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codeName="ThisWorkbook" defaultThemeVersion="166925"/>
  <xr:revisionPtr revIDLastSave="0" documentId="8_{C18599F2-42E8-44B7-8EFF-D64EA2A242D8}" xr6:coauthVersionLast="46" xr6:coauthVersionMax="46" xr10:uidLastSave="{00000000-0000-0000-0000-000000000000}"/>
  <workbookProtection workbookAlgorithmName="SHA-512" workbookHashValue="b8SzI5kSp23W8xwu9Jbzy4klzEp8K9T81mO6kZQVo1osZpV4/AVS08Kb9ryapVIX3TpA2CcLOpodIkkzq33xlw==" workbookSaltValue="l2U6FbaCbyVcl4InY18d+g==" workbookSpinCount="100000" lockStructure="1"/>
  <bookViews>
    <workbookView xWindow="-120" yWindow="-120" windowWidth="29040" windowHeight="17640" xr2:uid="{00000000-000D-0000-FFFF-FFFF00000000}"/>
  </bookViews>
  <sheets>
    <sheet name="Order Form" sheetId="1" r:id="rId1"/>
    <sheet name="Accessories " sheetId="2" state="hidden" r:id="rId2"/>
    <sheet name="lists_db" sheetId="5" state="hidden" r:id="rId3"/>
    <sheet name="cabinets_db" sheetId="6" state="hidden" r:id="rId4"/>
    <sheet name="Prices" sheetId="3" state="hidden" r:id="rId5"/>
  </sheets>
  <definedNames>
    <definedName name="acc_data">'Accessories '!$A$1:$AB$20</definedName>
    <definedName name="acc_data_header">'Accessories '!$A$1:$AB$1</definedName>
    <definedName name="accessories">'Accessories '!$A$2:$A$19</definedName>
    <definedName name="Acrylic_Mettallic">lists_db!$J$2:$J$70</definedName>
    <definedName name="box_material">lists_db!$A$2:$A$4</definedName>
    <definedName name="CABINETS_CODES">cabinets_db!$A$2:$A$601</definedName>
    <definedName name="cabinets_data">cabinets_db!$A$1:$OO$2116</definedName>
    <definedName name="data_header">cabinets_db!$A$1:$OO$1</definedName>
    <definedName name="Door_type">lists_db!$B$2:$B$9</definedName>
    <definedName name="Gloss_White_and_Syncron">lists_db!$F$2:$F$70</definedName>
    <definedName name="Luxe_and_Zenit">lists_db!$H$2:$H$70</definedName>
    <definedName name="Pearl_Effect">lists_db!$I$2:$I$70</definedName>
    <definedName name="_xlnm.Print_Area" localSheetId="1">'Accessories '!$A$1:$J$20</definedName>
    <definedName name="_xlnm.Print_Area" localSheetId="0">'Order Form'!$A$1:$U$52</definedName>
    <definedName name="Shaker">lists_db!$K$2:$K$70</definedName>
    <definedName name="Shaker_Painted">lists_db!$L$2:$L$70</definedName>
    <definedName name="SmartCabinets_Special">lists_db!$E$2:$E$70</definedName>
    <definedName name="Super_Matte_and_Meister">lists_db!$G$2:$G$70</definedName>
    <definedName name="Z_07AF95D9_16D3_4041_9CBD_51D4D74210B9_.wvu.PrintArea" localSheetId="1" hidden="1">'Accessories '!$A$1:$J$20</definedName>
    <definedName name="Z_07AF95D9_16D3_4041_9CBD_51D4D74210B9_.wvu.PrintArea" localSheetId="0" hidden="1">'Order Form'!$A$3:$J$61</definedName>
    <definedName name="Z_55D3353A_1658_4FAB_9C1B_02B44E2997F0_.wvu.Cols" localSheetId="1" hidden="1">'Accessories '!$K:$Q</definedName>
    <definedName name="Z_55D3353A_1658_4FAB_9C1B_02B44E2997F0_.wvu.PrintArea" localSheetId="1" hidden="1">'Accessories '!$A$1:$J$20</definedName>
    <definedName name="Z_55D3353A_1658_4FAB_9C1B_02B44E2997F0_.wvu.PrintArea" localSheetId="0" hidden="1">'Order Form'!$A$3:$J$61</definedName>
  </definedNames>
  <calcPr calcId="191029"/>
  <customWorkbookViews>
    <customWorkbookView name="ORDER" guid="{07AF95D9-16D3-4041-9CBD-51D4D74210B9}" maximized="1" xWindow="1672" yWindow="-8" windowWidth="1936" windowHeight="1056" activeSheetId="1" showFormulaBar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" i="1" l="1"/>
  <c r="U2" i="2"/>
  <c r="B2" i="2" s="1"/>
  <c r="V2" i="2"/>
  <c r="C2" i="2" s="1"/>
  <c r="W2" i="2"/>
  <c r="D2" i="2" s="1"/>
  <c r="X2" i="2"/>
  <c r="E2" i="2"/>
  <c r="Y2" i="2"/>
  <c r="F2" i="2" s="1"/>
  <c r="H2" i="2" s="1"/>
  <c r="Z2" i="2"/>
  <c r="G2" i="2" s="1"/>
  <c r="AA2" i="2"/>
  <c r="AB2" i="2"/>
  <c r="U3" i="2"/>
  <c r="B3" i="2" s="1"/>
  <c r="V3" i="2"/>
  <c r="C3" i="2" s="1"/>
  <c r="W3" i="2"/>
  <c r="D3" i="2"/>
  <c r="X3" i="2"/>
  <c r="E3" i="2" s="1"/>
  <c r="Y3" i="2"/>
  <c r="F3" i="2" s="1"/>
  <c r="H3" i="2" s="1"/>
  <c r="Z3" i="2"/>
  <c r="G3" i="2"/>
  <c r="AA3" i="2"/>
  <c r="AB3" i="2"/>
  <c r="U4" i="2"/>
  <c r="B4" i="2"/>
  <c r="V4" i="2"/>
  <c r="C4" i="2"/>
  <c r="W4" i="2"/>
  <c r="D4" i="2" s="1"/>
  <c r="X4" i="2"/>
  <c r="E4" i="2" s="1"/>
  <c r="Y4" i="2"/>
  <c r="F4" i="2"/>
  <c r="H4" i="2" s="1"/>
  <c r="Z4" i="2"/>
  <c r="G4" i="2"/>
  <c r="AA4" i="2"/>
  <c r="AB4" i="2"/>
  <c r="U5" i="2"/>
  <c r="B5" i="2" s="1"/>
  <c r="V5" i="2"/>
  <c r="C5" i="2" s="1"/>
  <c r="W5" i="2"/>
  <c r="D5" i="2" s="1"/>
  <c r="X5" i="2"/>
  <c r="E5" i="2"/>
  <c r="Y5" i="2"/>
  <c r="F5" i="2" s="1"/>
  <c r="H5" i="2" s="1"/>
  <c r="Z5" i="2"/>
  <c r="G5" i="2" s="1"/>
  <c r="AA5" i="2"/>
  <c r="AB5" i="2"/>
  <c r="U6" i="2"/>
  <c r="B6" i="2"/>
  <c r="V6" i="2"/>
  <c r="C6" i="2"/>
  <c r="W6" i="2"/>
  <c r="D6" i="2"/>
  <c r="X6" i="2"/>
  <c r="E6" i="2" s="1"/>
  <c r="Y6" i="2"/>
  <c r="F6" i="2" s="1"/>
  <c r="H6" i="2" s="1"/>
  <c r="Z6" i="2"/>
  <c r="G6" i="2" s="1"/>
  <c r="AA6" i="2"/>
  <c r="AB6" i="2"/>
  <c r="U7" i="2"/>
  <c r="B7" i="2" s="1"/>
  <c r="V7" i="2"/>
  <c r="C7" i="2" s="1"/>
  <c r="W7" i="2"/>
  <c r="D7" i="2" s="1"/>
  <c r="X7" i="2"/>
  <c r="E7" i="2" s="1"/>
  <c r="Y7" i="2"/>
  <c r="F7" i="2"/>
  <c r="Z7" i="2"/>
  <c r="G7" i="2" s="1"/>
  <c r="AA7" i="2"/>
  <c r="H7" i="2" s="1"/>
  <c r="AB7" i="2"/>
  <c r="I7" i="2"/>
  <c r="U8" i="2"/>
  <c r="B8" i="2" s="1"/>
  <c r="V8" i="2"/>
  <c r="C8" i="2" s="1"/>
  <c r="W8" i="2"/>
  <c r="D8" i="2" s="1"/>
  <c r="X8" i="2"/>
  <c r="E8" i="2" s="1"/>
  <c r="Y8" i="2"/>
  <c r="F8" i="2"/>
  <c r="Z8" i="2"/>
  <c r="G8" i="2" s="1"/>
  <c r="AA8" i="2"/>
  <c r="H8" i="2" s="1"/>
  <c r="AB8" i="2"/>
  <c r="I8" i="2"/>
  <c r="U9" i="2"/>
  <c r="B9" i="2" s="1"/>
  <c r="V9" i="2"/>
  <c r="C9" i="2" s="1"/>
  <c r="W9" i="2"/>
  <c r="D9" i="2" s="1"/>
  <c r="X9" i="2"/>
  <c r="E9" i="2" s="1"/>
  <c r="Y9" i="2"/>
  <c r="F9" i="2"/>
  <c r="Z9" i="2"/>
  <c r="G9" i="2" s="1"/>
  <c r="AA9" i="2"/>
  <c r="H9" i="2" s="1"/>
  <c r="AB9" i="2"/>
  <c r="I9" i="2"/>
  <c r="U10" i="2"/>
  <c r="B10" i="2" s="1"/>
  <c r="V10" i="2"/>
  <c r="C10" i="2" s="1"/>
  <c r="W10" i="2"/>
  <c r="D10" i="2" s="1"/>
  <c r="X10" i="2"/>
  <c r="E10" i="2" s="1"/>
  <c r="Y10" i="2"/>
  <c r="F10" i="2"/>
  <c r="Z10" i="2"/>
  <c r="G10" i="2" s="1"/>
  <c r="AA10" i="2"/>
  <c r="H10" i="2" s="1"/>
  <c r="AB10" i="2"/>
  <c r="I10" i="2"/>
  <c r="U11" i="2"/>
  <c r="B11" i="2" s="1"/>
  <c r="V11" i="2"/>
  <c r="C11" i="2" s="1"/>
  <c r="W11" i="2"/>
  <c r="D11" i="2" s="1"/>
  <c r="X11" i="2"/>
  <c r="E11" i="2" s="1"/>
  <c r="Y11" i="2"/>
  <c r="F11" i="2"/>
  <c r="Z11" i="2"/>
  <c r="G11" i="2" s="1"/>
  <c r="I11" i="2" s="1"/>
  <c r="AA11" i="2"/>
  <c r="AB11" i="2"/>
  <c r="U12" i="2"/>
  <c r="B12" i="2"/>
  <c r="V12" i="2"/>
  <c r="C12" i="2"/>
  <c r="W12" i="2"/>
  <c r="D12" i="2"/>
  <c r="X12" i="2"/>
  <c r="E12" i="2"/>
  <c r="Y12" i="2"/>
  <c r="F12" i="2" s="1"/>
  <c r="Z12" i="2"/>
  <c r="G12" i="2" s="1"/>
  <c r="I12" i="2" s="1"/>
  <c r="AA12" i="2"/>
  <c r="AB12" i="2"/>
  <c r="U13" i="2"/>
  <c r="B13" i="2"/>
  <c r="V13" i="2"/>
  <c r="C13" i="2" s="1"/>
  <c r="W13" i="2"/>
  <c r="D13" i="2" s="1"/>
  <c r="X13" i="2"/>
  <c r="E13" i="2" s="1"/>
  <c r="Y13" i="2"/>
  <c r="F13" i="2" s="1"/>
  <c r="Z13" i="2"/>
  <c r="G13" i="2"/>
  <c r="I13" i="2" s="1"/>
  <c r="AA13" i="2"/>
  <c r="AB13" i="2"/>
  <c r="U14" i="2"/>
  <c r="B14" i="2" s="1"/>
  <c r="V14" i="2"/>
  <c r="C14" i="2"/>
  <c r="W14" i="2"/>
  <c r="D14" i="2"/>
  <c r="X14" i="2"/>
  <c r="E14" i="2"/>
  <c r="Y14" i="2"/>
  <c r="F14" i="2"/>
  <c r="Z14" i="2"/>
  <c r="G14" i="2" s="1"/>
  <c r="AA14" i="2"/>
  <c r="H14" i="2" s="1"/>
  <c r="AB14" i="2"/>
  <c r="I14" i="2"/>
  <c r="A33" i="5"/>
  <c r="R47" i="1"/>
  <c r="A29" i="5"/>
  <c r="J1" i="6"/>
  <c r="L1" i="6"/>
  <c r="N1" i="6"/>
  <c r="P1" i="6"/>
  <c r="R1" i="6"/>
  <c r="T1" i="6"/>
  <c r="V1" i="6"/>
  <c r="AC1" i="6"/>
  <c r="AE1" i="6"/>
  <c r="AG1" i="6"/>
  <c r="AI1" i="6"/>
  <c r="AK1" i="6"/>
  <c r="AM1" i="6"/>
  <c r="AO1" i="6"/>
  <c r="AQ1" i="6"/>
  <c r="AX1" i="6"/>
  <c r="AZ1" i="6"/>
  <c r="BB1" i="6"/>
  <c r="BD1" i="6"/>
  <c r="BF1" i="6"/>
  <c r="BH1" i="6"/>
  <c r="BJ1" i="6"/>
  <c r="BL1" i="6"/>
  <c r="BV1" i="6"/>
  <c r="BX1" i="6"/>
  <c r="BZ1" i="6"/>
  <c r="CB1" i="6"/>
  <c r="CD1" i="6"/>
  <c r="CF1" i="6"/>
  <c r="CH1" i="6"/>
  <c r="CJ1" i="6"/>
  <c r="CQ1" i="6"/>
  <c r="CS1" i="6"/>
  <c r="CU1" i="6"/>
  <c r="CW1" i="6"/>
  <c r="CY1" i="6"/>
  <c r="DA1" i="6"/>
  <c r="DC1" i="6"/>
  <c r="DE1" i="6"/>
  <c r="DL1" i="6"/>
  <c r="DN1" i="6"/>
  <c r="DP1" i="6"/>
  <c r="DR1" i="6"/>
  <c r="DT1" i="6"/>
  <c r="DV1" i="6"/>
  <c r="DX1" i="6"/>
  <c r="DZ1" i="6"/>
  <c r="C2" i="6"/>
  <c r="EU2" i="6"/>
  <c r="FE2" i="6" s="1"/>
  <c r="FB2" i="6"/>
  <c r="FA2" i="6"/>
  <c r="EZ2" i="6"/>
  <c r="GU2" i="6"/>
  <c r="HB2" i="6"/>
  <c r="HA2" i="6"/>
  <c r="GZ2" i="6"/>
  <c r="IV2" i="6"/>
  <c r="JF2" i="6" s="1"/>
  <c r="JC2" i="6"/>
  <c r="JB2" i="6"/>
  <c r="JA2" i="6"/>
  <c r="LC2" i="6"/>
  <c r="LE2" i="6"/>
  <c r="LD2" i="6"/>
  <c r="LN2" i="6"/>
  <c r="LV2" i="6"/>
  <c r="LU2" i="6"/>
  <c r="LT2" i="6"/>
  <c r="LS2" i="6"/>
  <c r="ET2" i="6"/>
  <c r="GT2" i="6"/>
  <c r="IU2" i="6"/>
  <c r="LM2" i="6"/>
  <c r="ML2" i="6"/>
  <c r="C3" i="6"/>
  <c r="EU3" i="6"/>
  <c r="FE3" i="6" s="1"/>
  <c r="FB3" i="6"/>
  <c r="FA3" i="6"/>
  <c r="EZ3" i="6"/>
  <c r="GU3" i="6"/>
  <c r="HB3" i="6"/>
  <c r="HA3" i="6"/>
  <c r="GZ3" i="6"/>
  <c r="IV3" i="6"/>
  <c r="JD3" i="6"/>
  <c r="JC3" i="6"/>
  <c r="JB3" i="6"/>
  <c r="JA3" i="6"/>
  <c r="LC3" i="6"/>
  <c r="LE3" i="6"/>
  <c r="LD3" i="6"/>
  <c r="LN3" i="6"/>
  <c r="MB3" i="6" s="1"/>
  <c r="LU3" i="6"/>
  <c r="LT3" i="6"/>
  <c r="LS3" i="6"/>
  <c r="ET3" i="6"/>
  <c r="GT3" i="6"/>
  <c r="IU3" i="6"/>
  <c r="LM3" i="6"/>
  <c r="C4" i="6"/>
  <c r="EU4" i="6"/>
  <c r="FE4" i="6" s="1"/>
  <c r="FB4" i="6"/>
  <c r="FA4" i="6"/>
  <c r="EZ4" i="6"/>
  <c r="GU4" i="6"/>
  <c r="HG4" i="6" s="1"/>
  <c r="HB4" i="6"/>
  <c r="HA4" i="6"/>
  <c r="GZ4" i="6"/>
  <c r="IV4" i="6"/>
  <c r="JR4" i="6"/>
  <c r="JC4" i="6"/>
  <c r="JB4" i="6"/>
  <c r="JA4" i="6"/>
  <c r="LC4" i="6"/>
  <c r="LE4" i="6"/>
  <c r="LD4" i="6"/>
  <c r="LN4" i="6"/>
  <c r="MH4" i="6" s="1"/>
  <c r="LU4" i="6"/>
  <c r="LT4" i="6"/>
  <c r="LS4" i="6"/>
  <c r="ET4" i="6"/>
  <c r="GT4" i="6"/>
  <c r="IU4" i="6"/>
  <c r="LM4" i="6"/>
  <c r="C5" i="6"/>
  <c r="EU5" i="6"/>
  <c r="FB5" i="6"/>
  <c r="FA5" i="6"/>
  <c r="EZ5" i="6"/>
  <c r="GU5" i="6"/>
  <c r="HG5" i="6" s="1"/>
  <c r="HB5" i="6"/>
  <c r="HA5" i="6"/>
  <c r="GZ5" i="6"/>
  <c r="IV5" i="6"/>
  <c r="JH5" i="6" s="1"/>
  <c r="JC5" i="6"/>
  <c r="JB5" i="6"/>
  <c r="JA5" i="6"/>
  <c r="LC5" i="6"/>
  <c r="LE5" i="6"/>
  <c r="LD5" i="6"/>
  <c r="LN5" i="6"/>
  <c r="LX5" i="6" s="1"/>
  <c r="LU5" i="6"/>
  <c r="LT5" i="6"/>
  <c r="LS5" i="6"/>
  <c r="ET5" i="6"/>
  <c r="GT5" i="6"/>
  <c r="IU5" i="6"/>
  <c r="LM5" i="6"/>
  <c r="C6" i="6"/>
  <c r="EU6" i="6"/>
  <c r="FM6" i="6"/>
  <c r="FB6" i="6"/>
  <c r="FA6" i="6"/>
  <c r="EZ6" i="6"/>
  <c r="GU6" i="6"/>
  <c r="HE6" i="6"/>
  <c r="HB6" i="6"/>
  <c r="HA6" i="6"/>
  <c r="GZ6" i="6"/>
  <c r="IV6" i="6"/>
  <c r="JC6" i="6"/>
  <c r="JB6" i="6"/>
  <c r="JA6" i="6"/>
  <c r="LC6" i="6"/>
  <c r="LE6" i="6"/>
  <c r="LD6" i="6"/>
  <c r="LN6" i="6"/>
  <c r="MJ6" i="6"/>
  <c r="LU6" i="6"/>
  <c r="LT6" i="6"/>
  <c r="LS6" i="6"/>
  <c r="ET6" i="6"/>
  <c r="GT6" i="6"/>
  <c r="IU6" i="6"/>
  <c r="LM6" i="6"/>
  <c r="C8" i="6"/>
  <c r="EU8" i="6"/>
  <c r="FB8" i="6"/>
  <c r="FA8" i="6"/>
  <c r="EZ8" i="6"/>
  <c r="GU8" i="6"/>
  <c r="HC8" i="6" s="1"/>
  <c r="HB8" i="6"/>
  <c r="HA8" i="6"/>
  <c r="GZ8" i="6"/>
  <c r="IV8" i="6"/>
  <c r="JC8" i="6"/>
  <c r="JB8" i="6"/>
  <c r="JA8" i="6"/>
  <c r="LC8" i="6"/>
  <c r="LE8" i="6"/>
  <c r="LD8" i="6"/>
  <c r="LN8" i="6"/>
  <c r="LZ8" i="6" s="1"/>
  <c r="LU8" i="6"/>
  <c r="LT8" i="6"/>
  <c r="LS8" i="6"/>
  <c r="ET8" i="6"/>
  <c r="GT8" i="6"/>
  <c r="IU8" i="6"/>
  <c r="LM8" i="6"/>
  <c r="C9" i="6"/>
  <c r="EU9" i="6"/>
  <c r="FC9" i="6"/>
  <c r="FB9" i="6"/>
  <c r="FA9" i="6"/>
  <c r="EZ9" i="6"/>
  <c r="GU9" i="6"/>
  <c r="HB9" i="6"/>
  <c r="HA9" i="6"/>
  <c r="GZ9" i="6"/>
  <c r="IV9" i="6"/>
  <c r="JC9" i="6"/>
  <c r="JB9" i="6"/>
  <c r="JA9" i="6"/>
  <c r="LC9" i="6"/>
  <c r="LE9" i="6"/>
  <c r="LD9" i="6"/>
  <c r="LN9" i="6"/>
  <c r="MJ9" i="6"/>
  <c r="LU9" i="6"/>
  <c r="LT9" i="6"/>
  <c r="LS9" i="6"/>
  <c r="ET9" i="6"/>
  <c r="GT9" i="6"/>
  <c r="IU9" i="6"/>
  <c r="LM9" i="6"/>
  <c r="C10" i="6"/>
  <c r="EU10" i="6"/>
  <c r="FE10" i="6" s="1"/>
  <c r="FB10" i="6"/>
  <c r="FA10" i="6"/>
  <c r="EZ10" i="6"/>
  <c r="GU10" i="6"/>
  <c r="HC10" i="6" s="1"/>
  <c r="HB10" i="6"/>
  <c r="HA10" i="6"/>
  <c r="GZ10" i="6"/>
  <c r="IV10" i="6"/>
  <c r="JD10" i="6" s="1"/>
  <c r="JC10" i="6"/>
  <c r="JB10" i="6"/>
  <c r="JA10" i="6"/>
  <c r="LC10" i="6"/>
  <c r="LE10" i="6"/>
  <c r="LD10" i="6"/>
  <c r="LN10" i="6"/>
  <c r="MJ10" i="6"/>
  <c r="LU10" i="6"/>
  <c r="LT10" i="6"/>
  <c r="LS10" i="6"/>
  <c r="ET10" i="6"/>
  <c r="GT10" i="6"/>
  <c r="IU10" i="6"/>
  <c r="LM10" i="6"/>
  <c r="C11" i="6"/>
  <c r="EU11" i="6"/>
  <c r="FE11" i="6" s="1"/>
  <c r="FB11" i="6"/>
  <c r="FA11" i="6"/>
  <c r="EZ11" i="6"/>
  <c r="GU11" i="6"/>
  <c r="HB11" i="6"/>
  <c r="HA11" i="6"/>
  <c r="GZ11" i="6"/>
  <c r="IV11" i="6"/>
  <c r="JC11" i="6"/>
  <c r="JB11" i="6"/>
  <c r="JA11" i="6"/>
  <c r="LC11" i="6"/>
  <c r="LE11" i="6"/>
  <c r="LD11" i="6"/>
  <c r="LN11" i="6"/>
  <c r="LX11" i="6" s="1"/>
  <c r="LU11" i="6"/>
  <c r="LT11" i="6"/>
  <c r="LS11" i="6"/>
  <c r="ET11" i="6"/>
  <c r="GT11" i="6"/>
  <c r="IU11" i="6"/>
  <c r="LM11" i="6"/>
  <c r="C12" i="6"/>
  <c r="EU12" i="6"/>
  <c r="FI12" i="6"/>
  <c r="FB12" i="6"/>
  <c r="FA12" i="6"/>
  <c r="EZ12" i="6"/>
  <c r="GU12" i="6"/>
  <c r="HI12" i="6"/>
  <c r="HB12" i="6"/>
  <c r="HA12" i="6"/>
  <c r="GZ12" i="6"/>
  <c r="IV12" i="6"/>
  <c r="JD12" i="6" s="1"/>
  <c r="JC12" i="6"/>
  <c r="JB12" i="6"/>
  <c r="JA12" i="6"/>
  <c r="LC12" i="6"/>
  <c r="LE12" i="6"/>
  <c r="LD12" i="6"/>
  <c r="LN12" i="6"/>
  <c r="LV12" i="6"/>
  <c r="LU12" i="6"/>
  <c r="LT12" i="6"/>
  <c r="LS12" i="6"/>
  <c r="ET12" i="6"/>
  <c r="GT12" i="6"/>
  <c r="IU12" i="6"/>
  <c r="LM12" i="6"/>
  <c r="C13" i="6"/>
  <c r="EU13" i="6"/>
  <c r="FB13" i="6"/>
  <c r="FA13" i="6"/>
  <c r="EZ13" i="6"/>
  <c r="GU13" i="6"/>
  <c r="HE13" i="6"/>
  <c r="HB13" i="6"/>
  <c r="HA13" i="6"/>
  <c r="GZ13" i="6"/>
  <c r="IV13" i="6"/>
  <c r="JD13" i="6"/>
  <c r="JC13" i="6"/>
  <c r="JB13" i="6"/>
  <c r="JA13" i="6"/>
  <c r="LC13" i="6"/>
  <c r="LE13" i="6"/>
  <c r="LD13" i="6"/>
  <c r="LN13" i="6"/>
  <c r="LU13" i="6"/>
  <c r="LT13" i="6"/>
  <c r="LS13" i="6"/>
  <c r="ET13" i="6"/>
  <c r="GT13" i="6"/>
  <c r="IU13" i="6"/>
  <c r="LM13" i="6"/>
  <c r="C15" i="6"/>
  <c r="EU15" i="6"/>
  <c r="FG15" i="6" s="1"/>
  <c r="FB15" i="6"/>
  <c r="FA15" i="6"/>
  <c r="EZ15" i="6"/>
  <c r="GU15" i="6"/>
  <c r="HB15" i="6"/>
  <c r="HA15" i="6"/>
  <c r="GZ15" i="6"/>
  <c r="IV15" i="6"/>
  <c r="JC15" i="6"/>
  <c r="JB15" i="6"/>
  <c r="JA15" i="6"/>
  <c r="LC15" i="6"/>
  <c r="LE15" i="6"/>
  <c r="LD15" i="6"/>
  <c r="LN15" i="6"/>
  <c r="LV15" i="6" s="1"/>
  <c r="LU15" i="6"/>
  <c r="LT15" i="6"/>
  <c r="LS15" i="6"/>
  <c r="ET15" i="6"/>
  <c r="GT15" i="6"/>
  <c r="IU15" i="6"/>
  <c r="LM15" i="6"/>
  <c r="C16" i="6"/>
  <c r="EU16" i="6"/>
  <c r="FK16" i="6"/>
  <c r="FB16" i="6"/>
  <c r="FA16" i="6"/>
  <c r="EZ16" i="6"/>
  <c r="GU16" i="6"/>
  <c r="HI16" i="6"/>
  <c r="HB16" i="6"/>
  <c r="HA16" i="6"/>
  <c r="GZ16" i="6"/>
  <c r="IV16" i="6"/>
  <c r="JF16" i="6" s="1"/>
  <c r="JC16" i="6"/>
  <c r="JB16" i="6"/>
  <c r="JA16" i="6"/>
  <c r="LC16" i="6"/>
  <c r="LE16" i="6"/>
  <c r="LD16" i="6"/>
  <c r="LN16" i="6"/>
  <c r="LU16" i="6"/>
  <c r="LT16" i="6"/>
  <c r="LS16" i="6"/>
  <c r="ET16" i="6"/>
  <c r="GT16" i="6"/>
  <c r="IU16" i="6"/>
  <c r="LM16" i="6"/>
  <c r="C17" i="6"/>
  <c r="EU17" i="6"/>
  <c r="FE17" i="6"/>
  <c r="FB17" i="6"/>
  <c r="FA17" i="6"/>
  <c r="EZ17" i="6"/>
  <c r="GU17" i="6"/>
  <c r="HC17" i="6"/>
  <c r="HB17" i="6"/>
  <c r="HA17" i="6"/>
  <c r="GZ17" i="6"/>
  <c r="IV17" i="6"/>
  <c r="JC17" i="6"/>
  <c r="JB17" i="6"/>
  <c r="JA17" i="6"/>
  <c r="LC17" i="6"/>
  <c r="LE17" i="6"/>
  <c r="LD17" i="6"/>
  <c r="LN17" i="6"/>
  <c r="LX17" i="6"/>
  <c r="LU17" i="6"/>
  <c r="LT17" i="6"/>
  <c r="LS17" i="6"/>
  <c r="ET17" i="6"/>
  <c r="GT17" i="6"/>
  <c r="IU17" i="6"/>
  <c r="LM17" i="6"/>
  <c r="C18" i="6"/>
  <c r="EU18" i="6"/>
  <c r="FB18" i="6"/>
  <c r="FA18" i="6"/>
  <c r="EZ18" i="6"/>
  <c r="GU18" i="6"/>
  <c r="HE18" i="6"/>
  <c r="HB18" i="6"/>
  <c r="HA18" i="6"/>
  <c r="GZ18" i="6"/>
  <c r="IV18" i="6"/>
  <c r="JC18" i="6"/>
  <c r="JB18" i="6"/>
  <c r="JA18" i="6"/>
  <c r="LC18" i="6"/>
  <c r="LE18" i="6"/>
  <c r="LD18" i="6"/>
  <c r="LN18" i="6"/>
  <c r="LU18" i="6"/>
  <c r="LT18" i="6"/>
  <c r="LS18" i="6"/>
  <c r="ET18" i="6"/>
  <c r="GT18" i="6"/>
  <c r="IU18" i="6"/>
  <c r="LM18" i="6"/>
  <c r="C19" i="6"/>
  <c r="EU19" i="6"/>
  <c r="FK19" i="6"/>
  <c r="FB19" i="6"/>
  <c r="FA19" i="6"/>
  <c r="EZ19" i="6"/>
  <c r="GU19" i="6"/>
  <c r="HE19" i="6"/>
  <c r="HB19" i="6"/>
  <c r="HA19" i="6"/>
  <c r="GZ19" i="6"/>
  <c r="IV19" i="6"/>
  <c r="JC19" i="6"/>
  <c r="JB19" i="6"/>
  <c r="JA19" i="6"/>
  <c r="LC19" i="6"/>
  <c r="LE19" i="6"/>
  <c r="LD19" i="6"/>
  <c r="LN19" i="6"/>
  <c r="LX19" i="6" s="1"/>
  <c r="LU19" i="6"/>
  <c r="LT19" i="6"/>
  <c r="LS19" i="6"/>
  <c r="ET19" i="6"/>
  <c r="GT19" i="6"/>
  <c r="IU19" i="6"/>
  <c r="LM19" i="6"/>
  <c r="C20" i="6"/>
  <c r="EU20" i="6"/>
  <c r="FB20" i="6"/>
  <c r="FA20" i="6"/>
  <c r="EZ20" i="6"/>
  <c r="GU20" i="6"/>
  <c r="HS20" i="6" s="1"/>
  <c r="HB20" i="6"/>
  <c r="HA20" i="6"/>
  <c r="GZ20" i="6"/>
  <c r="IV20" i="6"/>
  <c r="JL20" i="6" s="1"/>
  <c r="JC20" i="6"/>
  <c r="JB20" i="6"/>
  <c r="JA20" i="6"/>
  <c r="LC20" i="6"/>
  <c r="LE20" i="6"/>
  <c r="LD20" i="6"/>
  <c r="LN20" i="6"/>
  <c r="MD20" i="6"/>
  <c r="LU20" i="6"/>
  <c r="LT20" i="6"/>
  <c r="LS20" i="6"/>
  <c r="ET20" i="6"/>
  <c r="GT20" i="6"/>
  <c r="IU20" i="6"/>
  <c r="LM20" i="6"/>
  <c r="C21" i="6"/>
  <c r="EU21" i="6"/>
  <c r="FQ21" i="6" s="1"/>
  <c r="FB21" i="6"/>
  <c r="FA21" i="6"/>
  <c r="EZ21" i="6"/>
  <c r="GU21" i="6"/>
  <c r="HI21" i="6"/>
  <c r="HB21" i="6"/>
  <c r="HA21" i="6"/>
  <c r="GZ21" i="6"/>
  <c r="IV21" i="6"/>
  <c r="JL21" i="6"/>
  <c r="JC21" i="6"/>
  <c r="JB21" i="6"/>
  <c r="JA21" i="6"/>
  <c r="LC21" i="6"/>
  <c r="LE21" i="6"/>
  <c r="LD21" i="6"/>
  <c r="LN21" i="6"/>
  <c r="ML21" i="6"/>
  <c r="LU21" i="6"/>
  <c r="LT21" i="6"/>
  <c r="LS21" i="6"/>
  <c r="ET21" i="6"/>
  <c r="GT21" i="6"/>
  <c r="IU21" i="6"/>
  <c r="LM21" i="6"/>
  <c r="C22" i="6"/>
  <c r="EU22" i="6"/>
  <c r="FB22" i="6"/>
  <c r="FA22" i="6"/>
  <c r="EZ22" i="6"/>
  <c r="GU22" i="6"/>
  <c r="HK22" i="6" s="1"/>
  <c r="HB22" i="6"/>
  <c r="HA22" i="6"/>
  <c r="GZ22" i="6"/>
  <c r="IV22" i="6"/>
  <c r="JN22" i="6"/>
  <c r="JC22" i="6"/>
  <c r="JB22" i="6"/>
  <c r="JA22" i="6"/>
  <c r="LC22" i="6"/>
  <c r="LE22" i="6"/>
  <c r="LD22" i="6"/>
  <c r="LN22" i="6"/>
  <c r="LX22" i="6" s="1"/>
  <c r="LU22" i="6"/>
  <c r="LT22" i="6"/>
  <c r="LS22" i="6"/>
  <c r="ET22" i="6"/>
  <c r="GT22" i="6"/>
  <c r="IU22" i="6"/>
  <c r="LM22" i="6"/>
  <c r="C23" i="6"/>
  <c r="EU23" i="6"/>
  <c r="FK23" i="6" s="1"/>
  <c r="FB23" i="6"/>
  <c r="FA23" i="6"/>
  <c r="EZ23" i="6"/>
  <c r="GU23" i="6"/>
  <c r="HK23" i="6"/>
  <c r="HB23" i="6"/>
  <c r="HA23" i="6"/>
  <c r="GZ23" i="6"/>
  <c r="IV23" i="6"/>
  <c r="JL23" i="6" s="1"/>
  <c r="JC23" i="6"/>
  <c r="JB23" i="6"/>
  <c r="JA23" i="6"/>
  <c r="LC23" i="6"/>
  <c r="LE23" i="6"/>
  <c r="LD23" i="6"/>
  <c r="LN23" i="6"/>
  <c r="LV23" i="6" s="1"/>
  <c r="LU23" i="6"/>
  <c r="LT23" i="6"/>
  <c r="LS23" i="6"/>
  <c r="ET23" i="6"/>
  <c r="GT23" i="6"/>
  <c r="IU23" i="6"/>
  <c r="LM23" i="6"/>
  <c r="C25" i="6"/>
  <c r="EU25" i="6"/>
  <c r="FO25" i="6" s="1"/>
  <c r="FB25" i="6"/>
  <c r="FA25" i="6"/>
  <c r="EZ25" i="6"/>
  <c r="GU25" i="6"/>
  <c r="HG25" i="6"/>
  <c r="HB25" i="6"/>
  <c r="HA25" i="6"/>
  <c r="GZ25" i="6"/>
  <c r="IV25" i="6"/>
  <c r="JC25" i="6"/>
  <c r="JB25" i="6"/>
  <c r="JA25" i="6"/>
  <c r="LC25" i="6"/>
  <c r="LE25" i="6"/>
  <c r="LD25" i="6"/>
  <c r="LN25" i="6"/>
  <c r="ML25" i="6" s="1"/>
  <c r="LU25" i="6"/>
  <c r="LT25" i="6"/>
  <c r="LS25" i="6"/>
  <c r="ET25" i="6"/>
  <c r="GT25" i="6"/>
  <c r="IU25" i="6"/>
  <c r="LM25" i="6"/>
  <c r="C26" i="6"/>
  <c r="EU26" i="6"/>
  <c r="FK26" i="6" s="1"/>
  <c r="FB26" i="6"/>
  <c r="FA26" i="6"/>
  <c r="EZ26" i="6"/>
  <c r="GU26" i="6"/>
  <c r="HB26" i="6"/>
  <c r="HA26" i="6"/>
  <c r="GZ26" i="6"/>
  <c r="IV26" i="6"/>
  <c r="JC26" i="6"/>
  <c r="JB26" i="6"/>
  <c r="JA26" i="6"/>
  <c r="LC26" i="6"/>
  <c r="LE26" i="6"/>
  <c r="LD26" i="6"/>
  <c r="LN26" i="6"/>
  <c r="LX26" i="6" s="1"/>
  <c r="LU26" i="6"/>
  <c r="LT26" i="6"/>
  <c r="LS26" i="6"/>
  <c r="ET26" i="6"/>
  <c r="GT26" i="6"/>
  <c r="IU26" i="6"/>
  <c r="LM26" i="6"/>
  <c r="C27" i="6"/>
  <c r="EU27" i="6"/>
  <c r="FI27" i="6"/>
  <c r="FB27" i="6"/>
  <c r="FA27" i="6"/>
  <c r="EZ27" i="6"/>
  <c r="GU27" i="6"/>
  <c r="HB27" i="6"/>
  <c r="HA27" i="6"/>
  <c r="GZ27" i="6"/>
  <c r="IV27" i="6"/>
  <c r="JD27" i="6" s="1"/>
  <c r="JC27" i="6"/>
  <c r="JB27" i="6"/>
  <c r="JA27" i="6"/>
  <c r="LC27" i="6"/>
  <c r="LE27" i="6"/>
  <c r="LD27" i="6"/>
  <c r="LN27" i="6"/>
  <c r="MB27" i="6" s="1"/>
  <c r="LU27" i="6"/>
  <c r="LT27" i="6"/>
  <c r="LS27" i="6"/>
  <c r="ET27" i="6"/>
  <c r="GT27" i="6"/>
  <c r="IU27" i="6"/>
  <c r="LM27" i="6"/>
  <c r="C28" i="6"/>
  <c r="EU28" i="6"/>
  <c r="FI28" i="6" s="1"/>
  <c r="FB28" i="6"/>
  <c r="FA28" i="6"/>
  <c r="EZ28" i="6"/>
  <c r="GU28" i="6"/>
  <c r="HG28" i="6"/>
  <c r="HB28" i="6"/>
  <c r="HA28" i="6"/>
  <c r="GZ28" i="6"/>
  <c r="IV28" i="6"/>
  <c r="JP28" i="6" s="1"/>
  <c r="JC28" i="6"/>
  <c r="JB28" i="6"/>
  <c r="JA28" i="6"/>
  <c r="LC28" i="6"/>
  <c r="LE28" i="6"/>
  <c r="LD28" i="6"/>
  <c r="LN28" i="6"/>
  <c r="LX28" i="6"/>
  <c r="LU28" i="6"/>
  <c r="LT28" i="6"/>
  <c r="LS28" i="6"/>
  <c r="ET28" i="6"/>
  <c r="GT28" i="6"/>
  <c r="IU28" i="6"/>
  <c r="LM28" i="6"/>
  <c r="C30" i="6"/>
  <c r="EU30" i="6"/>
  <c r="FE30" i="6"/>
  <c r="FB30" i="6"/>
  <c r="FA30" i="6"/>
  <c r="EZ30" i="6"/>
  <c r="GU30" i="6"/>
  <c r="HO30" i="6" s="1"/>
  <c r="HB30" i="6"/>
  <c r="HA30" i="6"/>
  <c r="GZ30" i="6"/>
  <c r="IV30" i="6"/>
  <c r="JF30" i="6" s="1"/>
  <c r="JC30" i="6"/>
  <c r="JB30" i="6"/>
  <c r="JA30" i="6"/>
  <c r="LC30" i="6"/>
  <c r="LE30" i="6"/>
  <c r="LD30" i="6"/>
  <c r="LN30" i="6"/>
  <c r="MJ30" i="6" s="1"/>
  <c r="LU30" i="6"/>
  <c r="LT30" i="6"/>
  <c r="LS30" i="6"/>
  <c r="ET30" i="6"/>
  <c r="GT30" i="6"/>
  <c r="IU30" i="6"/>
  <c r="LM30" i="6"/>
  <c r="C31" i="6"/>
  <c r="EU31" i="6"/>
  <c r="FB31" i="6"/>
  <c r="FA31" i="6"/>
  <c r="EZ31" i="6"/>
  <c r="GU31" i="6"/>
  <c r="HI31" i="6"/>
  <c r="HB31" i="6"/>
  <c r="HA31" i="6"/>
  <c r="GZ31" i="6"/>
  <c r="IV31" i="6"/>
  <c r="JC31" i="6"/>
  <c r="JB31" i="6"/>
  <c r="JA31" i="6"/>
  <c r="LC31" i="6"/>
  <c r="LE31" i="6"/>
  <c r="LD31" i="6"/>
  <c r="LN31" i="6"/>
  <c r="MJ31" i="6" s="1"/>
  <c r="LU31" i="6"/>
  <c r="LT31" i="6"/>
  <c r="LS31" i="6"/>
  <c r="ET31" i="6"/>
  <c r="GT31" i="6"/>
  <c r="IU31" i="6"/>
  <c r="LM31" i="6"/>
  <c r="C32" i="6"/>
  <c r="EU32" i="6"/>
  <c r="FB32" i="6"/>
  <c r="FA32" i="6"/>
  <c r="EZ32" i="6"/>
  <c r="GU32" i="6"/>
  <c r="HB32" i="6"/>
  <c r="HA32" i="6"/>
  <c r="GZ32" i="6"/>
  <c r="IV32" i="6"/>
  <c r="JJ32" i="6" s="1"/>
  <c r="JC32" i="6"/>
  <c r="JB32" i="6"/>
  <c r="JA32" i="6"/>
  <c r="LC32" i="6"/>
  <c r="LE32" i="6"/>
  <c r="LD32" i="6"/>
  <c r="LN32" i="6"/>
  <c r="MH32" i="6"/>
  <c r="LU32" i="6"/>
  <c r="LT32" i="6"/>
  <c r="LS32" i="6"/>
  <c r="ET32" i="6"/>
  <c r="GT32" i="6"/>
  <c r="IU32" i="6"/>
  <c r="LM32" i="6"/>
  <c r="ML32" i="6"/>
  <c r="C33" i="6"/>
  <c r="EU33" i="6"/>
  <c r="FM33" i="6" s="1"/>
  <c r="FB33" i="6"/>
  <c r="FA33" i="6"/>
  <c r="EZ33" i="6"/>
  <c r="GU33" i="6"/>
  <c r="HB33" i="6"/>
  <c r="HA33" i="6"/>
  <c r="GZ33" i="6"/>
  <c r="IV33" i="6"/>
  <c r="JF33" i="6" s="1"/>
  <c r="JC33" i="6"/>
  <c r="JB33" i="6"/>
  <c r="JA33" i="6"/>
  <c r="LC33" i="6"/>
  <c r="LE33" i="6"/>
  <c r="LD33" i="6"/>
  <c r="LN33" i="6"/>
  <c r="MF33" i="6" s="1"/>
  <c r="LU33" i="6"/>
  <c r="LT33" i="6"/>
  <c r="LS33" i="6"/>
  <c r="ET33" i="6"/>
  <c r="GT33" i="6"/>
  <c r="IU33" i="6"/>
  <c r="LM33" i="6"/>
  <c r="C34" i="6"/>
  <c r="EU34" i="6"/>
  <c r="FO34" i="6" s="1"/>
  <c r="FB34" i="6"/>
  <c r="FA34" i="6"/>
  <c r="EZ34" i="6"/>
  <c r="GU34" i="6"/>
  <c r="HG34" i="6" s="1"/>
  <c r="HB34" i="6"/>
  <c r="HA34" i="6"/>
  <c r="GZ34" i="6"/>
  <c r="IV34" i="6"/>
  <c r="JD34" i="6"/>
  <c r="JC34" i="6"/>
  <c r="JB34" i="6"/>
  <c r="JA34" i="6"/>
  <c r="LC34" i="6"/>
  <c r="LE34" i="6"/>
  <c r="LD34" i="6"/>
  <c r="LN34" i="6"/>
  <c r="LX34" i="6" s="1"/>
  <c r="LU34" i="6"/>
  <c r="LT34" i="6"/>
  <c r="LS34" i="6"/>
  <c r="ET34" i="6"/>
  <c r="GT34" i="6"/>
  <c r="IU34" i="6"/>
  <c r="LM34" i="6"/>
  <c r="C35" i="6"/>
  <c r="EU35" i="6"/>
  <c r="FC35" i="6" s="1"/>
  <c r="FB35" i="6"/>
  <c r="FA35" i="6"/>
  <c r="EZ35" i="6"/>
  <c r="GU35" i="6"/>
  <c r="HB35" i="6"/>
  <c r="HA35" i="6"/>
  <c r="GZ35" i="6"/>
  <c r="IV35" i="6"/>
  <c r="JJ35" i="6" s="1"/>
  <c r="JC35" i="6"/>
  <c r="JB35" i="6"/>
  <c r="JA35" i="6"/>
  <c r="LC35" i="6"/>
  <c r="LE35" i="6"/>
  <c r="LD35" i="6"/>
  <c r="LN35" i="6"/>
  <c r="LU35" i="6"/>
  <c r="LT35" i="6"/>
  <c r="LS35" i="6"/>
  <c r="ET35" i="6"/>
  <c r="GT35" i="6"/>
  <c r="IU35" i="6"/>
  <c r="LM35" i="6"/>
  <c r="C36" i="6"/>
  <c r="EU36" i="6"/>
  <c r="FB36" i="6"/>
  <c r="FA36" i="6"/>
  <c r="EZ36" i="6"/>
  <c r="GU36" i="6"/>
  <c r="HK36" i="6"/>
  <c r="HB36" i="6"/>
  <c r="HA36" i="6"/>
  <c r="GZ36" i="6"/>
  <c r="IV36" i="6"/>
  <c r="JJ36" i="6"/>
  <c r="JC36" i="6"/>
  <c r="JB36" i="6"/>
  <c r="JA36" i="6"/>
  <c r="LC36" i="6"/>
  <c r="LE36" i="6"/>
  <c r="LD36" i="6"/>
  <c r="LN36" i="6"/>
  <c r="LU36" i="6"/>
  <c r="LT36" i="6"/>
  <c r="LS36" i="6"/>
  <c r="ET36" i="6"/>
  <c r="GT36" i="6"/>
  <c r="IU36" i="6"/>
  <c r="LM36" i="6"/>
  <c r="C37" i="6"/>
  <c r="EU37" i="6"/>
  <c r="FB37" i="6"/>
  <c r="FA37" i="6"/>
  <c r="EZ37" i="6"/>
  <c r="GU37" i="6"/>
  <c r="HB37" i="6"/>
  <c r="HA37" i="6"/>
  <c r="GZ37" i="6"/>
  <c r="IV37" i="6"/>
  <c r="JN37" i="6" s="1"/>
  <c r="JC37" i="6"/>
  <c r="JB37" i="6"/>
  <c r="JA37" i="6"/>
  <c r="LC37" i="6"/>
  <c r="LE37" i="6"/>
  <c r="LD37" i="6"/>
  <c r="LN37" i="6"/>
  <c r="LU37" i="6"/>
  <c r="LT37" i="6"/>
  <c r="LS37" i="6"/>
  <c r="ET37" i="6"/>
  <c r="GT37" i="6"/>
  <c r="IU37" i="6"/>
  <c r="LM37" i="6"/>
  <c r="C38" i="6"/>
  <c r="EU38" i="6"/>
  <c r="FB38" i="6"/>
  <c r="FA38" i="6"/>
  <c r="EZ38" i="6"/>
  <c r="GU38" i="6"/>
  <c r="HK38" i="6"/>
  <c r="HB38" i="6"/>
  <c r="HA38" i="6"/>
  <c r="GZ38" i="6"/>
  <c r="IV38" i="6"/>
  <c r="JN38" i="6" s="1"/>
  <c r="JC38" i="6"/>
  <c r="JB38" i="6"/>
  <c r="JA38" i="6"/>
  <c r="LC38" i="6"/>
  <c r="LE38" i="6"/>
  <c r="LD38" i="6"/>
  <c r="LN38" i="6"/>
  <c r="MJ38" i="6"/>
  <c r="LU38" i="6"/>
  <c r="LT38" i="6"/>
  <c r="LS38" i="6"/>
  <c r="ET38" i="6"/>
  <c r="GT38" i="6"/>
  <c r="IU38" i="6"/>
  <c r="LM38" i="6"/>
  <c r="C40" i="6"/>
  <c r="EU40" i="6"/>
  <c r="FG40" i="6"/>
  <c r="FB40" i="6"/>
  <c r="FA40" i="6"/>
  <c r="EZ40" i="6"/>
  <c r="GU40" i="6"/>
  <c r="HK40" i="6" s="1"/>
  <c r="HB40" i="6"/>
  <c r="HA40" i="6"/>
  <c r="GZ40" i="6"/>
  <c r="IV40" i="6"/>
  <c r="JC40" i="6"/>
  <c r="JB40" i="6"/>
  <c r="JA40" i="6"/>
  <c r="LC40" i="6"/>
  <c r="LE40" i="6"/>
  <c r="LD40" i="6"/>
  <c r="LN40" i="6"/>
  <c r="LU40" i="6"/>
  <c r="LT40" i="6"/>
  <c r="LS40" i="6"/>
  <c r="ET40" i="6"/>
  <c r="GT40" i="6"/>
  <c r="IU40" i="6"/>
  <c r="LM40" i="6"/>
  <c r="C41" i="6"/>
  <c r="EU41" i="6"/>
  <c r="FO41" i="6" s="1"/>
  <c r="FB41" i="6"/>
  <c r="FA41" i="6"/>
  <c r="EZ41" i="6"/>
  <c r="GU41" i="6"/>
  <c r="HC41" i="6" s="1"/>
  <c r="HB41" i="6"/>
  <c r="HA41" i="6"/>
  <c r="GZ41" i="6"/>
  <c r="IV41" i="6"/>
  <c r="JD41" i="6" s="1"/>
  <c r="JC41" i="6"/>
  <c r="JB41" i="6"/>
  <c r="JA41" i="6"/>
  <c r="LC41" i="6"/>
  <c r="LE41" i="6"/>
  <c r="LD41" i="6"/>
  <c r="LN41" i="6"/>
  <c r="LU41" i="6"/>
  <c r="LT41" i="6"/>
  <c r="LS41" i="6"/>
  <c r="ET41" i="6"/>
  <c r="GT41" i="6"/>
  <c r="IU41" i="6"/>
  <c r="LM41" i="6"/>
  <c r="C42" i="6"/>
  <c r="EU42" i="6"/>
  <c r="FE42" i="6" s="1"/>
  <c r="FB42" i="6"/>
  <c r="FA42" i="6"/>
  <c r="EZ42" i="6"/>
  <c r="GU42" i="6"/>
  <c r="HB42" i="6"/>
  <c r="HA42" i="6"/>
  <c r="GZ42" i="6"/>
  <c r="IV42" i="6"/>
  <c r="JF42" i="6" s="1"/>
  <c r="JC42" i="6"/>
  <c r="JB42" i="6"/>
  <c r="JA42" i="6"/>
  <c r="LC42" i="6"/>
  <c r="LE42" i="6"/>
  <c r="LD42" i="6"/>
  <c r="LN42" i="6"/>
  <c r="LU42" i="6"/>
  <c r="LT42" i="6"/>
  <c r="LS42" i="6"/>
  <c r="ET42" i="6"/>
  <c r="GT42" i="6"/>
  <c r="IU42" i="6"/>
  <c r="LM42" i="6"/>
  <c r="C43" i="6"/>
  <c r="EU43" i="6"/>
  <c r="FC43" i="6" s="1"/>
  <c r="FB43" i="6"/>
  <c r="FA43" i="6"/>
  <c r="EZ43" i="6"/>
  <c r="GU43" i="6"/>
  <c r="HM43" i="6" s="1"/>
  <c r="HB43" i="6"/>
  <c r="HA43" i="6"/>
  <c r="GZ43" i="6"/>
  <c r="IV43" i="6"/>
  <c r="JC43" i="6"/>
  <c r="JB43" i="6"/>
  <c r="JA43" i="6"/>
  <c r="LC43" i="6"/>
  <c r="LE43" i="6"/>
  <c r="LD43" i="6"/>
  <c r="LN43" i="6"/>
  <c r="LU43" i="6"/>
  <c r="LT43" i="6"/>
  <c r="LS43" i="6"/>
  <c r="ET43" i="6"/>
  <c r="GT43" i="6"/>
  <c r="IU43" i="6"/>
  <c r="LM43" i="6"/>
  <c r="C44" i="6"/>
  <c r="EU44" i="6"/>
  <c r="FC44" i="6"/>
  <c r="FB44" i="6"/>
  <c r="FA44" i="6"/>
  <c r="EZ44" i="6"/>
  <c r="GU44" i="6"/>
  <c r="HB44" i="6"/>
  <c r="HA44" i="6"/>
  <c r="GZ44" i="6"/>
  <c r="IV44" i="6"/>
  <c r="JJ44" i="6" s="1"/>
  <c r="JC44" i="6"/>
  <c r="JB44" i="6"/>
  <c r="JA44" i="6"/>
  <c r="LC44" i="6"/>
  <c r="LE44" i="6"/>
  <c r="LD44" i="6"/>
  <c r="LN44" i="6"/>
  <c r="LU44" i="6"/>
  <c r="LT44" i="6"/>
  <c r="LS44" i="6"/>
  <c r="ET44" i="6"/>
  <c r="GT44" i="6"/>
  <c r="IU44" i="6"/>
  <c r="LM44" i="6"/>
  <c r="C45" i="6"/>
  <c r="EU45" i="6"/>
  <c r="FB45" i="6"/>
  <c r="FA45" i="6"/>
  <c r="EZ45" i="6"/>
  <c r="GU45" i="6"/>
  <c r="HS45" i="6"/>
  <c r="HB45" i="6"/>
  <c r="HA45" i="6"/>
  <c r="GZ45" i="6"/>
  <c r="IV45" i="6"/>
  <c r="JD45" i="6" s="1"/>
  <c r="JC45" i="6"/>
  <c r="JB45" i="6"/>
  <c r="JA45" i="6"/>
  <c r="LC45" i="6"/>
  <c r="LE45" i="6"/>
  <c r="LD45" i="6"/>
  <c r="LN45" i="6"/>
  <c r="LU45" i="6"/>
  <c r="LT45" i="6"/>
  <c r="LS45" i="6"/>
  <c r="ET45" i="6"/>
  <c r="GT45" i="6"/>
  <c r="IU45" i="6"/>
  <c r="LM45" i="6"/>
  <c r="C46" i="6"/>
  <c r="EU46" i="6"/>
  <c r="FE46" i="6"/>
  <c r="FB46" i="6"/>
  <c r="FA46" i="6"/>
  <c r="EZ46" i="6"/>
  <c r="GU46" i="6"/>
  <c r="HK46" i="6" s="1"/>
  <c r="HB46" i="6"/>
  <c r="HA46" i="6"/>
  <c r="GZ46" i="6"/>
  <c r="IV46" i="6"/>
  <c r="JC46" i="6"/>
  <c r="JB46" i="6"/>
  <c r="JA46" i="6"/>
  <c r="LC46" i="6"/>
  <c r="LE46" i="6"/>
  <c r="LD46" i="6"/>
  <c r="LN46" i="6"/>
  <c r="MH46" i="6" s="1"/>
  <c r="LU46" i="6"/>
  <c r="LT46" i="6"/>
  <c r="LS46" i="6"/>
  <c r="ET46" i="6"/>
  <c r="GT46" i="6"/>
  <c r="IU46" i="6"/>
  <c r="LM46" i="6"/>
  <c r="C47" i="6"/>
  <c r="EU47" i="6"/>
  <c r="FM47" i="6"/>
  <c r="FB47" i="6"/>
  <c r="FA47" i="6"/>
  <c r="EZ47" i="6"/>
  <c r="GU47" i="6"/>
  <c r="HB47" i="6"/>
  <c r="HA47" i="6"/>
  <c r="GZ47" i="6"/>
  <c r="IV47" i="6"/>
  <c r="JC47" i="6"/>
  <c r="JB47" i="6"/>
  <c r="JA47" i="6"/>
  <c r="LC47" i="6"/>
  <c r="LE47" i="6"/>
  <c r="LD47" i="6"/>
  <c r="LN47" i="6"/>
  <c r="MH47" i="6"/>
  <c r="LU47" i="6"/>
  <c r="LT47" i="6"/>
  <c r="LS47" i="6"/>
  <c r="ET47" i="6"/>
  <c r="GT47" i="6"/>
  <c r="IU47" i="6"/>
  <c r="LM47" i="6"/>
  <c r="C48" i="6"/>
  <c r="EU48" i="6"/>
  <c r="FE48" i="6"/>
  <c r="FB48" i="6"/>
  <c r="FA48" i="6"/>
  <c r="EZ48" i="6"/>
  <c r="GU48" i="6"/>
  <c r="HB48" i="6"/>
  <c r="HA48" i="6"/>
  <c r="GZ48" i="6"/>
  <c r="IV48" i="6"/>
  <c r="JL48" i="6" s="1"/>
  <c r="JC48" i="6"/>
  <c r="JB48" i="6"/>
  <c r="JA48" i="6"/>
  <c r="LC48" i="6"/>
  <c r="LE48" i="6"/>
  <c r="LD48" i="6"/>
  <c r="LN48" i="6"/>
  <c r="LU48" i="6"/>
  <c r="LT48" i="6"/>
  <c r="LS48" i="6"/>
  <c r="ET48" i="6"/>
  <c r="GT48" i="6"/>
  <c r="IU48" i="6"/>
  <c r="LM48" i="6"/>
  <c r="C50" i="6"/>
  <c r="EU50" i="6"/>
  <c r="FB50" i="6"/>
  <c r="FA50" i="6"/>
  <c r="EZ50" i="6"/>
  <c r="GU50" i="6"/>
  <c r="HE50" i="6" s="1"/>
  <c r="HB50" i="6"/>
  <c r="HA50" i="6"/>
  <c r="GZ50" i="6"/>
  <c r="IV50" i="6"/>
  <c r="JF50" i="6"/>
  <c r="JC50" i="6"/>
  <c r="JB50" i="6"/>
  <c r="JA50" i="6"/>
  <c r="LC50" i="6"/>
  <c r="LE50" i="6"/>
  <c r="LD50" i="6"/>
  <c r="LN50" i="6"/>
  <c r="MB50" i="6" s="1"/>
  <c r="LU50" i="6"/>
  <c r="LT50" i="6"/>
  <c r="LS50" i="6"/>
  <c r="ET50" i="6"/>
  <c r="GT50" i="6"/>
  <c r="IU50" i="6"/>
  <c r="LM50" i="6"/>
  <c r="C51" i="6"/>
  <c r="EU51" i="6"/>
  <c r="FO51" i="6" s="1"/>
  <c r="FB51" i="6"/>
  <c r="FA51" i="6"/>
  <c r="EZ51" i="6"/>
  <c r="GU51" i="6"/>
  <c r="HO51" i="6"/>
  <c r="HB51" i="6"/>
  <c r="HA51" i="6"/>
  <c r="GZ51" i="6"/>
  <c r="IV51" i="6"/>
  <c r="JJ51" i="6" s="1"/>
  <c r="JC51" i="6"/>
  <c r="JB51" i="6"/>
  <c r="JA51" i="6"/>
  <c r="LC51" i="6"/>
  <c r="LE51" i="6"/>
  <c r="LD51" i="6"/>
  <c r="LN51" i="6"/>
  <c r="MB51" i="6" s="1"/>
  <c r="LU51" i="6"/>
  <c r="LT51" i="6"/>
  <c r="LS51" i="6"/>
  <c r="ET51" i="6"/>
  <c r="GT51" i="6"/>
  <c r="IU51" i="6"/>
  <c r="LM51" i="6"/>
  <c r="C52" i="6"/>
  <c r="EU52" i="6"/>
  <c r="FE52" i="6" s="1"/>
  <c r="FB52" i="6"/>
  <c r="FA52" i="6"/>
  <c r="EZ52" i="6"/>
  <c r="GU52" i="6"/>
  <c r="HM52" i="6"/>
  <c r="HB52" i="6"/>
  <c r="HA52" i="6"/>
  <c r="GZ52" i="6"/>
  <c r="IV52" i="6"/>
  <c r="JP52" i="6" s="1"/>
  <c r="JC52" i="6"/>
  <c r="JB52" i="6"/>
  <c r="JA52" i="6"/>
  <c r="LC52" i="6"/>
  <c r="LE52" i="6"/>
  <c r="LD52" i="6"/>
  <c r="LN52" i="6"/>
  <c r="LU52" i="6"/>
  <c r="LT52" i="6"/>
  <c r="LS52" i="6"/>
  <c r="ET52" i="6"/>
  <c r="GT52" i="6"/>
  <c r="IU52" i="6"/>
  <c r="LM52" i="6"/>
  <c r="C53" i="6"/>
  <c r="EU53" i="6"/>
  <c r="FE53" i="6" s="1"/>
  <c r="FB53" i="6"/>
  <c r="FA53" i="6"/>
  <c r="EZ53" i="6"/>
  <c r="GU53" i="6"/>
  <c r="HB53" i="6"/>
  <c r="HA53" i="6"/>
  <c r="GZ53" i="6"/>
  <c r="IV53" i="6"/>
  <c r="JC53" i="6"/>
  <c r="JB53" i="6"/>
  <c r="JA53" i="6"/>
  <c r="LC53" i="6"/>
  <c r="LE53" i="6"/>
  <c r="LD53" i="6"/>
  <c r="LN53" i="6"/>
  <c r="MJ53" i="6" s="1"/>
  <c r="LU53" i="6"/>
  <c r="LT53" i="6"/>
  <c r="LS53" i="6"/>
  <c r="ET53" i="6"/>
  <c r="GT53" i="6"/>
  <c r="IU53" i="6"/>
  <c r="LM53" i="6"/>
  <c r="C54" i="6"/>
  <c r="EU54" i="6"/>
  <c r="FM54" i="6"/>
  <c r="FB54" i="6"/>
  <c r="FA54" i="6"/>
  <c r="EZ54" i="6"/>
  <c r="GU54" i="6"/>
  <c r="HB54" i="6"/>
  <c r="HA54" i="6"/>
  <c r="GZ54" i="6"/>
  <c r="IV54" i="6"/>
  <c r="JJ54" i="6" s="1"/>
  <c r="JC54" i="6"/>
  <c r="JB54" i="6"/>
  <c r="JA54" i="6"/>
  <c r="LC54" i="6"/>
  <c r="LE54" i="6"/>
  <c r="LD54" i="6"/>
  <c r="LN54" i="6"/>
  <c r="MJ54" i="6" s="1"/>
  <c r="LU54" i="6"/>
  <c r="LT54" i="6"/>
  <c r="LS54" i="6"/>
  <c r="ET54" i="6"/>
  <c r="GT54" i="6"/>
  <c r="IU54" i="6"/>
  <c r="LM54" i="6"/>
  <c r="C55" i="6"/>
  <c r="EU55" i="6"/>
  <c r="FB55" i="6"/>
  <c r="FA55" i="6"/>
  <c r="EZ55" i="6"/>
  <c r="GU55" i="6"/>
  <c r="HE55" i="6" s="1"/>
  <c r="HB55" i="6"/>
  <c r="HA55" i="6"/>
  <c r="GZ55" i="6"/>
  <c r="IV55" i="6"/>
  <c r="JP55" i="6"/>
  <c r="JC55" i="6"/>
  <c r="JB55" i="6"/>
  <c r="JA55" i="6"/>
  <c r="LC55" i="6"/>
  <c r="LE55" i="6"/>
  <c r="LD55" i="6"/>
  <c r="LN55" i="6"/>
  <c r="LZ55" i="6" s="1"/>
  <c r="LU55" i="6"/>
  <c r="LT55" i="6"/>
  <c r="LS55" i="6"/>
  <c r="ET55" i="6"/>
  <c r="GT55" i="6"/>
  <c r="IU55" i="6"/>
  <c r="LM55" i="6"/>
  <c r="C56" i="6"/>
  <c r="EU56" i="6"/>
  <c r="FB56" i="6"/>
  <c r="FA56" i="6"/>
  <c r="EZ56" i="6"/>
  <c r="GU56" i="6"/>
  <c r="HG56" i="6"/>
  <c r="HB56" i="6"/>
  <c r="HA56" i="6"/>
  <c r="GZ56" i="6"/>
  <c r="IV56" i="6"/>
  <c r="JL56" i="6" s="1"/>
  <c r="JC56" i="6"/>
  <c r="JB56" i="6"/>
  <c r="JA56" i="6"/>
  <c r="LC56" i="6"/>
  <c r="LE56" i="6"/>
  <c r="LD56" i="6"/>
  <c r="LN56" i="6"/>
  <c r="MH56" i="6"/>
  <c r="LU56" i="6"/>
  <c r="LT56" i="6"/>
  <c r="LS56" i="6"/>
  <c r="ET56" i="6"/>
  <c r="GT56" i="6"/>
  <c r="IU56" i="6"/>
  <c r="LM56" i="6"/>
  <c r="C57" i="6"/>
  <c r="EU57" i="6"/>
  <c r="FB57" i="6"/>
  <c r="FA57" i="6"/>
  <c r="EZ57" i="6"/>
  <c r="GU57" i="6"/>
  <c r="HB57" i="6"/>
  <c r="HA57" i="6"/>
  <c r="GZ57" i="6"/>
  <c r="IV57" i="6"/>
  <c r="JN57" i="6" s="1"/>
  <c r="JC57" i="6"/>
  <c r="JB57" i="6"/>
  <c r="JA57" i="6"/>
  <c r="LC57" i="6"/>
  <c r="LE57" i="6"/>
  <c r="LD57" i="6"/>
  <c r="LN57" i="6"/>
  <c r="LU57" i="6"/>
  <c r="LT57" i="6"/>
  <c r="LS57" i="6"/>
  <c r="ET57" i="6"/>
  <c r="GT57" i="6"/>
  <c r="IU57" i="6"/>
  <c r="LM57" i="6"/>
  <c r="C58" i="6"/>
  <c r="EU58" i="6"/>
  <c r="FQ58" i="6"/>
  <c r="FB58" i="6"/>
  <c r="FA58" i="6"/>
  <c r="EZ58" i="6"/>
  <c r="GU58" i="6"/>
  <c r="HG58" i="6" s="1"/>
  <c r="HB58" i="6"/>
  <c r="HA58" i="6"/>
  <c r="GZ58" i="6"/>
  <c r="IV58" i="6"/>
  <c r="JF58" i="6"/>
  <c r="JC58" i="6"/>
  <c r="JB58" i="6"/>
  <c r="JA58" i="6"/>
  <c r="LC58" i="6"/>
  <c r="LE58" i="6"/>
  <c r="LD58" i="6"/>
  <c r="LN58" i="6"/>
  <c r="MF58" i="6" s="1"/>
  <c r="LU58" i="6"/>
  <c r="LT58" i="6"/>
  <c r="LS58" i="6"/>
  <c r="ET58" i="6"/>
  <c r="GT58" i="6"/>
  <c r="IU58" i="6"/>
  <c r="LM58" i="6"/>
  <c r="C60" i="6"/>
  <c r="EU60" i="6"/>
  <c r="FB60" i="6"/>
  <c r="FA60" i="6"/>
  <c r="EZ60" i="6"/>
  <c r="GU60" i="6"/>
  <c r="HG60" i="6"/>
  <c r="HB60" i="6"/>
  <c r="HA60" i="6"/>
  <c r="GZ60" i="6"/>
  <c r="IV60" i="6"/>
  <c r="JC60" i="6"/>
  <c r="JB60" i="6"/>
  <c r="JA60" i="6"/>
  <c r="LC60" i="6"/>
  <c r="LE60" i="6"/>
  <c r="LD60" i="6"/>
  <c r="LN60" i="6"/>
  <c r="MD60" i="6" s="1"/>
  <c r="LU60" i="6"/>
  <c r="LT60" i="6"/>
  <c r="LS60" i="6"/>
  <c r="ET60" i="6"/>
  <c r="GT60" i="6"/>
  <c r="IU60" i="6"/>
  <c r="LM60" i="6"/>
  <c r="C61" i="6"/>
  <c r="EU61" i="6"/>
  <c r="FB61" i="6"/>
  <c r="FA61" i="6"/>
  <c r="EZ61" i="6"/>
  <c r="GU61" i="6"/>
  <c r="HI61" i="6"/>
  <c r="HB61" i="6"/>
  <c r="HA61" i="6"/>
  <c r="GZ61" i="6"/>
  <c r="IV61" i="6"/>
  <c r="JJ61" i="6" s="1"/>
  <c r="JC61" i="6"/>
  <c r="JB61" i="6"/>
  <c r="JA61" i="6"/>
  <c r="LC61" i="6"/>
  <c r="LE61" i="6"/>
  <c r="LD61" i="6"/>
  <c r="LN61" i="6"/>
  <c r="LU61" i="6"/>
  <c r="LT61" i="6"/>
  <c r="LS61" i="6"/>
  <c r="ET61" i="6"/>
  <c r="GT61" i="6"/>
  <c r="IU61" i="6"/>
  <c r="LM61" i="6"/>
  <c r="C62" i="6"/>
  <c r="EU62" i="6"/>
  <c r="FO62" i="6"/>
  <c r="FB62" i="6"/>
  <c r="FA62" i="6"/>
  <c r="EZ62" i="6"/>
  <c r="GU62" i="6"/>
  <c r="HC62" i="6" s="1"/>
  <c r="HB62" i="6"/>
  <c r="HA62" i="6"/>
  <c r="GZ62" i="6"/>
  <c r="IV62" i="6"/>
  <c r="JL62" i="6"/>
  <c r="JC62" i="6"/>
  <c r="JB62" i="6"/>
  <c r="JA62" i="6"/>
  <c r="LC62" i="6"/>
  <c r="LE62" i="6"/>
  <c r="LD62" i="6"/>
  <c r="LN62" i="6"/>
  <c r="LZ62" i="6" s="1"/>
  <c r="LU62" i="6"/>
  <c r="LT62" i="6"/>
  <c r="LS62" i="6"/>
  <c r="ET62" i="6"/>
  <c r="GT62" i="6"/>
  <c r="IU62" i="6"/>
  <c r="LM62" i="6"/>
  <c r="C63" i="6"/>
  <c r="EU63" i="6"/>
  <c r="FC63" i="6" s="1"/>
  <c r="FB63" i="6"/>
  <c r="FA63" i="6"/>
  <c r="EZ63" i="6"/>
  <c r="GU63" i="6"/>
  <c r="HM63" i="6" s="1"/>
  <c r="HB63" i="6"/>
  <c r="HA63" i="6"/>
  <c r="GZ63" i="6"/>
  <c r="IV63" i="6"/>
  <c r="JD63" i="6"/>
  <c r="JC63" i="6"/>
  <c r="JB63" i="6"/>
  <c r="JA63" i="6"/>
  <c r="LC63" i="6"/>
  <c r="LE63" i="6"/>
  <c r="LD63" i="6"/>
  <c r="LN63" i="6"/>
  <c r="LU63" i="6"/>
  <c r="LT63" i="6"/>
  <c r="LS63" i="6"/>
  <c r="ET63" i="6"/>
  <c r="GT63" i="6"/>
  <c r="IU63" i="6"/>
  <c r="LM63" i="6"/>
  <c r="C64" i="6"/>
  <c r="EU64" i="6"/>
  <c r="FG64" i="6" s="1"/>
  <c r="FB64" i="6"/>
  <c r="FA64" i="6"/>
  <c r="EZ64" i="6"/>
  <c r="GU64" i="6"/>
  <c r="HQ64" i="6" s="1"/>
  <c r="HB64" i="6"/>
  <c r="HA64" i="6"/>
  <c r="GZ64" i="6"/>
  <c r="IV64" i="6"/>
  <c r="JT64" i="6" s="1"/>
  <c r="JC64" i="6"/>
  <c r="JB64" i="6"/>
  <c r="JA64" i="6"/>
  <c r="LC64" i="6"/>
  <c r="LE64" i="6"/>
  <c r="LD64" i="6"/>
  <c r="LN64" i="6"/>
  <c r="LU64" i="6"/>
  <c r="LT64" i="6"/>
  <c r="LS64" i="6"/>
  <c r="ET64" i="6"/>
  <c r="GT64" i="6"/>
  <c r="IU64" i="6"/>
  <c r="LM64" i="6"/>
  <c r="C66" i="6"/>
  <c r="EU66" i="6"/>
  <c r="FS66" i="6" s="1"/>
  <c r="FB66" i="6"/>
  <c r="FA66" i="6"/>
  <c r="EZ66" i="6"/>
  <c r="GU66" i="6"/>
  <c r="HB66" i="6"/>
  <c r="HA66" i="6"/>
  <c r="GZ66" i="6"/>
  <c r="IV66" i="6"/>
  <c r="JP66" i="6" s="1"/>
  <c r="JC66" i="6"/>
  <c r="JB66" i="6"/>
  <c r="JA66" i="6"/>
  <c r="LC66" i="6"/>
  <c r="LE66" i="6"/>
  <c r="LD66" i="6"/>
  <c r="LN66" i="6"/>
  <c r="LU66" i="6"/>
  <c r="LT66" i="6"/>
  <c r="LS66" i="6"/>
  <c r="ET66" i="6"/>
  <c r="GT66" i="6"/>
  <c r="IU66" i="6"/>
  <c r="LM66" i="6"/>
  <c r="C67" i="6"/>
  <c r="EU67" i="6"/>
  <c r="FB67" i="6"/>
  <c r="FA67" i="6"/>
  <c r="EZ67" i="6"/>
  <c r="GU67" i="6"/>
  <c r="HB67" i="6"/>
  <c r="HA67" i="6"/>
  <c r="GZ67" i="6"/>
  <c r="IV67" i="6"/>
  <c r="JL67" i="6"/>
  <c r="JC67" i="6"/>
  <c r="JB67" i="6"/>
  <c r="JA67" i="6"/>
  <c r="LC67" i="6"/>
  <c r="LE67" i="6"/>
  <c r="LD67" i="6"/>
  <c r="LN67" i="6"/>
  <c r="LU67" i="6"/>
  <c r="LT67" i="6"/>
  <c r="LS67" i="6"/>
  <c r="ET67" i="6"/>
  <c r="GT67" i="6"/>
  <c r="IU67" i="6"/>
  <c r="LM67" i="6"/>
  <c r="C68" i="6"/>
  <c r="EU68" i="6"/>
  <c r="FB68" i="6"/>
  <c r="FA68" i="6"/>
  <c r="EZ68" i="6"/>
  <c r="GU68" i="6"/>
  <c r="HG68" i="6" s="1"/>
  <c r="HB68" i="6"/>
  <c r="HA68" i="6"/>
  <c r="GZ68" i="6"/>
  <c r="IV68" i="6"/>
  <c r="JP68" i="6" s="1"/>
  <c r="JC68" i="6"/>
  <c r="JB68" i="6"/>
  <c r="JA68" i="6"/>
  <c r="LC68" i="6"/>
  <c r="LE68" i="6"/>
  <c r="LD68" i="6"/>
  <c r="LN68" i="6"/>
  <c r="LX68" i="6"/>
  <c r="LU68" i="6"/>
  <c r="LT68" i="6"/>
  <c r="LS68" i="6"/>
  <c r="ET68" i="6"/>
  <c r="GT68" i="6"/>
  <c r="IU68" i="6"/>
  <c r="LM68" i="6"/>
  <c r="C69" i="6"/>
  <c r="EU69" i="6"/>
  <c r="FS69" i="6"/>
  <c r="FB69" i="6"/>
  <c r="FA69" i="6"/>
  <c r="EZ69" i="6"/>
  <c r="GU69" i="6"/>
  <c r="HB69" i="6"/>
  <c r="HA69" i="6"/>
  <c r="GZ69" i="6"/>
  <c r="IV69" i="6"/>
  <c r="JH69" i="6" s="1"/>
  <c r="JC69" i="6"/>
  <c r="JB69" i="6"/>
  <c r="JA69" i="6"/>
  <c r="LC69" i="6"/>
  <c r="LE69" i="6"/>
  <c r="LD69" i="6"/>
  <c r="LN69" i="6"/>
  <c r="LU69" i="6"/>
  <c r="LT69" i="6"/>
  <c r="LS69" i="6"/>
  <c r="ET69" i="6"/>
  <c r="GT69" i="6"/>
  <c r="IU69" i="6"/>
  <c r="LM69" i="6"/>
  <c r="C70" i="6"/>
  <c r="EU70" i="6"/>
  <c r="FB70" i="6"/>
  <c r="FA70" i="6"/>
  <c r="EZ70" i="6"/>
  <c r="GU70" i="6"/>
  <c r="HE70" i="6" s="1"/>
  <c r="HB70" i="6"/>
  <c r="HA70" i="6"/>
  <c r="GZ70" i="6"/>
  <c r="IV70" i="6"/>
  <c r="JJ70" i="6"/>
  <c r="JC70" i="6"/>
  <c r="JB70" i="6"/>
  <c r="JA70" i="6"/>
  <c r="LC70" i="6"/>
  <c r="LE70" i="6"/>
  <c r="LD70" i="6"/>
  <c r="LN70" i="6"/>
  <c r="LU70" i="6"/>
  <c r="LT70" i="6"/>
  <c r="LS70" i="6"/>
  <c r="ET70" i="6"/>
  <c r="GT70" i="6"/>
  <c r="IU70" i="6"/>
  <c r="LM70" i="6"/>
  <c r="C72" i="6"/>
  <c r="EU72" i="6"/>
  <c r="FM72" i="6"/>
  <c r="FB72" i="6"/>
  <c r="FA72" i="6"/>
  <c r="EZ72" i="6"/>
  <c r="GU72" i="6"/>
  <c r="HB72" i="6"/>
  <c r="HA72" i="6"/>
  <c r="GZ72" i="6"/>
  <c r="IV72" i="6"/>
  <c r="JJ72" i="6"/>
  <c r="JC72" i="6"/>
  <c r="JB72" i="6"/>
  <c r="JA72" i="6"/>
  <c r="LC72" i="6"/>
  <c r="LE72" i="6"/>
  <c r="LD72" i="6"/>
  <c r="LN72" i="6"/>
  <c r="LU72" i="6"/>
  <c r="LT72" i="6"/>
  <c r="LS72" i="6"/>
  <c r="ET72" i="6"/>
  <c r="GT72" i="6"/>
  <c r="IU72" i="6"/>
  <c r="LM72" i="6"/>
  <c r="C73" i="6"/>
  <c r="EU73" i="6"/>
  <c r="FB73" i="6"/>
  <c r="FA73" i="6"/>
  <c r="EZ73" i="6"/>
  <c r="GU73" i="6"/>
  <c r="HI73" i="6" s="1"/>
  <c r="HB73" i="6"/>
  <c r="HA73" i="6"/>
  <c r="GZ73" i="6"/>
  <c r="IV73" i="6"/>
  <c r="JN73" i="6" s="1"/>
  <c r="JC73" i="6"/>
  <c r="JB73" i="6"/>
  <c r="JA73" i="6"/>
  <c r="LC73" i="6"/>
  <c r="LE73" i="6"/>
  <c r="LD73" i="6"/>
  <c r="LN73" i="6"/>
  <c r="MJ73" i="6" s="1"/>
  <c r="LU73" i="6"/>
  <c r="LT73" i="6"/>
  <c r="LS73" i="6"/>
  <c r="ET73" i="6"/>
  <c r="GT73" i="6"/>
  <c r="IU73" i="6"/>
  <c r="LM73" i="6"/>
  <c r="C74" i="6"/>
  <c r="EU74" i="6"/>
  <c r="FB74" i="6"/>
  <c r="FA74" i="6"/>
  <c r="EZ74" i="6"/>
  <c r="GU74" i="6"/>
  <c r="HO74" i="6"/>
  <c r="HB74" i="6"/>
  <c r="HA74" i="6"/>
  <c r="GZ74" i="6"/>
  <c r="IV74" i="6"/>
  <c r="JC74" i="6"/>
  <c r="JB74" i="6"/>
  <c r="JA74" i="6"/>
  <c r="LC74" i="6"/>
  <c r="LE74" i="6"/>
  <c r="LD74" i="6"/>
  <c r="LN74" i="6"/>
  <c r="MF74" i="6" s="1"/>
  <c r="LU74" i="6"/>
  <c r="LT74" i="6"/>
  <c r="LS74" i="6"/>
  <c r="ET74" i="6"/>
  <c r="GT74" i="6"/>
  <c r="IU74" i="6"/>
  <c r="LM74" i="6"/>
  <c r="C75" i="6"/>
  <c r="EU75" i="6"/>
  <c r="FK75" i="6"/>
  <c r="FB75" i="6"/>
  <c r="FA75" i="6"/>
  <c r="EZ75" i="6"/>
  <c r="GU75" i="6"/>
  <c r="HK75" i="6"/>
  <c r="HB75" i="6"/>
  <c r="HA75" i="6"/>
  <c r="GZ75" i="6"/>
  <c r="IV75" i="6"/>
  <c r="JH75" i="6"/>
  <c r="JC75" i="6"/>
  <c r="JB75" i="6"/>
  <c r="JA75" i="6"/>
  <c r="LC75" i="6"/>
  <c r="LE75" i="6"/>
  <c r="LD75" i="6"/>
  <c r="LN75" i="6"/>
  <c r="LX75" i="6" s="1"/>
  <c r="LU75" i="6"/>
  <c r="LT75" i="6"/>
  <c r="LS75" i="6"/>
  <c r="ET75" i="6"/>
  <c r="GT75" i="6"/>
  <c r="IU75" i="6"/>
  <c r="LM75" i="6"/>
  <c r="C76" i="6"/>
  <c r="EU76" i="6"/>
  <c r="FB76" i="6"/>
  <c r="FA76" i="6"/>
  <c r="EZ76" i="6"/>
  <c r="GU76" i="6"/>
  <c r="HB76" i="6"/>
  <c r="HA76" i="6"/>
  <c r="GZ76" i="6"/>
  <c r="IV76" i="6"/>
  <c r="JR76" i="6" s="1"/>
  <c r="JC76" i="6"/>
  <c r="JB76" i="6"/>
  <c r="JA76" i="6"/>
  <c r="LC76" i="6"/>
  <c r="LE76" i="6"/>
  <c r="LD76" i="6"/>
  <c r="LN76" i="6"/>
  <c r="ML76" i="6" s="1"/>
  <c r="LU76" i="6"/>
  <c r="LT76" i="6"/>
  <c r="LS76" i="6"/>
  <c r="ET76" i="6"/>
  <c r="GT76" i="6"/>
  <c r="IU76" i="6"/>
  <c r="LM76" i="6"/>
  <c r="C77" i="6"/>
  <c r="EU77" i="6"/>
  <c r="FK77" i="6" s="1"/>
  <c r="FB77" i="6"/>
  <c r="FA77" i="6"/>
  <c r="EZ77" i="6"/>
  <c r="GU77" i="6"/>
  <c r="HO77" i="6" s="1"/>
  <c r="HB77" i="6"/>
  <c r="HA77" i="6"/>
  <c r="GZ77" i="6"/>
  <c r="IV77" i="6"/>
  <c r="JJ77" i="6"/>
  <c r="JC77" i="6"/>
  <c r="JB77" i="6"/>
  <c r="JA77" i="6"/>
  <c r="LC77" i="6"/>
  <c r="LE77" i="6"/>
  <c r="LD77" i="6"/>
  <c r="LN77" i="6"/>
  <c r="MF77" i="6" s="1"/>
  <c r="LU77" i="6"/>
  <c r="LT77" i="6"/>
  <c r="LS77" i="6"/>
  <c r="ET77" i="6"/>
  <c r="GT77" i="6"/>
  <c r="IU77" i="6"/>
  <c r="LM77" i="6"/>
  <c r="C79" i="6"/>
  <c r="EU79" i="6"/>
  <c r="FB79" i="6"/>
  <c r="FA79" i="6"/>
  <c r="EZ79" i="6"/>
  <c r="GU79" i="6"/>
  <c r="HB79" i="6"/>
  <c r="HA79" i="6"/>
  <c r="GZ79" i="6"/>
  <c r="IV79" i="6"/>
  <c r="JT79" i="6"/>
  <c r="JC79" i="6"/>
  <c r="JB79" i="6"/>
  <c r="JA79" i="6"/>
  <c r="LC79" i="6"/>
  <c r="LE79" i="6"/>
  <c r="LD79" i="6"/>
  <c r="LN79" i="6"/>
  <c r="MB79" i="6" s="1"/>
  <c r="LU79" i="6"/>
  <c r="LT79" i="6"/>
  <c r="LS79" i="6"/>
  <c r="ET79" i="6"/>
  <c r="GT79" i="6"/>
  <c r="IU79" i="6"/>
  <c r="LM79" i="6"/>
  <c r="C80" i="6"/>
  <c r="EU80" i="6"/>
  <c r="FS80" i="6" s="1"/>
  <c r="FB80" i="6"/>
  <c r="FA80" i="6"/>
  <c r="EZ80" i="6"/>
  <c r="GU80" i="6"/>
  <c r="HM80" i="6"/>
  <c r="HB80" i="6"/>
  <c r="HA80" i="6"/>
  <c r="GZ80" i="6"/>
  <c r="IV80" i="6"/>
  <c r="JH80" i="6" s="1"/>
  <c r="JC80" i="6"/>
  <c r="JB80" i="6"/>
  <c r="JA80" i="6"/>
  <c r="LC80" i="6"/>
  <c r="LE80" i="6"/>
  <c r="LD80" i="6"/>
  <c r="LN80" i="6"/>
  <c r="LX80" i="6" s="1"/>
  <c r="LU80" i="6"/>
  <c r="LT80" i="6"/>
  <c r="LS80" i="6"/>
  <c r="ET80" i="6"/>
  <c r="GT80" i="6"/>
  <c r="IU80" i="6"/>
  <c r="LM80" i="6"/>
  <c r="C81" i="6"/>
  <c r="EU81" i="6"/>
  <c r="FO81" i="6" s="1"/>
  <c r="FB81" i="6"/>
  <c r="FA81" i="6"/>
  <c r="EZ81" i="6"/>
  <c r="GU81" i="6"/>
  <c r="HM81" i="6"/>
  <c r="HB81" i="6"/>
  <c r="HA81" i="6"/>
  <c r="GZ81" i="6"/>
  <c r="IV81" i="6"/>
  <c r="JD81" i="6" s="1"/>
  <c r="JC81" i="6"/>
  <c r="JB81" i="6"/>
  <c r="JA81" i="6"/>
  <c r="LC81" i="6"/>
  <c r="LE81" i="6"/>
  <c r="LD81" i="6"/>
  <c r="LN81" i="6"/>
  <c r="LU81" i="6"/>
  <c r="LT81" i="6"/>
  <c r="LS81" i="6"/>
  <c r="ET81" i="6"/>
  <c r="GT81" i="6"/>
  <c r="IU81" i="6"/>
  <c r="LM81" i="6"/>
  <c r="C82" i="6"/>
  <c r="EU82" i="6"/>
  <c r="FG82" i="6"/>
  <c r="FB82" i="6"/>
  <c r="FA82" i="6"/>
  <c r="EZ82" i="6"/>
  <c r="GU82" i="6"/>
  <c r="HB82" i="6"/>
  <c r="HA82" i="6"/>
  <c r="GZ82" i="6"/>
  <c r="IV82" i="6"/>
  <c r="JH82" i="6" s="1"/>
  <c r="JC82" i="6"/>
  <c r="JB82" i="6"/>
  <c r="JA82" i="6"/>
  <c r="LC82" i="6"/>
  <c r="LE82" i="6"/>
  <c r="LD82" i="6"/>
  <c r="LN82" i="6"/>
  <c r="ML82" i="6" s="1"/>
  <c r="LU82" i="6"/>
  <c r="LT82" i="6"/>
  <c r="LS82" i="6"/>
  <c r="ET82" i="6"/>
  <c r="GT82" i="6"/>
  <c r="IU82" i="6"/>
  <c r="LM82" i="6"/>
  <c r="C83" i="6"/>
  <c r="EU83" i="6"/>
  <c r="FO83" i="6" s="1"/>
  <c r="FB83" i="6"/>
  <c r="FA83" i="6"/>
  <c r="EZ83" i="6"/>
  <c r="GU83" i="6"/>
  <c r="HB83" i="6"/>
  <c r="HA83" i="6"/>
  <c r="GZ83" i="6"/>
  <c r="IV83" i="6"/>
  <c r="JC83" i="6"/>
  <c r="JB83" i="6"/>
  <c r="JA83" i="6"/>
  <c r="LC83" i="6"/>
  <c r="LE83" i="6"/>
  <c r="LD83" i="6"/>
  <c r="LN83" i="6"/>
  <c r="LX83" i="6" s="1"/>
  <c r="LU83" i="6"/>
  <c r="LT83" i="6"/>
  <c r="LS83" i="6"/>
  <c r="ET83" i="6"/>
  <c r="GT83" i="6"/>
  <c r="IU83" i="6"/>
  <c r="LM83" i="6"/>
  <c r="C84" i="6"/>
  <c r="EU84" i="6"/>
  <c r="FB84" i="6"/>
  <c r="FA84" i="6"/>
  <c r="EZ84" i="6"/>
  <c r="GU84" i="6"/>
  <c r="HM84" i="6"/>
  <c r="HB84" i="6"/>
  <c r="HA84" i="6"/>
  <c r="GZ84" i="6"/>
  <c r="IV84" i="6"/>
  <c r="JN84" i="6" s="1"/>
  <c r="JC84" i="6"/>
  <c r="JB84" i="6"/>
  <c r="JA84" i="6"/>
  <c r="LC84" i="6"/>
  <c r="LE84" i="6"/>
  <c r="LD84" i="6"/>
  <c r="LN84" i="6"/>
  <c r="LU84" i="6"/>
  <c r="LT84" i="6"/>
  <c r="LS84" i="6"/>
  <c r="ET84" i="6"/>
  <c r="GT84" i="6"/>
  <c r="IU84" i="6"/>
  <c r="LM84" i="6"/>
  <c r="C86" i="6"/>
  <c r="EU86" i="6"/>
  <c r="FC86" i="6"/>
  <c r="FB86" i="6"/>
  <c r="FA86" i="6"/>
  <c r="EZ86" i="6"/>
  <c r="GU86" i="6"/>
  <c r="HB86" i="6"/>
  <c r="HA86" i="6"/>
  <c r="GZ86" i="6"/>
  <c r="IV86" i="6"/>
  <c r="JH86" i="6" s="1"/>
  <c r="JC86" i="6"/>
  <c r="JB86" i="6"/>
  <c r="JA86" i="6"/>
  <c r="LC86" i="6"/>
  <c r="LE86" i="6"/>
  <c r="LD86" i="6"/>
  <c r="LN86" i="6"/>
  <c r="MB86" i="6" s="1"/>
  <c r="LU86" i="6"/>
  <c r="LT86" i="6"/>
  <c r="LS86" i="6"/>
  <c r="ET86" i="6"/>
  <c r="GT86" i="6"/>
  <c r="IU86" i="6"/>
  <c r="LM86" i="6"/>
  <c r="C87" i="6"/>
  <c r="EU87" i="6"/>
  <c r="FB87" i="6"/>
  <c r="FA87" i="6"/>
  <c r="EZ87" i="6"/>
  <c r="GU87" i="6"/>
  <c r="HB87" i="6"/>
  <c r="HA87" i="6"/>
  <c r="GZ87" i="6"/>
  <c r="IV87" i="6"/>
  <c r="JL87" i="6" s="1"/>
  <c r="JC87" i="6"/>
  <c r="JB87" i="6"/>
  <c r="JA87" i="6"/>
  <c r="LC87" i="6"/>
  <c r="LE87" i="6"/>
  <c r="LD87" i="6"/>
  <c r="LN87" i="6"/>
  <c r="LZ87" i="6" s="1"/>
  <c r="LU87" i="6"/>
  <c r="LT87" i="6"/>
  <c r="LS87" i="6"/>
  <c r="ET87" i="6"/>
  <c r="GT87" i="6"/>
  <c r="IU87" i="6"/>
  <c r="LM87" i="6"/>
  <c r="C88" i="6"/>
  <c r="EU88" i="6"/>
  <c r="FC88" i="6" s="1"/>
  <c r="FB88" i="6"/>
  <c r="FA88" i="6"/>
  <c r="EZ88" i="6"/>
  <c r="GU88" i="6"/>
  <c r="HB88" i="6"/>
  <c r="HA88" i="6"/>
  <c r="GZ88" i="6"/>
  <c r="IV88" i="6"/>
  <c r="JN88" i="6"/>
  <c r="JC88" i="6"/>
  <c r="JB88" i="6"/>
  <c r="JA88" i="6"/>
  <c r="LC88" i="6"/>
  <c r="LE88" i="6"/>
  <c r="LD88" i="6"/>
  <c r="LN88" i="6"/>
  <c r="LU88" i="6"/>
  <c r="LT88" i="6"/>
  <c r="LS88" i="6"/>
  <c r="ET88" i="6"/>
  <c r="GT88" i="6"/>
  <c r="IU88" i="6"/>
  <c r="LM88" i="6"/>
  <c r="C89" i="6"/>
  <c r="EU89" i="6"/>
  <c r="FE89" i="6" s="1"/>
  <c r="FB89" i="6"/>
  <c r="FA89" i="6"/>
  <c r="EZ89" i="6"/>
  <c r="GU89" i="6"/>
  <c r="HO89" i="6"/>
  <c r="HB89" i="6"/>
  <c r="HA89" i="6"/>
  <c r="GZ89" i="6"/>
  <c r="IV89" i="6"/>
  <c r="JD89" i="6" s="1"/>
  <c r="JC89" i="6"/>
  <c r="JB89" i="6"/>
  <c r="JA89" i="6"/>
  <c r="LC89" i="6"/>
  <c r="LE89" i="6"/>
  <c r="LD89" i="6"/>
  <c r="LN89" i="6"/>
  <c r="LX89" i="6" s="1"/>
  <c r="LU89" i="6"/>
  <c r="LT89" i="6"/>
  <c r="LS89" i="6"/>
  <c r="ET89" i="6"/>
  <c r="GT89" i="6"/>
  <c r="IU89" i="6"/>
  <c r="LM89" i="6"/>
  <c r="C90" i="6"/>
  <c r="EU90" i="6"/>
  <c r="FI90" i="6" s="1"/>
  <c r="FB90" i="6"/>
  <c r="FA90" i="6"/>
  <c r="EZ90" i="6"/>
  <c r="GU90" i="6"/>
  <c r="HE90" i="6"/>
  <c r="HB90" i="6"/>
  <c r="HA90" i="6"/>
  <c r="GZ90" i="6"/>
  <c r="IV90" i="6"/>
  <c r="JD90" i="6" s="1"/>
  <c r="JC90" i="6"/>
  <c r="JB90" i="6"/>
  <c r="JA90" i="6"/>
  <c r="LC90" i="6"/>
  <c r="LE90" i="6"/>
  <c r="LD90" i="6"/>
  <c r="LN90" i="6"/>
  <c r="LU90" i="6"/>
  <c r="LT90" i="6"/>
  <c r="LS90" i="6"/>
  <c r="ET90" i="6"/>
  <c r="GT90" i="6"/>
  <c r="IU90" i="6"/>
  <c r="LM90" i="6"/>
  <c r="C92" i="6"/>
  <c r="EU92" i="6"/>
  <c r="FK92" i="6"/>
  <c r="FB92" i="6"/>
  <c r="FA92" i="6"/>
  <c r="EZ92" i="6"/>
  <c r="GU92" i="6"/>
  <c r="HC92" i="6" s="1"/>
  <c r="HB92" i="6"/>
  <c r="HA92" i="6"/>
  <c r="GZ92" i="6"/>
  <c r="IV92" i="6"/>
  <c r="JF92" i="6"/>
  <c r="JC92" i="6"/>
  <c r="JB92" i="6"/>
  <c r="JA92" i="6"/>
  <c r="LC92" i="6"/>
  <c r="LE92" i="6"/>
  <c r="LD92" i="6"/>
  <c r="LN92" i="6"/>
  <c r="LU92" i="6"/>
  <c r="LT92" i="6"/>
  <c r="LS92" i="6"/>
  <c r="ET92" i="6"/>
  <c r="GT92" i="6"/>
  <c r="IU92" i="6"/>
  <c r="LM92" i="6"/>
  <c r="C93" i="6"/>
  <c r="EU93" i="6"/>
  <c r="FC93" i="6" s="1"/>
  <c r="FB93" i="6"/>
  <c r="FA93" i="6"/>
  <c r="EZ93" i="6"/>
  <c r="GU93" i="6"/>
  <c r="HB93" i="6"/>
  <c r="HA93" i="6"/>
  <c r="GZ93" i="6"/>
  <c r="IV93" i="6"/>
  <c r="JC93" i="6"/>
  <c r="JB93" i="6"/>
  <c r="JA93" i="6"/>
  <c r="LC93" i="6"/>
  <c r="LE93" i="6"/>
  <c r="LD93" i="6"/>
  <c r="LN93" i="6"/>
  <c r="MJ93" i="6" s="1"/>
  <c r="LU93" i="6"/>
  <c r="LT93" i="6"/>
  <c r="LS93" i="6"/>
  <c r="ET93" i="6"/>
  <c r="GT93" i="6"/>
  <c r="IU93" i="6"/>
  <c r="LM93" i="6"/>
  <c r="C94" i="6"/>
  <c r="EU94" i="6"/>
  <c r="FC94" i="6" s="1"/>
  <c r="FB94" i="6"/>
  <c r="FA94" i="6"/>
  <c r="EZ94" i="6"/>
  <c r="GU94" i="6"/>
  <c r="HM94" i="6"/>
  <c r="HB94" i="6"/>
  <c r="HA94" i="6"/>
  <c r="GZ94" i="6"/>
  <c r="IV94" i="6"/>
  <c r="JN94" i="6" s="1"/>
  <c r="JC94" i="6"/>
  <c r="JB94" i="6"/>
  <c r="JA94" i="6"/>
  <c r="LC94" i="6"/>
  <c r="LE94" i="6"/>
  <c r="LD94" i="6"/>
  <c r="LN94" i="6"/>
  <c r="LZ94" i="6"/>
  <c r="LU94" i="6"/>
  <c r="LT94" i="6"/>
  <c r="LS94" i="6"/>
  <c r="ET94" i="6"/>
  <c r="GT94" i="6"/>
  <c r="IU94" i="6"/>
  <c r="LM94" i="6"/>
  <c r="C95" i="6"/>
  <c r="EU95" i="6"/>
  <c r="FC95" i="6"/>
  <c r="FB95" i="6"/>
  <c r="FA95" i="6"/>
  <c r="EZ95" i="6"/>
  <c r="GU95" i="6"/>
  <c r="HC95" i="6" s="1"/>
  <c r="HB95" i="6"/>
  <c r="HA95" i="6"/>
  <c r="GZ95" i="6"/>
  <c r="IV95" i="6"/>
  <c r="JC95" i="6"/>
  <c r="JB95" i="6"/>
  <c r="JA95" i="6"/>
  <c r="LC95" i="6"/>
  <c r="LE95" i="6"/>
  <c r="LD95" i="6"/>
  <c r="LN95" i="6"/>
  <c r="LU95" i="6"/>
  <c r="LT95" i="6"/>
  <c r="LS95" i="6"/>
  <c r="ET95" i="6"/>
  <c r="GT95" i="6"/>
  <c r="IU95" i="6"/>
  <c r="LM95" i="6"/>
  <c r="C96" i="6"/>
  <c r="EU96" i="6"/>
  <c r="FB96" i="6"/>
  <c r="FA96" i="6"/>
  <c r="EZ96" i="6"/>
  <c r="GU96" i="6"/>
  <c r="HB96" i="6"/>
  <c r="HA96" i="6"/>
  <c r="GZ96" i="6"/>
  <c r="IV96" i="6"/>
  <c r="JD96" i="6" s="1"/>
  <c r="JC96" i="6"/>
  <c r="JB96" i="6"/>
  <c r="JA96" i="6"/>
  <c r="LC96" i="6"/>
  <c r="LE96" i="6"/>
  <c r="LD96" i="6"/>
  <c r="LN96" i="6"/>
  <c r="MB96" i="6" s="1"/>
  <c r="LU96" i="6"/>
  <c r="LT96" i="6"/>
  <c r="LS96" i="6"/>
  <c r="ET96" i="6"/>
  <c r="GT96" i="6"/>
  <c r="IU96" i="6"/>
  <c r="LM96" i="6"/>
  <c r="C98" i="6"/>
  <c r="EU98" i="6"/>
  <c r="FK98" i="6" s="1"/>
  <c r="FB98" i="6"/>
  <c r="FA98" i="6"/>
  <c r="EZ98" i="6"/>
  <c r="GU98" i="6"/>
  <c r="HC98" i="6"/>
  <c r="HB98" i="6"/>
  <c r="HA98" i="6"/>
  <c r="GZ98" i="6"/>
  <c r="IV98" i="6"/>
  <c r="JL98" i="6" s="1"/>
  <c r="JC98" i="6"/>
  <c r="JB98" i="6"/>
  <c r="JA98" i="6"/>
  <c r="LC98" i="6"/>
  <c r="LE98" i="6"/>
  <c r="LD98" i="6"/>
  <c r="LN98" i="6"/>
  <c r="LU98" i="6"/>
  <c r="LT98" i="6"/>
  <c r="LS98" i="6"/>
  <c r="ET98" i="6"/>
  <c r="GT98" i="6"/>
  <c r="IU98" i="6"/>
  <c r="LM98" i="6"/>
  <c r="C99" i="6"/>
  <c r="EU99" i="6"/>
  <c r="FB99" i="6"/>
  <c r="FA99" i="6"/>
  <c r="EZ99" i="6"/>
  <c r="GU99" i="6"/>
  <c r="HB99" i="6"/>
  <c r="HA99" i="6"/>
  <c r="GZ99" i="6"/>
  <c r="IV99" i="6"/>
  <c r="JH99" i="6"/>
  <c r="JC99" i="6"/>
  <c r="JB99" i="6"/>
  <c r="JA99" i="6"/>
  <c r="LC99" i="6"/>
  <c r="LE99" i="6"/>
  <c r="LD99" i="6"/>
  <c r="LN99" i="6"/>
  <c r="LU99" i="6"/>
  <c r="LT99" i="6"/>
  <c r="LS99" i="6"/>
  <c r="ET99" i="6"/>
  <c r="GT99" i="6"/>
  <c r="IU99" i="6"/>
  <c r="LM99" i="6"/>
  <c r="C100" i="6"/>
  <c r="EU100" i="6"/>
  <c r="FB100" i="6"/>
  <c r="FA100" i="6"/>
  <c r="EZ100" i="6"/>
  <c r="GU100" i="6"/>
  <c r="HB100" i="6"/>
  <c r="HA100" i="6"/>
  <c r="GZ100" i="6"/>
  <c r="IV100" i="6"/>
  <c r="JF100" i="6"/>
  <c r="JC100" i="6"/>
  <c r="JB100" i="6"/>
  <c r="JA100" i="6"/>
  <c r="LC100" i="6"/>
  <c r="LE100" i="6"/>
  <c r="LD100" i="6"/>
  <c r="LN100" i="6"/>
  <c r="LU100" i="6"/>
  <c r="LT100" i="6"/>
  <c r="LS100" i="6"/>
  <c r="ET100" i="6"/>
  <c r="GT100" i="6"/>
  <c r="IU100" i="6"/>
  <c r="LM100" i="6"/>
  <c r="C101" i="6"/>
  <c r="EU101" i="6"/>
  <c r="FS101" i="6" s="1"/>
  <c r="FB101" i="6"/>
  <c r="FA101" i="6"/>
  <c r="EZ101" i="6"/>
  <c r="GU101" i="6"/>
  <c r="HB101" i="6"/>
  <c r="HA101" i="6"/>
  <c r="GZ101" i="6"/>
  <c r="IV101" i="6"/>
  <c r="JD101" i="6" s="1"/>
  <c r="JC101" i="6"/>
  <c r="JB101" i="6"/>
  <c r="JA101" i="6"/>
  <c r="LC101" i="6"/>
  <c r="LE101" i="6"/>
  <c r="LD101" i="6"/>
  <c r="LN101" i="6"/>
  <c r="LU101" i="6"/>
  <c r="LT101" i="6"/>
  <c r="LS101" i="6"/>
  <c r="C103" i="6"/>
  <c r="EU103" i="6"/>
  <c r="FB103" i="6"/>
  <c r="FA103" i="6"/>
  <c r="EZ103" i="6"/>
  <c r="GU103" i="6"/>
  <c r="HE103" i="6"/>
  <c r="HB103" i="6"/>
  <c r="HA103" i="6"/>
  <c r="GZ103" i="6"/>
  <c r="IV103" i="6"/>
  <c r="JD103" i="6"/>
  <c r="JC103" i="6"/>
  <c r="JB103" i="6"/>
  <c r="JA103" i="6"/>
  <c r="LN103" i="6"/>
  <c r="MF103" i="6" s="1"/>
  <c r="LU103" i="6"/>
  <c r="LT103" i="6"/>
  <c r="LS103" i="6"/>
  <c r="ET103" i="6"/>
  <c r="GT103" i="6"/>
  <c r="IU103" i="6"/>
  <c r="LC103" i="6"/>
  <c r="LD103" i="6"/>
  <c r="LE103" i="6"/>
  <c r="LM103" i="6"/>
  <c r="C104" i="6"/>
  <c r="EU104" i="6"/>
  <c r="FC104" i="6" s="1"/>
  <c r="FB104" i="6"/>
  <c r="FA104" i="6"/>
  <c r="EZ104" i="6"/>
  <c r="GU104" i="6"/>
  <c r="HE104" i="6"/>
  <c r="HB104" i="6"/>
  <c r="HA104" i="6"/>
  <c r="GZ104" i="6"/>
  <c r="IV104" i="6"/>
  <c r="JF104" i="6" s="1"/>
  <c r="JC104" i="6"/>
  <c r="JB104" i="6"/>
  <c r="JA104" i="6"/>
  <c r="LN104" i="6"/>
  <c r="LU104" i="6"/>
  <c r="LT104" i="6"/>
  <c r="LS104" i="6"/>
  <c r="ET104" i="6"/>
  <c r="GT104" i="6"/>
  <c r="IU104" i="6"/>
  <c r="LC104" i="6"/>
  <c r="LD104" i="6"/>
  <c r="LE104" i="6"/>
  <c r="LM104" i="6"/>
  <c r="C106" i="6"/>
  <c r="EU106" i="6"/>
  <c r="FC106" i="6"/>
  <c r="FB106" i="6"/>
  <c r="FA106" i="6"/>
  <c r="EZ106" i="6"/>
  <c r="GU106" i="6"/>
  <c r="HE106" i="6" s="1"/>
  <c r="HB106" i="6"/>
  <c r="HA106" i="6"/>
  <c r="GZ106" i="6"/>
  <c r="IV106" i="6"/>
  <c r="JC106" i="6"/>
  <c r="JB106" i="6"/>
  <c r="JA106" i="6"/>
  <c r="LC106" i="6"/>
  <c r="LE106" i="6"/>
  <c r="LD106" i="6"/>
  <c r="LN106" i="6"/>
  <c r="MB106" i="6" s="1"/>
  <c r="LU106" i="6"/>
  <c r="LT106" i="6"/>
  <c r="LS106" i="6"/>
  <c r="ET106" i="6"/>
  <c r="GT106" i="6"/>
  <c r="IU106" i="6"/>
  <c r="LM106" i="6"/>
  <c r="C107" i="6"/>
  <c r="EU107" i="6"/>
  <c r="FE107" i="6" s="1"/>
  <c r="FB107" i="6"/>
  <c r="FA107" i="6"/>
  <c r="EZ107" i="6"/>
  <c r="GU107" i="6"/>
  <c r="HC107" i="6"/>
  <c r="HB107" i="6"/>
  <c r="HA107" i="6"/>
  <c r="GZ107" i="6"/>
  <c r="IV107" i="6"/>
  <c r="JD107" i="6" s="1"/>
  <c r="JC107" i="6"/>
  <c r="JB107" i="6"/>
  <c r="JA107" i="6"/>
  <c r="LC107" i="6"/>
  <c r="LE107" i="6"/>
  <c r="LD107" i="6"/>
  <c r="LN107" i="6"/>
  <c r="MJ107" i="6" s="1"/>
  <c r="LU107" i="6"/>
  <c r="LT107" i="6"/>
  <c r="LS107" i="6"/>
  <c r="ET107" i="6"/>
  <c r="GT107" i="6"/>
  <c r="IU107" i="6"/>
  <c r="LM107" i="6"/>
  <c r="C109" i="6"/>
  <c r="EU109" i="6"/>
  <c r="FM109" i="6" s="1"/>
  <c r="FB109" i="6"/>
  <c r="FA109" i="6"/>
  <c r="EZ109" i="6"/>
  <c r="GU109" i="6"/>
  <c r="HB109" i="6"/>
  <c r="HA109" i="6"/>
  <c r="GZ109" i="6"/>
  <c r="IV109" i="6"/>
  <c r="JP109" i="6"/>
  <c r="JC109" i="6"/>
  <c r="JB109" i="6"/>
  <c r="JA109" i="6"/>
  <c r="LC109" i="6"/>
  <c r="LE109" i="6"/>
  <c r="LD109" i="6"/>
  <c r="LN109" i="6"/>
  <c r="LU109" i="6"/>
  <c r="LT109" i="6"/>
  <c r="LS109" i="6"/>
  <c r="ET109" i="6"/>
  <c r="GT109" i="6"/>
  <c r="IU109" i="6"/>
  <c r="LM109" i="6"/>
  <c r="C110" i="6"/>
  <c r="EU110" i="6"/>
  <c r="FG110" i="6" s="1"/>
  <c r="FB110" i="6"/>
  <c r="FA110" i="6"/>
  <c r="EZ110" i="6"/>
  <c r="GU110" i="6"/>
  <c r="HI110" i="6"/>
  <c r="HB110" i="6"/>
  <c r="HA110" i="6"/>
  <c r="GZ110" i="6"/>
  <c r="IV110" i="6"/>
  <c r="JR110" i="6" s="1"/>
  <c r="JC110" i="6"/>
  <c r="JB110" i="6"/>
  <c r="JA110" i="6"/>
  <c r="LC110" i="6"/>
  <c r="LE110" i="6"/>
  <c r="LD110" i="6"/>
  <c r="LN110" i="6"/>
  <c r="LV110" i="6"/>
  <c r="LU110" i="6"/>
  <c r="LT110" i="6"/>
  <c r="LS110" i="6"/>
  <c r="ET110" i="6"/>
  <c r="GT110" i="6"/>
  <c r="IU110" i="6"/>
  <c r="LM110" i="6"/>
  <c r="C111" i="6"/>
  <c r="EU111" i="6"/>
  <c r="FC111" i="6" s="1"/>
  <c r="FB111" i="6"/>
  <c r="FA111" i="6"/>
  <c r="EZ111" i="6"/>
  <c r="GU111" i="6"/>
  <c r="HB111" i="6"/>
  <c r="HA111" i="6"/>
  <c r="GZ111" i="6"/>
  <c r="IV111" i="6"/>
  <c r="JD111" i="6"/>
  <c r="JC111" i="6"/>
  <c r="JB111" i="6"/>
  <c r="JA111" i="6"/>
  <c r="LC111" i="6"/>
  <c r="LE111" i="6"/>
  <c r="LD111" i="6"/>
  <c r="LN111" i="6"/>
  <c r="LU111" i="6"/>
  <c r="LT111" i="6"/>
  <c r="LS111" i="6"/>
  <c r="ET111" i="6"/>
  <c r="GT111" i="6"/>
  <c r="IU111" i="6"/>
  <c r="LM111" i="6"/>
  <c r="C112" i="6"/>
  <c r="EU112" i="6"/>
  <c r="FB112" i="6"/>
  <c r="FA112" i="6"/>
  <c r="EZ112" i="6"/>
  <c r="GU112" i="6"/>
  <c r="HB112" i="6"/>
  <c r="HA112" i="6"/>
  <c r="GZ112" i="6"/>
  <c r="IV112" i="6"/>
  <c r="JD112" i="6" s="1"/>
  <c r="JC112" i="6"/>
  <c r="JB112" i="6"/>
  <c r="JA112" i="6"/>
  <c r="LC112" i="6"/>
  <c r="LE112" i="6"/>
  <c r="LD112" i="6"/>
  <c r="LN112" i="6"/>
  <c r="LU112" i="6"/>
  <c r="LT112" i="6"/>
  <c r="LS112" i="6"/>
  <c r="ET112" i="6"/>
  <c r="GT112" i="6"/>
  <c r="IU112" i="6"/>
  <c r="LM112" i="6"/>
  <c r="C113" i="6"/>
  <c r="EU113" i="6"/>
  <c r="FB113" i="6"/>
  <c r="FA113" i="6"/>
  <c r="EZ113" i="6"/>
  <c r="GU113" i="6"/>
  <c r="HC113" i="6" s="1"/>
  <c r="HB113" i="6"/>
  <c r="HA113" i="6"/>
  <c r="GZ113" i="6"/>
  <c r="IV113" i="6"/>
  <c r="JD113" i="6"/>
  <c r="JC113" i="6"/>
  <c r="JB113" i="6"/>
  <c r="JA113" i="6"/>
  <c r="LC113" i="6"/>
  <c r="LE113" i="6"/>
  <c r="LD113" i="6"/>
  <c r="LN113" i="6"/>
  <c r="LX113" i="6" s="1"/>
  <c r="LU113" i="6"/>
  <c r="LT113" i="6"/>
  <c r="LS113" i="6"/>
  <c r="ET113" i="6"/>
  <c r="GT113" i="6"/>
  <c r="IU113" i="6"/>
  <c r="LM113" i="6"/>
  <c r="C115" i="6"/>
  <c r="EU115" i="6"/>
  <c r="FB115" i="6"/>
  <c r="FA115" i="6"/>
  <c r="EZ115" i="6"/>
  <c r="GU115" i="6"/>
  <c r="HM115" i="6"/>
  <c r="HB115" i="6"/>
  <c r="HA115" i="6"/>
  <c r="GZ115" i="6"/>
  <c r="IV115" i="6"/>
  <c r="JH115" i="6" s="1"/>
  <c r="JC115" i="6"/>
  <c r="JB115" i="6"/>
  <c r="JA115" i="6"/>
  <c r="LC115" i="6"/>
  <c r="LE115" i="6"/>
  <c r="LD115" i="6"/>
  <c r="LN115" i="6"/>
  <c r="LU115" i="6"/>
  <c r="LT115" i="6"/>
  <c r="LS115" i="6"/>
  <c r="ET115" i="6"/>
  <c r="GT115" i="6"/>
  <c r="IU115" i="6"/>
  <c r="LM115" i="6"/>
  <c r="C116" i="6"/>
  <c r="EU116" i="6"/>
  <c r="FB116" i="6"/>
  <c r="FA116" i="6"/>
  <c r="EZ116" i="6"/>
  <c r="GU116" i="6"/>
  <c r="HB116" i="6"/>
  <c r="HA116" i="6"/>
  <c r="GZ116" i="6"/>
  <c r="IV116" i="6"/>
  <c r="JD116" i="6"/>
  <c r="JC116" i="6"/>
  <c r="JB116" i="6"/>
  <c r="JA116" i="6"/>
  <c r="LC116" i="6"/>
  <c r="LE116" i="6"/>
  <c r="LD116" i="6"/>
  <c r="LN116" i="6"/>
  <c r="LU116" i="6"/>
  <c r="LT116" i="6"/>
  <c r="LS116" i="6"/>
  <c r="ET116" i="6"/>
  <c r="GT116" i="6"/>
  <c r="IU116" i="6"/>
  <c r="LM116" i="6"/>
  <c r="C117" i="6"/>
  <c r="EU117" i="6"/>
  <c r="FI117" i="6" s="1"/>
  <c r="FB117" i="6"/>
  <c r="FA117" i="6"/>
  <c r="EZ117" i="6"/>
  <c r="GU117" i="6"/>
  <c r="HB117" i="6"/>
  <c r="HA117" i="6"/>
  <c r="GZ117" i="6"/>
  <c r="IV117" i="6"/>
  <c r="JC117" i="6"/>
  <c r="JB117" i="6"/>
  <c r="JA117" i="6"/>
  <c r="LC117" i="6"/>
  <c r="LE117" i="6"/>
  <c r="LD117" i="6"/>
  <c r="LN117" i="6"/>
  <c r="LU117" i="6"/>
  <c r="LT117" i="6"/>
  <c r="LS117" i="6"/>
  <c r="ET117" i="6"/>
  <c r="GT117" i="6"/>
  <c r="IU117" i="6"/>
  <c r="LM117" i="6"/>
  <c r="C118" i="6"/>
  <c r="EU118" i="6"/>
  <c r="FB118" i="6"/>
  <c r="FA118" i="6"/>
  <c r="EZ118" i="6"/>
  <c r="GU118" i="6"/>
  <c r="HC118" i="6"/>
  <c r="HB118" i="6"/>
  <c r="HA118" i="6"/>
  <c r="GZ118" i="6"/>
  <c r="IV118" i="6"/>
  <c r="JR118" i="6" s="1"/>
  <c r="JC118" i="6"/>
  <c r="JB118" i="6"/>
  <c r="JA118" i="6"/>
  <c r="LC118" i="6"/>
  <c r="LE118" i="6"/>
  <c r="LD118" i="6"/>
  <c r="LN118" i="6"/>
  <c r="LU118" i="6"/>
  <c r="LT118" i="6"/>
  <c r="LS118" i="6"/>
  <c r="ET118" i="6"/>
  <c r="GT118" i="6"/>
  <c r="IU118" i="6"/>
  <c r="LM118" i="6"/>
  <c r="C119" i="6"/>
  <c r="EU119" i="6"/>
  <c r="FE119" i="6" s="1"/>
  <c r="FB119" i="6"/>
  <c r="FA119" i="6"/>
  <c r="EZ119" i="6"/>
  <c r="GU119" i="6"/>
  <c r="HE119" i="6" s="1"/>
  <c r="HB119" i="6"/>
  <c r="HA119" i="6"/>
  <c r="GZ119" i="6"/>
  <c r="IV119" i="6"/>
  <c r="JC119" i="6"/>
  <c r="JB119" i="6"/>
  <c r="JA119" i="6"/>
  <c r="LC119" i="6"/>
  <c r="LE119" i="6"/>
  <c r="LD119" i="6"/>
  <c r="LN119" i="6"/>
  <c r="LV119" i="6"/>
  <c r="LU119" i="6"/>
  <c r="LT119" i="6"/>
  <c r="LS119" i="6"/>
  <c r="ET119" i="6"/>
  <c r="GT119" i="6"/>
  <c r="IU119" i="6"/>
  <c r="LM119" i="6"/>
  <c r="C121" i="6"/>
  <c r="EU121" i="6"/>
  <c r="FI121" i="6" s="1"/>
  <c r="FB121" i="6"/>
  <c r="FA121" i="6"/>
  <c r="EZ121" i="6"/>
  <c r="GU121" i="6"/>
  <c r="HB121" i="6"/>
  <c r="HA121" i="6"/>
  <c r="GZ121" i="6"/>
  <c r="IV121" i="6"/>
  <c r="JL121" i="6"/>
  <c r="JC121" i="6"/>
  <c r="JB121" i="6"/>
  <c r="JA121" i="6"/>
  <c r="LC121" i="6"/>
  <c r="LE121" i="6"/>
  <c r="LD121" i="6"/>
  <c r="LN121" i="6"/>
  <c r="LU121" i="6"/>
  <c r="LT121" i="6"/>
  <c r="LS121" i="6"/>
  <c r="ET121" i="6"/>
  <c r="GT121" i="6"/>
  <c r="IU121" i="6"/>
  <c r="LM121" i="6"/>
  <c r="C122" i="6"/>
  <c r="EU122" i="6"/>
  <c r="FE122" i="6" s="1"/>
  <c r="FB122" i="6"/>
  <c r="FA122" i="6"/>
  <c r="EZ122" i="6"/>
  <c r="GU122" i="6"/>
  <c r="HC122" i="6"/>
  <c r="HB122" i="6"/>
  <c r="HA122" i="6"/>
  <c r="GZ122" i="6"/>
  <c r="IV122" i="6"/>
  <c r="JD122" i="6" s="1"/>
  <c r="JC122" i="6"/>
  <c r="JB122" i="6"/>
  <c r="JA122" i="6"/>
  <c r="LC122" i="6"/>
  <c r="LE122" i="6"/>
  <c r="LD122" i="6"/>
  <c r="LN122" i="6"/>
  <c r="LV122" i="6"/>
  <c r="LU122" i="6"/>
  <c r="LT122" i="6"/>
  <c r="LS122" i="6"/>
  <c r="ET122" i="6"/>
  <c r="GT122" i="6"/>
  <c r="IU122" i="6"/>
  <c r="LM122" i="6"/>
  <c r="C123" i="6"/>
  <c r="EU123" i="6"/>
  <c r="FG123" i="6"/>
  <c r="FB123" i="6"/>
  <c r="FA123" i="6"/>
  <c r="EZ123" i="6"/>
  <c r="GU123" i="6"/>
  <c r="HC123" i="6" s="1"/>
  <c r="HB123" i="6"/>
  <c r="HA123" i="6"/>
  <c r="GZ123" i="6"/>
  <c r="IV123" i="6"/>
  <c r="JD123" i="6" s="1"/>
  <c r="JC123" i="6"/>
  <c r="JB123" i="6"/>
  <c r="JA123" i="6"/>
  <c r="LC123" i="6"/>
  <c r="LE123" i="6"/>
  <c r="LD123" i="6"/>
  <c r="LN123" i="6"/>
  <c r="LU123" i="6"/>
  <c r="LT123" i="6"/>
  <c r="LS123" i="6"/>
  <c r="ET123" i="6"/>
  <c r="GT123" i="6"/>
  <c r="IU123" i="6"/>
  <c r="LM123" i="6"/>
  <c r="C124" i="6"/>
  <c r="EU124" i="6"/>
  <c r="FS124" i="6"/>
  <c r="FB124" i="6"/>
  <c r="FA124" i="6"/>
  <c r="EZ124" i="6"/>
  <c r="GU124" i="6"/>
  <c r="HE124" i="6"/>
  <c r="HB124" i="6"/>
  <c r="HA124" i="6"/>
  <c r="GZ124" i="6"/>
  <c r="IV124" i="6"/>
  <c r="JR124" i="6" s="1"/>
  <c r="JC124" i="6"/>
  <c r="JB124" i="6"/>
  <c r="JA124" i="6"/>
  <c r="LC124" i="6"/>
  <c r="LE124" i="6"/>
  <c r="LD124" i="6"/>
  <c r="LN124" i="6"/>
  <c r="LU124" i="6"/>
  <c r="LT124" i="6"/>
  <c r="LS124" i="6"/>
  <c r="ET124" i="6"/>
  <c r="GT124" i="6"/>
  <c r="IU124" i="6"/>
  <c r="LM124" i="6"/>
  <c r="C125" i="6"/>
  <c r="EU125" i="6"/>
  <c r="FC125" i="6"/>
  <c r="FB125" i="6"/>
  <c r="FA125" i="6"/>
  <c r="EZ125" i="6"/>
  <c r="GU125" i="6"/>
  <c r="HB125" i="6"/>
  <c r="HA125" i="6"/>
  <c r="GZ125" i="6"/>
  <c r="IV125" i="6"/>
  <c r="JD125" i="6" s="1"/>
  <c r="JC125" i="6"/>
  <c r="JB125" i="6"/>
  <c r="JA125" i="6"/>
  <c r="LC125" i="6"/>
  <c r="LE125" i="6"/>
  <c r="LD125" i="6"/>
  <c r="LN125" i="6"/>
  <c r="MD125" i="6"/>
  <c r="LU125" i="6"/>
  <c r="LT125" i="6"/>
  <c r="LS125" i="6"/>
  <c r="ET125" i="6"/>
  <c r="GT125" i="6"/>
  <c r="IU125" i="6"/>
  <c r="LM125" i="6"/>
  <c r="C126" i="6"/>
  <c r="EU126" i="6"/>
  <c r="FI126" i="6" s="1"/>
  <c r="FB126" i="6"/>
  <c r="FA126" i="6"/>
  <c r="EZ126" i="6"/>
  <c r="GU126" i="6"/>
  <c r="HC126" i="6"/>
  <c r="HB126" i="6"/>
  <c r="HA126" i="6"/>
  <c r="GZ126" i="6"/>
  <c r="IV126" i="6"/>
  <c r="JL126" i="6"/>
  <c r="JC126" i="6"/>
  <c r="JB126" i="6"/>
  <c r="JA126" i="6"/>
  <c r="LC126" i="6"/>
  <c r="LE126" i="6"/>
  <c r="LD126" i="6"/>
  <c r="LN126" i="6"/>
  <c r="LZ126" i="6"/>
  <c r="LU126" i="6"/>
  <c r="LT126" i="6"/>
  <c r="LS126" i="6"/>
  <c r="ET126" i="6"/>
  <c r="GT126" i="6"/>
  <c r="IU126" i="6"/>
  <c r="LM126" i="6"/>
  <c r="C128" i="6"/>
  <c r="EU128" i="6"/>
  <c r="FB128" i="6"/>
  <c r="FA128" i="6"/>
  <c r="EZ128" i="6"/>
  <c r="GU128" i="6"/>
  <c r="HO128" i="6" s="1"/>
  <c r="HB128" i="6"/>
  <c r="HA128" i="6"/>
  <c r="GZ128" i="6"/>
  <c r="IV128" i="6"/>
  <c r="JC128" i="6"/>
  <c r="JB128" i="6"/>
  <c r="JA128" i="6"/>
  <c r="LC128" i="6"/>
  <c r="LE128" i="6"/>
  <c r="LD128" i="6"/>
  <c r="LN128" i="6"/>
  <c r="LV128" i="6"/>
  <c r="LU128" i="6"/>
  <c r="LT128" i="6"/>
  <c r="LS128" i="6"/>
  <c r="ET128" i="6"/>
  <c r="GT128" i="6"/>
  <c r="IU128" i="6"/>
  <c r="LM128" i="6"/>
  <c r="C129" i="6"/>
  <c r="EU129" i="6"/>
  <c r="FB129" i="6"/>
  <c r="FA129" i="6"/>
  <c r="EZ129" i="6"/>
  <c r="GU129" i="6"/>
  <c r="HI129" i="6"/>
  <c r="HB129" i="6"/>
  <c r="HA129" i="6"/>
  <c r="GZ129" i="6"/>
  <c r="IV129" i="6"/>
  <c r="JC129" i="6"/>
  <c r="JB129" i="6"/>
  <c r="JA129" i="6"/>
  <c r="LC129" i="6"/>
  <c r="LE129" i="6"/>
  <c r="LD129" i="6"/>
  <c r="LN129" i="6"/>
  <c r="LU129" i="6"/>
  <c r="LT129" i="6"/>
  <c r="LS129" i="6"/>
  <c r="ET129" i="6"/>
  <c r="GT129" i="6"/>
  <c r="IU129" i="6"/>
  <c r="LM129" i="6"/>
  <c r="C130" i="6"/>
  <c r="EU130" i="6"/>
  <c r="FG130" i="6"/>
  <c r="FB130" i="6"/>
  <c r="FA130" i="6"/>
  <c r="EZ130" i="6"/>
  <c r="GU130" i="6"/>
  <c r="HB130" i="6"/>
  <c r="HA130" i="6"/>
  <c r="GZ130" i="6"/>
  <c r="IV130" i="6"/>
  <c r="JD130" i="6"/>
  <c r="JC130" i="6"/>
  <c r="JB130" i="6"/>
  <c r="JA130" i="6"/>
  <c r="LC130" i="6"/>
  <c r="LE130" i="6"/>
  <c r="LD130" i="6"/>
  <c r="LN130" i="6"/>
  <c r="MH130" i="6" s="1"/>
  <c r="LU130" i="6"/>
  <c r="LT130" i="6"/>
  <c r="LS130" i="6"/>
  <c r="ET130" i="6"/>
  <c r="GT130" i="6"/>
  <c r="IU130" i="6"/>
  <c r="LM130" i="6"/>
  <c r="C131" i="6"/>
  <c r="EU131" i="6"/>
  <c r="FG131" i="6"/>
  <c r="FB131" i="6"/>
  <c r="FA131" i="6"/>
  <c r="EZ131" i="6"/>
  <c r="GU131" i="6"/>
  <c r="HB131" i="6"/>
  <c r="HA131" i="6"/>
  <c r="GZ131" i="6"/>
  <c r="IV131" i="6"/>
  <c r="JD131" i="6" s="1"/>
  <c r="JC131" i="6"/>
  <c r="JB131" i="6"/>
  <c r="JA131" i="6"/>
  <c r="LC131" i="6"/>
  <c r="LE131" i="6"/>
  <c r="LD131" i="6"/>
  <c r="LN131" i="6"/>
  <c r="LU131" i="6"/>
  <c r="LT131" i="6"/>
  <c r="LS131" i="6"/>
  <c r="ET131" i="6"/>
  <c r="GT131" i="6"/>
  <c r="IU131" i="6"/>
  <c r="LM131" i="6"/>
  <c r="C132" i="6"/>
  <c r="EU132" i="6"/>
  <c r="FB132" i="6"/>
  <c r="FA132" i="6"/>
  <c r="EZ132" i="6"/>
  <c r="GU132" i="6"/>
  <c r="HM132" i="6"/>
  <c r="HB132" i="6"/>
  <c r="HA132" i="6"/>
  <c r="GZ132" i="6"/>
  <c r="IV132" i="6"/>
  <c r="JD132" i="6" s="1"/>
  <c r="JC132" i="6"/>
  <c r="JB132" i="6"/>
  <c r="JA132" i="6"/>
  <c r="LC132" i="6"/>
  <c r="LE132" i="6"/>
  <c r="LD132" i="6"/>
  <c r="LN132" i="6"/>
  <c r="LU132" i="6"/>
  <c r="LT132" i="6"/>
  <c r="LS132" i="6"/>
  <c r="ET132" i="6"/>
  <c r="GT132" i="6"/>
  <c r="IU132" i="6"/>
  <c r="LM132" i="6"/>
  <c r="C133" i="6"/>
  <c r="EU133" i="6"/>
  <c r="FI133" i="6"/>
  <c r="FB133" i="6"/>
  <c r="FA133" i="6"/>
  <c r="EZ133" i="6"/>
  <c r="GU133" i="6"/>
  <c r="HB133" i="6"/>
  <c r="HA133" i="6"/>
  <c r="GZ133" i="6"/>
  <c r="IV133" i="6"/>
  <c r="JC133" i="6"/>
  <c r="JB133" i="6"/>
  <c r="JA133" i="6"/>
  <c r="LC133" i="6"/>
  <c r="LE133" i="6"/>
  <c r="LD133" i="6"/>
  <c r="LN133" i="6"/>
  <c r="MH133" i="6"/>
  <c r="LU133" i="6"/>
  <c r="LT133" i="6"/>
  <c r="LS133" i="6"/>
  <c r="ET133" i="6"/>
  <c r="GT133" i="6"/>
  <c r="IU133" i="6"/>
  <c r="LM133" i="6"/>
  <c r="C135" i="6"/>
  <c r="EU135" i="6"/>
  <c r="FQ135" i="6"/>
  <c r="FB135" i="6"/>
  <c r="FA135" i="6"/>
  <c r="EZ135" i="6"/>
  <c r="GU135" i="6"/>
  <c r="HC135" i="6" s="1"/>
  <c r="HB135" i="6"/>
  <c r="HA135" i="6"/>
  <c r="GZ135" i="6"/>
  <c r="IV135" i="6"/>
  <c r="JR135" i="6"/>
  <c r="JC135" i="6"/>
  <c r="JB135" i="6"/>
  <c r="JA135" i="6"/>
  <c r="LC135" i="6"/>
  <c r="LE135" i="6"/>
  <c r="LD135" i="6"/>
  <c r="LN135" i="6"/>
  <c r="LU135" i="6"/>
  <c r="LT135" i="6"/>
  <c r="LS135" i="6"/>
  <c r="C136" i="6"/>
  <c r="EU136" i="6"/>
  <c r="FG136" i="6"/>
  <c r="FB136" i="6"/>
  <c r="FA136" i="6"/>
  <c r="EZ136" i="6"/>
  <c r="GU136" i="6"/>
  <c r="HC136" i="6" s="1"/>
  <c r="HB136" i="6"/>
  <c r="HA136" i="6"/>
  <c r="GZ136" i="6"/>
  <c r="IV136" i="6"/>
  <c r="JD136" i="6" s="1"/>
  <c r="JC136" i="6"/>
  <c r="JB136" i="6"/>
  <c r="JA136" i="6"/>
  <c r="LC136" i="6"/>
  <c r="LE136" i="6"/>
  <c r="LD136" i="6"/>
  <c r="LN136" i="6"/>
  <c r="MH136" i="6" s="1"/>
  <c r="LU136" i="6"/>
  <c r="LT136" i="6"/>
  <c r="LS136" i="6"/>
  <c r="C138" i="6"/>
  <c r="EU138" i="6"/>
  <c r="FI138" i="6" s="1"/>
  <c r="FB138" i="6"/>
  <c r="FA138" i="6"/>
  <c r="EZ138" i="6"/>
  <c r="GU138" i="6"/>
  <c r="HG138" i="6"/>
  <c r="HB138" i="6"/>
  <c r="HA138" i="6"/>
  <c r="GZ138" i="6"/>
  <c r="IV138" i="6"/>
  <c r="JL138" i="6" s="1"/>
  <c r="JC138" i="6"/>
  <c r="JB138" i="6"/>
  <c r="JA138" i="6"/>
  <c r="LC138" i="6"/>
  <c r="LE138" i="6"/>
  <c r="LD138" i="6"/>
  <c r="LN138" i="6"/>
  <c r="LU138" i="6"/>
  <c r="LT138" i="6"/>
  <c r="LS138" i="6"/>
  <c r="C139" i="6"/>
  <c r="EU139" i="6"/>
  <c r="FB139" i="6"/>
  <c r="FA139" i="6"/>
  <c r="EZ139" i="6"/>
  <c r="GU139" i="6"/>
  <c r="HB139" i="6"/>
  <c r="HA139" i="6"/>
  <c r="GZ139" i="6"/>
  <c r="IV139" i="6"/>
  <c r="JJ139" i="6"/>
  <c r="JC139" i="6"/>
  <c r="JB139" i="6"/>
  <c r="JA139" i="6"/>
  <c r="LC139" i="6"/>
  <c r="LE139" i="6"/>
  <c r="LD139" i="6"/>
  <c r="LN139" i="6"/>
  <c r="LX139" i="6" s="1"/>
  <c r="LU139" i="6"/>
  <c r="LT139" i="6"/>
  <c r="LS139" i="6"/>
  <c r="C141" i="6"/>
  <c r="EU141" i="6"/>
  <c r="FB141" i="6"/>
  <c r="FA141" i="6"/>
  <c r="EZ141" i="6"/>
  <c r="GU141" i="6"/>
  <c r="HB141" i="6"/>
  <c r="HA141" i="6"/>
  <c r="GZ141" i="6"/>
  <c r="IV141" i="6"/>
  <c r="JD141" i="6"/>
  <c r="JC141" i="6"/>
  <c r="JB141" i="6"/>
  <c r="JA141" i="6"/>
  <c r="LC141" i="6"/>
  <c r="LE141" i="6"/>
  <c r="LD141" i="6"/>
  <c r="LN141" i="6"/>
  <c r="MD141" i="6"/>
  <c r="LU141" i="6"/>
  <c r="LT141" i="6"/>
  <c r="LS141" i="6"/>
  <c r="C142" i="6"/>
  <c r="EU142" i="6"/>
  <c r="FA142" i="6"/>
  <c r="EZ142" i="6"/>
  <c r="GU142" i="6"/>
  <c r="HM142" i="6" s="1"/>
  <c r="HA142" i="6"/>
  <c r="GZ142" i="6"/>
  <c r="IV142" i="6"/>
  <c r="JF142" i="6" s="1"/>
  <c r="JB142" i="6"/>
  <c r="JA142" i="6"/>
  <c r="LN142" i="6"/>
  <c r="LT142" i="6"/>
  <c r="LS142" i="6"/>
  <c r="LC142" i="6"/>
  <c r="LD142" i="6"/>
  <c r="LE142" i="6"/>
  <c r="C144" i="6"/>
  <c r="EU144" i="6"/>
  <c r="FO144" i="6"/>
  <c r="FB144" i="6"/>
  <c r="FA144" i="6"/>
  <c r="EZ144" i="6"/>
  <c r="GU144" i="6"/>
  <c r="HB144" i="6"/>
  <c r="HA144" i="6"/>
  <c r="GZ144" i="6"/>
  <c r="IV144" i="6"/>
  <c r="JC144" i="6"/>
  <c r="JB144" i="6"/>
  <c r="JA144" i="6"/>
  <c r="LC144" i="6"/>
  <c r="LE144" i="6"/>
  <c r="LD144" i="6"/>
  <c r="LN144" i="6"/>
  <c r="MB144" i="6"/>
  <c r="LU144" i="6"/>
  <c r="LT144" i="6"/>
  <c r="LS144" i="6"/>
  <c r="ET144" i="6"/>
  <c r="GT144" i="6"/>
  <c r="IU144" i="6"/>
  <c r="LM144" i="6"/>
  <c r="C145" i="6"/>
  <c r="EU145" i="6"/>
  <c r="FG145" i="6"/>
  <c r="FB145" i="6"/>
  <c r="FA145" i="6"/>
  <c r="EZ145" i="6"/>
  <c r="GU145" i="6"/>
  <c r="HE145" i="6" s="1"/>
  <c r="HB145" i="6"/>
  <c r="HA145" i="6"/>
  <c r="GZ145" i="6"/>
  <c r="IV145" i="6"/>
  <c r="JF145" i="6" s="1"/>
  <c r="JC145" i="6"/>
  <c r="JB145" i="6"/>
  <c r="JA145" i="6"/>
  <c r="LC145" i="6"/>
  <c r="LE145" i="6"/>
  <c r="LD145" i="6"/>
  <c r="LN145" i="6"/>
  <c r="MH145" i="6"/>
  <c r="LU145" i="6"/>
  <c r="LT145" i="6"/>
  <c r="LS145" i="6"/>
  <c r="ET145" i="6"/>
  <c r="GT145" i="6"/>
  <c r="IU145" i="6"/>
  <c r="LM145" i="6"/>
  <c r="C146" i="6"/>
  <c r="EU146" i="6"/>
  <c r="FI146" i="6"/>
  <c r="FB146" i="6"/>
  <c r="FA146" i="6"/>
  <c r="EZ146" i="6"/>
  <c r="GU146" i="6"/>
  <c r="HS146" i="6" s="1"/>
  <c r="HB146" i="6"/>
  <c r="HA146" i="6"/>
  <c r="GZ146" i="6"/>
  <c r="IV146" i="6"/>
  <c r="JD146" i="6"/>
  <c r="JC146" i="6"/>
  <c r="JB146" i="6"/>
  <c r="JA146" i="6"/>
  <c r="LC146" i="6"/>
  <c r="LE146" i="6"/>
  <c r="LD146" i="6"/>
  <c r="LN146" i="6"/>
  <c r="MJ146" i="6"/>
  <c r="LU146" i="6"/>
  <c r="LT146" i="6"/>
  <c r="LS146" i="6"/>
  <c r="C148" i="6"/>
  <c r="EU148" i="6"/>
  <c r="FK148" i="6"/>
  <c r="FB148" i="6"/>
  <c r="FA148" i="6"/>
  <c r="EZ148" i="6"/>
  <c r="GU148" i="6"/>
  <c r="HI148" i="6"/>
  <c r="HB148" i="6"/>
  <c r="HA148" i="6"/>
  <c r="GZ148" i="6"/>
  <c r="IV148" i="6"/>
  <c r="JC148" i="6"/>
  <c r="JB148" i="6"/>
  <c r="JA148" i="6"/>
  <c r="LC148" i="6"/>
  <c r="LE148" i="6"/>
  <c r="LD148" i="6"/>
  <c r="LN148" i="6"/>
  <c r="LU148" i="6"/>
  <c r="LT148" i="6"/>
  <c r="LS148" i="6"/>
  <c r="ET148" i="6"/>
  <c r="GT148" i="6"/>
  <c r="IU148" i="6"/>
  <c r="LM148" i="6"/>
  <c r="C149" i="6"/>
  <c r="EU149" i="6"/>
  <c r="FS149" i="6"/>
  <c r="FB149" i="6"/>
  <c r="FA149" i="6"/>
  <c r="EZ149" i="6"/>
  <c r="GU149" i="6"/>
  <c r="HO149" i="6" s="1"/>
  <c r="HB149" i="6"/>
  <c r="HA149" i="6"/>
  <c r="GZ149" i="6"/>
  <c r="IV149" i="6"/>
  <c r="JF149" i="6" s="1"/>
  <c r="JC149" i="6"/>
  <c r="JB149" i="6"/>
  <c r="JA149" i="6"/>
  <c r="LC149" i="6"/>
  <c r="LE149" i="6"/>
  <c r="LD149" i="6"/>
  <c r="LN149" i="6"/>
  <c r="MB149" i="6"/>
  <c r="LU149" i="6"/>
  <c r="LT149" i="6"/>
  <c r="LS149" i="6"/>
  <c r="ET149" i="6"/>
  <c r="GT149" i="6"/>
  <c r="IU149" i="6"/>
  <c r="LM149" i="6"/>
  <c r="C150" i="6"/>
  <c r="EU150" i="6"/>
  <c r="FC150" i="6" s="1"/>
  <c r="FB150" i="6"/>
  <c r="FA150" i="6"/>
  <c r="EZ150" i="6"/>
  <c r="GU150" i="6"/>
  <c r="HK150" i="6"/>
  <c r="HB150" i="6"/>
  <c r="HA150" i="6"/>
  <c r="GZ150" i="6"/>
  <c r="IV150" i="6"/>
  <c r="JD150" i="6"/>
  <c r="JC150" i="6"/>
  <c r="JB150" i="6"/>
  <c r="JA150" i="6"/>
  <c r="LC150" i="6"/>
  <c r="LE150" i="6"/>
  <c r="LD150" i="6"/>
  <c r="LN150" i="6"/>
  <c r="MB150" i="6"/>
  <c r="LU150" i="6"/>
  <c r="LT150" i="6"/>
  <c r="LS150" i="6"/>
  <c r="C152" i="6"/>
  <c r="FC152" i="6"/>
  <c r="FB152" i="6"/>
  <c r="FA152" i="6"/>
  <c r="EZ152" i="6"/>
  <c r="FE152" i="6"/>
  <c r="FG152" i="6"/>
  <c r="FI152" i="6"/>
  <c r="FK152" i="6"/>
  <c r="FM152" i="6"/>
  <c r="FO152" i="6"/>
  <c r="FQ152" i="6"/>
  <c r="HC152" i="6"/>
  <c r="HB152" i="6"/>
  <c r="HA152" i="6"/>
  <c r="GZ152" i="6"/>
  <c r="HE152" i="6"/>
  <c r="HG152" i="6"/>
  <c r="HI152" i="6"/>
  <c r="HK152" i="6"/>
  <c r="HM152" i="6"/>
  <c r="HO152" i="6"/>
  <c r="HQ152" i="6"/>
  <c r="JD152" i="6"/>
  <c r="JC152" i="6"/>
  <c r="JB152" i="6"/>
  <c r="JA152" i="6"/>
  <c r="LC152" i="6"/>
  <c r="LE152" i="6"/>
  <c r="LD152" i="6"/>
  <c r="JF152" i="6"/>
  <c r="JH152" i="6"/>
  <c r="JJ152" i="6"/>
  <c r="JL152" i="6"/>
  <c r="JN152" i="6"/>
  <c r="JP152" i="6"/>
  <c r="JR152" i="6"/>
  <c r="LV152" i="6"/>
  <c r="LU152" i="6"/>
  <c r="LT152" i="6"/>
  <c r="LS152" i="6"/>
  <c r="LX152" i="6"/>
  <c r="LZ152" i="6"/>
  <c r="MB152" i="6"/>
  <c r="MD152" i="6"/>
  <c r="MF152" i="6"/>
  <c r="MH152" i="6"/>
  <c r="MJ152" i="6"/>
  <c r="FS152" i="6"/>
  <c r="HS152" i="6"/>
  <c r="JT152" i="6"/>
  <c r="ML152" i="6"/>
  <c r="C153" i="6"/>
  <c r="FC153" i="6"/>
  <c r="FB153" i="6"/>
  <c r="FA153" i="6"/>
  <c r="EZ153" i="6"/>
  <c r="FE153" i="6"/>
  <c r="FG153" i="6"/>
  <c r="FI153" i="6"/>
  <c r="FK153" i="6"/>
  <c r="FM153" i="6"/>
  <c r="FO153" i="6"/>
  <c r="FQ153" i="6"/>
  <c r="HC153" i="6"/>
  <c r="HB153" i="6"/>
  <c r="HA153" i="6"/>
  <c r="GZ153" i="6"/>
  <c r="HE153" i="6"/>
  <c r="HG153" i="6"/>
  <c r="HI153" i="6"/>
  <c r="HK153" i="6"/>
  <c r="HM153" i="6"/>
  <c r="HO153" i="6"/>
  <c r="HQ153" i="6"/>
  <c r="JD153" i="6"/>
  <c r="JC153" i="6"/>
  <c r="JB153" i="6"/>
  <c r="JA153" i="6"/>
  <c r="LC153" i="6"/>
  <c r="LE153" i="6"/>
  <c r="LD153" i="6"/>
  <c r="JF153" i="6"/>
  <c r="JH153" i="6"/>
  <c r="JJ153" i="6"/>
  <c r="JL153" i="6"/>
  <c r="JN153" i="6"/>
  <c r="JP153" i="6"/>
  <c r="JR153" i="6"/>
  <c r="LV153" i="6"/>
  <c r="LU153" i="6"/>
  <c r="LT153" i="6"/>
  <c r="LS153" i="6"/>
  <c r="LX153" i="6"/>
  <c r="LZ153" i="6"/>
  <c r="MB153" i="6"/>
  <c r="MD153" i="6"/>
  <c r="MF153" i="6"/>
  <c r="MH153" i="6"/>
  <c r="MJ153" i="6"/>
  <c r="FS153" i="6"/>
  <c r="HS153" i="6"/>
  <c r="JT153" i="6"/>
  <c r="ML153" i="6"/>
  <c r="C154" i="6"/>
  <c r="FC154" i="6"/>
  <c r="FB154" i="6"/>
  <c r="FA154" i="6"/>
  <c r="EZ154" i="6"/>
  <c r="FE154" i="6"/>
  <c r="FG154" i="6"/>
  <c r="FI154" i="6"/>
  <c r="FK154" i="6"/>
  <c r="FM154" i="6"/>
  <c r="FO154" i="6"/>
  <c r="FQ154" i="6"/>
  <c r="HC154" i="6"/>
  <c r="HB154" i="6"/>
  <c r="HA154" i="6"/>
  <c r="GZ154" i="6"/>
  <c r="HE154" i="6"/>
  <c r="HG154" i="6"/>
  <c r="HI154" i="6"/>
  <c r="HK154" i="6"/>
  <c r="HM154" i="6"/>
  <c r="HO154" i="6"/>
  <c r="HQ154" i="6"/>
  <c r="JD154" i="6"/>
  <c r="JC154" i="6"/>
  <c r="JB154" i="6"/>
  <c r="JA154" i="6"/>
  <c r="LC154" i="6"/>
  <c r="LE154" i="6"/>
  <c r="LD154" i="6"/>
  <c r="JF154" i="6"/>
  <c r="JH154" i="6"/>
  <c r="JJ154" i="6"/>
  <c r="JL154" i="6"/>
  <c r="JN154" i="6"/>
  <c r="JP154" i="6"/>
  <c r="JR154" i="6"/>
  <c r="LV154" i="6"/>
  <c r="LU154" i="6"/>
  <c r="LT154" i="6"/>
  <c r="LS154" i="6"/>
  <c r="LX154" i="6"/>
  <c r="LZ154" i="6"/>
  <c r="MB154" i="6"/>
  <c r="MD154" i="6"/>
  <c r="MF154" i="6"/>
  <c r="MH154" i="6"/>
  <c r="MJ154" i="6"/>
  <c r="FS154" i="6"/>
  <c r="HS154" i="6"/>
  <c r="JT154" i="6"/>
  <c r="ML154" i="6"/>
  <c r="C155" i="6"/>
  <c r="FC155" i="6"/>
  <c r="FB155" i="6"/>
  <c r="FA155" i="6"/>
  <c r="EZ155" i="6"/>
  <c r="FE155" i="6"/>
  <c r="FG155" i="6"/>
  <c r="FI155" i="6"/>
  <c r="FK155" i="6"/>
  <c r="FM155" i="6"/>
  <c r="FO155" i="6"/>
  <c r="FQ155" i="6"/>
  <c r="HC155" i="6"/>
  <c r="HB155" i="6"/>
  <c r="HA155" i="6"/>
  <c r="GZ155" i="6"/>
  <c r="HE155" i="6"/>
  <c r="HG155" i="6"/>
  <c r="HI155" i="6"/>
  <c r="HK155" i="6"/>
  <c r="HM155" i="6"/>
  <c r="HO155" i="6"/>
  <c r="HQ155" i="6"/>
  <c r="JD155" i="6"/>
  <c r="JC155" i="6"/>
  <c r="JB155" i="6"/>
  <c r="JA155" i="6"/>
  <c r="LC155" i="6"/>
  <c r="LE155" i="6"/>
  <c r="LD155" i="6"/>
  <c r="JF155" i="6"/>
  <c r="JH155" i="6"/>
  <c r="JJ155" i="6"/>
  <c r="JL155" i="6"/>
  <c r="JN155" i="6"/>
  <c r="JP155" i="6"/>
  <c r="JR155" i="6"/>
  <c r="LV155" i="6"/>
  <c r="LU155" i="6"/>
  <c r="LT155" i="6"/>
  <c r="LS155" i="6"/>
  <c r="LX155" i="6"/>
  <c r="LZ155" i="6"/>
  <c r="MB155" i="6"/>
  <c r="MD155" i="6"/>
  <c r="MF155" i="6"/>
  <c r="MH155" i="6"/>
  <c r="MJ155" i="6"/>
  <c r="FS155" i="6"/>
  <c r="HS155" i="6"/>
  <c r="JT155" i="6"/>
  <c r="ML155" i="6"/>
  <c r="C157" i="6"/>
  <c r="EU157" i="6"/>
  <c r="FQ157" i="6"/>
  <c r="FB157" i="6"/>
  <c r="FA157" i="6"/>
  <c r="EZ157" i="6"/>
  <c r="GU157" i="6"/>
  <c r="HC157" i="6" s="1"/>
  <c r="HB157" i="6"/>
  <c r="HA157" i="6"/>
  <c r="GZ157" i="6"/>
  <c r="IV157" i="6"/>
  <c r="JD157" i="6"/>
  <c r="JC157" i="6"/>
  <c r="JB157" i="6"/>
  <c r="JA157" i="6"/>
  <c r="LN157" i="6"/>
  <c r="MH157" i="6" s="1"/>
  <c r="LU157" i="6"/>
  <c r="LT157" i="6"/>
  <c r="LS157" i="6"/>
  <c r="EP157" i="6"/>
  <c r="ET157" i="6"/>
  <c r="GP157" i="6"/>
  <c r="GT157" i="6"/>
  <c r="IQ157" i="6"/>
  <c r="IU157" i="6"/>
  <c r="LC157" i="6"/>
  <c r="LD157" i="6"/>
  <c r="LE157" i="6"/>
  <c r="LI157" i="6"/>
  <c r="LM157" i="6"/>
  <c r="C158" i="6"/>
  <c r="EU158" i="6"/>
  <c r="FC158" i="6"/>
  <c r="FB158" i="6"/>
  <c r="FA158" i="6"/>
  <c r="EZ158" i="6"/>
  <c r="GU158" i="6"/>
  <c r="HC158" i="6" s="1"/>
  <c r="HB158" i="6"/>
  <c r="HA158" i="6"/>
  <c r="GZ158" i="6"/>
  <c r="IV158" i="6"/>
  <c r="JD158" i="6"/>
  <c r="JC158" i="6"/>
  <c r="JB158" i="6"/>
  <c r="JA158" i="6"/>
  <c r="LN158" i="6"/>
  <c r="MB158" i="6" s="1"/>
  <c r="LU158" i="6"/>
  <c r="LT158" i="6"/>
  <c r="LS158" i="6"/>
  <c r="EP158" i="6"/>
  <c r="ET158" i="6"/>
  <c r="GP158" i="6"/>
  <c r="GT158" i="6"/>
  <c r="IQ158" i="6"/>
  <c r="IU158" i="6"/>
  <c r="LC158" i="6"/>
  <c r="LD158" i="6"/>
  <c r="LE158" i="6"/>
  <c r="LI158" i="6"/>
  <c r="LM158" i="6"/>
  <c r="C159" i="6"/>
  <c r="EU159" i="6"/>
  <c r="FB159" i="6"/>
  <c r="FA159" i="6"/>
  <c r="EZ159" i="6"/>
  <c r="GU159" i="6"/>
  <c r="HK159" i="6"/>
  <c r="HB159" i="6"/>
  <c r="HA159" i="6"/>
  <c r="GZ159" i="6"/>
  <c r="IV159" i="6"/>
  <c r="JT159" i="6" s="1"/>
  <c r="JC159" i="6"/>
  <c r="JB159" i="6"/>
  <c r="JA159" i="6"/>
  <c r="LN159" i="6"/>
  <c r="LU159" i="6"/>
  <c r="LT159" i="6"/>
  <c r="LS159" i="6"/>
  <c r="EP159" i="6"/>
  <c r="ET159" i="6"/>
  <c r="GP159" i="6"/>
  <c r="GT159" i="6"/>
  <c r="IQ159" i="6"/>
  <c r="IU159" i="6"/>
  <c r="LC159" i="6"/>
  <c r="LD159" i="6"/>
  <c r="LE159" i="6"/>
  <c r="LI159" i="6"/>
  <c r="LM159" i="6"/>
  <c r="C160" i="6"/>
  <c r="EU160" i="6"/>
  <c r="FM160" i="6"/>
  <c r="FB160" i="6"/>
  <c r="FA160" i="6"/>
  <c r="EZ160" i="6"/>
  <c r="GU160" i="6"/>
  <c r="HC160" i="6" s="1"/>
  <c r="HB160" i="6"/>
  <c r="HA160" i="6"/>
  <c r="GZ160" i="6"/>
  <c r="IV160" i="6"/>
  <c r="JC160" i="6"/>
  <c r="JB160" i="6"/>
  <c r="JA160" i="6"/>
  <c r="LN160" i="6"/>
  <c r="LV160" i="6"/>
  <c r="LU160" i="6"/>
  <c r="LT160" i="6"/>
  <c r="LS160" i="6"/>
  <c r="EP160" i="6"/>
  <c r="ET160" i="6"/>
  <c r="GP160" i="6"/>
  <c r="GT160" i="6"/>
  <c r="IQ160" i="6"/>
  <c r="IU160" i="6"/>
  <c r="LC160" i="6"/>
  <c r="LD160" i="6"/>
  <c r="LE160" i="6"/>
  <c r="LI160" i="6"/>
  <c r="LM160" i="6"/>
  <c r="C161" i="6"/>
  <c r="EU161" i="6"/>
  <c r="FK161" i="6"/>
  <c r="FB161" i="6"/>
  <c r="FA161" i="6"/>
  <c r="EZ161" i="6"/>
  <c r="GU161" i="6"/>
  <c r="HE161" i="6"/>
  <c r="HB161" i="6"/>
  <c r="HA161" i="6"/>
  <c r="GZ161" i="6"/>
  <c r="IV161" i="6"/>
  <c r="JC161" i="6"/>
  <c r="JB161" i="6"/>
  <c r="JA161" i="6"/>
  <c r="LN161" i="6"/>
  <c r="MH161" i="6" s="1"/>
  <c r="LU161" i="6"/>
  <c r="LT161" i="6"/>
  <c r="LS161" i="6"/>
  <c r="EP161" i="6"/>
  <c r="ET161" i="6"/>
  <c r="GP161" i="6"/>
  <c r="GT161" i="6"/>
  <c r="IQ161" i="6"/>
  <c r="IU161" i="6"/>
  <c r="LC161" i="6"/>
  <c r="LD161" i="6"/>
  <c r="LE161" i="6"/>
  <c r="LI161" i="6"/>
  <c r="LM161" i="6"/>
  <c r="C163" i="6"/>
  <c r="EU163" i="6"/>
  <c r="FO163" i="6"/>
  <c r="FB163" i="6"/>
  <c r="FA163" i="6"/>
  <c r="EZ163" i="6"/>
  <c r="GU163" i="6"/>
  <c r="HC163" i="6" s="1"/>
  <c r="HB163" i="6"/>
  <c r="HA163" i="6"/>
  <c r="GZ163" i="6"/>
  <c r="IV163" i="6"/>
  <c r="JR163" i="6" s="1"/>
  <c r="JC163" i="6"/>
  <c r="JB163" i="6"/>
  <c r="JA163" i="6"/>
  <c r="LN163" i="6"/>
  <c r="LZ163" i="6" s="1"/>
  <c r="LU163" i="6"/>
  <c r="LT163" i="6"/>
  <c r="LS163" i="6"/>
  <c r="EP163" i="6"/>
  <c r="ET163" i="6"/>
  <c r="GP163" i="6"/>
  <c r="GT163" i="6"/>
  <c r="IQ163" i="6"/>
  <c r="IU163" i="6"/>
  <c r="LC163" i="6"/>
  <c r="LD163" i="6"/>
  <c r="LE163" i="6"/>
  <c r="LI163" i="6"/>
  <c r="LM163" i="6"/>
  <c r="C164" i="6"/>
  <c r="EU164" i="6"/>
  <c r="FG164" i="6"/>
  <c r="FB164" i="6"/>
  <c r="FA164" i="6"/>
  <c r="EZ164" i="6"/>
  <c r="GU164" i="6"/>
  <c r="HC164" i="6" s="1"/>
  <c r="HB164" i="6"/>
  <c r="HA164" i="6"/>
  <c r="GZ164" i="6"/>
  <c r="IV164" i="6"/>
  <c r="JC164" i="6"/>
  <c r="JB164" i="6"/>
  <c r="JA164" i="6"/>
  <c r="LN164" i="6"/>
  <c r="LZ164" i="6"/>
  <c r="LU164" i="6"/>
  <c r="LT164" i="6"/>
  <c r="LS164" i="6"/>
  <c r="EP164" i="6"/>
  <c r="ET164" i="6"/>
  <c r="GP164" i="6"/>
  <c r="GT164" i="6"/>
  <c r="IQ164" i="6"/>
  <c r="IU164" i="6"/>
  <c r="LC164" i="6"/>
  <c r="LD164" i="6"/>
  <c r="LE164" i="6"/>
  <c r="LI164" i="6"/>
  <c r="LM164" i="6"/>
  <c r="C165" i="6"/>
  <c r="EU165" i="6"/>
  <c r="FE165" i="6" s="1"/>
  <c r="FB165" i="6"/>
  <c r="FA165" i="6"/>
  <c r="EZ165" i="6"/>
  <c r="GU165" i="6"/>
  <c r="HC165" i="6"/>
  <c r="HB165" i="6"/>
  <c r="HA165" i="6"/>
  <c r="GZ165" i="6"/>
  <c r="IV165" i="6"/>
  <c r="JD165" i="6" s="1"/>
  <c r="JC165" i="6"/>
  <c r="JB165" i="6"/>
  <c r="JA165" i="6"/>
  <c r="LN165" i="6"/>
  <c r="LZ165" i="6"/>
  <c r="LU165" i="6"/>
  <c r="LT165" i="6"/>
  <c r="LS165" i="6"/>
  <c r="EP165" i="6"/>
  <c r="ET165" i="6"/>
  <c r="GP165" i="6"/>
  <c r="GT165" i="6"/>
  <c r="IQ165" i="6"/>
  <c r="IU165" i="6"/>
  <c r="LC165" i="6"/>
  <c r="LD165" i="6"/>
  <c r="LE165" i="6"/>
  <c r="LI165" i="6"/>
  <c r="LM165" i="6"/>
  <c r="C166" i="6"/>
  <c r="EU166" i="6"/>
  <c r="FE166" i="6" s="1"/>
  <c r="FB166" i="6"/>
  <c r="FA166" i="6"/>
  <c r="EZ166" i="6"/>
  <c r="GU166" i="6"/>
  <c r="HI166" i="6"/>
  <c r="HB166" i="6"/>
  <c r="HA166" i="6"/>
  <c r="GZ166" i="6"/>
  <c r="IV166" i="6"/>
  <c r="JC166" i="6"/>
  <c r="JB166" i="6"/>
  <c r="JA166" i="6"/>
  <c r="LN166" i="6"/>
  <c r="LU166" i="6"/>
  <c r="LT166" i="6"/>
  <c r="LS166" i="6"/>
  <c r="EP166" i="6"/>
  <c r="ET166" i="6"/>
  <c r="GP166" i="6"/>
  <c r="GT166" i="6"/>
  <c r="IQ166" i="6"/>
  <c r="IU166" i="6"/>
  <c r="LC166" i="6"/>
  <c r="LD166" i="6"/>
  <c r="LE166" i="6"/>
  <c r="LI166" i="6"/>
  <c r="LM166" i="6"/>
  <c r="C167" i="6"/>
  <c r="EU167" i="6"/>
  <c r="FQ167" i="6" s="1"/>
  <c r="FB167" i="6"/>
  <c r="FA167" i="6"/>
  <c r="EZ167" i="6"/>
  <c r="GU167" i="6"/>
  <c r="HB167" i="6"/>
  <c r="HA167" i="6"/>
  <c r="GZ167" i="6"/>
  <c r="IV167" i="6"/>
  <c r="JH167" i="6"/>
  <c r="JC167" i="6"/>
  <c r="JB167" i="6"/>
  <c r="JA167" i="6"/>
  <c r="LN167" i="6"/>
  <c r="LZ167" i="6"/>
  <c r="LU167" i="6"/>
  <c r="LT167" i="6"/>
  <c r="LS167" i="6"/>
  <c r="EP167" i="6"/>
  <c r="ET167" i="6"/>
  <c r="GP167" i="6"/>
  <c r="GT167" i="6"/>
  <c r="IQ167" i="6"/>
  <c r="IU167" i="6"/>
  <c r="LC167" i="6"/>
  <c r="LD167" i="6"/>
  <c r="LE167" i="6"/>
  <c r="LI167" i="6"/>
  <c r="LM167" i="6"/>
  <c r="C168" i="6"/>
  <c r="EU168" i="6"/>
  <c r="FG168" i="6" s="1"/>
  <c r="FB168" i="6"/>
  <c r="FA168" i="6"/>
  <c r="EZ168" i="6"/>
  <c r="GU168" i="6"/>
  <c r="HK168" i="6"/>
  <c r="HB168" i="6"/>
  <c r="HA168" i="6"/>
  <c r="GZ168" i="6"/>
  <c r="IV168" i="6"/>
  <c r="JC168" i="6"/>
  <c r="JB168" i="6"/>
  <c r="JA168" i="6"/>
  <c r="LN168" i="6"/>
  <c r="LZ168" i="6"/>
  <c r="LU168" i="6"/>
  <c r="LT168" i="6"/>
  <c r="LS168" i="6"/>
  <c r="EP168" i="6"/>
  <c r="ET168" i="6"/>
  <c r="GP168" i="6"/>
  <c r="GT168" i="6"/>
  <c r="IQ168" i="6"/>
  <c r="IU168" i="6"/>
  <c r="LC168" i="6"/>
  <c r="LD168" i="6"/>
  <c r="LE168" i="6"/>
  <c r="LI168" i="6"/>
  <c r="LM168" i="6"/>
  <c r="C170" i="6"/>
  <c r="FC170" i="6"/>
  <c r="FB170" i="6"/>
  <c r="FA170" i="6"/>
  <c r="EZ170" i="6"/>
  <c r="FE170" i="6"/>
  <c r="FG170" i="6"/>
  <c r="FI170" i="6"/>
  <c r="FK170" i="6"/>
  <c r="FM170" i="6"/>
  <c r="FO170" i="6"/>
  <c r="FQ170" i="6"/>
  <c r="HC170" i="6"/>
  <c r="HB170" i="6"/>
  <c r="HA170" i="6"/>
  <c r="GZ170" i="6"/>
  <c r="HE170" i="6"/>
  <c r="HG170" i="6"/>
  <c r="HI170" i="6"/>
  <c r="HK170" i="6"/>
  <c r="HM170" i="6"/>
  <c r="HO170" i="6"/>
  <c r="HQ170" i="6"/>
  <c r="JD170" i="6"/>
  <c r="JC170" i="6"/>
  <c r="JB170" i="6"/>
  <c r="JS170" i="6" s="1"/>
  <c r="CI170" i="6" s="1"/>
  <c r="CJ170" i="6" s="1"/>
  <c r="JA170" i="6"/>
  <c r="JF170" i="6"/>
  <c r="JH170" i="6"/>
  <c r="JJ170" i="6"/>
  <c r="JL170" i="6"/>
  <c r="JN170" i="6"/>
  <c r="JP170" i="6"/>
  <c r="JR170" i="6"/>
  <c r="LV170" i="6"/>
  <c r="LU170" i="6"/>
  <c r="LT170" i="6"/>
  <c r="LS170" i="6"/>
  <c r="LX170" i="6"/>
  <c r="LZ170" i="6"/>
  <c r="MB170" i="6"/>
  <c r="MD170" i="6"/>
  <c r="MF170" i="6"/>
  <c r="MH170" i="6"/>
  <c r="MJ170" i="6"/>
  <c r="ET170" i="6"/>
  <c r="FS170" i="6"/>
  <c r="GT170" i="6"/>
  <c r="HS170" i="6"/>
  <c r="IU170" i="6"/>
  <c r="JT170" i="6"/>
  <c r="LC170" i="6"/>
  <c r="LD170" i="6"/>
  <c r="LE170" i="6"/>
  <c r="LM170" i="6"/>
  <c r="ML170" i="6"/>
  <c r="C171" i="6"/>
  <c r="FC171" i="6"/>
  <c r="FB171" i="6"/>
  <c r="FA171" i="6"/>
  <c r="EZ171" i="6"/>
  <c r="FE171" i="6"/>
  <c r="FG171" i="6"/>
  <c r="FI171" i="6"/>
  <c r="FK171" i="6"/>
  <c r="FM171" i="6"/>
  <c r="FO171" i="6"/>
  <c r="FQ171" i="6"/>
  <c r="HC171" i="6"/>
  <c r="HB171" i="6"/>
  <c r="HA171" i="6"/>
  <c r="GZ171" i="6"/>
  <c r="HE171" i="6"/>
  <c r="HG171" i="6"/>
  <c r="HI171" i="6"/>
  <c r="HK171" i="6"/>
  <c r="HM171" i="6"/>
  <c r="HO171" i="6"/>
  <c r="HQ171" i="6"/>
  <c r="JD171" i="6"/>
  <c r="JC171" i="6"/>
  <c r="JB171" i="6"/>
  <c r="JA171" i="6"/>
  <c r="JF171" i="6"/>
  <c r="JH171" i="6"/>
  <c r="JJ171" i="6"/>
  <c r="JL171" i="6"/>
  <c r="JN171" i="6"/>
  <c r="JP171" i="6"/>
  <c r="JR171" i="6"/>
  <c r="LV171" i="6"/>
  <c r="LU171" i="6"/>
  <c r="LT171" i="6"/>
  <c r="LS171" i="6"/>
  <c r="LX171" i="6"/>
  <c r="LZ171" i="6"/>
  <c r="MB171" i="6"/>
  <c r="MD171" i="6"/>
  <c r="MF171" i="6"/>
  <c r="MH171" i="6"/>
  <c r="MJ171" i="6"/>
  <c r="ET171" i="6"/>
  <c r="FS171" i="6"/>
  <c r="GT171" i="6"/>
  <c r="HS171" i="6"/>
  <c r="IU171" i="6"/>
  <c r="JT171" i="6"/>
  <c r="LC171" i="6"/>
  <c r="LD171" i="6"/>
  <c r="LE171" i="6"/>
  <c r="LM171" i="6"/>
  <c r="ML171" i="6"/>
  <c r="C172" i="6"/>
  <c r="FC172" i="6"/>
  <c r="FB172" i="6"/>
  <c r="FA172" i="6"/>
  <c r="EZ172" i="6"/>
  <c r="FE172" i="6"/>
  <c r="FG172" i="6"/>
  <c r="FI172" i="6"/>
  <c r="FK172" i="6"/>
  <c r="FM172" i="6"/>
  <c r="FO172" i="6"/>
  <c r="FQ172" i="6"/>
  <c r="HC172" i="6"/>
  <c r="HB172" i="6"/>
  <c r="HA172" i="6"/>
  <c r="GZ172" i="6"/>
  <c r="HE172" i="6"/>
  <c r="HG172" i="6"/>
  <c r="HI172" i="6"/>
  <c r="HK172" i="6"/>
  <c r="HM172" i="6"/>
  <c r="HO172" i="6"/>
  <c r="HQ172" i="6"/>
  <c r="JD172" i="6"/>
  <c r="JC172" i="6"/>
  <c r="JB172" i="6"/>
  <c r="JA172" i="6"/>
  <c r="JF172" i="6"/>
  <c r="JH172" i="6"/>
  <c r="JJ172" i="6"/>
  <c r="JL172" i="6"/>
  <c r="JN172" i="6"/>
  <c r="JP172" i="6"/>
  <c r="JR172" i="6"/>
  <c r="LV172" i="6"/>
  <c r="LU172" i="6"/>
  <c r="LT172" i="6"/>
  <c r="LS172" i="6"/>
  <c r="LX172" i="6"/>
  <c r="LZ172" i="6"/>
  <c r="MB172" i="6"/>
  <c r="MD172" i="6"/>
  <c r="MF172" i="6"/>
  <c r="MH172" i="6"/>
  <c r="MJ172" i="6"/>
  <c r="ET172" i="6"/>
  <c r="FS172" i="6"/>
  <c r="GT172" i="6"/>
  <c r="HS172" i="6"/>
  <c r="IU172" i="6"/>
  <c r="JT172" i="6"/>
  <c r="LC172" i="6"/>
  <c r="LD172" i="6"/>
  <c r="LE172" i="6"/>
  <c r="LM172" i="6"/>
  <c r="ML172" i="6"/>
  <c r="C173" i="6"/>
  <c r="FC173" i="6"/>
  <c r="FB173" i="6"/>
  <c r="FA173" i="6"/>
  <c r="EZ173" i="6"/>
  <c r="FE173" i="6"/>
  <c r="FG173" i="6"/>
  <c r="FI173" i="6"/>
  <c r="FK173" i="6"/>
  <c r="FM173" i="6"/>
  <c r="FO173" i="6"/>
  <c r="FQ173" i="6"/>
  <c r="HC173" i="6"/>
  <c r="HB173" i="6"/>
  <c r="HA173" i="6"/>
  <c r="GZ173" i="6"/>
  <c r="HE173" i="6"/>
  <c r="HG173" i="6"/>
  <c r="HI173" i="6"/>
  <c r="HK173" i="6"/>
  <c r="HM173" i="6"/>
  <c r="HO173" i="6"/>
  <c r="HQ173" i="6"/>
  <c r="JD173" i="6"/>
  <c r="JC173" i="6"/>
  <c r="JB173" i="6"/>
  <c r="JA173" i="6"/>
  <c r="JF173" i="6"/>
  <c r="JH173" i="6"/>
  <c r="JJ173" i="6"/>
  <c r="JL173" i="6"/>
  <c r="JN173" i="6"/>
  <c r="JP173" i="6"/>
  <c r="JR173" i="6"/>
  <c r="LV173" i="6"/>
  <c r="LU173" i="6"/>
  <c r="LT173" i="6"/>
  <c r="LS173" i="6"/>
  <c r="LX173" i="6"/>
  <c r="LZ173" i="6"/>
  <c r="MB173" i="6"/>
  <c r="MD173" i="6"/>
  <c r="MF173" i="6"/>
  <c r="MH173" i="6"/>
  <c r="MJ173" i="6"/>
  <c r="ET173" i="6"/>
  <c r="FS173" i="6"/>
  <c r="GT173" i="6"/>
  <c r="HS173" i="6"/>
  <c r="IU173" i="6"/>
  <c r="JT173" i="6"/>
  <c r="LC173" i="6"/>
  <c r="LD173" i="6"/>
  <c r="LE173" i="6"/>
  <c r="LM173" i="6"/>
  <c r="ML173" i="6"/>
  <c r="C174" i="6"/>
  <c r="FC174" i="6"/>
  <c r="FB174" i="6"/>
  <c r="FA174" i="6"/>
  <c r="EZ174" i="6"/>
  <c r="FE174" i="6"/>
  <c r="FG174" i="6"/>
  <c r="FI174" i="6"/>
  <c r="FK174" i="6"/>
  <c r="FM174" i="6"/>
  <c r="FO174" i="6"/>
  <c r="FQ174" i="6"/>
  <c r="HC174" i="6"/>
  <c r="HB174" i="6"/>
  <c r="HA174" i="6"/>
  <c r="GZ174" i="6"/>
  <c r="HE174" i="6"/>
  <c r="HG174" i="6"/>
  <c r="HI174" i="6"/>
  <c r="HK174" i="6"/>
  <c r="HM174" i="6"/>
  <c r="HO174" i="6"/>
  <c r="HQ174" i="6"/>
  <c r="JD174" i="6"/>
  <c r="JC174" i="6"/>
  <c r="JB174" i="6"/>
  <c r="JA174" i="6"/>
  <c r="JF174" i="6"/>
  <c r="JH174" i="6"/>
  <c r="JJ174" i="6"/>
  <c r="JL174" i="6"/>
  <c r="JN174" i="6"/>
  <c r="JP174" i="6"/>
  <c r="JR174" i="6"/>
  <c r="LV174" i="6"/>
  <c r="LU174" i="6"/>
  <c r="LT174" i="6"/>
  <c r="LS174" i="6"/>
  <c r="LX174" i="6"/>
  <c r="LZ174" i="6"/>
  <c r="MB174" i="6"/>
  <c r="MD174" i="6"/>
  <c r="MF174" i="6"/>
  <c r="MH174" i="6"/>
  <c r="MJ174" i="6"/>
  <c r="ET174" i="6"/>
  <c r="FS174" i="6"/>
  <c r="GT174" i="6"/>
  <c r="HS174" i="6"/>
  <c r="IU174" i="6"/>
  <c r="JT174" i="6"/>
  <c r="LC174" i="6"/>
  <c r="LD174" i="6"/>
  <c r="LE174" i="6"/>
  <c r="LM174" i="6"/>
  <c r="ML174" i="6"/>
  <c r="C176" i="6"/>
  <c r="FC176" i="6"/>
  <c r="FB176" i="6"/>
  <c r="FA176" i="6"/>
  <c r="EZ176" i="6"/>
  <c r="FE176" i="6"/>
  <c r="FG176" i="6"/>
  <c r="FI176" i="6"/>
  <c r="FK176" i="6"/>
  <c r="FM176" i="6"/>
  <c r="FO176" i="6"/>
  <c r="FQ176" i="6"/>
  <c r="HC176" i="6"/>
  <c r="HB176" i="6"/>
  <c r="HA176" i="6"/>
  <c r="GZ176" i="6"/>
  <c r="HE176" i="6"/>
  <c r="HG176" i="6"/>
  <c r="HI176" i="6"/>
  <c r="HK176" i="6"/>
  <c r="HM176" i="6"/>
  <c r="HO176" i="6"/>
  <c r="HQ176" i="6"/>
  <c r="JD176" i="6"/>
  <c r="JC176" i="6"/>
  <c r="JB176" i="6"/>
  <c r="JA176" i="6"/>
  <c r="JF176" i="6"/>
  <c r="JH176" i="6"/>
  <c r="JJ176" i="6"/>
  <c r="JL176" i="6"/>
  <c r="JN176" i="6"/>
  <c r="JP176" i="6"/>
  <c r="JR176" i="6"/>
  <c r="LV176" i="6"/>
  <c r="LU176" i="6"/>
  <c r="LT176" i="6"/>
  <c r="LS176" i="6"/>
  <c r="LX176" i="6"/>
  <c r="LZ176" i="6"/>
  <c r="MB176" i="6"/>
  <c r="MD176" i="6"/>
  <c r="MF176" i="6"/>
  <c r="MH176" i="6"/>
  <c r="MJ176" i="6"/>
  <c r="ET176" i="6"/>
  <c r="FS176" i="6"/>
  <c r="GT176" i="6"/>
  <c r="HS176" i="6"/>
  <c r="IU176" i="6"/>
  <c r="JT176" i="6"/>
  <c r="LC176" i="6"/>
  <c r="LD176" i="6"/>
  <c r="LE176" i="6"/>
  <c r="LM176" i="6"/>
  <c r="ML176" i="6"/>
  <c r="C177" i="6"/>
  <c r="FC177" i="6"/>
  <c r="FB177" i="6"/>
  <c r="FA177" i="6"/>
  <c r="EZ177" i="6"/>
  <c r="FE177" i="6"/>
  <c r="FG177" i="6"/>
  <c r="FI177" i="6"/>
  <c r="FK177" i="6"/>
  <c r="FM177" i="6"/>
  <c r="FO177" i="6"/>
  <c r="FQ177" i="6"/>
  <c r="HC177" i="6"/>
  <c r="HB177" i="6"/>
  <c r="HA177" i="6"/>
  <c r="GZ177" i="6"/>
  <c r="HE177" i="6"/>
  <c r="HG177" i="6"/>
  <c r="HI177" i="6"/>
  <c r="HK177" i="6"/>
  <c r="HM177" i="6"/>
  <c r="HO177" i="6"/>
  <c r="HQ177" i="6"/>
  <c r="JD177" i="6"/>
  <c r="JC177" i="6"/>
  <c r="JB177" i="6"/>
  <c r="JA177" i="6"/>
  <c r="JF177" i="6"/>
  <c r="JH177" i="6"/>
  <c r="JJ177" i="6"/>
  <c r="JL177" i="6"/>
  <c r="JN177" i="6"/>
  <c r="JP177" i="6"/>
  <c r="JR177" i="6"/>
  <c r="LV177" i="6"/>
  <c r="LU177" i="6"/>
  <c r="LT177" i="6"/>
  <c r="LS177" i="6"/>
  <c r="LX177" i="6"/>
  <c r="LZ177" i="6"/>
  <c r="MB177" i="6"/>
  <c r="MD177" i="6"/>
  <c r="MF177" i="6"/>
  <c r="MH177" i="6"/>
  <c r="MJ177" i="6"/>
  <c r="ET177" i="6"/>
  <c r="FS177" i="6"/>
  <c r="GT177" i="6"/>
  <c r="HS177" i="6"/>
  <c r="IU177" i="6"/>
  <c r="JT177" i="6"/>
  <c r="LC177" i="6"/>
  <c r="LD177" i="6"/>
  <c r="LE177" i="6"/>
  <c r="LM177" i="6"/>
  <c r="ML177" i="6"/>
  <c r="C178" i="6"/>
  <c r="FC178" i="6"/>
  <c r="FB178" i="6"/>
  <c r="FA178" i="6"/>
  <c r="EZ178" i="6"/>
  <c r="FE178" i="6"/>
  <c r="FG178" i="6"/>
  <c r="FI178" i="6"/>
  <c r="FK178" i="6"/>
  <c r="FM178" i="6"/>
  <c r="FO178" i="6"/>
  <c r="FQ178" i="6"/>
  <c r="HC178" i="6"/>
  <c r="HB178" i="6"/>
  <c r="HA178" i="6"/>
  <c r="GZ178" i="6"/>
  <c r="HE178" i="6"/>
  <c r="HG178" i="6"/>
  <c r="HI178" i="6"/>
  <c r="HK178" i="6"/>
  <c r="HM178" i="6"/>
  <c r="HO178" i="6"/>
  <c r="HQ178" i="6"/>
  <c r="JD178" i="6"/>
  <c r="JC178" i="6"/>
  <c r="JB178" i="6"/>
  <c r="JA178" i="6"/>
  <c r="JF178" i="6"/>
  <c r="JH178" i="6"/>
  <c r="JJ178" i="6"/>
  <c r="JL178" i="6"/>
  <c r="JN178" i="6"/>
  <c r="JP178" i="6"/>
  <c r="JR178" i="6"/>
  <c r="LV178" i="6"/>
  <c r="LU178" i="6"/>
  <c r="LT178" i="6"/>
  <c r="LS178" i="6"/>
  <c r="LX178" i="6"/>
  <c r="LZ178" i="6"/>
  <c r="MB178" i="6"/>
  <c r="MD178" i="6"/>
  <c r="MF178" i="6"/>
  <c r="MH178" i="6"/>
  <c r="MJ178" i="6"/>
  <c r="ET178" i="6"/>
  <c r="FS178" i="6"/>
  <c r="GT178" i="6"/>
  <c r="HS178" i="6"/>
  <c r="IU178" i="6"/>
  <c r="JT178" i="6"/>
  <c r="LC178" i="6"/>
  <c r="LD178" i="6"/>
  <c r="LE178" i="6"/>
  <c r="LG178" i="6" s="1"/>
  <c r="LM178" i="6"/>
  <c r="ML178" i="6"/>
  <c r="C179" i="6"/>
  <c r="FC179" i="6"/>
  <c r="FB179" i="6"/>
  <c r="FA179" i="6"/>
  <c r="EZ179" i="6"/>
  <c r="FE179" i="6"/>
  <c r="FG179" i="6"/>
  <c r="FI179" i="6"/>
  <c r="FK179" i="6"/>
  <c r="FM179" i="6"/>
  <c r="FO179" i="6"/>
  <c r="FQ179" i="6"/>
  <c r="HC179" i="6"/>
  <c r="HB179" i="6"/>
  <c r="HA179" i="6"/>
  <c r="GZ179" i="6"/>
  <c r="HE179" i="6"/>
  <c r="HG179" i="6"/>
  <c r="HI179" i="6"/>
  <c r="HK179" i="6"/>
  <c r="HM179" i="6"/>
  <c r="HO179" i="6"/>
  <c r="HQ179" i="6"/>
  <c r="JD179" i="6"/>
  <c r="JC179" i="6"/>
  <c r="JB179" i="6"/>
  <c r="JA179" i="6"/>
  <c r="JF179" i="6"/>
  <c r="JH179" i="6"/>
  <c r="JJ179" i="6"/>
  <c r="JL179" i="6"/>
  <c r="JN179" i="6"/>
  <c r="JP179" i="6"/>
  <c r="JR179" i="6"/>
  <c r="LV179" i="6"/>
  <c r="LU179" i="6"/>
  <c r="LT179" i="6"/>
  <c r="LS179" i="6"/>
  <c r="LX179" i="6"/>
  <c r="LZ179" i="6"/>
  <c r="MB179" i="6"/>
  <c r="MD179" i="6"/>
  <c r="MF179" i="6"/>
  <c r="MH179" i="6"/>
  <c r="MJ179" i="6"/>
  <c r="ET179" i="6"/>
  <c r="FS179" i="6"/>
  <c r="GT179" i="6"/>
  <c r="HS179" i="6"/>
  <c r="IU179" i="6"/>
  <c r="JT179" i="6"/>
  <c r="LC179" i="6"/>
  <c r="LD179" i="6"/>
  <c r="LE179" i="6"/>
  <c r="LM179" i="6"/>
  <c r="ML179" i="6"/>
  <c r="C180" i="6"/>
  <c r="FC180" i="6"/>
  <c r="FB180" i="6"/>
  <c r="FA180" i="6"/>
  <c r="EZ180" i="6"/>
  <c r="FE180" i="6"/>
  <c r="FG180" i="6"/>
  <c r="FI180" i="6"/>
  <c r="FK180" i="6"/>
  <c r="FM180" i="6"/>
  <c r="FO180" i="6"/>
  <c r="FQ180" i="6"/>
  <c r="HC180" i="6"/>
  <c r="HB180" i="6"/>
  <c r="HA180" i="6"/>
  <c r="GZ180" i="6"/>
  <c r="HE180" i="6"/>
  <c r="HG180" i="6"/>
  <c r="HI180" i="6"/>
  <c r="HK180" i="6"/>
  <c r="HM180" i="6"/>
  <c r="HO180" i="6"/>
  <c r="HQ180" i="6"/>
  <c r="JD180" i="6"/>
  <c r="JC180" i="6"/>
  <c r="JB180" i="6"/>
  <c r="JA180" i="6"/>
  <c r="JF180" i="6"/>
  <c r="JH180" i="6"/>
  <c r="JJ180" i="6"/>
  <c r="JL180" i="6"/>
  <c r="JN180" i="6"/>
  <c r="JP180" i="6"/>
  <c r="JR180" i="6"/>
  <c r="LV180" i="6"/>
  <c r="LU180" i="6"/>
  <c r="LT180" i="6"/>
  <c r="LS180" i="6"/>
  <c r="LX180" i="6"/>
  <c r="LZ180" i="6"/>
  <c r="MB180" i="6"/>
  <c r="MD180" i="6"/>
  <c r="MF180" i="6"/>
  <c r="MH180" i="6"/>
  <c r="MJ180" i="6"/>
  <c r="ET180" i="6"/>
  <c r="FS180" i="6"/>
  <c r="GT180" i="6"/>
  <c r="HS180" i="6"/>
  <c r="IU180" i="6"/>
  <c r="JT180" i="6"/>
  <c r="LC180" i="6"/>
  <c r="LD180" i="6"/>
  <c r="LE180" i="6"/>
  <c r="LM180" i="6"/>
  <c r="ML180" i="6"/>
  <c r="C182" i="6"/>
  <c r="H182" i="6"/>
  <c r="J182" i="6"/>
  <c r="L182" i="6"/>
  <c r="N182" i="6"/>
  <c r="P182" i="6"/>
  <c r="R182" i="6"/>
  <c r="EU182" i="6"/>
  <c r="FB182" i="6"/>
  <c r="FA182" i="6"/>
  <c r="EZ182" i="6"/>
  <c r="GU182" i="6"/>
  <c r="HB182" i="6"/>
  <c r="HA182" i="6"/>
  <c r="GZ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V182" i="6"/>
  <c r="BX182" i="6"/>
  <c r="BZ182" i="6"/>
  <c r="CB182" i="6"/>
  <c r="CD182" i="6"/>
  <c r="CF182" i="6"/>
  <c r="IV182" i="6"/>
  <c r="JP182" i="6"/>
  <c r="JC182" i="6"/>
  <c r="JB182" i="6"/>
  <c r="JA182" i="6"/>
  <c r="LN182" i="6"/>
  <c r="LU182" i="6"/>
  <c r="LT182" i="6"/>
  <c r="LS182" i="6"/>
  <c r="DK182" i="6"/>
  <c r="DL182" i="6"/>
  <c r="DM182" i="6"/>
  <c r="DN182" i="6"/>
  <c r="DO182" i="6"/>
  <c r="DP182" i="6"/>
  <c r="DQ182" i="6"/>
  <c r="DR182" i="6"/>
  <c r="DS182" i="6"/>
  <c r="DT182" i="6"/>
  <c r="DU182" i="6"/>
  <c r="DV182" i="6"/>
  <c r="ET182" i="6"/>
  <c r="GT182" i="6"/>
  <c r="IU182" i="6"/>
  <c r="LC182" i="6"/>
  <c r="LD182" i="6"/>
  <c r="LE182" i="6"/>
  <c r="LM182" i="6"/>
  <c r="C183" i="6"/>
  <c r="H183" i="6"/>
  <c r="J183" i="6"/>
  <c r="L183" i="6"/>
  <c r="N183" i="6"/>
  <c r="P183" i="6"/>
  <c r="R183" i="6"/>
  <c r="EU183" i="6"/>
  <c r="FM183" i="6"/>
  <c r="FB183" i="6"/>
  <c r="FA183" i="6"/>
  <c r="EZ183" i="6"/>
  <c r="GU183" i="6"/>
  <c r="HB183" i="6"/>
  <c r="HA183" i="6"/>
  <c r="GZ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V183" i="6"/>
  <c r="BX183" i="6"/>
  <c r="BZ183" i="6"/>
  <c r="CB183" i="6"/>
  <c r="CD183" i="6"/>
  <c r="CF183" i="6"/>
  <c r="IV183" i="6"/>
  <c r="JF183" i="6" s="1"/>
  <c r="JC183" i="6"/>
  <c r="JB183" i="6"/>
  <c r="JA183" i="6"/>
  <c r="LN183" i="6"/>
  <c r="MB183" i="6"/>
  <c r="LU183" i="6"/>
  <c r="LT183" i="6"/>
  <c r="LS183" i="6"/>
  <c r="DK183" i="6"/>
  <c r="DL183" i="6"/>
  <c r="DM183" i="6"/>
  <c r="DN183" i="6"/>
  <c r="DO183" i="6"/>
  <c r="DP183" i="6"/>
  <c r="DQ183" i="6"/>
  <c r="DR183" i="6"/>
  <c r="DS183" i="6"/>
  <c r="DT183" i="6"/>
  <c r="DU183" i="6"/>
  <c r="DV183" i="6"/>
  <c r="ET183" i="6"/>
  <c r="GT183" i="6"/>
  <c r="IU183" i="6"/>
  <c r="LC183" i="6"/>
  <c r="LD183" i="6"/>
  <c r="LE183" i="6"/>
  <c r="LM183" i="6"/>
  <c r="C184" i="6"/>
  <c r="H184" i="6"/>
  <c r="J184" i="6"/>
  <c r="L184" i="6"/>
  <c r="N184" i="6"/>
  <c r="P184" i="6"/>
  <c r="R184" i="6"/>
  <c r="EU184" i="6"/>
  <c r="FB184" i="6"/>
  <c r="FA184" i="6"/>
  <c r="EZ184" i="6"/>
  <c r="GU184" i="6"/>
  <c r="HB184" i="6"/>
  <c r="HA184" i="6"/>
  <c r="GZ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V184" i="6"/>
  <c r="BX184" i="6"/>
  <c r="BZ184" i="6"/>
  <c r="CB184" i="6"/>
  <c r="CD184" i="6"/>
  <c r="CF184" i="6"/>
  <c r="IV184" i="6"/>
  <c r="JC184" i="6"/>
  <c r="JB184" i="6"/>
  <c r="JA184" i="6"/>
  <c r="LN184" i="6"/>
  <c r="LZ184" i="6"/>
  <c r="LU184" i="6"/>
  <c r="LT184" i="6"/>
  <c r="LS184" i="6"/>
  <c r="DK184" i="6"/>
  <c r="DL184" i="6"/>
  <c r="DM184" i="6"/>
  <c r="DN184" i="6"/>
  <c r="DO184" i="6"/>
  <c r="DP184" i="6"/>
  <c r="DQ184" i="6"/>
  <c r="DR184" i="6"/>
  <c r="DS184" i="6"/>
  <c r="DT184" i="6"/>
  <c r="DU184" i="6"/>
  <c r="DV184" i="6"/>
  <c r="ET184" i="6"/>
  <c r="GT184" i="6"/>
  <c r="IU184" i="6"/>
  <c r="LC184" i="6"/>
  <c r="LD184" i="6"/>
  <c r="LE184" i="6"/>
  <c r="LM184" i="6"/>
  <c r="C185" i="6"/>
  <c r="H185" i="6"/>
  <c r="J185" i="6"/>
  <c r="L185" i="6"/>
  <c r="N185" i="6"/>
  <c r="P185" i="6"/>
  <c r="R185" i="6"/>
  <c r="EU185" i="6"/>
  <c r="FK185" i="6"/>
  <c r="FB185" i="6"/>
  <c r="FA185" i="6"/>
  <c r="EZ185" i="6"/>
  <c r="GU185" i="6"/>
  <c r="HI185" i="6" s="1"/>
  <c r="HB185" i="6"/>
  <c r="HA185" i="6"/>
  <c r="GZ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V185" i="6"/>
  <c r="BX185" i="6"/>
  <c r="BZ185" i="6"/>
  <c r="CB185" i="6"/>
  <c r="CD185" i="6"/>
  <c r="CF185" i="6"/>
  <c r="IV185" i="6"/>
  <c r="JR185" i="6"/>
  <c r="JC185" i="6"/>
  <c r="JB185" i="6"/>
  <c r="JA185" i="6"/>
  <c r="LN185" i="6"/>
  <c r="LU185" i="6"/>
  <c r="LT185" i="6"/>
  <c r="LS185" i="6"/>
  <c r="DK185" i="6"/>
  <c r="DL185" i="6"/>
  <c r="DM185" i="6"/>
  <c r="DN185" i="6"/>
  <c r="DO185" i="6"/>
  <c r="DP185" i="6"/>
  <c r="DQ185" i="6"/>
  <c r="DR185" i="6"/>
  <c r="DS185" i="6"/>
  <c r="DT185" i="6"/>
  <c r="DU185" i="6"/>
  <c r="DV185" i="6"/>
  <c r="ET185" i="6"/>
  <c r="GT185" i="6"/>
  <c r="IU185" i="6"/>
  <c r="LC185" i="6"/>
  <c r="LD185" i="6"/>
  <c r="LE185" i="6"/>
  <c r="LM185" i="6"/>
  <c r="C186" i="6"/>
  <c r="H186" i="6"/>
  <c r="J186" i="6"/>
  <c r="L186" i="6"/>
  <c r="N186" i="6"/>
  <c r="P186" i="6"/>
  <c r="R186" i="6"/>
  <c r="EU186" i="6"/>
  <c r="FB186" i="6"/>
  <c r="FA186" i="6"/>
  <c r="EZ186" i="6"/>
  <c r="GU186" i="6"/>
  <c r="HB186" i="6"/>
  <c r="HA186" i="6"/>
  <c r="GZ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V186" i="6"/>
  <c r="BX186" i="6"/>
  <c r="BZ186" i="6"/>
  <c r="CB186" i="6"/>
  <c r="CD186" i="6"/>
  <c r="CF186" i="6"/>
  <c r="IV186" i="6"/>
  <c r="JJ186" i="6" s="1"/>
  <c r="JC186" i="6"/>
  <c r="JB186" i="6"/>
  <c r="JA186" i="6"/>
  <c r="LN186" i="6"/>
  <c r="LQ186" i="6"/>
  <c r="LU186" i="6"/>
  <c r="LT186" i="6"/>
  <c r="LS186" i="6"/>
  <c r="DK186" i="6"/>
  <c r="DL186" i="6"/>
  <c r="DM186" i="6"/>
  <c r="DN186" i="6"/>
  <c r="DO186" i="6"/>
  <c r="DP186" i="6"/>
  <c r="DQ186" i="6"/>
  <c r="DR186" i="6"/>
  <c r="DS186" i="6"/>
  <c r="DT186" i="6"/>
  <c r="DU186" i="6"/>
  <c r="DV186" i="6"/>
  <c r="ET186" i="6"/>
  <c r="GT186" i="6"/>
  <c r="IU186" i="6"/>
  <c r="LC186" i="6"/>
  <c r="LD186" i="6"/>
  <c r="LE186" i="6"/>
  <c r="LM186" i="6"/>
  <c r="C188" i="6"/>
  <c r="H188" i="6"/>
  <c r="J188" i="6"/>
  <c r="L188" i="6"/>
  <c r="N188" i="6"/>
  <c r="P188" i="6"/>
  <c r="R188" i="6"/>
  <c r="EU188" i="6"/>
  <c r="FC188" i="6" s="1"/>
  <c r="FB188" i="6"/>
  <c r="FA188" i="6"/>
  <c r="EZ188" i="6"/>
  <c r="GU188" i="6"/>
  <c r="HM188" i="6" s="1"/>
  <c r="HB188" i="6"/>
  <c r="HA188" i="6"/>
  <c r="GZ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V188" i="6"/>
  <c r="BX188" i="6"/>
  <c r="BZ188" i="6"/>
  <c r="CB188" i="6"/>
  <c r="CD188" i="6"/>
  <c r="CF188" i="6"/>
  <c r="IV188" i="6"/>
  <c r="JC188" i="6"/>
  <c r="JB188" i="6"/>
  <c r="JA188" i="6"/>
  <c r="LN188" i="6"/>
  <c r="LU188" i="6"/>
  <c r="LT188" i="6"/>
  <c r="LS188" i="6"/>
  <c r="DK188" i="6"/>
  <c r="DL188" i="6"/>
  <c r="DM188" i="6"/>
  <c r="DN188" i="6"/>
  <c r="DO188" i="6"/>
  <c r="DP188" i="6"/>
  <c r="DQ188" i="6"/>
  <c r="DR188" i="6"/>
  <c r="DS188" i="6"/>
  <c r="DT188" i="6"/>
  <c r="DU188" i="6"/>
  <c r="DV188" i="6"/>
  <c r="ET188" i="6"/>
  <c r="GT188" i="6"/>
  <c r="IU188" i="6"/>
  <c r="LC188" i="6"/>
  <c r="LD188" i="6"/>
  <c r="LE188" i="6"/>
  <c r="LM188" i="6"/>
  <c r="C189" i="6"/>
  <c r="H189" i="6"/>
  <c r="J189" i="6"/>
  <c r="L189" i="6"/>
  <c r="N189" i="6"/>
  <c r="P189" i="6"/>
  <c r="R189" i="6"/>
  <c r="EU189" i="6"/>
  <c r="FI189" i="6" s="1"/>
  <c r="FB189" i="6"/>
  <c r="FA189" i="6"/>
  <c r="EZ189" i="6"/>
  <c r="GU189" i="6"/>
  <c r="HG189" i="6"/>
  <c r="HB189" i="6"/>
  <c r="HA189" i="6"/>
  <c r="GZ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V189" i="6"/>
  <c r="BX189" i="6"/>
  <c r="BZ189" i="6"/>
  <c r="CB189" i="6"/>
  <c r="CD189" i="6"/>
  <c r="CF189" i="6"/>
  <c r="IV189" i="6"/>
  <c r="JC189" i="6"/>
  <c r="JB189" i="6"/>
  <c r="JA189" i="6"/>
  <c r="LN189" i="6"/>
  <c r="MH189" i="6" s="1"/>
  <c r="LU189" i="6"/>
  <c r="LT189" i="6"/>
  <c r="LS189" i="6"/>
  <c r="DK189" i="6"/>
  <c r="DL189" i="6"/>
  <c r="DM189" i="6"/>
  <c r="DN189" i="6"/>
  <c r="DO189" i="6"/>
  <c r="DP189" i="6"/>
  <c r="DQ189" i="6"/>
  <c r="DR189" i="6"/>
  <c r="DS189" i="6"/>
  <c r="DT189" i="6"/>
  <c r="DU189" i="6"/>
  <c r="DV189" i="6"/>
  <c r="ET189" i="6"/>
  <c r="GT189" i="6"/>
  <c r="IU189" i="6"/>
  <c r="LC189" i="6"/>
  <c r="LD189" i="6"/>
  <c r="LE189" i="6"/>
  <c r="LM189" i="6"/>
  <c r="C190" i="6"/>
  <c r="H190" i="6"/>
  <c r="J190" i="6"/>
  <c r="L190" i="6"/>
  <c r="N190" i="6"/>
  <c r="P190" i="6"/>
  <c r="R190" i="6"/>
  <c r="EU190" i="6"/>
  <c r="FO190" i="6"/>
  <c r="FB190" i="6"/>
  <c r="FA190" i="6"/>
  <c r="EZ190" i="6"/>
  <c r="GU190" i="6"/>
  <c r="HB190" i="6"/>
  <c r="HA190" i="6"/>
  <c r="GZ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V190" i="6"/>
  <c r="BX190" i="6"/>
  <c r="BZ190" i="6"/>
  <c r="CB190" i="6"/>
  <c r="CD190" i="6"/>
  <c r="CF190" i="6"/>
  <c r="IV190" i="6"/>
  <c r="JJ190" i="6" s="1"/>
  <c r="JC190" i="6"/>
  <c r="JB190" i="6"/>
  <c r="JA190" i="6"/>
  <c r="LN190" i="6"/>
  <c r="MJ190" i="6"/>
  <c r="LU190" i="6"/>
  <c r="LT190" i="6"/>
  <c r="LS190" i="6"/>
  <c r="DK190" i="6"/>
  <c r="DL190" i="6"/>
  <c r="DM190" i="6"/>
  <c r="DN190" i="6"/>
  <c r="DO190" i="6"/>
  <c r="DP190" i="6"/>
  <c r="DQ190" i="6"/>
  <c r="DR190" i="6"/>
  <c r="DS190" i="6"/>
  <c r="DT190" i="6"/>
  <c r="DU190" i="6"/>
  <c r="DV190" i="6"/>
  <c r="ET190" i="6"/>
  <c r="GT190" i="6"/>
  <c r="IU190" i="6"/>
  <c r="LC190" i="6"/>
  <c r="LD190" i="6"/>
  <c r="LE190" i="6"/>
  <c r="LM190" i="6"/>
  <c r="C191" i="6"/>
  <c r="H191" i="6"/>
  <c r="J191" i="6"/>
  <c r="L191" i="6"/>
  <c r="N191" i="6"/>
  <c r="P191" i="6"/>
  <c r="R191" i="6"/>
  <c r="EU191" i="6"/>
  <c r="FM191" i="6" s="1"/>
  <c r="FB191" i="6"/>
  <c r="FA191" i="6"/>
  <c r="EZ191" i="6"/>
  <c r="GU191" i="6"/>
  <c r="HB191" i="6"/>
  <c r="HA191" i="6"/>
  <c r="GZ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V191" i="6"/>
  <c r="BX191" i="6"/>
  <c r="BZ191" i="6"/>
  <c r="CB191" i="6"/>
  <c r="CD191" i="6"/>
  <c r="CF191" i="6"/>
  <c r="IV191" i="6"/>
  <c r="JD191" i="6"/>
  <c r="JC191" i="6"/>
  <c r="JB191" i="6"/>
  <c r="JA191" i="6"/>
  <c r="LN191" i="6"/>
  <c r="LZ191" i="6" s="1"/>
  <c r="LU191" i="6"/>
  <c r="LT191" i="6"/>
  <c r="LS191" i="6"/>
  <c r="DK191" i="6"/>
  <c r="DL191" i="6"/>
  <c r="DM191" i="6"/>
  <c r="DN191" i="6"/>
  <c r="DO191" i="6"/>
  <c r="DP191" i="6"/>
  <c r="DQ191" i="6"/>
  <c r="DR191" i="6"/>
  <c r="DS191" i="6"/>
  <c r="DT191" i="6"/>
  <c r="DU191" i="6"/>
  <c r="DV191" i="6"/>
  <c r="ET191" i="6"/>
  <c r="GT191" i="6"/>
  <c r="IU191" i="6"/>
  <c r="LC191" i="6"/>
  <c r="LD191" i="6"/>
  <c r="LE191" i="6"/>
  <c r="LM191" i="6"/>
  <c r="C192" i="6"/>
  <c r="H192" i="6"/>
  <c r="J192" i="6"/>
  <c r="L192" i="6"/>
  <c r="N192" i="6"/>
  <c r="P192" i="6"/>
  <c r="R192" i="6"/>
  <c r="EU192" i="6"/>
  <c r="FO192" i="6"/>
  <c r="FB192" i="6"/>
  <c r="FA192" i="6"/>
  <c r="EZ192" i="6"/>
  <c r="GU192" i="6"/>
  <c r="HK192" i="6" s="1"/>
  <c r="HB192" i="6"/>
  <c r="HA192" i="6"/>
  <c r="GZ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V192" i="6"/>
  <c r="BX192" i="6"/>
  <c r="BZ192" i="6"/>
  <c r="CB192" i="6"/>
  <c r="CD192" i="6"/>
  <c r="CF192" i="6"/>
  <c r="IV192" i="6"/>
  <c r="JF192" i="6"/>
  <c r="JC192" i="6"/>
  <c r="JB192" i="6"/>
  <c r="JA192" i="6"/>
  <c r="LN192" i="6"/>
  <c r="LU192" i="6"/>
  <c r="LT192" i="6"/>
  <c r="LS192" i="6"/>
  <c r="DK192" i="6"/>
  <c r="DL192" i="6"/>
  <c r="DM192" i="6"/>
  <c r="DN192" i="6"/>
  <c r="DO192" i="6"/>
  <c r="DP192" i="6"/>
  <c r="DQ192" i="6"/>
  <c r="DR192" i="6"/>
  <c r="DS192" i="6"/>
  <c r="DT192" i="6"/>
  <c r="DU192" i="6"/>
  <c r="DV192" i="6"/>
  <c r="ET192" i="6"/>
  <c r="GT192" i="6"/>
  <c r="IU192" i="6"/>
  <c r="LC192" i="6"/>
  <c r="LD192" i="6"/>
  <c r="LE192" i="6"/>
  <c r="LM192" i="6"/>
  <c r="C194" i="6"/>
  <c r="EU194" i="6"/>
  <c r="FE194" i="6"/>
  <c r="FB194" i="6"/>
  <c r="FA194" i="6"/>
  <c r="EZ194" i="6"/>
  <c r="GU194" i="6"/>
  <c r="HI194" i="6" s="1"/>
  <c r="HB194" i="6"/>
  <c r="HA194" i="6"/>
  <c r="GZ194" i="6"/>
  <c r="IV194" i="6"/>
  <c r="JJ194" i="6" s="1"/>
  <c r="JC194" i="6"/>
  <c r="JB194" i="6"/>
  <c r="JA194" i="6"/>
  <c r="LN194" i="6"/>
  <c r="LV194" i="6"/>
  <c r="LU194" i="6"/>
  <c r="LT194" i="6"/>
  <c r="LS194" i="6"/>
  <c r="EP194" i="6"/>
  <c r="ET194" i="6"/>
  <c r="GP194" i="6"/>
  <c r="GT194" i="6"/>
  <c r="IQ194" i="6"/>
  <c r="IU194" i="6"/>
  <c r="LC194" i="6"/>
  <c r="LD194" i="6"/>
  <c r="LE194" i="6"/>
  <c r="LI194" i="6"/>
  <c r="LM194" i="6"/>
  <c r="C195" i="6"/>
  <c r="EU195" i="6"/>
  <c r="FG195" i="6"/>
  <c r="FB195" i="6"/>
  <c r="FA195" i="6"/>
  <c r="EZ195" i="6"/>
  <c r="GU195" i="6"/>
  <c r="HB195" i="6"/>
  <c r="HA195" i="6"/>
  <c r="GZ195" i="6"/>
  <c r="IV195" i="6"/>
  <c r="JC195" i="6"/>
  <c r="JB195" i="6"/>
  <c r="JA195" i="6"/>
  <c r="LN195" i="6"/>
  <c r="MJ195" i="6"/>
  <c r="LU195" i="6"/>
  <c r="LT195" i="6"/>
  <c r="LS195" i="6"/>
  <c r="EP195" i="6"/>
  <c r="ET195" i="6"/>
  <c r="GP195" i="6"/>
  <c r="GT195" i="6"/>
  <c r="IQ195" i="6"/>
  <c r="IU195" i="6"/>
  <c r="LC195" i="6"/>
  <c r="LD195" i="6"/>
  <c r="LE195" i="6"/>
  <c r="LI195" i="6"/>
  <c r="LM195" i="6"/>
  <c r="C196" i="6"/>
  <c r="EU196" i="6"/>
  <c r="FI196" i="6" s="1"/>
  <c r="FB196" i="6"/>
  <c r="FA196" i="6"/>
  <c r="EZ196" i="6"/>
  <c r="GU196" i="6"/>
  <c r="HS196" i="6"/>
  <c r="HB196" i="6"/>
  <c r="HA196" i="6"/>
  <c r="GZ196" i="6"/>
  <c r="IV196" i="6"/>
  <c r="JP196" i="6" s="1"/>
  <c r="JC196" i="6"/>
  <c r="JB196" i="6"/>
  <c r="JA196" i="6"/>
  <c r="LN196" i="6"/>
  <c r="MD196" i="6"/>
  <c r="LU196" i="6"/>
  <c r="LT196" i="6"/>
  <c r="LS196" i="6"/>
  <c r="EP196" i="6"/>
  <c r="ET196" i="6"/>
  <c r="GP196" i="6"/>
  <c r="GT196" i="6"/>
  <c r="IQ196" i="6"/>
  <c r="IU196" i="6"/>
  <c r="LC196" i="6"/>
  <c r="LD196" i="6"/>
  <c r="LE196" i="6"/>
  <c r="LI196" i="6"/>
  <c r="LM196" i="6"/>
  <c r="C197" i="6"/>
  <c r="EU197" i="6"/>
  <c r="FB197" i="6"/>
  <c r="FA197" i="6"/>
  <c r="EZ197" i="6"/>
  <c r="GU197" i="6"/>
  <c r="HS197" i="6" s="1"/>
  <c r="HB197" i="6"/>
  <c r="HA197" i="6"/>
  <c r="GZ197" i="6"/>
  <c r="IV197" i="6"/>
  <c r="JC197" i="6"/>
  <c r="JB197" i="6"/>
  <c r="JA197" i="6"/>
  <c r="LN197" i="6"/>
  <c r="ML197" i="6"/>
  <c r="LU197" i="6"/>
  <c r="LT197" i="6"/>
  <c r="LS197" i="6"/>
  <c r="EP197" i="6"/>
  <c r="ET197" i="6"/>
  <c r="GP197" i="6"/>
  <c r="GT197" i="6"/>
  <c r="IQ197" i="6"/>
  <c r="IU197" i="6"/>
  <c r="LC197" i="6"/>
  <c r="LD197" i="6"/>
  <c r="LE197" i="6"/>
  <c r="LI197" i="6"/>
  <c r="LM197" i="6"/>
  <c r="C198" i="6"/>
  <c r="EU198" i="6"/>
  <c r="FB198" i="6"/>
  <c r="FA198" i="6"/>
  <c r="EZ198" i="6"/>
  <c r="GU198" i="6"/>
  <c r="HB198" i="6"/>
  <c r="HA198" i="6"/>
  <c r="GZ198" i="6"/>
  <c r="IV198" i="6"/>
  <c r="JP198" i="6"/>
  <c r="JC198" i="6"/>
  <c r="JB198" i="6"/>
  <c r="JA198" i="6"/>
  <c r="LN198" i="6"/>
  <c r="LV198" i="6" s="1"/>
  <c r="LU198" i="6"/>
  <c r="LT198" i="6"/>
  <c r="LS198" i="6"/>
  <c r="EP198" i="6"/>
  <c r="ET198" i="6"/>
  <c r="GP198" i="6"/>
  <c r="GT198" i="6"/>
  <c r="IQ198" i="6"/>
  <c r="IU198" i="6"/>
  <c r="LC198" i="6"/>
  <c r="LD198" i="6"/>
  <c r="LE198" i="6"/>
  <c r="LI198" i="6"/>
  <c r="LM198" i="6"/>
  <c r="C200" i="6"/>
  <c r="EU200" i="6"/>
  <c r="FB200" i="6"/>
  <c r="FA200" i="6"/>
  <c r="EZ200" i="6"/>
  <c r="GU200" i="6"/>
  <c r="HM200" i="6" s="1"/>
  <c r="HB200" i="6"/>
  <c r="HA200" i="6"/>
  <c r="GZ200" i="6"/>
  <c r="IV200" i="6"/>
  <c r="JC200" i="6"/>
  <c r="JB200" i="6"/>
  <c r="JA200" i="6"/>
  <c r="LN200" i="6"/>
  <c r="LU200" i="6"/>
  <c r="LT200" i="6"/>
  <c r="LS200" i="6"/>
  <c r="EP200" i="6"/>
  <c r="ET200" i="6"/>
  <c r="GP200" i="6"/>
  <c r="GT200" i="6"/>
  <c r="IQ200" i="6"/>
  <c r="IU200" i="6"/>
  <c r="LC200" i="6"/>
  <c r="LD200" i="6"/>
  <c r="LE200" i="6"/>
  <c r="LI200" i="6"/>
  <c r="LM200" i="6"/>
  <c r="C201" i="6"/>
  <c r="EU201" i="6"/>
  <c r="FB201" i="6"/>
  <c r="FA201" i="6"/>
  <c r="EZ201" i="6"/>
  <c r="GU201" i="6"/>
  <c r="HQ201" i="6" s="1"/>
  <c r="HB201" i="6"/>
  <c r="HA201" i="6"/>
  <c r="GZ201" i="6"/>
  <c r="IV201" i="6"/>
  <c r="JH201" i="6" s="1"/>
  <c r="JC201" i="6"/>
  <c r="JB201" i="6"/>
  <c r="JA201" i="6"/>
  <c r="LN201" i="6"/>
  <c r="LU201" i="6"/>
  <c r="LT201" i="6"/>
  <c r="LS201" i="6"/>
  <c r="EP201" i="6"/>
  <c r="ET201" i="6"/>
  <c r="GP201" i="6"/>
  <c r="GT201" i="6"/>
  <c r="IQ201" i="6"/>
  <c r="IU201" i="6"/>
  <c r="LC201" i="6"/>
  <c r="LD201" i="6"/>
  <c r="LE201" i="6"/>
  <c r="LI201" i="6"/>
  <c r="LM201" i="6"/>
  <c r="C202" i="6"/>
  <c r="EU202" i="6"/>
  <c r="FB202" i="6"/>
  <c r="FA202" i="6"/>
  <c r="EZ202" i="6"/>
  <c r="GU202" i="6"/>
  <c r="HS202" i="6" s="1"/>
  <c r="HB202" i="6"/>
  <c r="HA202" i="6"/>
  <c r="GZ202" i="6"/>
  <c r="IV202" i="6"/>
  <c r="JC202" i="6"/>
  <c r="JB202" i="6"/>
  <c r="JA202" i="6"/>
  <c r="LN202" i="6"/>
  <c r="MJ202" i="6"/>
  <c r="LU202" i="6"/>
  <c r="LT202" i="6"/>
  <c r="LS202" i="6"/>
  <c r="EP202" i="6"/>
  <c r="ET202" i="6"/>
  <c r="GP202" i="6"/>
  <c r="GT202" i="6"/>
  <c r="IQ202" i="6"/>
  <c r="IU202" i="6"/>
  <c r="LC202" i="6"/>
  <c r="LD202" i="6"/>
  <c r="LE202" i="6"/>
  <c r="LI202" i="6"/>
  <c r="LM202" i="6"/>
  <c r="C203" i="6"/>
  <c r="EU203" i="6"/>
  <c r="FO203" i="6" s="1"/>
  <c r="FB203" i="6"/>
  <c r="FA203" i="6"/>
  <c r="EZ203" i="6"/>
  <c r="GU203" i="6"/>
  <c r="HM203" i="6"/>
  <c r="HB203" i="6"/>
  <c r="HA203" i="6"/>
  <c r="GZ203" i="6"/>
  <c r="IV203" i="6"/>
  <c r="JC203" i="6"/>
  <c r="JB203" i="6"/>
  <c r="JA203" i="6"/>
  <c r="LN203" i="6"/>
  <c r="MD203" i="6" s="1"/>
  <c r="LU203" i="6"/>
  <c r="LT203" i="6"/>
  <c r="LS203" i="6"/>
  <c r="EP203" i="6"/>
  <c r="ET203" i="6"/>
  <c r="GP203" i="6"/>
  <c r="GT203" i="6"/>
  <c r="IQ203" i="6"/>
  <c r="IU203" i="6"/>
  <c r="LC203" i="6"/>
  <c r="LD203" i="6"/>
  <c r="LE203" i="6"/>
  <c r="LI203" i="6"/>
  <c r="LM203" i="6"/>
  <c r="C204" i="6"/>
  <c r="EU204" i="6"/>
  <c r="FB204" i="6"/>
  <c r="FA204" i="6"/>
  <c r="EZ204" i="6"/>
  <c r="GU204" i="6"/>
  <c r="HO204" i="6"/>
  <c r="HB204" i="6"/>
  <c r="HA204" i="6"/>
  <c r="GZ204" i="6"/>
  <c r="IV204" i="6"/>
  <c r="JC204" i="6"/>
  <c r="JB204" i="6"/>
  <c r="JA204" i="6"/>
  <c r="LN204" i="6"/>
  <c r="MF204" i="6"/>
  <c r="LU204" i="6"/>
  <c r="LT204" i="6"/>
  <c r="LS204" i="6"/>
  <c r="EP204" i="6"/>
  <c r="ET204" i="6"/>
  <c r="GP204" i="6"/>
  <c r="GT204" i="6"/>
  <c r="IQ204" i="6"/>
  <c r="IU204" i="6"/>
  <c r="LC204" i="6"/>
  <c r="LD204" i="6"/>
  <c r="LE204" i="6"/>
  <c r="LI204" i="6"/>
  <c r="LM204" i="6"/>
  <c r="C205" i="6"/>
  <c r="EU205" i="6"/>
  <c r="FC205" i="6" s="1"/>
  <c r="FB205" i="6"/>
  <c r="FA205" i="6"/>
  <c r="EZ205" i="6"/>
  <c r="GU205" i="6"/>
  <c r="HB205" i="6"/>
  <c r="HA205" i="6"/>
  <c r="GZ205" i="6"/>
  <c r="IV205" i="6"/>
  <c r="JC205" i="6"/>
  <c r="JB205" i="6"/>
  <c r="JA205" i="6"/>
  <c r="LN205" i="6"/>
  <c r="MJ205" i="6" s="1"/>
  <c r="LU205" i="6"/>
  <c r="LT205" i="6"/>
  <c r="LS205" i="6"/>
  <c r="EP205" i="6"/>
  <c r="ET205" i="6"/>
  <c r="GP205" i="6"/>
  <c r="GT205" i="6"/>
  <c r="IQ205" i="6"/>
  <c r="IU205" i="6"/>
  <c r="LC205" i="6"/>
  <c r="LD205" i="6"/>
  <c r="LE205" i="6"/>
  <c r="LI205" i="6"/>
  <c r="LM205" i="6"/>
  <c r="C207" i="6"/>
  <c r="FC207" i="6"/>
  <c r="FB207" i="6"/>
  <c r="FA207" i="6"/>
  <c r="EZ207" i="6"/>
  <c r="FE207" i="6"/>
  <c r="FG207" i="6"/>
  <c r="FI207" i="6"/>
  <c r="FK207" i="6"/>
  <c r="FM207" i="6"/>
  <c r="FO207" i="6"/>
  <c r="FQ207" i="6"/>
  <c r="HC207" i="6"/>
  <c r="HB207" i="6"/>
  <c r="HA207" i="6"/>
  <c r="GZ207" i="6"/>
  <c r="HE207" i="6"/>
  <c r="HG207" i="6"/>
  <c r="HI207" i="6"/>
  <c r="HK207" i="6"/>
  <c r="HM207" i="6"/>
  <c r="HO207" i="6"/>
  <c r="HQ207" i="6"/>
  <c r="JD207" i="6"/>
  <c r="JC207" i="6"/>
  <c r="JB207" i="6"/>
  <c r="JA207" i="6"/>
  <c r="JF207" i="6"/>
  <c r="JH207" i="6"/>
  <c r="JJ207" i="6"/>
  <c r="JL207" i="6"/>
  <c r="JN207" i="6"/>
  <c r="JP207" i="6"/>
  <c r="JR207" i="6"/>
  <c r="LV207" i="6"/>
  <c r="LU207" i="6"/>
  <c r="LT207" i="6"/>
  <c r="LS207" i="6"/>
  <c r="LX207" i="6"/>
  <c r="LZ207" i="6"/>
  <c r="MB207" i="6"/>
  <c r="MD207" i="6"/>
  <c r="MF207" i="6"/>
  <c r="MH207" i="6"/>
  <c r="MJ207" i="6"/>
  <c r="ET207" i="6"/>
  <c r="FS207" i="6"/>
  <c r="GT207" i="6"/>
  <c r="HS207" i="6"/>
  <c r="IU207" i="6"/>
  <c r="JT207" i="6"/>
  <c r="LC207" i="6"/>
  <c r="LD207" i="6"/>
  <c r="LE207" i="6"/>
  <c r="LM207" i="6"/>
  <c r="ML207" i="6"/>
  <c r="C208" i="6"/>
  <c r="FC208" i="6"/>
  <c r="FB208" i="6"/>
  <c r="FA208" i="6"/>
  <c r="EZ208" i="6"/>
  <c r="FE208" i="6"/>
  <c r="FG208" i="6"/>
  <c r="FI208" i="6"/>
  <c r="FK208" i="6"/>
  <c r="FM208" i="6"/>
  <c r="FO208" i="6"/>
  <c r="FQ208" i="6"/>
  <c r="HC208" i="6"/>
  <c r="HB208" i="6"/>
  <c r="HA208" i="6"/>
  <c r="GZ208" i="6"/>
  <c r="HE208" i="6"/>
  <c r="HG208" i="6"/>
  <c r="HI208" i="6"/>
  <c r="HK208" i="6"/>
  <c r="HM208" i="6"/>
  <c r="HO208" i="6"/>
  <c r="HQ208" i="6"/>
  <c r="JD208" i="6"/>
  <c r="JC208" i="6"/>
  <c r="JB208" i="6"/>
  <c r="JA208" i="6"/>
  <c r="JF208" i="6"/>
  <c r="JH208" i="6"/>
  <c r="JJ208" i="6"/>
  <c r="JL208" i="6"/>
  <c r="JN208" i="6"/>
  <c r="JP208" i="6"/>
  <c r="JR208" i="6"/>
  <c r="LV208" i="6"/>
  <c r="LU208" i="6"/>
  <c r="LT208" i="6"/>
  <c r="LS208" i="6"/>
  <c r="LX208" i="6"/>
  <c r="LZ208" i="6"/>
  <c r="MB208" i="6"/>
  <c r="MD208" i="6"/>
  <c r="MF208" i="6"/>
  <c r="MH208" i="6"/>
  <c r="MJ208" i="6"/>
  <c r="ET208" i="6"/>
  <c r="FS208" i="6"/>
  <c r="GT208" i="6"/>
  <c r="HS208" i="6"/>
  <c r="IU208" i="6"/>
  <c r="JT208" i="6"/>
  <c r="LC208" i="6"/>
  <c r="LD208" i="6"/>
  <c r="LE208" i="6"/>
  <c r="LM208" i="6"/>
  <c r="ML208" i="6"/>
  <c r="C209" i="6"/>
  <c r="FC209" i="6"/>
  <c r="FB209" i="6"/>
  <c r="FA209" i="6"/>
  <c r="EZ209" i="6"/>
  <c r="FE209" i="6"/>
  <c r="FG209" i="6"/>
  <c r="FI209" i="6"/>
  <c r="FK209" i="6"/>
  <c r="FM209" i="6"/>
  <c r="FO209" i="6"/>
  <c r="FQ209" i="6"/>
  <c r="HC209" i="6"/>
  <c r="HB209" i="6"/>
  <c r="HA209" i="6"/>
  <c r="GZ209" i="6"/>
  <c r="HE209" i="6"/>
  <c r="HG209" i="6"/>
  <c r="HI209" i="6"/>
  <c r="HK209" i="6"/>
  <c r="HM209" i="6"/>
  <c r="HO209" i="6"/>
  <c r="HQ209" i="6"/>
  <c r="JD209" i="6"/>
  <c r="JC209" i="6"/>
  <c r="JB209" i="6"/>
  <c r="JA209" i="6"/>
  <c r="JF209" i="6"/>
  <c r="JH209" i="6"/>
  <c r="JJ209" i="6"/>
  <c r="JL209" i="6"/>
  <c r="JN209" i="6"/>
  <c r="JP209" i="6"/>
  <c r="JR209" i="6"/>
  <c r="LV209" i="6"/>
  <c r="LU209" i="6"/>
  <c r="LT209" i="6"/>
  <c r="LS209" i="6"/>
  <c r="LX209" i="6"/>
  <c r="LZ209" i="6"/>
  <c r="MB209" i="6"/>
  <c r="MD209" i="6"/>
  <c r="MF209" i="6"/>
  <c r="MH209" i="6"/>
  <c r="MJ209" i="6"/>
  <c r="ET209" i="6"/>
  <c r="FS209" i="6"/>
  <c r="GT209" i="6"/>
  <c r="HS209" i="6"/>
  <c r="IU209" i="6"/>
  <c r="JT209" i="6"/>
  <c r="LC209" i="6"/>
  <c r="LD209" i="6"/>
  <c r="LE209" i="6"/>
  <c r="LM209" i="6"/>
  <c r="ML209" i="6"/>
  <c r="C210" i="6"/>
  <c r="FC210" i="6"/>
  <c r="FB210" i="6"/>
  <c r="FA210" i="6"/>
  <c r="EZ210" i="6"/>
  <c r="FE210" i="6"/>
  <c r="FG210" i="6"/>
  <c r="FI210" i="6"/>
  <c r="FK210" i="6"/>
  <c r="FM210" i="6"/>
  <c r="FO210" i="6"/>
  <c r="FQ210" i="6"/>
  <c r="HC210" i="6"/>
  <c r="HB210" i="6"/>
  <c r="HA210" i="6"/>
  <c r="GZ210" i="6"/>
  <c r="HE210" i="6"/>
  <c r="HG210" i="6"/>
  <c r="HI210" i="6"/>
  <c r="HK210" i="6"/>
  <c r="HM210" i="6"/>
  <c r="HO210" i="6"/>
  <c r="HQ210" i="6"/>
  <c r="JD210" i="6"/>
  <c r="JC210" i="6"/>
  <c r="JB210" i="6"/>
  <c r="JA210" i="6"/>
  <c r="JF210" i="6"/>
  <c r="JH210" i="6"/>
  <c r="JJ210" i="6"/>
  <c r="JL210" i="6"/>
  <c r="JN210" i="6"/>
  <c r="JP210" i="6"/>
  <c r="JR210" i="6"/>
  <c r="LV210" i="6"/>
  <c r="LU210" i="6"/>
  <c r="LT210" i="6"/>
  <c r="LS210" i="6"/>
  <c r="LX210" i="6"/>
  <c r="LZ210" i="6"/>
  <c r="MB210" i="6"/>
  <c r="MD210" i="6"/>
  <c r="MF210" i="6"/>
  <c r="MH210" i="6"/>
  <c r="MJ210" i="6"/>
  <c r="ET210" i="6"/>
  <c r="FS210" i="6"/>
  <c r="GT210" i="6"/>
  <c r="HS210" i="6"/>
  <c r="IU210" i="6"/>
  <c r="JT210" i="6"/>
  <c r="LC210" i="6"/>
  <c r="LD210" i="6"/>
  <c r="LE210" i="6"/>
  <c r="LM210" i="6"/>
  <c r="ML210" i="6"/>
  <c r="C211" i="6"/>
  <c r="FC211" i="6"/>
  <c r="FB211" i="6"/>
  <c r="FA211" i="6"/>
  <c r="EZ211" i="6"/>
  <c r="FE211" i="6"/>
  <c r="FG211" i="6"/>
  <c r="FI211" i="6"/>
  <c r="FK211" i="6"/>
  <c r="FM211" i="6"/>
  <c r="FO211" i="6"/>
  <c r="FQ211" i="6"/>
  <c r="HC211" i="6"/>
  <c r="HB211" i="6"/>
  <c r="HA211" i="6"/>
  <c r="GZ211" i="6"/>
  <c r="HE211" i="6"/>
  <c r="HG211" i="6"/>
  <c r="HI211" i="6"/>
  <c r="HK211" i="6"/>
  <c r="HM211" i="6"/>
  <c r="HO211" i="6"/>
  <c r="HQ211" i="6"/>
  <c r="JD211" i="6"/>
  <c r="JC211" i="6"/>
  <c r="JB211" i="6"/>
  <c r="JA211" i="6"/>
  <c r="JF211" i="6"/>
  <c r="JH211" i="6"/>
  <c r="JJ211" i="6"/>
  <c r="JL211" i="6"/>
  <c r="JN211" i="6"/>
  <c r="JP211" i="6"/>
  <c r="JR211" i="6"/>
  <c r="LV211" i="6"/>
  <c r="LU211" i="6"/>
  <c r="LT211" i="6"/>
  <c r="LS211" i="6"/>
  <c r="LX211" i="6"/>
  <c r="LZ211" i="6"/>
  <c r="MB211" i="6"/>
  <c r="MD211" i="6"/>
  <c r="MF211" i="6"/>
  <c r="MH211" i="6"/>
  <c r="MJ211" i="6"/>
  <c r="ET211" i="6"/>
  <c r="FS211" i="6"/>
  <c r="GT211" i="6"/>
  <c r="HS211" i="6"/>
  <c r="IU211" i="6"/>
  <c r="JT211" i="6"/>
  <c r="LC211" i="6"/>
  <c r="LD211" i="6"/>
  <c r="LE211" i="6"/>
  <c r="LM211" i="6"/>
  <c r="ML211" i="6"/>
  <c r="C213" i="6"/>
  <c r="FC213" i="6"/>
  <c r="FB213" i="6"/>
  <c r="FA213" i="6"/>
  <c r="EZ213" i="6"/>
  <c r="FE213" i="6"/>
  <c r="FG213" i="6"/>
  <c r="FI213" i="6"/>
  <c r="FK213" i="6"/>
  <c r="FM213" i="6"/>
  <c r="FO213" i="6"/>
  <c r="FQ213" i="6"/>
  <c r="HC213" i="6"/>
  <c r="HB213" i="6"/>
  <c r="HA213" i="6"/>
  <c r="GZ213" i="6"/>
  <c r="HE213" i="6"/>
  <c r="HG213" i="6"/>
  <c r="HI213" i="6"/>
  <c r="HK213" i="6"/>
  <c r="HM213" i="6"/>
  <c r="HO213" i="6"/>
  <c r="HQ213" i="6"/>
  <c r="JD213" i="6"/>
  <c r="JC213" i="6"/>
  <c r="JB213" i="6"/>
  <c r="JA213" i="6"/>
  <c r="JF213" i="6"/>
  <c r="JH213" i="6"/>
  <c r="JJ213" i="6"/>
  <c r="JL213" i="6"/>
  <c r="JN213" i="6"/>
  <c r="JP213" i="6"/>
  <c r="JR213" i="6"/>
  <c r="LV213" i="6"/>
  <c r="LU213" i="6"/>
  <c r="LT213" i="6"/>
  <c r="LS213" i="6"/>
  <c r="LX213" i="6"/>
  <c r="LZ213" i="6"/>
  <c r="MB213" i="6"/>
  <c r="MD213" i="6"/>
  <c r="MF213" i="6"/>
  <c r="MH213" i="6"/>
  <c r="MJ213" i="6"/>
  <c r="ET213" i="6"/>
  <c r="FS213" i="6"/>
  <c r="GT213" i="6"/>
  <c r="HS213" i="6"/>
  <c r="IU213" i="6"/>
  <c r="JT213" i="6"/>
  <c r="LC213" i="6"/>
  <c r="LD213" i="6"/>
  <c r="LE213" i="6"/>
  <c r="LM213" i="6"/>
  <c r="ML213" i="6"/>
  <c r="C214" i="6"/>
  <c r="FC214" i="6"/>
  <c r="FB214" i="6"/>
  <c r="FA214" i="6"/>
  <c r="EZ214" i="6"/>
  <c r="FE214" i="6"/>
  <c r="FG214" i="6"/>
  <c r="FI214" i="6"/>
  <c r="FK214" i="6"/>
  <c r="FM214" i="6"/>
  <c r="FO214" i="6"/>
  <c r="FQ214" i="6"/>
  <c r="HC214" i="6"/>
  <c r="HB214" i="6"/>
  <c r="HA214" i="6"/>
  <c r="GZ214" i="6"/>
  <c r="HE214" i="6"/>
  <c r="HG214" i="6"/>
  <c r="HI214" i="6"/>
  <c r="HK214" i="6"/>
  <c r="HM214" i="6"/>
  <c r="HO214" i="6"/>
  <c r="HQ214" i="6"/>
  <c r="JD214" i="6"/>
  <c r="JC214" i="6"/>
  <c r="JB214" i="6"/>
  <c r="JA214" i="6"/>
  <c r="JF214" i="6"/>
  <c r="JH214" i="6"/>
  <c r="JJ214" i="6"/>
  <c r="JL214" i="6"/>
  <c r="JN214" i="6"/>
  <c r="JP214" i="6"/>
  <c r="JR214" i="6"/>
  <c r="LV214" i="6"/>
  <c r="LU214" i="6"/>
  <c r="LT214" i="6"/>
  <c r="LS214" i="6"/>
  <c r="LX214" i="6"/>
  <c r="LZ214" i="6"/>
  <c r="MB214" i="6"/>
  <c r="MD214" i="6"/>
  <c r="MF214" i="6"/>
  <c r="MH214" i="6"/>
  <c r="MJ214" i="6"/>
  <c r="ET214" i="6"/>
  <c r="FS214" i="6"/>
  <c r="GT214" i="6"/>
  <c r="HS214" i="6"/>
  <c r="IU214" i="6"/>
  <c r="JT214" i="6"/>
  <c r="LC214" i="6"/>
  <c r="LD214" i="6"/>
  <c r="LE214" i="6"/>
  <c r="LM214" i="6"/>
  <c r="ML214" i="6"/>
  <c r="C215" i="6"/>
  <c r="FC215" i="6"/>
  <c r="FB215" i="6"/>
  <c r="FA215" i="6"/>
  <c r="EZ215" i="6"/>
  <c r="FE215" i="6"/>
  <c r="FG215" i="6"/>
  <c r="FI215" i="6"/>
  <c r="FK215" i="6"/>
  <c r="FM215" i="6"/>
  <c r="FO215" i="6"/>
  <c r="FQ215" i="6"/>
  <c r="HC215" i="6"/>
  <c r="HB215" i="6"/>
  <c r="HA215" i="6"/>
  <c r="GZ215" i="6"/>
  <c r="HE215" i="6"/>
  <c r="HG215" i="6"/>
  <c r="HI215" i="6"/>
  <c r="HK215" i="6"/>
  <c r="HM215" i="6"/>
  <c r="HO215" i="6"/>
  <c r="HQ215" i="6"/>
  <c r="JD215" i="6"/>
  <c r="JC215" i="6"/>
  <c r="JB215" i="6"/>
  <c r="JA215" i="6"/>
  <c r="JF215" i="6"/>
  <c r="JH215" i="6"/>
  <c r="JJ215" i="6"/>
  <c r="JL215" i="6"/>
  <c r="JN215" i="6"/>
  <c r="JP215" i="6"/>
  <c r="JR215" i="6"/>
  <c r="LV215" i="6"/>
  <c r="LU215" i="6"/>
  <c r="LT215" i="6"/>
  <c r="LS215" i="6"/>
  <c r="LX215" i="6"/>
  <c r="LZ215" i="6"/>
  <c r="MB215" i="6"/>
  <c r="MD215" i="6"/>
  <c r="MF215" i="6"/>
  <c r="MH215" i="6"/>
  <c r="MJ215" i="6"/>
  <c r="ET215" i="6"/>
  <c r="FS215" i="6"/>
  <c r="GT215" i="6"/>
  <c r="HS215" i="6"/>
  <c r="IU215" i="6"/>
  <c r="JT215" i="6"/>
  <c r="LC215" i="6"/>
  <c r="LD215" i="6"/>
  <c r="LE215" i="6"/>
  <c r="LM215" i="6"/>
  <c r="ML215" i="6"/>
  <c r="C216" i="6"/>
  <c r="FC216" i="6"/>
  <c r="FB216" i="6"/>
  <c r="FA216" i="6"/>
  <c r="EZ216" i="6"/>
  <c r="FE216" i="6"/>
  <c r="FG216" i="6"/>
  <c r="FI216" i="6"/>
  <c r="FK216" i="6"/>
  <c r="FM216" i="6"/>
  <c r="FO216" i="6"/>
  <c r="FQ216" i="6"/>
  <c r="HC216" i="6"/>
  <c r="HB216" i="6"/>
  <c r="HA216" i="6"/>
  <c r="GZ216" i="6"/>
  <c r="HE216" i="6"/>
  <c r="HG216" i="6"/>
  <c r="HI216" i="6"/>
  <c r="HK216" i="6"/>
  <c r="HM216" i="6"/>
  <c r="HO216" i="6"/>
  <c r="HQ216" i="6"/>
  <c r="JD216" i="6"/>
  <c r="JC216" i="6"/>
  <c r="JB216" i="6"/>
  <c r="JA216" i="6"/>
  <c r="JF216" i="6"/>
  <c r="JH216" i="6"/>
  <c r="JJ216" i="6"/>
  <c r="JL216" i="6"/>
  <c r="JN216" i="6"/>
  <c r="JP216" i="6"/>
  <c r="JR216" i="6"/>
  <c r="LV216" i="6"/>
  <c r="LU216" i="6"/>
  <c r="LT216" i="6"/>
  <c r="LS216" i="6"/>
  <c r="LX216" i="6"/>
  <c r="LZ216" i="6"/>
  <c r="MB216" i="6"/>
  <c r="MD216" i="6"/>
  <c r="MF216" i="6"/>
  <c r="MH216" i="6"/>
  <c r="MJ216" i="6"/>
  <c r="ET216" i="6"/>
  <c r="FS216" i="6"/>
  <c r="GT216" i="6"/>
  <c r="HS216" i="6"/>
  <c r="IU216" i="6"/>
  <c r="JT216" i="6"/>
  <c r="LC216" i="6"/>
  <c r="LD216" i="6"/>
  <c r="LE216" i="6"/>
  <c r="LM216" i="6"/>
  <c r="ML216" i="6"/>
  <c r="C217" i="6"/>
  <c r="FC217" i="6"/>
  <c r="FB217" i="6"/>
  <c r="FA217" i="6"/>
  <c r="EZ217" i="6"/>
  <c r="FE217" i="6"/>
  <c r="FG217" i="6"/>
  <c r="FI217" i="6"/>
  <c r="FK217" i="6"/>
  <c r="FM217" i="6"/>
  <c r="FO217" i="6"/>
  <c r="FQ217" i="6"/>
  <c r="HC217" i="6"/>
  <c r="HB217" i="6"/>
  <c r="HA217" i="6"/>
  <c r="GZ217" i="6"/>
  <c r="HE217" i="6"/>
  <c r="HG217" i="6"/>
  <c r="HI217" i="6"/>
  <c r="HK217" i="6"/>
  <c r="HM217" i="6"/>
  <c r="HO217" i="6"/>
  <c r="HQ217" i="6"/>
  <c r="JD217" i="6"/>
  <c r="JC217" i="6"/>
  <c r="JB217" i="6"/>
  <c r="JA217" i="6"/>
  <c r="JF217" i="6"/>
  <c r="JH217" i="6"/>
  <c r="JJ217" i="6"/>
  <c r="JL217" i="6"/>
  <c r="JN217" i="6"/>
  <c r="JP217" i="6"/>
  <c r="JR217" i="6"/>
  <c r="LV217" i="6"/>
  <c r="LU217" i="6"/>
  <c r="LT217" i="6"/>
  <c r="LS217" i="6"/>
  <c r="LX217" i="6"/>
  <c r="LZ217" i="6"/>
  <c r="MB217" i="6"/>
  <c r="MD217" i="6"/>
  <c r="MF217" i="6"/>
  <c r="MH217" i="6"/>
  <c r="MJ217" i="6"/>
  <c r="ET217" i="6"/>
  <c r="FS217" i="6"/>
  <c r="GT217" i="6"/>
  <c r="HS217" i="6"/>
  <c r="IU217" i="6"/>
  <c r="JT217" i="6"/>
  <c r="LC217" i="6"/>
  <c r="LD217" i="6"/>
  <c r="LE217" i="6"/>
  <c r="LM217" i="6"/>
  <c r="ML217" i="6"/>
  <c r="C219" i="6"/>
  <c r="H219" i="6"/>
  <c r="J219" i="6"/>
  <c r="L219" i="6"/>
  <c r="N219" i="6"/>
  <c r="P219" i="6"/>
  <c r="R219" i="6"/>
  <c r="EU219" i="6"/>
  <c r="FO219" i="6"/>
  <c r="FB219" i="6"/>
  <c r="FA219" i="6"/>
  <c r="EZ219" i="6"/>
  <c r="GU219" i="6"/>
  <c r="HC219" i="6" s="1"/>
  <c r="HB219" i="6"/>
  <c r="HA219" i="6"/>
  <c r="GZ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V219" i="6"/>
  <c r="BX219" i="6"/>
  <c r="BZ219" i="6"/>
  <c r="CB219" i="6"/>
  <c r="CD219" i="6"/>
  <c r="CF219" i="6"/>
  <c r="IV219" i="6"/>
  <c r="JP219" i="6" s="1"/>
  <c r="JC219" i="6"/>
  <c r="JB219" i="6"/>
  <c r="JA219" i="6"/>
  <c r="LN219" i="6"/>
  <c r="LV219" i="6" s="1"/>
  <c r="LU219" i="6"/>
  <c r="LT219" i="6"/>
  <c r="LS219" i="6"/>
  <c r="DK219" i="6"/>
  <c r="DL219" i="6"/>
  <c r="DM219" i="6"/>
  <c r="DN219" i="6"/>
  <c r="DO219" i="6"/>
  <c r="DP219" i="6"/>
  <c r="DQ219" i="6"/>
  <c r="DR219" i="6"/>
  <c r="DS219" i="6"/>
  <c r="DT219" i="6"/>
  <c r="DU219" i="6"/>
  <c r="DV219" i="6"/>
  <c r="ET219" i="6"/>
  <c r="GT219" i="6"/>
  <c r="IU219" i="6"/>
  <c r="LC219" i="6"/>
  <c r="LD219" i="6"/>
  <c r="LE219" i="6"/>
  <c r="LM219" i="6"/>
  <c r="C220" i="6"/>
  <c r="H220" i="6"/>
  <c r="J220" i="6"/>
  <c r="L220" i="6"/>
  <c r="N220" i="6"/>
  <c r="P220" i="6"/>
  <c r="R220" i="6"/>
  <c r="EU220" i="6"/>
  <c r="FC220" i="6"/>
  <c r="FB220" i="6"/>
  <c r="FA220" i="6"/>
  <c r="EZ220" i="6"/>
  <c r="GU220" i="6"/>
  <c r="HB220" i="6"/>
  <c r="HA220" i="6"/>
  <c r="GZ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V220" i="6"/>
  <c r="BX220" i="6"/>
  <c r="BZ220" i="6"/>
  <c r="CB220" i="6"/>
  <c r="CD220" i="6"/>
  <c r="CF220" i="6"/>
  <c r="IV220" i="6"/>
  <c r="JF220" i="6"/>
  <c r="JC220" i="6"/>
  <c r="JB220" i="6"/>
  <c r="JA220" i="6"/>
  <c r="LN220" i="6"/>
  <c r="LQ220" i="6"/>
  <c r="LU220" i="6"/>
  <c r="LT220" i="6"/>
  <c r="LS220" i="6"/>
  <c r="DK220" i="6"/>
  <c r="DL220" i="6"/>
  <c r="DM220" i="6"/>
  <c r="DN220" i="6"/>
  <c r="DO220" i="6"/>
  <c r="DP220" i="6"/>
  <c r="DQ220" i="6"/>
  <c r="DR220" i="6"/>
  <c r="DS220" i="6"/>
  <c r="DT220" i="6"/>
  <c r="DU220" i="6"/>
  <c r="DV220" i="6"/>
  <c r="ET220" i="6"/>
  <c r="GT220" i="6"/>
  <c r="IU220" i="6"/>
  <c r="LC220" i="6"/>
  <c r="LD220" i="6"/>
  <c r="LE220" i="6"/>
  <c r="LM220" i="6"/>
  <c r="C221" i="6"/>
  <c r="H221" i="6"/>
  <c r="J221" i="6"/>
  <c r="L221" i="6"/>
  <c r="N221" i="6"/>
  <c r="P221" i="6"/>
  <c r="R221" i="6"/>
  <c r="EU221" i="6"/>
  <c r="FB221" i="6"/>
  <c r="FA221" i="6"/>
  <c r="EZ221" i="6"/>
  <c r="GU221" i="6"/>
  <c r="HC221" i="6" s="1"/>
  <c r="HB221" i="6"/>
  <c r="HA221" i="6"/>
  <c r="GZ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V221" i="6"/>
  <c r="BX221" i="6"/>
  <c r="BZ221" i="6"/>
  <c r="CB221" i="6"/>
  <c r="CD221" i="6"/>
  <c r="CF221" i="6"/>
  <c r="IV221" i="6"/>
  <c r="IY221" i="6"/>
  <c r="JC221" i="6"/>
  <c r="JB221" i="6"/>
  <c r="JA221" i="6"/>
  <c r="LN221" i="6"/>
  <c r="LV221" i="6" s="1"/>
  <c r="LU221" i="6"/>
  <c r="LT221" i="6"/>
  <c r="LS221" i="6"/>
  <c r="DK221" i="6"/>
  <c r="DL221" i="6"/>
  <c r="DM221" i="6"/>
  <c r="DN221" i="6"/>
  <c r="DO221" i="6"/>
  <c r="DP221" i="6"/>
  <c r="DQ221" i="6"/>
  <c r="DR221" i="6"/>
  <c r="DS221" i="6"/>
  <c r="DT221" i="6"/>
  <c r="DU221" i="6"/>
  <c r="DV221" i="6"/>
  <c r="ET221" i="6"/>
  <c r="GT221" i="6"/>
  <c r="IU221" i="6"/>
  <c r="LC221" i="6"/>
  <c r="LD221" i="6"/>
  <c r="LE221" i="6"/>
  <c r="LM221" i="6"/>
  <c r="C222" i="6"/>
  <c r="H222" i="6"/>
  <c r="J222" i="6"/>
  <c r="L222" i="6"/>
  <c r="N222" i="6"/>
  <c r="P222" i="6"/>
  <c r="R222" i="6"/>
  <c r="EU222" i="6"/>
  <c r="EX222" i="6"/>
  <c r="FB222" i="6"/>
  <c r="FA222" i="6"/>
  <c r="EZ222" i="6"/>
  <c r="GU222" i="6"/>
  <c r="HB222" i="6"/>
  <c r="HA222" i="6"/>
  <c r="GZ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V222" i="6"/>
  <c r="BX222" i="6"/>
  <c r="BZ222" i="6"/>
  <c r="CB222" i="6"/>
  <c r="CD222" i="6"/>
  <c r="CF222" i="6"/>
  <c r="IV222" i="6"/>
  <c r="JR222" i="6" s="1"/>
  <c r="JC222" i="6"/>
  <c r="JB222" i="6"/>
  <c r="JA222" i="6"/>
  <c r="LN222" i="6"/>
  <c r="LV222" i="6"/>
  <c r="LU222" i="6"/>
  <c r="LT222" i="6"/>
  <c r="LS222" i="6"/>
  <c r="DK222" i="6"/>
  <c r="DL222" i="6"/>
  <c r="DM222" i="6"/>
  <c r="DN222" i="6"/>
  <c r="DO222" i="6"/>
  <c r="DP222" i="6"/>
  <c r="DQ222" i="6"/>
  <c r="DR222" i="6"/>
  <c r="DS222" i="6"/>
  <c r="DT222" i="6"/>
  <c r="DU222" i="6"/>
  <c r="DV222" i="6"/>
  <c r="ET222" i="6"/>
  <c r="GT222" i="6"/>
  <c r="IU222" i="6"/>
  <c r="LC222" i="6"/>
  <c r="LD222" i="6"/>
  <c r="LE222" i="6"/>
  <c r="LM222" i="6"/>
  <c r="C223" i="6"/>
  <c r="H223" i="6"/>
  <c r="J223" i="6"/>
  <c r="L223" i="6"/>
  <c r="N223" i="6"/>
  <c r="P223" i="6"/>
  <c r="R223" i="6"/>
  <c r="EU223" i="6"/>
  <c r="FB223" i="6"/>
  <c r="FA223" i="6"/>
  <c r="EZ223" i="6"/>
  <c r="GU223" i="6"/>
  <c r="HC223" i="6" s="1"/>
  <c r="HB223" i="6"/>
  <c r="HA223" i="6"/>
  <c r="GZ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V223" i="6"/>
  <c r="BX223" i="6"/>
  <c r="BZ223" i="6"/>
  <c r="CB223" i="6"/>
  <c r="CD223" i="6"/>
  <c r="CF223" i="6"/>
  <c r="IV223" i="6"/>
  <c r="JR223" i="6"/>
  <c r="JC223" i="6"/>
  <c r="JB223" i="6"/>
  <c r="JA223" i="6"/>
  <c r="LN223" i="6"/>
  <c r="LV223" i="6" s="1"/>
  <c r="LU223" i="6"/>
  <c r="LT223" i="6"/>
  <c r="LS223" i="6"/>
  <c r="DK223" i="6"/>
  <c r="DL223" i="6"/>
  <c r="DM223" i="6"/>
  <c r="DN223" i="6"/>
  <c r="DO223" i="6"/>
  <c r="DP223" i="6"/>
  <c r="DQ223" i="6"/>
  <c r="DR223" i="6"/>
  <c r="DS223" i="6"/>
  <c r="DT223" i="6"/>
  <c r="DU223" i="6"/>
  <c r="DV223" i="6"/>
  <c r="ET223" i="6"/>
  <c r="GT223" i="6"/>
  <c r="IU223" i="6"/>
  <c r="LC223" i="6"/>
  <c r="LD223" i="6"/>
  <c r="LE223" i="6"/>
  <c r="LM223" i="6"/>
  <c r="C225" i="6"/>
  <c r="H225" i="6"/>
  <c r="J225" i="6"/>
  <c r="L225" i="6"/>
  <c r="N225" i="6"/>
  <c r="P225" i="6"/>
  <c r="R225" i="6"/>
  <c r="EU225" i="6"/>
  <c r="FK225" i="6" s="1"/>
  <c r="FB225" i="6"/>
  <c r="FA225" i="6"/>
  <c r="EZ225" i="6"/>
  <c r="GU225" i="6"/>
  <c r="HO225" i="6" s="1"/>
  <c r="HB225" i="6"/>
  <c r="HA225" i="6"/>
  <c r="GZ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V225" i="6"/>
  <c r="BX225" i="6"/>
  <c r="BZ225" i="6"/>
  <c r="CB225" i="6"/>
  <c r="CD225" i="6"/>
  <c r="CF225" i="6"/>
  <c r="IV225" i="6"/>
  <c r="JN225" i="6"/>
  <c r="JC225" i="6"/>
  <c r="JB225" i="6"/>
  <c r="JA225" i="6"/>
  <c r="LN225" i="6"/>
  <c r="LX225" i="6" s="1"/>
  <c r="LU225" i="6"/>
  <c r="LT225" i="6"/>
  <c r="LS225" i="6"/>
  <c r="DK225" i="6"/>
  <c r="DL225" i="6"/>
  <c r="DM225" i="6"/>
  <c r="DN225" i="6"/>
  <c r="DO225" i="6"/>
  <c r="DP225" i="6"/>
  <c r="DQ225" i="6"/>
  <c r="DR225" i="6"/>
  <c r="DS225" i="6"/>
  <c r="DT225" i="6"/>
  <c r="DU225" i="6"/>
  <c r="DV225" i="6"/>
  <c r="ET225" i="6"/>
  <c r="GT225" i="6"/>
  <c r="IU225" i="6"/>
  <c r="LC225" i="6"/>
  <c r="LD225" i="6"/>
  <c r="LE225" i="6"/>
  <c r="LM225" i="6"/>
  <c r="C226" i="6"/>
  <c r="H226" i="6"/>
  <c r="J226" i="6"/>
  <c r="L226" i="6"/>
  <c r="N226" i="6"/>
  <c r="P226" i="6"/>
  <c r="R226" i="6"/>
  <c r="EU226" i="6"/>
  <c r="FB226" i="6"/>
  <c r="FA226" i="6"/>
  <c r="EZ226" i="6"/>
  <c r="GU226" i="6"/>
  <c r="HM226" i="6" s="1"/>
  <c r="HB226" i="6"/>
  <c r="HA226" i="6"/>
  <c r="GZ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V226" i="6"/>
  <c r="BX226" i="6"/>
  <c r="BZ226" i="6"/>
  <c r="CB226" i="6"/>
  <c r="CD226" i="6"/>
  <c r="CF226" i="6"/>
  <c r="IV226" i="6"/>
  <c r="JH226" i="6"/>
  <c r="JC226" i="6"/>
  <c r="JB226" i="6"/>
  <c r="JA226" i="6"/>
  <c r="LN226" i="6"/>
  <c r="MF226" i="6" s="1"/>
  <c r="LU226" i="6"/>
  <c r="LT226" i="6"/>
  <c r="LS226" i="6"/>
  <c r="DK226" i="6"/>
  <c r="DL226" i="6"/>
  <c r="DM226" i="6"/>
  <c r="DN226" i="6"/>
  <c r="DO226" i="6"/>
  <c r="DP226" i="6"/>
  <c r="DQ226" i="6"/>
  <c r="DR226" i="6"/>
  <c r="DS226" i="6"/>
  <c r="DT226" i="6"/>
  <c r="DU226" i="6"/>
  <c r="DV226" i="6"/>
  <c r="ET226" i="6"/>
  <c r="GT226" i="6"/>
  <c r="IU226" i="6"/>
  <c r="LC226" i="6"/>
  <c r="LD226" i="6"/>
  <c r="LE226" i="6"/>
  <c r="LM226" i="6"/>
  <c r="C227" i="6"/>
  <c r="H227" i="6"/>
  <c r="J227" i="6"/>
  <c r="L227" i="6"/>
  <c r="N227" i="6"/>
  <c r="P227" i="6"/>
  <c r="R227" i="6"/>
  <c r="EU227" i="6"/>
  <c r="FO227" i="6" s="1"/>
  <c r="FB227" i="6"/>
  <c r="FA227" i="6"/>
  <c r="EZ227" i="6"/>
  <c r="GU227" i="6"/>
  <c r="HB227" i="6"/>
  <c r="HA227" i="6"/>
  <c r="GZ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V227" i="6"/>
  <c r="BX227" i="6"/>
  <c r="BZ227" i="6"/>
  <c r="CB227" i="6"/>
  <c r="CD227" i="6"/>
  <c r="CF227" i="6"/>
  <c r="IV227" i="6"/>
  <c r="IY227" i="6" s="1"/>
  <c r="JC227" i="6"/>
  <c r="JB227" i="6"/>
  <c r="JA227" i="6"/>
  <c r="LN227" i="6"/>
  <c r="MD227" i="6" s="1"/>
  <c r="LU227" i="6"/>
  <c r="LT227" i="6"/>
  <c r="LS227" i="6"/>
  <c r="DK227" i="6"/>
  <c r="DL227" i="6"/>
  <c r="DM227" i="6"/>
  <c r="DN227" i="6"/>
  <c r="DO227" i="6"/>
  <c r="DP227" i="6"/>
  <c r="DQ227" i="6"/>
  <c r="DR227" i="6"/>
  <c r="DS227" i="6"/>
  <c r="DT227" i="6"/>
  <c r="DU227" i="6"/>
  <c r="DV227" i="6"/>
  <c r="ET227" i="6"/>
  <c r="GT227" i="6"/>
  <c r="IU227" i="6"/>
  <c r="LC227" i="6"/>
  <c r="LD227" i="6"/>
  <c r="LE227" i="6"/>
  <c r="LM227" i="6"/>
  <c r="C228" i="6"/>
  <c r="H228" i="6"/>
  <c r="J228" i="6"/>
  <c r="L228" i="6"/>
  <c r="N228" i="6"/>
  <c r="P228" i="6"/>
  <c r="R228" i="6"/>
  <c r="EU228" i="6"/>
  <c r="FO228" i="6"/>
  <c r="FB228" i="6"/>
  <c r="FA228" i="6"/>
  <c r="EZ228" i="6"/>
  <c r="GU228" i="6"/>
  <c r="GX228" i="6" s="1"/>
  <c r="HB228" i="6"/>
  <c r="HA228" i="6"/>
  <c r="GZ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V228" i="6"/>
  <c r="BX228" i="6"/>
  <c r="BZ228" i="6"/>
  <c r="CB228" i="6"/>
  <c r="CD228" i="6"/>
  <c r="CF228" i="6"/>
  <c r="IV228" i="6"/>
  <c r="JL228" i="6" s="1"/>
  <c r="JC228" i="6"/>
  <c r="JB228" i="6"/>
  <c r="JA228" i="6"/>
  <c r="LN228" i="6"/>
  <c r="MH228" i="6" s="1"/>
  <c r="LU228" i="6"/>
  <c r="LT228" i="6"/>
  <c r="LS228" i="6"/>
  <c r="DK228" i="6"/>
  <c r="DL228" i="6"/>
  <c r="DM228" i="6"/>
  <c r="DN228" i="6"/>
  <c r="DO228" i="6"/>
  <c r="DP228" i="6"/>
  <c r="DQ228" i="6"/>
  <c r="DR228" i="6"/>
  <c r="DS228" i="6"/>
  <c r="DT228" i="6"/>
  <c r="DU228" i="6"/>
  <c r="DV228" i="6"/>
  <c r="ET228" i="6"/>
  <c r="GT228" i="6"/>
  <c r="IU228" i="6"/>
  <c r="LC228" i="6"/>
  <c r="LD228" i="6"/>
  <c r="LE228" i="6"/>
  <c r="LM228" i="6"/>
  <c r="C229" i="6"/>
  <c r="H229" i="6"/>
  <c r="J229" i="6"/>
  <c r="L229" i="6"/>
  <c r="N229" i="6"/>
  <c r="P229" i="6"/>
  <c r="R229" i="6"/>
  <c r="EU229" i="6"/>
  <c r="FS229" i="6"/>
  <c r="FB229" i="6"/>
  <c r="FA229" i="6"/>
  <c r="EZ229" i="6"/>
  <c r="GU229" i="6"/>
  <c r="HO229" i="6" s="1"/>
  <c r="HB229" i="6"/>
  <c r="HA229" i="6"/>
  <c r="GZ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V229" i="6"/>
  <c r="BX229" i="6"/>
  <c r="BZ229" i="6"/>
  <c r="CB229" i="6"/>
  <c r="CD229" i="6"/>
  <c r="CF229" i="6"/>
  <c r="IV229" i="6"/>
  <c r="JH229" i="6" s="1"/>
  <c r="JC229" i="6"/>
  <c r="JB229" i="6"/>
  <c r="JA229" i="6"/>
  <c r="LN229" i="6"/>
  <c r="MH229" i="6" s="1"/>
  <c r="LU229" i="6"/>
  <c r="LT229" i="6"/>
  <c r="LS229" i="6"/>
  <c r="DK229" i="6"/>
  <c r="DL229" i="6"/>
  <c r="DM229" i="6"/>
  <c r="DN229" i="6"/>
  <c r="DO229" i="6"/>
  <c r="DP229" i="6"/>
  <c r="DQ229" i="6"/>
  <c r="DR229" i="6"/>
  <c r="DS229" i="6"/>
  <c r="DT229" i="6"/>
  <c r="DU229" i="6"/>
  <c r="DV229" i="6"/>
  <c r="ET229" i="6"/>
  <c r="GT229" i="6"/>
  <c r="IU229" i="6"/>
  <c r="LC229" i="6"/>
  <c r="LD229" i="6"/>
  <c r="LE229" i="6"/>
  <c r="LM229" i="6"/>
  <c r="C231" i="6"/>
  <c r="EU231" i="6"/>
  <c r="FB231" i="6"/>
  <c r="FA231" i="6"/>
  <c r="EZ231" i="6"/>
  <c r="GU231" i="6"/>
  <c r="HB231" i="6"/>
  <c r="HA231" i="6"/>
  <c r="GZ231" i="6"/>
  <c r="IV231" i="6"/>
  <c r="JL231" i="6" s="1"/>
  <c r="JC231" i="6"/>
  <c r="JB231" i="6"/>
  <c r="JA231" i="6"/>
  <c r="LN231" i="6"/>
  <c r="LX231" i="6"/>
  <c r="LU231" i="6"/>
  <c r="LT231" i="6"/>
  <c r="LS231" i="6"/>
  <c r="EP231" i="6"/>
  <c r="ET231" i="6"/>
  <c r="GP231" i="6"/>
  <c r="GT231" i="6"/>
  <c r="IQ231" i="6"/>
  <c r="IU231" i="6"/>
  <c r="LC231" i="6"/>
  <c r="LD231" i="6"/>
  <c r="LE231" i="6"/>
  <c r="LI231" i="6"/>
  <c r="LM231" i="6"/>
  <c r="C232" i="6"/>
  <c r="EU232" i="6"/>
  <c r="FC232" i="6" s="1"/>
  <c r="FB232" i="6"/>
  <c r="FA232" i="6"/>
  <c r="EZ232" i="6"/>
  <c r="GU232" i="6"/>
  <c r="HE232" i="6"/>
  <c r="HB232" i="6"/>
  <c r="HA232" i="6"/>
  <c r="GZ232" i="6"/>
  <c r="IV232" i="6"/>
  <c r="JR232" i="6" s="1"/>
  <c r="JC232" i="6"/>
  <c r="JB232" i="6"/>
  <c r="JA232" i="6"/>
  <c r="LN232" i="6"/>
  <c r="LU232" i="6"/>
  <c r="LT232" i="6"/>
  <c r="LS232" i="6"/>
  <c r="EP232" i="6"/>
  <c r="ET232" i="6"/>
  <c r="GP232" i="6"/>
  <c r="GT232" i="6"/>
  <c r="IQ232" i="6"/>
  <c r="IU232" i="6"/>
  <c r="LC232" i="6"/>
  <c r="LD232" i="6"/>
  <c r="LE232" i="6"/>
  <c r="LI232" i="6"/>
  <c r="LM232" i="6"/>
  <c r="C233" i="6"/>
  <c r="EU233" i="6"/>
  <c r="FB233" i="6"/>
  <c r="FA233" i="6"/>
  <c r="EZ233" i="6"/>
  <c r="GU233" i="6"/>
  <c r="HB233" i="6"/>
  <c r="HA233" i="6"/>
  <c r="GZ233" i="6"/>
  <c r="IV233" i="6"/>
  <c r="JD233" i="6"/>
  <c r="JC233" i="6"/>
  <c r="JB233" i="6"/>
  <c r="JA233" i="6"/>
  <c r="LN233" i="6"/>
  <c r="LZ233" i="6" s="1"/>
  <c r="LU233" i="6"/>
  <c r="LT233" i="6"/>
  <c r="LS233" i="6"/>
  <c r="EP233" i="6"/>
  <c r="ET233" i="6"/>
  <c r="GP233" i="6"/>
  <c r="GT233" i="6"/>
  <c r="IQ233" i="6"/>
  <c r="IU233" i="6"/>
  <c r="LC233" i="6"/>
  <c r="LD233" i="6"/>
  <c r="LE233" i="6"/>
  <c r="LG233" i="6" s="1"/>
  <c r="LI233" i="6"/>
  <c r="LM233" i="6"/>
  <c r="C234" i="6"/>
  <c r="EU234" i="6"/>
  <c r="FB234" i="6"/>
  <c r="FA234" i="6"/>
  <c r="EZ234" i="6"/>
  <c r="GU234" i="6"/>
  <c r="HG234" i="6"/>
  <c r="HB234" i="6"/>
  <c r="HA234" i="6"/>
  <c r="GZ234" i="6"/>
  <c r="IV234" i="6"/>
  <c r="JF234" i="6" s="1"/>
  <c r="JC234" i="6"/>
  <c r="JB234" i="6"/>
  <c r="JA234" i="6"/>
  <c r="LN234" i="6"/>
  <c r="LU234" i="6"/>
  <c r="LT234" i="6"/>
  <c r="LS234" i="6"/>
  <c r="EP234" i="6"/>
  <c r="ET234" i="6"/>
  <c r="GP234" i="6"/>
  <c r="GT234" i="6"/>
  <c r="IQ234" i="6"/>
  <c r="IU234" i="6"/>
  <c r="LC234" i="6"/>
  <c r="LD234" i="6"/>
  <c r="LE234" i="6"/>
  <c r="LI234" i="6"/>
  <c r="LM234" i="6"/>
  <c r="C235" i="6"/>
  <c r="EU235" i="6"/>
  <c r="FO235" i="6"/>
  <c r="FB235" i="6"/>
  <c r="FA235" i="6"/>
  <c r="EZ235" i="6"/>
  <c r="GU235" i="6"/>
  <c r="HG235" i="6" s="1"/>
  <c r="HB235" i="6"/>
  <c r="HA235" i="6"/>
  <c r="GZ235" i="6"/>
  <c r="IV235" i="6"/>
  <c r="JH235" i="6"/>
  <c r="JC235" i="6"/>
  <c r="JB235" i="6"/>
  <c r="JA235" i="6"/>
  <c r="LN235" i="6"/>
  <c r="LX235" i="6" s="1"/>
  <c r="LU235" i="6"/>
  <c r="LT235" i="6"/>
  <c r="LS235" i="6"/>
  <c r="EP235" i="6"/>
  <c r="ET235" i="6"/>
  <c r="GP235" i="6"/>
  <c r="GT235" i="6"/>
  <c r="IQ235" i="6"/>
  <c r="IU235" i="6"/>
  <c r="LC235" i="6"/>
  <c r="LD235" i="6"/>
  <c r="LE235" i="6"/>
  <c r="LI235" i="6"/>
  <c r="LM235" i="6"/>
  <c r="C237" i="6"/>
  <c r="EU237" i="6"/>
  <c r="FC237" i="6"/>
  <c r="FB237" i="6"/>
  <c r="FA237" i="6"/>
  <c r="EZ237" i="6"/>
  <c r="GU237" i="6"/>
  <c r="HE237" i="6" s="1"/>
  <c r="HB237" i="6"/>
  <c r="HA237" i="6"/>
  <c r="GZ237" i="6"/>
  <c r="IV237" i="6"/>
  <c r="JC237" i="6"/>
  <c r="JB237" i="6"/>
  <c r="JA237" i="6"/>
  <c r="LN237" i="6"/>
  <c r="MJ237" i="6" s="1"/>
  <c r="LU237" i="6"/>
  <c r="LT237" i="6"/>
  <c r="LS237" i="6"/>
  <c r="EP237" i="6"/>
  <c r="ET237" i="6"/>
  <c r="GP237" i="6"/>
  <c r="GT237" i="6"/>
  <c r="IQ237" i="6"/>
  <c r="IU237" i="6"/>
  <c r="LC237" i="6"/>
  <c r="LD237" i="6"/>
  <c r="LE237" i="6"/>
  <c r="LI237" i="6"/>
  <c r="LM237" i="6"/>
  <c r="C238" i="6"/>
  <c r="EU238" i="6"/>
  <c r="FE238" i="6" s="1"/>
  <c r="FB238" i="6"/>
  <c r="FA238" i="6"/>
  <c r="EZ238" i="6"/>
  <c r="GU238" i="6"/>
  <c r="HO238" i="6"/>
  <c r="HB238" i="6"/>
  <c r="HA238" i="6"/>
  <c r="GZ238" i="6"/>
  <c r="IV238" i="6"/>
  <c r="JC238" i="6"/>
  <c r="JB238" i="6"/>
  <c r="JA238" i="6"/>
  <c r="LN238" i="6"/>
  <c r="MH238" i="6"/>
  <c r="LU238" i="6"/>
  <c r="LT238" i="6"/>
  <c r="LS238" i="6"/>
  <c r="EP238" i="6"/>
  <c r="ET238" i="6"/>
  <c r="GP238" i="6"/>
  <c r="GT238" i="6"/>
  <c r="IQ238" i="6"/>
  <c r="IU238" i="6"/>
  <c r="LC238" i="6"/>
  <c r="LD238" i="6"/>
  <c r="LE238" i="6"/>
  <c r="LI238" i="6"/>
  <c r="LM238" i="6"/>
  <c r="C239" i="6"/>
  <c r="EU239" i="6"/>
  <c r="FK239" i="6" s="1"/>
  <c r="FB239" i="6"/>
  <c r="FA239" i="6"/>
  <c r="EZ239" i="6"/>
  <c r="GU239" i="6"/>
  <c r="HS239" i="6" s="1"/>
  <c r="HB239" i="6"/>
  <c r="HA239" i="6"/>
  <c r="GZ239" i="6"/>
  <c r="IV239" i="6"/>
  <c r="JC239" i="6"/>
  <c r="JB239" i="6"/>
  <c r="JA239" i="6"/>
  <c r="LN239" i="6"/>
  <c r="LU239" i="6"/>
  <c r="LT239" i="6"/>
  <c r="LS239" i="6"/>
  <c r="EP239" i="6"/>
  <c r="ET239" i="6"/>
  <c r="GP239" i="6"/>
  <c r="GT239" i="6"/>
  <c r="IQ239" i="6"/>
  <c r="IU239" i="6"/>
  <c r="LC239" i="6"/>
  <c r="LD239" i="6"/>
  <c r="LE239" i="6"/>
  <c r="LI239" i="6"/>
  <c r="LM239" i="6"/>
  <c r="C240" i="6"/>
  <c r="EU240" i="6"/>
  <c r="FI240" i="6"/>
  <c r="FB240" i="6"/>
  <c r="FA240" i="6"/>
  <c r="EZ240" i="6"/>
  <c r="GU240" i="6"/>
  <c r="HB240" i="6"/>
  <c r="HA240" i="6"/>
  <c r="GZ240" i="6"/>
  <c r="IV240" i="6"/>
  <c r="JP240" i="6" s="1"/>
  <c r="JC240" i="6"/>
  <c r="JB240" i="6"/>
  <c r="JA240" i="6"/>
  <c r="LN240" i="6"/>
  <c r="LU240" i="6"/>
  <c r="LT240" i="6"/>
  <c r="LS240" i="6"/>
  <c r="EP240" i="6"/>
  <c r="ET240" i="6"/>
  <c r="GP240" i="6"/>
  <c r="GT240" i="6"/>
  <c r="IQ240" i="6"/>
  <c r="IU240" i="6"/>
  <c r="LC240" i="6"/>
  <c r="LD240" i="6"/>
  <c r="LE240" i="6"/>
  <c r="LI240" i="6"/>
  <c r="LM240" i="6"/>
  <c r="C241" i="6"/>
  <c r="EU241" i="6"/>
  <c r="FC241" i="6"/>
  <c r="FB241" i="6"/>
  <c r="FA241" i="6"/>
  <c r="EZ241" i="6"/>
  <c r="GU241" i="6"/>
  <c r="HB241" i="6"/>
  <c r="HA241" i="6"/>
  <c r="GZ241" i="6"/>
  <c r="IV241" i="6"/>
  <c r="JF241" i="6" s="1"/>
  <c r="JC241" i="6"/>
  <c r="JB241" i="6"/>
  <c r="JA241" i="6"/>
  <c r="LN241" i="6"/>
  <c r="LU241" i="6"/>
  <c r="LT241" i="6"/>
  <c r="LS241" i="6"/>
  <c r="EP241" i="6"/>
  <c r="ET241" i="6"/>
  <c r="GP241" i="6"/>
  <c r="GT241" i="6"/>
  <c r="IQ241" i="6"/>
  <c r="IU241" i="6"/>
  <c r="LC241" i="6"/>
  <c r="LD241" i="6"/>
  <c r="LE241" i="6"/>
  <c r="LI241" i="6"/>
  <c r="LM241" i="6"/>
  <c r="C242" i="6"/>
  <c r="EU242" i="6"/>
  <c r="FC242" i="6"/>
  <c r="FB242" i="6"/>
  <c r="FA242" i="6"/>
  <c r="EZ242" i="6"/>
  <c r="GU242" i="6"/>
  <c r="HE242" i="6"/>
  <c r="HB242" i="6"/>
  <c r="HA242" i="6"/>
  <c r="GZ242" i="6"/>
  <c r="IV242" i="6"/>
  <c r="JT242" i="6"/>
  <c r="JC242" i="6"/>
  <c r="JB242" i="6"/>
  <c r="JA242" i="6"/>
  <c r="LN242" i="6"/>
  <c r="MJ242" i="6" s="1"/>
  <c r="LU242" i="6"/>
  <c r="LT242" i="6"/>
  <c r="LS242" i="6"/>
  <c r="EP242" i="6"/>
  <c r="ET242" i="6"/>
  <c r="GP242" i="6"/>
  <c r="GT242" i="6"/>
  <c r="IQ242" i="6"/>
  <c r="IU242" i="6"/>
  <c r="LC242" i="6"/>
  <c r="LD242" i="6"/>
  <c r="LE242" i="6"/>
  <c r="LI242" i="6"/>
  <c r="LM242" i="6"/>
  <c r="C244" i="6"/>
  <c r="FC244" i="6"/>
  <c r="FB244" i="6"/>
  <c r="FA244" i="6"/>
  <c r="EZ244" i="6"/>
  <c r="FE244" i="6"/>
  <c r="FG244" i="6"/>
  <c r="FI244" i="6"/>
  <c r="FK244" i="6"/>
  <c r="FM244" i="6"/>
  <c r="FO244" i="6"/>
  <c r="FQ244" i="6"/>
  <c r="HC244" i="6"/>
  <c r="HB244" i="6"/>
  <c r="HA244" i="6"/>
  <c r="GZ244" i="6"/>
  <c r="HE244" i="6"/>
  <c r="HG244" i="6"/>
  <c r="HI244" i="6"/>
  <c r="HK244" i="6"/>
  <c r="HM244" i="6"/>
  <c r="HO244" i="6"/>
  <c r="HQ244" i="6"/>
  <c r="JD244" i="6"/>
  <c r="JC244" i="6"/>
  <c r="JB244" i="6"/>
  <c r="JA244" i="6"/>
  <c r="JF244" i="6"/>
  <c r="JH244" i="6"/>
  <c r="JJ244" i="6"/>
  <c r="JL244" i="6"/>
  <c r="JN244" i="6"/>
  <c r="JP244" i="6"/>
  <c r="JR244" i="6"/>
  <c r="LV244" i="6"/>
  <c r="LU244" i="6"/>
  <c r="LT244" i="6"/>
  <c r="LS244" i="6"/>
  <c r="LX244" i="6"/>
  <c r="LZ244" i="6"/>
  <c r="MB244" i="6"/>
  <c r="MD244" i="6"/>
  <c r="MF244" i="6"/>
  <c r="MH244" i="6"/>
  <c r="MJ244" i="6"/>
  <c r="ET244" i="6"/>
  <c r="FS244" i="6"/>
  <c r="GT244" i="6"/>
  <c r="HS244" i="6"/>
  <c r="IU244" i="6"/>
  <c r="JT244" i="6"/>
  <c r="LC244" i="6"/>
  <c r="LD244" i="6"/>
  <c r="LE244" i="6"/>
  <c r="LM244" i="6"/>
  <c r="ML244" i="6"/>
  <c r="C245" i="6"/>
  <c r="FC245" i="6"/>
  <c r="FB245" i="6"/>
  <c r="FA245" i="6"/>
  <c r="EZ245" i="6"/>
  <c r="FE245" i="6"/>
  <c r="FG245" i="6"/>
  <c r="FI245" i="6"/>
  <c r="FK245" i="6"/>
  <c r="FM245" i="6"/>
  <c r="FO245" i="6"/>
  <c r="FQ245" i="6"/>
  <c r="HC245" i="6"/>
  <c r="HB245" i="6"/>
  <c r="HA245" i="6"/>
  <c r="GZ245" i="6"/>
  <c r="HE245" i="6"/>
  <c r="HG245" i="6"/>
  <c r="HI245" i="6"/>
  <c r="HK245" i="6"/>
  <c r="HM245" i="6"/>
  <c r="HO245" i="6"/>
  <c r="HQ245" i="6"/>
  <c r="JD245" i="6"/>
  <c r="JC245" i="6"/>
  <c r="JB245" i="6"/>
  <c r="JA245" i="6"/>
  <c r="JF245" i="6"/>
  <c r="JH245" i="6"/>
  <c r="JJ245" i="6"/>
  <c r="JL245" i="6"/>
  <c r="JN245" i="6"/>
  <c r="JP245" i="6"/>
  <c r="JR245" i="6"/>
  <c r="LV245" i="6"/>
  <c r="LU245" i="6"/>
  <c r="LT245" i="6"/>
  <c r="LS245" i="6"/>
  <c r="LX245" i="6"/>
  <c r="LZ245" i="6"/>
  <c r="MB245" i="6"/>
  <c r="MD245" i="6"/>
  <c r="MF245" i="6"/>
  <c r="MH245" i="6"/>
  <c r="MJ245" i="6"/>
  <c r="ET245" i="6"/>
  <c r="FS245" i="6"/>
  <c r="GT245" i="6"/>
  <c r="HS245" i="6"/>
  <c r="IU245" i="6"/>
  <c r="JT245" i="6"/>
  <c r="LC245" i="6"/>
  <c r="LD245" i="6"/>
  <c r="LE245" i="6"/>
  <c r="LM245" i="6"/>
  <c r="ML245" i="6"/>
  <c r="C246" i="6"/>
  <c r="FC246" i="6"/>
  <c r="FB246" i="6"/>
  <c r="FL246" i="6" s="1"/>
  <c r="O246" i="6" s="1"/>
  <c r="FA246" i="6"/>
  <c r="EZ246" i="6"/>
  <c r="FE246" i="6"/>
  <c r="FG246" i="6"/>
  <c r="FI246" i="6"/>
  <c r="FK246" i="6"/>
  <c r="FM246" i="6"/>
  <c r="FO246" i="6"/>
  <c r="FQ246" i="6"/>
  <c r="HC246" i="6"/>
  <c r="HB246" i="6"/>
  <c r="HA246" i="6"/>
  <c r="GZ246" i="6"/>
  <c r="HE246" i="6"/>
  <c r="HG246" i="6"/>
  <c r="HI246" i="6"/>
  <c r="HK246" i="6"/>
  <c r="HM246" i="6"/>
  <c r="HO246" i="6"/>
  <c r="HQ246" i="6"/>
  <c r="JD246" i="6"/>
  <c r="JC246" i="6"/>
  <c r="JB246" i="6"/>
  <c r="JA246" i="6"/>
  <c r="JF246" i="6"/>
  <c r="JH246" i="6"/>
  <c r="JJ246" i="6"/>
  <c r="JL246" i="6"/>
  <c r="JN246" i="6"/>
  <c r="JP246" i="6"/>
  <c r="JR246" i="6"/>
  <c r="LV246" i="6"/>
  <c r="LU246" i="6"/>
  <c r="LT246" i="6"/>
  <c r="LS246" i="6"/>
  <c r="LX246" i="6"/>
  <c r="LZ246" i="6"/>
  <c r="MB246" i="6"/>
  <c r="MD246" i="6"/>
  <c r="MF246" i="6"/>
  <c r="MH246" i="6"/>
  <c r="MJ246" i="6"/>
  <c r="ET246" i="6"/>
  <c r="FS246" i="6"/>
  <c r="GT246" i="6"/>
  <c r="HS246" i="6"/>
  <c r="IU246" i="6"/>
  <c r="JT246" i="6"/>
  <c r="LC246" i="6"/>
  <c r="LD246" i="6"/>
  <c r="LE246" i="6"/>
  <c r="LM246" i="6"/>
  <c r="ML246" i="6"/>
  <c r="C247" i="6"/>
  <c r="FC247" i="6"/>
  <c r="FB247" i="6"/>
  <c r="FA247" i="6"/>
  <c r="EZ247" i="6"/>
  <c r="FE247" i="6"/>
  <c r="FG247" i="6"/>
  <c r="FI247" i="6"/>
  <c r="FK247" i="6"/>
  <c r="FM247" i="6"/>
  <c r="FO247" i="6"/>
  <c r="FQ247" i="6"/>
  <c r="HC247" i="6"/>
  <c r="HB247" i="6"/>
  <c r="HA247" i="6"/>
  <c r="GZ247" i="6"/>
  <c r="HE247" i="6"/>
  <c r="HG247" i="6"/>
  <c r="HI247" i="6"/>
  <c r="HK247" i="6"/>
  <c r="HM247" i="6"/>
  <c r="HO247" i="6"/>
  <c r="HQ247" i="6"/>
  <c r="JD247" i="6"/>
  <c r="JC247" i="6"/>
  <c r="JB247" i="6"/>
  <c r="JA247" i="6"/>
  <c r="JO247" i="6" s="1"/>
  <c r="CE247" i="6" s="1"/>
  <c r="CF247" i="6" s="1"/>
  <c r="JF247" i="6"/>
  <c r="JH247" i="6"/>
  <c r="JJ247" i="6"/>
  <c r="JL247" i="6"/>
  <c r="JN247" i="6"/>
  <c r="JP247" i="6"/>
  <c r="JR247" i="6"/>
  <c r="LV247" i="6"/>
  <c r="LU247" i="6"/>
  <c r="LT247" i="6"/>
  <c r="LS247" i="6"/>
  <c r="LX247" i="6"/>
  <c r="LZ247" i="6"/>
  <c r="MB247" i="6"/>
  <c r="MD247" i="6"/>
  <c r="MF247" i="6"/>
  <c r="MH247" i="6"/>
  <c r="MJ247" i="6"/>
  <c r="ET247" i="6"/>
  <c r="FS247" i="6"/>
  <c r="GT247" i="6"/>
  <c r="HS247" i="6"/>
  <c r="IU247" i="6"/>
  <c r="JT247" i="6"/>
  <c r="LC247" i="6"/>
  <c r="LD247" i="6"/>
  <c r="LE247" i="6"/>
  <c r="LM247" i="6"/>
  <c r="ML247" i="6"/>
  <c r="C248" i="6"/>
  <c r="FC248" i="6"/>
  <c r="FB248" i="6"/>
  <c r="FA248" i="6"/>
  <c r="EZ248" i="6"/>
  <c r="FE248" i="6"/>
  <c r="FG248" i="6"/>
  <c r="FI248" i="6"/>
  <c r="FK248" i="6"/>
  <c r="FM248" i="6"/>
  <c r="FO248" i="6"/>
  <c r="FQ248" i="6"/>
  <c r="HC248" i="6"/>
  <c r="HB248" i="6"/>
  <c r="HA248" i="6"/>
  <c r="GZ248" i="6"/>
  <c r="HE248" i="6"/>
  <c r="HG248" i="6"/>
  <c r="HI248" i="6"/>
  <c r="HK248" i="6"/>
  <c r="HM248" i="6"/>
  <c r="HO248" i="6"/>
  <c r="HQ248" i="6"/>
  <c r="JD248" i="6"/>
  <c r="JC248" i="6"/>
  <c r="JB248" i="6"/>
  <c r="JA248" i="6"/>
  <c r="JF248" i="6"/>
  <c r="JH248" i="6"/>
  <c r="JJ248" i="6"/>
  <c r="JL248" i="6"/>
  <c r="JN248" i="6"/>
  <c r="JP248" i="6"/>
  <c r="JR248" i="6"/>
  <c r="LV248" i="6"/>
  <c r="LU248" i="6"/>
  <c r="LT248" i="6"/>
  <c r="LS248" i="6"/>
  <c r="LX248" i="6"/>
  <c r="LZ248" i="6"/>
  <c r="MB248" i="6"/>
  <c r="MD248" i="6"/>
  <c r="MF248" i="6"/>
  <c r="MH248" i="6"/>
  <c r="MJ248" i="6"/>
  <c r="ET248" i="6"/>
  <c r="FS248" i="6"/>
  <c r="GT248" i="6"/>
  <c r="HS248" i="6"/>
  <c r="IU248" i="6"/>
  <c r="JT248" i="6"/>
  <c r="LC248" i="6"/>
  <c r="LD248" i="6"/>
  <c r="LE248" i="6"/>
  <c r="LM248" i="6"/>
  <c r="ML248" i="6"/>
  <c r="C250" i="6"/>
  <c r="FC250" i="6"/>
  <c r="FB250" i="6"/>
  <c r="FA250" i="6"/>
  <c r="EZ250" i="6"/>
  <c r="FE250" i="6"/>
  <c r="FG250" i="6"/>
  <c r="FI250" i="6"/>
  <c r="FK250" i="6"/>
  <c r="FM250" i="6"/>
  <c r="FO250" i="6"/>
  <c r="FQ250" i="6"/>
  <c r="HC250" i="6"/>
  <c r="HB250" i="6"/>
  <c r="HA250" i="6"/>
  <c r="GZ250" i="6"/>
  <c r="HE250" i="6"/>
  <c r="HG250" i="6"/>
  <c r="HI250" i="6"/>
  <c r="HK250" i="6"/>
  <c r="HM250" i="6"/>
  <c r="HO250" i="6"/>
  <c r="HQ250" i="6"/>
  <c r="JD250" i="6"/>
  <c r="JC250" i="6"/>
  <c r="JB250" i="6"/>
  <c r="JA250" i="6"/>
  <c r="JF250" i="6"/>
  <c r="JH250" i="6"/>
  <c r="JJ250" i="6"/>
  <c r="JL250" i="6"/>
  <c r="JN250" i="6"/>
  <c r="JP250" i="6"/>
  <c r="JR250" i="6"/>
  <c r="LV250" i="6"/>
  <c r="LU250" i="6"/>
  <c r="LT250" i="6"/>
  <c r="LS250" i="6"/>
  <c r="LX250" i="6"/>
  <c r="LZ250" i="6"/>
  <c r="MB250" i="6"/>
  <c r="MD250" i="6"/>
  <c r="MF250" i="6"/>
  <c r="MH250" i="6"/>
  <c r="MJ250" i="6"/>
  <c r="ET250" i="6"/>
  <c r="FS250" i="6"/>
  <c r="GT250" i="6"/>
  <c r="HS250" i="6"/>
  <c r="IU250" i="6"/>
  <c r="JT250" i="6"/>
  <c r="LC250" i="6"/>
  <c r="LD250" i="6"/>
  <c r="LE250" i="6"/>
  <c r="LM250" i="6"/>
  <c r="ML250" i="6"/>
  <c r="C251" i="6"/>
  <c r="FC251" i="6"/>
  <c r="FB251" i="6"/>
  <c r="FA251" i="6"/>
  <c r="EZ251" i="6"/>
  <c r="FE251" i="6"/>
  <c r="FG251" i="6"/>
  <c r="FI251" i="6"/>
  <c r="FK251" i="6"/>
  <c r="FM251" i="6"/>
  <c r="FO251" i="6"/>
  <c r="FQ251" i="6"/>
  <c r="HC251" i="6"/>
  <c r="HB251" i="6"/>
  <c r="HA251" i="6"/>
  <c r="GZ251" i="6"/>
  <c r="HE251" i="6"/>
  <c r="HG251" i="6"/>
  <c r="HI251" i="6"/>
  <c r="HK251" i="6"/>
  <c r="HM251" i="6"/>
  <c r="HO251" i="6"/>
  <c r="HQ251" i="6"/>
  <c r="JD251" i="6"/>
  <c r="JC251" i="6"/>
  <c r="JB251" i="6"/>
  <c r="JA251" i="6"/>
  <c r="JF251" i="6"/>
  <c r="JH251" i="6"/>
  <c r="JJ251" i="6"/>
  <c r="JL251" i="6"/>
  <c r="JN251" i="6"/>
  <c r="JP251" i="6"/>
  <c r="JR251" i="6"/>
  <c r="LV251" i="6"/>
  <c r="LU251" i="6"/>
  <c r="LT251" i="6"/>
  <c r="LS251" i="6"/>
  <c r="LX251" i="6"/>
  <c r="LZ251" i="6"/>
  <c r="MB251" i="6"/>
  <c r="MD251" i="6"/>
  <c r="MF251" i="6"/>
  <c r="MH251" i="6"/>
  <c r="MJ251" i="6"/>
  <c r="ET251" i="6"/>
  <c r="FS251" i="6"/>
  <c r="GT251" i="6"/>
  <c r="HS251" i="6"/>
  <c r="IU251" i="6"/>
  <c r="JT251" i="6"/>
  <c r="LC251" i="6"/>
  <c r="LD251" i="6"/>
  <c r="LE251" i="6"/>
  <c r="LM251" i="6"/>
  <c r="ML251" i="6"/>
  <c r="C252" i="6"/>
  <c r="FC252" i="6"/>
  <c r="FB252" i="6"/>
  <c r="FA252" i="6"/>
  <c r="EZ252" i="6"/>
  <c r="FE252" i="6"/>
  <c r="FG252" i="6"/>
  <c r="FI252" i="6"/>
  <c r="FK252" i="6"/>
  <c r="FM252" i="6"/>
  <c r="FO252" i="6"/>
  <c r="FQ252" i="6"/>
  <c r="HC252" i="6"/>
  <c r="HB252" i="6"/>
  <c r="HA252" i="6"/>
  <c r="GZ252" i="6"/>
  <c r="HE252" i="6"/>
  <c r="HG252" i="6"/>
  <c r="HI252" i="6"/>
  <c r="HK252" i="6"/>
  <c r="HM252" i="6"/>
  <c r="HO252" i="6"/>
  <c r="HQ252" i="6"/>
  <c r="JD252" i="6"/>
  <c r="JC252" i="6"/>
  <c r="JB252" i="6"/>
  <c r="JA252" i="6"/>
  <c r="JF252" i="6"/>
  <c r="JH252" i="6"/>
  <c r="JJ252" i="6"/>
  <c r="JL252" i="6"/>
  <c r="JN252" i="6"/>
  <c r="JP252" i="6"/>
  <c r="JR252" i="6"/>
  <c r="LV252" i="6"/>
  <c r="LU252" i="6"/>
  <c r="LT252" i="6"/>
  <c r="LS252" i="6"/>
  <c r="LX252" i="6"/>
  <c r="LZ252" i="6"/>
  <c r="MB252" i="6"/>
  <c r="MD252" i="6"/>
  <c r="MF252" i="6"/>
  <c r="MH252" i="6"/>
  <c r="MJ252" i="6"/>
  <c r="ET252" i="6"/>
  <c r="FS252" i="6"/>
  <c r="GT252" i="6"/>
  <c r="HS252" i="6"/>
  <c r="IU252" i="6"/>
  <c r="JT252" i="6"/>
  <c r="LC252" i="6"/>
  <c r="LD252" i="6"/>
  <c r="LE252" i="6"/>
  <c r="LM252" i="6"/>
  <c r="ML252" i="6"/>
  <c r="C253" i="6"/>
  <c r="FC253" i="6"/>
  <c r="FB253" i="6"/>
  <c r="FA253" i="6"/>
  <c r="EZ253" i="6"/>
  <c r="FE253" i="6"/>
  <c r="FG253" i="6"/>
  <c r="FI253" i="6"/>
  <c r="FK253" i="6"/>
  <c r="FM253" i="6"/>
  <c r="FO253" i="6"/>
  <c r="FQ253" i="6"/>
  <c r="HC253" i="6"/>
  <c r="HB253" i="6"/>
  <c r="HA253" i="6"/>
  <c r="GZ253" i="6"/>
  <c r="HE253" i="6"/>
  <c r="HG253" i="6"/>
  <c r="HI253" i="6"/>
  <c r="HK253" i="6"/>
  <c r="HM253" i="6"/>
  <c r="HO253" i="6"/>
  <c r="HQ253" i="6"/>
  <c r="JD253" i="6"/>
  <c r="JC253" i="6"/>
  <c r="JB253" i="6"/>
  <c r="JA253" i="6"/>
  <c r="JF253" i="6"/>
  <c r="JH253" i="6"/>
  <c r="JJ253" i="6"/>
  <c r="JL253" i="6"/>
  <c r="JN253" i="6"/>
  <c r="JP253" i="6"/>
  <c r="JR253" i="6"/>
  <c r="LV253" i="6"/>
  <c r="LU253" i="6"/>
  <c r="LT253" i="6"/>
  <c r="LS253" i="6"/>
  <c r="LX253" i="6"/>
  <c r="LZ253" i="6"/>
  <c r="MB253" i="6"/>
  <c r="MD253" i="6"/>
  <c r="MF253" i="6"/>
  <c r="MH253" i="6"/>
  <c r="MJ253" i="6"/>
  <c r="ET253" i="6"/>
  <c r="FS253" i="6"/>
  <c r="GT253" i="6"/>
  <c r="HS253" i="6"/>
  <c r="IU253" i="6"/>
  <c r="JT253" i="6"/>
  <c r="LC253" i="6"/>
  <c r="LD253" i="6"/>
  <c r="LE253" i="6"/>
  <c r="LM253" i="6"/>
  <c r="ML253" i="6"/>
  <c r="C254" i="6"/>
  <c r="FC254" i="6"/>
  <c r="FB254" i="6"/>
  <c r="FA254" i="6"/>
  <c r="EZ254" i="6"/>
  <c r="FE254" i="6"/>
  <c r="FG254" i="6"/>
  <c r="FI254" i="6"/>
  <c r="FK254" i="6"/>
  <c r="FM254" i="6"/>
  <c r="FO254" i="6"/>
  <c r="FQ254" i="6"/>
  <c r="HC254" i="6"/>
  <c r="HB254" i="6"/>
  <c r="HA254" i="6"/>
  <c r="GZ254" i="6"/>
  <c r="HE254" i="6"/>
  <c r="HG254" i="6"/>
  <c r="HI254" i="6"/>
  <c r="HK254" i="6"/>
  <c r="HM254" i="6"/>
  <c r="HO254" i="6"/>
  <c r="HQ254" i="6"/>
  <c r="JD254" i="6"/>
  <c r="JC254" i="6"/>
  <c r="JB254" i="6"/>
  <c r="JA254" i="6"/>
  <c r="JF254" i="6"/>
  <c r="JH254" i="6"/>
  <c r="JJ254" i="6"/>
  <c r="JL254" i="6"/>
  <c r="JN254" i="6"/>
  <c r="JP254" i="6"/>
  <c r="JR254" i="6"/>
  <c r="LV254" i="6"/>
  <c r="LU254" i="6"/>
  <c r="LT254" i="6"/>
  <c r="LS254" i="6"/>
  <c r="LX254" i="6"/>
  <c r="LZ254" i="6"/>
  <c r="MB254" i="6"/>
  <c r="MD254" i="6"/>
  <c r="MF254" i="6"/>
  <c r="MH254" i="6"/>
  <c r="MJ254" i="6"/>
  <c r="ET254" i="6"/>
  <c r="FS254" i="6"/>
  <c r="GT254" i="6"/>
  <c r="HS254" i="6"/>
  <c r="IU254" i="6"/>
  <c r="JT254" i="6"/>
  <c r="LC254" i="6"/>
  <c r="LD254" i="6"/>
  <c r="LE254" i="6"/>
  <c r="LM254" i="6"/>
  <c r="ML254" i="6"/>
  <c r="C256" i="6"/>
  <c r="H256" i="6"/>
  <c r="J256" i="6"/>
  <c r="L256" i="6"/>
  <c r="N256" i="6"/>
  <c r="P256" i="6"/>
  <c r="R256" i="6"/>
  <c r="EU256" i="6"/>
  <c r="FO256" i="6" s="1"/>
  <c r="FB256" i="6"/>
  <c r="FA256" i="6"/>
  <c r="EZ256" i="6"/>
  <c r="GU256" i="6"/>
  <c r="GX256" i="6" s="1"/>
  <c r="HB256" i="6"/>
  <c r="HA256" i="6"/>
  <c r="GZ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V256" i="6"/>
  <c r="BX256" i="6"/>
  <c r="BZ256" i="6"/>
  <c r="CB256" i="6"/>
  <c r="CD256" i="6"/>
  <c r="CF256" i="6"/>
  <c r="IV256" i="6"/>
  <c r="JL256" i="6"/>
  <c r="JC256" i="6"/>
  <c r="JB256" i="6"/>
  <c r="JA256" i="6"/>
  <c r="LN256" i="6"/>
  <c r="LX256" i="6" s="1"/>
  <c r="LU256" i="6"/>
  <c r="LT256" i="6"/>
  <c r="LS256" i="6"/>
  <c r="DK256" i="6"/>
  <c r="DL256" i="6"/>
  <c r="DM256" i="6"/>
  <c r="DN256" i="6"/>
  <c r="DO256" i="6"/>
  <c r="DP256" i="6"/>
  <c r="DQ256" i="6"/>
  <c r="DR256" i="6"/>
  <c r="DS256" i="6"/>
  <c r="DT256" i="6"/>
  <c r="DU256" i="6"/>
  <c r="DV256" i="6"/>
  <c r="ET256" i="6"/>
  <c r="GT256" i="6"/>
  <c r="IU256" i="6"/>
  <c r="LC256" i="6"/>
  <c r="LD256" i="6"/>
  <c r="LE256" i="6"/>
  <c r="LM256" i="6"/>
  <c r="C257" i="6"/>
  <c r="H257" i="6"/>
  <c r="J257" i="6"/>
  <c r="L257" i="6"/>
  <c r="N257" i="6"/>
  <c r="P257" i="6"/>
  <c r="R257" i="6"/>
  <c r="EU257" i="6"/>
  <c r="FO257" i="6" s="1"/>
  <c r="FB257" i="6"/>
  <c r="FA257" i="6"/>
  <c r="EZ257" i="6"/>
  <c r="GU257" i="6"/>
  <c r="HC257" i="6" s="1"/>
  <c r="HB257" i="6"/>
  <c r="HA257" i="6"/>
  <c r="GZ257" i="6"/>
  <c r="AW257" i="6"/>
  <c r="AX257" i="6"/>
  <c r="AY257" i="6"/>
  <c r="AZ257" i="6"/>
  <c r="BA257" i="6"/>
  <c r="BB257" i="6"/>
  <c r="BC257" i="6"/>
  <c r="BD257" i="6"/>
  <c r="BE257" i="6"/>
  <c r="BF257" i="6"/>
  <c r="BG257" i="6"/>
  <c r="BH257" i="6"/>
  <c r="BV257" i="6"/>
  <c r="BX257" i="6"/>
  <c r="BZ257" i="6"/>
  <c r="CB257" i="6"/>
  <c r="CD257" i="6"/>
  <c r="CF257" i="6"/>
  <c r="IV257" i="6"/>
  <c r="JR257" i="6"/>
  <c r="JC257" i="6"/>
  <c r="JB257" i="6"/>
  <c r="JA257" i="6"/>
  <c r="LN257" i="6"/>
  <c r="LX257" i="6" s="1"/>
  <c r="LU257" i="6"/>
  <c r="LT257" i="6"/>
  <c r="LS257" i="6"/>
  <c r="DK257" i="6"/>
  <c r="DL257" i="6"/>
  <c r="DM257" i="6"/>
  <c r="DN257" i="6"/>
  <c r="DO257" i="6"/>
  <c r="DP257" i="6"/>
  <c r="DQ257" i="6"/>
  <c r="DR257" i="6"/>
  <c r="DS257" i="6"/>
  <c r="DT257" i="6"/>
  <c r="DU257" i="6"/>
  <c r="DV257" i="6"/>
  <c r="ET257" i="6"/>
  <c r="GT257" i="6"/>
  <c r="IU257" i="6"/>
  <c r="LC257" i="6"/>
  <c r="LD257" i="6"/>
  <c r="LE257" i="6"/>
  <c r="LM257" i="6"/>
  <c r="C258" i="6"/>
  <c r="H258" i="6"/>
  <c r="J258" i="6"/>
  <c r="L258" i="6"/>
  <c r="N258" i="6"/>
  <c r="P258" i="6"/>
  <c r="R258" i="6"/>
  <c r="EU258" i="6"/>
  <c r="FQ258" i="6" s="1"/>
  <c r="FB258" i="6"/>
  <c r="FA258" i="6"/>
  <c r="EZ258" i="6"/>
  <c r="GU258" i="6"/>
  <c r="HC258" i="6" s="1"/>
  <c r="HB258" i="6"/>
  <c r="HA258" i="6"/>
  <c r="GZ258" i="6"/>
  <c r="AW258" i="6"/>
  <c r="AX258" i="6"/>
  <c r="AY258" i="6"/>
  <c r="AZ258" i="6"/>
  <c r="BA258" i="6"/>
  <c r="BB258" i="6"/>
  <c r="BC258" i="6"/>
  <c r="BD258" i="6"/>
  <c r="BE258" i="6"/>
  <c r="BF258" i="6"/>
  <c r="BG258" i="6"/>
  <c r="BH258" i="6"/>
  <c r="BV258" i="6"/>
  <c r="BX258" i="6"/>
  <c r="BZ258" i="6"/>
  <c r="CB258" i="6"/>
  <c r="CD258" i="6"/>
  <c r="CF258" i="6"/>
  <c r="IV258" i="6"/>
  <c r="JJ258" i="6"/>
  <c r="JC258" i="6"/>
  <c r="JB258" i="6"/>
  <c r="JA258" i="6"/>
  <c r="LN258" i="6"/>
  <c r="ML258" i="6" s="1"/>
  <c r="LU258" i="6"/>
  <c r="LT258" i="6"/>
  <c r="LS258" i="6"/>
  <c r="DK258" i="6"/>
  <c r="DL258" i="6"/>
  <c r="DM258" i="6"/>
  <c r="DN258" i="6"/>
  <c r="DO258" i="6"/>
  <c r="DP258" i="6"/>
  <c r="DQ258" i="6"/>
  <c r="DR258" i="6"/>
  <c r="DS258" i="6"/>
  <c r="DT258" i="6"/>
  <c r="DU258" i="6"/>
  <c r="DV258" i="6"/>
  <c r="ET258" i="6"/>
  <c r="GT258" i="6"/>
  <c r="IU258" i="6"/>
  <c r="LC258" i="6"/>
  <c r="LD258" i="6"/>
  <c r="LE258" i="6"/>
  <c r="LM258" i="6"/>
  <c r="C259" i="6"/>
  <c r="H259" i="6"/>
  <c r="J259" i="6"/>
  <c r="L259" i="6"/>
  <c r="N259" i="6"/>
  <c r="P259" i="6"/>
  <c r="R259" i="6"/>
  <c r="EU259" i="6"/>
  <c r="FB259" i="6"/>
  <c r="FA259" i="6"/>
  <c r="EZ259" i="6"/>
  <c r="GU259" i="6"/>
  <c r="HB259" i="6"/>
  <c r="HA259" i="6"/>
  <c r="GZ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V259" i="6"/>
  <c r="BX259" i="6"/>
  <c r="BZ259" i="6"/>
  <c r="CB259" i="6"/>
  <c r="CD259" i="6"/>
  <c r="CF259" i="6"/>
  <c r="IV259" i="6"/>
  <c r="JC259" i="6"/>
  <c r="JB259" i="6"/>
  <c r="JA259" i="6"/>
  <c r="LN259" i="6"/>
  <c r="LV259" i="6"/>
  <c r="LU259" i="6"/>
  <c r="LT259" i="6"/>
  <c r="LS259" i="6"/>
  <c r="DK259" i="6"/>
  <c r="DL259" i="6"/>
  <c r="DM259" i="6"/>
  <c r="DN259" i="6"/>
  <c r="DO259" i="6"/>
  <c r="DP259" i="6"/>
  <c r="DQ259" i="6"/>
  <c r="DR259" i="6"/>
  <c r="DS259" i="6"/>
  <c r="DT259" i="6"/>
  <c r="DU259" i="6"/>
  <c r="DV259" i="6"/>
  <c r="ET259" i="6"/>
  <c r="GT259" i="6"/>
  <c r="IU259" i="6"/>
  <c r="LC259" i="6"/>
  <c r="LD259" i="6"/>
  <c r="LE259" i="6"/>
  <c r="LM259" i="6"/>
  <c r="C260" i="6"/>
  <c r="H260" i="6"/>
  <c r="J260" i="6"/>
  <c r="L260" i="6"/>
  <c r="N260" i="6"/>
  <c r="P260" i="6"/>
  <c r="R260" i="6"/>
  <c r="EU260" i="6"/>
  <c r="FC260" i="6" s="1"/>
  <c r="FB260" i="6"/>
  <c r="FA260" i="6"/>
  <c r="EZ260" i="6"/>
  <c r="GU260" i="6"/>
  <c r="HC260" i="6"/>
  <c r="HB260" i="6"/>
  <c r="HA260" i="6"/>
  <c r="GZ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V260" i="6"/>
  <c r="BX260" i="6"/>
  <c r="BZ260" i="6"/>
  <c r="CB260" i="6"/>
  <c r="CD260" i="6"/>
  <c r="CF260" i="6"/>
  <c r="IV260" i="6"/>
  <c r="IY260" i="6" s="1"/>
  <c r="JC260" i="6"/>
  <c r="JB260" i="6"/>
  <c r="JA260" i="6"/>
  <c r="LN260" i="6"/>
  <c r="LQ260" i="6"/>
  <c r="LU260" i="6"/>
  <c r="LT260" i="6"/>
  <c r="LS260" i="6"/>
  <c r="DK260" i="6"/>
  <c r="DL260" i="6"/>
  <c r="DM260" i="6"/>
  <c r="DN260" i="6"/>
  <c r="DO260" i="6"/>
  <c r="DP260" i="6"/>
  <c r="DQ260" i="6"/>
  <c r="DR260" i="6"/>
  <c r="DS260" i="6"/>
  <c r="DT260" i="6"/>
  <c r="DU260" i="6"/>
  <c r="DV260" i="6"/>
  <c r="ET260" i="6"/>
  <c r="GT260" i="6"/>
  <c r="IU260" i="6"/>
  <c r="LC260" i="6"/>
  <c r="LD260" i="6"/>
  <c r="LE260" i="6"/>
  <c r="LM260" i="6"/>
  <c r="C262" i="6"/>
  <c r="H262" i="6"/>
  <c r="J262" i="6"/>
  <c r="L262" i="6"/>
  <c r="N262" i="6"/>
  <c r="P262" i="6"/>
  <c r="R262" i="6"/>
  <c r="EU262" i="6"/>
  <c r="FC262" i="6" s="1"/>
  <c r="FB262" i="6"/>
  <c r="FA262" i="6"/>
  <c r="EZ262" i="6"/>
  <c r="GU262" i="6"/>
  <c r="HG262" i="6"/>
  <c r="HB262" i="6"/>
  <c r="HA262" i="6"/>
  <c r="GZ262" i="6"/>
  <c r="AW262" i="6"/>
  <c r="AX262" i="6"/>
  <c r="AY262" i="6"/>
  <c r="AZ262" i="6"/>
  <c r="BA262" i="6"/>
  <c r="BB262" i="6"/>
  <c r="BC262" i="6"/>
  <c r="BD262" i="6"/>
  <c r="BE262" i="6"/>
  <c r="BF262" i="6"/>
  <c r="BG262" i="6"/>
  <c r="BH262" i="6"/>
  <c r="BV262" i="6"/>
  <c r="BX262" i="6"/>
  <c r="BZ262" i="6"/>
  <c r="CB262" i="6"/>
  <c r="CD262" i="6"/>
  <c r="CF262" i="6"/>
  <c r="IV262" i="6"/>
  <c r="JC262" i="6"/>
  <c r="JB262" i="6"/>
  <c r="JA262" i="6"/>
  <c r="LN262" i="6"/>
  <c r="LQ262" i="6" s="1"/>
  <c r="LU262" i="6"/>
  <c r="LT262" i="6"/>
  <c r="LS262" i="6"/>
  <c r="DK262" i="6"/>
  <c r="DL262" i="6"/>
  <c r="DM262" i="6"/>
  <c r="DN262" i="6"/>
  <c r="DO262" i="6"/>
  <c r="DP262" i="6"/>
  <c r="DQ262" i="6"/>
  <c r="DR262" i="6"/>
  <c r="DS262" i="6"/>
  <c r="DT262" i="6"/>
  <c r="DU262" i="6"/>
  <c r="DV262" i="6"/>
  <c r="ET262" i="6"/>
  <c r="GT262" i="6"/>
  <c r="IU262" i="6"/>
  <c r="LC262" i="6"/>
  <c r="LD262" i="6"/>
  <c r="LE262" i="6"/>
  <c r="LM262" i="6"/>
  <c r="C263" i="6"/>
  <c r="H263" i="6"/>
  <c r="J263" i="6"/>
  <c r="L263" i="6"/>
  <c r="N263" i="6"/>
  <c r="P263" i="6"/>
  <c r="R263" i="6"/>
  <c r="EU263" i="6"/>
  <c r="FK263" i="6"/>
  <c r="FB263" i="6"/>
  <c r="FA263" i="6"/>
  <c r="EZ263" i="6"/>
  <c r="GU263" i="6"/>
  <c r="HO263" i="6" s="1"/>
  <c r="HB263" i="6"/>
  <c r="HA263" i="6"/>
  <c r="GZ263" i="6"/>
  <c r="AW263" i="6"/>
  <c r="AX263" i="6"/>
  <c r="AY263" i="6"/>
  <c r="AZ263" i="6"/>
  <c r="BA263" i="6"/>
  <c r="BB263" i="6"/>
  <c r="BC263" i="6"/>
  <c r="BD263" i="6"/>
  <c r="BE263" i="6"/>
  <c r="BF263" i="6"/>
  <c r="BG263" i="6"/>
  <c r="BH263" i="6"/>
  <c r="BV263" i="6"/>
  <c r="BX263" i="6"/>
  <c r="BZ263" i="6"/>
  <c r="CB263" i="6"/>
  <c r="CD263" i="6"/>
  <c r="CF263" i="6"/>
  <c r="IV263" i="6"/>
  <c r="IY263" i="6"/>
  <c r="JC263" i="6"/>
  <c r="JB263" i="6"/>
  <c r="JA263" i="6"/>
  <c r="LN263" i="6"/>
  <c r="MH263" i="6" s="1"/>
  <c r="LU263" i="6"/>
  <c r="LT263" i="6"/>
  <c r="LS263" i="6"/>
  <c r="DK263" i="6"/>
  <c r="DL263" i="6"/>
  <c r="DM263" i="6"/>
  <c r="DN263" i="6"/>
  <c r="DO263" i="6"/>
  <c r="DP263" i="6"/>
  <c r="DQ263" i="6"/>
  <c r="DR263" i="6"/>
  <c r="DS263" i="6"/>
  <c r="DT263" i="6"/>
  <c r="DU263" i="6"/>
  <c r="DV263" i="6"/>
  <c r="ET263" i="6"/>
  <c r="GT263" i="6"/>
  <c r="IU263" i="6"/>
  <c r="LC263" i="6"/>
  <c r="LD263" i="6"/>
  <c r="LE263" i="6"/>
  <c r="LM263" i="6"/>
  <c r="C264" i="6"/>
  <c r="H264" i="6"/>
  <c r="J264" i="6"/>
  <c r="L264" i="6"/>
  <c r="N264" i="6"/>
  <c r="P264" i="6"/>
  <c r="R264" i="6"/>
  <c r="EU264" i="6"/>
  <c r="FB264" i="6"/>
  <c r="FA264" i="6"/>
  <c r="EZ264" i="6"/>
  <c r="GU264" i="6"/>
  <c r="GX264" i="6" s="1"/>
  <c r="HB264" i="6"/>
  <c r="HA264" i="6"/>
  <c r="GZ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V264" i="6"/>
  <c r="BX264" i="6"/>
  <c r="BZ264" i="6"/>
  <c r="CB264" i="6"/>
  <c r="CD264" i="6"/>
  <c r="CF264" i="6"/>
  <c r="IV264" i="6"/>
  <c r="JJ264" i="6" s="1"/>
  <c r="JC264" i="6"/>
  <c r="JB264" i="6"/>
  <c r="JA264" i="6"/>
  <c r="LN264" i="6"/>
  <c r="LV264" i="6"/>
  <c r="LU264" i="6"/>
  <c r="LT264" i="6"/>
  <c r="LS264" i="6"/>
  <c r="DK264" i="6"/>
  <c r="DL264" i="6"/>
  <c r="DM264" i="6"/>
  <c r="DN264" i="6"/>
  <c r="DO264" i="6"/>
  <c r="DP264" i="6"/>
  <c r="DQ264" i="6"/>
  <c r="DR264" i="6"/>
  <c r="DS264" i="6"/>
  <c r="DT264" i="6"/>
  <c r="DU264" i="6"/>
  <c r="DV264" i="6"/>
  <c r="ET264" i="6"/>
  <c r="GT264" i="6"/>
  <c r="IU264" i="6"/>
  <c r="LC264" i="6"/>
  <c r="LD264" i="6"/>
  <c r="LE264" i="6"/>
  <c r="LM264" i="6"/>
  <c r="C265" i="6"/>
  <c r="H265" i="6"/>
  <c r="J265" i="6"/>
  <c r="L265" i="6"/>
  <c r="N265" i="6"/>
  <c r="P265" i="6"/>
  <c r="R265" i="6"/>
  <c r="EU265" i="6"/>
  <c r="FC265" i="6" s="1"/>
  <c r="FB265" i="6"/>
  <c r="FA265" i="6"/>
  <c r="EZ265" i="6"/>
  <c r="GU265" i="6"/>
  <c r="GX265" i="6" s="1"/>
  <c r="HB265" i="6"/>
  <c r="HA265" i="6"/>
  <c r="GZ265" i="6"/>
  <c r="AW265" i="6"/>
  <c r="AX265" i="6"/>
  <c r="AY265" i="6"/>
  <c r="AZ265" i="6"/>
  <c r="BA265" i="6"/>
  <c r="BB265" i="6"/>
  <c r="BC265" i="6"/>
  <c r="BD265" i="6"/>
  <c r="BE265" i="6"/>
  <c r="BF265" i="6"/>
  <c r="BG265" i="6"/>
  <c r="BH265" i="6"/>
  <c r="BV265" i="6"/>
  <c r="BX265" i="6"/>
  <c r="BZ265" i="6"/>
  <c r="CB265" i="6"/>
  <c r="CD265" i="6"/>
  <c r="CF265" i="6"/>
  <c r="IV265" i="6"/>
  <c r="JL265" i="6" s="1"/>
  <c r="JC265" i="6"/>
  <c r="JB265" i="6"/>
  <c r="JA265" i="6"/>
  <c r="LN265" i="6"/>
  <c r="LQ265" i="6"/>
  <c r="LU265" i="6"/>
  <c r="LT265" i="6"/>
  <c r="LS265" i="6"/>
  <c r="DK265" i="6"/>
  <c r="DL265" i="6"/>
  <c r="DM265" i="6"/>
  <c r="DN265" i="6"/>
  <c r="DO265" i="6"/>
  <c r="DP265" i="6"/>
  <c r="DQ265" i="6"/>
  <c r="DR265" i="6"/>
  <c r="DS265" i="6"/>
  <c r="DT265" i="6"/>
  <c r="DU265" i="6"/>
  <c r="DV265" i="6"/>
  <c r="ET265" i="6"/>
  <c r="GT265" i="6"/>
  <c r="IU265" i="6"/>
  <c r="JJ265" i="6"/>
  <c r="LC265" i="6"/>
  <c r="LD265" i="6"/>
  <c r="LE265" i="6"/>
  <c r="LM265" i="6"/>
  <c r="C266" i="6"/>
  <c r="H266" i="6"/>
  <c r="J266" i="6"/>
  <c r="L266" i="6"/>
  <c r="N266" i="6"/>
  <c r="P266" i="6"/>
  <c r="R266" i="6"/>
  <c r="EU266" i="6"/>
  <c r="EX266" i="6"/>
  <c r="FB266" i="6"/>
  <c r="FA266" i="6"/>
  <c r="EZ266" i="6"/>
  <c r="GU266" i="6"/>
  <c r="HB266" i="6"/>
  <c r="HA266" i="6"/>
  <c r="GZ266" i="6"/>
  <c r="AW266" i="6"/>
  <c r="AX266" i="6"/>
  <c r="AY266" i="6"/>
  <c r="AZ266" i="6"/>
  <c r="BA266" i="6"/>
  <c r="BB266" i="6"/>
  <c r="BC266" i="6"/>
  <c r="BD266" i="6"/>
  <c r="BE266" i="6"/>
  <c r="BF266" i="6"/>
  <c r="BG266" i="6"/>
  <c r="BH266" i="6"/>
  <c r="BV266" i="6"/>
  <c r="BX266" i="6"/>
  <c r="BZ266" i="6"/>
  <c r="CB266" i="6"/>
  <c r="CD266" i="6"/>
  <c r="CF266" i="6"/>
  <c r="IV266" i="6"/>
  <c r="JD266" i="6" s="1"/>
  <c r="JC266" i="6"/>
  <c r="JB266" i="6"/>
  <c r="JA266" i="6"/>
  <c r="LN266" i="6"/>
  <c r="LZ266" i="6"/>
  <c r="LU266" i="6"/>
  <c r="LT266" i="6"/>
  <c r="LS266" i="6"/>
  <c r="DK266" i="6"/>
  <c r="DL266" i="6"/>
  <c r="DM266" i="6"/>
  <c r="DN266" i="6"/>
  <c r="DO266" i="6"/>
  <c r="DP266" i="6"/>
  <c r="DQ266" i="6"/>
  <c r="DR266" i="6"/>
  <c r="DS266" i="6"/>
  <c r="DT266" i="6"/>
  <c r="DU266" i="6"/>
  <c r="DV266" i="6"/>
  <c r="ET266" i="6"/>
  <c r="GT266" i="6"/>
  <c r="IU266" i="6"/>
  <c r="LC266" i="6"/>
  <c r="LD266" i="6"/>
  <c r="LE266" i="6"/>
  <c r="LM266" i="6"/>
  <c r="C268" i="6"/>
  <c r="EU268" i="6"/>
  <c r="FB268" i="6"/>
  <c r="FA268" i="6"/>
  <c r="EZ268" i="6"/>
  <c r="GU268" i="6"/>
  <c r="HC268" i="6" s="1"/>
  <c r="HB268" i="6"/>
  <c r="HA268" i="6"/>
  <c r="GZ268" i="6"/>
  <c r="IV268" i="6"/>
  <c r="JH268" i="6" s="1"/>
  <c r="JC268" i="6"/>
  <c r="JB268" i="6"/>
  <c r="JA268" i="6"/>
  <c r="LN268" i="6"/>
  <c r="LV268" i="6"/>
  <c r="LU268" i="6"/>
  <c r="LT268" i="6"/>
  <c r="LS268" i="6"/>
  <c r="ET268" i="6"/>
  <c r="GT268" i="6"/>
  <c r="IU268" i="6"/>
  <c r="LC268" i="6"/>
  <c r="LD268" i="6"/>
  <c r="LE268" i="6"/>
  <c r="LM268" i="6"/>
  <c r="C269" i="6"/>
  <c r="EU269" i="6"/>
  <c r="FG269" i="6" s="1"/>
  <c r="FB269" i="6"/>
  <c r="FA269" i="6"/>
  <c r="EZ269" i="6"/>
  <c r="GU269" i="6"/>
  <c r="HQ269" i="6" s="1"/>
  <c r="HB269" i="6"/>
  <c r="HA269" i="6"/>
  <c r="GZ269" i="6"/>
  <c r="IV269" i="6"/>
  <c r="JH269" i="6"/>
  <c r="JC269" i="6"/>
  <c r="JB269" i="6"/>
  <c r="JA269" i="6"/>
  <c r="LN269" i="6"/>
  <c r="MB269" i="6"/>
  <c r="LU269" i="6"/>
  <c r="LT269" i="6"/>
  <c r="LS269" i="6"/>
  <c r="ET269" i="6"/>
  <c r="GT269" i="6"/>
  <c r="IU269" i="6"/>
  <c r="LC269" i="6"/>
  <c r="LD269" i="6"/>
  <c r="LE269" i="6"/>
  <c r="LM269" i="6"/>
  <c r="C270" i="6"/>
  <c r="EU270" i="6"/>
  <c r="FB270" i="6"/>
  <c r="FA270" i="6"/>
  <c r="EZ270" i="6"/>
  <c r="GU270" i="6"/>
  <c r="HQ270" i="6" s="1"/>
  <c r="HB270" i="6"/>
  <c r="HA270" i="6"/>
  <c r="GZ270" i="6"/>
  <c r="IV270" i="6"/>
  <c r="JD270" i="6" s="1"/>
  <c r="JC270" i="6"/>
  <c r="JB270" i="6"/>
  <c r="JA270" i="6"/>
  <c r="LN270" i="6"/>
  <c r="LU270" i="6"/>
  <c r="LT270" i="6"/>
  <c r="LS270" i="6"/>
  <c r="ET270" i="6"/>
  <c r="GT270" i="6"/>
  <c r="IU270" i="6"/>
  <c r="LC270" i="6"/>
  <c r="LD270" i="6"/>
  <c r="LE270" i="6"/>
  <c r="LM270" i="6"/>
  <c r="C272" i="6"/>
  <c r="EU272" i="6"/>
  <c r="FI272" i="6"/>
  <c r="FB272" i="6"/>
  <c r="FA272" i="6"/>
  <c r="EZ272" i="6"/>
  <c r="GU272" i="6"/>
  <c r="HG272" i="6" s="1"/>
  <c r="HB272" i="6"/>
  <c r="HA272" i="6"/>
  <c r="GZ272" i="6"/>
  <c r="IV272" i="6"/>
  <c r="JD272" i="6" s="1"/>
  <c r="JC272" i="6"/>
  <c r="JB272" i="6"/>
  <c r="JA272" i="6"/>
  <c r="LN272" i="6"/>
  <c r="LV272" i="6" s="1"/>
  <c r="LU272" i="6"/>
  <c r="LT272" i="6"/>
  <c r="LS272" i="6"/>
  <c r="ET272" i="6"/>
  <c r="GT272" i="6"/>
  <c r="IU272" i="6"/>
  <c r="LC272" i="6"/>
  <c r="LD272" i="6"/>
  <c r="LE272" i="6"/>
  <c r="LM272" i="6"/>
  <c r="C273" i="6"/>
  <c r="EU273" i="6"/>
  <c r="FE273" i="6" s="1"/>
  <c r="FB273" i="6"/>
  <c r="FA273" i="6"/>
  <c r="EZ273" i="6"/>
  <c r="GU273" i="6"/>
  <c r="HC273" i="6" s="1"/>
  <c r="HB273" i="6"/>
  <c r="HA273" i="6"/>
  <c r="GZ273" i="6"/>
  <c r="IV273" i="6"/>
  <c r="JF273" i="6"/>
  <c r="JC273" i="6"/>
  <c r="JB273" i="6"/>
  <c r="JA273" i="6"/>
  <c r="LN273" i="6"/>
  <c r="LU273" i="6"/>
  <c r="LT273" i="6"/>
  <c r="LS273" i="6"/>
  <c r="LC273" i="6"/>
  <c r="LD273" i="6"/>
  <c r="LE273" i="6"/>
  <c r="C275" i="6"/>
  <c r="EU275" i="6"/>
  <c r="FK275" i="6" s="1"/>
  <c r="FB275" i="6"/>
  <c r="FA275" i="6"/>
  <c r="EZ275" i="6"/>
  <c r="GU275" i="6"/>
  <c r="HK275" i="6" s="1"/>
  <c r="HB275" i="6"/>
  <c r="HA275" i="6"/>
  <c r="GZ275" i="6"/>
  <c r="IV275" i="6"/>
  <c r="JL275" i="6" s="1"/>
  <c r="JC275" i="6"/>
  <c r="JB275" i="6"/>
  <c r="JA275" i="6"/>
  <c r="LN275" i="6"/>
  <c r="MD275" i="6"/>
  <c r="LU275" i="6"/>
  <c r="LT275" i="6"/>
  <c r="LS275" i="6"/>
  <c r="ET275" i="6"/>
  <c r="GT275" i="6"/>
  <c r="IU275" i="6"/>
  <c r="LC275" i="6"/>
  <c r="LD275" i="6"/>
  <c r="LE275" i="6"/>
  <c r="LM275" i="6"/>
  <c r="C276" i="6"/>
  <c r="EU276" i="6"/>
  <c r="FS276" i="6" s="1"/>
  <c r="FB276" i="6"/>
  <c r="FA276" i="6"/>
  <c r="EZ276" i="6"/>
  <c r="GU276" i="6"/>
  <c r="HO276" i="6"/>
  <c r="HB276" i="6"/>
  <c r="HA276" i="6"/>
  <c r="GZ276" i="6"/>
  <c r="IV276" i="6"/>
  <c r="JL276" i="6"/>
  <c r="JC276" i="6"/>
  <c r="JB276" i="6"/>
  <c r="JA276" i="6"/>
  <c r="LN276" i="6"/>
  <c r="LU276" i="6"/>
  <c r="LT276" i="6"/>
  <c r="LS276" i="6"/>
  <c r="LC276" i="6"/>
  <c r="LD276" i="6"/>
  <c r="LE276" i="6"/>
  <c r="C278" i="6"/>
  <c r="EU278" i="6"/>
  <c r="FG278" i="6"/>
  <c r="FB278" i="6"/>
  <c r="FA278" i="6"/>
  <c r="EZ278" i="6"/>
  <c r="GU278" i="6"/>
  <c r="HC278" i="6" s="1"/>
  <c r="HB278" i="6"/>
  <c r="HA278" i="6"/>
  <c r="GZ278" i="6"/>
  <c r="IV278" i="6"/>
  <c r="JF278" i="6"/>
  <c r="JC278" i="6"/>
  <c r="JB278" i="6"/>
  <c r="JA278" i="6"/>
  <c r="LN278" i="6"/>
  <c r="LV278" i="6" s="1"/>
  <c r="LU278" i="6"/>
  <c r="LT278" i="6"/>
  <c r="LS278" i="6"/>
  <c r="ET278" i="6"/>
  <c r="GT278" i="6"/>
  <c r="IU278" i="6"/>
  <c r="LC278" i="6"/>
  <c r="LD278" i="6"/>
  <c r="LE278" i="6"/>
  <c r="LM278" i="6"/>
  <c r="C279" i="6"/>
  <c r="EU279" i="6"/>
  <c r="FK279" i="6"/>
  <c r="FB279" i="6"/>
  <c r="FA279" i="6"/>
  <c r="EZ279" i="6"/>
  <c r="GU279" i="6"/>
  <c r="HO279" i="6" s="1"/>
  <c r="HB279" i="6"/>
  <c r="HA279" i="6"/>
  <c r="GZ279" i="6"/>
  <c r="IV279" i="6"/>
  <c r="JL279" i="6" s="1"/>
  <c r="JC279" i="6"/>
  <c r="JB279" i="6"/>
  <c r="JA279" i="6"/>
  <c r="LN279" i="6"/>
  <c r="MH279" i="6" s="1"/>
  <c r="LU279" i="6"/>
  <c r="LT279" i="6"/>
  <c r="LS279" i="6"/>
  <c r="ET279" i="6"/>
  <c r="GT279" i="6"/>
  <c r="IU279" i="6"/>
  <c r="LC279" i="6"/>
  <c r="LD279" i="6"/>
  <c r="LE279" i="6"/>
  <c r="LM279" i="6"/>
  <c r="C281" i="6"/>
  <c r="EU281" i="6"/>
  <c r="FE281" i="6"/>
  <c r="FB281" i="6"/>
  <c r="FA281" i="6"/>
  <c r="EZ281" i="6"/>
  <c r="GU281" i="6"/>
  <c r="HE281" i="6" s="1"/>
  <c r="HB281" i="6"/>
  <c r="HA281" i="6"/>
  <c r="GZ281" i="6"/>
  <c r="IV281" i="6"/>
  <c r="JD281" i="6"/>
  <c r="JC281" i="6"/>
  <c r="JB281" i="6"/>
  <c r="JA281" i="6"/>
  <c r="LN281" i="6"/>
  <c r="LU281" i="6"/>
  <c r="LT281" i="6"/>
  <c r="LS281" i="6"/>
  <c r="ET281" i="6"/>
  <c r="GT281" i="6"/>
  <c r="IU281" i="6"/>
  <c r="LC281" i="6"/>
  <c r="LD281" i="6"/>
  <c r="LE281" i="6"/>
  <c r="LM281" i="6"/>
  <c r="C283" i="6"/>
  <c r="EU283" i="6"/>
  <c r="FE283" i="6"/>
  <c r="FB283" i="6"/>
  <c r="FA283" i="6"/>
  <c r="EZ283" i="6"/>
  <c r="GU283" i="6"/>
  <c r="HC283" i="6"/>
  <c r="HB283" i="6"/>
  <c r="HA283" i="6"/>
  <c r="GZ283" i="6"/>
  <c r="IV283" i="6"/>
  <c r="JD283" i="6" s="1"/>
  <c r="JC283" i="6"/>
  <c r="JB283" i="6"/>
  <c r="JA283" i="6"/>
  <c r="LN283" i="6"/>
  <c r="LV283" i="6" s="1"/>
  <c r="LU283" i="6"/>
  <c r="LT283" i="6"/>
  <c r="LS283" i="6"/>
  <c r="ET283" i="6"/>
  <c r="GT283" i="6"/>
  <c r="IU283" i="6"/>
  <c r="LC283" i="6"/>
  <c r="LD283" i="6"/>
  <c r="LE283" i="6"/>
  <c r="LM283" i="6"/>
  <c r="C285" i="6"/>
  <c r="EU285" i="6"/>
  <c r="FC285" i="6" s="1"/>
  <c r="FB285" i="6"/>
  <c r="FA285" i="6"/>
  <c r="EZ285" i="6"/>
  <c r="GU285" i="6"/>
  <c r="HE285" i="6" s="1"/>
  <c r="HB285" i="6"/>
  <c r="HA285" i="6"/>
  <c r="GZ285" i="6"/>
  <c r="IV285" i="6"/>
  <c r="JF285" i="6" s="1"/>
  <c r="JC285" i="6"/>
  <c r="JB285" i="6"/>
  <c r="JA285" i="6"/>
  <c r="LN285" i="6"/>
  <c r="LU285" i="6"/>
  <c r="LT285" i="6"/>
  <c r="LS285" i="6"/>
  <c r="ET285" i="6"/>
  <c r="GT285" i="6"/>
  <c r="IU285" i="6"/>
  <c r="LC285" i="6"/>
  <c r="LD285" i="6"/>
  <c r="LE285" i="6"/>
  <c r="LM285" i="6"/>
  <c r="C287" i="6"/>
  <c r="EU287" i="6"/>
  <c r="FE287" i="6"/>
  <c r="FB287" i="6"/>
  <c r="FA287" i="6"/>
  <c r="EZ287" i="6"/>
  <c r="GU287" i="6"/>
  <c r="HC287" i="6" s="1"/>
  <c r="HB287" i="6"/>
  <c r="HA287" i="6"/>
  <c r="GZ287" i="6"/>
  <c r="IV287" i="6"/>
  <c r="JF287" i="6" s="1"/>
  <c r="JC287" i="6"/>
  <c r="JB287" i="6"/>
  <c r="JA287" i="6"/>
  <c r="LN287" i="6"/>
  <c r="LV287" i="6" s="1"/>
  <c r="LU287" i="6"/>
  <c r="LT287" i="6"/>
  <c r="LS287" i="6"/>
  <c r="ET287" i="6"/>
  <c r="GT287" i="6"/>
  <c r="IU287" i="6"/>
  <c r="LC287" i="6"/>
  <c r="LD287" i="6"/>
  <c r="LE287" i="6"/>
  <c r="LM287" i="6"/>
  <c r="C289" i="6"/>
  <c r="EU289" i="6"/>
  <c r="FC289" i="6" s="1"/>
  <c r="FB289" i="6"/>
  <c r="FA289" i="6"/>
  <c r="EZ289" i="6"/>
  <c r="GU289" i="6"/>
  <c r="HC289" i="6" s="1"/>
  <c r="HB289" i="6"/>
  <c r="HA289" i="6"/>
  <c r="GZ289" i="6"/>
  <c r="IV289" i="6"/>
  <c r="JD289" i="6"/>
  <c r="JC289" i="6"/>
  <c r="JB289" i="6"/>
  <c r="JA289" i="6"/>
  <c r="LN289" i="6"/>
  <c r="LV289" i="6" s="1"/>
  <c r="LU289" i="6"/>
  <c r="LT289" i="6"/>
  <c r="LS289" i="6"/>
  <c r="ET289" i="6"/>
  <c r="GT289" i="6"/>
  <c r="IU289" i="6"/>
  <c r="LC289" i="6"/>
  <c r="LD289" i="6"/>
  <c r="LE289" i="6"/>
  <c r="LM289" i="6"/>
  <c r="C291" i="6"/>
  <c r="EU291" i="6"/>
  <c r="FB291" i="6"/>
  <c r="FA291" i="6"/>
  <c r="EZ291" i="6"/>
  <c r="GU291" i="6"/>
  <c r="HC291" i="6"/>
  <c r="HB291" i="6"/>
  <c r="HA291" i="6"/>
  <c r="GZ291" i="6"/>
  <c r="IV291" i="6"/>
  <c r="JC291" i="6"/>
  <c r="JB291" i="6"/>
  <c r="JA291" i="6"/>
  <c r="LN291" i="6"/>
  <c r="LX291" i="6" s="1"/>
  <c r="LU291" i="6"/>
  <c r="LT291" i="6"/>
  <c r="LS291" i="6"/>
  <c r="ET291" i="6"/>
  <c r="GT291" i="6"/>
  <c r="IU291" i="6"/>
  <c r="LC291" i="6"/>
  <c r="LD291" i="6"/>
  <c r="LE291" i="6"/>
  <c r="LM291" i="6"/>
  <c r="C293" i="6"/>
  <c r="EU293" i="6"/>
  <c r="FK293" i="6"/>
  <c r="FB293" i="6"/>
  <c r="FA293" i="6"/>
  <c r="EZ293" i="6"/>
  <c r="GU293" i="6"/>
  <c r="HI293" i="6" s="1"/>
  <c r="HB293" i="6"/>
  <c r="HA293" i="6"/>
  <c r="GZ293" i="6"/>
  <c r="IV293" i="6"/>
  <c r="JT293" i="6"/>
  <c r="JC293" i="6"/>
  <c r="JB293" i="6"/>
  <c r="JA293" i="6"/>
  <c r="LN293" i="6"/>
  <c r="MB293" i="6" s="1"/>
  <c r="LU293" i="6"/>
  <c r="LT293" i="6"/>
  <c r="LS293" i="6"/>
  <c r="EQ293" i="6"/>
  <c r="ET293" i="6"/>
  <c r="GQ293" i="6"/>
  <c r="GT293" i="6"/>
  <c r="IR293" i="6"/>
  <c r="LD293" i="6" s="1"/>
  <c r="IU293" i="6"/>
  <c r="LJ293" i="6"/>
  <c r="LM293" i="6"/>
  <c r="C294" i="6"/>
  <c r="EU294" i="6"/>
  <c r="FK294" i="6"/>
  <c r="FB294" i="6"/>
  <c r="FA294" i="6"/>
  <c r="EZ294" i="6"/>
  <c r="GU294" i="6"/>
  <c r="HK294" i="6" s="1"/>
  <c r="HB294" i="6"/>
  <c r="HA294" i="6"/>
  <c r="GZ294" i="6"/>
  <c r="IV294" i="6"/>
  <c r="JP294" i="6" s="1"/>
  <c r="JC294" i="6"/>
  <c r="JB294" i="6"/>
  <c r="JA294" i="6"/>
  <c r="LN294" i="6"/>
  <c r="LZ294" i="6" s="1"/>
  <c r="LU294" i="6"/>
  <c r="LT294" i="6"/>
  <c r="LS294" i="6"/>
  <c r="EQ294" i="6"/>
  <c r="ET294" i="6"/>
  <c r="GQ294" i="6"/>
  <c r="GT294" i="6"/>
  <c r="IR294" i="6"/>
  <c r="LD294" i="6"/>
  <c r="IU294" i="6"/>
  <c r="LJ294" i="6"/>
  <c r="LM294" i="6"/>
  <c r="C295" i="6"/>
  <c r="EU295" i="6"/>
  <c r="FK295" i="6"/>
  <c r="FB295" i="6"/>
  <c r="FA295" i="6"/>
  <c r="EZ295" i="6"/>
  <c r="GU295" i="6"/>
  <c r="HI295" i="6" s="1"/>
  <c r="HB295" i="6"/>
  <c r="HA295" i="6"/>
  <c r="GZ295" i="6"/>
  <c r="IV295" i="6"/>
  <c r="JL295" i="6"/>
  <c r="JC295" i="6"/>
  <c r="JB295" i="6"/>
  <c r="JA295" i="6"/>
  <c r="LN295" i="6"/>
  <c r="MB295" i="6" s="1"/>
  <c r="LU295" i="6"/>
  <c r="LT295" i="6"/>
  <c r="LS295" i="6"/>
  <c r="EQ295" i="6"/>
  <c r="ET295" i="6"/>
  <c r="GQ295" i="6"/>
  <c r="GT295" i="6"/>
  <c r="IR295" i="6"/>
  <c r="LD295" i="6"/>
  <c r="IU295" i="6"/>
  <c r="LJ295" i="6"/>
  <c r="LM295" i="6"/>
  <c r="C296" i="6"/>
  <c r="EU296" i="6"/>
  <c r="FE296" i="6"/>
  <c r="FB296" i="6"/>
  <c r="FA296" i="6"/>
  <c r="EZ296" i="6"/>
  <c r="GU296" i="6"/>
  <c r="HC296" i="6" s="1"/>
  <c r="HB296" i="6"/>
  <c r="HA296" i="6"/>
  <c r="GZ296" i="6"/>
  <c r="IV296" i="6"/>
  <c r="JD296" i="6"/>
  <c r="JC296" i="6"/>
  <c r="JB296" i="6"/>
  <c r="JA296" i="6"/>
  <c r="LN296" i="6"/>
  <c r="LV296" i="6" s="1"/>
  <c r="LU296" i="6"/>
  <c r="LT296" i="6"/>
  <c r="LS296" i="6"/>
  <c r="EQ296" i="6"/>
  <c r="ET296" i="6"/>
  <c r="GQ296" i="6"/>
  <c r="GT296" i="6"/>
  <c r="IR296" i="6"/>
  <c r="LD296" i="6"/>
  <c r="IU296" i="6"/>
  <c r="LJ296" i="6"/>
  <c r="LM296" i="6"/>
  <c r="C297" i="6"/>
  <c r="EU297" i="6"/>
  <c r="FI297" i="6" s="1"/>
  <c r="FB297" i="6"/>
  <c r="FA297" i="6"/>
  <c r="EZ297" i="6"/>
  <c r="GU297" i="6"/>
  <c r="HE297" i="6" s="1"/>
  <c r="HB297" i="6"/>
  <c r="HA297" i="6"/>
  <c r="GZ297" i="6"/>
  <c r="IV297" i="6"/>
  <c r="JL297" i="6"/>
  <c r="JC297" i="6"/>
  <c r="JB297" i="6"/>
  <c r="JA297" i="6"/>
  <c r="LN297" i="6"/>
  <c r="LZ297" i="6"/>
  <c r="LU297" i="6"/>
  <c r="LT297" i="6"/>
  <c r="LS297" i="6"/>
  <c r="EQ297" i="6"/>
  <c r="ET297" i="6"/>
  <c r="GQ297" i="6"/>
  <c r="GT297" i="6"/>
  <c r="IR297" i="6"/>
  <c r="LC297" i="6" s="1"/>
  <c r="IU297" i="6"/>
  <c r="LJ297" i="6"/>
  <c r="LM297" i="6"/>
  <c r="C298" i="6"/>
  <c r="EU298" i="6"/>
  <c r="FB298" i="6"/>
  <c r="FA298" i="6"/>
  <c r="EZ298" i="6"/>
  <c r="GU298" i="6"/>
  <c r="HM298" i="6"/>
  <c r="HB298" i="6"/>
  <c r="HA298" i="6"/>
  <c r="GZ298" i="6"/>
  <c r="IV298" i="6"/>
  <c r="JC298" i="6"/>
  <c r="JB298" i="6"/>
  <c r="JA298" i="6"/>
  <c r="LN298" i="6"/>
  <c r="LZ298" i="6" s="1"/>
  <c r="LU298" i="6"/>
  <c r="LT298" i="6"/>
  <c r="LS298" i="6"/>
  <c r="EQ298" i="6"/>
  <c r="ET298" i="6"/>
  <c r="GQ298" i="6"/>
  <c r="GT298" i="6"/>
  <c r="IR298" i="6"/>
  <c r="LC298" i="6"/>
  <c r="IU298" i="6"/>
  <c r="LJ298" i="6"/>
  <c r="LM298" i="6"/>
  <c r="C300" i="6"/>
  <c r="EU300" i="6"/>
  <c r="FE300" i="6"/>
  <c r="FB300" i="6"/>
  <c r="FA300" i="6"/>
  <c r="EZ300" i="6"/>
  <c r="GU300" i="6"/>
  <c r="HI300" i="6"/>
  <c r="HB300" i="6"/>
  <c r="HA300" i="6"/>
  <c r="GZ300" i="6"/>
  <c r="IV300" i="6"/>
  <c r="JP300" i="6"/>
  <c r="JC300" i="6"/>
  <c r="JB300" i="6"/>
  <c r="JA300" i="6"/>
  <c r="LN300" i="6"/>
  <c r="LU300" i="6"/>
  <c r="LT300" i="6"/>
  <c r="LS300" i="6"/>
  <c r="EQ300" i="6"/>
  <c r="ET300" i="6"/>
  <c r="GQ300" i="6"/>
  <c r="GT300" i="6"/>
  <c r="IR300" i="6"/>
  <c r="LE300" i="6" s="1"/>
  <c r="IU300" i="6"/>
  <c r="LJ300" i="6"/>
  <c r="LM300" i="6"/>
  <c r="C301" i="6"/>
  <c r="EU301" i="6"/>
  <c r="FO301" i="6" s="1"/>
  <c r="FB301" i="6"/>
  <c r="FA301" i="6"/>
  <c r="EZ301" i="6"/>
  <c r="GU301" i="6"/>
  <c r="HI301" i="6"/>
  <c r="HB301" i="6"/>
  <c r="HA301" i="6"/>
  <c r="GZ301" i="6"/>
  <c r="IV301" i="6"/>
  <c r="JC301" i="6"/>
  <c r="JB301" i="6"/>
  <c r="JA301" i="6"/>
  <c r="LN301" i="6"/>
  <c r="LV301" i="6" s="1"/>
  <c r="LU301" i="6"/>
  <c r="LT301" i="6"/>
  <c r="LS301" i="6"/>
  <c r="EQ301" i="6"/>
  <c r="ET301" i="6"/>
  <c r="GQ301" i="6"/>
  <c r="GT301" i="6"/>
  <c r="IR301" i="6"/>
  <c r="LC301" i="6" s="1"/>
  <c r="IU301" i="6"/>
  <c r="LJ301" i="6"/>
  <c r="LM301" i="6"/>
  <c r="C302" i="6"/>
  <c r="EU302" i="6"/>
  <c r="FB302" i="6"/>
  <c r="FA302" i="6"/>
  <c r="EZ302" i="6"/>
  <c r="GU302" i="6"/>
  <c r="HB302" i="6"/>
  <c r="HA302" i="6"/>
  <c r="GZ302" i="6"/>
  <c r="IV302" i="6"/>
  <c r="JT302" i="6"/>
  <c r="JC302" i="6"/>
  <c r="JB302" i="6"/>
  <c r="JA302" i="6"/>
  <c r="LN302" i="6"/>
  <c r="LU302" i="6"/>
  <c r="LT302" i="6"/>
  <c r="LS302" i="6"/>
  <c r="EQ302" i="6"/>
  <c r="ET302" i="6"/>
  <c r="GQ302" i="6"/>
  <c r="GT302" i="6"/>
  <c r="IR302" i="6"/>
  <c r="LC302" i="6" s="1"/>
  <c r="IU302" i="6"/>
  <c r="LJ302" i="6"/>
  <c r="LM302" i="6"/>
  <c r="C303" i="6"/>
  <c r="EU303" i="6"/>
  <c r="FI303" i="6"/>
  <c r="FB303" i="6"/>
  <c r="FA303" i="6"/>
  <c r="EZ303" i="6"/>
  <c r="GU303" i="6"/>
  <c r="HC303" i="6"/>
  <c r="HB303" i="6"/>
  <c r="HA303" i="6"/>
  <c r="GZ303" i="6"/>
  <c r="IV303" i="6"/>
  <c r="JF303" i="6"/>
  <c r="JC303" i="6"/>
  <c r="JB303" i="6"/>
  <c r="JA303" i="6"/>
  <c r="LN303" i="6"/>
  <c r="LV303" i="6" s="1"/>
  <c r="LU303" i="6"/>
  <c r="LT303" i="6"/>
  <c r="LS303" i="6"/>
  <c r="EQ303" i="6"/>
  <c r="ET303" i="6"/>
  <c r="GQ303" i="6"/>
  <c r="GT303" i="6"/>
  <c r="IR303" i="6"/>
  <c r="LC303" i="6" s="1"/>
  <c r="IU303" i="6"/>
  <c r="LJ303" i="6"/>
  <c r="LM303" i="6"/>
  <c r="C304" i="6"/>
  <c r="EU304" i="6"/>
  <c r="FE304" i="6" s="1"/>
  <c r="FB304" i="6"/>
  <c r="FA304" i="6"/>
  <c r="EZ304" i="6"/>
  <c r="GU304" i="6"/>
  <c r="HC304" i="6"/>
  <c r="HB304" i="6"/>
  <c r="HA304" i="6"/>
  <c r="GZ304" i="6"/>
  <c r="IV304" i="6"/>
  <c r="JD304" i="6" s="1"/>
  <c r="JC304" i="6"/>
  <c r="JB304" i="6"/>
  <c r="JA304" i="6"/>
  <c r="LN304" i="6"/>
  <c r="LZ304" i="6"/>
  <c r="LU304" i="6"/>
  <c r="LT304" i="6"/>
  <c r="LS304" i="6"/>
  <c r="EQ304" i="6"/>
  <c r="ET304" i="6"/>
  <c r="GQ304" i="6"/>
  <c r="GT304" i="6"/>
  <c r="IR304" i="6"/>
  <c r="LC304" i="6" s="1"/>
  <c r="IU304" i="6"/>
  <c r="LJ304" i="6"/>
  <c r="LM304" i="6"/>
  <c r="C305" i="6"/>
  <c r="EU305" i="6"/>
  <c r="FC305" i="6" s="1"/>
  <c r="FB305" i="6"/>
  <c r="FA305" i="6"/>
  <c r="EZ305" i="6"/>
  <c r="GU305" i="6"/>
  <c r="HK305" i="6" s="1"/>
  <c r="HB305" i="6"/>
  <c r="HA305" i="6"/>
  <c r="GZ305" i="6"/>
  <c r="IV305" i="6"/>
  <c r="JD305" i="6" s="1"/>
  <c r="JC305" i="6"/>
  <c r="JB305" i="6"/>
  <c r="JA305" i="6"/>
  <c r="LN305" i="6"/>
  <c r="LZ305" i="6"/>
  <c r="LU305" i="6"/>
  <c r="LT305" i="6"/>
  <c r="LS305" i="6"/>
  <c r="EQ305" i="6"/>
  <c r="ET305" i="6"/>
  <c r="GQ305" i="6"/>
  <c r="GT305" i="6"/>
  <c r="IR305" i="6"/>
  <c r="LE305" i="6"/>
  <c r="IU305" i="6"/>
  <c r="LJ305" i="6"/>
  <c r="LM305" i="6"/>
  <c r="C307" i="6"/>
  <c r="EU307" i="6"/>
  <c r="FM307" i="6"/>
  <c r="FB307" i="6"/>
  <c r="FA307" i="6"/>
  <c r="EZ307" i="6"/>
  <c r="GU307" i="6"/>
  <c r="HI307" i="6" s="1"/>
  <c r="HB307" i="6"/>
  <c r="HA307" i="6"/>
  <c r="GZ307" i="6"/>
  <c r="IV307" i="6"/>
  <c r="JH307" i="6"/>
  <c r="JC307" i="6"/>
  <c r="JB307" i="6"/>
  <c r="JA307" i="6"/>
  <c r="LN307" i="6"/>
  <c r="MJ307" i="6" s="1"/>
  <c r="LU307" i="6"/>
  <c r="LT307" i="6"/>
  <c r="LS307" i="6"/>
  <c r="EQ307" i="6"/>
  <c r="ET307" i="6"/>
  <c r="GQ307" i="6"/>
  <c r="GT307" i="6"/>
  <c r="IR307" i="6"/>
  <c r="IU307" i="6"/>
  <c r="LJ307" i="6"/>
  <c r="LM307" i="6"/>
  <c r="C308" i="6"/>
  <c r="EU308" i="6"/>
  <c r="FB308" i="6"/>
  <c r="FA308" i="6"/>
  <c r="EZ308" i="6"/>
  <c r="GU308" i="6"/>
  <c r="HE308" i="6"/>
  <c r="HB308" i="6"/>
  <c r="HA308" i="6"/>
  <c r="GZ308" i="6"/>
  <c r="IV308" i="6"/>
  <c r="JD308" i="6"/>
  <c r="JC308" i="6"/>
  <c r="JB308" i="6"/>
  <c r="JA308" i="6"/>
  <c r="LN308" i="6"/>
  <c r="LX308" i="6"/>
  <c r="LU308" i="6"/>
  <c r="LT308" i="6"/>
  <c r="LS308" i="6"/>
  <c r="EQ308" i="6"/>
  <c r="ET308" i="6"/>
  <c r="GQ308" i="6"/>
  <c r="GT308" i="6"/>
  <c r="IR308" i="6"/>
  <c r="LC308" i="6" s="1"/>
  <c r="IU308" i="6"/>
  <c r="LJ308" i="6"/>
  <c r="LM308" i="6"/>
  <c r="C309" i="6"/>
  <c r="EU309" i="6"/>
  <c r="FE309" i="6" s="1"/>
  <c r="FB309" i="6"/>
  <c r="FA309" i="6"/>
  <c r="EZ309" i="6"/>
  <c r="GU309" i="6"/>
  <c r="HC309" i="6" s="1"/>
  <c r="HB309" i="6"/>
  <c r="HA309" i="6"/>
  <c r="GZ309" i="6"/>
  <c r="IV309" i="6"/>
  <c r="JJ309" i="6" s="1"/>
  <c r="JC309" i="6"/>
  <c r="JB309" i="6"/>
  <c r="JA309" i="6"/>
  <c r="LN309" i="6"/>
  <c r="LV309" i="6" s="1"/>
  <c r="LU309" i="6"/>
  <c r="LT309" i="6"/>
  <c r="LS309" i="6"/>
  <c r="EQ309" i="6"/>
  <c r="ET309" i="6"/>
  <c r="GQ309" i="6"/>
  <c r="GT309" i="6"/>
  <c r="IR309" i="6"/>
  <c r="IU309" i="6"/>
  <c r="LJ309" i="6"/>
  <c r="LM309" i="6"/>
  <c r="C310" i="6"/>
  <c r="EU310" i="6"/>
  <c r="FC310" i="6" s="1"/>
  <c r="FB310" i="6"/>
  <c r="FA310" i="6"/>
  <c r="EZ310" i="6"/>
  <c r="GU310" i="6"/>
  <c r="HS310" i="6" s="1"/>
  <c r="HB310" i="6"/>
  <c r="HA310" i="6"/>
  <c r="GZ310" i="6"/>
  <c r="IV310" i="6"/>
  <c r="JC310" i="6"/>
  <c r="JB310" i="6"/>
  <c r="JA310" i="6"/>
  <c r="LN310" i="6"/>
  <c r="LU310" i="6"/>
  <c r="LT310" i="6"/>
  <c r="LS310" i="6"/>
  <c r="EQ310" i="6"/>
  <c r="ET310" i="6"/>
  <c r="GQ310" i="6"/>
  <c r="GT310" i="6"/>
  <c r="IR310" i="6"/>
  <c r="LC310" i="6"/>
  <c r="IU310" i="6"/>
  <c r="LJ310" i="6"/>
  <c r="LM310" i="6"/>
  <c r="C311" i="6"/>
  <c r="EU311" i="6"/>
  <c r="FB311" i="6"/>
  <c r="FA311" i="6"/>
  <c r="EZ311" i="6"/>
  <c r="GU311" i="6"/>
  <c r="HC311" i="6" s="1"/>
  <c r="HB311" i="6"/>
  <c r="HA311" i="6"/>
  <c r="GZ311" i="6"/>
  <c r="IV311" i="6"/>
  <c r="JJ311" i="6" s="1"/>
  <c r="JC311" i="6"/>
  <c r="JB311" i="6"/>
  <c r="JA311" i="6"/>
  <c r="LN311" i="6"/>
  <c r="LV311" i="6"/>
  <c r="LU311" i="6"/>
  <c r="LT311" i="6"/>
  <c r="LS311" i="6"/>
  <c r="EQ311" i="6"/>
  <c r="ET311" i="6"/>
  <c r="GQ311" i="6"/>
  <c r="GT311" i="6"/>
  <c r="IR311" i="6"/>
  <c r="LC311" i="6" s="1"/>
  <c r="IU311" i="6"/>
  <c r="LJ311" i="6"/>
  <c r="LM311" i="6"/>
  <c r="C312" i="6"/>
  <c r="EU312" i="6"/>
  <c r="FE312" i="6" s="1"/>
  <c r="FB312" i="6"/>
  <c r="FA312" i="6"/>
  <c r="EZ312" i="6"/>
  <c r="GU312" i="6"/>
  <c r="HI312" i="6"/>
  <c r="HB312" i="6"/>
  <c r="HA312" i="6"/>
  <c r="GZ312" i="6"/>
  <c r="IV312" i="6"/>
  <c r="JC312" i="6"/>
  <c r="JB312" i="6"/>
  <c r="JA312" i="6"/>
  <c r="LN312" i="6"/>
  <c r="MB312" i="6" s="1"/>
  <c r="LU312" i="6"/>
  <c r="LT312" i="6"/>
  <c r="LS312" i="6"/>
  <c r="EQ312" i="6"/>
  <c r="ET312" i="6"/>
  <c r="GQ312" i="6"/>
  <c r="GT312" i="6"/>
  <c r="IR312" i="6"/>
  <c r="LE312" i="6" s="1"/>
  <c r="IU312" i="6"/>
  <c r="LJ312" i="6"/>
  <c r="LM312" i="6"/>
  <c r="C314" i="6"/>
  <c r="EU314" i="6"/>
  <c r="FG314" i="6"/>
  <c r="FB314" i="6"/>
  <c r="FA314" i="6"/>
  <c r="EZ314" i="6"/>
  <c r="GU314" i="6"/>
  <c r="HI314" i="6" s="1"/>
  <c r="HB314" i="6"/>
  <c r="HA314" i="6"/>
  <c r="GZ314" i="6"/>
  <c r="IV314" i="6"/>
  <c r="JT314" i="6" s="1"/>
  <c r="JC314" i="6"/>
  <c r="JB314" i="6"/>
  <c r="JA314" i="6"/>
  <c r="LN314" i="6"/>
  <c r="LU314" i="6"/>
  <c r="LT314" i="6"/>
  <c r="LS314" i="6"/>
  <c r="ET314" i="6"/>
  <c r="GT314" i="6"/>
  <c r="IU314" i="6"/>
  <c r="LC314" i="6"/>
  <c r="LD314" i="6"/>
  <c r="LE314" i="6"/>
  <c r="LM314" i="6"/>
  <c r="C315" i="6"/>
  <c r="EU315" i="6"/>
  <c r="FO315" i="6" s="1"/>
  <c r="FB315" i="6"/>
  <c r="FA315" i="6"/>
  <c r="EZ315" i="6"/>
  <c r="GU315" i="6"/>
  <c r="HC315" i="6"/>
  <c r="HB315" i="6"/>
  <c r="HA315" i="6"/>
  <c r="GZ315" i="6"/>
  <c r="IV315" i="6"/>
  <c r="JH315" i="6" s="1"/>
  <c r="JC315" i="6"/>
  <c r="JB315" i="6"/>
  <c r="JA315" i="6"/>
  <c r="LN315" i="6"/>
  <c r="LX315" i="6" s="1"/>
  <c r="LU315" i="6"/>
  <c r="LT315" i="6"/>
  <c r="LS315" i="6"/>
  <c r="ET315" i="6"/>
  <c r="GT315" i="6"/>
  <c r="IU315" i="6"/>
  <c r="LC315" i="6"/>
  <c r="LD315" i="6"/>
  <c r="LE315" i="6"/>
  <c r="LM315" i="6"/>
  <c r="C316" i="6"/>
  <c r="EU316" i="6"/>
  <c r="FQ316" i="6" s="1"/>
  <c r="FB316" i="6"/>
  <c r="FA316" i="6"/>
  <c r="EZ316" i="6"/>
  <c r="GU316" i="6"/>
  <c r="HI316" i="6"/>
  <c r="HB316" i="6"/>
  <c r="HA316" i="6"/>
  <c r="GZ316" i="6"/>
  <c r="IV316" i="6"/>
  <c r="JD316" i="6" s="1"/>
  <c r="JC316" i="6"/>
  <c r="JB316" i="6"/>
  <c r="JA316" i="6"/>
  <c r="LN316" i="6"/>
  <c r="LV316" i="6"/>
  <c r="LU316" i="6"/>
  <c r="LT316" i="6"/>
  <c r="LS316" i="6"/>
  <c r="ET316" i="6"/>
  <c r="GT316" i="6"/>
  <c r="IU316" i="6"/>
  <c r="LC316" i="6"/>
  <c r="LD316" i="6"/>
  <c r="LE316" i="6"/>
  <c r="LM316" i="6"/>
  <c r="C318" i="6"/>
  <c r="EU318" i="6"/>
  <c r="FI318" i="6" s="1"/>
  <c r="FB318" i="6"/>
  <c r="FA318" i="6"/>
  <c r="EZ318" i="6"/>
  <c r="GU318" i="6"/>
  <c r="HC318" i="6"/>
  <c r="HB318" i="6"/>
  <c r="HA318" i="6"/>
  <c r="GZ318" i="6"/>
  <c r="IV318" i="6"/>
  <c r="JJ318" i="6"/>
  <c r="JC318" i="6"/>
  <c r="JB318" i="6"/>
  <c r="JA318" i="6"/>
  <c r="LN318" i="6"/>
  <c r="LV318" i="6" s="1"/>
  <c r="LU318" i="6"/>
  <c r="LT318" i="6"/>
  <c r="LS318" i="6"/>
  <c r="ET318" i="6"/>
  <c r="GT318" i="6"/>
  <c r="IU318" i="6"/>
  <c r="LC318" i="6"/>
  <c r="LD318" i="6"/>
  <c r="LE318" i="6"/>
  <c r="LM318" i="6"/>
  <c r="C319" i="6"/>
  <c r="EU319" i="6"/>
  <c r="FB319" i="6"/>
  <c r="FA319" i="6"/>
  <c r="EZ319" i="6"/>
  <c r="GU319" i="6"/>
  <c r="HK319" i="6"/>
  <c r="HB319" i="6"/>
  <c r="HA319" i="6"/>
  <c r="GZ319" i="6"/>
  <c r="IV319" i="6"/>
  <c r="JF319" i="6"/>
  <c r="JC319" i="6"/>
  <c r="JB319" i="6"/>
  <c r="JA319" i="6"/>
  <c r="LN319" i="6"/>
  <c r="LU319" i="6"/>
  <c r="LT319" i="6"/>
  <c r="LS319" i="6"/>
  <c r="ET319" i="6"/>
  <c r="GT319" i="6"/>
  <c r="IU319" i="6"/>
  <c r="LC319" i="6"/>
  <c r="LD319" i="6"/>
  <c r="LE319" i="6"/>
  <c r="LM319" i="6"/>
  <c r="C320" i="6"/>
  <c r="EU320" i="6"/>
  <c r="FK320" i="6"/>
  <c r="FB320" i="6"/>
  <c r="FA320" i="6"/>
  <c r="EZ320" i="6"/>
  <c r="GU320" i="6"/>
  <c r="HI320" i="6"/>
  <c r="HB320" i="6"/>
  <c r="HA320" i="6"/>
  <c r="GZ320" i="6"/>
  <c r="IV320" i="6"/>
  <c r="JC320" i="6"/>
  <c r="JB320" i="6"/>
  <c r="JA320" i="6"/>
  <c r="LN320" i="6"/>
  <c r="LX320" i="6" s="1"/>
  <c r="LU320" i="6"/>
  <c r="LT320" i="6"/>
  <c r="LS320" i="6"/>
  <c r="ET320" i="6"/>
  <c r="GT320" i="6"/>
  <c r="IU320" i="6"/>
  <c r="LC320" i="6"/>
  <c r="LD320" i="6"/>
  <c r="LE320" i="6"/>
  <c r="LM320" i="6"/>
  <c r="C322" i="6"/>
  <c r="EU322" i="6"/>
  <c r="FM322" i="6"/>
  <c r="FB322" i="6"/>
  <c r="FA322" i="6"/>
  <c r="EZ322" i="6"/>
  <c r="GU322" i="6"/>
  <c r="HI322" i="6"/>
  <c r="HB322" i="6"/>
  <c r="HA322" i="6"/>
  <c r="GZ322" i="6"/>
  <c r="IV322" i="6"/>
  <c r="JJ322" i="6"/>
  <c r="JC322" i="6"/>
  <c r="JB322" i="6"/>
  <c r="JA322" i="6"/>
  <c r="LN322" i="6"/>
  <c r="LZ322" i="6" s="1"/>
  <c r="LU322" i="6"/>
  <c r="LT322" i="6"/>
  <c r="LS322" i="6"/>
  <c r="ET322" i="6"/>
  <c r="GT322" i="6"/>
  <c r="IU322" i="6"/>
  <c r="LC322" i="6"/>
  <c r="LD322" i="6"/>
  <c r="LE322" i="6"/>
  <c r="LM322" i="6"/>
  <c r="C323" i="6"/>
  <c r="EU323" i="6"/>
  <c r="FC323" i="6"/>
  <c r="FB323" i="6"/>
  <c r="FA323" i="6"/>
  <c r="EZ323" i="6"/>
  <c r="GU323" i="6"/>
  <c r="HC323" i="6" s="1"/>
  <c r="HB323" i="6"/>
  <c r="HA323" i="6"/>
  <c r="GZ323" i="6"/>
  <c r="IV323" i="6"/>
  <c r="JC323" i="6"/>
  <c r="JB323" i="6"/>
  <c r="JA323" i="6"/>
  <c r="LN323" i="6"/>
  <c r="LU323" i="6"/>
  <c r="LT323" i="6"/>
  <c r="LS323" i="6"/>
  <c r="ET323" i="6"/>
  <c r="GT323" i="6"/>
  <c r="IU323" i="6"/>
  <c r="LC323" i="6"/>
  <c r="LD323" i="6"/>
  <c r="LE323" i="6"/>
  <c r="LM323" i="6"/>
  <c r="C324" i="6"/>
  <c r="EU324" i="6"/>
  <c r="FI324" i="6" s="1"/>
  <c r="FB324" i="6"/>
  <c r="FA324" i="6"/>
  <c r="EZ324" i="6"/>
  <c r="GU324" i="6"/>
  <c r="HC324" i="6" s="1"/>
  <c r="HB324" i="6"/>
  <c r="HA324" i="6"/>
  <c r="GZ324" i="6"/>
  <c r="IV324" i="6"/>
  <c r="JC324" i="6"/>
  <c r="JB324" i="6"/>
  <c r="JA324" i="6"/>
  <c r="LN324" i="6"/>
  <c r="LV324" i="6"/>
  <c r="LU324" i="6"/>
  <c r="LT324" i="6"/>
  <c r="LS324" i="6"/>
  <c r="ET324" i="6"/>
  <c r="GT324" i="6"/>
  <c r="IU324" i="6"/>
  <c r="LC324" i="6"/>
  <c r="LD324" i="6"/>
  <c r="LE324" i="6"/>
  <c r="LM324" i="6"/>
  <c r="C326" i="6"/>
  <c r="EU326" i="6"/>
  <c r="FC326" i="6" s="1"/>
  <c r="FB326" i="6"/>
  <c r="FA326" i="6"/>
  <c r="EZ326" i="6"/>
  <c r="GU326" i="6"/>
  <c r="HC326" i="6" s="1"/>
  <c r="HB326" i="6"/>
  <c r="HA326" i="6"/>
  <c r="GZ326" i="6"/>
  <c r="IV326" i="6"/>
  <c r="JC326" i="6"/>
  <c r="JB326" i="6"/>
  <c r="JA326" i="6"/>
  <c r="LN326" i="6"/>
  <c r="LV326" i="6"/>
  <c r="LU326" i="6"/>
  <c r="LT326" i="6"/>
  <c r="LS326" i="6"/>
  <c r="ET326" i="6"/>
  <c r="GT326" i="6"/>
  <c r="IU326" i="6"/>
  <c r="LC326" i="6"/>
  <c r="LD326" i="6"/>
  <c r="LE326" i="6"/>
  <c r="LM326" i="6"/>
  <c r="C327" i="6"/>
  <c r="EU327" i="6"/>
  <c r="FB327" i="6"/>
  <c r="FA327" i="6"/>
  <c r="EZ327" i="6"/>
  <c r="GU327" i="6"/>
  <c r="HB327" i="6"/>
  <c r="HA327" i="6"/>
  <c r="GZ327" i="6"/>
  <c r="IV327" i="6"/>
  <c r="JL327" i="6"/>
  <c r="JC327" i="6"/>
  <c r="JB327" i="6"/>
  <c r="JA327" i="6"/>
  <c r="LN327" i="6"/>
  <c r="LU327" i="6"/>
  <c r="LT327" i="6"/>
  <c r="LS327" i="6"/>
  <c r="ET327" i="6"/>
  <c r="GT327" i="6"/>
  <c r="IU327" i="6"/>
  <c r="LC327" i="6"/>
  <c r="LD327" i="6"/>
  <c r="LE327" i="6"/>
  <c r="LM327" i="6"/>
  <c r="C328" i="6"/>
  <c r="EU328" i="6"/>
  <c r="FG328" i="6"/>
  <c r="FB328" i="6"/>
  <c r="FA328" i="6"/>
  <c r="EZ328" i="6"/>
  <c r="GU328" i="6"/>
  <c r="HC328" i="6"/>
  <c r="HB328" i="6"/>
  <c r="HA328" i="6"/>
  <c r="GZ328" i="6"/>
  <c r="IV328" i="6"/>
  <c r="JF328" i="6"/>
  <c r="JC328" i="6"/>
  <c r="JB328" i="6"/>
  <c r="JA328" i="6"/>
  <c r="LN328" i="6"/>
  <c r="LV328" i="6" s="1"/>
  <c r="LU328" i="6"/>
  <c r="LT328" i="6"/>
  <c r="LS328" i="6"/>
  <c r="ET328" i="6"/>
  <c r="GT328" i="6"/>
  <c r="IU328" i="6"/>
  <c r="LC328" i="6"/>
  <c r="LD328" i="6"/>
  <c r="LE328" i="6"/>
  <c r="LM328" i="6"/>
  <c r="C330" i="6"/>
  <c r="EU330" i="6"/>
  <c r="FB330" i="6"/>
  <c r="FA330" i="6"/>
  <c r="EZ330" i="6"/>
  <c r="GU330" i="6"/>
  <c r="HI330" i="6"/>
  <c r="HB330" i="6"/>
  <c r="HA330" i="6"/>
  <c r="GZ330" i="6"/>
  <c r="IV330" i="6"/>
  <c r="JC330" i="6"/>
  <c r="JB330" i="6"/>
  <c r="JA330" i="6"/>
  <c r="LN330" i="6"/>
  <c r="MH330" i="6" s="1"/>
  <c r="LU330" i="6"/>
  <c r="LT330" i="6"/>
  <c r="LS330" i="6"/>
  <c r="ET330" i="6"/>
  <c r="GT330" i="6"/>
  <c r="IU330" i="6"/>
  <c r="LC330" i="6"/>
  <c r="LD330" i="6"/>
  <c r="LE330" i="6"/>
  <c r="LM330" i="6"/>
  <c r="C331" i="6"/>
  <c r="EU331" i="6"/>
  <c r="FC331" i="6" s="1"/>
  <c r="FB331" i="6"/>
  <c r="FA331" i="6"/>
  <c r="EZ331" i="6"/>
  <c r="GU331" i="6"/>
  <c r="HO331" i="6"/>
  <c r="HB331" i="6"/>
  <c r="HA331" i="6"/>
  <c r="GZ331" i="6"/>
  <c r="IV331" i="6"/>
  <c r="JH331" i="6"/>
  <c r="JC331" i="6"/>
  <c r="JB331" i="6"/>
  <c r="JA331" i="6"/>
  <c r="LN331" i="6"/>
  <c r="MF331" i="6"/>
  <c r="LU331" i="6"/>
  <c r="LT331" i="6"/>
  <c r="LS331" i="6"/>
  <c r="ET331" i="6"/>
  <c r="GT331" i="6"/>
  <c r="IU331" i="6"/>
  <c r="LC331" i="6"/>
  <c r="LD331" i="6"/>
  <c r="LE331" i="6"/>
  <c r="LM331" i="6"/>
  <c r="C332" i="6"/>
  <c r="EU332" i="6"/>
  <c r="FQ332" i="6" s="1"/>
  <c r="FB332" i="6"/>
  <c r="FA332" i="6"/>
  <c r="EZ332" i="6"/>
  <c r="GU332" i="6"/>
  <c r="HG332" i="6" s="1"/>
  <c r="HB332" i="6"/>
  <c r="HA332" i="6"/>
  <c r="GZ332" i="6"/>
  <c r="IV332" i="6"/>
  <c r="JJ332" i="6" s="1"/>
  <c r="JC332" i="6"/>
  <c r="JB332" i="6"/>
  <c r="JA332" i="6"/>
  <c r="LN332" i="6"/>
  <c r="LU332" i="6"/>
  <c r="LT332" i="6"/>
  <c r="LS332" i="6"/>
  <c r="ET332" i="6"/>
  <c r="GT332" i="6"/>
  <c r="IU332" i="6"/>
  <c r="LC332" i="6"/>
  <c r="LD332" i="6"/>
  <c r="LE332" i="6"/>
  <c r="LM332" i="6"/>
  <c r="C334" i="6"/>
  <c r="EU334" i="6"/>
  <c r="FK334" i="6"/>
  <c r="FB334" i="6"/>
  <c r="FA334" i="6"/>
  <c r="EZ334" i="6"/>
  <c r="GU334" i="6"/>
  <c r="HC334" i="6" s="1"/>
  <c r="HB334" i="6"/>
  <c r="HA334" i="6"/>
  <c r="GZ334" i="6"/>
  <c r="IV334" i="6"/>
  <c r="JH334" i="6" s="1"/>
  <c r="JC334" i="6"/>
  <c r="JB334" i="6"/>
  <c r="JA334" i="6"/>
  <c r="LN334" i="6"/>
  <c r="LU334" i="6"/>
  <c r="LT334" i="6"/>
  <c r="LS334" i="6"/>
  <c r="ET334" i="6"/>
  <c r="GT334" i="6"/>
  <c r="IU334" i="6"/>
  <c r="LC334" i="6"/>
  <c r="LD334" i="6"/>
  <c r="LE334" i="6"/>
  <c r="LM334" i="6"/>
  <c r="C335" i="6"/>
  <c r="EU335" i="6"/>
  <c r="FC335" i="6"/>
  <c r="FB335" i="6"/>
  <c r="FA335" i="6"/>
  <c r="EZ335" i="6"/>
  <c r="GU335" i="6"/>
  <c r="HB335" i="6"/>
  <c r="HA335" i="6"/>
  <c r="GZ335" i="6"/>
  <c r="IV335" i="6"/>
  <c r="JD335" i="6" s="1"/>
  <c r="JC335" i="6"/>
  <c r="JB335" i="6"/>
  <c r="JA335" i="6"/>
  <c r="LN335" i="6"/>
  <c r="MJ335" i="6" s="1"/>
  <c r="LU335" i="6"/>
  <c r="LT335" i="6"/>
  <c r="LS335" i="6"/>
  <c r="ET335" i="6"/>
  <c r="GT335" i="6"/>
  <c r="IU335" i="6"/>
  <c r="LC335" i="6"/>
  <c r="LD335" i="6"/>
  <c r="LE335" i="6"/>
  <c r="LM335" i="6"/>
  <c r="C336" i="6"/>
  <c r="EU336" i="6"/>
  <c r="FG336" i="6" s="1"/>
  <c r="FB336" i="6"/>
  <c r="FA336" i="6"/>
  <c r="EZ336" i="6"/>
  <c r="GU336" i="6"/>
  <c r="HB336" i="6"/>
  <c r="HA336" i="6"/>
  <c r="GZ336" i="6"/>
  <c r="IV336" i="6"/>
  <c r="JP336" i="6" s="1"/>
  <c r="JC336" i="6"/>
  <c r="JB336" i="6"/>
  <c r="JA336" i="6"/>
  <c r="LN336" i="6"/>
  <c r="LU336" i="6"/>
  <c r="LT336" i="6"/>
  <c r="LS336" i="6"/>
  <c r="ET336" i="6"/>
  <c r="GT336" i="6"/>
  <c r="IU336" i="6"/>
  <c r="LC336" i="6"/>
  <c r="LD336" i="6"/>
  <c r="LE336" i="6"/>
  <c r="LM336" i="6"/>
  <c r="C338" i="6"/>
  <c r="EU338" i="6"/>
  <c r="FB338" i="6"/>
  <c r="FA338" i="6"/>
  <c r="EZ338" i="6"/>
  <c r="GU338" i="6"/>
  <c r="HG338" i="6" s="1"/>
  <c r="HB338" i="6"/>
  <c r="HA338" i="6"/>
  <c r="GZ338" i="6"/>
  <c r="IV338" i="6"/>
  <c r="JD338" i="6" s="1"/>
  <c r="JC338" i="6"/>
  <c r="JB338" i="6"/>
  <c r="JA338" i="6"/>
  <c r="LN338" i="6"/>
  <c r="LV338" i="6"/>
  <c r="LU338" i="6"/>
  <c r="LT338" i="6"/>
  <c r="LS338" i="6"/>
  <c r="ET338" i="6"/>
  <c r="GT338" i="6"/>
  <c r="IU338" i="6"/>
  <c r="LC338" i="6"/>
  <c r="LD338" i="6"/>
  <c r="LE338" i="6"/>
  <c r="LM338" i="6"/>
  <c r="C339" i="6"/>
  <c r="EU339" i="6"/>
  <c r="FB339" i="6"/>
  <c r="FA339" i="6"/>
  <c r="EZ339" i="6"/>
  <c r="GU339" i="6"/>
  <c r="HC339" i="6" s="1"/>
  <c r="HB339" i="6"/>
  <c r="HA339" i="6"/>
  <c r="GZ339" i="6"/>
  <c r="IV339" i="6"/>
  <c r="JC339" i="6"/>
  <c r="JB339" i="6"/>
  <c r="JA339" i="6"/>
  <c r="LN339" i="6"/>
  <c r="MD339" i="6"/>
  <c r="LU339" i="6"/>
  <c r="LT339" i="6"/>
  <c r="LS339" i="6"/>
  <c r="ET339" i="6"/>
  <c r="GT339" i="6"/>
  <c r="IU339" i="6"/>
  <c r="LC339" i="6"/>
  <c r="LD339" i="6"/>
  <c r="LE339" i="6"/>
  <c r="LM339" i="6"/>
  <c r="C340" i="6"/>
  <c r="EU340" i="6"/>
  <c r="FS340" i="6" s="1"/>
  <c r="FB340" i="6"/>
  <c r="FA340" i="6"/>
  <c r="EZ340" i="6"/>
  <c r="GU340" i="6"/>
  <c r="HQ340" i="6" s="1"/>
  <c r="HB340" i="6"/>
  <c r="HA340" i="6"/>
  <c r="GZ340" i="6"/>
  <c r="IV340" i="6"/>
  <c r="JC340" i="6"/>
  <c r="JB340" i="6"/>
  <c r="JA340" i="6"/>
  <c r="LN340" i="6"/>
  <c r="ML340" i="6"/>
  <c r="LU340" i="6"/>
  <c r="LT340" i="6"/>
  <c r="LS340" i="6"/>
  <c r="ET340" i="6"/>
  <c r="GT340" i="6"/>
  <c r="IU340" i="6"/>
  <c r="LC340" i="6"/>
  <c r="LD340" i="6"/>
  <c r="LE340" i="6"/>
  <c r="LM340" i="6"/>
  <c r="C342" i="6"/>
  <c r="FC342" i="6"/>
  <c r="FB342" i="6"/>
  <c r="FA342" i="6"/>
  <c r="EZ342" i="6"/>
  <c r="FE342" i="6"/>
  <c r="FG342" i="6"/>
  <c r="FI342" i="6"/>
  <c r="FK342" i="6"/>
  <c r="FM342" i="6"/>
  <c r="FO342" i="6"/>
  <c r="FQ342" i="6"/>
  <c r="HC342" i="6"/>
  <c r="HB342" i="6"/>
  <c r="HA342" i="6"/>
  <c r="GZ342" i="6"/>
  <c r="HE342" i="6"/>
  <c r="HG342" i="6"/>
  <c r="HI342" i="6"/>
  <c r="HK342" i="6"/>
  <c r="HM342" i="6"/>
  <c r="HO342" i="6"/>
  <c r="HQ342" i="6"/>
  <c r="JD342" i="6"/>
  <c r="JC342" i="6"/>
  <c r="JB342" i="6"/>
  <c r="JA342" i="6"/>
  <c r="JF342" i="6"/>
  <c r="JH342" i="6"/>
  <c r="JJ342" i="6"/>
  <c r="JL342" i="6"/>
  <c r="JN342" i="6"/>
  <c r="JP342" i="6"/>
  <c r="JR342" i="6"/>
  <c r="LV342" i="6"/>
  <c r="LU342" i="6"/>
  <c r="LT342" i="6"/>
  <c r="LS342" i="6"/>
  <c r="LX342" i="6"/>
  <c r="LZ342" i="6"/>
  <c r="MB342" i="6"/>
  <c r="MD342" i="6"/>
  <c r="MF342" i="6"/>
  <c r="MH342" i="6"/>
  <c r="MJ342" i="6"/>
  <c r="FS342" i="6"/>
  <c r="HS342" i="6"/>
  <c r="JT342" i="6"/>
  <c r="LC342" i="6"/>
  <c r="LD342" i="6"/>
  <c r="LE342" i="6"/>
  <c r="ML342" i="6"/>
  <c r="C343" i="6"/>
  <c r="FC343" i="6"/>
  <c r="FB343" i="6"/>
  <c r="FA343" i="6"/>
  <c r="EZ343" i="6"/>
  <c r="FE343" i="6"/>
  <c r="FG343" i="6"/>
  <c r="FI343" i="6"/>
  <c r="FK343" i="6"/>
  <c r="FM343" i="6"/>
  <c r="FO343" i="6"/>
  <c r="FQ343" i="6"/>
  <c r="HC343" i="6"/>
  <c r="HB343" i="6"/>
  <c r="HA343" i="6"/>
  <c r="GZ343" i="6"/>
  <c r="HE343" i="6"/>
  <c r="HG343" i="6"/>
  <c r="HI343" i="6"/>
  <c r="HK343" i="6"/>
  <c r="HM343" i="6"/>
  <c r="HO343" i="6"/>
  <c r="HQ343" i="6"/>
  <c r="JD343" i="6"/>
  <c r="JC343" i="6"/>
  <c r="JB343" i="6"/>
  <c r="JA343" i="6"/>
  <c r="JF343" i="6"/>
  <c r="JH343" i="6"/>
  <c r="JJ343" i="6"/>
  <c r="JL343" i="6"/>
  <c r="JN343" i="6"/>
  <c r="JP343" i="6"/>
  <c r="JR343" i="6"/>
  <c r="LV343" i="6"/>
  <c r="LU343" i="6"/>
  <c r="LT343" i="6"/>
  <c r="LS343" i="6"/>
  <c r="LX343" i="6"/>
  <c r="LZ343" i="6"/>
  <c r="MB343" i="6"/>
  <c r="MD343" i="6"/>
  <c r="MF343" i="6"/>
  <c r="MH343" i="6"/>
  <c r="MJ343" i="6"/>
  <c r="FS343" i="6"/>
  <c r="HS343" i="6"/>
  <c r="JT343" i="6"/>
  <c r="LC343" i="6"/>
  <c r="LD343" i="6"/>
  <c r="LE343" i="6"/>
  <c r="ML343" i="6"/>
  <c r="C344" i="6"/>
  <c r="FC344" i="6"/>
  <c r="FB344" i="6"/>
  <c r="FA344" i="6"/>
  <c r="EZ344" i="6"/>
  <c r="FE344" i="6"/>
  <c r="FG344" i="6"/>
  <c r="FI344" i="6"/>
  <c r="FK344" i="6"/>
  <c r="FM344" i="6"/>
  <c r="FO344" i="6"/>
  <c r="FQ344" i="6"/>
  <c r="HC344" i="6"/>
  <c r="HB344" i="6"/>
  <c r="HA344" i="6"/>
  <c r="GZ344" i="6"/>
  <c r="HE344" i="6"/>
  <c r="HG344" i="6"/>
  <c r="HI344" i="6"/>
  <c r="HK344" i="6"/>
  <c r="HM344" i="6"/>
  <c r="HO344" i="6"/>
  <c r="HQ344" i="6"/>
  <c r="JD344" i="6"/>
  <c r="JC344" i="6"/>
  <c r="JB344" i="6"/>
  <c r="JA344" i="6"/>
  <c r="JF344" i="6"/>
  <c r="JH344" i="6"/>
  <c r="JJ344" i="6"/>
  <c r="JL344" i="6"/>
  <c r="JN344" i="6"/>
  <c r="JP344" i="6"/>
  <c r="JR344" i="6"/>
  <c r="LV344" i="6"/>
  <c r="LU344" i="6"/>
  <c r="LT344" i="6"/>
  <c r="LS344" i="6"/>
  <c r="LX344" i="6"/>
  <c r="LZ344" i="6"/>
  <c r="MB344" i="6"/>
  <c r="MD344" i="6"/>
  <c r="MF344" i="6"/>
  <c r="MH344" i="6"/>
  <c r="MJ344" i="6"/>
  <c r="FS344" i="6"/>
  <c r="HS344" i="6"/>
  <c r="JT344" i="6"/>
  <c r="LC344" i="6"/>
  <c r="LD344" i="6"/>
  <c r="LE344" i="6"/>
  <c r="ML344" i="6"/>
  <c r="C346" i="6"/>
  <c r="FC346" i="6"/>
  <c r="FB346" i="6"/>
  <c r="FA346" i="6"/>
  <c r="EZ346" i="6"/>
  <c r="FE346" i="6"/>
  <c r="FG346" i="6"/>
  <c r="FI346" i="6"/>
  <c r="FK346" i="6"/>
  <c r="FM346" i="6"/>
  <c r="FO346" i="6"/>
  <c r="FQ346" i="6"/>
  <c r="HC346" i="6"/>
  <c r="HB346" i="6"/>
  <c r="HA346" i="6"/>
  <c r="GZ346" i="6"/>
  <c r="HE346" i="6"/>
  <c r="HG346" i="6"/>
  <c r="HI346" i="6"/>
  <c r="HK346" i="6"/>
  <c r="HM346" i="6"/>
  <c r="HO346" i="6"/>
  <c r="HQ346" i="6"/>
  <c r="JD346" i="6"/>
  <c r="JC346" i="6"/>
  <c r="JB346" i="6"/>
  <c r="JA346" i="6"/>
  <c r="JF346" i="6"/>
  <c r="JH346" i="6"/>
  <c r="JJ346" i="6"/>
  <c r="JL346" i="6"/>
  <c r="JN346" i="6"/>
  <c r="JP346" i="6"/>
  <c r="JR346" i="6"/>
  <c r="LV346" i="6"/>
  <c r="LU346" i="6"/>
  <c r="LT346" i="6"/>
  <c r="LS346" i="6"/>
  <c r="LX346" i="6"/>
  <c r="LZ346" i="6"/>
  <c r="MB346" i="6"/>
  <c r="MD346" i="6"/>
  <c r="MF346" i="6"/>
  <c r="MH346" i="6"/>
  <c r="MJ346" i="6"/>
  <c r="FS346" i="6"/>
  <c r="HS346" i="6"/>
  <c r="JT346" i="6"/>
  <c r="LC346" i="6"/>
  <c r="LD346" i="6"/>
  <c r="LE346" i="6"/>
  <c r="ML346" i="6"/>
  <c r="C347" i="6"/>
  <c r="FC347" i="6"/>
  <c r="FB347" i="6"/>
  <c r="FA347" i="6"/>
  <c r="EZ347" i="6"/>
  <c r="FE347" i="6"/>
  <c r="FG347" i="6"/>
  <c r="FI347" i="6"/>
  <c r="FK347" i="6"/>
  <c r="FM347" i="6"/>
  <c r="FO347" i="6"/>
  <c r="FQ347" i="6"/>
  <c r="HC347" i="6"/>
  <c r="HB347" i="6"/>
  <c r="HA347" i="6"/>
  <c r="GZ347" i="6"/>
  <c r="HE347" i="6"/>
  <c r="HG347" i="6"/>
  <c r="HI347" i="6"/>
  <c r="HK347" i="6"/>
  <c r="HM347" i="6"/>
  <c r="HO347" i="6"/>
  <c r="HQ347" i="6"/>
  <c r="JD347" i="6"/>
  <c r="JC347" i="6"/>
  <c r="JB347" i="6"/>
  <c r="JA347" i="6"/>
  <c r="JF347" i="6"/>
  <c r="JH347" i="6"/>
  <c r="JJ347" i="6"/>
  <c r="JL347" i="6"/>
  <c r="JN347" i="6"/>
  <c r="JP347" i="6"/>
  <c r="JR347" i="6"/>
  <c r="LV347" i="6"/>
  <c r="LU347" i="6"/>
  <c r="LT347" i="6"/>
  <c r="LS347" i="6"/>
  <c r="LX347" i="6"/>
  <c r="LZ347" i="6"/>
  <c r="MB347" i="6"/>
  <c r="MD347" i="6"/>
  <c r="MF347" i="6"/>
  <c r="MH347" i="6"/>
  <c r="MJ347" i="6"/>
  <c r="FS347" i="6"/>
  <c r="HS347" i="6"/>
  <c r="JT347" i="6"/>
  <c r="LC347" i="6"/>
  <c r="LD347" i="6"/>
  <c r="LE347" i="6"/>
  <c r="ML347" i="6"/>
  <c r="C348" i="6"/>
  <c r="FC348" i="6"/>
  <c r="FB348" i="6"/>
  <c r="FA348" i="6"/>
  <c r="EZ348" i="6"/>
  <c r="FE348" i="6"/>
  <c r="FG348" i="6"/>
  <c r="FI348" i="6"/>
  <c r="FK348" i="6"/>
  <c r="FM348" i="6"/>
  <c r="FO348" i="6"/>
  <c r="FQ348" i="6"/>
  <c r="HC348" i="6"/>
  <c r="HB348" i="6"/>
  <c r="HA348" i="6"/>
  <c r="GZ348" i="6"/>
  <c r="HE348" i="6"/>
  <c r="HG348" i="6"/>
  <c r="HI348" i="6"/>
  <c r="HK348" i="6"/>
  <c r="HM348" i="6"/>
  <c r="HO348" i="6"/>
  <c r="HQ348" i="6"/>
  <c r="JD348" i="6"/>
  <c r="JC348" i="6"/>
  <c r="JB348" i="6"/>
  <c r="JA348" i="6"/>
  <c r="JF348" i="6"/>
  <c r="JH348" i="6"/>
  <c r="JJ348" i="6"/>
  <c r="JL348" i="6"/>
  <c r="JN348" i="6"/>
  <c r="JP348" i="6"/>
  <c r="JR348" i="6"/>
  <c r="LV348" i="6"/>
  <c r="LU348" i="6"/>
  <c r="LT348" i="6"/>
  <c r="LS348" i="6"/>
  <c r="LX348" i="6"/>
  <c r="LZ348" i="6"/>
  <c r="MB348" i="6"/>
  <c r="MD348" i="6"/>
  <c r="MF348" i="6"/>
  <c r="MH348" i="6"/>
  <c r="MJ348" i="6"/>
  <c r="FS348" i="6"/>
  <c r="HS348" i="6"/>
  <c r="JT348" i="6"/>
  <c r="LC348" i="6"/>
  <c r="LD348" i="6"/>
  <c r="LE348" i="6"/>
  <c r="ML348" i="6"/>
  <c r="C350" i="6"/>
  <c r="FC350" i="6"/>
  <c r="FB350" i="6"/>
  <c r="FA350" i="6"/>
  <c r="EZ350" i="6"/>
  <c r="FE350" i="6"/>
  <c r="FG350" i="6"/>
  <c r="FI350" i="6"/>
  <c r="FK350" i="6"/>
  <c r="FM350" i="6"/>
  <c r="FO350" i="6"/>
  <c r="FQ350" i="6"/>
  <c r="HC350" i="6"/>
  <c r="HB350" i="6"/>
  <c r="HA350" i="6"/>
  <c r="GZ350" i="6"/>
  <c r="HE350" i="6"/>
  <c r="HG350" i="6"/>
  <c r="HI350" i="6"/>
  <c r="HK350" i="6"/>
  <c r="HM350" i="6"/>
  <c r="HO350" i="6"/>
  <c r="HQ350" i="6"/>
  <c r="JD350" i="6"/>
  <c r="JC350" i="6"/>
  <c r="JB350" i="6"/>
  <c r="JA350" i="6"/>
  <c r="JF350" i="6"/>
  <c r="JH350" i="6"/>
  <c r="JJ350" i="6"/>
  <c r="JL350" i="6"/>
  <c r="JN350" i="6"/>
  <c r="JP350" i="6"/>
  <c r="JR350" i="6"/>
  <c r="LV350" i="6"/>
  <c r="LU350" i="6"/>
  <c r="LT350" i="6"/>
  <c r="LS350" i="6"/>
  <c r="LX350" i="6"/>
  <c r="LZ350" i="6"/>
  <c r="MB350" i="6"/>
  <c r="MD350" i="6"/>
  <c r="MF350" i="6"/>
  <c r="MH350" i="6"/>
  <c r="MJ350" i="6"/>
  <c r="FS350" i="6"/>
  <c r="HS350" i="6"/>
  <c r="JT350" i="6"/>
  <c r="LC350" i="6"/>
  <c r="LD350" i="6"/>
  <c r="LE350" i="6"/>
  <c r="ML350" i="6"/>
  <c r="C351" i="6"/>
  <c r="FC351" i="6"/>
  <c r="FB351" i="6"/>
  <c r="FA351" i="6"/>
  <c r="EZ351" i="6"/>
  <c r="FE351" i="6"/>
  <c r="FG351" i="6"/>
  <c r="FI351" i="6"/>
  <c r="FK351" i="6"/>
  <c r="FM351" i="6"/>
  <c r="FO351" i="6"/>
  <c r="FQ351" i="6"/>
  <c r="HC351" i="6"/>
  <c r="HB351" i="6"/>
  <c r="HA351" i="6"/>
  <c r="GZ351" i="6"/>
  <c r="HE351" i="6"/>
  <c r="HG351" i="6"/>
  <c r="HI351" i="6"/>
  <c r="HK351" i="6"/>
  <c r="HM351" i="6"/>
  <c r="HO351" i="6"/>
  <c r="HQ351" i="6"/>
  <c r="JD351" i="6"/>
  <c r="JC351" i="6"/>
  <c r="JB351" i="6"/>
  <c r="JA351" i="6"/>
  <c r="JF351" i="6"/>
  <c r="JH351" i="6"/>
  <c r="JJ351" i="6"/>
  <c r="JL351" i="6"/>
  <c r="JN351" i="6"/>
  <c r="JP351" i="6"/>
  <c r="JR351" i="6"/>
  <c r="LV351" i="6"/>
  <c r="LU351" i="6"/>
  <c r="LT351" i="6"/>
  <c r="LS351" i="6"/>
  <c r="LX351" i="6"/>
  <c r="LZ351" i="6"/>
  <c r="MB351" i="6"/>
  <c r="MD351" i="6"/>
  <c r="MF351" i="6"/>
  <c r="MH351" i="6"/>
  <c r="MJ351" i="6"/>
  <c r="FS351" i="6"/>
  <c r="HS351" i="6"/>
  <c r="JT351" i="6"/>
  <c r="LC351" i="6"/>
  <c r="LD351" i="6"/>
  <c r="LE351" i="6"/>
  <c r="ML351" i="6"/>
  <c r="C352" i="6"/>
  <c r="FC352" i="6"/>
  <c r="FB352" i="6"/>
  <c r="FA352" i="6"/>
  <c r="EZ352" i="6"/>
  <c r="FE352" i="6"/>
  <c r="FG352" i="6"/>
  <c r="FI352" i="6"/>
  <c r="FK352" i="6"/>
  <c r="FM352" i="6"/>
  <c r="FO352" i="6"/>
  <c r="FQ352" i="6"/>
  <c r="HC352" i="6"/>
  <c r="HB352" i="6"/>
  <c r="HA352" i="6"/>
  <c r="GZ352" i="6"/>
  <c r="HE352" i="6"/>
  <c r="HG352" i="6"/>
  <c r="HI352" i="6"/>
  <c r="HK352" i="6"/>
  <c r="HM352" i="6"/>
  <c r="HO352" i="6"/>
  <c r="HQ352" i="6"/>
  <c r="JD352" i="6"/>
  <c r="JC352" i="6"/>
  <c r="JB352" i="6"/>
  <c r="JA352" i="6"/>
  <c r="JF352" i="6"/>
  <c r="JH352" i="6"/>
  <c r="JJ352" i="6"/>
  <c r="JL352" i="6"/>
  <c r="JN352" i="6"/>
  <c r="JP352" i="6"/>
  <c r="JR352" i="6"/>
  <c r="LV352" i="6"/>
  <c r="LU352" i="6"/>
  <c r="LT352" i="6"/>
  <c r="LS352" i="6"/>
  <c r="LX352" i="6"/>
  <c r="LZ352" i="6"/>
  <c r="MB352" i="6"/>
  <c r="MD352" i="6"/>
  <c r="MF352" i="6"/>
  <c r="MH352" i="6"/>
  <c r="MJ352" i="6"/>
  <c r="FS352" i="6"/>
  <c r="HS352" i="6"/>
  <c r="JT352" i="6"/>
  <c r="LC352" i="6"/>
  <c r="LD352" i="6"/>
  <c r="LE352" i="6"/>
  <c r="ML352" i="6"/>
  <c r="C354" i="6"/>
  <c r="H354" i="6"/>
  <c r="J354" i="6"/>
  <c r="L354" i="6"/>
  <c r="N354" i="6"/>
  <c r="P354" i="6"/>
  <c r="R354" i="6"/>
  <c r="EU354" i="6"/>
  <c r="FO354" i="6" s="1"/>
  <c r="FB354" i="6"/>
  <c r="FA354" i="6"/>
  <c r="EZ354" i="6"/>
  <c r="GU354" i="6"/>
  <c r="HG354" i="6" s="1"/>
  <c r="HB354" i="6"/>
  <c r="HA354" i="6"/>
  <c r="GZ354" i="6"/>
  <c r="BV354" i="6"/>
  <c r="BX354" i="6"/>
  <c r="BZ354" i="6"/>
  <c r="CB354" i="6"/>
  <c r="CD354" i="6"/>
  <c r="CF354" i="6"/>
  <c r="IV354" i="6"/>
  <c r="JF354" i="6" s="1"/>
  <c r="JC354" i="6"/>
  <c r="JB354" i="6"/>
  <c r="JA354" i="6"/>
  <c r="LN354" i="6"/>
  <c r="LU354" i="6"/>
  <c r="LT354" i="6"/>
  <c r="LS354" i="6"/>
  <c r="LC354" i="6"/>
  <c r="LD354" i="6"/>
  <c r="LE354" i="6"/>
  <c r="C355" i="6"/>
  <c r="H355" i="6"/>
  <c r="J355" i="6"/>
  <c r="L355" i="6"/>
  <c r="N355" i="6"/>
  <c r="P355" i="6"/>
  <c r="R355" i="6"/>
  <c r="EU355" i="6"/>
  <c r="FK355" i="6" s="1"/>
  <c r="FB355" i="6"/>
  <c r="FA355" i="6"/>
  <c r="EZ355" i="6"/>
  <c r="GU355" i="6"/>
  <c r="HC355" i="6"/>
  <c r="HB355" i="6"/>
  <c r="HA355" i="6"/>
  <c r="GZ355" i="6"/>
  <c r="BV355" i="6"/>
  <c r="BX355" i="6"/>
  <c r="BZ355" i="6"/>
  <c r="CB355" i="6"/>
  <c r="CD355" i="6"/>
  <c r="CF355" i="6"/>
  <c r="IV355" i="6"/>
  <c r="JT355" i="6" s="1"/>
  <c r="JC355" i="6"/>
  <c r="JB355" i="6"/>
  <c r="JA355" i="6"/>
  <c r="LN355" i="6"/>
  <c r="LV355" i="6"/>
  <c r="LU355" i="6"/>
  <c r="LT355" i="6"/>
  <c r="LS355" i="6"/>
  <c r="LC355" i="6"/>
  <c r="LD355" i="6"/>
  <c r="LE355" i="6"/>
  <c r="C356" i="6"/>
  <c r="H356" i="6"/>
  <c r="J356" i="6"/>
  <c r="L356" i="6"/>
  <c r="N356" i="6"/>
  <c r="P356" i="6"/>
  <c r="R356" i="6"/>
  <c r="EU356" i="6"/>
  <c r="FB356" i="6"/>
  <c r="FA356" i="6"/>
  <c r="EZ356" i="6"/>
  <c r="GU356" i="6"/>
  <c r="HS356" i="6" s="1"/>
  <c r="HB356" i="6"/>
  <c r="HA356" i="6"/>
  <c r="GZ356" i="6"/>
  <c r="BV356" i="6"/>
  <c r="BX356" i="6"/>
  <c r="BZ356" i="6"/>
  <c r="CB356" i="6"/>
  <c r="CD356" i="6"/>
  <c r="CF356" i="6"/>
  <c r="IV356" i="6"/>
  <c r="JJ356" i="6"/>
  <c r="JC356" i="6"/>
  <c r="JB356" i="6"/>
  <c r="JA356" i="6"/>
  <c r="LN356" i="6"/>
  <c r="MD356" i="6" s="1"/>
  <c r="LU356" i="6"/>
  <c r="LT356" i="6"/>
  <c r="LS356" i="6"/>
  <c r="LC356" i="6"/>
  <c r="LD356" i="6"/>
  <c r="LE356" i="6"/>
  <c r="C358" i="6"/>
  <c r="H358" i="6"/>
  <c r="J358" i="6"/>
  <c r="L358" i="6"/>
  <c r="N358" i="6"/>
  <c r="P358" i="6"/>
  <c r="R358" i="6"/>
  <c r="EU358" i="6"/>
  <c r="FK358" i="6" s="1"/>
  <c r="FB358" i="6"/>
  <c r="FA358" i="6"/>
  <c r="EZ358" i="6"/>
  <c r="GU358" i="6"/>
  <c r="HB358" i="6"/>
  <c r="HA358" i="6"/>
  <c r="GZ358" i="6"/>
  <c r="BV358" i="6"/>
  <c r="BX358" i="6"/>
  <c r="BZ358" i="6"/>
  <c r="CB358" i="6"/>
  <c r="CD358" i="6"/>
  <c r="CF358" i="6"/>
  <c r="IV358" i="6"/>
  <c r="JR358" i="6"/>
  <c r="JC358" i="6"/>
  <c r="JB358" i="6"/>
  <c r="JA358" i="6"/>
  <c r="LN358" i="6"/>
  <c r="LZ358" i="6"/>
  <c r="LU358" i="6"/>
  <c r="LT358" i="6"/>
  <c r="LS358" i="6"/>
  <c r="LC358" i="6"/>
  <c r="LD358" i="6"/>
  <c r="LE358" i="6"/>
  <c r="C359" i="6"/>
  <c r="H359" i="6"/>
  <c r="J359" i="6"/>
  <c r="L359" i="6"/>
  <c r="N359" i="6"/>
  <c r="P359" i="6"/>
  <c r="R359" i="6"/>
  <c r="EU359" i="6"/>
  <c r="FB359" i="6"/>
  <c r="FA359" i="6"/>
  <c r="EZ359" i="6"/>
  <c r="GU359" i="6"/>
  <c r="HI359" i="6"/>
  <c r="HB359" i="6"/>
  <c r="HA359" i="6"/>
  <c r="GZ359" i="6"/>
  <c r="BV359" i="6"/>
  <c r="BX359" i="6"/>
  <c r="BZ359" i="6"/>
  <c r="CB359" i="6"/>
  <c r="CD359" i="6"/>
  <c r="CF359" i="6"/>
  <c r="IV359" i="6"/>
  <c r="JL359" i="6"/>
  <c r="JC359" i="6"/>
  <c r="JB359" i="6"/>
  <c r="JA359" i="6"/>
  <c r="LN359" i="6"/>
  <c r="LQ359" i="6"/>
  <c r="LU359" i="6"/>
  <c r="LT359" i="6"/>
  <c r="LS359" i="6"/>
  <c r="LC359" i="6"/>
  <c r="LD359" i="6"/>
  <c r="LE359" i="6"/>
  <c r="C360" i="6"/>
  <c r="H360" i="6"/>
  <c r="J360" i="6"/>
  <c r="L360" i="6"/>
  <c r="N360" i="6"/>
  <c r="P360" i="6"/>
  <c r="R360" i="6"/>
  <c r="EU360" i="6"/>
  <c r="FE360" i="6"/>
  <c r="FB360" i="6"/>
  <c r="FA360" i="6"/>
  <c r="EZ360" i="6"/>
  <c r="GU360" i="6"/>
  <c r="HK360" i="6" s="1"/>
  <c r="HB360" i="6"/>
  <c r="HA360" i="6"/>
  <c r="GZ360" i="6"/>
  <c r="BV360" i="6"/>
  <c r="BX360" i="6"/>
  <c r="BZ360" i="6"/>
  <c r="CB360" i="6"/>
  <c r="CD360" i="6"/>
  <c r="CF360" i="6"/>
  <c r="IV360" i="6"/>
  <c r="JC360" i="6"/>
  <c r="JB360" i="6"/>
  <c r="JA360" i="6"/>
  <c r="LN360" i="6"/>
  <c r="MD360" i="6"/>
  <c r="LU360" i="6"/>
  <c r="LT360" i="6"/>
  <c r="LS360" i="6"/>
  <c r="LC360" i="6"/>
  <c r="LD360" i="6"/>
  <c r="LE360" i="6"/>
  <c r="C362" i="6"/>
  <c r="H362" i="6"/>
  <c r="J362" i="6"/>
  <c r="L362" i="6"/>
  <c r="N362" i="6"/>
  <c r="P362" i="6"/>
  <c r="R362" i="6"/>
  <c r="EU362" i="6"/>
  <c r="FB362" i="6"/>
  <c r="FA362" i="6"/>
  <c r="EZ362" i="6"/>
  <c r="GU362" i="6"/>
  <c r="GX362" i="6" s="1"/>
  <c r="HB362" i="6"/>
  <c r="HA362" i="6"/>
  <c r="GZ362" i="6"/>
  <c r="BV362" i="6"/>
  <c r="BX362" i="6"/>
  <c r="BZ362" i="6"/>
  <c r="CB362" i="6"/>
  <c r="CD362" i="6"/>
  <c r="CF362" i="6"/>
  <c r="IV362" i="6"/>
  <c r="JD362" i="6" s="1"/>
  <c r="JC362" i="6"/>
  <c r="JB362" i="6"/>
  <c r="JA362" i="6"/>
  <c r="LN362" i="6"/>
  <c r="MH362" i="6" s="1"/>
  <c r="LU362" i="6"/>
  <c r="LT362" i="6"/>
  <c r="LS362" i="6"/>
  <c r="LC362" i="6"/>
  <c r="LD362" i="6"/>
  <c r="LE362" i="6"/>
  <c r="C363" i="6"/>
  <c r="H363" i="6"/>
  <c r="J363" i="6"/>
  <c r="L363" i="6"/>
  <c r="N363" i="6"/>
  <c r="P363" i="6"/>
  <c r="R363" i="6"/>
  <c r="EU363" i="6"/>
  <c r="EX363" i="6"/>
  <c r="FB363" i="6"/>
  <c r="FA363" i="6"/>
  <c r="EZ363" i="6"/>
  <c r="GU363" i="6"/>
  <c r="HB363" i="6"/>
  <c r="HA363" i="6"/>
  <c r="GZ363" i="6"/>
  <c r="BV363" i="6"/>
  <c r="BX363" i="6"/>
  <c r="BZ363" i="6"/>
  <c r="CB363" i="6"/>
  <c r="CD363" i="6"/>
  <c r="CF363" i="6"/>
  <c r="IV363" i="6"/>
  <c r="JN363" i="6" s="1"/>
  <c r="JC363" i="6"/>
  <c r="JB363" i="6"/>
  <c r="JA363" i="6"/>
  <c r="LN363" i="6"/>
  <c r="LU363" i="6"/>
  <c r="LT363" i="6"/>
  <c r="LS363" i="6"/>
  <c r="LC363" i="6"/>
  <c r="LD363" i="6"/>
  <c r="LE363" i="6"/>
  <c r="C364" i="6"/>
  <c r="H364" i="6"/>
  <c r="J364" i="6"/>
  <c r="L364" i="6"/>
  <c r="N364" i="6"/>
  <c r="P364" i="6"/>
  <c r="R364" i="6"/>
  <c r="EU364" i="6"/>
  <c r="FB364" i="6"/>
  <c r="FA364" i="6"/>
  <c r="EZ364" i="6"/>
  <c r="GU364" i="6"/>
  <c r="HB364" i="6"/>
  <c r="HA364" i="6"/>
  <c r="GZ364" i="6"/>
  <c r="BV364" i="6"/>
  <c r="BX364" i="6"/>
  <c r="BZ364" i="6"/>
  <c r="CB364" i="6"/>
  <c r="CD364" i="6"/>
  <c r="CF364" i="6"/>
  <c r="IV364" i="6"/>
  <c r="JC364" i="6"/>
  <c r="JB364" i="6"/>
  <c r="JA364" i="6"/>
  <c r="LN364" i="6"/>
  <c r="MH364" i="6" s="1"/>
  <c r="LU364" i="6"/>
  <c r="LT364" i="6"/>
  <c r="LS364" i="6"/>
  <c r="LC364" i="6"/>
  <c r="LD364" i="6"/>
  <c r="LE364" i="6"/>
  <c r="C366" i="6"/>
  <c r="EU366" i="6"/>
  <c r="FM366" i="6"/>
  <c r="FB366" i="6"/>
  <c r="EP366" i="6"/>
  <c r="GU366" i="6"/>
  <c r="HI366" i="6" s="1"/>
  <c r="HB366" i="6"/>
  <c r="GP366" i="6"/>
  <c r="GY366" i="6" s="1"/>
  <c r="IV366" i="6"/>
  <c r="JN366" i="6" s="1"/>
  <c r="JC366" i="6"/>
  <c r="IQ366" i="6"/>
  <c r="IS366" i="6" s="1"/>
  <c r="LN366" i="6"/>
  <c r="LZ366" i="6"/>
  <c r="LU366" i="6"/>
  <c r="LI366" i="6"/>
  <c r="LR366" i="6"/>
  <c r="ET366" i="6"/>
  <c r="GT366" i="6"/>
  <c r="IU366" i="6"/>
  <c r="LC366" i="6"/>
  <c r="LD366" i="6"/>
  <c r="LE366" i="6"/>
  <c r="LM366" i="6"/>
  <c r="C367" i="6"/>
  <c r="EU367" i="6"/>
  <c r="FI367" i="6"/>
  <c r="FB367" i="6"/>
  <c r="EP367" i="6"/>
  <c r="ER367" i="6"/>
  <c r="GU367" i="6"/>
  <c r="HB367" i="6"/>
  <c r="GP367" i="6"/>
  <c r="GY367" i="6" s="1"/>
  <c r="IV367" i="6"/>
  <c r="JD367" i="6" s="1"/>
  <c r="JC367" i="6"/>
  <c r="IQ367" i="6"/>
  <c r="IS367" i="6" s="1"/>
  <c r="LN367" i="6"/>
  <c r="MH367" i="6"/>
  <c r="LU367" i="6"/>
  <c r="LI367" i="6"/>
  <c r="LR367" i="6" s="1"/>
  <c r="LS367" i="6" s="1"/>
  <c r="ET367" i="6"/>
  <c r="GT367" i="6"/>
  <c r="IU367" i="6"/>
  <c r="LC367" i="6"/>
  <c r="LD367" i="6"/>
  <c r="LE367" i="6"/>
  <c r="LM367" i="6"/>
  <c r="C368" i="6"/>
  <c r="EU368" i="6"/>
  <c r="FB368" i="6"/>
  <c r="EP368" i="6"/>
  <c r="ER368" i="6" s="1"/>
  <c r="GU368" i="6"/>
  <c r="HO368" i="6"/>
  <c r="HB368" i="6"/>
  <c r="GP368" i="6"/>
  <c r="GR368" i="6"/>
  <c r="IV368" i="6"/>
  <c r="JC368" i="6"/>
  <c r="IQ368" i="6"/>
  <c r="IZ368" i="6" s="1"/>
  <c r="JB368" i="6" s="1"/>
  <c r="LN368" i="6"/>
  <c r="LU368" i="6"/>
  <c r="LI368" i="6"/>
  <c r="LR368" i="6" s="1"/>
  <c r="ET368" i="6"/>
  <c r="GT368" i="6"/>
  <c r="IU368" i="6"/>
  <c r="LC368" i="6"/>
  <c r="LD368" i="6"/>
  <c r="LE368" i="6"/>
  <c r="LM368" i="6"/>
  <c r="C369" i="6"/>
  <c r="EU369" i="6"/>
  <c r="FB369" i="6"/>
  <c r="EP369" i="6"/>
  <c r="ER369" i="6"/>
  <c r="GU369" i="6"/>
  <c r="HQ369" i="6"/>
  <c r="HB369" i="6"/>
  <c r="GP369" i="6"/>
  <c r="GY369" i="6" s="1"/>
  <c r="GZ369" i="6" s="1"/>
  <c r="IV369" i="6"/>
  <c r="JR369" i="6"/>
  <c r="JC369" i="6"/>
  <c r="IQ369" i="6"/>
  <c r="IZ369" i="6"/>
  <c r="LN369" i="6"/>
  <c r="LX369" i="6" s="1"/>
  <c r="LU369" i="6"/>
  <c r="LI369" i="6"/>
  <c r="LK369" i="6"/>
  <c r="ET369" i="6"/>
  <c r="GT369" i="6"/>
  <c r="IU369" i="6"/>
  <c r="LC369" i="6"/>
  <c r="LD369" i="6"/>
  <c r="LE369" i="6"/>
  <c r="LM369" i="6"/>
  <c r="C370" i="6"/>
  <c r="EU370" i="6"/>
  <c r="FM370" i="6" s="1"/>
  <c r="FB370" i="6"/>
  <c r="EP370" i="6"/>
  <c r="EY370" i="6" s="1"/>
  <c r="GU370" i="6"/>
  <c r="HB370" i="6"/>
  <c r="GP370" i="6"/>
  <c r="GY370" i="6" s="1"/>
  <c r="HA370" i="6" s="1"/>
  <c r="IV370" i="6"/>
  <c r="JC370" i="6"/>
  <c r="IQ370" i="6"/>
  <c r="LN370" i="6"/>
  <c r="LU370" i="6"/>
  <c r="LI370" i="6"/>
  <c r="LK370" i="6" s="1"/>
  <c r="ET370" i="6"/>
  <c r="GT370" i="6"/>
  <c r="IU370" i="6"/>
  <c r="LC370" i="6"/>
  <c r="LD370" i="6"/>
  <c r="LE370" i="6"/>
  <c r="LM370" i="6"/>
  <c r="C372" i="6"/>
  <c r="EU372" i="6"/>
  <c r="FB372" i="6"/>
  <c r="EP372" i="6"/>
  <c r="EY372" i="6" s="1"/>
  <c r="GU372" i="6"/>
  <c r="HB372" i="6"/>
  <c r="GP372" i="6"/>
  <c r="GY372" i="6" s="1"/>
  <c r="IV372" i="6"/>
  <c r="JJ372" i="6"/>
  <c r="JC372" i="6"/>
  <c r="IQ372" i="6"/>
  <c r="IZ372" i="6"/>
  <c r="LN372" i="6"/>
  <c r="LU372" i="6"/>
  <c r="LI372" i="6"/>
  <c r="LR372" i="6" s="1"/>
  <c r="LS372" i="6" s="1"/>
  <c r="ET372" i="6"/>
  <c r="GT372" i="6"/>
  <c r="IU372" i="6"/>
  <c r="LC372" i="6"/>
  <c r="LD372" i="6"/>
  <c r="LE372" i="6"/>
  <c r="LM372" i="6"/>
  <c r="C373" i="6"/>
  <c r="EU373" i="6"/>
  <c r="FC373" i="6" s="1"/>
  <c r="FB373" i="6"/>
  <c r="EP373" i="6"/>
  <c r="EY373" i="6"/>
  <c r="GU373" i="6"/>
  <c r="HK373" i="6"/>
  <c r="HB373" i="6"/>
  <c r="GP373" i="6"/>
  <c r="GY373" i="6" s="1"/>
  <c r="IV373" i="6"/>
  <c r="JR373" i="6" s="1"/>
  <c r="JC373" i="6"/>
  <c r="IQ373" i="6"/>
  <c r="IZ373" i="6" s="1"/>
  <c r="LN373" i="6"/>
  <c r="LX373" i="6" s="1"/>
  <c r="LU373" i="6"/>
  <c r="LI373" i="6"/>
  <c r="LR373" i="6" s="1"/>
  <c r="LT373" i="6" s="1"/>
  <c r="ET373" i="6"/>
  <c r="GT373" i="6"/>
  <c r="IU373" i="6"/>
  <c r="LC373" i="6"/>
  <c r="LD373" i="6"/>
  <c r="LE373" i="6"/>
  <c r="LM373" i="6"/>
  <c r="C374" i="6"/>
  <c r="EU374" i="6"/>
  <c r="FB374" i="6"/>
  <c r="EP374" i="6"/>
  <c r="EY374" i="6" s="1"/>
  <c r="EZ374" i="6" s="1"/>
  <c r="GU374" i="6"/>
  <c r="HB374" i="6"/>
  <c r="GP374" i="6"/>
  <c r="GY374" i="6" s="1"/>
  <c r="GZ374" i="6" s="1"/>
  <c r="IV374" i="6"/>
  <c r="JC374" i="6"/>
  <c r="IQ374" i="6"/>
  <c r="LN374" i="6"/>
  <c r="LX374" i="6"/>
  <c r="LU374" i="6"/>
  <c r="LI374" i="6"/>
  <c r="ET374" i="6"/>
  <c r="GT374" i="6"/>
  <c r="IU374" i="6"/>
  <c r="LC374" i="6"/>
  <c r="LD374" i="6"/>
  <c r="LE374" i="6"/>
  <c r="LM374" i="6"/>
  <c r="C375" i="6"/>
  <c r="EU375" i="6"/>
  <c r="FO375" i="6" s="1"/>
  <c r="FB375" i="6"/>
  <c r="EP375" i="6"/>
  <c r="GU375" i="6"/>
  <c r="HQ375" i="6"/>
  <c r="HB375" i="6"/>
  <c r="GP375" i="6"/>
  <c r="IV375" i="6"/>
  <c r="JN375" i="6" s="1"/>
  <c r="JC375" i="6"/>
  <c r="IQ375" i="6"/>
  <c r="IZ375" i="6" s="1"/>
  <c r="JA375" i="6" s="1"/>
  <c r="LN375" i="6"/>
  <c r="LU375" i="6"/>
  <c r="LI375" i="6"/>
  <c r="LR375" i="6" s="1"/>
  <c r="LS375" i="6" s="1"/>
  <c r="ET375" i="6"/>
  <c r="GT375" i="6"/>
  <c r="IU375" i="6"/>
  <c r="LC375" i="6"/>
  <c r="LD375" i="6"/>
  <c r="LE375" i="6"/>
  <c r="LM375" i="6"/>
  <c r="C376" i="6"/>
  <c r="EU376" i="6"/>
  <c r="FG376" i="6" s="1"/>
  <c r="FB376" i="6"/>
  <c r="EP376" i="6"/>
  <c r="GU376" i="6"/>
  <c r="HC376" i="6"/>
  <c r="HB376" i="6"/>
  <c r="GP376" i="6"/>
  <c r="IV376" i="6"/>
  <c r="JH376" i="6"/>
  <c r="JC376" i="6"/>
  <c r="IQ376" i="6"/>
  <c r="LN376" i="6"/>
  <c r="LX376" i="6"/>
  <c r="LU376" i="6"/>
  <c r="LI376" i="6"/>
  <c r="ET376" i="6"/>
  <c r="GT376" i="6"/>
  <c r="IU376" i="6"/>
  <c r="LC376" i="6"/>
  <c r="LD376" i="6"/>
  <c r="LE376" i="6"/>
  <c r="LM376" i="6"/>
  <c r="C378" i="6"/>
  <c r="EU378" i="6"/>
  <c r="FC378" i="6" s="1"/>
  <c r="FB378" i="6"/>
  <c r="EP378" i="6"/>
  <c r="EY378" i="6" s="1"/>
  <c r="GU378" i="6"/>
  <c r="HB378" i="6"/>
  <c r="GP378" i="6"/>
  <c r="GY378" i="6"/>
  <c r="IV378" i="6"/>
  <c r="JC378" i="6"/>
  <c r="IQ378" i="6"/>
  <c r="IZ378" i="6" s="1"/>
  <c r="JA378" i="6" s="1"/>
  <c r="LN378" i="6"/>
  <c r="MB378" i="6" s="1"/>
  <c r="LU378" i="6"/>
  <c r="LI378" i="6"/>
  <c r="ET378" i="6"/>
  <c r="GT378" i="6"/>
  <c r="IU378" i="6"/>
  <c r="LC378" i="6"/>
  <c r="LD378" i="6"/>
  <c r="LE378" i="6"/>
  <c r="LM378" i="6"/>
  <c r="C379" i="6"/>
  <c r="EU379" i="6"/>
  <c r="FQ379" i="6" s="1"/>
  <c r="FB379" i="6"/>
  <c r="EP379" i="6"/>
  <c r="EY379" i="6" s="1"/>
  <c r="EZ379" i="6" s="1"/>
  <c r="GU379" i="6"/>
  <c r="HM379" i="6"/>
  <c r="HB379" i="6"/>
  <c r="GP379" i="6"/>
  <c r="IV379" i="6"/>
  <c r="JL379" i="6"/>
  <c r="JC379" i="6"/>
  <c r="IQ379" i="6"/>
  <c r="IS379" i="6"/>
  <c r="LN379" i="6"/>
  <c r="LZ379" i="6"/>
  <c r="LU379" i="6"/>
  <c r="LI379" i="6"/>
  <c r="LK379" i="6"/>
  <c r="ET379" i="6"/>
  <c r="GT379" i="6"/>
  <c r="IU379" i="6"/>
  <c r="LC379" i="6"/>
  <c r="LD379" i="6"/>
  <c r="LE379" i="6"/>
  <c r="LM379" i="6"/>
  <c r="C380" i="6"/>
  <c r="EU380" i="6"/>
  <c r="FM380" i="6" s="1"/>
  <c r="FB380" i="6"/>
  <c r="EP380" i="6"/>
  <c r="ER380" i="6"/>
  <c r="GU380" i="6"/>
  <c r="HB380" i="6"/>
  <c r="GP380" i="6"/>
  <c r="GR380" i="6" s="1"/>
  <c r="IV380" i="6"/>
  <c r="JH380" i="6" s="1"/>
  <c r="JC380" i="6"/>
  <c r="IQ380" i="6"/>
  <c r="IS380" i="6" s="1"/>
  <c r="LN380" i="6"/>
  <c r="MB380" i="6"/>
  <c r="LU380" i="6"/>
  <c r="LI380" i="6"/>
  <c r="LR380" i="6"/>
  <c r="ET380" i="6"/>
  <c r="GT380" i="6"/>
  <c r="IU380" i="6"/>
  <c r="LC380" i="6"/>
  <c r="LD380" i="6"/>
  <c r="LE380" i="6"/>
  <c r="LM380" i="6"/>
  <c r="C381" i="6"/>
  <c r="EU381" i="6"/>
  <c r="FM381" i="6"/>
  <c r="FB381" i="6"/>
  <c r="EP381" i="6"/>
  <c r="ER381" i="6"/>
  <c r="GU381" i="6"/>
  <c r="HC381" i="6" s="1"/>
  <c r="HB381" i="6"/>
  <c r="GP381" i="6"/>
  <c r="GY381" i="6"/>
  <c r="IV381" i="6"/>
  <c r="JL381" i="6"/>
  <c r="JC381" i="6"/>
  <c r="IQ381" i="6"/>
  <c r="IZ381" i="6" s="1"/>
  <c r="LN381" i="6"/>
  <c r="MD381" i="6" s="1"/>
  <c r="LU381" i="6"/>
  <c r="LI381" i="6"/>
  <c r="LK381" i="6" s="1"/>
  <c r="ET381" i="6"/>
  <c r="GT381" i="6"/>
  <c r="IU381" i="6"/>
  <c r="LC381" i="6"/>
  <c r="LD381" i="6"/>
  <c r="LE381" i="6"/>
  <c r="LM381" i="6"/>
  <c r="C382" i="6"/>
  <c r="EU382" i="6"/>
  <c r="FE382" i="6" s="1"/>
  <c r="FB382" i="6"/>
  <c r="EP382" i="6"/>
  <c r="EY382" i="6" s="1"/>
  <c r="GU382" i="6"/>
  <c r="HQ382" i="6" s="1"/>
  <c r="HB382" i="6"/>
  <c r="GP382" i="6"/>
  <c r="IV382" i="6"/>
  <c r="JF382" i="6" s="1"/>
  <c r="JC382" i="6"/>
  <c r="IQ382" i="6"/>
  <c r="IS382" i="6"/>
  <c r="LN382" i="6"/>
  <c r="MB382" i="6"/>
  <c r="LU382" i="6"/>
  <c r="LI382" i="6"/>
  <c r="LR382" i="6" s="1"/>
  <c r="LS382" i="6" s="1"/>
  <c r="ET382" i="6"/>
  <c r="GT382" i="6"/>
  <c r="IU382" i="6"/>
  <c r="LC382" i="6"/>
  <c r="LD382" i="6"/>
  <c r="LE382" i="6"/>
  <c r="LM382" i="6"/>
  <c r="C384" i="6"/>
  <c r="EU384" i="6"/>
  <c r="FK384" i="6"/>
  <c r="FB384" i="6"/>
  <c r="EP384" i="6"/>
  <c r="EY384" i="6"/>
  <c r="EZ384" i="6" s="1"/>
  <c r="GU384" i="6"/>
  <c r="HS384" i="6" s="1"/>
  <c r="HB384" i="6"/>
  <c r="GP384" i="6"/>
  <c r="IV384" i="6"/>
  <c r="JH384" i="6"/>
  <c r="JC384" i="6"/>
  <c r="IQ384" i="6"/>
  <c r="LN384" i="6"/>
  <c r="LZ384" i="6"/>
  <c r="LU384" i="6"/>
  <c r="LI384" i="6"/>
  <c r="LK384" i="6" s="1"/>
  <c r="ET384" i="6"/>
  <c r="GT384" i="6"/>
  <c r="IU384" i="6"/>
  <c r="LC384" i="6"/>
  <c r="LD384" i="6"/>
  <c r="LE384" i="6"/>
  <c r="LM384" i="6"/>
  <c r="C385" i="6"/>
  <c r="EU385" i="6"/>
  <c r="FC385" i="6"/>
  <c r="FB385" i="6"/>
  <c r="EP385" i="6"/>
  <c r="EY385" i="6"/>
  <c r="GU385" i="6"/>
  <c r="HS385" i="6"/>
  <c r="HB385" i="6"/>
  <c r="GP385" i="6"/>
  <c r="GY385" i="6"/>
  <c r="HA385" i="6" s="1"/>
  <c r="IV385" i="6"/>
  <c r="JF385" i="6" s="1"/>
  <c r="JC385" i="6"/>
  <c r="IQ385" i="6"/>
  <c r="LN385" i="6"/>
  <c r="MB385" i="6" s="1"/>
  <c r="LU385" i="6"/>
  <c r="LI385" i="6"/>
  <c r="LK385" i="6" s="1"/>
  <c r="ET385" i="6"/>
  <c r="GT385" i="6"/>
  <c r="IU385" i="6"/>
  <c r="LC385" i="6"/>
  <c r="LD385" i="6"/>
  <c r="LE385" i="6"/>
  <c r="LM385" i="6"/>
  <c r="C386" i="6"/>
  <c r="EU386" i="6"/>
  <c r="FI386" i="6"/>
  <c r="FB386" i="6"/>
  <c r="EP386" i="6"/>
  <c r="ER386" i="6" s="1"/>
  <c r="GU386" i="6"/>
  <c r="HM386" i="6" s="1"/>
  <c r="HB386" i="6"/>
  <c r="GP386" i="6"/>
  <c r="IV386" i="6"/>
  <c r="JD386" i="6"/>
  <c r="JC386" i="6"/>
  <c r="IQ386" i="6"/>
  <c r="IZ386" i="6"/>
  <c r="LN386" i="6"/>
  <c r="MB386" i="6" s="1"/>
  <c r="LU386" i="6"/>
  <c r="LI386" i="6"/>
  <c r="ET386" i="6"/>
  <c r="GT386" i="6"/>
  <c r="IU386" i="6"/>
  <c r="LC386" i="6"/>
  <c r="LD386" i="6"/>
  <c r="LE386" i="6"/>
  <c r="LM386" i="6"/>
  <c r="C387" i="6"/>
  <c r="EU387" i="6"/>
  <c r="FB387" i="6"/>
  <c r="EP387" i="6"/>
  <c r="EY387" i="6"/>
  <c r="GU387" i="6"/>
  <c r="HB387" i="6"/>
  <c r="GP387" i="6"/>
  <c r="IV387" i="6"/>
  <c r="JT387" i="6"/>
  <c r="JC387" i="6"/>
  <c r="IQ387" i="6"/>
  <c r="IZ387" i="6" s="1"/>
  <c r="LN387" i="6"/>
  <c r="LU387" i="6"/>
  <c r="LI387" i="6"/>
  <c r="ET387" i="6"/>
  <c r="GT387" i="6"/>
  <c r="IU387" i="6"/>
  <c r="LC387" i="6"/>
  <c r="LD387" i="6"/>
  <c r="LE387" i="6"/>
  <c r="LM387" i="6"/>
  <c r="C388" i="6"/>
  <c r="EU388" i="6"/>
  <c r="FB388" i="6"/>
  <c r="EP388" i="6"/>
  <c r="EY388" i="6" s="1"/>
  <c r="EZ388" i="6" s="1"/>
  <c r="GU388" i="6"/>
  <c r="HE388" i="6" s="1"/>
  <c r="HB388" i="6"/>
  <c r="GP388" i="6"/>
  <c r="GR388" i="6"/>
  <c r="IV388" i="6"/>
  <c r="JJ388" i="6" s="1"/>
  <c r="JC388" i="6"/>
  <c r="IQ388" i="6"/>
  <c r="IS388" i="6" s="1"/>
  <c r="LN388" i="6"/>
  <c r="LX388" i="6" s="1"/>
  <c r="LU388" i="6"/>
  <c r="LI388" i="6"/>
  <c r="LR388" i="6" s="1"/>
  <c r="ET388" i="6"/>
  <c r="GT388" i="6"/>
  <c r="IU388" i="6"/>
  <c r="LC388" i="6"/>
  <c r="LD388" i="6"/>
  <c r="LE388" i="6"/>
  <c r="LM388" i="6"/>
  <c r="C390" i="6"/>
  <c r="EU390" i="6"/>
  <c r="FG390" i="6" s="1"/>
  <c r="FB390" i="6"/>
  <c r="EP390" i="6"/>
  <c r="EY390" i="6" s="1"/>
  <c r="GU390" i="6"/>
  <c r="HQ390" i="6" s="1"/>
  <c r="HB390" i="6"/>
  <c r="GP390" i="6"/>
  <c r="GY390" i="6" s="1"/>
  <c r="IV390" i="6"/>
  <c r="JF390" i="6"/>
  <c r="JC390" i="6"/>
  <c r="IQ390" i="6"/>
  <c r="LN390" i="6"/>
  <c r="MD390" i="6"/>
  <c r="LU390" i="6"/>
  <c r="LI390" i="6"/>
  <c r="LK390" i="6" s="1"/>
  <c r="ET390" i="6"/>
  <c r="GT390" i="6"/>
  <c r="IU390" i="6"/>
  <c r="LC390" i="6"/>
  <c r="LD390" i="6"/>
  <c r="LE390" i="6"/>
  <c r="LM390" i="6"/>
  <c r="C391" i="6"/>
  <c r="EU391" i="6"/>
  <c r="FB391" i="6"/>
  <c r="EP391" i="6"/>
  <c r="ER391" i="6" s="1"/>
  <c r="GU391" i="6"/>
  <c r="HI391" i="6"/>
  <c r="HB391" i="6"/>
  <c r="GP391" i="6"/>
  <c r="GR391" i="6" s="1"/>
  <c r="IV391" i="6"/>
  <c r="JP391" i="6"/>
  <c r="JC391" i="6"/>
  <c r="IQ391" i="6"/>
  <c r="IZ391" i="6" s="1"/>
  <c r="LN391" i="6"/>
  <c r="LU391" i="6"/>
  <c r="LI391" i="6"/>
  <c r="LK391" i="6" s="1"/>
  <c r="ET391" i="6"/>
  <c r="GT391" i="6"/>
  <c r="IU391" i="6"/>
  <c r="LC391" i="6"/>
  <c r="LD391" i="6"/>
  <c r="LE391" i="6"/>
  <c r="LM391" i="6"/>
  <c r="C392" i="6"/>
  <c r="EU392" i="6"/>
  <c r="FB392" i="6"/>
  <c r="EP392" i="6"/>
  <c r="EY392" i="6" s="1"/>
  <c r="EZ392" i="6" s="1"/>
  <c r="GU392" i="6"/>
  <c r="HM392" i="6"/>
  <c r="HB392" i="6"/>
  <c r="GP392" i="6"/>
  <c r="GY392" i="6" s="1"/>
  <c r="IV392" i="6"/>
  <c r="JC392" i="6"/>
  <c r="IQ392" i="6"/>
  <c r="IS392" i="6" s="1"/>
  <c r="LN392" i="6"/>
  <c r="MD392" i="6"/>
  <c r="LU392" i="6"/>
  <c r="LI392" i="6"/>
  <c r="LR392" i="6" s="1"/>
  <c r="LS392" i="6" s="1"/>
  <c r="ET392" i="6"/>
  <c r="GT392" i="6"/>
  <c r="IU392" i="6"/>
  <c r="LC392" i="6"/>
  <c r="LD392" i="6"/>
  <c r="LE392" i="6"/>
  <c r="LM392" i="6"/>
  <c r="C393" i="6"/>
  <c r="EU393" i="6"/>
  <c r="FO393" i="6" s="1"/>
  <c r="FB393" i="6"/>
  <c r="EP393" i="6"/>
  <c r="EY393" i="6"/>
  <c r="EZ393" i="6" s="1"/>
  <c r="GU393" i="6"/>
  <c r="HB393" i="6"/>
  <c r="GP393" i="6"/>
  <c r="GY393" i="6"/>
  <c r="IV393" i="6"/>
  <c r="JH393" i="6" s="1"/>
  <c r="JC393" i="6"/>
  <c r="IQ393" i="6"/>
  <c r="IZ393" i="6" s="1"/>
  <c r="LN393" i="6"/>
  <c r="MD393" i="6" s="1"/>
  <c r="LU393" i="6"/>
  <c r="LI393" i="6"/>
  <c r="LR393" i="6"/>
  <c r="LT393" i="6"/>
  <c r="ET393" i="6"/>
  <c r="GR393" i="6"/>
  <c r="GT393" i="6"/>
  <c r="IU393" i="6"/>
  <c r="LC393" i="6"/>
  <c r="LD393" i="6"/>
  <c r="LE393" i="6"/>
  <c r="LM393" i="6"/>
  <c r="C394" i="6"/>
  <c r="EU394" i="6"/>
  <c r="FB394" i="6"/>
  <c r="EP394" i="6"/>
  <c r="EY394" i="6" s="1"/>
  <c r="GU394" i="6"/>
  <c r="HI394" i="6"/>
  <c r="HB394" i="6"/>
  <c r="GP394" i="6"/>
  <c r="GY394" i="6"/>
  <c r="IV394" i="6"/>
  <c r="JD394" i="6" s="1"/>
  <c r="JC394" i="6"/>
  <c r="IQ394" i="6"/>
  <c r="IS394" i="6" s="1"/>
  <c r="LN394" i="6"/>
  <c r="LU394" i="6"/>
  <c r="LI394" i="6"/>
  <c r="ET394" i="6"/>
  <c r="GT394" i="6"/>
  <c r="IU394" i="6"/>
  <c r="LC394" i="6"/>
  <c r="LD394" i="6"/>
  <c r="LE394" i="6"/>
  <c r="LM394" i="6"/>
  <c r="C396" i="6"/>
  <c r="EU396" i="6"/>
  <c r="FE396" i="6" s="1"/>
  <c r="FB396" i="6"/>
  <c r="EP396" i="6"/>
  <c r="GU396" i="6"/>
  <c r="HC396" i="6" s="1"/>
  <c r="HB396" i="6"/>
  <c r="GP396" i="6"/>
  <c r="GY396" i="6"/>
  <c r="IV396" i="6"/>
  <c r="JP396" i="6" s="1"/>
  <c r="JC396" i="6"/>
  <c r="IQ396" i="6"/>
  <c r="IZ396" i="6"/>
  <c r="LN396" i="6"/>
  <c r="MB396" i="6"/>
  <c r="LU396" i="6"/>
  <c r="LI396" i="6"/>
  <c r="LK396" i="6" s="1"/>
  <c r="ET396" i="6"/>
  <c r="GT396" i="6"/>
  <c r="IU396" i="6"/>
  <c r="LC396" i="6"/>
  <c r="LD396" i="6"/>
  <c r="LE396" i="6"/>
  <c r="LM396" i="6"/>
  <c r="C397" i="6"/>
  <c r="EU397" i="6"/>
  <c r="FC397" i="6" s="1"/>
  <c r="FB397" i="6"/>
  <c r="EP397" i="6"/>
  <c r="ER397" i="6"/>
  <c r="GU397" i="6"/>
  <c r="HQ397" i="6" s="1"/>
  <c r="HB397" i="6"/>
  <c r="GP397" i="6"/>
  <c r="GR397" i="6" s="1"/>
  <c r="IV397" i="6"/>
  <c r="JR397" i="6" s="1"/>
  <c r="JC397" i="6"/>
  <c r="IQ397" i="6"/>
  <c r="IZ397" i="6" s="1"/>
  <c r="LN397" i="6"/>
  <c r="MJ397" i="6" s="1"/>
  <c r="LU397" i="6"/>
  <c r="LI397" i="6"/>
  <c r="LK397" i="6" s="1"/>
  <c r="ET397" i="6"/>
  <c r="GT397" i="6"/>
  <c r="IU397" i="6"/>
  <c r="LC397" i="6"/>
  <c r="LD397" i="6"/>
  <c r="LE397" i="6"/>
  <c r="LM397" i="6"/>
  <c r="C398" i="6"/>
  <c r="EU398" i="6"/>
  <c r="FB398" i="6"/>
  <c r="EP398" i="6"/>
  <c r="GU398" i="6"/>
  <c r="HC398" i="6" s="1"/>
  <c r="HB398" i="6"/>
  <c r="GP398" i="6"/>
  <c r="GR398" i="6" s="1"/>
  <c r="IV398" i="6"/>
  <c r="JJ398" i="6" s="1"/>
  <c r="JC398" i="6"/>
  <c r="IQ398" i="6"/>
  <c r="IZ398" i="6"/>
  <c r="LN398" i="6"/>
  <c r="LZ398" i="6"/>
  <c r="LU398" i="6"/>
  <c r="LI398" i="6"/>
  <c r="LR398" i="6"/>
  <c r="ET398" i="6"/>
  <c r="GT398" i="6"/>
  <c r="IU398" i="6"/>
  <c r="LC398" i="6"/>
  <c r="LD398" i="6"/>
  <c r="LE398" i="6"/>
  <c r="LM398" i="6"/>
  <c r="C399" i="6"/>
  <c r="EU399" i="6"/>
  <c r="FE399" i="6" s="1"/>
  <c r="FB399" i="6"/>
  <c r="EP399" i="6"/>
  <c r="EY399" i="6" s="1"/>
  <c r="GU399" i="6"/>
  <c r="HK399" i="6" s="1"/>
  <c r="HB399" i="6"/>
  <c r="GP399" i="6"/>
  <c r="GY399" i="6" s="1"/>
  <c r="IV399" i="6"/>
  <c r="JF399" i="6" s="1"/>
  <c r="JC399" i="6"/>
  <c r="IQ399" i="6"/>
  <c r="IZ399" i="6"/>
  <c r="LN399" i="6"/>
  <c r="LX399" i="6" s="1"/>
  <c r="LU399" i="6"/>
  <c r="LI399" i="6"/>
  <c r="LK399" i="6" s="1"/>
  <c r="ET399" i="6"/>
  <c r="GT399" i="6"/>
  <c r="IU399" i="6"/>
  <c r="LC399" i="6"/>
  <c r="LD399" i="6"/>
  <c r="LE399" i="6"/>
  <c r="LM399" i="6"/>
  <c r="C400" i="6"/>
  <c r="EU400" i="6"/>
  <c r="FB400" i="6"/>
  <c r="EP400" i="6"/>
  <c r="ER400" i="6"/>
  <c r="GU400" i="6"/>
  <c r="HB400" i="6"/>
  <c r="GP400" i="6"/>
  <c r="GY400" i="6" s="1"/>
  <c r="IV400" i="6"/>
  <c r="JD400" i="6" s="1"/>
  <c r="JC400" i="6"/>
  <c r="IQ400" i="6"/>
  <c r="IZ400" i="6" s="1"/>
  <c r="LN400" i="6"/>
  <c r="MB400" i="6" s="1"/>
  <c r="LU400" i="6"/>
  <c r="LI400" i="6"/>
  <c r="LK400" i="6" s="1"/>
  <c r="ET400" i="6"/>
  <c r="GT400" i="6"/>
  <c r="IU400" i="6"/>
  <c r="LC400" i="6"/>
  <c r="LD400" i="6"/>
  <c r="LE400" i="6"/>
  <c r="LM400" i="6"/>
  <c r="C402" i="6"/>
  <c r="EU402" i="6"/>
  <c r="FQ402" i="6"/>
  <c r="FB402" i="6"/>
  <c r="FA402" i="6"/>
  <c r="EZ402" i="6"/>
  <c r="GU402" i="6"/>
  <c r="HG402" i="6"/>
  <c r="HB402" i="6"/>
  <c r="HA402" i="6"/>
  <c r="GZ402" i="6"/>
  <c r="IV402" i="6"/>
  <c r="JN402" i="6"/>
  <c r="JC402" i="6"/>
  <c r="JB402" i="6"/>
  <c r="JA402" i="6"/>
  <c r="LC402" i="6"/>
  <c r="LE402" i="6"/>
  <c r="LD402" i="6"/>
  <c r="LN402" i="6"/>
  <c r="LU402" i="6"/>
  <c r="LT402" i="6"/>
  <c r="LS402" i="6"/>
  <c r="C403" i="6"/>
  <c r="EU403" i="6"/>
  <c r="FG403" i="6" s="1"/>
  <c r="FB403" i="6"/>
  <c r="FA403" i="6"/>
  <c r="EZ403" i="6"/>
  <c r="GU403" i="6"/>
  <c r="HC403" i="6" s="1"/>
  <c r="HB403" i="6"/>
  <c r="HA403" i="6"/>
  <c r="GZ403" i="6"/>
  <c r="IV403" i="6"/>
  <c r="JD403" i="6" s="1"/>
  <c r="JC403" i="6"/>
  <c r="JB403" i="6"/>
  <c r="JA403" i="6"/>
  <c r="IR403" i="6"/>
  <c r="LC403" i="6" s="1"/>
  <c r="LN403" i="6"/>
  <c r="LU403" i="6"/>
  <c r="LT403" i="6"/>
  <c r="LS403" i="6"/>
  <c r="EQ403" i="6"/>
  <c r="GQ403" i="6"/>
  <c r="LJ403" i="6"/>
  <c r="C404" i="6"/>
  <c r="EU404" i="6"/>
  <c r="FK404" i="6"/>
  <c r="FL404" i="6" s="1"/>
  <c r="O404" i="6" s="1"/>
  <c r="FB404" i="6"/>
  <c r="FA404" i="6"/>
  <c r="EZ404" i="6"/>
  <c r="GU404" i="6"/>
  <c r="HB404" i="6"/>
  <c r="HA404" i="6"/>
  <c r="GZ404" i="6"/>
  <c r="IV404" i="6"/>
  <c r="JD404" i="6" s="1"/>
  <c r="JC404" i="6"/>
  <c r="JB404" i="6"/>
  <c r="JA404" i="6"/>
  <c r="IR404" i="6"/>
  <c r="LN404" i="6"/>
  <c r="LU404" i="6"/>
  <c r="LT404" i="6"/>
  <c r="LS404" i="6"/>
  <c r="EQ404" i="6"/>
  <c r="GQ404" i="6"/>
  <c r="LJ404" i="6"/>
  <c r="C406" i="6"/>
  <c r="EU406" i="6"/>
  <c r="FO406" i="6" s="1"/>
  <c r="FB406" i="6"/>
  <c r="FA406" i="6"/>
  <c r="EZ406" i="6"/>
  <c r="GU406" i="6"/>
  <c r="HB406" i="6"/>
  <c r="HA406" i="6"/>
  <c r="GZ406" i="6"/>
  <c r="IV406" i="6"/>
  <c r="JD406" i="6"/>
  <c r="JC406" i="6"/>
  <c r="JB406" i="6"/>
  <c r="JA406" i="6"/>
  <c r="IR406" i="6"/>
  <c r="LC406" i="6"/>
  <c r="LN406" i="6"/>
  <c r="MJ406" i="6"/>
  <c r="LU406" i="6"/>
  <c r="LT406" i="6"/>
  <c r="LS406" i="6"/>
  <c r="EQ406" i="6"/>
  <c r="GQ406" i="6"/>
  <c r="LJ406" i="6"/>
  <c r="C407" i="6"/>
  <c r="EU407" i="6"/>
  <c r="FB407" i="6"/>
  <c r="FA407" i="6"/>
  <c r="EZ407" i="6"/>
  <c r="GU407" i="6"/>
  <c r="HB407" i="6"/>
  <c r="HA407" i="6"/>
  <c r="GZ407" i="6"/>
  <c r="IV407" i="6"/>
  <c r="JD407" i="6"/>
  <c r="JC407" i="6"/>
  <c r="JB407" i="6"/>
  <c r="JA407" i="6"/>
  <c r="IR407" i="6"/>
  <c r="LC407" i="6" s="1"/>
  <c r="LN407" i="6"/>
  <c r="LX407" i="6" s="1"/>
  <c r="LU407" i="6"/>
  <c r="LT407" i="6"/>
  <c r="LS407" i="6"/>
  <c r="EQ407" i="6"/>
  <c r="GQ407" i="6"/>
  <c r="LJ407" i="6"/>
  <c r="C408" i="6"/>
  <c r="EU408" i="6"/>
  <c r="FM408" i="6" s="1"/>
  <c r="FB408" i="6"/>
  <c r="FA408" i="6"/>
  <c r="EZ408" i="6"/>
  <c r="GU408" i="6"/>
  <c r="HC408" i="6" s="1"/>
  <c r="HB408" i="6"/>
  <c r="HA408" i="6"/>
  <c r="GZ408" i="6"/>
  <c r="IV408" i="6"/>
  <c r="JN408" i="6" s="1"/>
  <c r="JC408" i="6"/>
  <c r="JB408" i="6"/>
  <c r="JA408" i="6"/>
  <c r="IR408" i="6"/>
  <c r="LC408" i="6" s="1"/>
  <c r="LN408" i="6"/>
  <c r="LX408" i="6"/>
  <c r="LU408" i="6"/>
  <c r="LT408" i="6"/>
  <c r="LS408" i="6"/>
  <c r="EQ408" i="6"/>
  <c r="GQ408" i="6"/>
  <c r="LJ408" i="6"/>
  <c r="C410" i="6"/>
  <c r="EU410" i="6"/>
  <c r="FO410" i="6" s="1"/>
  <c r="FB410" i="6"/>
  <c r="FA410" i="6"/>
  <c r="EZ410" i="6"/>
  <c r="GU410" i="6"/>
  <c r="HE410" i="6" s="1"/>
  <c r="HB410" i="6"/>
  <c r="HA410" i="6"/>
  <c r="GZ410" i="6"/>
  <c r="IV410" i="6"/>
  <c r="JN410" i="6" s="1"/>
  <c r="JC410" i="6"/>
  <c r="JB410" i="6"/>
  <c r="JA410" i="6"/>
  <c r="IR410" i="6"/>
  <c r="LC410" i="6" s="1"/>
  <c r="LN410" i="6"/>
  <c r="LU410" i="6"/>
  <c r="LT410" i="6"/>
  <c r="LS410" i="6"/>
  <c r="EQ410" i="6"/>
  <c r="GQ410" i="6"/>
  <c r="LJ410" i="6"/>
  <c r="C411" i="6"/>
  <c r="EU411" i="6"/>
  <c r="FE411" i="6"/>
  <c r="FB411" i="6"/>
  <c r="FA411" i="6"/>
  <c r="EZ411" i="6"/>
  <c r="GU411" i="6"/>
  <c r="HB411" i="6"/>
  <c r="HA411" i="6"/>
  <c r="GZ411" i="6"/>
  <c r="IV411" i="6"/>
  <c r="JL411" i="6" s="1"/>
  <c r="JC411" i="6"/>
  <c r="JB411" i="6"/>
  <c r="JA411" i="6"/>
  <c r="IR411" i="6"/>
  <c r="LC411" i="6"/>
  <c r="LN411" i="6"/>
  <c r="LU411" i="6"/>
  <c r="LT411" i="6"/>
  <c r="LS411" i="6"/>
  <c r="EQ411" i="6"/>
  <c r="GQ411" i="6"/>
  <c r="LJ411" i="6"/>
  <c r="C412" i="6"/>
  <c r="EU412" i="6"/>
  <c r="FC412" i="6" s="1"/>
  <c r="FB412" i="6"/>
  <c r="FA412" i="6"/>
  <c r="EZ412" i="6"/>
  <c r="GU412" i="6"/>
  <c r="HC412" i="6" s="1"/>
  <c r="HB412" i="6"/>
  <c r="HA412" i="6"/>
  <c r="GZ412" i="6"/>
  <c r="IV412" i="6"/>
  <c r="JC412" i="6"/>
  <c r="JB412" i="6"/>
  <c r="JA412" i="6"/>
  <c r="IR412" i="6"/>
  <c r="LC412" i="6" s="1"/>
  <c r="LN412" i="6"/>
  <c r="LU412" i="6"/>
  <c r="LT412" i="6"/>
  <c r="LS412" i="6"/>
  <c r="EQ412" i="6"/>
  <c r="GQ412" i="6"/>
  <c r="LJ412" i="6"/>
  <c r="C414" i="6"/>
  <c r="EU414" i="6"/>
  <c r="FC414" i="6"/>
  <c r="FB414" i="6"/>
  <c r="FA414" i="6"/>
  <c r="EZ414" i="6"/>
  <c r="GU414" i="6"/>
  <c r="HC414" i="6"/>
  <c r="HB414" i="6"/>
  <c r="HA414" i="6"/>
  <c r="GZ414" i="6"/>
  <c r="IV414" i="6"/>
  <c r="JD414" i="6" s="1"/>
  <c r="JC414" i="6"/>
  <c r="JB414" i="6"/>
  <c r="JA414" i="6"/>
  <c r="IR414" i="6"/>
  <c r="LD414" i="6" s="1"/>
  <c r="LN414" i="6"/>
  <c r="LU414" i="6"/>
  <c r="LT414" i="6"/>
  <c r="LS414" i="6"/>
  <c r="EQ414" i="6"/>
  <c r="GQ414" i="6"/>
  <c r="LJ414" i="6"/>
  <c r="C415" i="6"/>
  <c r="EU415" i="6"/>
  <c r="FB415" i="6"/>
  <c r="FA415" i="6"/>
  <c r="EZ415" i="6"/>
  <c r="GU415" i="6"/>
  <c r="HS415" i="6" s="1"/>
  <c r="HB415" i="6"/>
  <c r="HA415" i="6"/>
  <c r="GZ415" i="6"/>
  <c r="IV415" i="6"/>
  <c r="JR415" i="6" s="1"/>
  <c r="JC415" i="6"/>
  <c r="JB415" i="6"/>
  <c r="JA415" i="6"/>
  <c r="IR415" i="6"/>
  <c r="LC415" i="6" s="1"/>
  <c r="LN415" i="6"/>
  <c r="LU415" i="6"/>
  <c r="LT415" i="6"/>
  <c r="LS415" i="6"/>
  <c r="EQ415" i="6"/>
  <c r="GQ415" i="6"/>
  <c r="LJ415" i="6"/>
  <c r="C416" i="6"/>
  <c r="EU416" i="6"/>
  <c r="FB416" i="6"/>
  <c r="FA416" i="6"/>
  <c r="EZ416" i="6"/>
  <c r="GU416" i="6"/>
  <c r="HG416" i="6"/>
  <c r="HB416" i="6"/>
  <c r="HA416" i="6"/>
  <c r="GZ416" i="6"/>
  <c r="IV416" i="6"/>
  <c r="JF416" i="6"/>
  <c r="JC416" i="6"/>
  <c r="JB416" i="6"/>
  <c r="JA416" i="6"/>
  <c r="IR416" i="6"/>
  <c r="LC416" i="6" s="1"/>
  <c r="LN416" i="6"/>
  <c r="LZ416" i="6" s="1"/>
  <c r="LU416" i="6"/>
  <c r="LT416" i="6"/>
  <c r="LS416" i="6"/>
  <c r="EQ416" i="6"/>
  <c r="GQ416" i="6"/>
  <c r="LJ416" i="6"/>
  <c r="C418" i="6"/>
  <c r="EU418" i="6"/>
  <c r="FE418" i="6"/>
  <c r="FB418" i="6"/>
  <c r="FA418" i="6"/>
  <c r="EZ418" i="6"/>
  <c r="GU418" i="6"/>
  <c r="HG418" i="6" s="1"/>
  <c r="HH418" i="6" s="1"/>
  <c r="AF418" i="6" s="1"/>
  <c r="HB418" i="6"/>
  <c r="HA418" i="6"/>
  <c r="GZ418" i="6"/>
  <c r="IV418" i="6"/>
  <c r="JP418" i="6" s="1"/>
  <c r="JC418" i="6"/>
  <c r="JB418" i="6"/>
  <c r="JA418" i="6"/>
  <c r="IR418" i="6"/>
  <c r="LE418" i="6" s="1"/>
  <c r="LN418" i="6"/>
  <c r="LZ418" i="6"/>
  <c r="LU418" i="6"/>
  <c r="LT418" i="6"/>
  <c r="LS418" i="6"/>
  <c r="EQ418" i="6"/>
  <c r="GQ418" i="6"/>
  <c r="LJ418" i="6"/>
  <c r="C419" i="6"/>
  <c r="EU419" i="6"/>
  <c r="FI419" i="6" s="1"/>
  <c r="FB419" i="6"/>
  <c r="FA419" i="6"/>
  <c r="EZ419" i="6"/>
  <c r="GU419" i="6"/>
  <c r="HC419" i="6" s="1"/>
  <c r="HB419" i="6"/>
  <c r="HA419" i="6"/>
  <c r="GZ419" i="6"/>
  <c r="IV419" i="6"/>
  <c r="JD419" i="6"/>
  <c r="JC419" i="6"/>
  <c r="JB419" i="6"/>
  <c r="JA419" i="6"/>
  <c r="IR419" i="6"/>
  <c r="LD419" i="6"/>
  <c r="LN419" i="6"/>
  <c r="MH419" i="6"/>
  <c r="LU419" i="6"/>
  <c r="LT419" i="6"/>
  <c r="LS419" i="6"/>
  <c r="EQ419" i="6"/>
  <c r="GQ419" i="6"/>
  <c r="LJ419" i="6"/>
  <c r="C420" i="6"/>
  <c r="EU420" i="6"/>
  <c r="FB420" i="6"/>
  <c r="FA420" i="6"/>
  <c r="EZ420" i="6"/>
  <c r="GU420" i="6"/>
  <c r="HM420" i="6" s="1"/>
  <c r="HB420" i="6"/>
  <c r="HA420" i="6"/>
  <c r="GZ420" i="6"/>
  <c r="IV420" i="6"/>
  <c r="JC420" i="6"/>
  <c r="JB420" i="6"/>
  <c r="JA420" i="6"/>
  <c r="IR420" i="6"/>
  <c r="LC420" i="6" s="1"/>
  <c r="LN420" i="6"/>
  <c r="LU420" i="6"/>
  <c r="LT420" i="6"/>
  <c r="LS420" i="6"/>
  <c r="EQ420" i="6"/>
  <c r="GQ420" i="6"/>
  <c r="LJ420" i="6"/>
  <c r="C422" i="6"/>
  <c r="EU422" i="6"/>
  <c r="FB422" i="6"/>
  <c r="FA422" i="6"/>
  <c r="EZ422" i="6"/>
  <c r="GU422" i="6"/>
  <c r="HE422" i="6"/>
  <c r="HB422" i="6"/>
  <c r="HA422" i="6"/>
  <c r="GZ422" i="6"/>
  <c r="IV422" i="6"/>
  <c r="JC422" i="6"/>
  <c r="JB422" i="6"/>
  <c r="JA422" i="6"/>
  <c r="IR422" i="6"/>
  <c r="LN422" i="6"/>
  <c r="LV422" i="6" s="1"/>
  <c r="LU422" i="6"/>
  <c r="LT422" i="6"/>
  <c r="LS422" i="6"/>
  <c r="EQ422" i="6"/>
  <c r="GQ422" i="6"/>
  <c r="LJ422" i="6"/>
  <c r="C423" i="6"/>
  <c r="EU423" i="6"/>
  <c r="FB423" i="6"/>
  <c r="FA423" i="6"/>
  <c r="EZ423" i="6"/>
  <c r="GU423" i="6"/>
  <c r="HE423" i="6" s="1"/>
  <c r="HB423" i="6"/>
  <c r="HA423" i="6"/>
  <c r="GZ423" i="6"/>
  <c r="IV423" i="6"/>
  <c r="JP423" i="6"/>
  <c r="JC423" i="6"/>
  <c r="JB423" i="6"/>
  <c r="JA423" i="6"/>
  <c r="IR423" i="6"/>
  <c r="LD423" i="6"/>
  <c r="LN423" i="6"/>
  <c r="LU423" i="6"/>
  <c r="LT423" i="6"/>
  <c r="LS423" i="6"/>
  <c r="EQ423" i="6"/>
  <c r="GQ423" i="6"/>
  <c r="LJ423" i="6"/>
  <c r="C424" i="6"/>
  <c r="EU424" i="6"/>
  <c r="FB424" i="6"/>
  <c r="FA424" i="6"/>
  <c r="EZ424" i="6"/>
  <c r="GU424" i="6"/>
  <c r="HS424" i="6" s="1"/>
  <c r="HB424" i="6"/>
  <c r="HA424" i="6"/>
  <c r="GZ424" i="6"/>
  <c r="IV424" i="6"/>
  <c r="JD424" i="6"/>
  <c r="JC424" i="6"/>
  <c r="JB424" i="6"/>
  <c r="JA424" i="6"/>
  <c r="IR424" i="6"/>
  <c r="LD424" i="6"/>
  <c r="LN424" i="6"/>
  <c r="LV424" i="6"/>
  <c r="LU424" i="6"/>
  <c r="LT424" i="6"/>
  <c r="LS424" i="6"/>
  <c r="EQ424" i="6"/>
  <c r="GQ424" i="6"/>
  <c r="LJ424" i="6"/>
  <c r="C426" i="6"/>
  <c r="EU426" i="6"/>
  <c r="FQ426" i="6"/>
  <c r="FB426" i="6"/>
  <c r="FA426" i="6"/>
  <c r="EZ426" i="6"/>
  <c r="GU426" i="6"/>
  <c r="HB426" i="6"/>
  <c r="HA426" i="6"/>
  <c r="GZ426" i="6"/>
  <c r="IV426" i="6"/>
  <c r="JR426" i="6" s="1"/>
  <c r="JC426" i="6"/>
  <c r="JB426" i="6"/>
  <c r="JA426" i="6"/>
  <c r="IR426" i="6"/>
  <c r="LC426" i="6" s="1"/>
  <c r="LN426" i="6"/>
  <c r="LU426" i="6"/>
  <c r="LT426" i="6"/>
  <c r="LS426" i="6"/>
  <c r="EQ426" i="6"/>
  <c r="GQ426" i="6"/>
  <c r="LJ426" i="6"/>
  <c r="C427" i="6"/>
  <c r="EU427" i="6"/>
  <c r="FO427" i="6"/>
  <c r="FB427" i="6"/>
  <c r="FA427" i="6"/>
  <c r="EZ427" i="6"/>
  <c r="GU427" i="6"/>
  <c r="HB427" i="6"/>
  <c r="HA427" i="6"/>
  <c r="GZ427" i="6"/>
  <c r="IV427" i="6"/>
  <c r="JP427" i="6" s="1"/>
  <c r="JC427" i="6"/>
  <c r="JB427" i="6"/>
  <c r="JA427" i="6"/>
  <c r="IR427" i="6"/>
  <c r="LC427" i="6" s="1"/>
  <c r="LN427" i="6"/>
  <c r="LZ427" i="6"/>
  <c r="LU427" i="6"/>
  <c r="LT427" i="6"/>
  <c r="LS427" i="6"/>
  <c r="EQ427" i="6"/>
  <c r="GQ427" i="6"/>
  <c r="LJ427" i="6"/>
  <c r="C428" i="6"/>
  <c r="EU428" i="6"/>
  <c r="FB428" i="6"/>
  <c r="FA428" i="6"/>
  <c r="EZ428" i="6"/>
  <c r="GU428" i="6"/>
  <c r="HC428" i="6"/>
  <c r="HB428" i="6"/>
  <c r="HA428" i="6"/>
  <c r="GZ428" i="6"/>
  <c r="HN428" i="6" s="1"/>
  <c r="AL428" i="6" s="1"/>
  <c r="IV428" i="6"/>
  <c r="JC428" i="6"/>
  <c r="JB428" i="6"/>
  <c r="JA428" i="6"/>
  <c r="IR428" i="6"/>
  <c r="LC428" i="6" s="1"/>
  <c r="LN428" i="6"/>
  <c r="LU428" i="6"/>
  <c r="LT428" i="6"/>
  <c r="LS428" i="6"/>
  <c r="EQ428" i="6"/>
  <c r="GQ428" i="6"/>
  <c r="LJ428" i="6"/>
  <c r="C430" i="6"/>
  <c r="EU430" i="6"/>
  <c r="FB430" i="6"/>
  <c r="FA430" i="6"/>
  <c r="EZ430" i="6"/>
  <c r="GU430" i="6"/>
  <c r="HO430" i="6"/>
  <c r="HB430" i="6"/>
  <c r="HA430" i="6"/>
  <c r="GZ430" i="6"/>
  <c r="IV430" i="6"/>
  <c r="JC430" i="6"/>
  <c r="JB430" i="6"/>
  <c r="JA430" i="6"/>
  <c r="IR430" i="6"/>
  <c r="LC430" i="6"/>
  <c r="LN430" i="6"/>
  <c r="MH430" i="6"/>
  <c r="LU430" i="6"/>
  <c r="LT430" i="6"/>
  <c r="LS430" i="6"/>
  <c r="EQ430" i="6"/>
  <c r="GQ430" i="6"/>
  <c r="LJ430" i="6"/>
  <c r="C431" i="6"/>
  <c r="EU431" i="6"/>
  <c r="FB431" i="6"/>
  <c r="FA431" i="6"/>
  <c r="EZ431" i="6"/>
  <c r="GU431" i="6"/>
  <c r="HB431" i="6"/>
  <c r="HA431" i="6"/>
  <c r="GZ431" i="6"/>
  <c r="IV431" i="6"/>
  <c r="JH431" i="6"/>
  <c r="JC431" i="6"/>
  <c r="JB431" i="6"/>
  <c r="JA431" i="6"/>
  <c r="IR431" i="6"/>
  <c r="LC431" i="6"/>
  <c r="LN431" i="6"/>
  <c r="LV431" i="6" s="1"/>
  <c r="LU431" i="6"/>
  <c r="LT431" i="6"/>
  <c r="LS431" i="6"/>
  <c r="EQ431" i="6"/>
  <c r="GQ431" i="6"/>
  <c r="LJ431" i="6"/>
  <c r="C432" i="6"/>
  <c r="EU432" i="6"/>
  <c r="FK432" i="6"/>
  <c r="FB432" i="6"/>
  <c r="FA432" i="6"/>
  <c r="EZ432" i="6"/>
  <c r="GU432" i="6"/>
  <c r="HC432" i="6"/>
  <c r="HB432" i="6"/>
  <c r="HA432" i="6"/>
  <c r="GZ432" i="6"/>
  <c r="IV432" i="6"/>
  <c r="JP432" i="6" s="1"/>
  <c r="JC432" i="6"/>
  <c r="JB432" i="6"/>
  <c r="JA432" i="6"/>
  <c r="IR432" i="6"/>
  <c r="LE432" i="6"/>
  <c r="LN432" i="6"/>
  <c r="LU432" i="6"/>
  <c r="LT432" i="6"/>
  <c r="LS432" i="6"/>
  <c r="EQ432" i="6"/>
  <c r="GQ432" i="6"/>
  <c r="LJ432" i="6"/>
  <c r="C434" i="6"/>
  <c r="EU434" i="6"/>
  <c r="FC434" i="6" s="1"/>
  <c r="FB434" i="6"/>
  <c r="FA434" i="6"/>
  <c r="EZ434" i="6"/>
  <c r="GU434" i="6"/>
  <c r="HC434" i="6"/>
  <c r="HB434" i="6"/>
  <c r="HA434" i="6"/>
  <c r="GZ434" i="6"/>
  <c r="IV434" i="6"/>
  <c r="JD434" i="6"/>
  <c r="JC434" i="6"/>
  <c r="JB434" i="6"/>
  <c r="JA434" i="6"/>
  <c r="IR434" i="6"/>
  <c r="LC434" i="6" s="1"/>
  <c r="LN434" i="6"/>
  <c r="MB434" i="6" s="1"/>
  <c r="LU434" i="6"/>
  <c r="LT434" i="6"/>
  <c r="LS434" i="6"/>
  <c r="EQ434" i="6"/>
  <c r="GQ434" i="6"/>
  <c r="LJ434" i="6"/>
  <c r="C435" i="6"/>
  <c r="EU435" i="6"/>
  <c r="FC435" i="6"/>
  <c r="FB435" i="6"/>
  <c r="FA435" i="6"/>
  <c r="EZ435" i="6"/>
  <c r="GU435" i="6"/>
  <c r="HK435" i="6" s="1"/>
  <c r="HL435" i="6" s="1"/>
  <c r="AJ435" i="6" s="1"/>
  <c r="HB435" i="6"/>
  <c r="HA435" i="6"/>
  <c r="GZ435" i="6"/>
  <c r="IV435" i="6"/>
  <c r="JN435" i="6" s="1"/>
  <c r="JC435" i="6"/>
  <c r="JB435" i="6"/>
  <c r="JA435" i="6"/>
  <c r="IR435" i="6"/>
  <c r="LN435" i="6"/>
  <c r="LV435" i="6"/>
  <c r="LU435" i="6"/>
  <c r="LT435" i="6"/>
  <c r="LS435" i="6"/>
  <c r="EQ435" i="6"/>
  <c r="GQ435" i="6"/>
  <c r="LJ435" i="6"/>
  <c r="C436" i="6"/>
  <c r="EU436" i="6"/>
  <c r="FO436" i="6"/>
  <c r="FB436" i="6"/>
  <c r="FA436" i="6"/>
  <c r="EZ436" i="6"/>
  <c r="GU436" i="6"/>
  <c r="HQ436" i="6" s="1"/>
  <c r="HB436" i="6"/>
  <c r="HA436" i="6"/>
  <c r="GZ436" i="6"/>
  <c r="IV436" i="6"/>
  <c r="JC436" i="6"/>
  <c r="JB436" i="6"/>
  <c r="JA436" i="6"/>
  <c r="IR436" i="6"/>
  <c r="LC436" i="6" s="1"/>
  <c r="LN436" i="6"/>
  <c r="LV436" i="6"/>
  <c r="LU436" i="6"/>
  <c r="LT436" i="6"/>
  <c r="LS436" i="6"/>
  <c r="EQ436" i="6"/>
  <c r="GQ436" i="6"/>
  <c r="LJ436" i="6"/>
  <c r="C438" i="6"/>
  <c r="EU438" i="6"/>
  <c r="FB438" i="6"/>
  <c r="FA438" i="6"/>
  <c r="EZ438" i="6"/>
  <c r="GU438" i="6"/>
  <c r="HC438" i="6" s="1"/>
  <c r="HB438" i="6"/>
  <c r="HA438" i="6"/>
  <c r="GZ438" i="6"/>
  <c r="IV438" i="6"/>
  <c r="JC438" i="6"/>
  <c r="JB438" i="6"/>
  <c r="JA438" i="6"/>
  <c r="IR438" i="6"/>
  <c r="LE438" i="6" s="1"/>
  <c r="LN438" i="6"/>
  <c r="LX438" i="6"/>
  <c r="LU438" i="6"/>
  <c r="LT438" i="6"/>
  <c r="LS438" i="6"/>
  <c r="EQ438" i="6"/>
  <c r="GQ438" i="6"/>
  <c r="LJ438" i="6"/>
  <c r="C439" i="6"/>
  <c r="EU439" i="6"/>
  <c r="FC439" i="6" s="1"/>
  <c r="FB439" i="6"/>
  <c r="FA439" i="6"/>
  <c r="EZ439" i="6"/>
  <c r="GU439" i="6"/>
  <c r="HC439" i="6" s="1"/>
  <c r="HB439" i="6"/>
  <c r="HA439" i="6"/>
  <c r="GZ439" i="6"/>
  <c r="IV439" i="6"/>
  <c r="JD439" i="6"/>
  <c r="JC439" i="6"/>
  <c r="JB439" i="6"/>
  <c r="JA439" i="6"/>
  <c r="IR439" i="6"/>
  <c r="LN439" i="6"/>
  <c r="LU439" i="6"/>
  <c r="LT439" i="6"/>
  <c r="LS439" i="6"/>
  <c r="EQ439" i="6"/>
  <c r="GQ439" i="6"/>
  <c r="LJ439" i="6"/>
  <c r="C440" i="6"/>
  <c r="EU440" i="6"/>
  <c r="FI440" i="6" s="1"/>
  <c r="FB440" i="6"/>
  <c r="FA440" i="6"/>
  <c r="EZ440" i="6"/>
  <c r="GU440" i="6"/>
  <c r="HG440" i="6" s="1"/>
  <c r="HB440" i="6"/>
  <c r="HA440" i="6"/>
  <c r="GZ440" i="6"/>
  <c r="IV440" i="6"/>
  <c r="JC440" i="6"/>
  <c r="JB440" i="6"/>
  <c r="JA440" i="6"/>
  <c r="IR440" i="6"/>
  <c r="LC440" i="6"/>
  <c r="LN440" i="6"/>
  <c r="MD440" i="6" s="1"/>
  <c r="LU440" i="6"/>
  <c r="LT440" i="6"/>
  <c r="LS440" i="6"/>
  <c r="EQ440" i="6"/>
  <c r="GQ440" i="6"/>
  <c r="LJ440" i="6"/>
  <c r="C442" i="6"/>
  <c r="EU442" i="6"/>
  <c r="FE442" i="6"/>
  <c r="FB442" i="6"/>
  <c r="FA442" i="6"/>
  <c r="EZ442" i="6"/>
  <c r="GU442" i="6"/>
  <c r="HE442" i="6"/>
  <c r="HB442" i="6"/>
  <c r="HA442" i="6"/>
  <c r="GZ442" i="6"/>
  <c r="IV442" i="6"/>
  <c r="JL442" i="6" s="1"/>
  <c r="JC442" i="6"/>
  <c r="JB442" i="6"/>
  <c r="JA442" i="6"/>
  <c r="IR442" i="6"/>
  <c r="LE442" i="6" s="1"/>
  <c r="LN442" i="6"/>
  <c r="LV442" i="6"/>
  <c r="LU442" i="6"/>
  <c r="LT442" i="6"/>
  <c r="LS442" i="6"/>
  <c r="EQ442" i="6"/>
  <c r="GQ442" i="6"/>
  <c r="LJ442" i="6"/>
  <c r="C443" i="6"/>
  <c r="EU443" i="6"/>
  <c r="FO443" i="6" s="1"/>
  <c r="FB443" i="6"/>
  <c r="FA443" i="6"/>
  <c r="EZ443" i="6"/>
  <c r="GU443" i="6"/>
  <c r="HB443" i="6"/>
  <c r="HA443" i="6"/>
  <c r="GZ443" i="6"/>
  <c r="IV443" i="6"/>
  <c r="JD443" i="6" s="1"/>
  <c r="JC443" i="6"/>
  <c r="JB443" i="6"/>
  <c r="JA443" i="6"/>
  <c r="IR443" i="6"/>
  <c r="LE443" i="6" s="1"/>
  <c r="LN443" i="6"/>
  <c r="LX443" i="6" s="1"/>
  <c r="LU443" i="6"/>
  <c r="LT443" i="6"/>
  <c r="LS443" i="6"/>
  <c r="EQ443" i="6"/>
  <c r="GQ443" i="6"/>
  <c r="LJ443" i="6"/>
  <c r="C444" i="6"/>
  <c r="EU444" i="6"/>
  <c r="FI444" i="6" s="1"/>
  <c r="FB444" i="6"/>
  <c r="FA444" i="6"/>
  <c r="EZ444" i="6"/>
  <c r="GU444" i="6"/>
  <c r="HS444" i="6" s="1"/>
  <c r="HB444" i="6"/>
  <c r="HA444" i="6"/>
  <c r="GZ444" i="6"/>
  <c r="IV444" i="6"/>
  <c r="JR444" i="6" s="1"/>
  <c r="JC444" i="6"/>
  <c r="JB444" i="6"/>
  <c r="JA444" i="6"/>
  <c r="IR444" i="6"/>
  <c r="LN444" i="6"/>
  <c r="MF444" i="6" s="1"/>
  <c r="LU444" i="6"/>
  <c r="LT444" i="6"/>
  <c r="LS444" i="6"/>
  <c r="EQ444" i="6"/>
  <c r="GQ444" i="6"/>
  <c r="LJ444" i="6"/>
  <c r="C446" i="6"/>
  <c r="EU446" i="6"/>
  <c r="FB446" i="6"/>
  <c r="FA446" i="6"/>
  <c r="EZ446" i="6"/>
  <c r="GU446" i="6"/>
  <c r="HB446" i="6"/>
  <c r="HA446" i="6"/>
  <c r="GZ446" i="6"/>
  <c r="IV446" i="6"/>
  <c r="JF446" i="6"/>
  <c r="JC446" i="6"/>
  <c r="JB446" i="6"/>
  <c r="JA446" i="6"/>
  <c r="IR446" i="6"/>
  <c r="LE446" i="6" s="1"/>
  <c r="LN446" i="6"/>
  <c r="MD446" i="6" s="1"/>
  <c r="LU446" i="6"/>
  <c r="LT446" i="6"/>
  <c r="LS446" i="6"/>
  <c r="EQ446" i="6"/>
  <c r="GQ446" i="6"/>
  <c r="LJ446" i="6"/>
  <c r="C447" i="6"/>
  <c r="EU447" i="6"/>
  <c r="FB447" i="6"/>
  <c r="FA447" i="6"/>
  <c r="EZ447" i="6"/>
  <c r="GU447" i="6"/>
  <c r="HO447" i="6"/>
  <c r="HB447" i="6"/>
  <c r="HA447" i="6"/>
  <c r="GZ447" i="6"/>
  <c r="IV447" i="6"/>
  <c r="JT447" i="6"/>
  <c r="JC447" i="6"/>
  <c r="JB447" i="6"/>
  <c r="JA447" i="6"/>
  <c r="IR447" i="6"/>
  <c r="LC447" i="6" s="1"/>
  <c r="LN447" i="6"/>
  <c r="MD447" i="6"/>
  <c r="LU447" i="6"/>
  <c r="LT447" i="6"/>
  <c r="LS447" i="6"/>
  <c r="EQ447" i="6"/>
  <c r="GQ447" i="6"/>
  <c r="LJ447" i="6"/>
  <c r="C448" i="6"/>
  <c r="EU448" i="6"/>
  <c r="FI448" i="6"/>
  <c r="FB448" i="6"/>
  <c r="FA448" i="6"/>
  <c r="EZ448" i="6"/>
  <c r="GU448" i="6"/>
  <c r="HK448" i="6" s="1"/>
  <c r="HB448" i="6"/>
  <c r="HA448" i="6"/>
  <c r="GZ448" i="6"/>
  <c r="IV448" i="6"/>
  <c r="JR448" i="6" s="1"/>
  <c r="JC448" i="6"/>
  <c r="JB448" i="6"/>
  <c r="JA448" i="6"/>
  <c r="IR448" i="6"/>
  <c r="LE448" i="6" s="1"/>
  <c r="LN448" i="6"/>
  <c r="MH448" i="6" s="1"/>
  <c r="LU448" i="6"/>
  <c r="LT448" i="6"/>
  <c r="LS448" i="6"/>
  <c r="EQ448" i="6"/>
  <c r="GQ448" i="6"/>
  <c r="LJ448" i="6"/>
  <c r="C450" i="6"/>
  <c r="EU450" i="6"/>
  <c r="FB450" i="6"/>
  <c r="FA450" i="6"/>
  <c r="EZ450" i="6"/>
  <c r="GU450" i="6"/>
  <c r="HB450" i="6"/>
  <c r="HA450" i="6"/>
  <c r="GZ450" i="6"/>
  <c r="IV450" i="6"/>
  <c r="JR450" i="6"/>
  <c r="JC450" i="6"/>
  <c r="JB450" i="6"/>
  <c r="JA450" i="6"/>
  <c r="IR450" i="6"/>
  <c r="LC450" i="6"/>
  <c r="LN450" i="6"/>
  <c r="LV450" i="6" s="1"/>
  <c r="LU450" i="6"/>
  <c r="LT450" i="6"/>
  <c r="LS450" i="6"/>
  <c r="EQ450" i="6"/>
  <c r="GQ450" i="6"/>
  <c r="LJ450" i="6"/>
  <c r="C451" i="6"/>
  <c r="EU451" i="6"/>
  <c r="FO451" i="6"/>
  <c r="FB451" i="6"/>
  <c r="FA451" i="6"/>
  <c r="EZ451" i="6"/>
  <c r="GU451" i="6"/>
  <c r="HB451" i="6"/>
  <c r="HA451" i="6"/>
  <c r="GZ451" i="6"/>
  <c r="IV451" i="6"/>
  <c r="JJ451" i="6"/>
  <c r="JC451" i="6"/>
  <c r="JB451" i="6"/>
  <c r="JA451" i="6"/>
  <c r="IR451" i="6"/>
  <c r="LE451" i="6"/>
  <c r="LN451" i="6"/>
  <c r="MH451" i="6"/>
  <c r="LU451" i="6"/>
  <c r="LT451" i="6"/>
  <c r="LS451" i="6"/>
  <c r="EQ451" i="6"/>
  <c r="GQ451" i="6"/>
  <c r="LJ451" i="6"/>
  <c r="C452" i="6"/>
  <c r="EU452" i="6"/>
  <c r="FI452" i="6"/>
  <c r="FB452" i="6"/>
  <c r="FA452" i="6"/>
  <c r="EZ452" i="6"/>
  <c r="GU452" i="6"/>
  <c r="HC452" i="6"/>
  <c r="HB452" i="6"/>
  <c r="HA452" i="6"/>
  <c r="GZ452" i="6"/>
  <c r="IV452" i="6"/>
  <c r="JN452" i="6" s="1"/>
  <c r="JC452" i="6"/>
  <c r="JB452" i="6"/>
  <c r="JA452" i="6"/>
  <c r="IR452" i="6"/>
  <c r="LE452" i="6" s="1"/>
  <c r="LN452" i="6"/>
  <c r="MJ452" i="6" s="1"/>
  <c r="LU452" i="6"/>
  <c r="LT452" i="6"/>
  <c r="LS452" i="6"/>
  <c r="EQ452" i="6"/>
  <c r="GQ452" i="6"/>
  <c r="LJ452" i="6"/>
  <c r="C454" i="6"/>
  <c r="EU454" i="6"/>
  <c r="FQ454" i="6" s="1"/>
  <c r="FB454" i="6"/>
  <c r="FA454" i="6"/>
  <c r="EZ454" i="6"/>
  <c r="GU454" i="6"/>
  <c r="HE454" i="6" s="1"/>
  <c r="HB454" i="6"/>
  <c r="HA454" i="6"/>
  <c r="GZ454" i="6"/>
  <c r="IV454" i="6"/>
  <c r="JN454" i="6" s="1"/>
  <c r="JC454" i="6"/>
  <c r="JB454" i="6"/>
  <c r="JA454" i="6"/>
  <c r="IR454" i="6"/>
  <c r="LE454" i="6" s="1"/>
  <c r="LN454" i="6"/>
  <c r="LU454" i="6"/>
  <c r="LT454" i="6"/>
  <c r="LS454" i="6"/>
  <c r="EQ454" i="6"/>
  <c r="GQ454" i="6"/>
  <c r="LJ454" i="6"/>
  <c r="C455" i="6"/>
  <c r="EU455" i="6"/>
  <c r="FC455" i="6" s="1"/>
  <c r="FD455" i="6" s="1"/>
  <c r="G455" i="6" s="1"/>
  <c r="FB455" i="6"/>
  <c r="FA455" i="6"/>
  <c r="EZ455" i="6"/>
  <c r="GU455" i="6"/>
  <c r="HE455" i="6"/>
  <c r="HB455" i="6"/>
  <c r="HA455" i="6"/>
  <c r="GZ455" i="6"/>
  <c r="IV455" i="6"/>
  <c r="JC455" i="6"/>
  <c r="JB455" i="6"/>
  <c r="JA455" i="6"/>
  <c r="IR455" i="6"/>
  <c r="LC455" i="6" s="1"/>
  <c r="LN455" i="6"/>
  <c r="MJ455" i="6" s="1"/>
  <c r="LU455" i="6"/>
  <c r="LT455" i="6"/>
  <c r="LS455" i="6"/>
  <c r="EQ455" i="6"/>
  <c r="GQ455" i="6"/>
  <c r="LJ455" i="6"/>
  <c r="C456" i="6"/>
  <c r="EU456" i="6"/>
  <c r="FM456" i="6"/>
  <c r="FB456" i="6"/>
  <c r="FA456" i="6"/>
  <c r="EZ456" i="6"/>
  <c r="GU456" i="6"/>
  <c r="HB456" i="6"/>
  <c r="HA456" i="6"/>
  <c r="GZ456" i="6"/>
  <c r="IV456" i="6"/>
  <c r="JF456" i="6"/>
  <c r="JC456" i="6"/>
  <c r="JB456" i="6"/>
  <c r="JA456" i="6"/>
  <c r="IR456" i="6"/>
  <c r="LC456" i="6" s="1"/>
  <c r="LN456" i="6"/>
  <c r="LX456" i="6"/>
  <c r="LU456" i="6"/>
  <c r="LT456" i="6"/>
  <c r="LS456" i="6"/>
  <c r="EQ456" i="6"/>
  <c r="GQ456" i="6"/>
  <c r="LJ456" i="6"/>
  <c r="C458" i="6"/>
  <c r="EU458" i="6"/>
  <c r="FC458" i="6"/>
  <c r="FB458" i="6"/>
  <c r="FA458" i="6"/>
  <c r="EZ458" i="6"/>
  <c r="GU458" i="6"/>
  <c r="HG458" i="6" s="1"/>
  <c r="HB458" i="6"/>
  <c r="HA458" i="6"/>
  <c r="GZ458" i="6"/>
  <c r="IV458" i="6"/>
  <c r="JN458" i="6" s="1"/>
  <c r="JC458" i="6"/>
  <c r="JB458" i="6"/>
  <c r="JA458" i="6"/>
  <c r="IR458" i="6"/>
  <c r="LC458" i="6" s="1"/>
  <c r="LN458" i="6"/>
  <c r="LX458" i="6" s="1"/>
  <c r="LU458" i="6"/>
  <c r="LT458" i="6"/>
  <c r="LS458" i="6"/>
  <c r="EQ458" i="6"/>
  <c r="GQ458" i="6"/>
  <c r="LJ458" i="6"/>
  <c r="C459" i="6"/>
  <c r="EU459" i="6"/>
  <c r="FB459" i="6"/>
  <c r="FA459" i="6"/>
  <c r="EZ459" i="6"/>
  <c r="GU459" i="6"/>
  <c r="HE459" i="6" s="1"/>
  <c r="HB459" i="6"/>
  <c r="HA459" i="6"/>
  <c r="GZ459" i="6"/>
  <c r="IV459" i="6"/>
  <c r="JN459" i="6"/>
  <c r="JC459" i="6"/>
  <c r="JB459" i="6"/>
  <c r="JA459" i="6"/>
  <c r="IR459" i="6"/>
  <c r="LC459" i="6"/>
  <c r="LN459" i="6"/>
  <c r="LX459" i="6" s="1"/>
  <c r="LU459" i="6"/>
  <c r="LT459" i="6"/>
  <c r="LS459" i="6"/>
  <c r="EQ459" i="6"/>
  <c r="GQ459" i="6"/>
  <c r="LJ459" i="6"/>
  <c r="C460" i="6"/>
  <c r="EU460" i="6"/>
  <c r="FC460" i="6"/>
  <c r="FB460" i="6"/>
  <c r="FA460" i="6"/>
  <c r="EZ460" i="6"/>
  <c r="GU460" i="6"/>
  <c r="HE460" i="6"/>
  <c r="HB460" i="6"/>
  <c r="HA460" i="6"/>
  <c r="GZ460" i="6"/>
  <c r="IV460" i="6"/>
  <c r="JC460" i="6"/>
  <c r="JB460" i="6"/>
  <c r="JA460" i="6"/>
  <c r="IR460" i="6"/>
  <c r="LE460" i="6" s="1"/>
  <c r="LN460" i="6"/>
  <c r="MD460" i="6"/>
  <c r="LU460" i="6"/>
  <c r="LT460" i="6"/>
  <c r="LS460" i="6"/>
  <c r="EQ460" i="6"/>
  <c r="GQ460" i="6"/>
  <c r="LJ460" i="6"/>
  <c r="C462" i="6"/>
  <c r="EU462" i="6"/>
  <c r="FB462" i="6"/>
  <c r="FA462" i="6"/>
  <c r="EZ462" i="6"/>
  <c r="GU462" i="6"/>
  <c r="HB462" i="6"/>
  <c r="HA462" i="6"/>
  <c r="GZ462" i="6"/>
  <c r="IV462" i="6"/>
  <c r="JC462" i="6"/>
  <c r="JB462" i="6"/>
  <c r="JA462" i="6"/>
  <c r="IR462" i="6"/>
  <c r="LC462" i="6" s="1"/>
  <c r="LN462" i="6"/>
  <c r="LV462" i="6"/>
  <c r="LU462" i="6"/>
  <c r="LT462" i="6"/>
  <c r="LS462" i="6"/>
  <c r="EQ462" i="6"/>
  <c r="GQ462" i="6"/>
  <c r="LJ462" i="6"/>
  <c r="C463" i="6"/>
  <c r="EU463" i="6"/>
  <c r="FB463" i="6"/>
  <c r="FA463" i="6"/>
  <c r="EZ463" i="6"/>
  <c r="GU463" i="6"/>
  <c r="HK463" i="6"/>
  <c r="HB463" i="6"/>
  <c r="HA463" i="6"/>
  <c r="GZ463" i="6"/>
  <c r="IV463" i="6"/>
  <c r="JH463" i="6" s="1"/>
  <c r="JC463" i="6"/>
  <c r="JB463" i="6"/>
  <c r="JA463" i="6"/>
  <c r="IR463" i="6"/>
  <c r="LE463" i="6"/>
  <c r="LN463" i="6"/>
  <c r="LU463" i="6"/>
  <c r="LT463" i="6"/>
  <c r="LS463" i="6"/>
  <c r="EQ463" i="6"/>
  <c r="GQ463" i="6"/>
  <c r="LJ463" i="6"/>
  <c r="C464" i="6"/>
  <c r="EU464" i="6"/>
  <c r="FB464" i="6"/>
  <c r="FA464" i="6"/>
  <c r="EZ464" i="6"/>
  <c r="GU464" i="6"/>
  <c r="HB464" i="6"/>
  <c r="HA464" i="6"/>
  <c r="GZ464" i="6"/>
  <c r="IV464" i="6"/>
  <c r="JD464" i="6" s="1"/>
  <c r="JC464" i="6"/>
  <c r="JB464" i="6"/>
  <c r="JA464" i="6"/>
  <c r="IR464" i="6"/>
  <c r="LC464" i="6" s="1"/>
  <c r="LN464" i="6"/>
  <c r="LV464" i="6" s="1"/>
  <c r="LU464" i="6"/>
  <c r="LT464" i="6"/>
  <c r="LS464" i="6"/>
  <c r="EQ464" i="6"/>
  <c r="GQ464" i="6"/>
  <c r="LJ464" i="6"/>
  <c r="C466" i="6"/>
  <c r="EU466" i="6"/>
  <c r="FM466" i="6" s="1"/>
  <c r="FB466" i="6"/>
  <c r="FA466" i="6"/>
  <c r="EZ466" i="6"/>
  <c r="GU466" i="6"/>
  <c r="HG466" i="6" s="1"/>
  <c r="HH466" i="6" s="1"/>
  <c r="AF466" i="6" s="1"/>
  <c r="AG466" i="6" s="1"/>
  <c r="BB466" i="6" s="1"/>
  <c r="HB466" i="6"/>
  <c r="HA466" i="6"/>
  <c r="GZ466" i="6"/>
  <c r="IV466" i="6"/>
  <c r="JL466" i="6" s="1"/>
  <c r="JC466" i="6"/>
  <c r="JB466" i="6"/>
  <c r="JA466" i="6"/>
  <c r="IR466" i="6"/>
  <c r="LD466" i="6" s="1"/>
  <c r="LN466" i="6"/>
  <c r="LV466" i="6" s="1"/>
  <c r="LU466" i="6"/>
  <c r="LT466" i="6"/>
  <c r="LS466" i="6"/>
  <c r="EQ466" i="6"/>
  <c r="GQ466" i="6"/>
  <c r="LJ466" i="6"/>
  <c r="C467" i="6"/>
  <c r="EU467" i="6"/>
  <c r="FB467" i="6"/>
  <c r="FA467" i="6"/>
  <c r="EZ467" i="6"/>
  <c r="GU467" i="6"/>
  <c r="HQ467" i="6"/>
  <c r="HB467" i="6"/>
  <c r="HA467" i="6"/>
  <c r="GZ467" i="6"/>
  <c r="IV467" i="6"/>
  <c r="JC467" i="6"/>
  <c r="JB467" i="6"/>
  <c r="JA467" i="6"/>
  <c r="IR467" i="6"/>
  <c r="LC467" i="6" s="1"/>
  <c r="LN467" i="6"/>
  <c r="LU467" i="6"/>
  <c r="LT467" i="6"/>
  <c r="LS467" i="6"/>
  <c r="EQ467" i="6"/>
  <c r="GQ467" i="6"/>
  <c r="LJ467" i="6"/>
  <c r="C468" i="6"/>
  <c r="EU468" i="6"/>
  <c r="FB468" i="6"/>
  <c r="FA468" i="6"/>
  <c r="EZ468" i="6"/>
  <c r="GU468" i="6"/>
  <c r="HS468" i="6" s="1"/>
  <c r="HB468" i="6"/>
  <c r="HA468" i="6"/>
  <c r="GZ468" i="6"/>
  <c r="IV468" i="6"/>
  <c r="JN468" i="6" s="1"/>
  <c r="JC468" i="6"/>
  <c r="JB468" i="6"/>
  <c r="JA468" i="6"/>
  <c r="IR468" i="6"/>
  <c r="LC468" i="6" s="1"/>
  <c r="LN468" i="6"/>
  <c r="LU468" i="6"/>
  <c r="LT468" i="6"/>
  <c r="LS468" i="6"/>
  <c r="EQ468" i="6"/>
  <c r="GQ468" i="6"/>
  <c r="LJ468" i="6"/>
  <c r="C470" i="6"/>
  <c r="EU470" i="6"/>
  <c r="FO470" i="6" s="1"/>
  <c r="FB470" i="6"/>
  <c r="FA470" i="6"/>
  <c r="EZ470" i="6"/>
  <c r="GU470" i="6"/>
  <c r="HB470" i="6"/>
  <c r="HA470" i="6"/>
  <c r="GZ470" i="6"/>
  <c r="IV470" i="6"/>
  <c r="JN470" i="6"/>
  <c r="JC470" i="6"/>
  <c r="JB470" i="6"/>
  <c r="JA470" i="6"/>
  <c r="IR470" i="6"/>
  <c r="LC470" i="6" s="1"/>
  <c r="LN470" i="6"/>
  <c r="LU470" i="6"/>
  <c r="LT470" i="6"/>
  <c r="LS470" i="6"/>
  <c r="EQ470" i="6"/>
  <c r="GQ470" i="6"/>
  <c r="LJ470" i="6"/>
  <c r="C471" i="6"/>
  <c r="EU471" i="6"/>
  <c r="FB471" i="6"/>
  <c r="FA471" i="6"/>
  <c r="EZ471" i="6"/>
  <c r="GU471" i="6"/>
  <c r="HB471" i="6"/>
  <c r="HA471" i="6"/>
  <c r="GZ471" i="6"/>
  <c r="IV471" i="6"/>
  <c r="JC471" i="6"/>
  <c r="JB471" i="6"/>
  <c r="JA471" i="6"/>
  <c r="IR471" i="6"/>
  <c r="LN471" i="6"/>
  <c r="LX471" i="6"/>
  <c r="LU471" i="6"/>
  <c r="LT471" i="6"/>
  <c r="LS471" i="6"/>
  <c r="EQ471" i="6"/>
  <c r="GQ471" i="6"/>
  <c r="LJ471" i="6"/>
  <c r="C472" i="6"/>
  <c r="EU472" i="6"/>
  <c r="FS472" i="6" s="1"/>
  <c r="FB472" i="6"/>
  <c r="FA472" i="6"/>
  <c r="EZ472" i="6"/>
  <c r="GU472" i="6"/>
  <c r="HE472" i="6" s="1"/>
  <c r="HB472" i="6"/>
  <c r="HA472" i="6"/>
  <c r="GZ472" i="6"/>
  <c r="IV472" i="6"/>
  <c r="JD472" i="6" s="1"/>
  <c r="JC472" i="6"/>
  <c r="JB472" i="6"/>
  <c r="JA472" i="6"/>
  <c r="IR472" i="6"/>
  <c r="LC472" i="6"/>
  <c r="LN472" i="6"/>
  <c r="MB472" i="6" s="1"/>
  <c r="LU472" i="6"/>
  <c r="LT472" i="6"/>
  <c r="LS472" i="6"/>
  <c r="EQ472" i="6"/>
  <c r="GQ472" i="6"/>
  <c r="LJ472" i="6"/>
  <c r="C474" i="6"/>
  <c r="EU474" i="6"/>
  <c r="FG474" i="6" s="1"/>
  <c r="FB474" i="6"/>
  <c r="FA474" i="6"/>
  <c r="EZ474" i="6"/>
  <c r="GU474" i="6"/>
  <c r="HM474" i="6"/>
  <c r="HB474" i="6"/>
  <c r="HA474" i="6"/>
  <c r="GZ474" i="6"/>
  <c r="IV474" i="6"/>
  <c r="JL474" i="6"/>
  <c r="JC474" i="6"/>
  <c r="JB474" i="6"/>
  <c r="JA474" i="6"/>
  <c r="IR474" i="6"/>
  <c r="LE474" i="6" s="1"/>
  <c r="LN474" i="6"/>
  <c r="LZ474" i="6"/>
  <c r="LU474" i="6"/>
  <c r="LT474" i="6"/>
  <c r="LS474" i="6"/>
  <c r="EQ474" i="6"/>
  <c r="GQ474" i="6"/>
  <c r="LJ474" i="6"/>
  <c r="C475" i="6"/>
  <c r="EU475" i="6"/>
  <c r="FO475" i="6"/>
  <c r="FB475" i="6"/>
  <c r="FA475" i="6"/>
  <c r="EZ475" i="6"/>
  <c r="GU475" i="6"/>
  <c r="HG475" i="6" s="1"/>
  <c r="HB475" i="6"/>
  <c r="HA475" i="6"/>
  <c r="GZ475" i="6"/>
  <c r="IV475" i="6"/>
  <c r="JT475" i="6" s="1"/>
  <c r="JC475" i="6"/>
  <c r="JB475" i="6"/>
  <c r="JA475" i="6"/>
  <c r="IR475" i="6"/>
  <c r="LC475" i="6" s="1"/>
  <c r="LN475" i="6"/>
  <c r="MH475" i="6" s="1"/>
  <c r="LU475" i="6"/>
  <c r="LT475" i="6"/>
  <c r="LS475" i="6"/>
  <c r="EQ475" i="6"/>
  <c r="GQ475" i="6"/>
  <c r="LJ475" i="6"/>
  <c r="C476" i="6"/>
  <c r="EU476" i="6"/>
  <c r="FE476" i="6" s="1"/>
  <c r="FB476" i="6"/>
  <c r="FA476" i="6"/>
  <c r="EZ476" i="6"/>
  <c r="GU476" i="6"/>
  <c r="HK476" i="6" s="1"/>
  <c r="HL476" i="6" s="1"/>
  <c r="AJ476" i="6" s="1"/>
  <c r="AK476" i="6" s="1"/>
  <c r="BF476" i="6" s="1"/>
  <c r="HB476" i="6"/>
  <c r="HA476" i="6"/>
  <c r="GZ476" i="6"/>
  <c r="IV476" i="6"/>
  <c r="JC476" i="6"/>
  <c r="JB476" i="6"/>
  <c r="JA476" i="6"/>
  <c r="IR476" i="6"/>
  <c r="LC476" i="6" s="1"/>
  <c r="LN476" i="6"/>
  <c r="MH476" i="6"/>
  <c r="LU476" i="6"/>
  <c r="LT476" i="6"/>
  <c r="LS476" i="6"/>
  <c r="EQ476" i="6"/>
  <c r="GQ476" i="6"/>
  <c r="LJ476" i="6"/>
  <c r="C478" i="6"/>
  <c r="EU478" i="6"/>
  <c r="FG478" i="6" s="1"/>
  <c r="FB478" i="6"/>
  <c r="FA478" i="6"/>
  <c r="EZ478" i="6"/>
  <c r="GU478" i="6"/>
  <c r="HB478" i="6"/>
  <c r="HA478" i="6"/>
  <c r="GZ478" i="6"/>
  <c r="IV478" i="6"/>
  <c r="JN478" i="6" s="1"/>
  <c r="JC478" i="6"/>
  <c r="JB478" i="6"/>
  <c r="JA478" i="6"/>
  <c r="IR478" i="6"/>
  <c r="LN478" i="6"/>
  <c r="LX478" i="6"/>
  <c r="LU478" i="6"/>
  <c r="LT478" i="6"/>
  <c r="LS478" i="6"/>
  <c r="EQ478" i="6"/>
  <c r="GQ478" i="6"/>
  <c r="LJ478" i="6"/>
  <c r="C479" i="6"/>
  <c r="EU479" i="6"/>
  <c r="FC479" i="6" s="1"/>
  <c r="FB479" i="6"/>
  <c r="FA479" i="6"/>
  <c r="EZ479" i="6"/>
  <c r="GU479" i="6"/>
  <c r="HO479" i="6" s="1"/>
  <c r="HB479" i="6"/>
  <c r="HA479" i="6"/>
  <c r="GZ479" i="6"/>
  <c r="IV479" i="6"/>
  <c r="JN479" i="6" s="1"/>
  <c r="JC479" i="6"/>
  <c r="JB479" i="6"/>
  <c r="JA479" i="6"/>
  <c r="IR479" i="6"/>
  <c r="LC479" i="6"/>
  <c r="LN479" i="6"/>
  <c r="LX479" i="6" s="1"/>
  <c r="LU479" i="6"/>
  <c r="LT479" i="6"/>
  <c r="LS479" i="6"/>
  <c r="EQ479" i="6"/>
  <c r="GQ479" i="6"/>
  <c r="LJ479" i="6"/>
  <c r="C480" i="6"/>
  <c r="EU480" i="6"/>
  <c r="FI480" i="6" s="1"/>
  <c r="FB480" i="6"/>
  <c r="FA480" i="6"/>
  <c r="EZ480" i="6"/>
  <c r="GU480" i="6"/>
  <c r="HB480" i="6"/>
  <c r="HA480" i="6"/>
  <c r="GZ480" i="6"/>
  <c r="IV480" i="6"/>
  <c r="JD480" i="6" s="1"/>
  <c r="JC480" i="6"/>
  <c r="JB480" i="6"/>
  <c r="JA480" i="6"/>
  <c r="IR480" i="6"/>
  <c r="LC480" i="6" s="1"/>
  <c r="LN480" i="6"/>
  <c r="LX480" i="6" s="1"/>
  <c r="LU480" i="6"/>
  <c r="LT480" i="6"/>
  <c r="LS480" i="6"/>
  <c r="EQ480" i="6"/>
  <c r="GQ480" i="6"/>
  <c r="LJ480" i="6"/>
  <c r="C482" i="6"/>
  <c r="EU482" i="6"/>
  <c r="FM482" i="6" s="1"/>
  <c r="FB482" i="6"/>
  <c r="FA482" i="6"/>
  <c r="EZ482" i="6"/>
  <c r="GU482" i="6"/>
  <c r="HE482" i="6" s="1"/>
  <c r="HB482" i="6"/>
  <c r="HA482" i="6"/>
  <c r="GZ482" i="6"/>
  <c r="IV482" i="6"/>
  <c r="JF482" i="6" s="1"/>
  <c r="JC482" i="6"/>
  <c r="JB482" i="6"/>
  <c r="JA482" i="6"/>
  <c r="IR482" i="6"/>
  <c r="LD482" i="6" s="1"/>
  <c r="LN482" i="6"/>
  <c r="LX482" i="6"/>
  <c r="LU482" i="6"/>
  <c r="LT482" i="6"/>
  <c r="LS482" i="6"/>
  <c r="EQ482" i="6"/>
  <c r="GQ482" i="6"/>
  <c r="LJ482" i="6"/>
  <c r="C483" i="6"/>
  <c r="EU483" i="6"/>
  <c r="FC483" i="6" s="1"/>
  <c r="FB483" i="6"/>
  <c r="FA483" i="6"/>
  <c r="EZ483" i="6"/>
  <c r="GU483" i="6"/>
  <c r="HE483" i="6" s="1"/>
  <c r="HB483" i="6"/>
  <c r="HA483" i="6"/>
  <c r="GZ483" i="6"/>
  <c r="IV483" i="6"/>
  <c r="JD483" i="6"/>
  <c r="JC483" i="6"/>
  <c r="JB483" i="6"/>
  <c r="JA483" i="6"/>
  <c r="IR483" i="6"/>
  <c r="LD483" i="6"/>
  <c r="LN483" i="6"/>
  <c r="LU483" i="6"/>
  <c r="LT483" i="6"/>
  <c r="LS483" i="6"/>
  <c r="EQ483" i="6"/>
  <c r="GQ483" i="6"/>
  <c r="LJ483" i="6"/>
  <c r="C484" i="6"/>
  <c r="EU484" i="6"/>
  <c r="FC484" i="6"/>
  <c r="FB484" i="6"/>
  <c r="FA484" i="6"/>
  <c r="EZ484" i="6"/>
  <c r="GU484" i="6"/>
  <c r="HM484" i="6"/>
  <c r="HB484" i="6"/>
  <c r="HA484" i="6"/>
  <c r="GZ484" i="6"/>
  <c r="IV484" i="6"/>
  <c r="JL484" i="6" s="1"/>
  <c r="JC484" i="6"/>
  <c r="JB484" i="6"/>
  <c r="JA484" i="6"/>
  <c r="IR484" i="6"/>
  <c r="LD484" i="6" s="1"/>
  <c r="LG484" i="6" s="1"/>
  <c r="LN484" i="6"/>
  <c r="MB484" i="6"/>
  <c r="LU484" i="6"/>
  <c r="LT484" i="6"/>
  <c r="LS484" i="6"/>
  <c r="EQ484" i="6"/>
  <c r="GQ484" i="6"/>
  <c r="LJ484" i="6"/>
  <c r="C486" i="6"/>
  <c r="EU486" i="6"/>
  <c r="FC486" i="6" s="1"/>
  <c r="FB486" i="6"/>
  <c r="FA486" i="6"/>
  <c r="EZ486" i="6"/>
  <c r="GU486" i="6"/>
  <c r="HE486" i="6" s="1"/>
  <c r="HB486" i="6"/>
  <c r="HA486" i="6"/>
  <c r="GZ486" i="6"/>
  <c r="IV486" i="6"/>
  <c r="JD486" i="6" s="1"/>
  <c r="JC486" i="6"/>
  <c r="JB486" i="6"/>
  <c r="JA486" i="6"/>
  <c r="IR486" i="6"/>
  <c r="LC486" i="6"/>
  <c r="LN486" i="6"/>
  <c r="MF486" i="6" s="1"/>
  <c r="LU486" i="6"/>
  <c r="LT486" i="6"/>
  <c r="LS486" i="6"/>
  <c r="EQ486" i="6"/>
  <c r="GQ486" i="6"/>
  <c r="LJ486" i="6"/>
  <c r="C487" i="6"/>
  <c r="EU487" i="6"/>
  <c r="FE487" i="6" s="1"/>
  <c r="FB487" i="6"/>
  <c r="FA487" i="6"/>
  <c r="EZ487" i="6"/>
  <c r="GU487" i="6"/>
  <c r="HK487" i="6"/>
  <c r="HB487" i="6"/>
  <c r="HA487" i="6"/>
  <c r="GZ487" i="6"/>
  <c r="IV487" i="6"/>
  <c r="JF487" i="6"/>
  <c r="JC487" i="6"/>
  <c r="JB487" i="6"/>
  <c r="JA487" i="6"/>
  <c r="IR487" i="6"/>
  <c r="LC487" i="6" s="1"/>
  <c r="LN487" i="6"/>
  <c r="LZ487" i="6"/>
  <c r="LU487" i="6"/>
  <c r="LT487" i="6"/>
  <c r="LS487" i="6"/>
  <c r="EQ487" i="6"/>
  <c r="GQ487" i="6"/>
  <c r="LJ487" i="6"/>
  <c r="C488" i="6"/>
  <c r="EU488" i="6"/>
  <c r="FE488" i="6"/>
  <c r="FB488" i="6"/>
  <c r="FA488" i="6"/>
  <c r="EZ488" i="6"/>
  <c r="FF488" i="6" s="1"/>
  <c r="I488" i="6" s="1"/>
  <c r="GU488" i="6"/>
  <c r="HQ488" i="6" s="1"/>
  <c r="HB488" i="6"/>
  <c r="HA488" i="6"/>
  <c r="GZ488" i="6"/>
  <c r="IV488" i="6"/>
  <c r="JL488" i="6"/>
  <c r="JC488" i="6"/>
  <c r="JB488" i="6"/>
  <c r="JA488" i="6"/>
  <c r="IR488" i="6"/>
  <c r="LD488" i="6" s="1"/>
  <c r="LN488" i="6"/>
  <c r="LV488" i="6" s="1"/>
  <c r="LU488" i="6"/>
  <c r="LT488" i="6"/>
  <c r="LS488" i="6"/>
  <c r="EQ488" i="6"/>
  <c r="GQ488" i="6"/>
  <c r="LJ488" i="6"/>
  <c r="C490" i="6"/>
  <c r="EU490" i="6"/>
  <c r="FQ490" i="6"/>
  <c r="FB490" i="6"/>
  <c r="FA490" i="6"/>
  <c r="EZ490" i="6"/>
  <c r="GU490" i="6"/>
  <c r="HO490" i="6" s="1"/>
  <c r="HB490" i="6"/>
  <c r="HA490" i="6"/>
  <c r="GZ490" i="6"/>
  <c r="IV490" i="6"/>
  <c r="JC490" i="6"/>
  <c r="JB490" i="6"/>
  <c r="JA490" i="6"/>
  <c r="IR490" i="6"/>
  <c r="LC490" i="6" s="1"/>
  <c r="LN490" i="6"/>
  <c r="LZ490" i="6"/>
  <c r="LU490" i="6"/>
  <c r="LT490" i="6"/>
  <c r="LS490" i="6"/>
  <c r="EQ490" i="6"/>
  <c r="GQ490" i="6"/>
  <c r="LJ490" i="6"/>
  <c r="C491" i="6"/>
  <c r="EU491" i="6"/>
  <c r="FB491" i="6"/>
  <c r="FA491" i="6"/>
  <c r="EZ491" i="6"/>
  <c r="GU491" i="6"/>
  <c r="HG491" i="6" s="1"/>
  <c r="HB491" i="6"/>
  <c r="HA491" i="6"/>
  <c r="GZ491" i="6"/>
  <c r="IV491" i="6"/>
  <c r="JF491" i="6" s="1"/>
  <c r="JC491" i="6"/>
  <c r="JB491" i="6"/>
  <c r="JA491" i="6"/>
  <c r="IR491" i="6"/>
  <c r="LC491" i="6"/>
  <c r="LN491" i="6"/>
  <c r="LV491" i="6" s="1"/>
  <c r="LU491" i="6"/>
  <c r="LT491" i="6"/>
  <c r="LS491" i="6"/>
  <c r="EQ491" i="6"/>
  <c r="GQ491" i="6"/>
  <c r="LJ491" i="6"/>
  <c r="C492" i="6"/>
  <c r="EU492" i="6"/>
  <c r="FO492" i="6" s="1"/>
  <c r="FB492" i="6"/>
  <c r="FA492" i="6"/>
  <c r="EZ492" i="6"/>
  <c r="GU492" i="6"/>
  <c r="HB492" i="6"/>
  <c r="HA492" i="6"/>
  <c r="GZ492" i="6"/>
  <c r="IV492" i="6"/>
  <c r="JF492" i="6"/>
  <c r="JC492" i="6"/>
  <c r="JB492" i="6"/>
  <c r="JA492" i="6"/>
  <c r="IR492" i="6"/>
  <c r="LC492" i="6" s="1"/>
  <c r="LN492" i="6"/>
  <c r="LV492" i="6" s="1"/>
  <c r="LU492" i="6"/>
  <c r="LT492" i="6"/>
  <c r="LS492" i="6"/>
  <c r="EQ492" i="6"/>
  <c r="GQ492" i="6"/>
  <c r="LJ492" i="6"/>
  <c r="C493" i="6"/>
  <c r="EU493" i="6"/>
  <c r="FE493" i="6"/>
  <c r="FB493" i="6"/>
  <c r="FA493" i="6"/>
  <c r="EZ493" i="6"/>
  <c r="GU493" i="6"/>
  <c r="HE493" i="6" s="1"/>
  <c r="HB493" i="6"/>
  <c r="HA493" i="6"/>
  <c r="GZ493" i="6"/>
  <c r="IV493" i="6"/>
  <c r="JT493" i="6" s="1"/>
  <c r="JC493" i="6"/>
  <c r="JB493" i="6"/>
  <c r="JA493" i="6"/>
  <c r="IR493" i="6"/>
  <c r="LD493" i="6" s="1"/>
  <c r="LN493" i="6"/>
  <c r="LX493" i="6"/>
  <c r="LU493" i="6"/>
  <c r="LT493" i="6"/>
  <c r="LS493" i="6"/>
  <c r="EQ493" i="6"/>
  <c r="GQ493" i="6"/>
  <c r="LJ493" i="6"/>
  <c r="C494" i="6"/>
  <c r="EU494" i="6"/>
  <c r="FQ494" i="6" s="1"/>
  <c r="FB494" i="6"/>
  <c r="FA494" i="6"/>
  <c r="EZ494" i="6"/>
  <c r="GU494" i="6"/>
  <c r="HG494" i="6" s="1"/>
  <c r="HB494" i="6"/>
  <c r="HA494" i="6"/>
  <c r="GZ494" i="6"/>
  <c r="IV494" i="6"/>
  <c r="JD494" i="6"/>
  <c r="JC494" i="6"/>
  <c r="JB494" i="6"/>
  <c r="JA494" i="6"/>
  <c r="IR494" i="6"/>
  <c r="LC494" i="6"/>
  <c r="LN494" i="6"/>
  <c r="LX494" i="6"/>
  <c r="LU494" i="6"/>
  <c r="LT494" i="6"/>
  <c r="LS494" i="6"/>
  <c r="EQ494" i="6"/>
  <c r="GQ494" i="6"/>
  <c r="LJ494" i="6"/>
  <c r="C496" i="6"/>
  <c r="EU496" i="6"/>
  <c r="FB496" i="6"/>
  <c r="FA496" i="6"/>
  <c r="EZ496" i="6"/>
  <c r="GU496" i="6"/>
  <c r="HQ496" i="6" s="1"/>
  <c r="HB496" i="6"/>
  <c r="HA496" i="6"/>
  <c r="GZ496" i="6"/>
  <c r="IV496" i="6"/>
  <c r="JC496" i="6"/>
  <c r="JB496" i="6"/>
  <c r="JA496" i="6"/>
  <c r="IR496" i="6"/>
  <c r="LD496" i="6" s="1"/>
  <c r="LN496" i="6"/>
  <c r="MH496" i="6"/>
  <c r="LU496" i="6"/>
  <c r="LT496" i="6"/>
  <c r="LS496" i="6"/>
  <c r="EQ496" i="6"/>
  <c r="GQ496" i="6"/>
  <c r="LJ496" i="6"/>
  <c r="C497" i="6"/>
  <c r="EU497" i="6"/>
  <c r="FG497" i="6" s="1"/>
  <c r="FB497" i="6"/>
  <c r="FA497" i="6"/>
  <c r="EZ497" i="6"/>
  <c r="GU497" i="6"/>
  <c r="HQ497" i="6" s="1"/>
  <c r="HB497" i="6"/>
  <c r="HA497" i="6"/>
  <c r="GZ497" i="6"/>
  <c r="IV497" i="6"/>
  <c r="JD497" i="6" s="1"/>
  <c r="JC497" i="6"/>
  <c r="JB497" i="6"/>
  <c r="JA497" i="6"/>
  <c r="IR497" i="6"/>
  <c r="LC497" i="6"/>
  <c r="LN497" i="6"/>
  <c r="MH497" i="6" s="1"/>
  <c r="LU497" i="6"/>
  <c r="LT497" i="6"/>
  <c r="LS497" i="6"/>
  <c r="EQ497" i="6"/>
  <c r="GQ497" i="6"/>
  <c r="LJ497" i="6"/>
  <c r="C498" i="6"/>
  <c r="EU498" i="6"/>
  <c r="FG498" i="6" s="1"/>
  <c r="FB498" i="6"/>
  <c r="FA498" i="6"/>
  <c r="EZ498" i="6"/>
  <c r="GU498" i="6"/>
  <c r="HO498" i="6"/>
  <c r="HP498" i="6" s="1"/>
  <c r="AN498" i="6" s="1"/>
  <c r="BI498" i="6" s="1"/>
  <c r="HB498" i="6"/>
  <c r="HA498" i="6"/>
  <c r="GZ498" i="6"/>
  <c r="IV498" i="6"/>
  <c r="JN498" i="6"/>
  <c r="JC498" i="6"/>
  <c r="JB498" i="6"/>
  <c r="JA498" i="6"/>
  <c r="IR498" i="6"/>
  <c r="LC498" i="6" s="1"/>
  <c r="LN498" i="6"/>
  <c r="LX498" i="6" s="1"/>
  <c r="LU498" i="6"/>
  <c r="LT498" i="6"/>
  <c r="LS498" i="6"/>
  <c r="EQ498" i="6"/>
  <c r="GQ498" i="6"/>
  <c r="LJ498" i="6"/>
  <c r="C499" i="6"/>
  <c r="EU499" i="6"/>
  <c r="FC499" i="6"/>
  <c r="FB499" i="6"/>
  <c r="FA499" i="6"/>
  <c r="EZ499" i="6"/>
  <c r="GU499" i="6"/>
  <c r="HG499" i="6" s="1"/>
  <c r="HB499" i="6"/>
  <c r="HA499" i="6"/>
  <c r="GZ499" i="6"/>
  <c r="IV499" i="6"/>
  <c r="JH499" i="6" s="1"/>
  <c r="JC499" i="6"/>
  <c r="JB499" i="6"/>
  <c r="JA499" i="6"/>
  <c r="IR499" i="6"/>
  <c r="LC499" i="6"/>
  <c r="LN499" i="6"/>
  <c r="LU499" i="6"/>
  <c r="LT499" i="6"/>
  <c r="LS499" i="6"/>
  <c r="EQ499" i="6"/>
  <c r="GQ499" i="6"/>
  <c r="LJ499" i="6"/>
  <c r="C500" i="6"/>
  <c r="EU500" i="6"/>
  <c r="FS500" i="6" s="1"/>
  <c r="FB500" i="6"/>
  <c r="FA500" i="6"/>
  <c r="EZ500" i="6"/>
  <c r="GU500" i="6"/>
  <c r="HG500" i="6" s="1"/>
  <c r="HB500" i="6"/>
  <c r="HA500" i="6"/>
  <c r="GZ500" i="6"/>
  <c r="IV500" i="6"/>
  <c r="JN500" i="6"/>
  <c r="JC500" i="6"/>
  <c r="JB500" i="6"/>
  <c r="JA500" i="6"/>
  <c r="IR500" i="6"/>
  <c r="LC500" i="6"/>
  <c r="LN500" i="6"/>
  <c r="LX500" i="6"/>
  <c r="LU500" i="6"/>
  <c r="LT500" i="6"/>
  <c r="LS500" i="6"/>
  <c r="EQ500" i="6"/>
  <c r="GQ500" i="6"/>
  <c r="LJ500" i="6"/>
  <c r="C501" i="6"/>
  <c r="EU501" i="6"/>
  <c r="FE501" i="6"/>
  <c r="FB501" i="6"/>
  <c r="FA501" i="6"/>
  <c r="EZ501" i="6"/>
  <c r="GU501" i="6"/>
  <c r="HC501" i="6"/>
  <c r="HB501" i="6"/>
  <c r="HA501" i="6"/>
  <c r="GZ501" i="6"/>
  <c r="HF501" i="6" s="1"/>
  <c r="AD501" i="6" s="1"/>
  <c r="IV501" i="6"/>
  <c r="JN501" i="6" s="1"/>
  <c r="JC501" i="6"/>
  <c r="JB501" i="6"/>
  <c r="JA501" i="6"/>
  <c r="IR501" i="6"/>
  <c r="LD501" i="6" s="1"/>
  <c r="LN501" i="6"/>
  <c r="LX501" i="6" s="1"/>
  <c r="LU501" i="6"/>
  <c r="LT501" i="6"/>
  <c r="LS501" i="6"/>
  <c r="EQ501" i="6"/>
  <c r="GQ501" i="6"/>
  <c r="LJ501" i="6"/>
  <c r="C503" i="6"/>
  <c r="EU503" i="6"/>
  <c r="FE503" i="6" s="1"/>
  <c r="FB503" i="6"/>
  <c r="FA503" i="6"/>
  <c r="EZ503" i="6"/>
  <c r="GU503" i="6"/>
  <c r="HE503" i="6" s="1"/>
  <c r="HB503" i="6"/>
  <c r="HA503" i="6"/>
  <c r="GZ503" i="6"/>
  <c r="IV503" i="6"/>
  <c r="JJ503" i="6" s="1"/>
  <c r="JC503" i="6"/>
  <c r="JB503" i="6"/>
  <c r="JA503" i="6"/>
  <c r="LC503" i="6"/>
  <c r="LE503" i="6"/>
  <c r="LD503" i="6"/>
  <c r="LN503" i="6"/>
  <c r="MB503" i="6"/>
  <c r="LU503" i="6"/>
  <c r="LT503" i="6"/>
  <c r="LS503" i="6"/>
  <c r="C504" i="6"/>
  <c r="EU504" i="6"/>
  <c r="FE504" i="6" s="1"/>
  <c r="FB504" i="6"/>
  <c r="FA504" i="6"/>
  <c r="EZ504" i="6"/>
  <c r="GU504" i="6"/>
  <c r="HB504" i="6"/>
  <c r="HA504" i="6"/>
  <c r="HD504" i="6" s="1"/>
  <c r="AB504" i="6" s="1"/>
  <c r="GZ504" i="6"/>
  <c r="IV504" i="6"/>
  <c r="JN504" i="6" s="1"/>
  <c r="JC504" i="6"/>
  <c r="JB504" i="6"/>
  <c r="JA504" i="6"/>
  <c r="LC504" i="6"/>
  <c r="LE504" i="6"/>
  <c r="LD504" i="6"/>
  <c r="LN504" i="6"/>
  <c r="LX504" i="6" s="1"/>
  <c r="LU504" i="6"/>
  <c r="LT504" i="6"/>
  <c r="LS504" i="6"/>
  <c r="C505" i="6"/>
  <c r="EU505" i="6"/>
  <c r="FB505" i="6"/>
  <c r="FA505" i="6"/>
  <c r="EZ505" i="6"/>
  <c r="GU505" i="6"/>
  <c r="HC505" i="6" s="1"/>
  <c r="HB505" i="6"/>
  <c r="HA505" i="6"/>
  <c r="GZ505" i="6"/>
  <c r="IV505" i="6"/>
  <c r="JD505" i="6" s="1"/>
  <c r="JC505" i="6"/>
  <c r="JB505" i="6"/>
  <c r="JA505" i="6"/>
  <c r="LC505" i="6"/>
  <c r="LE505" i="6"/>
  <c r="LG505" i="6" s="1"/>
  <c r="LD505" i="6"/>
  <c r="LN505" i="6"/>
  <c r="LV505" i="6" s="1"/>
  <c r="LU505" i="6"/>
  <c r="LT505" i="6"/>
  <c r="LS505" i="6"/>
  <c r="C506" i="6"/>
  <c r="EU506" i="6"/>
  <c r="FC506" i="6" s="1"/>
  <c r="FB506" i="6"/>
  <c r="FA506" i="6"/>
  <c r="EZ506" i="6"/>
  <c r="GU506" i="6"/>
  <c r="HC506" i="6" s="1"/>
  <c r="HB506" i="6"/>
  <c r="HA506" i="6"/>
  <c r="HP506" i="6" s="1"/>
  <c r="AN506" i="6" s="1"/>
  <c r="GZ506" i="6"/>
  <c r="IV506" i="6"/>
  <c r="JD506" i="6" s="1"/>
  <c r="JC506" i="6"/>
  <c r="JB506" i="6"/>
  <c r="JA506" i="6"/>
  <c r="LC506" i="6"/>
  <c r="LE506" i="6"/>
  <c r="LD506" i="6"/>
  <c r="LN506" i="6"/>
  <c r="LX506" i="6" s="1"/>
  <c r="LU506" i="6"/>
  <c r="LT506" i="6"/>
  <c r="LS506" i="6"/>
  <c r="C507" i="6"/>
  <c r="EU507" i="6"/>
  <c r="FB507" i="6"/>
  <c r="FA507" i="6"/>
  <c r="EZ507" i="6"/>
  <c r="GU507" i="6"/>
  <c r="HG507" i="6" s="1"/>
  <c r="HB507" i="6"/>
  <c r="HA507" i="6"/>
  <c r="GZ507" i="6"/>
  <c r="IV507" i="6"/>
  <c r="JH507" i="6" s="1"/>
  <c r="JC507" i="6"/>
  <c r="JB507" i="6"/>
  <c r="JA507" i="6"/>
  <c r="LC507" i="6"/>
  <c r="LE507" i="6"/>
  <c r="LD507" i="6"/>
  <c r="LN507" i="6"/>
  <c r="MH507" i="6" s="1"/>
  <c r="LU507" i="6"/>
  <c r="LT507" i="6"/>
  <c r="LS507" i="6"/>
  <c r="C508" i="6"/>
  <c r="EU508" i="6"/>
  <c r="FC508" i="6" s="1"/>
  <c r="FB508" i="6"/>
  <c r="FA508" i="6"/>
  <c r="EZ508" i="6"/>
  <c r="GU508" i="6"/>
  <c r="HC508" i="6" s="1"/>
  <c r="HB508" i="6"/>
  <c r="HA508" i="6"/>
  <c r="GZ508" i="6"/>
  <c r="IV508" i="6"/>
  <c r="JH508" i="6" s="1"/>
  <c r="JC508" i="6"/>
  <c r="JB508" i="6"/>
  <c r="JA508" i="6"/>
  <c r="LC508" i="6"/>
  <c r="LE508" i="6"/>
  <c r="LD508" i="6"/>
  <c r="LN508" i="6"/>
  <c r="MH508" i="6" s="1"/>
  <c r="LU508" i="6"/>
  <c r="LT508" i="6"/>
  <c r="LS508" i="6"/>
  <c r="C510" i="6"/>
  <c r="EU510" i="6"/>
  <c r="FB510" i="6"/>
  <c r="FA510" i="6"/>
  <c r="EZ510" i="6"/>
  <c r="GU510" i="6"/>
  <c r="HC510" i="6" s="1"/>
  <c r="HB510" i="6"/>
  <c r="HA510" i="6"/>
  <c r="GZ510" i="6"/>
  <c r="IV510" i="6"/>
  <c r="JC510" i="6"/>
  <c r="JB510" i="6"/>
  <c r="JA510" i="6"/>
  <c r="IR510" i="6"/>
  <c r="LE510" i="6"/>
  <c r="LN510" i="6"/>
  <c r="LU510" i="6"/>
  <c r="LT510" i="6"/>
  <c r="LS510" i="6"/>
  <c r="EQ510" i="6"/>
  <c r="GQ510" i="6"/>
  <c r="LJ510" i="6"/>
  <c r="C511" i="6"/>
  <c r="EU511" i="6"/>
  <c r="FE511" i="6" s="1"/>
  <c r="FB511" i="6"/>
  <c r="FA511" i="6"/>
  <c r="EZ511" i="6"/>
  <c r="GU511" i="6"/>
  <c r="HC511" i="6"/>
  <c r="HB511" i="6"/>
  <c r="HA511" i="6"/>
  <c r="GZ511" i="6"/>
  <c r="IV511" i="6"/>
  <c r="JF511" i="6"/>
  <c r="JC511" i="6"/>
  <c r="JB511" i="6"/>
  <c r="JA511" i="6"/>
  <c r="IR511" i="6"/>
  <c r="LN511" i="6"/>
  <c r="LU511" i="6"/>
  <c r="LT511" i="6"/>
  <c r="LS511" i="6"/>
  <c r="EQ511" i="6"/>
  <c r="GQ511" i="6"/>
  <c r="LJ511" i="6"/>
  <c r="C512" i="6"/>
  <c r="EU512" i="6"/>
  <c r="FC512" i="6" s="1"/>
  <c r="FB512" i="6"/>
  <c r="FA512" i="6"/>
  <c r="EZ512" i="6"/>
  <c r="GU512" i="6"/>
  <c r="HG512" i="6" s="1"/>
  <c r="HB512" i="6"/>
  <c r="HA512" i="6"/>
  <c r="GZ512" i="6"/>
  <c r="IV512" i="6"/>
  <c r="JD512" i="6" s="1"/>
  <c r="JC512" i="6"/>
  <c r="JB512" i="6"/>
  <c r="JA512" i="6"/>
  <c r="IR512" i="6"/>
  <c r="LC512" i="6" s="1"/>
  <c r="LN512" i="6"/>
  <c r="MJ512" i="6" s="1"/>
  <c r="LU512" i="6"/>
  <c r="LT512" i="6"/>
  <c r="LS512" i="6"/>
  <c r="EQ512" i="6"/>
  <c r="GQ512" i="6"/>
  <c r="LJ512" i="6"/>
  <c r="C513" i="6"/>
  <c r="EU513" i="6"/>
  <c r="FG513" i="6" s="1"/>
  <c r="FB513" i="6"/>
  <c r="FA513" i="6"/>
  <c r="EZ513" i="6"/>
  <c r="GU513" i="6"/>
  <c r="HB513" i="6"/>
  <c r="HA513" i="6"/>
  <c r="GZ513" i="6"/>
  <c r="IV513" i="6"/>
  <c r="JN513" i="6" s="1"/>
  <c r="JC513" i="6"/>
  <c r="JB513" i="6"/>
  <c r="JA513" i="6"/>
  <c r="IR513" i="6"/>
  <c r="LN513" i="6"/>
  <c r="LX513" i="6" s="1"/>
  <c r="LU513" i="6"/>
  <c r="LT513" i="6"/>
  <c r="LS513" i="6"/>
  <c r="EQ513" i="6"/>
  <c r="GQ513" i="6"/>
  <c r="LJ513" i="6"/>
  <c r="C514" i="6"/>
  <c r="EU514" i="6"/>
  <c r="FC514" i="6"/>
  <c r="FB514" i="6"/>
  <c r="FA514" i="6"/>
  <c r="EZ514" i="6"/>
  <c r="GU514" i="6"/>
  <c r="HO514" i="6" s="1"/>
  <c r="HP514" i="6" s="1"/>
  <c r="AN514" i="6" s="1"/>
  <c r="HB514" i="6"/>
  <c r="HA514" i="6"/>
  <c r="GZ514" i="6"/>
  <c r="IV514" i="6"/>
  <c r="JD514" i="6" s="1"/>
  <c r="JC514" i="6"/>
  <c r="JB514" i="6"/>
  <c r="JA514" i="6"/>
  <c r="IR514" i="6"/>
  <c r="LC514" i="6"/>
  <c r="LN514" i="6"/>
  <c r="MH514" i="6" s="1"/>
  <c r="LU514" i="6"/>
  <c r="LT514" i="6"/>
  <c r="LS514" i="6"/>
  <c r="EQ514" i="6"/>
  <c r="GQ514" i="6"/>
  <c r="LJ514" i="6"/>
  <c r="C515" i="6"/>
  <c r="EU515" i="6"/>
  <c r="FC515" i="6"/>
  <c r="FB515" i="6"/>
  <c r="FP515" i="6" s="1"/>
  <c r="S515" i="6" s="1"/>
  <c r="FA515" i="6"/>
  <c r="EZ515" i="6"/>
  <c r="GU515" i="6"/>
  <c r="HG515" i="6"/>
  <c r="HB515" i="6"/>
  <c r="HA515" i="6"/>
  <c r="GZ515" i="6"/>
  <c r="IV515" i="6"/>
  <c r="JJ515" i="6" s="1"/>
  <c r="JC515" i="6"/>
  <c r="JB515" i="6"/>
  <c r="JA515" i="6"/>
  <c r="IR515" i="6"/>
  <c r="LC515" i="6" s="1"/>
  <c r="LN515" i="6"/>
  <c r="LZ515" i="6"/>
  <c r="LU515" i="6"/>
  <c r="LT515" i="6"/>
  <c r="LS515" i="6"/>
  <c r="EQ515" i="6"/>
  <c r="GQ515" i="6"/>
  <c r="LJ515" i="6"/>
  <c r="C516" i="6"/>
  <c r="EU516" i="6"/>
  <c r="FC516" i="6" s="1"/>
  <c r="FB516" i="6"/>
  <c r="FA516" i="6"/>
  <c r="EZ516" i="6"/>
  <c r="GU516" i="6"/>
  <c r="HC516" i="6" s="1"/>
  <c r="HB516" i="6"/>
  <c r="HA516" i="6"/>
  <c r="GZ516" i="6"/>
  <c r="IV516" i="6"/>
  <c r="JD516" i="6" s="1"/>
  <c r="JC516" i="6"/>
  <c r="JB516" i="6"/>
  <c r="JA516" i="6"/>
  <c r="IR516" i="6"/>
  <c r="LD516" i="6"/>
  <c r="LN516" i="6"/>
  <c r="LZ516" i="6" s="1"/>
  <c r="LU516" i="6"/>
  <c r="LT516" i="6"/>
  <c r="LS516" i="6"/>
  <c r="EQ516" i="6"/>
  <c r="GQ516" i="6"/>
  <c r="LJ516" i="6"/>
  <c r="C517" i="6"/>
  <c r="EU517" i="6"/>
  <c r="FE517" i="6" s="1"/>
  <c r="FB517" i="6"/>
  <c r="FA517" i="6"/>
  <c r="EZ517" i="6"/>
  <c r="GU517" i="6"/>
  <c r="HM517" i="6"/>
  <c r="HB517" i="6"/>
  <c r="HA517" i="6"/>
  <c r="GZ517" i="6"/>
  <c r="IV517" i="6"/>
  <c r="JD517" i="6"/>
  <c r="JC517" i="6"/>
  <c r="JB517" i="6"/>
  <c r="JA517" i="6"/>
  <c r="IR517" i="6"/>
  <c r="LC517" i="6" s="1"/>
  <c r="LN517" i="6"/>
  <c r="LX517" i="6"/>
  <c r="LU517" i="6"/>
  <c r="LT517" i="6"/>
  <c r="LS517" i="6"/>
  <c r="EQ517" i="6"/>
  <c r="GQ517" i="6"/>
  <c r="LJ517" i="6"/>
  <c r="C519" i="6"/>
  <c r="EU519" i="6"/>
  <c r="FC519" i="6"/>
  <c r="FB519" i="6"/>
  <c r="FA519" i="6"/>
  <c r="EZ519" i="6"/>
  <c r="FD519" i="6" s="1"/>
  <c r="G519" i="6" s="1"/>
  <c r="GU519" i="6"/>
  <c r="HG519" i="6" s="1"/>
  <c r="HH519" i="6" s="1"/>
  <c r="AF519" i="6" s="1"/>
  <c r="HB519" i="6"/>
  <c r="HA519" i="6"/>
  <c r="GZ519" i="6"/>
  <c r="IV519" i="6"/>
  <c r="JD519" i="6" s="1"/>
  <c r="JC519" i="6"/>
  <c r="JB519" i="6"/>
  <c r="JA519" i="6"/>
  <c r="IR519" i="6"/>
  <c r="LD519" i="6" s="1"/>
  <c r="LN519" i="6"/>
  <c r="MB519" i="6" s="1"/>
  <c r="LU519" i="6"/>
  <c r="LT519" i="6"/>
  <c r="LS519" i="6"/>
  <c r="EQ519" i="6"/>
  <c r="GQ519" i="6"/>
  <c r="LJ519" i="6"/>
  <c r="C520" i="6"/>
  <c r="EU520" i="6"/>
  <c r="FQ520" i="6"/>
  <c r="FB520" i="6"/>
  <c r="FA520" i="6"/>
  <c r="EZ520" i="6"/>
  <c r="GU520" i="6"/>
  <c r="HG520" i="6" s="1"/>
  <c r="HH520" i="6" s="1"/>
  <c r="AF520" i="6" s="1"/>
  <c r="HB520" i="6"/>
  <c r="HA520" i="6"/>
  <c r="GZ520" i="6"/>
  <c r="IV520" i="6"/>
  <c r="JC520" i="6"/>
  <c r="JB520" i="6"/>
  <c r="JA520" i="6"/>
  <c r="IR520" i="6"/>
  <c r="LD520" i="6" s="1"/>
  <c r="LN520" i="6"/>
  <c r="LZ520" i="6"/>
  <c r="LU520" i="6"/>
  <c r="LT520" i="6"/>
  <c r="LS520" i="6"/>
  <c r="EQ520" i="6"/>
  <c r="GQ520" i="6"/>
  <c r="LJ520" i="6"/>
  <c r="C521" i="6"/>
  <c r="EU521" i="6"/>
  <c r="FB521" i="6"/>
  <c r="FA521" i="6"/>
  <c r="EZ521" i="6"/>
  <c r="GU521" i="6"/>
  <c r="HC521" i="6" s="1"/>
  <c r="HB521" i="6"/>
  <c r="HA521" i="6"/>
  <c r="GZ521" i="6"/>
  <c r="IV521" i="6"/>
  <c r="JD521" i="6" s="1"/>
  <c r="JC521" i="6"/>
  <c r="JB521" i="6"/>
  <c r="JA521" i="6"/>
  <c r="IR521" i="6"/>
  <c r="LE521" i="6"/>
  <c r="LN521" i="6"/>
  <c r="LZ521" i="6" s="1"/>
  <c r="LU521" i="6"/>
  <c r="LT521" i="6"/>
  <c r="LS521" i="6"/>
  <c r="EQ521" i="6"/>
  <c r="GQ521" i="6"/>
  <c r="LJ521" i="6"/>
  <c r="C522" i="6"/>
  <c r="EU522" i="6"/>
  <c r="FO522" i="6" s="1"/>
  <c r="FB522" i="6"/>
  <c r="FA522" i="6"/>
  <c r="EZ522" i="6"/>
  <c r="GU522" i="6"/>
  <c r="HG522" i="6"/>
  <c r="HB522" i="6"/>
  <c r="HA522" i="6"/>
  <c r="GZ522" i="6"/>
  <c r="IV522" i="6"/>
  <c r="JF522" i="6"/>
  <c r="JC522" i="6"/>
  <c r="JB522" i="6"/>
  <c r="JA522" i="6"/>
  <c r="IR522" i="6"/>
  <c r="LC522" i="6" s="1"/>
  <c r="LF522" i="6" s="1"/>
  <c r="LN522" i="6"/>
  <c r="LX522" i="6" s="1"/>
  <c r="LU522" i="6"/>
  <c r="LT522" i="6"/>
  <c r="LS522" i="6"/>
  <c r="EQ522" i="6"/>
  <c r="GQ522" i="6"/>
  <c r="LJ522" i="6"/>
  <c r="C524" i="6"/>
  <c r="EU524" i="6"/>
  <c r="FO524" i="6"/>
  <c r="FB524" i="6"/>
  <c r="FA524" i="6"/>
  <c r="EZ524" i="6"/>
  <c r="GU524" i="6"/>
  <c r="HI524" i="6" s="1"/>
  <c r="HB524" i="6"/>
  <c r="HA524" i="6"/>
  <c r="GZ524" i="6"/>
  <c r="IV524" i="6"/>
  <c r="JD524" i="6"/>
  <c r="JC524" i="6"/>
  <c r="JB524" i="6"/>
  <c r="JA524" i="6"/>
  <c r="IR524" i="6"/>
  <c r="LD524" i="6"/>
  <c r="LN524" i="6"/>
  <c r="MH524" i="6" s="1"/>
  <c r="LU524" i="6"/>
  <c r="LT524" i="6"/>
  <c r="LS524" i="6"/>
  <c r="EQ524" i="6"/>
  <c r="GQ524" i="6"/>
  <c r="LJ524" i="6"/>
  <c r="C525" i="6"/>
  <c r="EU525" i="6"/>
  <c r="FC525" i="6"/>
  <c r="FB525" i="6"/>
  <c r="FH525" i="6" s="1"/>
  <c r="K525" i="6" s="1"/>
  <c r="FA525" i="6"/>
  <c r="EZ525" i="6"/>
  <c r="GU525" i="6"/>
  <c r="HO525" i="6"/>
  <c r="HB525" i="6"/>
  <c r="HA525" i="6"/>
  <c r="GZ525" i="6"/>
  <c r="IV525" i="6"/>
  <c r="JN525" i="6" s="1"/>
  <c r="JC525" i="6"/>
  <c r="JB525" i="6"/>
  <c r="JA525" i="6"/>
  <c r="IR525" i="6"/>
  <c r="LC525" i="6" s="1"/>
  <c r="LN525" i="6"/>
  <c r="MB525" i="6"/>
  <c r="LU525" i="6"/>
  <c r="LT525" i="6"/>
  <c r="LS525" i="6"/>
  <c r="EQ525" i="6"/>
  <c r="GQ525" i="6"/>
  <c r="LJ525" i="6"/>
  <c r="C526" i="6"/>
  <c r="EU526" i="6"/>
  <c r="FC526" i="6" s="1"/>
  <c r="FB526" i="6"/>
  <c r="FA526" i="6"/>
  <c r="EZ526" i="6"/>
  <c r="GU526" i="6"/>
  <c r="HC526" i="6" s="1"/>
  <c r="HB526" i="6"/>
  <c r="HA526" i="6"/>
  <c r="GZ526" i="6"/>
  <c r="IV526" i="6"/>
  <c r="JD526" i="6" s="1"/>
  <c r="JC526" i="6"/>
  <c r="JB526" i="6"/>
  <c r="JA526" i="6"/>
  <c r="IR526" i="6"/>
  <c r="LE526" i="6"/>
  <c r="LN526" i="6"/>
  <c r="LV526" i="6" s="1"/>
  <c r="LU526" i="6"/>
  <c r="LT526" i="6"/>
  <c r="LS526" i="6"/>
  <c r="EQ526" i="6"/>
  <c r="GQ526" i="6"/>
  <c r="LJ526" i="6"/>
  <c r="C527" i="6"/>
  <c r="EU527" i="6"/>
  <c r="FE527" i="6" s="1"/>
  <c r="FB527" i="6"/>
  <c r="FA527" i="6"/>
  <c r="EZ527" i="6"/>
  <c r="GU527" i="6"/>
  <c r="HC527" i="6"/>
  <c r="HB527" i="6"/>
  <c r="HA527" i="6"/>
  <c r="GZ527" i="6"/>
  <c r="IV527" i="6"/>
  <c r="JD527" i="6"/>
  <c r="JC527" i="6"/>
  <c r="JB527" i="6"/>
  <c r="JA527" i="6"/>
  <c r="IR527" i="6"/>
  <c r="LC527" i="6" s="1"/>
  <c r="LN527" i="6"/>
  <c r="LX527" i="6"/>
  <c r="LU527" i="6"/>
  <c r="LT527" i="6"/>
  <c r="LS527" i="6"/>
  <c r="EQ527" i="6"/>
  <c r="GQ527" i="6"/>
  <c r="LJ527" i="6"/>
  <c r="C528" i="6"/>
  <c r="EU528" i="6"/>
  <c r="FC528" i="6"/>
  <c r="FB528" i="6"/>
  <c r="FA528" i="6"/>
  <c r="EZ528" i="6"/>
  <c r="FD528" i="6" s="1"/>
  <c r="G528" i="6" s="1"/>
  <c r="GU528" i="6"/>
  <c r="HC528" i="6" s="1"/>
  <c r="HB528" i="6"/>
  <c r="HA528" i="6"/>
  <c r="GZ528" i="6"/>
  <c r="IV528" i="6"/>
  <c r="JD528" i="6"/>
  <c r="JC528" i="6"/>
  <c r="JB528" i="6"/>
  <c r="JA528" i="6"/>
  <c r="IR528" i="6"/>
  <c r="LC528" i="6" s="1"/>
  <c r="LN528" i="6"/>
  <c r="MB528" i="6" s="1"/>
  <c r="LU528" i="6"/>
  <c r="LT528" i="6"/>
  <c r="LS528" i="6"/>
  <c r="EQ528" i="6"/>
  <c r="GQ528" i="6"/>
  <c r="LJ528" i="6"/>
  <c r="C530" i="6"/>
  <c r="EU530" i="6"/>
  <c r="FC530" i="6" s="1"/>
  <c r="FB530" i="6"/>
  <c r="FA530" i="6"/>
  <c r="EZ530" i="6"/>
  <c r="GU530" i="6"/>
  <c r="HG530" i="6" s="1"/>
  <c r="HB530" i="6"/>
  <c r="HA530" i="6"/>
  <c r="GZ530" i="6"/>
  <c r="IV530" i="6"/>
  <c r="JC530" i="6"/>
  <c r="JB530" i="6"/>
  <c r="JA530" i="6"/>
  <c r="IR530" i="6"/>
  <c r="LC530" i="6" s="1"/>
  <c r="LF530" i="6" s="1"/>
  <c r="LN530" i="6"/>
  <c r="LV530" i="6"/>
  <c r="LU530" i="6"/>
  <c r="LT530" i="6"/>
  <c r="LS530" i="6"/>
  <c r="EQ530" i="6"/>
  <c r="GQ530" i="6"/>
  <c r="LJ530" i="6"/>
  <c r="C531" i="6"/>
  <c r="EU531" i="6"/>
  <c r="FB531" i="6"/>
  <c r="FA531" i="6"/>
  <c r="EZ531" i="6"/>
  <c r="GU531" i="6"/>
  <c r="HC531" i="6" s="1"/>
  <c r="HB531" i="6"/>
  <c r="HA531" i="6"/>
  <c r="GZ531" i="6"/>
  <c r="IV531" i="6"/>
  <c r="JH531" i="6" s="1"/>
  <c r="JC531" i="6"/>
  <c r="JB531" i="6"/>
  <c r="JA531" i="6"/>
  <c r="IR531" i="6"/>
  <c r="LC531" i="6"/>
  <c r="LN531" i="6"/>
  <c r="MH531" i="6" s="1"/>
  <c r="LU531" i="6"/>
  <c r="LT531" i="6"/>
  <c r="LS531" i="6"/>
  <c r="EQ531" i="6"/>
  <c r="GQ531" i="6"/>
  <c r="LJ531" i="6"/>
  <c r="C532" i="6"/>
  <c r="EU532" i="6"/>
  <c r="FK532" i="6" s="1"/>
  <c r="FL532" i="6" s="1"/>
  <c r="O532" i="6" s="1"/>
  <c r="FB532" i="6"/>
  <c r="FA532" i="6"/>
  <c r="EZ532" i="6"/>
  <c r="GU532" i="6"/>
  <c r="HO532" i="6"/>
  <c r="HB532" i="6"/>
  <c r="HA532" i="6"/>
  <c r="GZ532" i="6"/>
  <c r="IV532" i="6"/>
  <c r="JR532" i="6"/>
  <c r="JC532" i="6"/>
  <c r="JB532" i="6"/>
  <c r="JA532" i="6"/>
  <c r="IR532" i="6"/>
  <c r="LC532" i="6" s="1"/>
  <c r="LN532" i="6"/>
  <c r="LX532" i="6" s="1"/>
  <c r="LU532" i="6"/>
  <c r="LT532" i="6"/>
  <c r="LS532" i="6"/>
  <c r="EQ532" i="6"/>
  <c r="GQ532" i="6"/>
  <c r="LJ532" i="6"/>
  <c r="C533" i="6"/>
  <c r="EU533" i="6"/>
  <c r="FC533" i="6"/>
  <c r="FB533" i="6"/>
  <c r="FA533" i="6"/>
  <c r="EZ533" i="6"/>
  <c r="GU533" i="6"/>
  <c r="HC533" i="6" s="1"/>
  <c r="HD533" i="6" s="1"/>
  <c r="AB533" i="6" s="1"/>
  <c r="HB533" i="6"/>
  <c r="HA533" i="6"/>
  <c r="GZ533" i="6"/>
  <c r="IV533" i="6"/>
  <c r="JD533" i="6"/>
  <c r="JC533" i="6"/>
  <c r="JB533" i="6"/>
  <c r="JA533" i="6"/>
  <c r="IR533" i="6"/>
  <c r="LC533" i="6"/>
  <c r="LN533" i="6"/>
  <c r="LV533" i="6" s="1"/>
  <c r="LU533" i="6"/>
  <c r="LT533" i="6"/>
  <c r="LS533" i="6"/>
  <c r="EQ533" i="6"/>
  <c r="GQ533" i="6"/>
  <c r="LJ533" i="6"/>
  <c r="C534" i="6"/>
  <c r="EU534" i="6"/>
  <c r="FO534" i="6" s="1"/>
  <c r="FB534" i="6"/>
  <c r="FA534" i="6"/>
  <c r="EZ534" i="6"/>
  <c r="GU534" i="6"/>
  <c r="HE534" i="6"/>
  <c r="HB534" i="6"/>
  <c r="HA534" i="6"/>
  <c r="GZ534" i="6"/>
  <c r="IV534" i="6"/>
  <c r="JD534" i="6" s="1"/>
  <c r="JC534" i="6"/>
  <c r="JB534" i="6"/>
  <c r="JA534" i="6"/>
  <c r="IR534" i="6"/>
  <c r="LD534" i="6" s="1"/>
  <c r="LN534" i="6"/>
  <c r="LV534" i="6"/>
  <c r="LU534" i="6"/>
  <c r="LT534" i="6"/>
  <c r="LS534" i="6"/>
  <c r="EQ534" i="6"/>
  <c r="GQ534" i="6"/>
  <c r="LJ534" i="6"/>
  <c r="C535" i="6"/>
  <c r="EU535" i="6"/>
  <c r="FC535" i="6" s="1"/>
  <c r="FB535" i="6"/>
  <c r="FA535" i="6"/>
  <c r="EZ535" i="6"/>
  <c r="GU535" i="6"/>
  <c r="HB535" i="6"/>
  <c r="HA535" i="6"/>
  <c r="GZ535" i="6"/>
  <c r="IV535" i="6"/>
  <c r="JR535" i="6" s="1"/>
  <c r="JC535" i="6"/>
  <c r="JB535" i="6"/>
  <c r="JA535" i="6"/>
  <c r="IR535" i="6"/>
  <c r="LC535" i="6"/>
  <c r="LN535" i="6"/>
  <c r="MB535" i="6" s="1"/>
  <c r="LU535" i="6"/>
  <c r="LT535" i="6"/>
  <c r="LS535" i="6"/>
  <c r="EQ535" i="6"/>
  <c r="GQ535" i="6"/>
  <c r="LJ535" i="6"/>
  <c r="C537" i="6"/>
  <c r="EU537" i="6"/>
  <c r="FO537" i="6" s="1"/>
  <c r="FB537" i="6"/>
  <c r="FA537" i="6"/>
  <c r="EZ537" i="6"/>
  <c r="GU537" i="6"/>
  <c r="HB537" i="6"/>
  <c r="HA537" i="6"/>
  <c r="GZ537" i="6"/>
  <c r="IV537" i="6"/>
  <c r="JD537" i="6" s="1"/>
  <c r="JC537" i="6"/>
  <c r="JB537" i="6"/>
  <c r="JA537" i="6"/>
  <c r="LN537" i="6"/>
  <c r="MD537" i="6"/>
  <c r="ME537" i="6" s="1"/>
  <c r="CX537" i="6" s="1"/>
  <c r="LU537" i="6"/>
  <c r="LT537" i="6"/>
  <c r="LS537" i="6"/>
  <c r="EQ537" i="6"/>
  <c r="GQ537" i="6"/>
  <c r="IR537" i="6"/>
  <c r="LJ537" i="6"/>
  <c r="C538" i="6"/>
  <c r="EU538" i="6"/>
  <c r="FB538" i="6"/>
  <c r="FA538" i="6"/>
  <c r="EZ538" i="6"/>
  <c r="GU538" i="6"/>
  <c r="HG538" i="6" s="1"/>
  <c r="HB538" i="6"/>
  <c r="HA538" i="6"/>
  <c r="GZ538" i="6"/>
  <c r="IV538" i="6"/>
  <c r="JP538" i="6" s="1"/>
  <c r="JQ538" i="6" s="1"/>
  <c r="CG538" i="6" s="1"/>
  <c r="CH538" i="6" s="1"/>
  <c r="JC538" i="6"/>
  <c r="JB538" i="6"/>
  <c r="JA538" i="6"/>
  <c r="LN538" i="6"/>
  <c r="LX538" i="6"/>
  <c r="LU538" i="6"/>
  <c r="LT538" i="6"/>
  <c r="LS538" i="6"/>
  <c r="EQ538" i="6"/>
  <c r="GQ538" i="6"/>
  <c r="IR538" i="6"/>
  <c r="LC538" i="6"/>
  <c r="LJ538" i="6"/>
  <c r="C540" i="6"/>
  <c r="EU540" i="6"/>
  <c r="FO540" i="6" s="1"/>
  <c r="FB540" i="6"/>
  <c r="FA540" i="6"/>
  <c r="EZ540" i="6"/>
  <c r="GU540" i="6"/>
  <c r="HC540" i="6"/>
  <c r="HB540" i="6"/>
  <c r="HA540" i="6"/>
  <c r="GZ540" i="6"/>
  <c r="IV540" i="6"/>
  <c r="JD540" i="6"/>
  <c r="JC540" i="6"/>
  <c r="JB540" i="6"/>
  <c r="JA540" i="6"/>
  <c r="LN540" i="6"/>
  <c r="LV540" i="6" s="1"/>
  <c r="LU540" i="6"/>
  <c r="LT540" i="6"/>
  <c r="LS540" i="6"/>
  <c r="EQ540" i="6"/>
  <c r="GQ540" i="6"/>
  <c r="IR540" i="6"/>
  <c r="LC540" i="6" s="1"/>
  <c r="LJ540" i="6"/>
  <c r="C541" i="6"/>
  <c r="EU541" i="6"/>
  <c r="FC541" i="6"/>
  <c r="FB541" i="6"/>
  <c r="FA541" i="6"/>
  <c r="EZ541" i="6"/>
  <c r="GU541" i="6"/>
  <c r="HC541" i="6" s="1"/>
  <c r="HD541" i="6" s="1"/>
  <c r="AB541" i="6" s="1"/>
  <c r="HB541" i="6"/>
  <c r="HA541" i="6"/>
  <c r="GZ541" i="6"/>
  <c r="IV541" i="6"/>
  <c r="JD541" i="6" s="1"/>
  <c r="JC541" i="6"/>
  <c r="JB541" i="6"/>
  <c r="JA541" i="6"/>
  <c r="LN541" i="6"/>
  <c r="LV541" i="6" s="1"/>
  <c r="LU541" i="6"/>
  <c r="LT541" i="6"/>
  <c r="LS541" i="6"/>
  <c r="EQ541" i="6"/>
  <c r="GQ541" i="6"/>
  <c r="IR541" i="6"/>
  <c r="LD541" i="6" s="1"/>
  <c r="LJ541" i="6"/>
  <c r="C543" i="6"/>
  <c r="EU543" i="6"/>
  <c r="FE543" i="6" s="1"/>
  <c r="FB543" i="6"/>
  <c r="EY543" i="6"/>
  <c r="FA543" i="6" s="1"/>
  <c r="GU543" i="6"/>
  <c r="HC543" i="6" s="1"/>
  <c r="HB543" i="6"/>
  <c r="GY543" i="6"/>
  <c r="HA543" i="6" s="1"/>
  <c r="IV543" i="6"/>
  <c r="JJ543" i="6" s="1"/>
  <c r="JC543" i="6"/>
  <c r="IZ543" i="6"/>
  <c r="JB543" i="6"/>
  <c r="IR543" i="6"/>
  <c r="LN543" i="6"/>
  <c r="LX543" i="6" s="1"/>
  <c r="LU543" i="6"/>
  <c r="LR543" i="6"/>
  <c r="EQ543" i="6"/>
  <c r="GQ543" i="6"/>
  <c r="LJ543" i="6"/>
  <c r="C544" i="6"/>
  <c r="EU544" i="6"/>
  <c r="FC544" i="6" s="1"/>
  <c r="FB544" i="6"/>
  <c r="EY544" i="6"/>
  <c r="FA544" i="6" s="1"/>
  <c r="GU544" i="6"/>
  <c r="HQ544" i="6"/>
  <c r="HB544" i="6"/>
  <c r="GY544" i="6"/>
  <c r="HA544" i="6" s="1"/>
  <c r="HR544" i="6" s="1"/>
  <c r="AP544" i="6" s="1"/>
  <c r="IV544" i="6"/>
  <c r="JH544" i="6" s="1"/>
  <c r="JC544" i="6"/>
  <c r="IZ544" i="6"/>
  <c r="IR544" i="6"/>
  <c r="LD544" i="6"/>
  <c r="LN544" i="6"/>
  <c r="MD544" i="6" s="1"/>
  <c r="LU544" i="6"/>
  <c r="LR544" i="6"/>
  <c r="LT544" i="6" s="1"/>
  <c r="EQ544" i="6"/>
  <c r="GQ544" i="6"/>
  <c r="LJ544" i="6"/>
  <c r="C545" i="6"/>
  <c r="EU545" i="6"/>
  <c r="FE545" i="6"/>
  <c r="FB545" i="6"/>
  <c r="EY545" i="6"/>
  <c r="FA545" i="6"/>
  <c r="GU545" i="6"/>
  <c r="HC545" i="6"/>
  <c r="HB545" i="6"/>
  <c r="GY545" i="6"/>
  <c r="IV545" i="6"/>
  <c r="JC545" i="6"/>
  <c r="IZ545" i="6"/>
  <c r="JB545" i="6"/>
  <c r="IR545" i="6"/>
  <c r="LC545" i="6" s="1"/>
  <c r="LN545" i="6"/>
  <c r="LZ545" i="6"/>
  <c r="LU545" i="6"/>
  <c r="LR545" i="6"/>
  <c r="LT545" i="6"/>
  <c r="EQ545" i="6"/>
  <c r="GQ545" i="6"/>
  <c r="LJ545" i="6"/>
  <c r="C546" i="6"/>
  <c r="EU546" i="6"/>
  <c r="FB546" i="6"/>
  <c r="EY546" i="6"/>
  <c r="GU546" i="6"/>
  <c r="HC546" i="6"/>
  <c r="HB546" i="6"/>
  <c r="GY546" i="6"/>
  <c r="HA546" i="6"/>
  <c r="IV546" i="6"/>
  <c r="JL546" i="6" s="1"/>
  <c r="JC546" i="6"/>
  <c r="IZ546" i="6"/>
  <c r="JA546" i="6"/>
  <c r="IR546" i="6"/>
  <c r="LC546" i="6"/>
  <c r="LN546" i="6"/>
  <c r="LU546" i="6"/>
  <c r="LR546" i="6"/>
  <c r="LT546" i="6"/>
  <c r="EQ546" i="6"/>
  <c r="GQ546" i="6"/>
  <c r="LJ546" i="6"/>
  <c r="C548" i="6"/>
  <c r="EU548" i="6"/>
  <c r="FM548" i="6" s="1"/>
  <c r="FB548" i="6"/>
  <c r="EY548" i="6"/>
  <c r="FA548" i="6"/>
  <c r="GU548" i="6"/>
  <c r="HQ548" i="6" s="1"/>
  <c r="HB548" i="6"/>
  <c r="GY548" i="6"/>
  <c r="GZ548" i="6" s="1"/>
  <c r="IV548" i="6"/>
  <c r="JF548" i="6"/>
  <c r="JC548" i="6"/>
  <c r="IR548" i="6"/>
  <c r="LE548" i="6"/>
  <c r="LN548" i="6"/>
  <c r="LV548" i="6" s="1"/>
  <c r="LU548" i="6"/>
  <c r="EQ548" i="6"/>
  <c r="GQ548" i="6"/>
  <c r="LJ548" i="6"/>
  <c r="C549" i="6"/>
  <c r="EU549" i="6"/>
  <c r="FE549" i="6"/>
  <c r="FB549" i="6"/>
  <c r="EY549" i="6"/>
  <c r="EZ549" i="6" s="1"/>
  <c r="GU549" i="6"/>
  <c r="HO549" i="6"/>
  <c r="HB549" i="6"/>
  <c r="GY549" i="6"/>
  <c r="HA549" i="6"/>
  <c r="IV549" i="6"/>
  <c r="JH549" i="6" s="1"/>
  <c r="JC549" i="6"/>
  <c r="IR549" i="6"/>
  <c r="LD549" i="6"/>
  <c r="LN549" i="6"/>
  <c r="LV549" i="6" s="1"/>
  <c r="LU549" i="6"/>
  <c r="EQ549" i="6"/>
  <c r="GQ549" i="6"/>
  <c r="LJ549" i="6"/>
  <c r="C550" i="6"/>
  <c r="EU550" i="6"/>
  <c r="FI550" i="6" s="1"/>
  <c r="FB550" i="6"/>
  <c r="EY550" i="6"/>
  <c r="FA550" i="6" s="1"/>
  <c r="GU550" i="6"/>
  <c r="HC550" i="6"/>
  <c r="HB550" i="6"/>
  <c r="GY550" i="6"/>
  <c r="IV550" i="6"/>
  <c r="JD550" i="6" s="1"/>
  <c r="JC550" i="6"/>
  <c r="IR550" i="6"/>
  <c r="LN550" i="6"/>
  <c r="LV550" i="6" s="1"/>
  <c r="LU550" i="6"/>
  <c r="EQ550" i="6"/>
  <c r="GQ550" i="6"/>
  <c r="LJ550" i="6"/>
  <c r="C551" i="6"/>
  <c r="EU551" i="6"/>
  <c r="FC551" i="6" s="1"/>
  <c r="FB551" i="6"/>
  <c r="EY551" i="6"/>
  <c r="FA551" i="6"/>
  <c r="GU551" i="6"/>
  <c r="HE551" i="6" s="1"/>
  <c r="HB551" i="6"/>
  <c r="GY551" i="6"/>
  <c r="GZ551" i="6" s="1"/>
  <c r="IV551" i="6"/>
  <c r="JL551" i="6"/>
  <c r="JC551" i="6"/>
  <c r="IR551" i="6"/>
  <c r="LE551" i="6" s="1"/>
  <c r="LN551" i="6"/>
  <c r="LZ551" i="6" s="1"/>
  <c r="LU551" i="6"/>
  <c r="EQ551" i="6"/>
  <c r="GQ551" i="6"/>
  <c r="LJ551" i="6"/>
  <c r="C552" i="6"/>
  <c r="EU552" i="6"/>
  <c r="FK552" i="6"/>
  <c r="FB552" i="6"/>
  <c r="EY552" i="6"/>
  <c r="FA552" i="6" s="1"/>
  <c r="GU552" i="6"/>
  <c r="HE552" i="6"/>
  <c r="HB552" i="6"/>
  <c r="GY552" i="6"/>
  <c r="HA552" i="6"/>
  <c r="IV552" i="6"/>
  <c r="JF552" i="6" s="1"/>
  <c r="JC552" i="6"/>
  <c r="IR552" i="6"/>
  <c r="LE552" i="6"/>
  <c r="LN552" i="6"/>
  <c r="ML552" i="6" s="1"/>
  <c r="LU552" i="6"/>
  <c r="EQ552" i="6"/>
  <c r="GQ552" i="6"/>
  <c r="LJ552" i="6"/>
  <c r="C554" i="6"/>
  <c r="EU554" i="6"/>
  <c r="FO554" i="6" s="1"/>
  <c r="FB554" i="6"/>
  <c r="FA554" i="6"/>
  <c r="EZ554" i="6"/>
  <c r="GU554" i="6"/>
  <c r="HE554" i="6"/>
  <c r="HB554" i="6"/>
  <c r="HA554" i="6"/>
  <c r="GZ554" i="6"/>
  <c r="IV554" i="6"/>
  <c r="JD554" i="6"/>
  <c r="JC554" i="6"/>
  <c r="JB554" i="6"/>
  <c r="JA554" i="6"/>
  <c r="IR554" i="6"/>
  <c r="LE554" i="6"/>
  <c r="LN554" i="6"/>
  <c r="MD554" i="6"/>
  <c r="LU554" i="6"/>
  <c r="LT554" i="6"/>
  <c r="LS554" i="6"/>
  <c r="EQ554" i="6"/>
  <c r="GQ554" i="6"/>
  <c r="LJ554" i="6"/>
  <c r="C555" i="6"/>
  <c r="EU555" i="6"/>
  <c r="FK555" i="6"/>
  <c r="FB555" i="6"/>
  <c r="FA555" i="6"/>
  <c r="EZ555" i="6"/>
  <c r="GU555" i="6"/>
  <c r="HC555" i="6"/>
  <c r="HB555" i="6"/>
  <c r="HA555" i="6"/>
  <c r="GZ555" i="6"/>
  <c r="IV555" i="6"/>
  <c r="JJ555" i="6" s="1"/>
  <c r="JC555" i="6"/>
  <c r="JB555" i="6"/>
  <c r="JA555" i="6"/>
  <c r="IR555" i="6"/>
  <c r="LN555" i="6"/>
  <c r="MJ555" i="6"/>
  <c r="LU555" i="6"/>
  <c r="LT555" i="6"/>
  <c r="LS555" i="6"/>
  <c r="EQ555" i="6"/>
  <c r="GQ555" i="6"/>
  <c r="LJ555" i="6"/>
  <c r="C556" i="6"/>
  <c r="EU556" i="6"/>
  <c r="FG556" i="6" s="1"/>
  <c r="FB556" i="6"/>
  <c r="FA556" i="6"/>
  <c r="EZ556" i="6"/>
  <c r="GU556" i="6"/>
  <c r="HI556" i="6" s="1"/>
  <c r="HJ556" i="6" s="1"/>
  <c r="AH556" i="6" s="1"/>
  <c r="HB556" i="6"/>
  <c r="HA556" i="6"/>
  <c r="GZ556" i="6"/>
  <c r="IV556" i="6"/>
  <c r="JD556" i="6" s="1"/>
  <c r="JC556" i="6"/>
  <c r="JB556" i="6"/>
  <c r="JA556" i="6"/>
  <c r="IR556" i="6"/>
  <c r="LN556" i="6"/>
  <c r="MB556" i="6" s="1"/>
  <c r="LU556" i="6"/>
  <c r="LT556" i="6"/>
  <c r="LS556" i="6"/>
  <c r="EQ556" i="6"/>
  <c r="GQ556" i="6"/>
  <c r="LJ556" i="6"/>
  <c r="C557" i="6"/>
  <c r="EU557" i="6"/>
  <c r="FE557" i="6" s="1"/>
  <c r="FB557" i="6"/>
  <c r="FA557" i="6"/>
  <c r="EZ557" i="6"/>
  <c r="GU557" i="6"/>
  <c r="HS557" i="6"/>
  <c r="HB557" i="6"/>
  <c r="HA557" i="6"/>
  <c r="GZ557" i="6"/>
  <c r="IV557" i="6"/>
  <c r="JD557" i="6" s="1"/>
  <c r="JC557" i="6"/>
  <c r="JB557" i="6"/>
  <c r="JA557" i="6"/>
  <c r="IR557" i="6"/>
  <c r="LN557" i="6"/>
  <c r="LX557" i="6" s="1"/>
  <c r="LU557" i="6"/>
  <c r="LT557" i="6"/>
  <c r="LS557" i="6"/>
  <c r="EQ557" i="6"/>
  <c r="GQ557" i="6"/>
  <c r="LJ557" i="6"/>
  <c r="C558" i="6"/>
  <c r="EU558" i="6"/>
  <c r="FK558" i="6" s="1"/>
  <c r="FB558" i="6"/>
  <c r="FA558" i="6"/>
  <c r="EZ558" i="6"/>
  <c r="GU558" i="6"/>
  <c r="HB558" i="6"/>
  <c r="HA558" i="6"/>
  <c r="GZ558" i="6"/>
  <c r="IV558" i="6"/>
  <c r="JJ558" i="6" s="1"/>
  <c r="JC558" i="6"/>
  <c r="JB558" i="6"/>
  <c r="JA558" i="6"/>
  <c r="IR558" i="6"/>
  <c r="LC558" i="6"/>
  <c r="LN558" i="6"/>
  <c r="MD558" i="6"/>
  <c r="LU558" i="6"/>
  <c r="LT558" i="6"/>
  <c r="LS558" i="6"/>
  <c r="EQ558" i="6"/>
  <c r="GQ558" i="6"/>
  <c r="LJ558" i="6"/>
  <c r="C560" i="6"/>
  <c r="EU560" i="6"/>
  <c r="FE560" i="6" s="1"/>
  <c r="FB560" i="6"/>
  <c r="FA560" i="6"/>
  <c r="EZ560" i="6"/>
  <c r="GU560" i="6"/>
  <c r="HE560" i="6"/>
  <c r="HB560" i="6"/>
  <c r="HA560" i="6"/>
  <c r="GZ560" i="6"/>
  <c r="IV560" i="6"/>
  <c r="JD560" i="6"/>
  <c r="JC560" i="6"/>
  <c r="JB560" i="6"/>
  <c r="JA560" i="6"/>
  <c r="IR560" i="6"/>
  <c r="LC560" i="6"/>
  <c r="LN560" i="6"/>
  <c r="LV560" i="6"/>
  <c r="LU560" i="6"/>
  <c r="LT560" i="6"/>
  <c r="LS560" i="6"/>
  <c r="EQ560" i="6"/>
  <c r="GQ560" i="6"/>
  <c r="LJ560" i="6"/>
  <c r="C561" i="6"/>
  <c r="EU561" i="6"/>
  <c r="FO561" i="6"/>
  <c r="FB561" i="6"/>
  <c r="FA561" i="6"/>
  <c r="EZ561" i="6"/>
  <c r="GU561" i="6"/>
  <c r="HC561" i="6"/>
  <c r="HB561" i="6"/>
  <c r="HA561" i="6"/>
  <c r="GZ561" i="6"/>
  <c r="IV561" i="6"/>
  <c r="JD561" i="6" s="1"/>
  <c r="JC561" i="6"/>
  <c r="JB561" i="6"/>
  <c r="JA561" i="6"/>
  <c r="IR561" i="6"/>
  <c r="LD561" i="6" s="1"/>
  <c r="LN561" i="6"/>
  <c r="LU561" i="6"/>
  <c r="LT561" i="6"/>
  <c r="LS561" i="6"/>
  <c r="EQ561" i="6"/>
  <c r="GQ561" i="6"/>
  <c r="LJ561" i="6"/>
  <c r="C563" i="6"/>
  <c r="EU563" i="6"/>
  <c r="FC563" i="6" s="1"/>
  <c r="FD563" i="6" s="1"/>
  <c r="G563" i="6" s="1"/>
  <c r="FB563" i="6"/>
  <c r="FA563" i="6"/>
  <c r="EZ563" i="6"/>
  <c r="GU563" i="6"/>
  <c r="HC563" i="6" s="1"/>
  <c r="HB563" i="6"/>
  <c r="HA563" i="6"/>
  <c r="GZ563" i="6"/>
  <c r="IV563" i="6"/>
  <c r="JD563" i="6"/>
  <c r="JC563" i="6"/>
  <c r="JB563" i="6"/>
  <c r="JA563" i="6"/>
  <c r="IR563" i="6"/>
  <c r="LC563" i="6" s="1"/>
  <c r="LN563" i="6"/>
  <c r="LX563" i="6"/>
  <c r="LU563" i="6"/>
  <c r="LT563" i="6"/>
  <c r="LS563" i="6"/>
  <c r="EQ563" i="6"/>
  <c r="GQ563" i="6"/>
  <c r="LJ563" i="6"/>
  <c r="C564" i="6"/>
  <c r="EU564" i="6"/>
  <c r="FE564" i="6"/>
  <c r="FB564" i="6"/>
  <c r="FA564" i="6"/>
  <c r="EZ564" i="6"/>
  <c r="GU564" i="6"/>
  <c r="HE564" i="6" s="1"/>
  <c r="HF564" i="6" s="1"/>
  <c r="AD564" i="6" s="1"/>
  <c r="AY564" i="6" s="1"/>
  <c r="HB564" i="6"/>
  <c r="HA564" i="6"/>
  <c r="GZ564" i="6"/>
  <c r="IV564" i="6"/>
  <c r="JL564" i="6" s="1"/>
  <c r="JC564" i="6"/>
  <c r="JB564" i="6"/>
  <c r="JA564" i="6"/>
  <c r="IR564" i="6"/>
  <c r="LC564" i="6" s="1"/>
  <c r="LN564" i="6"/>
  <c r="LV564" i="6"/>
  <c r="LU564" i="6"/>
  <c r="LT564" i="6"/>
  <c r="LS564" i="6"/>
  <c r="EQ564" i="6"/>
  <c r="GQ564" i="6"/>
  <c r="LJ564" i="6"/>
  <c r="C566" i="6"/>
  <c r="EU566" i="6"/>
  <c r="FM566" i="6" s="1"/>
  <c r="FB566" i="6"/>
  <c r="EY566" i="6"/>
  <c r="FA566" i="6" s="1"/>
  <c r="GU566" i="6"/>
  <c r="HQ566" i="6" s="1"/>
  <c r="HB566" i="6"/>
  <c r="GY566" i="6"/>
  <c r="HA566" i="6" s="1"/>
  <c r="IV566" i="6"/>
  <c r="JD566" i="6"/>
  <c r="JC566" i="6"/>
  <c r="IR566" i="6"/>
  <c r="LE566" i="6"/>
  <c r="LN566" i="6"/>
  <c r="MB566" i="6"/>
  <c r="LU566" i="6"/>
  <c r="EQ566" i="6"/>
  <c r="GQ566" i="6"/>
  <c r="LJ566" i="6"/>
  <c r="C567" i="6"/>
  <c r="EU567" i="6"/>
  <c r="FC567" i="6"/>
  <c r="FB567" i="6"/>
  <c r="EY567" i="6"/>
  <c r="EZ567" i="6" s="1"/>
  <c r="GU567" i="6"/>
  <c r="HG567" i="6" s="1"/>
  <c r="HB567" i="6"/>
  <c r="GY567" i="6"/>
  <c r="GZ567" i="6" s="1"/>
  <c r="IV567" i="6"/>
  <c r="JH567" i="6" s="1"/>
  <c r="JC567" i="6"/>
  <c r="IR567" i="6"/>
  <c r="LN567" i="6"/>
  <c r="LV567" i="6" s="1"/>
  <c r="LU567" i="6"/>
  <c r="EQ567" i="6"/>
  <c r="GQ567" i="6"/>
  <c r="LJ567" i="6"/>
  <c r="C568" i="6"/>
  <c r="EU568" i="6"/>
  <c r="FC568" i="6" s="1"/>
  <c r="FB568" i="6"/>
  <c r="EY568" i="6"/>
  <c r="EZ568" i="6"/>
  <c r="GU568" i="6"/>
  <c r="HG568" i="6" s="1"/>
  <c r="HB568" i="6"/>
  <c r="GY568" i="6"/>
  <c r="HA568" i="6" s="1"/>
  <c r="IV568" i="6"/>
  <c r="JD568" i="6"/>
  <c r="JC568" i="6"/>
  <c r="IR568" i="6"/>
  <c r="LE568" i="6" s="1"/>
  <c r="LN568" i="6"/>
  <c r="LV568" i="6" s="1"/>
  <c r="LU568" i="6"/>
  <c r="EQ568" i="6"/>
  <c r="GQ568" i="6"/>
  <c r="LJ568" i="6"/>
  <c r="C569" i="6"/>
  <c r="EU569" i="6"/>
  <c r="FE569" i="6"/>
  <c r="FB569" i="6"/>
  <c r="EY569" i="6"/>
  <c r="FA569" i="6" s="1"/>
  <c r="GU569" i="6"/>
  <c r="HG569" i="6"/>
  <c r="HB569" i="6"/>
  <c r="GY569" i="6"/>
  <c r="HA569" i="6"/>
  <c r="IV569" i="6"/>
  <c r="JD569" i="6" s="1"/>
  <c r="JC569" i="6"/>
  <c r="IR569" i="6"/>
  <c r="LE569" i="6"/>
  <c r="LN569" i="6"/>
  <c r="MF569" i="6" s="1"/>
  <c r="LU569" i="6"/>
  <c r="EQ569" i="6"/>
  <c r="GQ569" i="6"/>
  <c r="LJ569" i="6"/>
  <c r="C570" i="6"/>
  <c r="EU570" i="6"/>
  <c r="FE570" i="6" s="1"/>
  <c r="FB570" i="6"/>
  <c r="EY570" i="6"/>
  <c r="FA570" i="6" s="1"/>
  <c r="GU570" i="6"/>
  <c r="HE570" i="6"/>
  <c r="HB570" i="6"/>
  <c r="GY570" i="6"/>
  <c r="HA570" i="6" s="1"/>
  <c r="IV570" i="6"/>
  <c r="JN570" i="6"/>
  <c r="JC570" i="6"/>
  <c r="IR570" i="6"/>
  <c r="LC570" i="6" s="1"/>
  <c r="LN570" i="6"/>
  <c r="MB570" i="6"/>
  <c r="LU570" i="6"/>
  <c r="EQ570" i="6"/>
  <c r="GQ570" i="6"/>
  <c r="LJ570" i="6"/>
  <c r="C572" i="6"/>
  <c r="EU572" i="6"/>
  <c r="FG572" i="6" s="1"/>
  <c r="FB572" i="6"/>
  <c r="FA572" i="6"/>
  <c r="EZ572" i="6"/>
  <c r="GU572" i="6"/>
  <c r="HB572" i="6"/>
  <c r="HA572" i="6"/>
  <c r="GZ572" i="6"/>
  <c r="IV572" i="6"/>
  <c r="JP572" i="6" s="1"/>
  <c r="JC572" i="6"/>
  <c r="JB572" i="6"/>
  <c r="JA572" i="6"/>
  <c r="IR572" i="6"/>
  <c r="LC572" i="6"/>
  <c r="LN572" i="6"/>
  <c r="LX572" i="6"/>
  <c r="LU572" i="6"/>
  <c r="LT572" i="6"/>
  <c r="LS572" i="6"/>
  <c r="EQ572" i="6"/>
  <c r="GQ572" i="6"/>
  <c r="LJ572" i="6"/>
  <c r="C573" i="6"/>
  <c r="EU573" i="6"/>
  <c r="FG573" i="6" s="1"/>
  <c r="FB573" i="6"/>
  <c r="FA573" i="6"/>
  <c r="EZ573" i="6"/>
  <c r="GU573" i="6"/>
  <c r="HC573" i="6"/>
  <c r="HB573" i="6"/>
  <c r="HA573" i="6"/>
  <c r="GZ573" i="6"/>
  <c r="IV573" i="6"/>
  <c r="JP573" i="6"/>
  <c r="JC573" i="6"/>
  <c r="JB573" i="6"/>
  <c r="JA573" i="6"/>
  <c r="IR573" i="6"/>
  <c r="LC573" i="6"/>
  <c r="LN573" i="6"/>
  <c r="LZ573" i="6"/>
  <c r="LU573" i="6"/>
  <c r="LT573" i="6"/>
  <c r="LS573" i="6"/>
  <c r="EQ573" i="6"/>
  <c r="GQ573" i="6"/>
  <c r="LJ573" i="6"/>
  <c r="C574" i="6"/>
  <c r="EU574" i="6"/>
  <c r="FC574" i="6"/>
  <c r="FB574" i="6"/>
  <c r="FA574" i="6"/>
  <c r="EZ574" i="6"/>
  <c r="GU574" i="6"/>
  <c r="HG574" i="6"/>
  <c r="HB574" i="6"/>
  <c r="HA574" i="6"/>
  <c r="GZ574" i="6"/>
  <c r="IV574" i="6"/>
  <c r="JH574" i="6" s="1"/>
  <c r="JC574" i="6"/>
  <c r="JB574" i="6"/>
  <c r="JA574" i="6"/>
  <c r="IR574" i="6"/>
  <c r="LC574" i="6" s="1"/>
  <c r="LN574" i="6"/>
  <c r="LU574" i="6"/>
  <c r="LT574" i="6"/>
  <c r="LS574" i="6"/>
  <c r="EQ574" i="6"/>
  <c r="GQ574" i="6"/>
  <c r="LJ574" i="6"/>
  <c r="C575" i="6"/>
  <c r="EU575" i="6"/>
  <c r="FE575" i="6" s="1"/>
  <c r="FB575" i="6"/>
  <c r="FA575" i="6"/>
  <c r="EZ575" i="6"/>
  <c r="GU575" i="6"/>
  <c r="HQ575" i="6" s="1"/>
  <c r="HB575" i="6"/>
  <c r="HA575" i="6"/>
  <c r="GZ575" i="6"/>
  <c r="IV575" i="6"/>
  <c r="JL575" i="6"/>
  <c r="JC575" i="6"/>
  <c r="JB575" i="6"/>
  <c r="JA575" i="6"/>
  <c r="IR575" i="6"/>
  <c r="LC575" i="6" s="1"/>
  <c r="LN575" i="6"/>
  <c r="MH575" i="6"/>
  <c r="LU575" i="6"/>
  <c r="LT575" i="6"/>
  <c r="LS575" i="6"/>
  <c r="EQ575" i="6"/>
  <c r="GQ575" i="6"/>
  <c r="LJ575" i="6"/>
  <c r="C576" i="6"/>
  <c r="EU576" i="6"/>
  <c r="FQ576" i="6"/>
  <c r="FB576" i="6"/>
  <c r="FA576" i="6"/>
  <c r="EZ576" i="6"/>
  <c r="GU576" i="6"/>
  <c r="HK576" i="6" s="1"/>
  <c r="HL576" i="6" s="1"/>
  <c r="AJ576" i="6" s="1"/>
  <c r="HB576" i="6"/>
  <c r="HA576" i="6"/>
  <c r="GZ576" i="6"/>
  <c r="IV576" i="6"/>
  <c r="JH576" i="6" s="1"/>
  <c r="JC576" i="6"/>
  <c r="JB576" i="6"/>
  <c r="JA576" i="6"/>
  <c r="IR576" i="6"/>
  <c r="LE576" i="6" s="1"/>
  <c r="LN576" i="6"/>
  <c r="MH576" i="6"/>
  <c r="LU576" i="6"/>
  <c r="LT576" i="6"/>
  <c r="LS576" i="6"/>
  <c r="EQ576" i="6"/>
  <c r="GQ576" i="6"/>
  <c r="LJ576" i="6"/>
  <c r="C578" i="6"/>
  <c r="EU578" i="6"/>
  <c r="FQ578" i="6" s="1"/>
  <c r="FB578" i="6"/>
  <c r="FA578" i="6"/>
  <c r="EZ578" i="6"/>
  <c r="GU578" i="6"/>
  <c r="HC578" i="6" s="1"/>
  <c r="HB578" i="6"/>
  <c r="HA578" i="6"/>
  <c r="GZ578" i="6"/>
  <c r="IV578" i="6"/>
  <c r="JT578" i="6"/>
  <c r="JC578" i="6"/>
  <c r="JB578" i="6"/>
  <c r="JA578" i="6"/>
  <c r="IR578" i="6"/>
  <c r="LC578" i="6"/>
  <c r="LN578" i="6"/>
  <c r="LV578" i="6"/>
  <c r="LU578" i="6"/>
  <c r="LT578" i="6"/>
  <c r="LS578" i="6"/>
  <c r="EQ578" i="6"/>
  <c r="GQ578" i="6"/>
  <c r="LJ578" i="6"/>
  <c r="C579" i="6"/>
  <c r="EU579" i="6"/>
  <c r="FE579" i="6"/>
  <c r="FB579" i="6"/>
  <c r="FA579" i="6"/>
  <c r="EZ579" i="6"/>
  <c r="GU579" i="6"/>
  <c r="HC579" i="6"/>
  <c r="HB579" i="6"/>
  <c r="HA579" i="6"/>
  <c r="GZ579" i="6"/>
  <c r="IV579" i="6"/>
  <c r="JL579" i="6" s="1"/>
  <c r="JC579" i="6"/>
  <c r="JB579" i="6"/>
  <c r="JA579" i="6"/>
  <c r="IR579" i="6"/>
  <c r="LE579" i="6" s="1"/>
  <c r="LN579" i="6"/>
  <c r="MJ579" i="6" s="1"/>
  <c r="LU579" i="6"/>
  <c r="LT579" i="6"/>
  <c r="LS579" i="6"/>
  <c r="EQ579" i="6"/>
  <c r="GQ579" i="6"/>
  <c r="LJ579" i="6"/>
  <c r="C580" i="6"/>
  <c r="EU580" i="6"/>
  <c r="FK580" i="6" s="1"/>
  <c r="FB580" i="6"/>
  <c r="FA580" i="6"/>
  <c r="EZ580" i="6"/>
  <c r="GU580" i="6"/>
  <c r="HK580" i="6" s="1"/>
  <c r="HB580" i="6"/>
  <c r="HA580" i="6"/>
  <c r="GZ580" i="6"/>
  <c r="IV580" i="6"/>
  <c r="JH580" i="6" s="1"/>
  <c r="JC580" i="6"/>
  <c r="JB580" i="6"/>
  <c r="JA580" i="6"/>
  <c r="IR580" i="6"/>
  <c r="LE580" i="6" s="1"/>
  <c r="LN580" i="6"/>
  <c r="MH580" i="6" s="1"/>
  <c r="LU580" i="6"/>
  <c r="LT580" i="6"/>
  <c r="LS580" i="6"/>
  <c r="EQ580" i="6"/>
  <c r="GQ580" i="6"/>
  <c r="LJ580" i="6"/>
  <c r="C581" i="6"/>
  <c r="EU581" i="6"/>
  <c r="FM581" i="6" s="1"/>
  <c r="FB581" i="6"/>
  <c r="FA581" i="6"/>
  <c r="EZ581" i="6"/>
  <c r="GU581" i="6"/>
  <c r="HB581" i="6"/>
  <c r="HA581" i="6"/>
  <c r="GZ581" i="6"/>
  <c r="IV581" i="6"/>
  <c r="JF581" i="6" s="1"/>
  <c r="JC581" i="6"/>
  <c r="JB581" i="6"/>
  <c r="JA581" i="6"/>
  <c r="IR581" i="6"/>
  <c r="LE581" i="6"/>
  <c r="LN581" i="6"/>
  <c r="MB581" i="6"/>
  <c r="LU581" i="6"/>
  <c r="LT581" i="6"/>
  <c r="LS581" i="6"/>
  <c r="EQ581" i="6"/>
  <c r="GQ581" i="6"/>
  <c r="LJ581" i="6"/>
  <c r="C582" i="6"/>
  <c r="EU582" i="6"/>
  <c r="FI582" i="6" s="1"/>
  <c r="FB582" i="6"/>
  <c r="FA582" i="6"/>
  <c r="EZ582" i="6"/>
  <c r="GU582" i="6"/>
  <c r="HI582" i="6"/>
  <c r="HB582" i="6"/>
  <c r="HA582" i="6"/>
  <c r="GZ582" i="6"/>
  <c r="IV582" i="6"/>
  <c r="JR582" i="6"/>
  <c r="JC582" i="6"/>
  <c r="JB582" i="6"/>
  <c r="JA582" i="6"/>
  <c r="IR582" i="6"/>
  <c r="LC582" i="6"/>
  <c r="LN582" i="6"/>
  <c r="MB582" i="6"/>
  <c r="LU582" i="6"/>
  <c r="LT582" i="6"/>
  <c r="LS582" i="6"/>
  <c r="EQ582" i="6"/>
  <c r="GQ582" i="6"/>
  <c r="LJ582" i="6"/>
  <c r="C584" i="6"/>
  <c r="EU584" i="6"/>
  <c r="FC584" i="6"/>
  <c r="FB584" i="6"/>
  <c r="FA584" i="6"/>
  <c r="EZ584" i="6"/>
  <c r="GU584" i="6"/>
  <c r="HG584" i="6"/>
  <c r="HB584" i="6"/>
  <c r="HA584" i="6"/>
  <c r="GZ584" i="6"/>
  <c r="IV584" i="6"/>
  <c r="JF584" i="6" s="1"/>
  <c r="JC584" i="6"/>
  <c r="JB584" i="6"/>
  <c r="JA584" i="6"/>
  <c r="IR584" i="6"/>
  <c r="LC584" i="6" s="1"/>
  <c r="LN584" i="6"/>
  <c r="LU584" i="6"/>
  <c r="LT584" i="6"/>
  <c r="LS584" i="6"/>
  <c r="EQ584" i="6"/>
  <c r="GQ584" i="6"/>
  <c r="LJ584" i="6"/>
  <c r="C585" i="6"/>
  <c r="EU585" i="6"/>
  <c r="FE585" i="6" s="1"/>
  <c r="FB585" i="6"/>
  <c r="FA585" i="6"/>
  <c r="EZ585" i="6"/>
  <c r="GU585" i="6"/>
  <c r="HQ585" i="6" s="1"/>
  <c r="HB585" i="6"/>
  <c r="HA585" i="6"/>
  <c r="GZ585" i="6"/>
  <c r="IV585" i="6"/>
  <c r="JL585" i="6"/>
  <c r="JC585" i="6"/>
  <c r="JB585" i="6"/>
  <c r="JA585" i="6"/>
  <c r="IR585" i="6"/>
  <c r="LC585" i="6" s="1"/>
  <c r="LN585" i="6"/>
  <c r="LV585" i="6"/>
  <c r="LU585" i="6"/>
  <c r="LT585" i="6"/>
  <c r="LS585" i="6"/>
  <c r="EQ585" i="6"/>
  <c r="GQ585" i="6"/>
  <c r="LJ585" i="6"/>
  <c r="C586" i="6"/>
  <c r="EU586" i="6"/>
  <c r="FQ586" i="6"/>
  <c r="FB586" i="6"/>
  <c r="FA586" i="6"/>
  <c r="EZ586" i="6"/>
  <c r="GU586" i="6"/>
  <c r="HC586" i="6" s="1"/>
  <c r="HB586" i="6"/>
  <c r="HA586" i="6"/>
  <c r="GZ586" i="6"/>
  <c r="IV586" i="6"/>
  <c r="JD586" i="6" s="1"/>
  <c r="JC586" i="6"/>
  <c r="JB586" i="6"/>
  <c r="JA586" i="6"/>
  <c r="IR586" i="6"/>
  <c r="LC586" i="6" s="1"/>
  <c r="LN586" i="6"/>
  <c r="LV586" i="6"/>
  <c r="LU586" i="6"/>
  <c r="LT586" i="6"/>
  <c r="LS586" i="6"/>
  <c r="EQ586" i="6"/>
  <c r="GQ586" i="6"/>
  <c r="LJ586" i="6"/>
  <c r="C587" i="6"/>
  <c r="EU587" i="6"/>
  <c r="FI587" i="6" s="1"/>
  <c r="FB587" i="6"/>
  <c r="FA587" i="6"/>
  <c r="EZ587" i="6"/>
  <c r="GU587" i="6"/>
  <c r="HC587" i="6" s="1"/>
  <c r="HD587" i="6" s="1"/>
  <c r="AB587" i="6" s="1"/>
  <c r="HB587" i="6"/>
  <c r="HA587" i="6"/>
  <c r="GZ587" i="6"/>
  <c r="IV587" i="6"/>
  <c r="JD587" i="6"/>
  <c r="JC587" i="6"/>
  <c r="JB587" i="6"/>
  <c r="JA587" i="6"/>
  <c r="LC587" i="6"/>
  <c r="LE587" i="6"/>
  <c r="LD587" i="6"/>
  <c r="LN587" i="6"/>
  <c r="LZ587" i="6"/>
  <c r="LU587" i="6"/>
  <c r="LT587" i="6"/>
  <c r="LS587" i="6"/>
  <c r="C588" i="6"/>
  <c r="EU588" i="6"/>
  <c r="FC588" i="6" s="1"/>
  <c r="FB588" i="6"/>
  <c r="FA588" i="6"/>
  <c r="EZ588" i="6"/>
  <c r="GU588" i="6"/>
  <c r="HC588" i="6"/>
  <c r="HB588" i="6"/>
  <c r="HA588" i="6"/>
  <c r="GZ588" i="6"/>
  <c r="IV588" i="6"/>
  <c r="JJ588" i="6"/>
  <c r="JC588" i="6"/>
  <c r="JB588" i="6"/>
  <c r="JA588" i="6"/>
  <c r="LC588" i="6"/>
  <c r="LE588" i="6"/>
  <c r="LD588" i="6"/>
  <c r="LN588" i="6"/>
  <c r="MJ588" i="6"/>
  <c r="LU588" i="6"/>
  <c r="LT588" i="6"/>
  <c r="LS588" i="6"/>
  <c r="C589" i="6"/>
  <c r="EU589" i="6"/>
  <c r="FG589" i="6" s="1"/>
  <c r="FB589" i="6"/>
  <c r="FA589" i="6"/>
  <c r="EZ589" i="6"/>
  <c r="GU589" i="6"/>
  <c r="HG589" i="6" s="1"/>
  <c r="HH589" i="6" s="1"/>
  <c r="AF589" i="6" s="1"/>
  <c r="HB589" i="6"/>
  <c r="HA589" i="6"/>
  <c r="GZ589" i="6"/>
  <c r="IV589" i="6"/>
  <c r="JR589" i="6"/>
  <c r="JC589" i="6"/>
  <c r="JB589" i="6"/>
  <c r="JA589" i="6"/>
  <c r="LC589" i="6"/>
  <c r="LE589" i="6"/>
  <c r="LD589" i="6"/>
  <c r="LN589" i="6"/>
  <c r="MB589" i="6"/>
  <c r="LU589" i="6"/>
  <c r="LT589" i="6"/>
  <c r="LS589" i="6"/>
  <c r="C590" i="6"/>
  <c r="EU590" i="6"/>
  <c r="FG590" i="6" s="1"/>
  <c r="FB590" i="6"/>
  <c r="FA590" i="6"/>
  <c r="EZ590" i="6"/>
  <c r="GU590" i="6"/>
  <c r="HG590" i="6"/>
  <c r="HB590" i="6"/>
  <c r="HA590" i="6"/>
  <c r="GZ590" i="6"/>
  <c r="IV590" i="6"/>
  <c r="JR590" i="6"/>
  <c r="JC590" i="6"/>
  <c r="JB590" i="6"/>
  <c r="JA590" i="6"/>
  <c r="LC590" i="6"/>
  <c r="LE590" i="6"/>
  <c r="LD590" i="6"/>
  <c r="LN590" i="6"/>
  <c r="MB590" i="6"/>
  <c r="LU590" i="6"/>
  <c r="LT590" i="6"/>
  <c r="LS590" i="6"/>
  <c r="C591" i="6"/>
  <c r="EU591" i="6"/>
  <c r="FG591" i="6" s="1"/>
  <c r="FB591" i="6"/>
  <c r="FA591" i="6"/>
  <c r="EZ591" i="6"/>
  <c r="GU591" i="6"/>
  <c r="HE591" i="6" s="1"/>
  <c r="HB591" i="6"/>
  <c r="HA591" i="6"/>
  <c r="GZ591" i="6"/>
  <c r="IV591" i="6"/>
  <c r="JD591" i="6"/>
  <c r="JC591" i="6"/>
  <c r="JB591" i="6"/>
  <c r="JA591" i="6"/>
  <c r="LC591" i="6"/>
  <c r="LE591" i="6"/>
  <c r="LD591" i="6"/>
  <c r="LN591" i="6"/>
  <c r="LZ591" i="6"/>
  <c r="LU591" i="6"/>
  <c r="LT591" i="6"/>
  <c r="LS591" i="6"/>
  <c r="C593" i="6"/>
  <c r="EU593" i="6"/>
  <c r="FE593" i="6" s="1"/>
  <c r="FB593" i="6"/>
  <c r="FA593" i="6"/>
  <c r="EZ593" i="6"/>
  <c r="GU593" i="6"/>
  <c r="HC593" i="6"/>
  <c r="HB593" i="6"/>
  <c r="HA593" i="6"/>
  <c r="GZ593" i="6"/>
  <c r="IV593" i="6"/>
  <c r="JP593" i="6"/>
  <c r="JC593" i="6"/>
  <c r="JB593" i="6"/>
  <c r="JA593" i="6"/>
  <c r="IR593" i="6"/>
  <c r="LD593" i="6"/>
  <c r="LN593" i="6"/>
  <c r="LZ593" i="6"/>
  <c r="LU593" i="6"/>
  <c r="LT593" i="6"/>
  <c r="LS593" i="6"/>
  <c r="EQ593" i="6"/>
  <c r="GQ593" i="6"/>
  <c r="LJ593" i="6"/>
  <c r="C594" i="6"/>
  <c r="EU594" i="6"/>
  <c r="FE594" i="6"/>
  <c r="FB594" i="6"/>
  <c r="FA594" i="6"/>
  <c r="EZ594" i="6"/>
  <c r="GU594" i="6"/>
  <c r="HE594" i="6"/>
  <c r="HB594" i="6"/>
  <c r="HA594" i="6"/>
  <c r="GZ594" i="6"/>
  <c r="IV594" i="6"/>
  <c r="JJ594" i="6" s="1"/>
  <c r="JC594" i="6"/>
  <c r="JB594" i="6"/>
  <c r="JA594" i="6"/>
  <c r="IR594" i="6"/>
  <c r="LC594" i="6" s="1"/>
  <c r="LN594" i="6"/>
  <c r="LU594" i="6"/>
  <c r="LT594" i="6"/>
  <c r="LS594" i="6"/>
  <c r="EQ594" i="6"/>
  <c r="GQ594" i="6"/>
  <c r="LJ594" i="6"/>
  <c r="C595" i="6"/>
  <c r="EU595" i="6"/>
  <c r="FC595" i="6" s="1"/>
  <c r="FB595" i="6"/>
  <c r="FA595" i="6"/>
  <c r="EZ595" i="6"/>
  <c r="GU595" i="6"/>
  <c r="HG595" i="6" s="1"/>
  <c r="HB595" i="6"/>
  <c r="HA595" i="6"/>
  <c r="GZ595" i="6"/>
  <c r="IV595" i="6"/>
  <c r="JD595" i="6"/>
  <c r="JC595" i="6"/>
  <c r="JB595" i="6"/>
  <c r="JA595" i="6"/>
  <c r="IR595" i="6"/>
  <c r="LC595" i="6" s="1"/>
  <c r="LN595" i="6"/>
  <c r="LX595" i="6"/>
  <c r="LU595" i="6"/>
  <c r="LT595" i="6"/>
  <c r="LS595" i="6"/>
  <c r="EQ595" i="6"/>
  <c r="GQ595" i="6"/>
  <c r="LJ595" i="6"/>
  <c r="C596" i="6"/>
  <c r="EU596" i="6"/>
  <c r="FE596" i="6"/>
  <c r="FB596" i="6"/>
  <c r="FA596" i="6"/>
  <c r="EZ596" i="6"/>
  <c r="GU596" i="6"/>
  <c r="HI596" i="6" s="1"/>
  <c r="HB596" i="6"/>
  <c r="HA596" i="6"/>
  <c r="GZ596" i="6"/>
  <c r="IV596" i="6"/>
  <c r="JD596" i="6" s="1"/>
  <c r="JC596" i="6"/>
  <c r="JB596" i="6"/>
  <c r="JA596" i="6"/>
  <c r="IR596" i="6"/>
  <c r="LC596" i="6" s="1"/>
  <c r="LN596" i="6"/>
  <c r="MB596" i="6"/>
  <c r="LU596" i="6"/>
  <c r="LT596" i="6"/>
  <c r="LS596" i="6"/>
  <c r="EQ596" i="6"/>
  <c r="GQ596" i="6"/>
  <c r="LJ596" i="6"/>
  <c r="C597" i="6"/>
  <c r="EU597" i="6"/>
  <c r="FK597" i="6" s="1"/>
  <c r="FB597" i="6"/>
  <c r="FA597" i="6"/>
  <c r="EZ597" i="6"/>
  <c r="GU597" i="6"/>
  <c r="HE597" i="6"/>
  <c r="HB597" i="6"/>
  <c r="HA597" i="6"/>
  <c r="GZ597" i="6"/>
  <c r="IV597" i="6"/>
  <c r="JD597" i="6"/>
  <c r="JC597" i="6"/>
  <c r="JB597" i="6"/>
  <c r="JA597" i="6"/>
  <c r="IR597" i="6"/>
  <c r="LE597" i="6"/>
  <c r="LN597" i="6"/>
  <c r="MB597" i="6" s="1"/>
  <c r="LU597" i="6"/>
  <c r="LT597" i="6"/>
  <c r="LS597" i="6"/>
  <c r="EQ597" i="6"/>
  <c r="GQ597" i="6"/>
  <c r="LJ597" i="6"/>
  <c r="C598" i="6"/>
  <c r="EU598" i="6"/>
  <c r="FC598" i="6"/>
  <c r="FB598" i="6"/>
  <c r="FA598" i="6"/>
  <c r="EZ598" i="6"/>
  <c r="GU598" i="6"/>
  <c r="HC598" i="6"/>
  <c r="HB598" i="6"/>
  <c r="HA598" i="6"/>
  <c r="GZ598" i="6"/>
  <c r="IV598" i="6"/>
  <c r="JD598" i="6" s="1"/>
  <c r="JC598" i="6"/>
  <c r="JB598" i="6"/>
  <c r="JA598" i="6"/>
  <c r="IR598" i="6"/>
  <c r="LC598" i="6" s="1"/>
  <c r="LN598" i="6"/>
  <c r="LX598" i="6" s="1"/>
  <c r="LU598" i="6"/>
  <c r="LT598" i="6"/>
  <c r="LS598" i="6"/>
  <c r="EQ598" i="6"/>
  <c r="GQ598" i="6"/>
  <c r="LJ598" i="6"/>
  <c r="C599" i="6"/>
  <c r="EU599" i="6"/>
  <c r="FM599" i="6" s="1"/>
  <c r="FN599" i="6" s="1"/>
  <c r="Q599" i="6" s="1"/>
  <c r="FB599" i="6"/>
  <c r="FA599" i="6"/>
  <c r="EZ599" i="6"/>
  <c r="GU599" i="6"/>
  <c r="HI599" i="6" s="1"/>
  <c r="HB599" i="6"/>
  <c r="HA599" i="6"/>
  <c r="GZ599" i="6"/>
  <c r="IV599" i="6"/>
  <c r="JD599" i="6" s="1"/>
  <c r="JC599" i="6"/>
  <c r="JB599" i="6"/>
  <c r="JA599" i="6"/>
  <c r="IR599" i="6"/>
  <c r="LC599" i="6" s="1"/>
  <c r="LN599" i="6"/>
  <c r="LX599" i="6"/>
  <c r="LU599" i="6"/>
  <c r="LT599" i="6"/>
  <c r="LS599" i="6"/>
  <c r="EQ599" i="6"/>
  <c r="GQ599" i="6"/>
  <c r="LJ599" i="6"/>
  <c r="C600" i="6"/>
  <c r="EU600" i="6"/>
  <c r="FC600" i="6" s="1"/>
  <c r="FB600" i="6"/>
  <c r="FA600" i="6"/>
  <c r="EZ600" i="6"/>
  <c r="GU600" i="6"/>
  <c r="HB600" i="6"/>
  <c r="HA600" i="6"/>
  <c r="GZ600" i="6"/>
  <c r="IV600" i="6"/>
  <c r="JJ600" i="6" s="1"/>
  <c r="JC600" i="6"/>
  <c r="JB600" i="6"/>
  <c r="JA600" i="6"/>
  <c r="IR600" i="6"/>
  <c r="LC600" i="6" s="1"/>
  <c r="LN600" i="6"/>
  <c r="MJ600" i="6"/>
  <c r="LU600" i="6"/>
  <c r="LT600" i="6"/>
  <c r="LS600" i="6"/>
  <c r="EQ600" i="6"/>
  <c r="GQ600" i="6"/>
  <c r="LJ600" i="6"/>
  <c r="I17" i="1"/>
  <c r="J17" i="1"/>
  <c r="I18" i="1"/>
  <c r="J18" i="1"/>
  <c r="I19" i="1"/>
  <c r="J19" i="1"/>
  <c r="I20" i="1"/>
  <c r="J20" i="1"/>
  <c r="I21" i="1"/>
  <c r="J21" i="1"/>
  <c r="J23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T15" i="1"/>
  <c r="U15" i="1" s="1"/>
  <c r="U33" i="1"/>
  <c r="U34" i="1"/>
  <c r="T35" i="1"/>
  <c r="U35" i="1"/>
  <c r="U36" i="1"/>
  <c r="U37" i="1"/>
  <c r="U38" i="1"/>
  <c r="U39" i="1"/>
  <c r="U40" i="1"/>
  <c r="U41" i="1"/>
  <c r="U42" i="1"/>
  <c r="U43" i="1"/>
  <c r="U44" i="1"/>
  <c r="U45" i="1"/>
  <c r="T45" i="1"/>
  <c r="T44" i="1"/>
  <c r="T43" i="1"/>
  <c r="T42" i="1"/>
  <c r="T41" i="1"/>
  <c r="T40" i="1"/>
  <c r="T39" i="1"/>
  <c r="T38" i="1"/>
  <c r="T37" i="1"/>
  <c r="T36" i="1"/>
  <c r="T34" i="1"/>
  <c r="T33" i="1"/>
  <c r="M6" i="1"/>
  <c r="M4" i="1"/>
  <c r="M3" i="1"/>
  <c r="I52" i="1"/>
  <c r="B52" i="1"/>
  <c r="I51" i="1"/>
  <c r="B51" i="1"/>
  <c r="I50" i="1"/>
  <c r="B50" i="1"/>
  <c r="I49" i="1"/>
  <c r="B49" i="1"/>
  <c r="I48" i="1"/>
  <c r="B48" i="1"/>
  <c r="I47" i="1"/>
  <c r="B47" i="1"/>
  <c r="I22" i="1"/>
  <c r="J22" i="1"/>
  <c r="I23" i="1"/>
  <c r="I24" i="1"/>
  <c r="J24" i="1"/>
  <c r="I25" i="1"/>
  <c r="J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B43" i="1"/>
  <c r="B42" i="1"/>
  <c r="B41" i="1"/>
  <c r="B40" i="1"/>
  <c r="E1" i="5" a="1"/>
  <c r="E1" i="5" s="1"/>
  <c r="B46" i="1"/>
  <c r="B45" i="1"/>
  <c r="B44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JJ591" i="6"/>
  <c r="HS194" i="6"/>
  <c r="HS300" i="6"/>
  <c r="JT89" i="6"/>
  <c r="JH89" i="6"/>
  <c r="JN406" i="6"/>
  <c r="JL113" i="6"/>
  <c r="HQ21" i="6"/>
  <c r="FS406" i="6"/>
  <c r="JH591" i="6"/>
  <c r="FE265" i="6"/>
  <c r="HS17" i="6"/>
  <c r="JH35" i="6"/>
  <c r="JN35" i="6"/>
  <c r="HK12" i="6"/>
  <c r="JH111" i="6"/>
  <c r="JR35" i="6"/>
  <c r="JN72" i="6"/>
  <c r="JP13" i="6"/>
  <c r="JF12" i="6"/>
  <c r="JH12" i="6"/>
  <c r="JT12" i="6"/>
  <c r="JR12" i="6"/>
  <c r="HQ10" i="6"/>
  <c r="JP12" i="6"/>
  <c r="HK10" i="6"/>
  <c r="JN12" i="6"/>
  <c r="HS10" i="6"/>
  <c r="JL12" i="6"/>
  <c r="ML75" i="6"/>
  <c r="HS122" i="6"/>
  <c r="JJ12" i="6"/>
  <c r="JL73" i="6"/>
  <c r="JN32" i="6"/>
  <c r="HS12" i="6"/>
  <c r="FM258" i="6"/>
  <c r="JP50" i="6"/>
  <c r="HQ530" i="6"/>
  <c r="JH116" i="6"/>
  <c r="HK530" i="6"/>
  <c r="JH13" i="6"/>
  <c r="HQ12" i="6"/>
  <c r="JT4" i="6"/>
  <c r="LG79" i="6"/>
  <c r="HQ74" i="6"/>
  <c r="HO12" i="6"/>
  <c r="FS258" i="6"/>
  <c r="MB198" i="6"/>
  <c r="JT101" i="6"/>
  <c r="JR89" i="6"/>
  <c r="JH27" i="6"/>
  <c r="FC258" i="6"/>
  <c r="FS89" i="6"/>
  <c r="JF89" i="6"/>
  <c r="JN359" i="6"/>
  <c r="FS63" i="6"/>
  <c r="JH101" i="6"/>
  <c r="HO563" i="6"/>
  <c r="JP80" i="6"/>
  <c r="JT22" i="6"/>
  <c r="JT296" i="6"/>
  <c r="JP89" i="6"/>
  <c r="JN89" i="6"/>
  <c r="JL89" i="6"/>
  <c r="FK43" i="6"/>
  <c r="JJ89" i="6"/>
  <c r="HS6" i="6"/>
  <c r="LG3" i="6"/>
  <c r="JN507" i="6"/>
  <c r="JF116" i="6"/>
  <c r="HS104" i="6"/>
  <c r="HM598" i="6"/>
  <c r="FS384" i="6"/>
  <c r="JL598" i="6"/>
  <c r="JT598" i="6"/>
  <c r="JN130" i="6"/>
  <c r="JN81" i="6"/>
  <c r="JL28" i="6"/>
  <c r="JF264" i="6"/>
  <c r="HS328" i="6"/>
  <c r="FQ296" i="6"/>
  <c r="LF11" i="6"/>
  <c r="JR554" i="6"/>
  <c r="MJ572" i="6"/>
  <c r="JJ232" i="6"/>
  <c r="JT167" i="6"/>
  <c r="HM12" i="6"/>
  <c r="JT300" i="6"/>
  <c r="FS107" i="6"/>
  <c r="JJ55" i="6"/>
  <c r="LF25" i="6"/>
  <c r="ML464" i="6"/>
  <c r="FG358" i="6"/>
  <c r="HS338" i="6"/>
  <c r="JT303" i="6"/>
  <c r="HS264" i="6"/>
  <c r="FK258" i="6"/>
  <c r="FS90" i="6"/>
  <c r="HS496" i="6"/>
  <c r="HS388" i="6"/>
  <c r="ML385" i="6"/>
  <c r="MJ385" i="6"/>
  <c r="FC354" i="6"/>
  <c r="FI258" i="6"/>
  <c r="HM452" i="6"/>
  <c r="MH385" i="6"/>
  <c r="FG258" i="6"/>
  <c r="FS86" i="6"/>
  <c r="JT81" i="6"/>
  <c r="JR81" i="6"/>
  <c r="JN55" i="6"/>
  <c r="MF385" i="6"/>
  <c r="MJ338" i="6"/>
  <c r="LE302" i="6"/>
  <c r="FE258" i="6"/>
  <c r="FO258" i="6"/>
  <c r="JT130" i="6"/>
  <c r="JP130" i="6"/>
  <c r="JP81" i="6"/>
  <c r="LX385" i="6"/>
  <c r="HI360" i="6"/>
  <c r="LD302" i="6"/>
  <c r="JF227" i="6"/>
  <c r="JH130" i="6"/>
  <c r="JR107" i="6"/>
  <c r="JJ81" i="6"/>
  <c r="JT55" i="6"/>
  <c r="JR55" i="6"/>
  <c r="JT37" i="6"/>
  <c r="JP37" i="6"/>
  <c r="LG25" i="6"/>
  <c r="MD297" i="6"/>
  <c r="FS597" i="6"/>
  <c r="JN574" i="6"/>
  <c r="HQ362" i="6"/>
  <c r="JT233" i="6"/>
  <c r="MD538" i="6"/>
  <c r="JP497" i="6"/>
  <c r="JT479" i="6"/>
  <c r="ML462" i="6"/>
  <c r="ML458" i="6"/>
  <c r="JN222" i="6"/>
  <c r="JT192" i="6"/>
  <c r="JT41" i="6"/>
  <c r="JH41" i="6"/>
  <c r="JJ34" i="6"/>
  <c r="JL16" i="6"/>
  <c r="HS369" i="6"/>
  <c r="JT34" i="6"/>
  <c r="JR560" i="6"/>
  <c r="JP480" i="6"/>
  <c r="JP472" i="6"/>
  <c r="HQ123" i="6"/>
  <c r="FS34" i="6"/>
  <c r="JH472" i="6"/>
  <c r="HI466" i="6"/>
  <c r="FK240" i="6"/>
  <c r="HM123" i="6"/>
  <c r="HK68" i="6"/>
  <c r="HQ50" i="6"/>
  <c r="HS397" i="6"/>
  <c r="FS240" i="6"/>
  <c r="HS123" i="6"/>
  <c r="LZ279" i="6"/>
  <c r="MJ113" i="6"/>
  <c r="HS68" i="6"/>
  <c r="MB297" i="6"/>
  <c r="LG43" i="6"/>
  <c r="LG21" i="6"/>
  <c r="JL505" i="6"/>
  <c r="LG368" i="6"/>
  <c r="MH222" i="6"/>
  <c r="HO145" i="6"/>
  <c r="JL131" i="6"/>
  <c r="HK123" i="6"/>
  <c r="JL84" i="6"/>
  <c r="JP48" i="6"/>
  <c r="MF34" i="6"/>
  <c r="ML222" i="6"/>
  <c r="FE222" i="6"/>
  <c r="MF222" i="6"/>
  <c r="FO138" i="6"/>
  <c r="HE123" i="6"/>
  <c r="LF103" i="6"/>
  <c r="MB34" i="6"/>
  <c r="GR372" i="6"/>
  <c r="HO388" i="6"/>
  <c r="FS375" i="6"/>
  <c r="FS367" i="6"/>
  <c r="MD222" i="6"/>
  <c r="FS131" i="6"/>
  <c r="MJ222" i="6"/>
  <c r="JL446" i="6"/>
  <c r="HO397" i="6"/>
  <c r="MJ238" i="6"/>
  <c r="LX222" i="6"/>
  <c r="MD165" i="6"/>
  <c r="HI118" i="6"/>
  <c r="ML379" i="6"/>
  <c r="ER379" i="6"/>
  <c r="HS376" i="6"/>
  <c r="HQ368" i="6"/>
  <c r="FE328" i="6"/>
  <c r="FQ240" i="6"/>
  <c r="LG118" i="6"/>
  <c r="MJ32" i="6"/>
  <c r="FO240" i="6"/>
  <c r="MH75" i="6"/>
  <c r="FM10" i="6"/>
  <c r="FI227" i="6"/>
  <c r="JN185" i="6"/>
  <c r="HO123" i="6"/>
  <c r="LF119" i="6"/>
  <c r="HS92" i="6"/>
  <c r="HK598" i="6"/>
  <c r="FM593" i="6"/>
  <c r="JL574" i="6"/>
  <c r="JT554" i="6"/>
  <c r="JP554" i="6"/>
  <c r="JN531" i="6"/>
  <c r="HS530" i="6"/>
  <c r="HE530" i="6"/>
  <c r="HI493" i="6"/>
  <c r="JT480" i="6"/>
  <c r="HI474" i="6"/>
  <c r="LG380" i="6"/>
  <c r="LZ222" i="6"/>
  <c r="JT194" i="6"/>
  <c r="JF138" i="6"/>
  <c r="JH124" i="6"/>
  <c r="JR82" i="6"/>
  <c r="JP77" i="6"/>
  <c r="GR399" i="6"/>
  <c r="FK593" i="6"/>
  <c r="JN554" i="6"/>
  <c r="FO512" i="6"/>
  <c r="ML388" i="6"/>
  <c r="FS27" i="6"/>
  <c r="JJ554" i="6"/>
  <c r="JL493" i="6"/>
  <c r="FS455" i="6"/>
  <c r="JN233" i="6"/>
  <c r="JL222" i="6"/>
  <c r="JL186" i="6"/>
  <c r="FI185" i="6"/>
  <c r="MF80" i="6"/>
  <c r="HI527" i="6"/>
  <c r="JT472" i="6"/>
  <c r="JR472" i="6"/>
  <c r="JT332" i="6"/>
  <c r="JL332" i="6"/>
  <c r="JH233" i="6"/>
  <c r="JJ222" i="6"/>
  <c r="MH220" i="6"/>
  <c r="FK27" i="6"/>
  <c r="GR378" i="6"/>
  <c r="JL75" i="6"/>
  <c r="MD8" i="6"/>
  <c r="JP598" i="6"/>
  <c r="HO530" i="6"/>
  <c r="JF503" i="6"/>
  <c r="JN472" i="6"/>
  <c r="JR446" i="6"/>
  <c r="FQ6" i="6"/>
  <c r="JR598" i="6"/>
  <c r="ML599" i="6"/>
  <c r="HS598" i="6"/>
  <c r="HQ598" i="6"/>
  <c r="JN598" i="6"/>
  <c r="HO598" i="6"/>
  <c r="FM580" i="6"/>
  <c r="FQ560" i="6"/>
  <c r="HM530" i="6"/>
  <c r="JJ506" i="6"/>
  <c r="JR479" i="6"/>
  <c r="JL472" i="6"/>
  <c r="HS458" i="6"/>
  <c r="JT446" i="6"/>
  <c r="JN446" i="6"/>
  <c r="MJ75" i="6"/>
  <c r="HS4" i="6"/>
  <c r="FQ597" i="6"/>
  <c r="MB572" i="6"/>
  <c r="MJ525" i="6"/>
  <c r="JT503" i="6"/>
  <c r="JF493" i="6"/>
  <c r="HO458" i="6"/>
  <c r="JJ446" i="6"/>
  <c r="JT415" i="6"/>
  <c r="MH373" i="6"/>
  <c r="ML315" i="6"/>
  <c r="MJ315" i="6"/>
  <c r="JN305" i="6"/>
  <c r="MF303" i="6"/>
  <c r="FS296" i="6"/>
  <c r="FO296" i="6"/>
  <c r="HM234" i="6"/>
  <c r="JF233" i="6"/>
  <c r="HS228" i="6"/>
  <c r="JD192" i="6"/>
  <c r="MF190" i="6"/>
  <c r="HS150" i="6"/>
  <c r="JJ125" i="6"/>
  <c r="LF89" i="6"/>
  <c r="JH84" i="6"/>
  <c r="FS46" i="6"/>
  <c r="MH38" i="6"/>
  <c r="FS28" i="6"/>
  <c r="JJ28" i="6"/>
  <c r="JJ16" i="6"/>
  <c r="FS2" i="6"/>
  <c r="HQ597" i="6"/>
  <c r="HR597" i="6"/>
  <c r="AP597" i="6" s="1"/>
  <c r="MJ534" i="6"/>
  <c r="FQ501" i="6"/>
  <c r="HG454" i="6"/>
  <c r="MF373" i="6"/>
  <c r="HO355" i="6"/>
  <c r="HS326" i="6"/>
  <c r="MH315" i="6"/>
  <c r="HM303" i="6"/>
  <c r="LF278" i="6"/>
  <c r="HM228" i="6"/>
  <c r="FO93" i="6"/>
  <c r="FS43" i="6"/>
  <c r="HO597" i="6"/>
  <c r="HS543" i="6"/>
  <c r="MF534" i="6"/>
  <c r="FQ516" i="6"/>
  <c r="HO505" i="6"/>
  <c r="FS501" i="6"/>
  <c r="FO501" i="6"/>
  <c r="HQ414" i="6"/>
  <c r="MD373" i="6"/>
  <c r="FK318" i="6"/>
  <c r="MD315" i="6"/>
  <c r="HG303" i="6"/>
  <c r="HQ281" i="6"/>
  <c r="JD263" i="6"/>
  <c r="JR233" i="6"/>
  <c r="HI228" i="6"/>
  <c r="FM93" i="6"/>
  <c r="HM90" i="6"/>
  <c r="MF75" i="6"/>
  <c r="FS64" i="6"/>
  <c r="FQ43" i="6"/>
  <c r="HM597" i="6"/>
  <c r="ML572" i="6"/>
  <c r="JL554" i="6"/>
  <c r="MD534" i="6"/>
  <c r="HQ526" i="6"/>
  <c r="FS516" i="6"/>
  <c r="FO310" i="6"/>
  <c r="HG281" i="6"/>
  <c r="HS234" i="6"/>
  <c r="JP233" i="6"/>
  <c r="HG228" i="6"/>
  <c r="FS133" i="6"/>
  <c r="MJ125" i="6"/>
  <c r="MH113" i="6"/>
  <c r="FK93" i="6"/>
  <c r="HG90" i="6"/>
  <c r="MD75" i="6"/>
  <c r="FO64" i="6"/>
  <c r="MH50" i="6"/>
  <c r="FO43" i="6"/>
  <c r="FQ34" i="6"/>
  <c r="FS6" i="6"/>
  <c r="HS597" i="6"/>
  <c r="JL414" i="6"/>
  <c r="FS318" i="6"/>
  <c r="FS310" i="6"/>
  <c r="MD113" i="6"/>
  <c r="LZ75" i="6"/>
  <c r="JR574" i="6"/>
  <c r="ML534" i="6"/>
  <c r="FS528" i="6"/>
  <c r="JH503" i="6"/>
  <c r="JD503" i="6"/>
  <c r="JT281" i="6"/>
  <c r="JL233" i="6"/>
  <c r="JT183" i="6"/>
  <c r="JT28" i="6"/>
  <c r="HS281" i="6"/>
  <c r="ML430" i="6"/>
  <c r="JJ233" i="6"/>
  <c r="LF172" i="6"/>
  <c r="JN28" i="6"/>
  <c r="LF22" i="6"/>
  <c r="HS8" i="6"/>
  <c r="ML6" i="6"/>
  <c r="FI593" i="6"/>
  <c r="JT591" i="6"/>
  <c r="JR587" i="6"/>
  <c r="FO516" i="6"/>
  <c r="MJ475" i="6"/>
  <c r="HS447" i="6"/>
  <c r="HQ339" i="6"/>
  <c r="HO269" i="6"/>
  <c r="FG256" i="6"/>
  <c r="JR159" i="6"/>
  <c r="JR146" i="6"/>
  <c r="HQ128" i="6"/>
  <c r="JL112" i="6"/>
  <c r="JF101" i="6"/>
  <c r="JP90" i="6"/>
  <c r="FQ86" i="6"/>
  <c r="FS82" i="6"/>
  <c r="JJ82" i="6"/>
  <c r="HM74" i="6"/>
  <c r="LF34" i="6"/>
  <c r="HM21" i="6"/>
  <c r="ML296" i="6"/>
  <c r="FG593" i="6"/>
  <c r="JR526" i="6"/>
  <c r="FM516" i="6"/>
  <c r="MF475" i="6"/>
  <c r="ML459" i="6"/>
  <c r="JH442" i="6"/>
  <c r="HS436" i="6"/>
  <c r="JL303" i="6"/>
  <c r="EX258" i="6"/>
  <c r="JL159" i="6"/>
  <c r="HM128" i="6"/>
  <c r="FO86" i="6"/>
  <c r="HS74" i="6"/>
  <c r="HK74" i="6"/>
  <c r="FQ35" i="6"/>
  <c r="MH23" i="6"/>
  <c r="HS21" i="6"/>
  <c r="HG21" i="6"/>
  <c r="JR580" i="6"/>
  <c r="JH557" i="6"/>
  <c r="JF526" i="6"/>
  <c r="MD475" i="6"/>
  <c r="MF419" i="6"/>
  <c r="LG384" i="6"/>
  <c r="LG314" i="6"/>
  <c r="HO298" i="6"/>
  <c r="MF296" i="6"/>
  <c r="JL278" i="6"/>
  <c r="ML268" i="6"/>
  <c r="MH268" i="6"/>
  <c r="LG246" i="6"/>
  <c r="LG245" i="6"/>
  <c r="LG244" i="6"/>
  <c r="HQ242" i="6"/>
  <c r="JT222" i="6"/>
  <c r="JR167" i="6"/>
  <c r="HS128" i="6"/>
  <c r="HK128" i="6"/>
  <c r="FM86" i="6"/>
  <c r="MF82" i="6"/>
  <c r="HQ77" i="6"/>
  <c r="FQ46" i="6"/>
  <c r="FM35" i="6"/>
  <c r="FK34" i="6"/>
  <c r="HM30" i="6"/>
  <c r="MF582" i="6"/>
  <c r="JT579" i="6"/>
  <c r="JJ499" i="6"/>
  <c r="HO467" i="6"/>
  <c r="JF443" i="6"/>
  <c r="HS438" i="6"/>
  <c r="MD419" i="6"/>
  <c r="MD296" i="6"/>
  <c r="MD268" i="6"/>
  <c r="HO242" i="6"/>
  <c r="HE200" i="6"/>
  <c r="HG136" i="6"/>
  <c r="HI128" i="6"/>
  <c r="FK86" i="6"/>
  <c r="HS77" i="6"/>
  <c r="HM77" i="6"/>
  <c r="JR75" i="6"/>
  <c r="HO73" i="6"/>
  <c r="FI35" i="6"/>
  <c r="HG30" i="6"/>
  <c r="HQ18" i="6"/>
  <c r="FS15" i="6"/>
  <c r="FQ593" i="6"/>
  <c r="FS561" i="6"/>
  <c r="MH458" i="6"/>
  <c r="HQ428" i="6"/>
  <c r="JT270" i="6"/>
  <c r="FI241" i="6"/>
  <c r="JP101" i="6"/>
  <c r="HM92" i="6"/>
  <c r="JN75" i="6"/>
  <c r="LG42" i="6"/>
  <c r="FS593" i="6"/>
  <c r="FO593" i="6"/>
  <c r="FC593" i="6"/>
  <c r="JN591" i="6"/>
  <c r="HM428" i="6"/>
  <c r="MB373" i="6"/>
  <c r="JN265" i="6"/>
  <c r="HK223" i="6"/>
  <c r="JL101" i="6"/>
  <c r="HE92" i="6"/>
  <c r="JT82" i="6"/>
  <c r="FS35" i="6"/>
  <c r="HS18" i="6"/>
  <c r="ML419" i="6"/>
  <c r="JJ414" i="6"/>
  <c r="JD222" i="6"/>
  <c r="LG207" i="6"/>
  <c r="JJ101" i="6"/>
  <c r="JF75" i="6"/>
  <c r="LF61" i="6"/>
  <c r="LF42" i="6"/>
  <c r="HS545" i="6"/>
  <c r="JT527" i="6"/>
  <c r="JP527" i="6"/>
  <c r="JL516" i="6"/>
  <c r="FQ514" i="6"/>
  <c r="FG366" i="6"/>
  <c r="GX360" i="6"/>
  <c r="FO331" i="6"/>
  <c r="FS328" i="6"/>
  <c r="ML320" i="6"/>
  <c r="MH320" i="6"/>
  <c r="MF315" i="6"/>
  <c r="FO314" i="6"/>
  <c r="MD303" i="6"/>
  <c r="HE303" i="6"/>
  <c r="JR289" i="6"/>
  <c r="MB268" i="6"/>
  <c r="JN257" i="6"/>
  <c r="LG237" i="6"/>
  <c r="FE226" i="6"/>
  <c r="LG219" i="6"/>
  <c r="LZ198" i="6"/>
  <c r="JL141" i="6"/>
  <c r="JF124" i="6"/>
  <c r="JH122" i="6"/>
  <c r="FS110" i="6"/>
  <c r="JH77" i="6"/>
  <c r="JJ64" i="6"/>
  <c r="HG64" i="6"/>
  <c r="FQ63" i="6"/>
  <c r="HM50" i="6"/>
  <c r="HI25" i="6"/>
  <c r="MB23" i="6"/>
  <c r="HO21" i="6"/>
  <c r="FQ16" i="6"/>
  <c r="JJ10" i="6"/>
  <c r="JR527" i="6"/>
  <c r="ML551" i="6"/>
  <c r="JN527" i="6"/>
  <c r="JL517" i="6"/>
  <c r="JH516" i="6"/>
  <c r="JN475" i="6"/>
  <c r="HQ468" i="6"/>
  <c r="JN466" i="6"/>
  <c r="JJ459" i="6"/>
  <c r="FQ434" i="6"/>
  <c r="LD418" i="6"/>
  <c r="LF350" i="6"/>
  <c r="FM331" i="6"/>
  <c r="FO324" i="6"/>
  <c r="HS303" i="6"/>
  <c r="JT241" i="6"/>
  <c r="LF237" i="6"/>
  <c r="HE223" i="6"/>
  <c r="HQ161" i="6"/>
  <c r="HS103" i="6"/>
  <c r="MD46" i="6"/>
  <c r="MJ33" i="6"/>
  <c r="FO16" i="6"/>
  <c r="LV11" i="6"/>
  <c r="MH10" i="6"/>
  <c r="FO594" i="6"/>
  <c r="FS594" i="6"/>
  <c r="FI594" i="6"/>
  <c r="MB585" i="6"/>
  <c r="JR538" i="6"/>
  <c r="JJ527" i="6"/>
  <c r="HK513" i="6"/>
  <c r="JR511" i="6"/>
  <c r="FO490" i="6"/>
  <c r="JT466" i="6"/>
  <c r="MF450" i="6"/>
  <c r="FQ435" i="6"/>
  <c r="HQ396" i="6"/>
  <c r="ER387" i="6"/>
  <c r="HO339" i="6"/>
  <c r="FK335" i="6"/>
  <c r="FS331" i="6"/>
  <c r="FK331" i="6"/>
  <c r="FK324" i="6"/>
  <c r="MB315" i="6"/>
  <c r="HQ303" i="6"/>
  <c r="FQ283" i="6"/>
  <c r="HK269" i="6"/>
  <c r="HS268" i="6"/>
  <c r="HK238" i="6"/>
  <c r="LG174" i="6"/>
  <c r="LG172" i="6"/>
  <c r="LX168" i="6"/>
  <c r="HO161" i="6"/>
  <c r="FR135" i="6"/>
  <c r="U135" i="6" s="1"/>
  <c r="FS94" i="6"/>
  <c r="LG93" i="6"/>
  <c r="FO92" i="6"/>
  <c r="FS44" i="6"/>
  <c r="FS40" i="6"/>
  <c r="MD33" i="6"/>
  <c r="HS25" i="6"/>
  <c r="ML23" i="6"/>
  <c r="FI16" i="6"/>
  <c r="MF10" i="6"/>
  <c r="MH586" i="6"/>
  <c r="LX585" i="6"/>
  <c r="MF545" i="6"/>
  <c r="HM545" i="6"/>
  <c r="JF540" i="6"/>
  <c r="FQ530" i="6"/>
  <c r="LC526" i="6"/>
  <c r="JH512" i="6"/>
  <c r="FM490" i="6"/>
  <c r="FK435" i="6"/>
  <c r="HM432" i="6"/>
  <c r="FQ419" i="6"/>
  <c r="FK412" i="6"/>
  <c r="HO396" i="6"/>
  <c r="HM388" i="6"/>
  <c r="FE335" i="6"/>
  <c r="ML331" i="6"/>
  <c r="FI331" i="6"/>
  <c r="HS315" i="6"/>
  <c r="HO315" i="6"/>
  <c r="JR305" i="6"/>
  <c r="ML303" i="6"/>
  <c r="HO303" i="6"/>
  <c r="HQ298" i="6"/>
  <c r="FK283" i="6"/>
  <c r="HM281" i="6"/>
  <c r="HS260" i="6"/>
  <c r="HE238" i="6"/>
  <c r="FO195" i="6"/>
  <c r="LF168" i="6"/>
  <c r="HQ163" i="6"/>
  <c r="HK161" i="6"/>
  <c r="MF141" i="6"/>
  <c r="FQ110" i="6"/>
  <c r="MH82" i="6"/>
  <c r="HK55" i="6"/>
  <c r="FG44" i="6"/>
  <c r="FQ40" i="6"/>
  <c r="MB33" i="6"/>
  <c r="JT32" i="6"/>
  <c r="FS17" i="6"/>
  <c r="HS16" i="6"/>
  <c r="FG16" i="6"/>
  <c r="ML10" i="6"/>
  <c r="LZ10" i="6"/>
  <c r="JP600" i="6"/>
  <c r="JR596" i="6"/>
  <c r="FM588" i="6"/>
  <c r="HS566" i="6"/>
  <c r="FE458" i="6"/>
  <c r="FO419" i="6"/>
  <c r="HK396" i="6"/>
  <c r="ER392" i="6"/>
  <c r="FS283" i="6"/>
  <c r="JN270" i="6"/>
  <c r="HS161" i="6"/>
  <c r="JT124" i="6"/>
  <c r="JP124" i="6"/>
  <c r="ML33" i="6"/>
  <c r="MJ585" i="6"/>
  <c r="MJ597" i="6"/>
  <c r="FE588" i="6"/>
  <c r="HK420" i="6"/>
  <c r="MB419" i="6"/>
  <c r="FE358" i="6"/>
  <c r="HM355" i="6"/>
  <c r="HK338" i="6"/>
  <c r="HK303" i="6"/>
  <c r="LF227" i="6"/>
  <c r="FK222" i="6"/>
  <c r="JN132" i="6"/>
  <c r="JN124" i="6"/>
  <c r="LZ113" i="6"/>
  <c r="JT77" i="6"/>
  <c r="JR68" i="6"/>
  <c r="HS63" i="6"/>
  <c r="JH37" i="6"/>
  <c r="JH32" i="6"/>
  <c r="FS16" i="6"/>
  <c r="MD11" i="6"/>
  <c r="FK328" i="6"/>
  <c r="JT308" i="6"/>
  <c r="MH303" i="6"/>
  <c r="HI303" i="6"/>
  <c r="LZ296" i="6"/>
  <c r="MF268" i="6"/>
  <c r="FI222" i="6"/>
  <c r="MD198" i="6"/>
  <c r="HS163" i="6"/>
  <c r="HS149" i="6"/>
  <c r="JL124" i="6"/>
  <c r="LF79" i="6"/>
  <c r="JR77" i="6"/>
  <c r="LG32" i="6"/>
  <c r="LF3" i="6"/>
  <c r="MH597" i="6"/>
  <c r="HQ594" i="6"/>
  <c r="JP587" i="6"/>
  <c r="JT580" i="6"/>
  <c r="HE563" i="6"/>
  <c r="JT558" i="6"/>
  <c r="FO530" i="6"/>
  <c r="FM524" i="6"/>
  <c r="HS508" i="6"/>
  <c r="ML493" i="6"/>
  <c r="JP493" i="6"/>
  <c r="FK478" i="6"/>
  <c r="FL478" i="6" s="1"/>
  <c r="O478" i="6" s="1"/>
  <c r="HM468" i="6"/>
  <c r="MD459" i="6"/>
  <c r="FS442" i="6"/>
  <c r="JL406" i="6"/>
  <c r="ML338" i="6"/>
  <c r="HM315" i="6"/>
  <c r="ML305" i="6"/>
  <c r="FS305" i="6"/>
  <c r="JP305" i="6"/>
  <c r="MB296" i="6"/>
  <c r="MD293" i="6"/>
  <c r="HS291" i="6"/>
  <c r="HM269" i="6"/>
  <c r="FS266" i="6"/>
  <c r="FG265" i="6"/>
  <c r="FO265" i="6"/>
  <c r="JJ219" i="6"/>
  <c r="MB190" i="6"/>
  <c r="JJ141" i="6"/>
  <c r="MJ126" i="6"/>
  <c r="JF122" i="6"/>
  <c r="JJ112" i="6"/>
  <c r="JF111" i="6"/>
  <c r="FQ88" i="6"/>
  <c r="MD82" i="6"/>
  <c r="JF73" i="6"/>
  <c r="FO63" i="6"/>
  <c r="JN42" i="6"/>
  <c r="FQ19" i="6"/>
  <c r="FS9" i="6"/>
  <c r="ML597" i="6"/>
  <c r="HS551" i="6"/>
  <c r="FK524" i="6"/>
  <c r="FS456" i="6"/>
  <c r="FQ456" i="6"/>
  <c r="FS414" i="6"/>
  <c r="JJ406" i="6"/>
  <c r="JR403" i="6"/>
  <c r="HQ359" i="6"/>
  <c r="HK315" i="6"/>
  <c r="JT311" i="6"/>
  <c r="FM266" i="6"/>
  <c r="JN241" i="6"/>
  <c r="LX198" i="6"/>
  <c r="FQ194" i="6"/>
  <c r="MJ141" i="6"/>
  <c r="FQ133" i="6"/>
  <c r="MH126" i="6"/>
  <c r="JT122" i="6"/>
  <c r="HK103" i="6"/>
  <c r="FK88" i="6"/>
  <c r="FM63" i="6"/>
  <c r="HQ56" i="6"/>
  <c r="MF46" i="6"/>
  <c r="LF38" i="6"/>
  <c r="FG27" i="6"/>
  <c r="FQ9" i="6"/>
  <c r="MJ2" i="6"/>
  <c r="JT587" i="6"/>
  <c r="HM578" i="6"/>
  <c r="JJ574" i="6"/>
  <c r="HS532" i="6"/>
  <c r="FS530" i="6"/>
  <c r="FI524" i="6"/>
  <c r="ML519" i="6"/>
  <c r="JN512" i="6"/>
  <c r="JR503" i="6"/>
  <c r="JJ493" i="6"/>
  <c r="HO493" i="6"/>
  <c r="JH482" i="6"/>
  <c r="FO456" i="6"/>
  <c r="JH406" i="6"/>
  <c r="JR404" i="6"/>
  <c r="JT403" i="6"/>
  <c r="JP403" i="6"/>
  <c r="GR373" i="6"/>
  <c r="LG370" i="6"/>
  <c r="HO369" i="6"/>
  <c r="FO367" i="6"/>
  <c r="HS362" i="6"/>
  <c r="HO362" i="6"/>
  <c r="HG359" i="6"/>
  <c r="MH338" i="6"/>
  <c r="HO334" i="6"/>
  <c r="FG332" i="6"/>
  <c r="MF324" i="6"/>
  <c r="FO316" i="6"/>
  <c r="HI315" i="6"/>
  <c r="JL305" i="6"/>
  <c r="LX296" i="6"/>
  <c r="JL289" i="6"/>
  <c r="HS270" i="6"/>
  <c r="HI269" i="6"/>
  <c r="FK266" i="6"/>
  <c r="FQ266" i="6"/>
  <c r="HI262" i="6"/>
  <c r="MJ235" i="6"/>
  <c r="MF228" i="6"/>
  <c r="FS194" i="6"/>
  <c r="FO194" i="6"/>
  <c r="FO164" i="6"/>
  <c r="FM161" i="6"/>
  <c r="LF141" i="6"/>
  <c r="MD126" i="6"/>
  <c r="JR122" i="6"/>
  <c r="JT111" i="6"/>
  <c r="JR111" i="6"/>
  <c r="FK94" i="6"/>
  <c r="HH60" i="6"/>
  <c r="AF60" i="6" s="1"/>
  <c r="HO41" i="6"/>
  <c r="FO9" i="6"/>
  <c r="FQ598" i="6"/>
  <c r="MD588" i="6"/>
  <c r="HG578" i="6"/>
  <c r="JF574" i="6"/>
  <c r="FS572" i="6"/>
  <c r="HS563" i="6"/>
  <c r="JL557" i="6"/>
  <c r="HQ551" i="6"/>
  <c r="HQ524" i="6"/>
  <c r="MJ517" i="6"/>
  <c r="FO515" i="6"/>
  <c r="MJ513" i="6"/>
  <c r="JT512" i="6"/>
  <c r="JJ512" i="6"/>
  <c r="JN503" i="6"/>
  <c r="JH493" i="6"/>
  <c r="HM493" i="6"/>
  <c r="JT482" i="6"/>
  <c r="FM480" i="6"/>
  <c r="MH456" i="6"/>
  <c r="HQ454" i="6"/>
  <c r="HO452" i="6"/>
  <c r="HK436" i="6"/>
  <c r="FQ414" i="6"/>
  <c r="ML373" i="6"/>
  <c r="FS373" i="6"/>
  <c r="FQ373" i="6"/>
  <c r="HM369" i="6"/>
  <c r="FM367" i="6"/>
  <c r="HM362" i="6"/>
  <c r="GX359" i="6"/>
  <c r="JJ354" i="6"/>
  <c r="HR343" i="6"/>
  <c r="AP343" i="6" s="1"/>
  <c r="MF338" i="6"/>
  <c r="HE334" i="6"/>
  <c r="HS323" i="6"/>
  <c r="LF320" i="6"/>
  <c r="MH318" i="6"/>
  <c r="FK316" i="6"/>
  <c r="HE315" i="6"/>
  <c r="HD311" i="6"/>
  <c r="AB311" i="6" s="1"/>
  <c r="JT305" i="6"/>
  <c r="HM291" i="6"/>
  <c r="FS289" i="6"/>
  <c r="FI266" i="6"/>
  <c r="HE262" i="6"/>
  <c r="MB235" i="6"/>
  <c r="HI232" i="6"/>
  <c r="MD228" i="6"/>
  <c r="MD226" i="6"/>
  <c r="FM194" i="6"/>
  <c r="FS165" i="6"/>
  <c r="FQ165" i="6"/>
  <c r="FS164" i="6"/>
  <c r="FI164" i="6"/>
  <c r="FE161" i="6"/>
  <c r="MF145" i="6"/>
  <c r="FO136" i="6"/>
  <c r="ML126" i="6"/>
  <c r="LX126" i="6"/>
  <c r="JP122" i="6"/>
  <c r="JP111" i="6"/>
  <c r="JT104" i="6"/>
  <c r="MJ76" i="6"/>
  <c r="LG51" i="6"/>
  <c r="HQ43" i="6"/>
  <c r="FM34" i="6"/>
  <c r="FM9" i="6"/>
  <c r="FK406" i="6"/>
  <c r="FQ403" i="6"/>
  <c r="ER393" i="6"/>
  <c r="ML390" i="6"/>
  <c r="HS386" i="6"/>
  <c r="MD376" i="6"/>
  <c r="FO373" i="6"/>
  <c r="LF372" i="6"/>
  <c r="FG367" i="6"/>
  <c r="HK362" i="6"/>
  <c r="MB338" i="6"/>
  <c r="FS316" i="6"/>
  <c r="JJ303" i="6"/>
  <c r="MJ296" i="6"/>
  <c r="HS269" i="6"/>
  <c r="FG266" i="6"/>
  <c r="FM165" i="6"/>
  <c r="FS150" i="6"/>
  <c r="JN122" i="6"/>
  <c r="JN111" i="6"/>
  <c r="HG92" i="6"/>
  <c r="FG52" i="6"/>
  <c r="HS43" i="6"/>
  <c r="HS528" i="6"/>
  <c r="MJ551" i="6"/>
  <c r="FI589" i="6"/>
  <c r="MF575" i="6"/>
  <c r="FM574" i="6"/>
  <c r="MH551" i="6"/>
  <c r="JP544" i="6"/>
  <c r="FQ544" i="6"/>
  <c r="HM543" i="6"/>
  <c r="FI535" i="6"/>
  <c r="HK522" i="6"/>
  <c r="HS520" i="6"/>
  <c r="MJ515" i="6"/>
  <c r="HQ513" i="6"/>
  <c r="HI505" i="6"/>
  <c r="LE484" i="6"/>
  <c r="FS475" i="6"/>
  <c r="MH464" i="6"/>
  <c r="LD443" i="6"/>
  <c r="JL407" i="6"/>
  <c r="JT406" i="6"/>
  <c r="JR406" i="6"/>
  <c r="FI406" i="6"/>
  <c r="HQ386" i="6"/>
  <c r="MJ373" i="6"/>
  <c r="FM373" i="6"/>
  <c r="FE367" i="6"/>
  <c r="HI362" i="6"/>
  <c r="HN346" i="6"/>
  <c r="AL346" i="6" s="1"/>
  <c r="LZ338" i="6"/>
  <c r="JL334" i="6"/>
  <c r="FK300" i="6"/>
  <c r="MH296" i="6"/>
  <c r="LG291" i="6"/>
  <c r="FE266" i="6"/>
  <c r="ML228" i="6"/>
  <c r="JL122" i="6"/>
  <c r="JT112" i="6"/>
  <c r="JP112" i="6"/>
  <c r="JL111" i="6"/>
  <c r="MJ82" i="6"/>
  <c r="HG74" i="6"/>
  <c r="MF47" i="6"/>
  <c r="FS598" i="6"/>
  <c r="HK551" i="6"/>
  <c r="HO550" i="6"/>
  <c r="HS578" i="6"/>
  <c r="FS535" i="6"/>
  <c r="FC524" i="6"/>
  <c r="FQ512" i="6"/>
  <c r="LF508" i="6"/>
  <c r="LF504" i="6"/>
  <c r="LC484" i="6"/>
  <c r="JR475" i="6"/>
  <c r="HC459" i="6"/>
  <c r="LE447" i="6"/>
  <c r="LC443" i="6"/>
  <c r="JT442" i="6"/>
  <c r="JR442" i="6"/>
  <c r="JP406" i="6"/>
  <c r="HK386" i="6"/>
  <c r="FG373" i="6"/>
  <c r="GR367" i="6"/>
  <c r="JF358" i="6"/>
  <c r="JT319" i="6"/>
  <c r="FS285" i="6"/>
  <c r="HO281" i="6"/>
  <c r="FC266" i="6"/>
  <c r="FO266" i="6"/>
  <c r="LF260" i="6"/>
  <c r="ML226" i="6"/>
  <c r="LF139" i="6"/>
  <c r="MF125" i="6"/>
  <c r="JJ122" i="6"/>
  <c r="LZ119" i="6"/>
  <c r="JN112" i="6"/>
  <c r="JJ111" i="6"/>
  <c r="LF96" i="6"/>
  <c r="MD47" i="6"/>
  <c r="LF40" i="6"/>
  <c r="HS19" i="6"/>
  <c r="MH8" i="6"/>
  <c r="ML484" i="6"/>
  <c r="LK372" i="6"/>
  <c r="FG355" i="6"/>
  <c r="JJ598" i="6"/>
  <c r="JP596" i="6"/>
  <c r="JL595" i="6"/>
  <c r="HO593" i="6"/>
  <c r="HO588" i="6"/>
  <c r="FK574" i="6"/>
  <c r="JR569" i="6"/>
  <c r="HO566" i="6"/>
  <c r="FE561" i="6"/>
  <c r="JF557" i="6"/>
  <c r="HS556" i="6"/>
  <c r="JH554" i="6"/>
  <c r="JR546" i="6"/>
  <c r="FG524" i="6"/>
  <c r="JR522" i="6"/>
  <c r="JP519" i="6"/>
  <c r="HQ519" i="6"/>
  <c r="MH513" i="6"/>
  <c r="FM512" i="6"/>
  <c r="JN511" i="6"/>
  <c r="HS510" i="6"/>
  <c r="JF507" i="6"/>
  <c r="JP504" i="6"/>
  <c r="JR492" i="6"/>
  <c r="JR487" i="6"/>
  <c r="FO486" i="6"/>
  <c r="FO483" i="6"/>
  <c r="MJ407" i="6"/>
  <c r="HS402" i="6"/>
  <c r="HS316" i="6"/>
  <c r="FQ278" i="6"/>
  <c r="MF150" i="6"/>
  <c r="JN149" i="6"/>
  <c r="MB141" i="6"/>
  <c r="FM138" i="6"/>
  <c r="LF128" i="6"/>
  <c r="HS124" i="6"/>
  <c r="JH123" i="6"/>
  <c r="FM119" i="6"/>
  <c r="FQ107" i="6"/>
  <c r="LF83" i="6"/>
  <c r="JL69" i="6"/>
  <c r="FI63" i="6"/>
  <c r="LG48" i="6"/>
  <c r="LG31" i="6"/>
  <c r="LF23" i="6"/>
  <c r="JL22" i="6"/>
  <c r="LF17" i="6"/>
  <c r="MB8" i="6"/>
  <c r="LG4" i="6"/>
  <c r="MH2" i="6"/>
  <c r="JF598" i="6"/>
  <c r="JR597" i="6"/>
  <c r="FS596" i="6"/>
  <c r="JN596" i="6"/>
  <c r="HI588" i="6"/>
  <c r="HI585" i="6"/>
  <c r="MD580" i="6"/>
  <c r="FS574" i="6"/>
  <c r="FI574" i="6"/>
  <c r="JP569" i="6"/>
  <c r="HM566" i="6"/>
  <c r="JF554" i="6"/>
  <c r="HS552" i="6"/>
  <c r="HQ552" i="6"/>
  <c r="JH546" i="6"/>
  <c r="HQ532" i="6"/>
  <c r="FE524" i="6"/>
  <c r="JP522" i="6"/>
  <c r="HS519" i="6"/>
  <c r="JN519" i="6"/>
  <c r="HI519" i="6"/>
  <c r="MF513" i="6"/>
  <c r="FI512" i="6"/>
  <c r="FS506" i="6"/>
  <c r="HM497" i="6"/>
  <c r="JJ492" i="6"/>
  <c r="FS486" i="6"/>
  <c r="FK486" i="6"/>
  <c r="JT484" i="6"/>
  <c r="FK483" i="6"/>
  <c r="JT464" i="6"/>
  <c r="JR464" i="6"/>
  <c r="HO454" i="6"/>
  <c r="FO454" i="6"/>
  <c r="HS452" i="6"/>
  <c r="HK452" i="6"/>
  <c r="LV419" i="6"/>
  <c r="MH407" i="6"/>
  <c r="FO403" i="6"/>
  <c r="LF398" i="6"/>
  <c r="IS387" i="6"/>
  <c r="HE369" i="6"/>
  <c r="MF320" i="6"/>
  <c r="JR304" i="6"/>
  <c r="HK291" i="6"/>
  <c r="FS278" i="6"/>
  <c r="FO278" i="6"/>
  <c r="MJ262" i="6"/>
  <c r="MD259" i="6"/>
  <c r="HQ257" i="6"/>
  <c r="HM242" i="6"/>
  <c r="HN242" i="6" s="1"/>
  <c r="AL242" i="6" s="1"/>
  <c r="LQ222" i="6"/>
  <c r="JP222" i="6"/>
  <c r="JT221" i="6"/>
  <c r="MH205" i="6"/>
  <c r="MH202" i="6"/>
  <c r="FK194" i="6"/>
  <c r="JJ167" i="6"/>
  <c r="LF166" i="6"/>
  <c r="LX165" i="6"/>
  <c r="MD150" i="6"/>
  <c r="LX141" i="6"/>
  <c r="HK138" i="6"/>
  <c r="FE138" i="6"/>
  <c r="HG128" i="6"/>
  <c r="HP123" i="6"/>
  <c r="AN123" i="6" s="1"/>
  <c r="FK119" i="6"/>
  <c r="FM107" i="6"/>
  <c r="MJ83" i="6"/>
  <c r="LX82" i="6"/>
  <c r="FG63" i="6"/>
  <c r="JF35" i="6"/>
  <c r="MF28" i="6"/>
  <c r="LF15" i="6"/>
  <c r="HS13" i="6"/>
  <c r="HQ13" i="6"/>
  <c r="FQ11" i="6"/>
  <c r="LX8" i="6"/>
  <c r="MD2" i="6"/>
  <c r="JR123" i="6"/>
  <c r="LC597" i="6"/>
  <c r="JL596" i="6"/>
  <c r="FM595" i="6"/>
  <c r="FN595" i="6" s="1"/>
  <c r="Q595" i="6" s="1"/>
  <c r="FG574" i="6"/>
  <c r="JT573" i="6"/>
  <c r="FS570" i="6"/>
  <c r="JT569" i="6"/>
  <c r="JN569" i="6"/>
  <c r="HK566" i="6"/>
  <c r="JR557" i="6"/>
  <c r="HK552" i="6"/>
  <c r="MF551" i="6"/>
  <c r="HS549" i="6"/>
  <c r="HI549" i="6"/>
  <c r="ML548" i="6"/>
  <c r="HG532" i="6"/>
  <c r="HQ531" i="6"/>
  <c r="JJ522" i="6"/>
  <c r="FO521" i="6"/>
  <c r="FP521" i="6" s="1"/>
  <c r="S521" i="6" s="1"/>
  <c r="JF519" i="6"/>
  <c r="ML513" i="6"/>
  <c r="MB513" i="6"/>
  <c r="FE512" i="6"/>
  <c r="MF507" i="6"/>
  <c r="MJ506" i="6"/>
  <c r="JP494" i="6"/>
  <c r="JN464" i="6"/>
  <c r="FQ460" i="6"/>
  <c r="JT459" i="6"/>
  <c r="HO459" i="6"/>
  <c r="FS458" i="6"/>
  <c r="HM454" i="6"/>
  <c r="FK454" i="6"/>
  <c r="JJ434" i="6"/>
  <c r="MF407" i="6"/>
  <c r="FE403" i="6"/>
  <c r="ER388" i="6"/>
  <c r="GR385" i="6"/>
  <c r="FQ385" i="6"/>
  <c r="HI376" i="6"/>
  <c r="IS373" i="6"/>
  <c r="HQ373" i="6"/>
  <c r="JJ334" i="6"/>
  <c r="JP318" i="6"/>
  <c r="FQ307" i="6"/>
  <c r="JP304" i="6"/>
  <c r="JN296" i="6"/>
  <c r="FM278" i="6"/>
  <c r="MH262" i="6"/>
  <c r="LZ259" i="6"/>
  <c r="HO256" i="6"/>
  <c r="HS242" i="6"/>
  <c r="HK242" i="6"/>
  <c r="LX205" i="6"/>
  <c r="MB202" i="6"/>
  <c r="FG194" i="6"/>
  <c r="HS165" i="6"/>
  <c r="HE128" i="6"/>
  <c r="FK107" i="6"/>
  <c r="LG69" i="6"/>
  <c r="HO58" i="6"/>
  <c r="LZ51" i="6"/>
  <c r="LF48" i="6"/>
  <c r="FM46" i="6"/>
  <c r="LF31" i="6"/>
  <c r="ML28" i="6"/>
  <c r="MD28" i="6"/>
  <c r="HO13" i="6"/>
  <c r="FO11" i="6"/>
  <c r="FS3" i="6"/>
  <c r="FI595" i="6"/>
  <c r="JT593" i="6"/>
  <c r="HS588" i="6"/>
  <c r="FE574" i="6"/>
  <c r="JL569" i="6"/>
  <c r="JT557" i="6"/>
  <c r="JP557" i="6"/>
  <c r="FM543" i="6"/>
  <c r="FO526" i="6"/>
  <c r="FS525" i="6"/>
  <c r="FQ525" i="6"/>
  <c r="FS524" i="6"/>
  <c r="FQ524" i="6"/>
  <c r="FR524" i="6"/>
  <c r="U524" i="6" s="1"/>
  <c r="MH522" i="6"/>
  <c r="ML504" i="6"/>
  <c r="JT494" i="6"/>
  <c r="MH492" i="6"/>
  <c r="JF464" i="6"/>
  <c r="FS460" i="6"/>
  <c r="HS459" i="6"/>
  <c r="JR459" i="6"/>
  <c r="HM459" i="6"/>
  <c r="FO458" i="6"/>
  <c r="HS454" i="6"/>
  <c r="HK454" i="6"/>
  <c r="MH450" i="6"/>
  <c r="MJ431" i="6"/>
  <c r="MB407" i="6"/>
  <c r="HI388" i="6"/>
  <c r="HI386" i="6"/>
  <c r="FS385" i="6"/>
  <c r="FO385" i="6"/>
  <c r="FS381" i="6"/>
  <c r="EY368" i="6"/>
  <c r="EZ368" i="6" s="1"/>
  <c r="MF364" i="6"/>
  <c r="JP338" i="6"/>
  <c r="JN318" i="6"/>
  <c r="JN311" i="6"/>
  <c r="HO310" i="6"/>
  <c r="HI308" i="6"/>
  <c r="FS307" i="6"/>
  <c r="FO307" i="6"/>
  <c r="JL304" i="6"/>
  <c r="JJ296" i="6"/>
  <c r="JT283" i="6"/>
  <c r="FK278" i="6"/>
  <c r="FK262" i="6"/>
  <c r="MF262" i="6"/>
  <c r="LX259" i="6"/>
  <c r="JR256" i="6"/>
  <c r="HK256" i="6"/>
  <c r="HI242" i="6"/>
  <c r="HG221" i="6"/>
  <c r="HK203" i="6"/>
  <c r="LX202" i="6"/>
  <c r="HO129" i="6"/>
  <c r="HG124" i="6"/>
  <c r="FS122" i="6"/>
  <c r="FQ122" i="6"/>
  <c r="MJ96" i="6"/>
  <c r="HS58" i="6"/>
  <c r="HE58" i="6"/>
  <c r="MH33" i="6"/>
  <c r="LZ28" i="6"/>
  <c r="MF22" i="6"/>
  <c r="HM13" i="6"/>
  <c r="MD12" i="6"/>
  <c r="FM11" i="6"/>
  <c r="JT584" i="6"/>
  <c r="FM570" i="6"/>
  <c r="FS569" i="6"/>
  <c r="JJ569" i="6"/>
  <c r="JR568" i="6"/>
  <c r="JP566" i="6"/>
  <c r="JN557" i="6"/>
  <c r="FS512" i="6"/>
  <c r="HS497" i="6"/>
  <c r="ML407" i="6"/>
  <c r="FM385" i="6"/>
  <c r="ML381" i="6"/>
  <c r="JT367" i="6"/>
  <c r="JJ338" i="6"/>
  <c r="HK328" i="6"/>
  <c r="JT327" i="6"/>
  <c r="JL318" i="6"/>
  <c r="JL311" i="6"/>
  <c r="HM310" i="6"/>
  <c r="FK309" i="6"/>
  <c r="FK307" i="6"/>
  <c r="JH304" i="6"/>
  <c r="FQ301" i="6"/>
  <c r="JP283" i="6"/>
  <c r="ML262" i="6"/>
  <c r="MD262" i="6"/>
  <c r="HG242" i="6"/>
  <c r="HK200" i="6"/>
  <c r="LX145" i="6"/>
  <c r="ML141" i="6"/>
  <c r="LG139" i="6"/>
  <c r="FS138" i="6"/>
  <c r="HS119" i="6"/>
  <c r="FK110" i="6"/>
  <c r="HS107" i="6"/>
  <c r="LG103" i="6"/>
  <c r="JT90" i="6"/>
  <c r="FK90" i="6"/>
  <c r="ML83" i="6"/>
  <c r="MB75" i="6"/>
  <c r="LX60" i="6"/>
  <c r="FI43" i="6"/>
  <c r="FI25" i="6"/>
  <c r="MJ8" i="6"/>
  <c r="MJ3" i="6"/>
  <c r="FS454" i="6"/>
  <c r="LZ419" i="6"/>
  <c r="JP386" i="6"/>
  <c r="FG385" i="6"/>
  <c r="IS369" i="6"/>
  <c r="HS359" i="6"/>
  <c r="HM359" i="6"/>
  <c r="LZ315" i="6"/>
  <c r="FS309" i="6"/>
  <c r="LD305" i="6"/>
  <c r="FI304" i="6"/>
  <c r="LF273" i="6"/>
  <c r="ML259" i="6"/>
  <c r="JJ256" i="6"/>
  <c r="HS129" i="6"/>
  <c r="MF6" i="6"/>
  <c r="JT596" i="6"/>
  <c r="FO574" i="6"/>
  <c r="JJ557" i="6"/>
  <c r="HS555" i="6"/>
  <c r="FS551" i="6"/>
  <c r="JH526" i="6"/>
  <c r="JH505" i="6"/>
  <c r="LC493" i="6"/>
  <c r="FI436" i="6"/>
  <c r="JF404" i="6"/>
  <c r="ER394" i="6"/>
  <c r="ER382" i="6"/>
  <c r="LG378" i="6"/>
  <c r="FO378" i="6"/>
  <c r="ER374" i="6"/>
  <c r="HS368" i="6"/>
  <c r="HK359" i="6"/>
  <c r="HG339" i="6"/>
  <c r="LX338" i="6"/>
  <c r="FM335" i="6"/>
  <c r="MJ305" i="6"/>
  <c r="JT304" i="6"/>
  <c r="LZ268" i="6"/>
  <c r="FM265" i="6"/>
  <c r="JF256" i="6"/>
  <c r="LG254" i="6"/>
  <c r="MK245" i="6"/>
  <c r="DD245" i="6" s="1"/>
  <c r="JR241" i="6"/>
  <c r="LF157" i="6"/>
  <c r="JR150" i="6"/>
  <c r="JH146" i="6"/>
  <c r="MF144" i="6"/>
  <c r="HS142" i="6"/>
  <c r="MH141" i="6"/>
  <c r="FQ138" i="6"/>
  <c r="JJ131" i="6"/>
  <c r="JT123" i="6"/>
  <c r="FS119" i="6"/>
  <c r="JL100" i="6"/>
  <c r="JH90" i="6"/>
  <c r="LG83" i="6"/>
  <c r="MF76" i="6"/>
  <c r="LV51" i="6"/>
  <c r="LG23" i="6"/>
  <c r="ML20" i="6"/>
  <c r="LG17" i="6"/>
  <c r="FS11" i="6"/>
  <c r="ML8" i="6"/>
  <c r="MF8" i="6"/>
  <c r="MD6" i="6"/>
  <c r="JD428" i="6"/>
  <c r="JN428" i="6"/>
  <c r="FQ398" i="6"/>
  <c r="FK398" i="6"/>
  <c r="FO398" i="6"/>
  <c r="JH291" i="6"/>
  <c r="JJ291" i="6"/>
  <c r="JP291" i="6"/>
  <c r="JR291" i="6"/>
  <c r="LV182" i="6"/>
  <c r="MF182" i="6"/>
  <c r="MH182" i="6"/>
  <c r="JL600" i="6"/>
  <c r="LD597" i="6"/>
  <c r="JJ595" i="6"/>
  <c r="FG595" i="6"/>
  <c r="HS594" i="6"/>
  <c r="MF590" i="6"/>
  <c r="MD575" i="6"/>
  <c r="HS573" i="6"/>
  <c r="FK570" i="6"/>
  <c r="JN567" i="6"/>
  <c r="JT566" i="6"/>
  <c r="JN566" i="6"/>
  <c r="JN561" i="6"/>
  <c r="FS555" i="6"/>
  <c r="FS544" i="6"/>
  <c r="MD532" i="6"/>
  <c r="LD526" i="6"/>
  <c r="HO524" i="6"/>
  <c r="HE519" i="6"/>
  <c r="JJ517" i="6"/>
  <c r="JF516" i="6"/>
  <c r="FM515" i="6"/>
  <c r="FM514" i="6"/>
  <c r="JR512" i="6"/>
  <c r="FK506" i="6"/>
  <c r="HE505" i="6"/>
  <c r="JT504" i="6"/>
  <c r="JJ504" i="6"/>
  <c r="FS499" i="6"/>
  <c r="HS498" i="6"/>
  <c r="FM494" i="6"/>
  <c r="MF492" i="6"/>
  <c r="MH488" i="6"/>
  <c r="HO483" i="6"/>
  <c r="FG480" i="6"/>
  <c r="FQ479" i="6"/>
  <c r="JR470" i="6"/>
  <c r="FC464" i="6"/>
  <c r="FM464" i="6"/>
  <c r="FN464" i="6" s="1"/>
  <c r="Q464" i="6" s="1"/>
  <c r="EX364" i="6"/>
  <c r="FG364" i="6"/>
  <c r="FI338" i="6"/>
  <c r="FE338" i="6"/>
  <c r="MH276" i="6"/>
  <c r="LZ276" i="6"/>
  <c r="FC268" i="6"/>
  <c r="FM268" i="6"/>
  <c r="HO144" i="6"/>
  <c r="HS144" i="6"/>
  <c r="HM144" i="6"/>
  <c r="HI130" i="6"/>
  <c r="HK130" i="6"/>
  <c r="FC81" i="6"/>
  <c r="FQ81" i="6"/>
  <c r="FE81" i="6"/>
  <c r="FG81" i="6"/>
  <c r="FK81" i="6"/>
  <c r="FS81" i="6"/>
  <c r="FM81" i="6"/>
  <c r="MD67" i="6"/>
  <c r="MF67" i="6"/>
  <c r="MH600" i="6"/>
  <c r="JH600" i="6"/>
  <c r="FE595" i="6"/>
  <c r="MD590" i="6"/>
  <c r="LX578" i="6"/>
  <c r="LZ575" i="6"/>
  <c r="FG570" i="6"/>
  <c r="ML567" i="6"/>
  <c r="JL567" i="6"/>
  <c r="FQ567" i="6"/>
  <c r="JL566" i="6"/>
  <c r="HI566" i="6"/>
  <c r="FS563" i="6"/>
  <c r="JL561" i="6"/>
  <c r="HO560" i="6"/>
  <c r="FO555" i="6"/>
  <c r="FP555" i="6"/>
  <c r="S555" i="6" s="1"/>
  <c r="FS552" i="6"/>
  <c r="LZ532" i="6"/>
  <c r="HK524" i="6"/>
  <c r="JH517" i="6"/>
  <c r="HK515" i="6"/>
  <c r="FK515" i="6"/>
  <c r="JP512" i="6"/>
  <c r="MB504" i="6"/>
  <c r="FO499" i="6"/>
  <c r="FP499" i="6"/>
  <c r="S499" i="6" s="1"/>
  <c r="FI494" i="6"/>
  <c r="HS493" i="6"/>
  <c r="FQ492" i="6"/>
  <c r="MB488" i="6"/>
  <c r="ML475" i="6"/>
  <c r="LZ475" i="6"/>
  <c r="JL475" i="6"/>
  <c r="JL463" i="6"/>
  <c r="JF463" i="6"/>
  <c r="JT463" i="6"/>
  <c r="JP463" i="6"/>
  <c r="MB452" i="6"/>
  <c r="LZ452" i="6"/>
  <c r="MF452" i="6"/>
  <c r="FE430" i="6"/>
  <c r="FS430" i="6"/>
  <c r="LX428" i="6"/>
  <c r="MH428" i="6"/>
  <c r="JT412" i="6"/>
  <c r="JH412" i="6"/>
  <c r="FC391" i="6"/>
  <c r="FI391" i="6"/>
  <c r="FK391" i="6"/>
  <c r="FO391" i="6"/>
  <c r="JR378" i="6"/>
  <c r="JJ378" i="6"/>
  <c r="JL378" i="6"/>
  <c r="JN378" i="6"/>
  <c r="JP378" i="6"/>
  <c r="JT378" i="6"/>
  <c r="IZ374" i="6"/>
  <c r="IS374" i="6"/>
  <c r="HE367" i="6"/>
  <c r="HO367" i="6"/>
  <c r="IY258" i="6"/>
  <c r="JF258" i="6"/>
  <c r="JH258" i="6"/>
  <c r="FQ223" i="6"/>
  <c r="FE223" i="6"/>
  <c r="FS223" i="6"/>
  <c r="FE118" i="6"/>
  <c r="FS118" i="6"/>
  <c r="LZ98" i="6"/>
  <c r="MH98" i="6"/>
  <c r="MJ98" i="6"/>
  <c r="FQ73" i="6"/>
  <c r="FS73" i="6"/>
  <c r="FG73" i="6"/>
  <c r="JT67" i="6"/>
  <c r="LV57" i="6"/>
  <c r="ML57" i="6"/>
  <c r="MJ57" i="6"/>
  <c r="JF53" i="6"/>
  <c r="JR53" i="6"/>
  <c r="JT53" i="6"/>
  <c r="JH53" i="6"/>
  <c r="JL18" i="6"/>
  <c r="JR18" i="6"/>
  <c r="JH569" i="6"/>
  <c r="FQ569" i="6"/>
  <c r="FS568" i="6"/>
  <c r="FO567" i="6"/>
  <c r="JH566" i="6"/>
  <c r="JF561" i="6"/>
  <c r="JT546" i="6"/>
  <c r="JP546" i="6"/>
  <c r="LD530" i="6"/>
  <c r="LE520" i="6"/>
  <c r="JF517" i="6"/>
  <c r="JT516" i="6"/>
  <c r="JR516" i="6"/>
  <c r="HK503" i="6"/>
  <c r="HQ500" i="6"/>
  <c r="ML492" i="6"/>
  <c r="MJ491" i="6"/>
  <c r="LX475" i="6"/>
  <c r="FS474" i="6"/>
  <c r="FI474" i="6"/>
  <c r="FC431" i="6"/>
  <c r="FK431" i="6"/>
  <c r="FS431" i="6"/>
  <c r="JL428" i="6"/>
  <c r="EY375" i="6"/>
  <c r="EZ375" i="6" s="1"/>
  <c r="ER375" i="6"/>
  <c r="LZ368" i="6"/>
  <c r="MF368" i="6"/>
  <c r="MJ368" i="6"/>
  <c r="FE291" i="6"/>
  <c r="FC291" i="6"/>
  <c r="FQ291" i="6"/>
  <c r="FS291" i="6"/>
  <c r="FI291" i="6"/>
  <c r="FK291" i="6"/>
  <c r="FM291" i="6"/>
  <c r="FS268" i="6"/>
  <c r="LX237" i="6"/>
  <c r="MB237" i="6"/>
  <c r="MD237" i="6"/>
  <c r="ML237" i="6"/>
  <c r="MF237" i="6"/>
  <c r="MH237" i="6"/>
  <c r="JL148" i="6"/>
  <c r="JH148" i="6"/>
  <c r="HE112" i="6"/>
  <c r="HQ112" i="6"/>
  <c r="HS112" i="6"/>
  <c r="JN95" i="6"/>
  <c r="JR95" i="6"/>
  <c r="JJ95" i="6"/>
  <c r="JL53" i="6"/>
  <c r="LZ18" i="6"/>
  <c r="ML18" i="6"/>
  <c r="MF18" i="6"/>
  <c r="MJ596" i="6"/>
  <c r="FQ595" i="6"/>
  <c r="JN580" i="6"/>
  <c r="HI580" i="6"/>
  <c r="MH572" i="6"/>
  <c r="JF569" i="6"/>
  <c r="FO569" i="6"/>
  <c r="HK556" i="6"/>
  <c r="HM555" i="6"/>
  <c r="HN555" i="6" s="1"/>
  <c r="AL555" i="6" s="1"/>
  <c r="HQ554" i="6"/>
  <c r="FS548" i="6"/>
  <c r="JN546" i="6"/>
  <c r="GZ544" i="6"/>
  <c r="LE530" i="6"/>
  <c r="JT519" i="6"/>
  <c r="JR519" i="6"/>
  <c r="JT517" i="6"/>
  <c r="JP516" i="6"/>
  <c r="LD515" i="6"/>
  <c r="JR513" i="6"/>
  <c r="JL512" i="6"/>
  <c r="HM512" i="6"/>
  <c r="FK512" i="6"/>
  <c r="HM506" i="6"/>
  <c r="HN506" i="6" s="1"/>
  <c r="AL506" i="6" s="1"/>
  <c r="HI503" i="6"/>
  <c r="HE500" i="6"/>
  <c r="HQ493" i="6"/>
  <c r="HC493" i="6"/>
  <c r="HM488" i="6"/>
  <c r="LX454" i="6"/>
  <c r="ML454" i="6"/>
  <c r="MJ454" i="6"/>
  <c r="JF440" i="6"/>
  <c r="JT440" i="6"/>
  <c r="JR440" i="6"/>
  <c r="LV439" i="6"/>
  <c r="LX439" i="6"/>
  <c r="MH439" i="6"/>
  <c r="LV420" i="6"/>
  <c r="MJ420" i="6"/>
  <c r="LV414" i="6"/>
  <c r="MD414" i="6"/>
  <c r="MH414" i="6"/>
  <c r="MJ414" i="6"/>
  <c r="JD312" i="6"/>
  <c r="JN312" i="6"/>
  <c r="JT312" i="6"/>
  <c r="JT291" i="6"/>
  <c r="FE270" i="6"/>
  <c r="FK270" i="6"/>
  <c r="HC259" i="6"/>
  <c r="HS259" i="6"/>
  <c r="HI259" i="6"/>
  <c r="HM259" i="6"/>
  <c r="EX184" i="6"/>
  <c r="FM184" i="6"/>
  <c r="LV148" i="6"/>
  <c r="LX148" i="6"/>
  <c r="ML148" i="6"/>
  <c r="MB148" i="6"/>
  <c r="MD148" i="6"/>
  <c r="JD121" i="6"/>
  <c r="JH121" i="6"/>
  <c r="JL95" i="6"/>
  <c r="JF62" i="6"/>
  <c r="JN62" i="6"/>
  <c r="JR62" i="6"/>
  <c r="JT62" i="6"/>
  <c r="JJ62" i="6"/>
  <c r="HQ35" i="6"/>
  <c r="HK35" i="6"/>
  <c r="JF23" i="6"/>
  <c r="JR23" i="6"/>
  <c r="JJ23" i="6"/>
  <c r="JL5" i="6"/>
  <c r="JJ5" i="6"/>
  <c r="JN5" i="6"/>
  <c r="JP5" i="6"/>
  <c r="JR5" i="6"/>
  <c r="JT5" i="6"/>
  <c r="JF5" i="6"/>
  <c r="JF600" i="6"/>
  <c r="HQ580" i="6"/>
  <c r="JL572" i="6"/>
  <c r="JF596" i="6"/>
  <c r="JT595" i="6"/>
  <c r="JR595" i="6"/>
  <c r="FO595" i="6"/>
  <c r="HS593" i="6"/>
  <c r="JR593" i="6"/>
  <c r="HQ593" i="6"/>
  <c r="JF588" i="6"/>
  <c r="HQ588" i="6"/>
  <c r="FO588" i="6"/>
  <c r="JF587" i="6"/>
  <c r="JJ584" i="6"/>
  <c r="JT582" i="6"/>
  <c r="LE582" i="6"/>
  <c r="JL580" i="6"/>
  <c r="MF572" i="6"/>
  <c r="FI572" i="6"/>
  <c r="FS567" i="6"/>
  <c r="HQ563" i="6"/>
  <c r="FK561" i="6"/>
  <c r="HS560" i="6"/>
  <c r="HI555" i="6"/>
  <c r="HO554" i="6"/>
  <c r="JN551" i="6"/>
  <c r="HS550" i="6"/>
  <c r="HQ550" i="6"/>
  <c r="FS546" i="6"/>
  <c r="JJ546" i="6"/>
  <c r="JR517" i="6"/>
  <c r="JN516" i="6"/>
  <c r="FS515" i="6"/>
  <c r="ML488" i="6"/>
  <c r="HG464" i="6"/>
  <c r="HM464" i="6"/>
  <c r="HO456" i="6"/>
  <c r="HS456" i="6"/>
  <c r="JH443" i="6"/>
  <c r="HC387" i="6"/>
  <c r="HI387" i="6"/>
  <c r="HO387" i="6"/>
  <c r="HS387" i="6"/>
  <c r="HQ363" i="6"/>
  <c r="HG363" i="6"/>
  <c r="HK363" i="6"/>
  <c r="HS363" i="6"/>
  <c r="JR298" i="6"/>
  <c r="JF298" i="6"/>
  <c r="JL298" i="6"/>
  <c r="LV273" i="6"/>
  <c r="ML273" i="6"/>
  <c r="MD273" i="6"/>
  <c r="MH273" i="6"/>
  <c r="HC231" i="6"/>
  <c r="HQ231" i="6"/>
  <c r="LX142" i="6"/>
  <c r="ML142" i="6"/>
  <c r="MB142" i="6"/>
  <c r="MF142" i="6"/>
  <c r="MH142" i="6"/>
  <c r="HQ54" i="6"/>
  <c r="HG54" i="6"/>
  <c r="HM54" i="6"/>
  <c r="HS54" i="6"/>
  <c r="HO54" i="6"/>
  <c r="JD40" i="6"/>
  <c r="JL40" i="6"/>
  <c r="FC23" i="6"/>
  <c r="FM23" i="6"/>
  <c r="FS23" i="6"/>
  <c r="FO23" i="6"/>
  <c r="FQ23" i="6"/>
  <c r="FE23" i="6"/>
  <c r="FG23" i="6"/>
  <c r="FI23" i="6"/>
  <c r="FO8" i="6"/>
  <c r="FC8" i="6"/>
  <c r="FD8" i="6"/>
  <c r="G8" i="6" s="1"/>
  <c r="FM8" i="6"/>
  <c r="LE593" i="6"/>
  <c r="LD551" i="6"/>
  <c r="FS517" i="6"/>
  <c r="JP517" i="6"/>
  <c r="LZ467" i="6"/>
  <c r="MD467" i="6"/>
  <c r="MD444" i="6"/>
  <c r="MJ444" i="6"/>
  <c r="JP443" i="6"/>
  <c r="JR443" i="6"/>
  <c r="JN434" i="6"/>
  <c r="JL434" i="6"/>
  <c r="JT434" i="6"/>
  <c r="IZ370" i="6"/>
  <c r="IS370" i="6"/>
  <c r="LV314" i="6"/>
  <c r="LZ314" i="6"/>
  <c r="MF314" i="6"/>
  <c r="JP259" i="6"/>
  <c r="JJ259" i="6"/>
  <c r="JJ200" i="6"/>
  <c r="JT200" i="6"/>
  <c r="HE186" i="6"/>
  <c r="HK186" i="6"/>
  <c r="HM186" i="6"/>
  <c r="HO186" i="6"/>
  <c r="HS186" i="6"/>
  <c r="FI182" i="6"/>
  <c r="FE182" i="6"/>
  <c r="EX182" i="6"/>
  <c r="FK182" i="6"/>
  <c r="JN40" i="6"/>
  <c r="JP595" i="6"/>
  <c r="JT600" i="6"/>
  <c r="JR600" i="6"/>
  <c r="JH598" i="6"/>
  <c r="FS595" i="6"/>
  <c r="JN595" i="6"/>
  <c r="HK595" i="6"/>
  <c r="FK595" i="6"/>
  <c r="HO594" i="6"/>
  <c r="LC593" i="6"/>
  <c r="HM593" i="6"/>
  <c r="JF590" i="6"/>
  <c r="HM590" i="6"/>
  <c r="MF588" i="6"/>
  <c r="HK588" i="6"/>
  <c r="FG588" i="6"/>
  <c r="JF579" i="6"/>
  <c r="FK576" i="6"/>
  <c r="FQ570" i="6"/>
  <c r="JR566" i="6"/>
  <c r="LC551" i="6"/>
  <c r="HG550" i="6"/>
  <c r="ML549" i="6"/>
  <c r="JT544" i="6"/>
  <c r="JL544" i="6"/>
  <c r="JR531" i="6"/>
  <c r="HI530" i="6"/>
  <c r="FK530" i="6"/>
  <c r="JH522" i="6"/>
  <c r="JJ519" i="6"/>
  <c r="HO519" i="6"/>
  <c r="JN517" i="6"/>
  <c r="JJ516" i="6"/>
  <c r="FQ515" i="6"/>
  <c r="ML512" i="6"/>
  <c r="LG508" i="6"/>
  <c r="HS505" i="6"/>
  <c r="HK505" i="6"/>
  <c r="FO505" i="6"/>
  <c r="JR504" i="6"/>
  <c r="HS500" i="6"/>
  <c r="JT499" i="6"/>
  <c r="JL499" i="6"/>
  <c r="JT497" i="6"/>
  <c r="JR497" i="6"/>
  <c r="HK493" i="6"/>
  <c r="MJ492" i="6"/>
  <c r="JL492" i="6"/>
  <c r="HN484" i="6"/>
  <c r="AL484" i="6" s="1"/>
  <c r="FS480" i="6"/>
  <c r="FO480" i="6"/>
  <c r="JP460" i="6"/>
  <c r="JL460" i="6"/>
  <c r="JT460" i="6"/>
  <c r="JP434" i="6"/>
  <c r="FG400" i="6"/>
  <c r="FO400" i="6"/>
  <c r="FQ400" i="6"/>
  <c r="LX387" i="6"/>
  <c r="LZ387" i="6"/>
  <c r="HO372" i="6"/>
  <c r="HQ372" i="6"/>
  <c r="HS372" i="6"/>
  <c r="LX363" i="6"/>
  <c r="LQ363" i="6"/>
  <c r="JF301" i="6"/>
  <c r="JJ301" i="6"/>
  <c r="JL301" i="6"/>
  <c r="FO291" i="6"/>
  <c r="LX270" i="6"/>
  <c r="MB270" i="6"/>
  <c r="MD270" i="6"/>
  <c r="MJ270" i="6"/>
  <c r="MK270" i="6" s="1"/>
  <c r="DD270" i="6" s="1"/>
  <c r="JD237" i="6"/>
  <c r="JJ237" i="6"/>
  <c r="JL237" i="6"/>
  <c r="JP237" i="6"/>
  <c r="JR237" i="6"/>
  <c r="JT237" i="6"/>
  <c r="LX232" i="6"/>
  <c r="ML232" i="6"/>
  <c r="LZ232" i="6"/>
  <c r="MB232" i="6"/>
  <c r="FS148" i="6"/>
  <c r="LX88" i="6"/>
  <c r="ML88" i="6"/>
  <c r="MJ88" i="6"/>
  <c r="LV44" i="6"/>
  <c r="LZ44" i="6"/>
  <c r="MB44" i="6"/>
  <c r="FM435" i="6"/>
  <c r="FS403" i="6"/>
  <c r="FS399" i="6"/>
  <c r="JD399" i="6"/>
  <c r="FS397" i="6"/>
  <c r="LG394" i="6"/>
  <c r="JT386" i="6"/>
  <c r="JR386" i="6"/>
  <c r="EY380" i="6"/>
  <c r="EZ380" i="6" s="1"/>
  <c r="LG379" i="6"/>
  <c r="JF359" i="6"/>
  <c r="HI355" i="6"/>
  <c r="FO355" i="6"/>
  <c r="HK334" i="6"/>
  <c r="LG331" i="6"/>
  <c r="HE326" i="6"/>
  <c r="MF318" i="6"/>
  <c r="FM316" i="6"/>
  <c r="FC316" i="6"/>
  <c r="FK276" i="6"/>
  <c r="LG273" i="6"/>
  <c r="HE256" i="6"/>
  <c r="JM244" i="6"/>
  <c r="CC244" i="6" s="1"/>
  <c r="CD244" i="6" s="1"/>
  <c r="MB228" i="6"/>
  <c r="JD227" i="6"/>
  <c r="FO226" i="6"/>
  <c r="JJ220" i="6"/>
  <c r="MJ167" i="6"/>
  <c r="HG165" i="6"/>
  <c r="HE138" i="6"/>
  <c r="FM122" i="6"/>
  <c r="JJ103" i="6"/>
  <c r="LF99" i="6"/>
  <c r="MD96" i="6"/>
  <c r="FI88" i="6"/>
  <c r="LG84" i="6"/>
  <c r="MD80" i="6"/>
  <c r="FO3" i="6"/>
  <c r="LZ2" i="6"/>
  <c r="FO297" i="6"/>
  <c r="JL270" i="6"/>
  <c r="HO264" i="6"/>
  <c r="HS256" i="6"/>
  <c r="MB256" i="6"/>
  <c r="HK194" i="6"/>
  <c r="HQ158" i="6"/>
  <c r="FK122" i="6"/>
  <c r="FI119" i="6"/>
  <c r="ML96" i="6"/>
  <c r="HS90" i="6"/>
  <c r="FS88" i="6"/>
  <c r="LV82" i="6"/>
  <c r="ML80" i="6"/>
  <c r="MH26" i="6"/>
  <c r="LF8" i="6"/>
  <c r="FK3" i="6"/>
  <c r="HS419" i="6"/>
  <c r="HG369" i="6"/>
  <c r="HE362" i="6"/>
  <c r="LG326" i="6"/>
  <c r="MB320" i="6"/>
  <c r="FI316" i="6"/>
  <c r="JL308" i="6"/>
  <c r="FE278" i="6"/>
  <c r="HM257" i="6"/>
  <c r="JT227" i="6"/>
  <c r="LG222" i="6"/>
  <c r="JD221" i="6"/>
  <c r="FI219" i="6"/>
  <c r="HQ185" i="6"/>
  <c r="LX125" i="6"/>
  <c r="HI122" i="6"/>
  <c r="HQ90" i="6"/>
  <c r="HH64" i="6"/>
  <c r="AF64" i="6" s="1"/>
  <c r="FM28" i="6"/>
  <c r="MB6" i="6"/>
  <c r="HC468" i="6"/>
  <c r="HM436" i="6"/>
  <c r="MJ422" i="6"/>
  <c r="HO419" i="6"/>
  <c r="JR408" i="6"/>
  <c r="JR385" i="6"/>
  <c r="JT375" i="6"/>
  <c r="MH358" i="6"/>
  <c r="JT328" i="6"/>
  <c r="HS318" i="6"/>
  <c r="FG316" i="6"/>
  <c r="FS315" i="6"/>
  <c r="HQ305" i="6"/>
  <c r="HP250" i="6"/>
  <c r="AN250" i="6" s="1"/>
  <c r="JN235" i="6"/>
  <c r="JN227" i="6"/>
  <c r="LG202" i="6"/>
  <c r="FK195" i="6"/>
  <c r="LF174" i="6"/>
  <c r="LG115" i="6"/>
  <c r="MF113" i="6"/>
  <c r="JN113" i="6"/>
  <c r="JT96" i="6"/>
  <c r="HO90" i="6"/>
  <c r="HP90" i="6" s="1"/>
  <c r="AN90" i="6" s="1"/>
  <c r="HC90" i="6"/>
  <c r="LF70" i="6"/>
  <c r="LZ6" i="6"/>
  <c r="JJ424" i="6"/>
  <c r="MH422" i="6"/>
  <c r="HK419" i="6"/>
  <c r="FM419" i="6"/>
  <c r="FO414" i="6"/>
  <c r="FM403" i="6"/>
  <c r="FM402" i="6"/>
  <c r="JP385" i="6"/>
  <c r="ML358" i="6"/>
  <c r="MF358" i="6"/>
  <c r="HM338" i="6"/>
  <c r="JL335" i="6"/>
  <c r="ML330" i="6"/>
  <c r="MJ330" i="6"/>
  <c r="HM318" i="6"/>
  <c r="FE316" i="6"/>
  <c r="FM315" i="6"/>
  <c r="FC307" i="6"/>
  <c r="HO305" i="6"/>
  <c r="MB303" i="6"/>
  <c r="LW289" i="6"/>
  <c r="CP289" i="6" s="1"/>
  <c r="MF272" i="6"/>
  <c r="HC256" i="6"/>
  <c r="FM239" i="6"/>
  <c r="JJ235" i="6"/>
  <c r="LV228" i="6"/>
  <c r="JL227" i="6"/>
  <c r="FE195" i="6"/>
  <c r="JP194" i="6"/>
  <c r="ML26" i="6"/>
  <c r="JR10" i="6"/>
  <c r="LX6" i="6"/>
  <c r="HI419" i="6"/>
  <c r="FQ406" i="6"/>
  <c r="JH404" i="6"/>
  <c r="FK403" i="6"/>
  <c r="FK402" i="6"/>
  <c r="JR399" i="6"/>
  <c r="FQ399" i="6"/>
  <c r="MD385" i="6"/>
  <c r="JN385" i="6"/>
  <c r="ER378" i="6"/>
  <c r="HS375" i="6"/>
  <c r="JP375" i="6"/>
  <c r="FQ375" i="6"/>
  <c r="LQ358" i="6"/>
  <c r="JF335" i="6"/>
  <c r="LZ330" i="6"/>
  <c r="JP328" i="6"/>
  <c r="HG318" i="6"/>
  <c r="JJ316" i="6"/>
  <c r="FK315" i="6"/>
  <c r="MH305" i="6"/>
  <c r="HM305" i="6"/>
  <c r="LZ303" i="6"/>
  <c r="FE239" i="6"/>
  <c r="JF235" i="6"/>
  <c r="JJ227" i="6"/>
  <c r="JR227" i="6"/>
  <c r="LZ225" i="6"/>
  <c r="FQ149" i="6"/>
  <c r="LG144" i="6"/>
  <c r="JT113" i="6"/>
  <c r="MB113" i="6"/>
  <c r="JH113" i="6"/>
  <c r="JP107" i="6"/>
  <c r="HM107" i="6"/>
  <c r="HQ103" i="6"/>
  <c r="JH96" i="6"/>
  <c r="HK90" i="6"/>
  <c r="FO88" i="6"/>
  <c r="MH83" i="6"/>
  <c r="MB76" i="6"/>
  <c r="LX32" i="6"/>
  <c r="LV8" i="6"/>
  <c r="JN2" i="6"/>
  <c r="FI399" i="6"/>
  <c r="HS391" i="6"/>
  <c r="HQ388" i="6"/>
  <c r="HO386" i="6"/>
  <c r="LZ385" i="6"/>
  <c r="JJ385" i="6"/>
  <c r="MD384" i="6"/>
  <c r="JL375" i="6"/>
  <c r="FM375" i="6"/>
  <c r="LF344" i="6"/>
  <c r="HE338" i="6"/>
  <c r="HS305" i="6"/>
  <c r="LX305" i="6"/>
  <c r="LX303" i="6"/>
  <c r="LX268" i="6"/>
  <c r="HM256" i="6"/>
  <c r="JL241" i="6"/>
  <c r="LZ235" i="6"/>
  <c r="JH227" i="6"/>
  <c r="MB165" i="6"/>
  <c r="FO165" i="6"/>
  <c r="LG157" i="6"/>
  <c r="LG142" i="6"/>
  <c r="FM133" i="6"/>
  <c r="LG113" i="6"/>
  <c r="HO103" i="6"/>
  <c r="FQ101" i="6"/>
  <c r="FO94" i="6"/>
  <c r="HI90" i="6"/>
  <c r="FG90" i="6"/>
  <c r="FM88" i="6"/>
  <c r="MJ80" i="6"/>
  <c r="LG47" i="6"/>
  <c r="HO25" i="6"/>
  <c r="JH10" i="6"/>
  <c r="JT474" i="6"/>
  <c r="JR467" i="6"/>
  <c r="JT467" i="6"/>
  <c r="HC451" i="6"/>
  <c r="HQ451" i="6"/>
  <c r="HE451" i="6"/>
  <c r="HI451" i="6"/>
  <c r="MH426" i="6"/>
  <c r="MD426" i="6"/>
  <c r="FO600" i="6"/>
  <c r="MD589" i="6"/>
  <c r="MD582" i="6"/>
  <c r="HJ582" i="6"/>
  <c r="AH582" i="6" s="1"/>
  <c r="HS580" i="6"/>
  <c r="FI580" i="6"/>
  <c r="JP568" i="6"/>
  <c r="FS560" i="6"/>
  <c r="HG552" i="6"/>
  <c r="FG530" i="6"/>
  <c r="MH525" i="6"/>
  <c r="HS524" i="6"/>
  <c r="JH524" i="6"/>
  <c r="HM524" i="6"/>
  <c r="LE522" i="6"/>
  <c r="HQ521" i="6"/>
  <c r="MH515" i="6"/>
  <c r="FI515" i="6"/>
  <c r="FS514" i="6"/>
  <c r="FO514" i="6"/>
  <c r="FG512" i="6"/>
  <c r="JT511" i="6"/>
  <c r="JP511" i="6"/>
  <c r="JH506" i="6"/>
  <c r="HO506" i="6"/>
  <c r="JJ505" i="6"/>
  <c r="MD504" i="6"/>
  <c r="HQ501" i="6"/>
  <c r="LE500" i="6"/>
  <c r="JL497" i="6"/>
  <c r="HK497" i="6"/>
  <c r="JL496" i="6"/>
  <c r="HO496" i="6"/>
  <c r="JR494" i="6"/>
  <c r="FE490" i="6"/>
  <c r="HS488" i="6"/>
  <c r="HO488" i="6"/>
  <c r="MJ487" i="6"/>
  <c r="HQ483" i="6"/>
  <c r="FS479" i="6"/>
  <c r="JN471" i="6"/>
  <c r="JR471" i="6"/>
  <c r="MD468" i="6"/>
  <c r="MF468" i="6"/>
  <c r="HS464" i="6"/>
  <c r="HQ464" i="6"/>
  <c r="LD452" i="6"/>
  <c r="FQ446" i="6"/>
  <c r="FS446" i="6"/>
  <c r="FK446" i="6"/>
  <c r="FM446" i="6"/>
  <c r="FO446" i="6"/>
  <c r="HE431" i="6"/>
  <c r="HI431" i="6"/>
  <c r="HK431" i="6"/>
  <c r="HS431" i="6"/>
  <c r="HO431" i="6"/>
  <c r="HQ431" i="6"/>
  <c r="ML426" i="6"/>
  <c r="JD422" i="6"/>
  <c r="JH422" i="6"/>
  <c r="JJ422" i="6"/>
  <c r="LV415" i="6"/>
  <c r="LX415" i="6"/>
  <c r="ML415" i="6"/>
  <c r="MH415" i="6"/>
  <c r="MJ415" i="6"/>
  <c r="LV410" i="6"/>
  <c r="ML410" i="6"/>
  <c r="LZ410" i="6"/>
  <c r="MB410" i="6"/>
  <c r="MD410" i="6"/>
  <c r="HO393" i="6"/>
  <c r="HI393" i="6"/>
  <c r="HK393" i="6"/>
  <c r="HM393" i="6"/>
  <c r="LR387" i="6"/>
  <c r="LS387" i="6"/>
  <c r="LK387" i="6"/>
  <c r="GY387" i="6"/>
  <c r="GR387" i="6"/>
  <c r="GY384" i="6"/>
  <c r="GR384" i="6"/>
  <c r="HC364" i="6"/>
  <c r="GX364" i="6"/>
  <c r="HE364" i="6"/>
  <c r="HK364" i="6"/>
  <c r="HM364" i="6"/>
  <c r="EX362" i="6"/>
  <c r="FG362" i="6"/>
  <c r="FI362" i="6"/>
  <c r="FK362" i="6"/>
  <c r="FM362" i="6"/>
  <c r="FS362" i="6"/>
  <c r="FC362" i="6"/>
  <c r="MD354" i="6"/>
  <c r="LZ354" i="6"/>
  <c r="JJ133" i="6"/>
  <c r="JL133" i="6"/>
  <c r="JN133" i="6"/>
  <c r="JP133" i="6"/>
  <c r="JR133" i="6"/>
  <c r="JT133" i="6"/>
  <c r="JF133" i="6"/>
  <c r="JH133" i="6"/>
  <c r="HC87" i="6"/>
  <c r="HS87" i="6"/>
  <c r="HM87" i="6"/>
  <c r="HN597" i="6"/>
  <c r="AL597" i="6" s="1"/>
  <c r="JT568" i="6"/>
  <c r="JN568" i="6"/>
  <c r="MF525" i="6"/>
  <c r="FN524" i="6"/>
  <c r="Q524" i="6" s="1"/>
  <c r="HS521" i="6"/>
  <c r="HO521" i="6"/>
  <c r="FO520" i="6"/>
  <c r="MF515" i="6"/>
  <c r="HO501" i="6"/>
  <c r="HI497" i="6"/>
  <c r="HM496" i="6"/>
  <c r="JR488" i="6"/>
  <c r="MH487" i="6"/>
  <c r="FC471" i="6"/>
  <c r="FM471" i="6"/>
  <c r="FO471" i="6"/>
  <c r="LX470" i="6"/>
  <c r="MD470" i="6"/>
  <c r="FK468" i="6"/>
  <c r="FO468" i="6"/>
  <c r="FQ468" i="6"/>
  <c r="JD455" i="6"/>
  <c r="JR455" i="6"/>
  <c r="JT455" i="6"/>
  <c r="HO451" i="6"/>
  <c r="HC443" i="6"/>
  <c r="HO443" i="6"/>
  <c r="HQ443" i="6"/>
  <c r="JD436" i="6"/>
  <c r="JN436" i="6"/>
  <c r="HI427" i="6"/>
  <c r="HQ427" i="6"/>
  <c r="FE423" i="6"/>
  <c r="FK423" i="6"/>
  <c r="JD600" i="6"/>
  <c r="MF598" i="6"/>
  <c r="HK597" i="6"/>
  <c r="LD594" i="6"/>
  <c r="HK593" i="6"/>
  <c r="JR591" i="6"/>
  <c r="FM587" i="6"/>
  <c r="HS586" i="6"/>
  <c r="FS580" i="6"/>
  <c r="JP580" i="6"/>
  <c r="MD578" i="6"/>
  <c r="FK573" i="6"/>
  <c r="FK569" i="6"/>
  <c r="JL568" i="6"/>
  <c r="LE561" i="6"/>
  <c r="FO560" i="6"/>
  <c r="FS556" i="6"/>
  <c r="JT555" i="6"/>
  <c r="JP537" i="6"/>
  <c r="HS534" i="6"/>
  <c r="HO534" i="6"/>
  <c r="HP534" i="6" s="1"/>
  <c r="AN534" i="6" s="1"/>
  <c r="JT526" i="6"/>
  <c r="JP526" i="6"/>
  <c r="ML525" i="6"/>
  <c r="MD525" i="6"/>
  <c r="HG524" i="6"/>
  <c r="JR521" i="6"/>
  <c r="HM521" i="6"/>
  <c r="FM520" i="6"/>
  <c r="MH517" i="6"/>
  <c r="FO517" i="6"/>
  <c r="ML515" i="6"/>
  <c r="MD515" i="6"/>
  <c r="FK514" i="6"/>
  <c r="JL511" i="6"/>
  <c r="JT508" i="6"/>
  <c r="HE506" i="6"/>
  <c r="HF506" i="6" s="1"/>
  <c r="AD506" i="6" s="1"/>
  <c r="JF505" i="6"/>
  <c r="HQ505" i="6"/>
  <c r="LZ504" i="6"/>
  <c r="HS501" i="6"/>
  <c r="JR501" i="6"/>
  <c r="HM501" i="6"/>
  <c r="HN501" i="6" s="1"/>
  <c r="AL501" i="6" s="1"/>
  <c r="HG497" i="6"/>
  <c r="LC496" i="6"/>
  <c r="HK496" i="6"/>
  <c r="HL496" i="6" s="1"/>
  <c r="AJ496" i="6" s="1"/>
  <c r="MH494" i="6"/>
  <c r="JN494" i="6"/>
  <c r="MH491" i="6"/>
  <c r="JP488" i="6"/>
  <c r="HK488" i="6"/>
  <c r="MF487" i="6"/>
  <c r="JJ484" i="6"/>
  <c r="HM483" i="6"/>
  <c r="JN480" i="6"/>
  <c r="FK479" i="6"/>
  <c r="FS476" i="6"/>
  <c r="HO476" i="6"/>
  <c r="JF474" i="6"/>
  <c r="MH472" i="6"/>
  <c r="FO472" i="6"/>
  <c r="FM472" i="6"/>
  <c r="JD466" i="6"/>
  <c r="JR466" i="6"/>
  <c r="JF466" i="6"/>
  <c r="JH466" i="6"/>
  <c r="JJ466" i="6"/>
  <c r="HI464" i="6"/>
  <c r="MJ462" i="6"/>
  <c r="HM451" i="6"/>
  <c r="HN451" i="6" s="1"/>
  <c r="AL451" i="6" s="1"/>
  <c r="HC430" i="6"/>
  <c r="HG430" i="6"/>
  <c r="HI430" i="6"/>
  <c r="HS430" i="6"/>
  <c r="HK430" i="6"/>
  <c r="HC407" i="6"/>
  <c r="HI407" i="6"/>
  <c r="HM407" i="6"/>
  <c r="HO407" i="6"/>
  <c r="JF392" i="6"/>
  <c r="JH392" i="6"/>
  <c r="JN392" i="6"/>
  <c r="JP392" i="6"/>
  <c r="JR392" i="6"/>
  <c r="JT392" i="6"/>
  <c r="FE388" i="6"/>
  <c r="FC388" i="6"/>
  <c r="FS388" i="6"/>
  <c r="IZ385" i="6"/>
  <c r="IS385" i="6"/>
  <c r="FO359" i="6"/>
  <c r="FC359" i="6"/>
  <c r="FK359" i="6"/>
  <c r="HG182" i="6"/>
  <c r="HS182" i="6"/>
  <c r="HI182" i="6"/>
  <c r="JH19" i="6"/>
  <c r="JP19" i="6"/>
  <c r="JR19" i="6"/>
  <c r="JT19" i="6"/>
  <c r="JF19" i="6"/>
  <c r="JL19" i="6"/>
  <c r="MD598" i="6"/>
  <c r="JP591" i="6"/>
  <c r="FK587" i="6"/>
  <c r="JP584" i="6"/>
  <c r="HC580" i="6"/>
  <c r="MB578" i="6"/>
  <c r="FS576" i="6"/>
  <c r="FO576" i="6"/>
  <c r="JT574" i="6"/>
  <c r="FQ574" i="6"/>
  <c r="FI569" i="6"/>
  <c r="JJ568" i="6"/>
  <c r="FS564" i="6"/>
  <c r="FM564" i="6"/>
  <c r="LC561" i="6"/>
  <c r="FM560" i="6"/>
  <c r="FK556" i="6"/>
  <c r="JN537" i="6"/>
  <c r="HK534" i="6"/>
  <c r="HC530" i="6"/>
  <c r="FK527" i="6"/>
  <c r="JN526" i="6"/>
  <c r="HK521" i="6"/>
  <c r="FK520" i="6"/>
  <c r="ML517" i="6"/>
  <c r="MF517" i="6"/>
  <c r="MB515" i="6"/>
  <c r="FK513" i="6"/>
  <c r="JJ511" i="6"/>
  <c r="JT506" i="6"/>
  <c r="JR506" i="6"/>
  <c r="HK501" i="6"/>
  <c r="HL501" i="6" s="1"/>
  <c r="AJ501" i="6" s="1"/>
  <c r="MD500" i="6"/>
  <c r="HM499" i="6"/>
  <c r="HK498" i="6"/>
  <c r="MF494" i="6"/>
  <c r="JL494" i="6"/>
  <c r="MD487" i="6"/>
  <c r="MH480" i="6"/>
  <c r="JL480" i="6"/>
  <c r="HM476" i="6"/>
  <c r="MJ474" i="6"/>
  <c r="JJ472" i="6"/>
  <c r="JP466" i="6"/>
  <c r="FG456" i="6"/>
  <c r="FI456" i="6"/>
  <c r="FK456" i="6"/>
  <c r="HK451" i="6"/>
  <c r="LV444" i="6"/>
  <c r="MH444" i="6"/>
  <c r="MB444" i="6"/>
  <c r="ML444" i="6"/>
  <c r="JN438" i="6"/>
  <c r="JL438" i="6"/>
  <c r="FK424" i="6"/>
  <c r="FS424" i="6"/>
  <c r="GY376" i="6"/>
  <c r="GR376" i="6"/>
  <c r="MJ372" i="6"/>
  <c r="LX372" i="6"/>
  <c r="LZ372" i="6"/>
  <c r="ML372" i="6"/>
  <c r="MB372" i="6"/>
  <c r="MF372" i="6"/>
  <c r="MH372" i="6"/>
  <c r="HS364" i="6"/>
  <c r="FK356" i="6"/>
  <c r="FG356" i="6"/>
  <c r="HC336" i="6"/>
  <c r="HM336" i="6"/>
  <c r="HQ336" i="6"/>
  <c r="FC311" i="6"/>
  <c r="FS311" i="6"/>
  <c r="FG311" i="6"/>
  <c r="FK311" i="6"/>
  <c r="FM311" i="6"/>
  <c r="FO311" i="6"/>
  <c r="FQ311" i="6"/>
  <c r="JP570" i="6"/>
  <c r="FO570" i="6"/>
  <c r="JH568" i="6"/>
  <c r="MH567" i="6"/>
  <c r="FK560" i="6"/>
  <c r="MJ557" i="6"/>
  <c r="MD556" i="6"/>
  <c r="MH548" i="6"/>
  <c r="FO545" i="6"/>
  <c r="FK544" i="6"/>
  <c r="JR534" i="6"/>
  <c r="JL526" i="6"/>
  <c r="FH524" i="6"/>
  <c r="K524" i="6" s="1"/>
  <c r="FS520" i="6"/>
  <c r="MD517" i="6"/>
  <c r="JH511" i="6"/>
  <c r="FS508" i="6"/>
  <c r="HS506" i="6"/>
  <c r="JP506" i="6"/>
  <c r="JR505" i="6"/>
  <c r="HM505" i="6"/>
  <c r="HS503" i="6"/>
  <c r="FO500" i="6"/>
  <c r="HS499" i="6"/>
  <c r="JH494" i="6"/>
  <c r="ML487" i="6"/>
  <c r="MH484" i="6"/>
  <c r="MF480" i="6"/>
  <c r="MD476" i="6"/>
  <c r="HE476" i="6"/>
  <c r="HM475" i="6"/>
  <c r="MH474" i="6"/>
  <c r="ML472" i="6"/>
  <c r="LD471" i="6"/>
  <c r="LE471" i="6"/>
  <c r="HC471" i="6"/>
  <c r="HI471" i="6"/>
  <c r="HO471" i="6"/>
  <c r="HS471" i="6"/>
  <c r="HQ471" i="6"/>
  <c r="HS451" i="6"/>
  <c r="HI446" i="6"/>
  <c r="HG446" i="6"/>
  <c r="HM446" i="6"/>
  <c r="HS443" i="6"/>
  <c r="LZ423" i="6"/>
  <c r="MD423" i="6"/>
  <c r="MF423" i="6"/>
  <c r="HE411" i="6"/>
  <c r="HS411" i="6"/>
  <c r="HM411" i="6"/>
  <c r="HQ411" i="6"/>
  <c r="JL374" i="6"/>
  <c r="JR374" i="6"/>
  <c r="JT374" i="6"/>
  <c r="EY366" i="6"/>
  <c r="FA366" i="6"/>
  <c r="ER366" i="6"/>
  <c r="HO364" i="6"/>
  <c r="FE362" i="6"/>
  <c r="FS586" i="6"/>
  <c r="ML596" i="6"/>
  <c r="FS591" i="6"/>
  <c r="JL591" i="6"/>
  <c r="JF589" i="6"/>
  <c r="MD585" i="6"/>
  <c r="JF582" i="6"/>
  <c r="LC581" i="6"/>
  <c r="JJ580" i="6"/>
  <c r="HO580" i="6"/>
  <c r="FQ580" i="6"/>
  <c r="MD576" i="6"/>
  <c r="JP574" i="6"/>
  <c r="HM573" i="6"/>
  <c r="ML570" i="6"/>
  <c r="MJ564" i="6"/>
  <c r="JT561" i="6"/>
  <c r="JR561" i="6"/>
  <c r="FG560" i="6"/>
  <c r="MF557" i="6"/>
  <c r="MD548" i="6"/>
  <c r="FS545" i="6"/>
  <c r="FI544" i="6"/>
  <c r="FK540" i="6"/>
  <c r="JJ526" i="6"/>
  <c r="MD521" i="6"/>
  <c r="LZ517" i="6"/>
  <c r="HM516" i="6"/>
  <c r="JN506" i="6"/>
  <c r="JT505" i="6"/>
  <c r="JP505" i="6"/>
  <c r="FI504" i="6"/>
  <c r="FS503" i="6"/>
  <c r="ML494" i="6"/>
  <c r="ML491" i="6"/>
  <c r="MF484" i="6"/>
  <c r="ML480" i="6"/>
  <c r="LX476" i="6"/>
  <c r="LX474" i="6"/>
  <c r="FQ474" i="6"/>
  <c r="JF472" i="6"/>
  <c r="FQ471" i="6"/>
  <c r="HO468" i="6"/>
  <c r="HE468" i="6"/>
  <c r="HI468" i="6"/>
  <c r="HJ468" i="6"/>
  <c r="AH468" i="6" s="1"/>
  <c r="HK468" i="6"/>
  <c r="HG467" i="6"/>
  <c r="HE467" i="6"/>
  <c r="HI467" i="6"/>
  <c r="HS467" i="6"/>
  <c r="HK467" i="6"/>
  <c r="HQ452" i="6"/>
  <c r="HE452" i="6"/>
  <c r="HG452" i="6"/>
  <c r="HI452" i="6"/>
  <c r="LC435" i="6"/>
  <c r="LD435" i="6"/>
  <c r="HQ430" i="6"/>
  <c r="ML423" i="6"/>
  <c r="HC420" i="6"/>
  <c r="HO420" i="6"/>
  <c r="HQ420" i="6"/>
  <c r="HS420" i="6"/>
  <c r="HE420" i="6"/>
  <c r="HG420" i="6"/>
  <c r="HI420" i="6"/>
  <c r="FK394" i="6"/>
  <c r="FE394" i="6"/>
  <c r="FG394" i="6"/>
  <c r="FI394" i="6"/>
  <c r="FQ394" i="6"/>
  <c r="FK387" i="6"/>
  <c r="FE387" i="6"/>
  <c r="FI387" i="6"/>
  <c r="FM387" i="6"/>
  <c r="GY382" i="6"/>
  <c r="HA382" i="6"/>
  <c r="GR382" i="6"/>
  <c r="HM378" i="6"/>
  <c r="HS378" i="6"/>
  <c r="HK378" i="6"/>
  <c r="HM358" i="6"/>
  <c r="HO358" i="6"/>
  <c r="FM356" i="6"/>
  <c r="HS336" i="6"/>
  <c r="HF597" i="6"/>
  <c r="AD597" i="6" s="1"/>
  <c r="LG589" i="6"/>
  <c r="LD582" i="6"/>
  <c r="JF580" i="6"/>
  <c r="HM580" i="6"/>
  <c r="FO580" i="6"/>
  <c r="FP580" i="6" s="1"/>
  <c r="S580" i="6" s="1"/>
  <c r="JJ579" i="6"/>
  <c r="FK563" i="6"/>
  <c r="JP561" i="6"/>
  <c r="FI561" i="6"/>
  <c r="FQ555" i="6"/>
  <c r="FS540" i="6"/>
  <c r="LE531" i="6"/>
  <c r="LV525" i="6"/>
  <c r="FS519" i="6"/>
  <c r="JL506" i="6"/>
  <c r="JN505" i="6"/>
  <c r="HO497" i="6"/>
  <c r="HC497" i="6"/>
  <c r="HC496" i="6"/>
  <c r="HD496" i="6"/>
  <c r="AB496" i="6" s="1"/>
  <c r="ML476" i="6"/>
  <c r="FS471" i="6"/>
  <c r="JH468" i="6"/>
  <c r="JL468" i="6"/>
  <c r="HC455" i="6"/>
  <c r="HS455" i="6"/>
  <c r="FE443" i="6"/>
  <c r="FM443" i="6"/>
  <c r="FS443" i="6"/>
  <c r="FE427" i="6"/>
  <c r="FG427" i="6"/>
  <c r="FC327" i="6"/>
  <c r="FE327" i="6"/>
  <c r="FO327" i="6"/>
  <c r="FQ327" i="6"/>
  <c r="FS327" i="6"/>
  <c r="MH63" i="6"/>
  <c r="LX63" i="6"/>
  <c r="MD63" i="6"/>
  <c r="MF63" i="6"/>
  <c r="FO431" i="6"/>
  <c r="LE423" i="6"/>
  <c r="HO422" i="6"/>
  <c r="HP422" i="6"/>
  <c r="AN422" i="6" s="1"/>
  <c r="MH420" i="6"/>
  <c r="FS419" i="6"/>
  <c r="LX419" i="6"/>
  <c r="HE419" i="6"/>
  <c r="FK419" i="6"/>
  <c r="JP415" i="6"/>
  <c r="JT414" i="6"/>
  <c r="JH414" i="6"/>
  <c r="JL410" i="6"/>
  <c r="JF403" i="6"/>
  <c r="FM400" i="6"/>
  <c r="HS398" i="6"/>
  <c r="FI398" i="6"/>
  <c r="LG397" i="6"/>
  <c r="FS391" i="6"/>
  <c r="FG391" i="6"/>
  <c r="MH381" i="6"/>
  <c r="LR379" i="6"/>
  <c r="LT379" i="6" s="1"/>
  <c r="FK375" i="6"/>
  <c r="JR372" i="6"/>
  <c r="HM372" i="6"/>
  <c r="ML369" i="6"/>
  <c r="HC369" i="6"/>
  <c r="HM368" i="6"/>
  <c r="HS367" i="6"/>
  <c r="JR367" i="6"/>
  <c r="HI367" i="6"/>
  <c r="FS364" i="6"/>
  <c r="MD364" i="6"/>
  <c r="FS363" i="6"/>
  <c r="JD359" i="6"/>
  <c r="IY359" i="6"/>
  <c r="HN350" i="6"/>
  <c r="AL350" i="6" s="1"/>
  <c r="FM340" i="6"/>
  <c r="JF338" i="6"/>
  <c r="FK336" i="6"/>
  <c r="LV334" i="6"/>
  <c r="MF334" i="6"/>
  <c r="LC307" i="6"/>
  <c r="LD307" i="6"/>
  <c r="LE307" i="6"/>
  <c r="FQ220" i="6"/>
  <c r="FE220" i="6"/>
  <c r="FG220" i="6"/>
  <c r="FI220" i="6"/>
  <c r="FK220" i="6"/>
  <c r="FM220" i="6"/>
  <c r="FS220" i="6"/>
  <c r="MJ200" i="6"/>
  <c r="MD200" i="6"/>
  <c r="FC116" i="6"/>
  <c r="FK116" i="6"/>
  <c r="FS116" i="6"/>
  <c r="FE13" i="6"/>
  <c r="FI13" i="6"/>
  <c r="FK13" i="6"/>
  <c r="FM13" i="6"/>
  <c r="FO13" i="6"/>
  <c r="MH454" i="6"/>
  <c r="JP440" i="6"/>
  <c r="JH434" i="6"/>
  <c r="MD420" i="6"/>
  <c r="FG419" i="6"/>
  <c r="HM416" i="6"/>
  <c r="JF414" i="6"/>
  <c r="HO402" i="6"/>
  <c r="FK400" i="6"/>
  <c r="FM397" i="6"/>
  <c r="JL396" i="6"/>
  <c r="FE391" i="6"/>
  <c r="JP390" i="6"/>
  <c r="FO386" i="6"/>
  <c r="MF381" i="6"/>
  <c r="HO375" i="6"/>
  <c r="FI375" i="6"/>
  <c r="JT372" i="6"/>
  <c r="JP372" i="6"/>
  <c r="HK372" i="6"/>
  <c r="GR369" i="6"/>
  <c r="HG368" i="6"/>
  <c r="JP367" i="6"/>
  <c r="HG367" i="6"/>
  <c r="FM364" i="6"/>
  <c r="FI363" i="6"/>
  <c r="MB362" i="6"/>
  <c r="MD358" i="6"/>
  <c r="MB356" i="6"/>
  <c r="LF355" i="6"/>
  <c r="MI347" i="6"/>
  <c r="DB347" i="6" s="1"/>
  <c r="HM339" i="6"/>
  <c r="LG338" i="6"/>
  <c r="JD326" i="6"/>
  <c r="JT326" i="6"/>
  <c r="JF326" i="6"/>
  <c r="JJ326" i="6"/>
  <c r="JN326" i="6"/>
  <c r="JP326" i="6"/>
  <c r="JD310" i="6"/>
  <c r="JJ310" i="6"/>
  <c r="JT310" i="6"/>
  <c r="JN310" i="6"/>
  <c r="JP310" i="6"/>
  <c r="JR310" i="6"/>
  <c r="FO74" i="6"/>
  <c r="FK74" i="6"/>
  <c r="FS74" i="6"/>
  <c r="FM74" i="6"/>
  <c r="FQ74" i="6"/>
  <c r="MJ70" i="6"/>
  <c r="MB70" i="6"/>
  <c r="MH66" i="6"/>
  <c r="LX66" i="6"/>
  <c r="LZ66" i="6"/>
  <c r="ML66" i="6"/>
  <c r="MB66" i="6"/>
  <c r="MD66" i="6"/>
  <c r="JH57" i="6"/>
  <c r="JR57" i="6"/>
  <c r="JT57" i="6"/>
  <c r="JJ57" i="6"/>
  <c r="HC42" i="6"/>
  <c r="HS42" i="6"/>
  <c r="FS440" i="6"/>
  <c r="JN440" i="6"/>
  <c r="ML439" i="6"/>
  <c r="LD436" i="6"/>
  <c r="JF434" i="6"/>
  <c r="ML420" i="6"/>
  <c r="MJ419" i="6"/>
  <c r="HE412" i="6"/>
  <c r="MB408" i="6"/>
  <c r="FE400" i="6"/>
  <c r="FS398" i="6"/>
  <c r="HQ398" i="6"/>
  <c r="FG397" i="6"/>
  <c r="MH393" i="6"/>
  <c r="FI384" i="6"/>
  <c r="LZ381" i="6"/>
  <c r="LF378" i="6"/>
  <c r="JL376" i="6"/>
  <c r="HM375" i="6"/>
  <c r="FE375" i="6"/>
  <c r="JN372" i="6"/>
  <c r="ER370" i="6"/>
  <c r="JJ367" i="6"/>
  <c r="FK364" i="6"/>
  <c r="FE363" i="6"/>
  <c r="FQ363" i="6"/>
  <c r="LX362" i="6"/>
  <c r="HC362" i="6"/>
  <c r="HS360" i="6"/>
  <c r="HQ360" i="6"/>
  <c r="MB358" i="6"/>
  <c r="FM355" i="6"/>
  <c r="HK339" i="6"/>
  <c r="LF338" i="6"/>
  <c r="JT335" i="6"/>
  <c r="JR335" i="6"/>
  <c r="LX327" i="6"/>
  <c r="MB327" i="6"/>
  <c r="MJ327" i="6"/>
  <c r="LV281" i="6"/>
  <c r="ML281" i="6"/>
  <c r="MD281" i="6"/>
  <c r="MF281" i="6"/>
  <c r="MH281" i="6"/>
  <c r="MJ281" i="6"/>
  <c r="HI241" i="6"/>
  <c r="HK241" i="6"/>
  <c r="HQ241" i="6"/>
  <c r="IY225" i="6"/>
  <c r="JP225" i="6"/>
  <c r="JT225" i="6"/>
  <c r="JD225" i="6"/>
  <c r="JF225" i="6"/>
  <c r="JH225" i="6"/>
  <c r="JD197" i="6"/>
  <c r="JT197" i="6"/>
  <c r="JJ197" i="6"/>
  <c r="JL197" i="6"/>
  <c r="JR197" i="6"/>
  <c r="HC117" i="6"/>
  <c r="HS117" i="6"/>
  <c r="HM117" i="6"/>
  <c r="HQ117" i="6"/>
  <c r="JN60" i="6"/>
  <c r="JJ60" i="6"/>
  <c r="JL60" i="6"/>
  <c r="JP60" i="6"/>
  <c r="JT60" i="6"/>
  <c r="JF60" i="6"/>
  <c r="MH36" i="6"/>
  <c r="LZ36" i="6"/>
  <c r="ML36" i="6"/>
  <c r="MB36" i="6"/>
  <c r="MD36" i="6"/>
  <c r="MF36" i="6"/>
  <c r="LX16" i="6"/>
  <c r="LZ16" i="6"/>
  <c r="ML16" i="6"/>
  <c r="MJ16" i="6"/>
  <c r="JD11" i="6"/>
  <c r="JL11" i="6"/>
  <c r="JP11" i="6"/>
  <c r="JR11" i="6"/>
  <c r="JF11" i="6"/>
  <c r="JT11" i="6"/>
  <c r="JP459" i="6"/>
  <c r="JH440" i="6"/>
  <c r="HQ419" i="6"/>
  <c r="JR414" i="6"/>
  <c r="FS400" i="6"/>
  <c r="FC398" i="6"/>
  <c r="JT394" i="6"/>
  <c r="MF393" i="6"/>
  <c r="FQ391" i="6"/>
  <c r="JT379" i="6"/>
  <c r="IS372" i="6"/>
  <c r="JH372" i="6"/>
  <c r="HI369" i="6"/>
  <c r="IS368" i="6"/>
  <c r="JH367" i="6"/>
  <c r="ML364" i="6"/>
  <c r="FI364" i="6"/>
  <c r="FO364" i="6"/>
  <c r="MJ363" i="6"/>
  <c r="HM363" i="6"/>
  <c r="FK360" i="6"/>
  <c r="HO360" i="6"/>
  <c r="HC360" i="6"/>
  <c r="JT359" i="6"/>
  <c r="JJ358" i="6"/>
  <c r="LX358" i="6"/>
  <c r="FI355" i="6"/>
  <c r="HS339" i="6"/>
  <c r="HI339" i="6"/>
  <c r="JT338" i="6"/>
  <c r="MD338" i="6"/>
  <c r="JR338" i="6"/>
  <c r="JP335" i="6"/>
  <c r="FC308" i="6"/>
  <c r="FK308" i="6"/>
  <c r="FS308" i="6"/>
  <c r="LX285" i="6"/>
  <c r="LZ285" i="6"/>
  <c r="MD285" i="6"/>
  <c r="MJ285" i="6"/>
  <c r="ML285" i="6"/>
  <c r="MB201" i="6"/>
  <c r="MD201" i="6"/>
  <c r="JD129" i="6"/>
  <c r="JH129" i="6"/>
  <c r="FO100" i="6"/>
  <c r="FK100" i="6"/>
  <c r="JH60" i="6"/>
  <c r="LV56" i="6"/>
  <c r="MJ56" i="6"/>
  <c r="LZ56" i="6"/>
  <c r="MB56" i="6"/>
  <c r="MD56" i="6"/>
  <c r="ML56" i="6"/>
  <c r="MF56" i="6"/>
  <c r="JH11" i="6"/>
  <c r="JP414" i="6"/>
  <c r="IS381" i="6"/>
  <c r="JN320" i="6"/>
  <c r="JJ320" i="6"/>
  <c r="MH129" i="6"/>
  <c r="ML129" i="6"/>
  <c r="MD129" i="6"/>
  <c r="MJ129" i="6"/>
  <c r="HC101" i="6"/>
  <c r="HO101" i="6"/>
  <c r="HQ101" i="6"/>
  <c r="LX73" i="6"/>
  <c r="LV73" i="6"/>
  <c r="MD73" i="6"/>
  <c r="MF73" i="6"/>
  <c r="ML73" i="6"/>
  <c r="MH73" i="6"/>
  <c r="JP46" i="6"/>
  <c r="JH46" i="6"/>
  <c r="FQ13" i="6"/>
  <c r="JH459" i="6"/>
  <c r="JT443" i="6"/>
  <c r="JR434" i="6"/>
  <c r="HM419" i="6"/>
  <c r="JN414" i="6"/>
  <c r="HS412" i="6"/>
  <c r="FC400" i="6"/>
  <c r="HS399" i="6"/>
  <c r="LK392" i="6"/>
  <c r="FM391" i="6"/>
  <c r="FE364" i="6"/>
  <c r="HG360" i="6"/>
  <c r="JJ359" i="6"/>
  <c r="JN338" i="6"/>
  <c r="JD330" i="6"/>
  <c r="JJ330" i="6"/>
  <c r="JP330" i="6"/>
  <c r="JR330" i="6"/>
  <c r="JR326" i="6"/>
  <c r="LZ310" i="6"/>
  <c r="MJ310" i="6"/>
  <c r="EX264" i="6"/>
  <c r="FO264" i="6"/>
  <c r="FS264" i="6"/>
  <c r="LX192" i="6"/>
  <c r="LQ192" i="6"/>
  <c r="MB192" i="6"/>
  <c r="JL188" i="6"/>
  <c r="JN188" i="6"/>
  <c r="JH164" i="6"/>
  <c r="JP164" i="6"/>
  <c r="JR164" i="6"/>
  <c r="FC80" i="6"/>
  <c r="FK80" i="6"/>
  <c r="FL80" i="6"/>
  <c r="O80" i="6" s="1"/>
  <c r="FM80" i="6"/>
  <c r="FO80" i="6"/>
  <c r="FQ80" i="6"/>
  <c r="MF66" i="6"/>
  <c r="HI53" i="6"/>
  <c r="HG53" i="6"/>
  <c r="HK53" i="6"/>
  <c r="JJ46" i="6"/>
  <c r="HC9" i="6"/>
  <c r="HM9" i="6"/>
  <c r="HN9" i="6"/>
  <c r="AL9" i="6" s="1"/>
  <c r="HO9" i="6"/>
  <c r="HP9" i="6"/>
  <c r="AN9" i="6" s="1"/>
  <c r="HS9" i="6"/>
  <c r="HQ9" i="6"/>
  <c r="LG388" i="6"/>
  <c r="FC364" i="6"/>
  <c r="HE360" i="6"/>
  <c r="JH359" i="6"/>
  <c r="JL338" i="6"/>
  <c r="JD323" i="6"/>
  <c r="JL323" i="6"/>
  <c r="JP323" i="6"/>
  <c r="JJ314" i="6"/>
  <c r="JL314" i="6"/>
  <c r="JN314" i="6"/>
  <c r="JP314" i="6"/>
  <c r="FG235" i="6"/>
  <c r="FQ235" i="6"/>
  <c r="FE235" i="6"/>
  <c r="FI235" i="6"/>
  <c r="FK235" i="6"/>
  <c r="FS235" i="6"/>
  <c r="FM235" i="6"/>
  <c r="FO204" i="6"/>
  <c r="FK204" i="6"/>
  <c r="FG200" i="6"/>
  <c r="FK200" i="6"/>
  <c r="FQ200" i="6"/>
  <c r="FS200" i="6"/>
  <c r="JP191" i="6"/>
  <c r="JF191" i="6"/>
  <c r="JH191" i="6"/>
  <c r="JJ191" i="6"/>
  <c r="IY191" i="6"/>
  <c r="JL191" i="6"/>
  <c r="JN191" i="6"/>
  <c r="JT191" i="6"/>
  <c r="FG163" i="6"/>
  <c r="FQ163" i="6"/>
  <c r="FS163" i="6"/>
  <c r="FE163" i="6"/>
  <c r="FI163" i="6"/>
  <c r="FK163" i="6"/>
  <c r="FM163" i="6"/>
  <c r="FQ139" i="6"/>
  <c r="FC139" i="6"/>
  <c r="FG51" i="6"/>
  <c r="FC51" i="6"/>
  <c r="FQ51" i="6"/>
  <c r="FI51" i="6"/>
  <c r="FS51" i="6"/>
  <c r="FK51" i="6"/>
  <c r="FM51" i="6"/>
  <c r="FS13" i="6"/>
  <c r="LG323" i="6"/>
  <c r="MB318" i="6"/>
  <c r="JH312" i="6"/>
  <c r="MF311" i="6"/>
  <c r="LC305" i="6"/>
  <c r="LZ293" i="6"/>
  <c r="FQ285" i="6"/>
  <c r="FR285" i="6" s="1"/>
  <c r="U285" i="6" s="1"/>
  <c r="FI283" i="6"/>
  <c r="JR281" i="6"/>
  <c r="LF240" i="6"/>
  <c r="HK234" i="6"/>
  <c r="JN221" i="6"/>
  <c r="HP216" i="6"/>
  <c r="AN216" i="6" s="1"/>
  <c r="JN194" i="6"/>
  <c r="MB186" i="6"/>
  <c r="JP159" i="6"/>
  <c r="LF158" i="6"/>
  <c r="HI158" i="6"/>
  <c r="JT157" i="6"/>
  <c r="LF153" i="6"/>
  <c r="LG135" i="6"/>
  <c r="HQ119" i="6"/>
  <c r="HI107" i="6"/>
  <c r="LF106" i="6"/>
  <c r="LF95" i="6"/>
  <c r="LF68" i="6"/>
  <c r="HO60" i="6"/>
  <c r="LF52" i="6"/>
  <c r="FO42" i="6"/>
  <c r="FE40" i="6"/>
  <c r="HE35" i="6"/>
  <c r="LZ33" i="6"/>
  <c r="HE25" i="6"/>
  <c r="LX2" i="6"/>
  <c r="LF323" i="6"/>
  <c r="JN304" i="6"/>
  <c r="HO296" i="6"/>
  <c r="FO285" i="6"/>
  <c r="LF257" i="6"/>
  <c r="HQ256" i="6"/>
  <c r="FE240" i="6"/>
  <c r="MD238" i="6"/>
  <c r="FM238" i="6"/>
  <c r="LZ237" i="6"/>
  <c r="JJ234" i="6"/>
  <c r="HK232" i="6"/>
  <c r="JL221" i="6"/>
  <c r="JR221" i="6"/>
  <c r="FI203" i="6"/>
  <c r="JE165" i="6"/>
  <c r="BU165" i="6" s="1"/>
  <c r="BV165" i="6" s="1"/>
  <c r="HI163" i="6"/>
  <c r="JN159" i="6"/>
  <c r="JD159" i="6"/>
  <c r="HG158" i="6"/>
  <c r="HH158" i="6" s="1"/>
  <c r="AF158" i="6" s="1"/>
  <c r="HO119" i="6"/>
  <c r="HG107" i="6"/>
  <c r="FO106" i="6"/>
  <c r="HO104" i="6"/>
  <c r="LF94" i="6"/>
  <c r="FH64" i="6"/>
  <c r="K64" i="6" s="1"/>
  <c r="MF57" i="6"/>
  <c r="HM56" i="6"/>
  <c r="FG54" i="6"/>
  <c r="HO34" i="6"/>
  <c r="FI34" i="6"/>
  <c r="LX33" i="6"/>
  <c r="MB28" i="6"/>
  <c r="HC21" i="6"/>
  <c r="HQ17" i="6"/>
  <c r="HK13" i="6"/>
  <c r="JJ4" i="6"/>
  <c r="MB326" i="6"/>
  <c r="LZ324" i="6"/>
  <c r="FO287" i="6"/>
  <c r="LX238" i="6"/>
  <c r="JJ221" i="6"/>
  <c r="HP204" i="6"/>
  <c r="AN204" i="6" s="1"/>
  <c r="HI188" i="6"/>
  <c r="ML186" i="6"/>
  <c r="FK165" i="6"/>
  <c r="LG152" i="6"/>
  <c r="MJ150" i="6"/>
  <c r="LF135" i="6"/>
  <c r="FH130" i="6"/>
  <c r="K130" i="6" s="1"/>
  <c r="HK119" i="6"/>
  <c r="FG119" i="6"/>
  <c r="FO110" i="6"/>
  <c r="FK106" i="6"/>
  <c r="HM104" i="6"/>
  <c r="MH80" i="6"/>
  <c r="JR64" i="6"/>
  <c r="HK56" i="6"/>
  <c r="HI13" i="6"/>
  <c r="FO6" i="6"/>
  <c r="MJ320" i="6"/>
  <c r="HC320" i="6"/>
  <c r="FI309" i="6"/>
  <c r="FQ305" i="6"/>
  <c r="JJ304" i="6"/>
  <c r="HK228" i="6"/>
  <c r="MJ225" i="6"/>
  <c r="JH222" i="6"/>
  <c r="JH221" i="6"/>
  <c r="JT165" i="6"/>
  <c r="JR165" i="6"/>
  <c r="JS165" i="6" s="1"/>
  <c r="CI165" i="6" s="1"/>
  <c r="CJ165" i="6" s="1"/>
  <c r="FI165" i="6"/>
  <c r="LG159" i="6"/>
  <c r="JJ159" i="6"/>
  <c r="LF133" i="6"/>
  <c r="MH96" i="6"/>
  <c r="MH88" i="6"/>
  <c r="LF73" i="6"/>
  <c r="JP64" i="6"/>
  <c r="HC64" i="6"/>
  <c r="HQ58" i="6"/>
  <c r="HC58" i="6"/>
  <c r="LG54" i="6"/>
  <c r="HS35" i="6"/>
  <c r="HQ25" i="6"/>
  <c r="HK21" i="6"/>
  <c r="MH6" i="6"/>
  <c r="FG309" i="6"/>
  <c r="FI307" i="6"/>
  <c r="MF305" i="6"/>
  <c r="FM305" i="6"/>
  <c r="JL291" i="6"/>
  <c r="HG291" i="6"/>
  <c r="HK259" i="6"/>
  <c r="MK252" i="6"/>
  <c r="DD252" i="6" s="1"/>
  <c r="LF248" i="6"/>
  <c r="LF246" i="6"/>
  <c r="HC234" i="6"/>
  <c r="MF232" i="6"/>
  <c r="HS225" i="6"/>
  <c r="MF225" i="6"/>
  <c r="JF222" i="6"/>
  <c r="MB222" i="6"/>
  <c r="JF221" i="6"/>
  <c r="JL220" i="6"/>
  <c r="MD219" i="6"/>
  <c r="HK201" i="6"/>
  <c r="LF190" i="6"/>
  <c r="FK168" i="6"/>
  <c r="JH165" i="6"/>
  <c r="FG165" i="6"/>
  <c r="JH159" i="6"/>
  <c r="LF152" i="6"/>
  <c r="FE110" i="6"/>
  <c r="FM94" i="6"/>
  <c r="MF88" i="6"/>
  <c r="FG88" i="6"/>
  <c r="MH15" i="6"/>
  <c r="MB10" i="6"/>
  <c r="HK6" i="6"/>
  <c r="HO308" i="6"/>
  <c r="FE307" i="6"/>
  <c r="MD305" i="6"/>
  <c r="MD291" i="6"/>
  <c r="JM276" i="6"/>
  <c r="CC276" i="6" s="1"/>
  <c r="CD276" i="6" s="1"/>
  <c r="LF265" i="6"/>
  <c r="HI263" i="6"/>
  <c r="HI256" i="6"/>
  <c r="LV237" i="6"/>
  <c r="JF165" i="6"/>
  <c r="JF159" i="6"/>
  <c r="LZ150" i="6"/>
  <c r="HQ149" i="6"/>
  <c r="FQ136" i="6"/>
  <c r="HO122" i="6"/>
  <c r="LZ96" i="6"/>
  <c r="MD88" i="6"/>
  <c r="FE88" i="6"/>
  <c r="MD83" i="6"/>
  <c r="LZ80" i="6"/>
  <c r="JH68" i="6"/>
  <c r="JH64" i="6"/>
  <c r="HO64" i="6"/>
  <c r="HP64" i="6" s="1"/>
  <c r="AN64" i="6" s="1"/>
  <c r="HM58" i="6"/>
  <c r="LF54" i="6"/>
  <c r="LF53" i="6"/>
  <c r="JJ52" i="6"/>
  <c r="FK47" i="6"/>
  <c r="JL45" i="6"/>
  <c r="JJ30" i="6"/>
  <c r="MD26" i="6"/>
  <c r="HM25" i="6"/>
  <c r="FM25" i="6"/>
  <c r="HE21" i="6"/>
  <c r="MF15" i="6"/>
  <c r="MJ11" i="6"/>
  <c r="FK8" i="6"/>
  <c r="FQ310" i="6"/>
  <c r="MB305" i="6"/>
  <c r="MJ303" i="6"/>
  <c r="FO283" i="6"/>
  <c r="MB262" i="6"/>
  <c r="LZ260" i="6"/>
  <c r="HE259" i="6"/>
  <c r="HK257" i="6"/>
  <c r="HG256" i="6"/>
  <c r="JG253" i="6"/>
  <c r="BW253" i="6" s="1"/>
  <c r="BX253" i="6" s="1"/>
  <c r="HO234" i="6"/>
  <c r="HE228" i="6"/>
  <c r="LQ225" i="6"/>
  <c r="MB223" i="6"/>
  <c r="JR194" i="6"/>
  <c r="FI194" i="6"/>
  <c r="HI186" i="6"/>
  <c r="HI160" i="6"/>
  <c r="HK122" i="6"/>
  <c r="JJ107" i="6"/>
  <c r="HO107" i="6"/>
  <c r="LG106" i="6"/>
  <c r="LF98" i="6"/>
  <c r="LG95" i="6"/>
  <c r="FG94" i="6"/>
  <c r="FH94" i="6" s="1"/>
  <c r="K94" i="6" s="1"/>
  <c r="L94" i="6" s="1"/>
  <c r="MB88" i="6"/>
  <c r="MB82" i="6"/>
  <c r="HM64" i="6"/>
  <c r="HK58" i="6"/>
  <c r="FK46" i="6"/>
  <c r="HO35" i="6"/>
  <c r="FF30" i="6"/>
  <c r="I30" i="6" s="1"/>
  <c r="HK25" i="6"/>
  <c r="FK25" i="6"/>
  <c r="MF20" i="6"/>
  <c r="LG18" i="6"/>
  <c r="HO18" i="6"/>
  <c r="ML15" i="6"/>
  <c r="LZ15" i="6"/>
  <c r="LG2" i="6"/>
  <c r="LZ600" i="6"/>
  <c r="HO599" i="6"/>
  <c r="MJ598" i="6"/>
  <c r="LV600" i="6"/>
  <c r="JL599" i="6"/>
  <c r="ML598" i="6"/>
  <c r="MH598" i="6"/>
  <c r="MF600" i="6"/>
  <c r="ML600" i="6"/>
  <c r="MB600" i="6"/>
  <c r="MF599" i="6"/>
  <c r="HK596" i="6"/>
  <c r="JH595" i="6"/>
  <c r="JD593" i="6"/>
  <c r="LZ586" i="6"/>
  <c r="FM586" i="6"/>
  <c r="HQ582" i="6"/>
  <c r="HR582" i="6" s="1"/>
  <c r="AP582" i="6" s="1"/>
  <c r="BK582" i="6" s="1"/>
  <c r="LZ581" i="6"/>
  <c r="HG580" i="6"/>
  <c r="FM567" i="6"/>
  <c r="ML566" i="6"/>
  <c r="HQ561" i="6"/>
  <c r="FM561" i="6"/>
  <c r="FC561" i="6"/>
  <c r="JF560" i="6"/>
  <c r="JP556" i="6"/>
  <c r="JL552" i="6"/>
  <c r="HK550" i="6"/>
  <c r="HS546" i="6"/>
  <c r="HE544" i="6"/>
  <c r="MF543" i="6"/>
  <c r="JP533" i="6"/>
  <c r="MJ526" i="6"/>
  <c r="ML522" i="6"/>
  <c r="MB522" i="6"/>
  <c r="JL521" i="6"/>
  <c r="HQ520" i="6"/>
  <c r="HR520" i="6"/>
  <c r="AP520" i="6" s="1"/>
  <c r="HS516" i="6"/>
  <c r="HG516" i="6"/>
  <c r="FI501" i="6"/>
  <c r="JJ494" i="6"/>
  <c r="HQ494" i="6"/>
  <c r="MD491" i="6"/>
  <c r="JL491" i="6"/>
  <c r="LZ488" i="6"/>
  <c r="JP486" i="6"/>
  <c r="HI486" i="6"/>
  <c r="LX484" i="6"/>
  <c r="JP483" i="6"/>
  <c r="HE475" i="6"/>
  <c r="FK472" i="6"/>
  <c r="FG464" i="6"/>
  <c r="MH462" i="6"/>
  <c r="FI460" i="6"/>
  <c r="MF458" i="6"/>
  <c r="JR458" i="6"/>
  <c r="HQ458" i="6"/>
  <c r="MB456" i="6"/>
  <c r="JR454" i="6"/>
  <c r="FQ451" i="6"/>
  <c r="ML450" i="6"/>
  <c r="MB450" i="6"/>
  <c r="MD448" i="6"/>
  <c r="HS446" i="6"/>
  <c r="JN443" i="6"/>
  <c r="FO442" i="6"/>
  <c r="HS440" i="6"/>
  <c r="ML438" i="6"/>
  <c r="HO434" i="6"/>
  <c r="FK434" i="6"/>
  <c r="MB431" i="6"/>
  <c r="ML428" i="6"/>
  <c r="MD424" i="6"/>
  <c r="LC424" i="6"/>
  <c r="FC424" i="6"/>
  <c r="FM424" i="6"/>
  <c r="FG424" i="6"/>
  <c r="FI424" i="6"/>
  <c r="LD422" i="6"/>
  <c r="LE422" i="6"/>
  <c r="FF418" i="6"/>
  <c r="I418" i="6" s="1"/>
  <c r="LV412" i="6"/>
  <c r="MJ412" i="6"/>
  <c r="HG408" i="6"/>
  <c r="FG407" i="6"/>
  <c r="FS407" i="6"/>
  <c r="MJ404" i="6"/>
  <c r="MH404" i="6"/>
  <c r="HC392" i="6"/>
  <c r="HS392" i="6"/>
  <c r="IZ390" i="6"/>
  <c r="IS390" i="6"/>
  <c r="LR386" i="6"/>
  <c r="LT386" i="6"/>
  <c r="LK386" i="6"/>
  <c r="FS376" i="6"/>
  <c r="GR374" i="6"/>
  <c r="FM374" i="6"/>
  <c r="FO374" i="6"/>
  <c r="FQ374" i="6"/>
  <c r="FS374" i="6"/>
  <c r="FO330" i="6"/>
  <c r="FS330" i="6"/>
  <c r="FE330" i="6"/>
  <c r="FI330" i="6"/>
  <c r="FQ330" i="6"/>
  <c r="FR330" i="6" s="1"/>
  <c r="U330" i="6" s="1"/>
  <c r="HM594" i="6"/>
  <c r="LX586" i="6"/>
  <c r="FK586" i="6"/>
  <c r="JR584" i="6"/>
  <c r="HE582" i="6"/>
  <c r="HF582" i="6"/>
  <c r="AD582" i="6" s="1"/>
  <c r="HE580" i="6"/>
  <c r="HK578" i="6"/>
  <c r="MD572" i="6"/>
  <c r="FM569" i="6"/>
  <c r="FI567" i="6"/>
  <c r="HO561" i="6"/>
  <c r="HP561" i="6" s="1"/>
  <c r="AN561" i="6" s="1"/>
  <c r="HM560" i="6"/>
  <c r="HQ555" i="6"/>
  <c r="HR555" i="6" s="1"/>
  <c r="AP555" i="6" s="1"/>
  <c r="JJ552" i="6"/>
  <c r="LX551" i="6"/>
  <c r="HI550" i="6"/>
  <c r="FQ549" i="6"/>
  <c r="JT548" i="6"/>
  <c r="JP548" i="6"/>
  <c r="HQ546" i="6"/>
  <c r="LZ543" i="6"/>
  <c r="HM540" i="6"/>
  <c r="FQ534" i="6"/>
  <c r="LG530" i="6"/>
  <c r="MH526" i="6"/>
  <c r="HO520" i="6"/>
  <c r="MJ519" i="6"/>
  <c r="HE516" i="6"/>
  <c r="FK516" i="6"/>
  <c r="FG515" i="6"/>
  <c r="FH515" i="6" s="1"/>
  <c r="K515" i="6" s="1"/>
  <c r="JT514" i="6"/>
  <c r="JR514" i="6"/>
  <c r="FM511" i="6"/>
  <c r="MJ497" i="6"/>
  <c r="JN497" i="6"/>
  <c r="HM494" i="6"/>
  <c r="MB491" i="6"/>
  <c r="FI486" i="6"/>
  <c r="JT483" i="6"/>
  <c r="FC480" i="6"/>
  <c r="JD475" i="6"/>
  <c r="HC464" i="6"/>
  <c r="FE464" i="6"/>
  <c r="MD462" i="6"/>
  <c r="FG460" i="6"/>
  <c r="JT458" i="6"/>
  <c r="MD458" i="6"/>
  <c r="JP458" i="6"/>
  <c r="LZ456" i="6"/>
  <c r="FS451" i="6"/>
  <c r="FM451" i="6"/>
  <c r="LZ450" i="6"/>
  <c r="MB448" i="6"/>
  <c r="HQ446" i="6"/>
  <c r="MJ443" i="6"/>
  <c r="JL443" i="6"/>
  <c r="HM440" i="6"/>
  <c r="FO439" i="6"/>
  <c r="LZ431" i="6"/>
  <c r="ML424" i="6"/>
  <c r="LZ424" i="6"/>
  <c r="LE408" i="6"/>
  <c r="LF408" i="6"/>
  <c r="LD408" i="6"/>
  <c r="HQ406" i="6"/>
  <c r="HM406" i="6"/>
  <c r="HO406" i="6"/>
  <c r="JR396" i="6"/>
  <c r="MJ392" i="6"/>
  <c r="LZ391" i="6"/>
  <c r="LX391" i="6"/>
  <c r="MD391" i="6"/>
  <c r="MJ391" i="6"/>
  <c r="HI384" i="6"/>
  <c r="HE384" i="6"/>
  <c r="HO384" i="6"/>
  <c r="LG382" i="6"/>
  <c r="HO381" i="6"/>
  <c r="LV339" i="6"/>
  <c r="MF339" i="6"/>
  <c r="MH339" i="6"/>
  <c r="MJ339" i="6"/>
  <c r="ML339" i="6"/>
  <c r="LX339" i="6"/>
  <c r="LZ339" i="6"/>
  <c r="MB339" i="6"/>
  <c r="HK594" i="6"/>
  <c r="HM587" i="6"/>
  <c r="LZ576" i="6"/>
  <c r="FG567" i="6"/>
  <c r="HK560" i="6"/>
  <c r="HO555" i="6"/>
  <c r="HP555" i="6" s="1"/>
  <c r="AN555" i="6" s="1"/>
  <c r="JH552" i="6"/>
  <c r="FM549" i="6"/>
  <c r="JJ548" i="6"/>
  <c r="HM546" i="6"/>
  <c r="MB538" i="6"/>
  <c r="JL537" i="6"/>
  <c r="MB534" i="6"/>
  <c r="JN534" i="6"/>
  <c r="FM534" i="6"/>
  <c r="HI521" i="6"/>
  <c r="HM520" i="6"/>
  <c r="MH519" i="6"/>
  <c r="FI516" i="6"/>
  <c r="FE515" i="6"/>
  <c r="JP514" i="6"/>
  <c r="FE514" i="6"/>
  <c r="FF514" i="6" s="1"/>
  <c r="I514" i="6" s="1"/>
  <c r="JF512" i="6"/>
  <c r="HK506" i="6"/>
  <c r="FQ506" i="6"/>
  <c r="HE498" i="6"/>
  <c r="MD497" i="6"/>
  <c r="LV494" i="6"/>
  <c r="JF494" i="6"/>
  <c r="MF493" i="6"/>
  <c r="FG492" i="6"/>
  <c r="FH492" i="6" s="1"/>
  <c r="K492" i="6" s="1"/>
  <c r="LX491" i="6"/>
  <c r="FG486" i="6"/>
  <c r="FO484" i="6"/>
  <c r="MF472" i="6"/>
  <c r="FS464" i="6"/>
  <c r="HS463" i="6"/>
  <c r="MB462" i="6"/>
  <c r="MB458" i="6"/>
  <c r="JJ458" i="6"/>
  <c r="HE458" i="6"/>
  <c r="HI454" i="6"/>
  <c r="FM454" i="6"/>
  <c r="HG451" i="6"/>
  <c r="FI451" i="6"/>
  <c r="LX450" i="6"/>
  <c r="HO446" i="6"/>
  <c r="HC446" i="6"/>
  <c r="JJ443" i="6"/>
  <c r="HK440" i="6"/>
  <c r="MF439" i="6"/>
  <c r="FK439" i="6"/>
  <c r="JT438" i="6"/>
  <c r="JP438" i="6"/>
  <c r="HK438" i="6"/>
  <c r="FK436" i="6"/>
  <c r="HG431" i="6"/>
  <c r="FI431" i="6"/>
  <c r="LD430" i="6"/>
  <c r="HS428" i="6"/>
  <c r="JT427" i="6"/>
  <c r="LX424" i="6"/>
  <c r="FE415" i="6"/>
  <c r="FF415" i="6"/>
  <c r="I415" i="6" s="1"/>
  <c r="FQ415" i="6"/>
  <c r="FR415" i="6"/>
  <c r="U415" i="6" s="1"/>
  <c r="FQ408" i="6"/>
  <c r="FO408" i="6"/>
  <c r="FS408" i="6"/>
  <c r="FK408" i="6"/>
  <c r="MB403" i="6"/>
  <c r="LV403" i="6"/>
  <c r="MD403" i="6"/>
  <c r="MF403" i="6"/>
  <c r="MJ403" i="6"/>
  <c r="JT396" i="6"/>
  <c r="JF387" i="6"/>
  <c r="JH387" i="6"/>
  <c r="JP387" i="6"/>
  <c r="HG385" i="6"/>
  <c r="HI385" i="6"/>
  <c r="GY379" i="6"/>
  <c r="GR379" i="6"/>
  <c r="MD375" i="6"/>
  <c r="MJ375" i="6"/>
  <c r="GY375" i="6"/>
  <c r="GR375" i="6"/>
  <c r="JD373" i="6"/>
  <c r="JN373" i="6"/>
  <c r="JT373" i="6"/>
  <c r="JH373" i="6"/>
  <c r="JJ373" i="6"/>
  <c r="MB370" i="6"/>
  <c r="MD370" i="6"/>
  <c r="FO369" i="6"/>
  <c r="FM369" i="6"/>
  <c r="FQ369" i="6"/>
  <c r="FS369" i="6"/>
  <c r="JL360" i="6"/>
  <c r="JN360" i="6"/>
  <c r="HK356" i="6"/>
  <c r="GX356" i="6"/>
  <c r="HM356" i="6"/>
  <c r="HO356" i="6"/>
  <c r="JD340" i="6"/>
  <c r="JN340" i="6"/>
  <c r="FC322" i="6"/>
  <c r="FO322" i="6"/>
  <c r="FS322" i="6"/>
  <c r="FQ322" i="6"/>
  <c r="FE322" i="6"/>
  <c r="FG322" i="6"/>
  <c r="FI322" i="6"/>
  <c r="FK322" i="6"/>
  <c r="FC320" i="6"/>
  <c r="FM320" i="6"/>
  <c r="FO320" i="6"/>
  <c r="FQ320" i="6"/>
  <c r="FE320" i="6"/>
  <c r="FG320" i="6"/>
  <c r="FI320" i="6"/>
  <c r="FS320" i="6"/>
  <c r="HI594" i="6"/>
  <c r="JN584" i="6"/>
  <c r="HE578" i="6"/>
  <c r="LX576" i="6"/>
  <c r="LZ572" i="6"/>
  <c r="FE567" i="6"/>
  <c r="FI563" i="6"/>
  <c r="FJ563" i="6"/>
  <c r="M563" i="6" s="1"/>
  <c r="HS561" i="6"/>
  <c r="FG561" i="6"/>
  <c r="MH552" i="6"/>
  <c r="HE550" i="6"/>
  <c r="LD540" i="6"/>
  <c r="JJ537" i="6"/>
  <c r="LZ534" i="6"/>
  <c r="JH534" i="6"/>
  <c r="HI534" i="6"/>
  <c r="LZ533" i="6"/>
  <c r="HM532" i="6"/>
  <c r="MD531" i="6"/>
  <c r="JF531" i="6"/>
  <c r="FS527" i="6"/>
  <c r="FO527" i="6"/>
  <c r="ML526" i="6"/>
  <c r="JT521" i="6"/>
  <c r="HG521" i="6"/>
  <c r="HK520" i="6"/>
  <c r="FI520" i="6"/>
  <c r="MD519" i="6"/>
  <c r="FG516" i="6"/>
  <c r="JH514" i="6"/>
  <c r="HI506" i="6"/>
  <c r="FO506" i="6"/>
  <c r="JJ497" i="6"/>
  <c r="FE486" i="6"/>
  <c r="FO479" i="6"/>
  <c r="HS475" i="6"/>
  <c r="HQ475" i="6"/>
  <c r="MD471" i="6"/>
  <c r="LC471" i="6"/>
  <c r="HM471" i="6"/>
  <c r="HN471" i="6" s="1"/>
  <c r="AL471" i="6" s="1"/>
  <c r="FN466" i="6"/>
  <c r="Q466" i="6" s="1"/>
  <c r="JL464" i="6"/>
  <c r="FQ464" i="6"/>
  <c r="LZ462" i="6"/>
  <c r="LE462" i="6"/>
  <c r="LE430" i="6"/>
  <c r="HC424" i="6"/>
  <c r="HG424" i="6"/>
  <c r="LV411" i="6"/>
  <c r="MH411" i="6"/>
  <c r="LX411" i="6"/>
  <c r="LZ411" i="6"/>
  <c r="ML411" i="6"/>
  <c r="HI400" i="6"/>
  <c r="HM400" i="6"/>
  <c r="JH397" i="6"/>
  <c r="JT397" i="6"/>
  <c r="JF397" i="6"/>
  <c r="JN397" i="6"/>
  <c r="HM380" i="6"/>
  <c r="HK380" i="6"/>
  <c r="FI376" i="6"/>
  <c r="FK376" i="6"/>
  <c r="FC376" i="6"/>
  <c r="FQ376" i="6"/>
  <c r="FE376" i="6"/>
  <c r="JN324" i="6"/>
  <c r="JD324" i="6"/>
  <c r="JL324" i="6"/>
  <c r="LF587" i="6"/>
  <c r="MJ586" i="6"/>
  <c r="JL584" i="6"/>
  <c r="HO573" i="6"/>
  <c r="HK570" i="6"/>
  <c r="FG569" i="6"/>
  <c r="HM563" i="6"/>
  <c r="JT560" i="6"/>
  <c r="MH557" i="6"/>
  <c r="HK555" i="6"/>
  <c r="LE546" i="6"/>
  <c r="LF546" i="6" s="1"/>
  <c r="LD545" i="6"/>
  <c r="LC541" i="6"/>
  <c r="HK538" i="6"/>
  <c r="JH537" i="6"/>
  <c r="LX534" i="6"/>
  <c r="HG534" i="6"/>
  <c r="MH532" i="6"/>
  <c r="LD532" i="6"/>
  <c r="HK532" i="6"/>
  <c r="LZ531" i="6"/>
  <c r="LD531" i="6"/>
  <c r="MF528" i="6"/>
  <c r="JL527" i="6"/>
  <c r="HQ527" i="6"/>
  <c r="HR527" i="6"/>
  <c r="AP527" i="6" s="1"/>
  <c r="FM527" i="6"/>
  <c r="FQ526" i="6"/>
  <c r="LX525" i="6"/>
  <c r="FM525" i="6"/>
  <c r="MJ522" i="6"/>
  <c r="LV522" i="6"/>
  <c r="FG520" i="6"/>
  <c r="HM519" i="6"/>
  <c r="HQ516" i="6"/>
  <c r="HR516" i="6" s="1"/>
  <c r="AP516" i="6" s="1"/>
  <c r="FS511" i="6"/>
  <c r="HQ508" i="6"/>
  <c r="HG506" i="6"/>
  <c r="FM506" i="6"/>
  <c r="LC501" i="6"/>
  <c r="FQ499" i="6"/>
  <c r="LE493" i="6"/>
  <c r="HC486" i="6"/>
  <c r="HD486" i="6" s="1"/>
  <c r="AB486" i="6" s="1"/>
  <c r="FM479" i="6"/>
  <c r="JJ475" i="6"/>
  <c r="HO475" i="6"/>
  <c r="HC475" i="6"/>
  <c r="HK471" i="6"/>
  <c r="HL471" i="6"/>
  <c r="AJ471" i="6" s="1"/>
  <c r="JJ464" i="6"/>
  <c r="FO464" i="6"/>
  <c r="LD463" i="6"/>
  <c r="MJ456" i="6"/>
  <c r="JP455" i="6"/>
  <c r="FE454" i="6"/>
  <c r="MJ450" i="6"/>
  <c r="HK446" i="6"/>
  <c r="LC438" i="6"/>
  <c r="HO428" i="6"/>
  <c r="LE404" i="6"/>
  <c r="LC404" i="6"/>
  <c r="HG404" i="6"/>
  <c r="HQ404" i="6"/>
  <c r="MB394" i="6"/>
  <c r="MD394" i="6"/>
  <c r="MF394" i="6"/>
  <c r="FG392" i="6"/>
  <c r="FC392" i="6"/>
  <c r="GY386" i="6"/>
  <c r="HA386" i="6"/>
  <c r="GR386" i="6"/>
  <c r="IZ384" i="6"/>
  <c r="IS384" i="6"/>
  <c r="FK372" i="6"/>
  <c r="FQ372" i="6"/>
  <c r="FS372" i="6"/>
  <c r="JP368" i="6"/>
  <c r="JF368" i="6"/>
  <c r="HM366" i="6"/>
  <c r="HQ366" i="6"/>
  <c r="HS366" i="6"/>
  <c r="LZ336" i="6"/>
  <c r="LV336" i="6"/>
  <c r="LW336" i="6" s="1"/>
  <c r="CP336" i="6" s="1"/>
  <c r="MD336" i="6"/>
  <c r="HO335" i="6"/>
  <c r="HG335" i="6"/>
  <c r="HI335" i="6"/>
  <c r="HS335" i="6"/>
  <c r="HQ335" i="6"/>
  <c r="HR335" i="6"/>
  <c r="AP335" i="6" s="1"/>
  <c r="FC319" i="6"/>
  <c r="FK319" i="6"/>
  <c r="FQ319" i="6"/>
  <c r="FS319" i="6"/>
  <c r="HI598" i="6"/>
  <c r="FO598" i="6"/>
  <c r="FO422" i="6"/>
  <c r="FG422" i="6"/>
  <c r="FI422" i="6"/>
  <c r="FQ422" i="6"/>
  <c r="FE410" i="6"/>
  <c r="FF410" i="6"/>
  <c r="I410" i="6" s="1"/>
  <c r="FQ410" i="6"/>
  <c r="FR410" i="6" s="1"/>
  <c r="U410" i="6" s="1"/>
  <c r="FS410" i="6"/>
  <c r="FK410" i="6"/>
  <c r="FM410" i="6"/>
  <c r="HI408" i="6"/>
  <c r="HO408" i="6"/>
  <c r="HQ408" i="6"/>
  <c r="HE408" i="6"/>
  <c r="HS408" i="6"/>
  <c r="EY396" i="6"/>
  <c r="FA396" i="6" s="1"/>
  <c r="ER396" i="6"/>
  <c r="FI393" i="6"/>
  <c r="FS393" i="6"/>
  <c r="LZ392" i="6"/>
  <c r="MH392" i="6"/>
  <c r="LX392" i="6"/>
  <c r="ML392" i="6"/>
  <c r="MB392" i="6"/>
  <c r="JD391" i="6"/>
  <c r="JR391" i="6"/>
  <c r="JH391" i="6"/>
  <c r="JT391" i="6"/>
  <c r="JL391" i="6"/>
  <c r="JN391" i="6"/>
  <c r="HI381" i="6"/>
  <c r="HQ381" i="6"/>
  <c r="HE381" i="6"/>
  <c r="HS381" i="6"/>
  <c r="HM381" i="6"/>
  <c r="JR370" i="6"/>
  <c r="JT370" i="6"/>
  <c r="HG598" i="6"/>
  <c r="FM598" i="6"/>
  <c r="HI597" i="6"/>
  <c r="HJ597" i="6" s="1"/>
  <c r="AH597" i="6" s="1"/>
  <c r="HI593" i="6"/>
  <c r="ML586" i="6"/>
  <c r="MD586" i="6"/>
  <c r="HS582" i="6"/>
  <c r="LV582" i="6"/>
  <c r="FK582" i="6"/>
  <c r="HK573" i="6"/>
  <c r="JF568" i="6"/>
  <c r="FQ568" i="6"/>
  <c r="FK564" i="6"/>
  <c r="FQ561" i="6"/>
  <c r="JP560" i="6"/>
  <c r="ML557" i="6"/>
  <c r="MD557" i="6"/>
  <c r="HG555" i="6"/>
  <c r="HH555" i="6" s="1"/>
  <c r="AF555" i="6" s="1"/>
  <c r="FI555" i="6"/>
  <c r="JT552" i="6"/>
  <c r="JR552" i="6"/>
  <c r="FG543" i="6"/>
  <c r="HS541" i="6"/>
  <c r="ML528" i="6"/>
  <c r="HI528" i="6"/>
  <c r="JH527" i="6"/>
  <c r="HG527" i="6"/>
  <c r="HO526" i="6"/>
  <c r="HP526" i="6" s="1"/>
  <c r="AN526" i="6" s="1"/>
  <c r="FL524" i="6"/>
  <c r="O524" i="6" s="1"/>
  <c r="MF522" i="6"/>
  <c r="JP521" i="6"/>
  <c r="LE517" i="6"/>
  <c r="HK516" i="6"/>
  <c r="FR516" i="6"/>
  <c r="U516" i="6" s="1"/>
  <c r="LV515" i="6"/>
  <c r="JT507" i="6"/>
  <c r="JL507" i="6"/>
  <c r="MH503" i="6"/>
  <c r="HG501" i="6"/>
  <c r="HH501" i="6" s="1"/>
  <c r="AF501" i="6" s="1"/>
  <c r="FM501" i="6"/>
  <c r="FG500" i="6"/>
  <c r="HK499" i="6"/>
  <c r="FM499" i="6"/>
  <c r="MD488" i="6"/>
  <c r="FO487" i="6"/>
  <c r="JT486" i="6"/>
  <c r="HQ486" i="6"/>
  <c r="FQ486" i="6"/>
  <c r="LD479" i="6"/>
  <c r="HK475" i="6"/>
  <c r="FI475" i="6"/>
  <c r="FJ475" i="6"/>
  <c r="M475" i="6" s="1"/>
  <c r="FK464" i="6"/>
  <c r="FO460" i="6"/>
  <c r="MJ458" i="6"/>
  <c r="LV458" i="6"/>
  <c r="ML456" i="6"/>
  <c r="MF456" i="6"/>
  <c r="HE446" i="6"/>
  <c r="FS434" i="6"/>
  <c r="FO434" i="6"/>
  <c r="MH431" i="6"/>
  <c r="JN431" i="6"/>
  <c r="MD428" i="6"/>
  <c r="HK428" i="6"/>
  <c r="HM424" i="6"/>
  <c r="FS422" i="6"/>
  <c r="FC416" i="6"/>
  <c r="FO416" i="6"/>
  <c r="FS416" i="6"/>
  <c r="HG415" i="6"/>
  <c r="HM415" i="6"/>
  <c r="HO415" i="6"/>
  <c r="HQ415" i="6"/>
  <c r="JD412" i="6"/>
  <c r="JJ412" i="6"/>
  <c r="MJ411" i="6"/>
  <c r="HM408" i="6"/>
  <c r="LX402" i="6"/>
  <c r="MB402" i="6"/>
  <c r="JJ396" i="6"/>
  <c r="JN396" i="6"/>
  <c r="JF396" i="6"/>
  <c r="JH396" i="6"/>
  <c r="LF393" i="6"/>
  <c r="ER384" i="6"/>
  <c r="JF384" i="6"/>
  <c r="JL384" i="6"/>
  <c r="JP384" i="6"/>
  <c r="JR384" i="6"/>
  <c r="FO376" i="6"/>
  <c r="ML374" i="6"/>
  <c r="JP373" i="6"/>
  <c r="FK368" i="6"/>
  <c r="FM368" i="6"/>
  <c r="FS368" i="6"/>
  <c r="HE598" i="6"/>
  <c r="FG598" i="6"/>
  <c r="HG597" i="6"/>
  <c r="MB586" i="6"/>
  <c r="FO586" i="6"/>
  <c r="MJ581" i="6"/>
  <c r="LV572" i="6"/>
  <c r="LC569" i="6"/>
  <c r="LC568" i="6"/>
  <c r="LF568" i="6" s="1"/>
  <c r="FA568" i="6"/>
  <c r="JL560" i="6"/>
  <c r="HQ560" i="6"/>
  <c r="HR560" i="6" s="1"/>
  <c r="AP560" i="6" s="1"/>
  <c r="MB557" i="6"/>
  <c r="FK557" i="6"/>
  <c r="FL557" i="6"/>
  <c r="O557" i="6" s="1"/>
  <c r="JR556" i="6"/>
  <c r="MD555" i="6"/>
  <c r="HE555" i="6"/>
  <c r="FQ554" i="6"/>
  <c r="JP552" i="6"/>
  <c r="FQ551" i="6"/>
  <c r="HM550" i="6"/>
  <c r="FE540" i="6"/>
  <c r="JS538" i="6"/>
  <c r="CI538" i="6" s="1"/>
  <c r="CJ538" i="6" s="1"/>
  <c r="JT537" i="6"/>
  <c r="JR537" i="6"/>
  <c r="MH534" i="6"/>
  <c r="ML532" i="6"/>
  <c r="HM526" i="6"/>
  <c r="MD524" i="6"/>
  <c r="MD522" i="6"/>
  <c r="JN521" i="6"/>
  <c r="HI516" i="6"/>
  <c r="MH512" i="6"/>
  <c r="JJ507" i="6"/>
  <c r="JD507" i="6"/>
  <c r="HQ506" i="6"/>
  <c r="HE501" i="6"/>
  <c r="FK501" i="6"/>
  <c r="JR500" i="6"/>
  <c r="HO500" i="6"/>
  <c r="HI499" i="6"/>
  <c r="MF491" i="6"/>
  <c r="JR491" i="6"/>
  <c r="FG487" i="6"/>
  <c r="HS486" i="6"/>
  <c r="JR486" i="6"/>
  <c r="HO486" i="6"/>
  <c r="HP486" i="6" s="1"/>
  <c r="AN486" i="6" s="1"/>
  <c r="LE479" i="6"/>
  <c r="LV475" i="6"/>
  <c r="HI475" i="6"/>
  <c r="LV474" i="6"/>
  <c r="FI464" i="6"/>
  <c r="FK460" i="6"/>
  <c r="MD456" i="6"/>
  <c r="HC454" i="6"/>
  <c r="MD450" i="6"/>
  <c r="MH442" i="6"/>
  <c r="FQ442" i="6"/>
  <c r="FS439" i="6"/>
  <c r="FS436" i="6"/>
  <c r="FC436" i="6"/>
  <c r="FM434" i="6"/>
  <c r="LC432" i="6"/>
  <c r="LF432" i="6"/>
  <c r="ML431" i="6"/>
  <c r="MF431" i="6"/>
  <c r="JL431" i="6"/>
  <c r="HM431" i="6"/>
  <c r="FQ431" i="6"/>
  <c r="LZ428" i="6"/>
  <c r="HI428" i="6"/>
  <c r="MH424" i="6"/>
  <c r="HE424" i="6"/>
  <c r="FC420" i="6"/>
  <c r="FD420" i="6" s="1"/>
  <c r="G420" i="6" s="1"/>
  <c r="FO420" i="6"/>
  <c r="MF411" i="6"/>
  <c r="HK408" i="6"/>
  <c r="LD403" i="6"/>
  <c r="LE403" i="6"/>
  <c r="LF403" i="6" s="1"/>
  <c r="HS400" i="6"/>
  <c r="EY398" i="6"/>
  <c r="EZ398" i="6" s="1"/>
  <c r="ER398" i="6"/>
  <c r="JT384" i="6"/>
  <c r="HS380" i="6"/>
  <c r="IZ376" i="6"/>
  <c r="IS376" i="6"/>
  <c r="FM376" i="6"/>
  <c r="JL373" i="6"/>
  <c r="HM373" i="6"/>
  <c r="HO373" i="6"/>
  <c r="HS373" i="6"/>
  <c r="HC373" i="6"/>
  <c r="HI373" i="6"/>
  <c r="FI369" i="6"/>
  <c r="JN364" i="6"/>
  <c r="JD364" i="6"/>
  <c r="JF364" i="6"/>
  <c r="JH364" i="6"/>
  <c r="JJ364" i="6"/>
  <c r="JL364" i="6"/>
  <c r="LV319" i="6"/>
  <c r="MD319" i="6"/>
  <c r="MH319" i="6"/>
  <c r="HI240" i="6"/>
  <c r="HG240" i="6"/>
  <c r="HK240" i="6"/>
  <c r="MH239" i="6"/>
  <c r="LX239" i="6"/>
  <c r="MB239" i="6"/>
  <c r="ML239" i="6"/>
  <c r="MF239" i="6"/>
  <c r="MJ239" i="6"/>
  <c r="JD166" i="6"/>
  <c r="JP166" i="6"/>
  <c r="JR166" i="6"/>
  <c r="JF166" i="6"/>
  <c r="JH166" i="6"/>
  <c r="JT166" i="6"/>
  <c r="JJ166" i="6"/>
  <c r="JL166" i="6"/>
  <c r="LZ118" i="6"/>
  <c r="LX118" i="6"/>
  <c r="ML118" i="6"/>
  <c r="MD118" i="6"/>
  <c r="MH118" i="6"/>
  <c r="FC103" i="6"/>
  <c r="FI103" i="6"/>
  <c r="FK103" i="6"/>
  <c r="LV423" i="6"/>
  <c r="HC388" i="6"/>
  <c r="FG386" i="6"/>
  <c r="FK385" i="6"/>
  <c r="LZ373" i="6"/>
  <c r="HN364" i="6"/>
  <c r="AL364" i="6" s="1"/>
  <c r="MJ359" i="6"/>
  <c r="JD358" i="6"/>
  <c r="JD354" i="6"/>
  <c r="EX354" i="6"/>
  <c r="MG343" i="6"/>
  <c r="CZ343" i="6" s="1"/>
  <c r="HK340" i="6"/>
  <c r="JH336" i="6"/>
  <c r="HG336" i="6"/>
  <c r="MD334" i="6"/>
  <c r="JD332" i="6"/>
  <c r="FE332" i="6"/>
  <c r="JH330" i="6"/>
  <c r="JN328" i="6"/>
  <c r="FG324" i="6"/>
  <c r="JJ323" i="6"/>
  <c r="JP319" i="6"/>
  <c r="LZ318" i="6"/>
  <c r="FM314" i="6"/>
  <c r="MD308" i="6"/>
  <c r="MK307" i="6"/>
  <c r="DD307" i="6" s="1"/>
  <c r="HJ307" i="6"/>
  <c r="AH307" i="6" s="1"/>
  <c r="JJ305" i="6"/>
  <c r="HE305" i="6"/>
  <c r="FK305" i="6"/>
  <c r="JH296" i="6"/>
  <c r="LY291" i="6"/>
  <c r="CR291" i="6" s="1"/>
  <c r="HE291" i="6"/>
  <c r="JJ289" i="6"/>
  <c r="FM285" i="6"/>
  <c r="MB281" i="6"/>
  <c r="JP281" i="6"/>
  <c r="HQ276" i="6"/>
  <c r="HQ273" i="6"/>
  <c r="FQ273" i="6"/>
  <c r="HO272" i="6"/>
  <c r="HQ268" i="6"/>
  <c r="FK268" i="6"/>
  <c r="FM264" i="6"/>
  <c r="GX262" i="6"/>
  <c r="HH262" i="6" s="1"/>
  <c r="JH259" i="6"/>
  <c r="GX259" i="6"/>
  <c r="HI257" i="6"/>
  <c r="FE256" i="6"/>
  <c r="LQ256" i="6"/>
  <c r="FI233" i="6"/>
  <c r="FK233" i="6"/>
  <c r="FQ233" i="6"/>
  <c r="JJ204" i="6"/>
  <c r="JH204" i="6"/>
  <c r="JN204" i="6"/>
  <c r="MD185" i="6"/>
  <c r="MF185" i="6"/>
  <c r="JD128" i="6"/>
  <c r="JJ128" i="6"/>
  <c r="FC112" i="6"/>
  <c r="FO112" i="6"/>
  <c r="JH17" i="6"/>
  <c r="JP17" i="6"/>
  <c r="JR17" i="6"/>
  <c r="JT17" i="6"/>
  <c r="JF17" i="6"/>
  <c r="JL17" i="6"/>
  <c r="MF415" i="6"/>
  <c r="LE414" i="6"/>
  <c r="FK411" i="6"/>
  <c r="FL411" i="6" s="1"/>
  <c r="O411" i="6" s="1"/>
  <c r="LG399" i="6"/>
  <c r="LF391" i="6"/>
  <c r="JR390" i="6"/>
  <c r="MJ388" i="6"/>
  <c r="FI385" i="6"/>
  <c r="JD378" i="6"/>
  <c r="LG363" i="6"/>
  <c r="MD363" i="6"/>
  <c r="MF359" i="6"/>
  <c r="HC359" i="6"/>
  <c r="FS358" i="6"/>
  <c r="IY358" i="6"/>
  <c r="JG358" i="6"/>
  <c r="FS354" i="6"/>
  <c r="LY347" i="6"/>
  <c r="CR347" i="6" s="1"/>
  <c r="CS347" i="6" s="1"/>
  <c r="DN347" i="6" s="1"/>
  <c r="HE336" i="6"/>
  <c r="MB334" i="6"/>
  <c r="JT330" i="6"/>
  <c r="JL328" i="6"/>
  <c r="FE324" i="6"/>
  <c r="JH323" i="6"/>
  <c r="ML318" i="6"/>
  <c r="JE316" i="6"/>
  <c r="BU316" i="6" s="1"/>
  <c r="BV316" i="6" s="1"/>
  <c r="FK314" i="6"/>
  <c r="MH309" i="6"/>
  <c r="MB308" i="6"/>
  <c r="FE305" i="6"/>
  <c r="LE304" i="6"/>
  <c r="HO304" i="6"/>
  <c r="JR300" i="6"/>
  <c r="JF296" i="6"/>
  <c r="JH289" i="6"/>
  <c r="ML287" i="6"/>
  <c r="LZ287" i="6"/>
  <c r="HM285" i="6"/>
  <c r="FK285" i="6"/>
  <c r="MF283" i="6"/>
  <c r="LZ281" i="6"/>
  <c r="JL281" i="6"/>
  <c r="FC278" i="6"/>
  <c r="HK276" i="6"/>
  <c r="JT273" i="6"/>
  <c r="JR273" i="6"/>
  <c r="HO273" i="6"/>
  <c r="FM273" i="6"/>
  <c r="HM272" i="6"/>
  <c r="MJ268" i="6"/>
  <c r="HO268" i="6"/>
  <c r="FI268" i="6"/>
  <c r="FS265" i="6"/>
  <c r="FK264" i="6"/>
  <c r="FL264" i="6" s="1"/>
  <c r="FQ264" i="6"/>
  <c r="LF263" i="6"/>
  <c r="HQ262" i="6"/>
  <c r="JF259" i="6"/>
  <c r="GX258" i="6"/>
  <c r="MH257" i="6"/>
  <c r="HG257" i="6"/>
  <c r="FC256" i="6"/>
  <c r="FQ256" i="6"/>
  <c r="HD250" i="6"/>
  <c r="AB250" i="6" s="1"/>
  <c r="JH195" i="6"/>
  <c r="JJ195" i="6"/>
  <c r="JR195" i="6"/>
  <c r="JL128" i="6"/>
  <c r="LZ117" i="6"/>
  <c r="ML117" i="6"/>
  <c r="MF117" i="6"/>
  <c r="MJ117" i="6"/>
  <c r="MB420" i="6"/>
  <c r="MD415" i="6"/>
  <c r="JH415" i="6"/>
  <c r="FD414" i="6"/>
  <c r="G414" i="6" s="1"/>
  <c r="FI411" i="6"/>
  <c r="HH402" i="6"/>
  <c r="AF402" i="6" s="1"/>
  <c r="FC399" i="6"/>
  <c r="MH388" i="6"/>
  <c r="JL386" i="6"/>
  <c r="FC375" i="6"/>
  <c r="LV372" i="6"/>
  <c r="LK367" i="6"/>
  <c r="JN367" i="6"/>
  <c r="HM367" i="6"/>
  <c r="GR366" i="6"/>
  <c r="HI364" i="6"/>
  <c r="FQ364" i="6"/>
  <c r="MB363" i="6"/>
  <c r="LG362" i="6"/>
  <c r="LG360" i="6"/>
  <c r="JT358" i="6"/>
  <c r="FM358" i="6"/>
  <c r="FK354" i="6"/>
  <c r="ME348" i="6"/>
  <c r="CX348" i="6" s="1"/>
  <c r="DS348" i="6" s="1"/>
  <c r="HE339" i="6"/>
  <c r="HC338" i="6"/>
  <c r="FS324" i="6"/>
  <c r="LF319" i="6"/>
  <c r="FS314" i="6"/>
  <c r="HM312" i="6"/>
  <c r="HS311" i="6"/>
  <c r="FP310" i="6"/>
  <c r="S310" i="6" s="1"/>
  <c r="LD304" i="6"/>
  <c r="HM304" i="6"/>
  <c r="LW301" i="6"/>
  <c r="CP301" i="6" s="1"/>
  <c r="LE298" i="6"/>
  <c r="HK295" i="6"/>
  <c r="HQ291" i="6"/>
  <c r="HR291" i="6"/>
  <c r="AP291" i="6" s="1"/>
  <c r="LG289" i="6"/>
  <c r="FQ289" i="6"/>
  <c r="HQ287" i="6"/>
  <c r="FI285" i="6"/>
  <c r="FM283" i="6"/>
  <c r="LX281" i="6"/>
  <c r="JJ281" i="6"/>
  <c r="HQ278" i="6"/>
  <c r="HR278" i="6"/>
  <c r="AP278" i="6" s="1"/>
  <c r="FS273" i="6"/>
  <c r="JN273" i="6"/>
  <c r="HI273" i="6"/>
  <c r="HM268" i="6"/>
  <c r="HN268" i="6" s="1"/>
  <c r="AL268" i="6" s="1"/>
  <c r="FE268" i="6"/>
  <c r="MH266" i="6"/>
  <c r="FG264" i="6"/>
  <c r="HS262" i="6"/>
  <c r="HO262" i="6"/>
  <c r="JD259" i="6"/>
  <c r="JR259" i="6"/>
  <c r="HQ259" i="6"/>
  <c r="JR258" i="6"/>
  <c r="HS257" i="6"/>
  <c r="MD257" i="6"/>
  <c r="HE257" i="6"/>
  <c r="EX256" i="6"/>
  <c r="JD232" i="6"/>
  <c r="JL232" i="6"/>
  <c r="JP232" i="6"/>
  <c r="JH232" i="6"/>
  <c r="FE231" i="6"/>
  <c r="FO231" i="6"/>
  <c r="FP231" i="6" s="1"/>
  <c r="S231" i="6" s="1"/>
  <c r="MH131" i="6"/>
  <c r="MB131" i="6"/>
  <c r="MJ131" i="6"/>
  <c r="HE100" i="6"/>
  <c r="HK100" i="6"/>
  <c r="HC100" i="6"/>
  <c r="HQ100" i="6"/>
  <c r="HS100" i="6"/>
  <c r="HI100" i="6"/>
  <c r="HM100" i="6"/>
  <c r="HO100" i="6"/>
  <c r="MF35" i="6"/>
  <c r="LV35" i="6"/>
  <c r="LZ35" i="6"/>
  <c r="MB35" i="6"/>
  <c r="MD35" i="6"/>
  <c r="MH35" i="6"/>
  <c r="HG419" i="6"/>
  <c r="MB415" i="6"/>
  <c r="JF415" i="6"/>
  <c r="HN407" i="6"/>
  <c r="AL407" i="6" s="1"/>
  <c r="JN390" i="6"/>
  <c r="MB388" i="6"/>
  <c r="JJ386" i="6"/>
  <c r="HG386" i="6"/>
  <c r="FE385" i="6"/>
  <c r="LF384" i="6"/>
  <c r="JL367" i="6"/>
  <c r="HK367" i="6"/>
  <c r="FK367" i="6"/>
  <c r="LK366" i="6"/>
  <c r="HG364" i="6"/>
  <c r="JH363" i="6"/>
  <c r="LZ363" i="6"/>
  <c r="HO363" i="6"/>
  <c r="HC363" i="6"/>
  <c r="HJ360" i="6"/>
  <c r="AH360" i="6" s="1"/>
  <c r="JN358" i="6"/>
  <c r="FI358" i="6"/>
  <c r="FE354" i="6"/>
  <c r="MK327" i="6"/>
  <c r="DD327" i="6" s="1"/>
  <c r="DE327" i="6" s="1"/>
  <c r="DZ327" i="6" s="1"/>
  <c r="JT323" i="6"/>
  <c r="LG320" i="6"/>
  <c r="LH320" i="6" s="1"/>
  <c r="MJ318" i="6"/>
  <c r="HK312" i="6"/>
  <c r="FF312" i="6"/>
  <c r="I312" i="6" s="1"/>
  <c r="HK311" i="6"/>
  <c r="HL311" i="6" s="1"/>
  <c r="AJ311" i="6" s="1"/>
  <c r="HI304" i="6"/>
  <c r="LD298" i="6"/>
  <c r="JR296" i="6"/>
  <c r="JN291" i="6"/>
  <c r="HO291" i="6"/>
  <c r="LF289" i="6"/>
  <c r="FM289" i="6"/>
  <c r="LF283" i="6"/>
  <c r="HM283" i="6"/>
  <c r="JH281" i="6"/>
  <c r="HK281" i="6"/>
  <c r="HO278" i="6"/>
  <c r="JJ273" i="6"/>
  <c r="HE273" i="6"/>
  <c r="JT268" i="6"/>
  <c r="FK265" i="6"/>
  <c r="FE264" i="6"/>
  <c r="HM262" i="6"/>
  <c r="IY259" i="6"/>
  <c r="HO259" i="6"/>
  <c r="ML257" i="6"/>
  <c r="FS256" i="6"/>
  <c r="HL254" i="6"/>
  <c r="AJ254" i="6" s="1"/>
  <c r="LG248" i="6"/>
  <c r="JN166" i="6"/>
  <c r="MB124" i="6"/>
  <c r="MD124" i="6"/>
  <c r="HI57" i="6"/>
  <c r="HK57" i="6"/>
  <c r="HQ57" i="6"/>
  <c r="LX42" i="6"/>
  <c r="MB42" i="6"/>
  <c r="MD42" i="6"/>
  <c r="ML42" i="6"/>
  <c r="MH42" i="6"/>
  <c r="MJ42" i="6"/>
  <c r="JL358" i="6"/>
  <c r="LG356" i="6"/>
  <c r="MA351" i="6"/>
  <c r="CT351" i="6" s="1"/>
  <c r="HR351" i="6"/>
  <c r="AP351" i="6" s="1"/>
  <c r="MG324" i="6"/>
  <c r="CZ324" i="6" s="1"/>
  <c r="FQ324" i="6"/>
  <c r="JR323" i="6"/>
  <c r="LW311" i="6"/>
  <c r="CP311" i="6" s="1"/>
  <c r="FI311" i="6"/>
  <c r="FJ311" i="6" s="1"/>
  <c r="M311" i="6" s="1"/>
  <c r="MB307" i="6"/>
  <c r="MC307" i="6" s="1"/>
  <c r="CV307" i="6" s="1"/>
  <c r="JP296" i="6"/>
  <c r="JT289" i="6"/>
  <c r="LW287" i="6"/>
  <c r="CP287" i="6"/>
  <c r="HI281" i="6"/>
  <c r="FI278" i="6"/>
  <c r="HS272" i="6"/>
  <c r="HG269" i="6"/>
  <c r="FI265" i="6"/>
  <c r="FC264" i="6"/>
  <c r="HK262" i="6"/>
  <c r="HC262" i="6"/>
  <c r="JT259" i="6"/>
  <c r="JN258" i="6"/>
  <c r="FM256" i="6"/>
  <c r="LX135" i="6"/>
  <c r="LV135" i="6"/>
  <c r="MF135" i="6"/>
  <c r="MH135" i="6"/>
  <c r="MJ135" i="6"/>
  <c r="HQ132" i="6"/>
  <c r="HC132" i="6"/>
  <c r="HG132" i="6"/>
  <c r="HI132" i="6"/>
  <c r="HK132" i="6"/>
  <c r="HS132" i="6"/>
  <c r="HK125" i="6"/>
  <c r="HQ125" i="6"/>
  <c r="JD106" i="6"/>
  <c r="JL106" i="6"/>
  <c r="JF106" i="6"/>
  <c r="LV104" i="6"/>
  <c r="MD104" i="6"/>
  <c r="MF104" i="6"/>
  <c r="MJ104" i="6"/>
  <c r="HI67" i="6"/>
  <c r="HG67" i="6"/>
  <c r="HK67" i="6"/>
  <c r="HM67" i="6"/>
  <c r="HS67" i="6"/>
  <c r="HH318" i="6"/>
  <c r="AF318" i="6" s="1"/>
  <c r="FL316" i="6"/>
  <c r="O316" i="6" s="1"/>
  <c r="MA314" i="6"/>
  <c r="CT314" i="6" s="1"/>
  <c r="HS278" i="6"/>
  <c r="JN259" i="6"/>
  <c r="FK256" i="6"/>
  <c r="FG144" i="6"/>
  <c r="FC144" i="6"/>
  <c r="FQ144" i="6"/>
  <c r="FS144" i="6"/>
  <c r="FE144" i="6"/>
  <c r="FI144" i="6"/>
  <c r="FK144" i="6"/>
  <c r="JH106" i="6"/>
  <c r="HR420" i="6"/>
  <c r="AP420" i="6" s="1"/>
  <c r="FG414" i="6"/>
  <c r="MD407" i="6"/>
  <c r="HK402" i="6"/>
  <c r="JP400" i="6"/>
  <c r="FO399" i="6"/>
  <c r="HO398" i="6"/>
  <c r="HK397" i="6"/>
  <c r="HM391" i="6"/>
  <c r="JF378" i="6"/>
  <c r="LG376" i="6"/>
  <c r="JR375" i="6"/>
  <c r="HK375" i="6"/>
  <c r="FG375" i="6"/>
  <c r="HQ364" i="6"/>
  <c r="HI363" i="6"/>
  <c r="LF359" i="6"/>
  <c r="JH358" i="6"/>
  <c r="FC358" i="6"/>
  <c r="JL355" i="6"/>
  <c r="JT354" i="6"/>
  <c r="HH348" i="6"/>
  <c r="AF348" i="6" s="1"/>
  <c r="ME347" i="6"/>
  <c r="CX347" i="6" s="1"/>
  <c r="JH338" i="6"/>
  <c r="HO336" i="6"/>
  <c r="FI332" i="6"/>
  <c r="JN330" i="6"/>
  <c r="FM324" i="6"/>
  <c r="JN323" i="6"/>
  <c r="HM323" i="6"/>
  <c r="MD318" i="6"/>
  <c r="FQ314" i="6"/>
  <c r="JH310" i="6"/>
  <c r="JP308" i="6"/>
  <c r="FO305" i="6"/>
  <c r="HS304" i="6"/>
  <c r="LC296" i="6"/>
  <c r="JL296" i="6"/>
  <c r="HI291" i="6"/>
  <c r="JN289" i="6"/>
  <c r="LV266" i="6"/>
  <c r="JL259" i="6"/>
  <c r="LG257" i="6"/>
  <c r="FI256" i="6"/>
  <c r="HS240" i="6"/>
  <c r="FO201" i="6"/>
  <c r="FG201" i="6"/>
  <c r="FM201" i="6"/>
  <c r="HG167" i="6"/>
  <c r="HC167" i="6"/>
  <c r="HD167" i="6"/>
  <c r="AB167" i="6" s="1"/>
  <c r="HO167" i="6"/>
  <c r="HC76" i="6"/>
  <c r="HM76" i="6"/>
  <c r="HS76" i="6"/>
  <c r="FO239" i="6"/>
  <c r="FC239" i="6"/>
  <c r="MF238" i="6"/>
  <c r="LV238" i="6"/>
  <c r="LG234" i="6"/>
  <c r="ML233" i="6"/>
  <c r="FC223" i="6"/>
  <c r="GX223" i="6"/>
  <c r="LZ219" i="6"/>
  <c r="JO208" i="6"/>
  <c r="CE208" i="6" s="1"/>
  <c r="CF208" i="6" s="1"/>
  <c r="FE204" i="6"/>
  <c r="FS203" i="6"/>
  <c r="LX200" i="6"/>
  <c r="HK196" i="6"/>
  <c r="ML192" i="6"/>
  <c r="MJ192" i="6"/>
  <c r="JP192" i="6"/>
  <c r="LZ186" i="6"/>
  <c r="JP186" i="6"/>
  <c r="HG186" i="6"/>
  <c r="JL185" i="6"/>
  <c r="IY185" i="6"/>
  <c r="HK185" i="6"/>
  <c r="FK184" i="6"/>
  <c r="GX182" i="6"/>
  <c r="HS168" i="6"/>
  <c r="MJ165" i="6"/>
  <c r="LG164" i="6"/>
  <c r="JN164" i="6"/>
  <c r="FE164" i="6"/>
  <c r="LG163" i="6"/>
  <c r="JP146" i="6"/>
  <c r="LF146" i="6"/>
  <c r="LF145" i="6"/>
  <c r="JR138" i="6"/>
  <c r="FM136" i="6"/>
  <c r="JD133" i="6"/>
  <c r="FE133" i="6"/>
  <c r="FM126" i="6"/>
  <c r="HG122" i="6"/>
  <c r="FG122" i="6"/>
  <c r="HJ118" i="6"/>
  <c r="AH118" i="6" s="1"/>
  <c r="HO117" i="6"/>
  <c r="JT116" i="6"/>
  <c r="JJ113" i="6"/>
  <c r="HC112" i="6"/>
  <c r="JN107" i="6"/>
  <c r="FS106" i="6"/>
  <c r="HQ106" i="6"/>
  <c r="FI106" i="6"/>
  <c r="JR104" i="6"/>
  <c r="HK104" i="6"/>
  <c r="JL103" i="6"/>
  <c r="HM103" i="6"/>
  <c r="HC103" i="6"/>
  <c r="JR101" i="6"/>
  <c r="HM101" i="6"/>
  <c r="HN101" i="6" s="1"/>
  <c r="AL101" i="6" s="1"/>
  <c r="FO101" i="6"/>
  <c r="FL93" i="6"/>
  <c r="O93" i="6" s="1"/>
  <c r="HN84" i="6"/>
  <c r="AL84" i="6" s="1"/>
  <c r="HN81" i="6"/>
  <c r="AL81" i="6" s="1"/>
  <c r="HI47" i="6"/>
  <c r="HM47" i="6"/>
  <c r="HQ47" i="6"/>
  <c r="HS47" i="6"/>
  <c r="LX45" i="6"/>
  <c r="LV45" i="6"/>
  <c r="MD45" i="6"/>
  <c r="ML45" i="6"/>
  <c r="MF45" i="6"/>
  <c r="MJ45" i="6"/>
  <c r="LW245" i="6"/>
  <c r="CP245" i="6" s="1"/>
  <c r="HQ223" i="6"/>
  <c r="ML220" i="6"/>
  <c r="MC208" i="6"/>
  <c r="CV208" i="6" s="1"/>
  <c r="ML200" i="6"/>
  <c r="FE192" i="6"/>
  <c r="MH192" i="6"/>
  <c r="FK191" i="6"/>
  <c r="LQ190" i="6"/>
  <c r="GX186" i="6"/>
  <c r="JJ185" i="6"/>
  <c r="FI184" i="6"/>
  <c r="ML165" i="6"/>
  <c r="MH165" i="6"/>
  <c r="LF164" i="6"/>
  <c r="JL164" i="6"/>
  <c r="MJ161" i="6"/>
  <c r="HC159" i="6"/>
  <c r="JL157" i="6"/>
  <c r="HO150" i="6"/>
  <c r="JN146" i="6"/>
  <c r="JP138" i="6"/>
  <c r="FK136" i="6"/>
  <c r="FK126" i="6"/>
  <c r="JP123" i="6"/>
  <c r="JR116" i="6"/>
  <c r="FG106" i="6"/>
  <c r="HI104" i="6"/>
  <c r="HK101" i="6"/>
  <c r="FK101" i="6"/>
  <c r="JH93" i="6"/>
  <c r="JF93" i="6"/>
  <c r="JF83" i="6"/>
  <c r="JJ83" i="6"/>
  <c r="FQ79" i="6"/>
  <c r="FK79" i="6"/>
  <c r="FS79" i="6"/>
  <c r="MH69" i="6"/>
  <c r="MB69" i="6"/>
  <c r="MD69" i="6"/>
  <c r="MF69" i="6"/>
  <c r="JN31" i="6"/>
  <c r="JJ31" i="6"/>
  <c r="JP31" i="6"/>
  <c r="JR31" i="6"/>
  <c r="JF31" i="6"/>
  <c r="JD15" i="6"/>
  <c r="JH15" i="6"/>
  <c r="JJ15" i="6"/>
  <c r="JL15" i="6"/>
  <c r="JN15" i="6"/>
  <c r="JP15" i="6"/>
  <c r="JR15" i="6"/>
  <c r="JT15" i="6"/>
  <c r="JO248" i="6"/>
  <c r="CE248" i="6" s="1"/>
  <c r="CF248" i="6" s="1"/>
  <c r="ME245" i="6"/>
  <c r="CX245" i="6" s="1"/>
  <c r="JP241" i="6"/>
  <c r="FI239" i="6"/>
  <c r="MB238" i="6"/>
  <c r="HC228" i="6"/>
  <c r="JP227" i="6"/>
  <c r="JQ227" i="6"/>
  <c r="CG227" i="6" s="1"/>
  <c r="CH227" i="6" s="1"/>
  <c r="LQ226" i="6"/>
  <c r="HS223" i="6"/>
  <c r="HO223" i="6"/>
  <c r="FS204" i="6"/>
  <c r="FO200" i="6"/>
  <c r="MD194" i="6"/>
  <c r="JF194" i="6"/>
  <c r="FC192" i="6"/>
  <c r="MF192" i="6"/>
  <c r="FI191" i="6"/>
  <c r="JD185" i="6"/>
  <c r="FC184" i="6"/>
  <c r="FO184" i="6"/>
  <c r="MF165" i="6"/>
  <c r="LV165" i="6"/>
  <c r="FC165" i="6"/>
  <c r="JT164" i="6"/>
  <c r="JF164" i="6"/>
  <c r="MD161" i="6"/>
  <c r="FQ161" i="6"/>
  <c r="HG150" i="6"/>
  <c r="HH150" i="6" s="1"/>
  <c r="AF150" i="6" s="1"/>
  <c r="MJ149" i="6"/>
  <c r="JT146" i="6"/>
  <c r="JL146" i="6"/>
  <c r="JT138" i="6"/>
  <c r="JJ138" i="6"/>
  <c r="FE126" i="6"/>
  <c r="JL123" i="6"/>
  <c r="LF117" i="6"/>
  <c r="HK117" i="6"/>
  <c r="JP116" i="6"/>
  <c r="LF116" i="6"/>
  <c r="JF113" i="6"/>
  <c r="HO112" i="6"/>
  <c r="JH107" i="6"/>
  <c r="HQ107" i="6"/>
  <c r="FE106" i="6"/>
  <c r="HG104" i="6"/>
  <c r="HI103" i="6"/>
  <c r="HS101" i="6"/>
  <c r="JN101" i="6"/>
  <c r="HG101" i="6"/>
  <c r="FI101" i="6"/>
  <c r="LG100" i="6"/>
  <c r="JP93" i="6"/>
  <c r="JL83" i="6"/>
  <c r="FC83" i="6"/>
  <c r="FQ83" i="6"/>
  <c r="FS83" i="6"/>
  <c r="FE83" i="6"/>
  <c r="FG83" i="6"/>
  <c r="FI83" i="6"/>
  <c r="FK83" i="6"/>
  <c r="JF48" i="6"/>
  <c r="JN48" i="6"/>
  <c r="JR48" i="6"/>
  <c r="JJ48" i="6"/>
  <c r="JH31" i="6"/>
  <c r="JF15" i="6"/>
  <c r="JM248" i="6"/>
  <c r="CC248" i="6" s="1"/>
  <c r="CD248" i="6" s="1"/>
  <c r="JE246" i="6"/>
  <c r="BU246" i="6" s="1"/>
  <c r="BV246" i="6" s="1"/>
  <c r="FG240" i="6"/>
  <c r="FG239" i="6"/>
  <c r="ML238" i="6"/>
  <c r="LZ238" i="6"/>
  <c r="HM223" i="6"/>
  <c r="IY222" i="6"/>
  <c r="LV220" i="6"/>
  <c r="HR207" i="6"/>
  <c r="AP207" i="6" s="1"/>
  <c r="HO203" i="6"/>
  <c r="FK203" i="6"/>
  <c r="HS201" i="6"/>
  <c r="HO201" i="6"/>
  <c r="HG200" i="6"/>
  <c r="FM200" i="6"/>
  <c r="MD192" i="6"/>
  <c r="LV192" i="6"/>
  <c r="FG191" i="6"/>
  <c r="FO191" i="6"/>
  <c r="LV168" i="6"/>
  <c r="FQ164" i="6"/>
  <c r="FO161" i="6"/>
  <c r="FC161" i="6"/>
  <c r="JJ146" i="6"/>
  <c r="MJ145" i="6"/>
  <c r="LV145" i="6"/>
  <c r="LZ141" i="6"/>
  <c r="JH138" i="6"/>
  <c r="JD138" i="6"/>
  <c r="JJ123" i="6"/>
  <c r="HI117" i="6"/>
  <c r="JN116" i="6"/>
  <c r="HM112" i="6"/>
  <c r="HP107" i="6"/>
  <c r="AN107" i="6" s="1"/>
  <c r="HG103" i="6"/>
  <c r="FG87" i="6"/>
  <c r="FI87" i="6"/>
  <c r="FM87" i="6"/>
  <c r="FS87" i="6"/>
  <c r="JD80" i="6"/>
  <c r="JL80" i="6"/>
  <c r="JT80" i="6"/>
  <c r="JR80" i="6"/>
  <c r="JF80" i="6"/>
  <c r="FO57" i="6"/>
  <c r="FK57" i="6"/>
  <c r="FM57" i="6"/>
  <c r="LF43" i="6"/>
  <c r="LH43" i="6" s="1"/>
  <c r="FG36" i="6"/>
  <c r="FC36" i="6"/>
  <c r="FK36" i="6"/>
  <c r="FO36" i="6"/>
  <c r="FS36" i="6"/>
  <c r="FQ36" i="6"/>
  <c r="HO20" i="6"/>
  <c r="HC20" i="6"/>
  <c r="HK20" i="6"/>
  <c r="HM20" i="6"/>
  <c r="JK209" i="6"/>
  <c r="CA209" i="6" s="1"/>
  <c r="CB209" i="6" s="1"/>
  <c r="MG208" i="6"/>
  <c r="CZ208" i="6" s="1"/>
  <c r="DA208" i="6" s="1"/>
  <c r="DV208" i="6" s="1"/>
  <c r="HH124" i="6"/>
  <c r="AF124" i="6" s="1"/>
  <c r="HL123" i="6"/>
  <c r="AJ123" i="6" s="1"/>
  <c r="HG117" i="6"/>
  <c r="JL116" i="6"/>
  <c r="FG116" i="6"/>
  <c r="JR113" i="6"/>
  <c r="HK112" i="6"/>
  <c r="JT107" i="6"/>
  <c r="JP94" i="6"/>
  <c r="JF94" i="6"/>
  <c r="FC84" i="6"/>
  <c r="FE84" i="6"/>
  <c r="FS84" i="6"/>
  <c r="FI84" i="6"/>
  <c r="FK84" i="6"/>
  <c r="FQ84" i="6"/>
  <c r="FG58" i="6"/>
  <c r="FS58" i="6"/>
  <c r="FM58" i="6"/>
  <c r="FO58" i="6"/>
  <c r="HC45" i="6"/>
  <c r="HG45" i="6"/>
  <c r="HI45" i="6"/>
  <c r="JD44" i="6"/>
  <c r="JF44" i="6"/>
  <c r="JT44" i="6"/>
  <c r="JL44" i="6"/>
  <c r="JN44" i="6"/>
  <c r="JP44" i="6"/>
  <c r="JR44" i="6"/>
  <c r="HR246" i="6"/>
  <c r="AP246" i="6" s="1"/>
  <c r="HR245" i="6"/>
  <c r="AP245" i="6" s="1"/>
  <c r="HH245" i="6"/>
  <c r="AF245" i="6" s="1"/>
  <c r="FS239" i="6"/>
  <c r="FK238" i="6"/>
  <c r="JL234" i="6"/>
  <c r="MB233" i="6"/>
  <c r="MC233" i="6" s="1"/>
  <c r="CV233" i="6" s="1"/>
  <c r="HM231" i="6"/>
  <c r="MJ229" i="6"/>
  <c r="HM225" i="6"/>
  <c r="FM223" i="6"/>
  <c r="HI223" i="6"/>
  <c r="EX223" i="6"/>
  <c r="FR223" i="6"/>
  <c r="U223" i="6" s="1"/>
  <c r="MD221" i="6"/>
  <c r="LF219" i="6"/>
  <c r="LH219" i="6"/>
  <c r="LG216" i="6"/>
  <c r="HN216" i="6"/>
  <c r="AL216" i="6" s="1"/>
  <c r="MK208" i="6"/>
  <c r="DD208" i="6" s="1"/>
  <c r="DY208" i="6" s="1"/>
  <c r="MB204" i="6"/>
  <c r="FQ204" i="6"/>
  <c r="HS203" i="6"/>
  <c r="HI203" i="6"/>
  <c r="FG203" i="6"/>
  <c r="HE201" i="6"/>
  <c r="JH200" i="6"/>
  <c r="FE200" i="6"/>
  <c r="LG195" i="6"/>
  <c r="MH195" i="6"/>
  <c r="LZ192" i="6"/>
  <c r="LG189" i="6"/>
  <c r="JH188" i="6"/>
  <c r="MF186" i="6"/>
  <c r="HC186" i="6"/>
  <c r="HM182" i="6"/>
  <c r="MH168" i="6"/>
  <c r="JP165" i="6"/>
  <c r="JQ165" i="6" s="1"/>
  <c r="CG165" i="6" s="1"/>
  <c r="CH165" i="6" s="1"/>
  <c r="FM164" i="6"/>
  <c r="FI161" i="6"/>
  <c r="LG155" i="6"/>
  <c r="LG153" i="6"/>
  <c r="FO149" i="6"/>
  <c r="JF146" i="6"/>
  <c r="MD145" i="6"/>
  <c r="JR145" i="6"/>
  <c r="HO138" i="6"/>
  <c r="FS136" i="6"/>
  <c r="FC136" i="6"/>
  <c r="FM131" i="6"/>
  <c r="LF125" i="6"/>
  <c r="JF123" i="6"/>
  <c r="HI119" i="6"/>
  <c r="FM118" i="6"/>
  <c r="HE117" i="6"/>
  <c r="JJ116" i="6"/>
  <c r="JP113" i="6"/>
  <c r="JR112" i="6"/>
  <c r="FS111" i="6"/>
  <c r="FI111" i="6"/>
  <c r="HK107" i="6"/>
  <c r="FO107" i="6"/>
  <c r="FQ106" i="6"/>
  <c r="HQ104" i="6"/>
  <c r="HR104" i="6"/>
  <c r="AP104" i="6" s="1"/>
  <c r="FQ100" i="6"/>
  <c r="FM100" i="6"/>
  <c r="FC100" i="6"/>
  <c r="HM83" i="6"/>
  <c r="HS83" i="6"/>
  <c r="HO83" i="6"/>
  <c r="HQ83" i="6"/>
  <c r="JT72" i="6"/>
  <c r="JL72" i="6"/>
  <c r="JP72" i="6"/>
  <c r="JR72" i="6"/>
  <c r="JF72" i="6"/>
  <c r="HC43" i="6"/>
  <c r="HO43" i="6"/>
  <c r="HE43" i="6"/>
  <c r="HG43" i="6"/>
  <c r="HI43" i="6"/>
  <c r="HK43" i="6"/>
  <c r="LX40" i="6"/>
  <c r="MB40" i="6"/>
  <c r="ML40" i="6"/>
  <c r="MF40" i="6"/>
  <c r="MJ40" i="6"/>
  <c r="FR247" i="6"/>
  <c r="U247" i="6" s="1"/>
  <c r="MK246" i="6"/>
  <c r="DD246" i="6" s="1"/>
  <c r="DY246" i="6" s="1"/>
  <c r="HL238" i="6"/>
  <c r="AJ238" i="6" s="1"/>
  <c r="HK231" i="6"/>
  <c r="FK223" i="6"/>
  <c r="HG223" i="6"/>
  <c r="MA213" i="6"/>
  <c r="CT213" i="6" s="1"/>
  <c r="DO213" i="6" s="1"/>
  <c r="LF211" i="6"/>
  <c r="MI211" i="6"/>
  <c r="DB211" i="6" s="1"/>
  <c r="FN211" i="6"/>
  <c r="Q211" i="6" s="1"/>
  <c r="LF210" i="6"/>
  <c r="HL210" i="6"/>
  <c r="AJ210" i="6" s="1"/>
  <c r="MD205" i="6"/>
  <c r="FM204" i="6"/>
  <c r="HE203" i="6"/>
  <c r="FE203" i="6"/>
  <c r="JL201" i="6"/>
  <c r="JM201" i="6"/>
  <c r="CC201" i="6" s="1"/>
  <c r="CD201" i="6" s="1"/>
  <c r="LF195" i="6"/>
  <c r="LF189" i="6"/>
  <c r="MD186" i="6"/>
  <c r="JT185" i="6"/>
  <c r="FS184" i="6"/>
  <c r="HK182" i="6"/>
  <c r="MB168" i="6"/>
  <c r="FK164" i="6"/>
  <c r="LG161" i="6"/>
  <c r="FS161" i="6"/>
  <c r="FG161" i="6"/>
  <c r="FL152" i="6"/>
  <c r="O152" i="6" s="1"/>
  <c r="ML145" i="6"/>
  <c r="MB145" i="6"/>
  <c r="LG145" i="6"/>
  <c r="HR103" i="6"/>
  <c r="AP103" i="6" s="1"/>
  <c r="FC101" i="6"/>
  <c r="FM101" i="6"/>
  <c r="FE101" i="6"/>
  <c r="FG101" i="6"/>
  <c r="LX90" i="6"/>
  <c r="MF90" i="6"/>
  <c r="HC89" i="6"/>
  <c r="HI89" i="6"/>
  <c r="HS89" i="6"/>
  <c r="HM89" i="6"/>
  <c r="HN89" i="6" s="1"/>
  <c r="AL89" i="6" s="1"/>
  <c r="HK69" i="6"/>
  <c r="HC69" i="6"/>
  <c r="HS69" i="6"/>
  <c r="HO69" i="6"/>
  <c r="HQ69" i="6"/>
  <c r="HS66" i="6"/>
  <c r="HI66" i="6"/>
  <c r="HC48" i="6"/>
  <c r="HS48" i="6"/>
  <c r="HG48" i="6"/>
  <c r="HI48" i="6"/>
  <c r="HO48" i="6"/>
  <c r="HQ48" i="6"/>
  <c r="HQ33" i="6"/>
  <c r="HK33" i="6"/>
  <c r="FO95" i="6"/>
  <c r="FS93" i="6"/>
  <c r="FI93" i="6"/>
  <c r="FJ93" i="6" s="1"/>
  <c r="M93" i="6" s="1"/>
  <c r="HQ92" i="6"/>
  <c r="JN90" i="6"/>
  <c r="HE74" i="6"/>
  <c r="JN68" i="6"/>
  <c r="LG67" i="6"/>
  <c r="LG60" i="6"/>
  <c r="LF58" i="6"/>
  <c r="LX57" i="6"/>
  <c r="JL57" i="6"/>
  <c r="LG56" i="6"/>
  <c r="JJ53" i="6"/>
  <c r="JD53" i="6"/>
  <c r="JR52" i="6"/>
  <c r="LF50" i="6"/>
  <c r="HK50" i="6"/>
  <c r="FO48" i="6"/>
  <c r="JT46" i="6"/>
  <c r="JN45" i="6"/>
  <c r="LG44" i="6"/>
  <c r="FK42" i="6"/>
  <c r="JR41" i="6"/>
  <c r="LF41" i="6"/>
  <c r="HM41" i="6"/>
  <c r="HH34" i="6"/>
  <c r="AF34" i="6" s="1"/>
  <c r="JR27" i="6"/>
  <c r="LG27" i="6"/>
  <c r="FE27" i="6"/>
  <c r="FF27" i="6" s="1"/>
  <c r="I27" i="6" s="1"/>
  <c r="MB26" i="6"/>
  <c r="LF26" i="6"/>
  <c r="LZ23" i="6"/>
  <c r="JN13" i="6"/>
  <c r="HN12" i="6"/>
  <c r="AL12" i="6" s="1"/>
  <c r="FG93" i="6"/>
  <c r="HO92" i="6"/>
  <c r="JL90" i="6"/>
  <c r="HH90" i="6"/>
  <c r="AF90" i="6" s="1"/>
  <c r="HQ42" i="6"/>
  <c r="HS41" i="6"/>
  <c r="JP41" i="6"/>
  <c r="HG41" i="6"/>
  <c r="HQ28" i="6"/>
  <c r="JP27" i="6"/>
  <c r="LZ26" i="6"/>
  <c r="LH17" i="6"/>
  <c r="JH16" i="6"/>
  <c r="MD15" i="6"/>
  <c r="LG15" i="6"/>
  <c r="JL13" i="6"/>
  <c r="HG13" i="6"/>
  <c r="HC12" i="6"/>
  <c r="ML11" i="6"/>
  <c r="MH11" i="6"/>
  <c r="JF10" i="6"/>
  <c r="MH9" i="6"/>
  <c r="HK9" i="6"/>
  <c r="FI8" i="6"/>
  <c r="FK6" i="6"/>
  <c r="MH5" i="6"/>
  <c r="MH3" i="6"/>
  <c r="JP3" i="6"/>
  <c r="LX93" i="6"/>
  <c r="FE93" i="6"/>
  <c r="JJ90" i="6"/>
  <c r="JD84" i="6"/>
  <c r="JL81" i="6"/>
  <c r="JF68" i="6"/>
  <c r="LF67" i="6"/>
  <c r="LG66" i="6"/>
  <c r="LF64" i="6"/>
  <c r="FK63" i="6"/>
  <c r="ML62" i="6"/>
  <c r="HK61" i="6"/>
  <c r="MJ60" i="6"/>
  <c r="JR60" i="6"/>
  <c r="JF57" i="6"/>
  <c r="LX56" i="6"/>
  <c r="HE56" i="6"/>
  <c r="HF56" i="6" s="1"/>
  <c r="AD56" i="6" s="1"/>
  <c r="HQ53" i="6"/>
  <c r="JF52" i="6"/>
  <c r="MH51" i="6"/>
  <c r="HS50" i="6"/>
  <c r="LV50" i="6"/>
  <c r="LF47" i="6"/>
  <c r="FO46" i="6"/>
  <c r="JJ45" i="6"/>
  <c r="FQ44" i="6"/>
  <c r="FM43" i="6"/>
  <c r="JN41" i="6"/>
  <c r="MF38" i="6"/>
  <c r="JL37" i="6"/>
  <c r="MH34" i="6"/>
  <c r="LV34" i="6"/>
  <c r="LG28" i="6"/>
  <c r="JN27" i="6"/>
  <c r="FQ27" i="6"/>
  <c r="FS25" i="6"/>
  <c r="FQ25" i="6"/>
  <c r="FR25" i="6" s="1"/>
  <c r="U25" i="6" s="1"/>
  <c r="FC25" i="6"/>
  <c r="MJ20" i="6"/>
  <c r="FS19" i="6"/>
  <c r="HC18" i="6"/>
  <c r="MB15" i="6"/>
  <c r="JJ13" i="6"/>
  <c r="MF11" i="6"/>
  <c r="HM10" i="6"/>
  <c r="FO10" i="6"/>
  <c r="ML9" i="6"/>
  <c r="MD9" i="6"/>
  <c r="HI9" i="6"/>
  <c r="FG8" i="6"/>
  <c r="FI6" i="6"/>
  <c r="ML5" i="6"/>
  <c r="JD5" i="6"/>
  <c r="JF4" i="6"/>
  <c r="HQ4" i="6"/>
  <c r="FO4" i="6"/>
  <c r="ML3" i="6"/>
  <c r="MF3" i="6"/>
  <c r="HK92" i="6"/>
  <c r="HL92" i="6"/>
  <c r="AJ92" i="6" s="1"/>
  <c r="FO73" i="6"/>
  <c r="MH60" i="6"/>
  <c r="LG57" i="6"/>
  <c r="HC54" i="6"/>
  <c r="HM53" i="6"/>
  <c r="LG52" i="6"/>
  <c r="LH52" i="6" s="1"/>
  <c r="FC47" i="6"/>
  <c r="JL46" i="6"/>
  <c r="FO44" i="6"/>
  <c r="JL41" i="6"/>
  <c r="HQ30" i="6"/>
  <c r="HS28" i="6"/>
  <c r="JL27" i="6"/>
  <c r="FO27" i="6"/>
  <c r="MJ23" i="6"/>
  <c r="MH20" i="6"/>
  <c r="FE8" i="6"/>
  <c r="FG6" i="6"/>
  <c r="FS4" i="6"/>
  <c r="HO4" i="6"/>
  <c r="FM4" i="6"/>
  <c r="MD3" i="6"/>
  <c r="FQ93" i="6"/>
  <c r="FR93" i="6" s="1"/>
  <c r="U93" i="6" s="1"/>
  <c r="HI92" i="6"/>
  <c r="JF90" i="6"/>
  <c r="LG88" i="6"/>
  <c r="JH81" i="6"/>
  <c r="LG76" i="6"/>
  <c r="LG74" i="6"/>
  <c r="FI73" i="6"/>
  <c r="LG70" i="6"/>
  <c r="ML60" i="6"/>
  <c r="LZ60" i="6"/>
  <c r="LF45" i="6"/>
  <c r="FK44" i="6"/>
  <c r="JJ41" i="6"/>
  <c r="JF37" i="6"/>
  <c r="LG36" i="6"/>
  <c r="LG35" i="6"/>
  <c r="HM35" i="6"/>
  <c r="MD34" i="6"/>
  <c r="JL34" i="6"/>
  <c r="LG33" i="6"/>
  <c r="JJ27" i="6"/>
  <c r="FM27" i="6"/>
  <c r="FC27" i="6"/>
  <c r="MJ26" i="6"/>
  <c r="MF16" i="6"/>
  <c r="JR16" i="6"/>
  <c r="FC16" i="6"/>
  <c r="LX15" i="6"/>
  <c r="FQ15" i="6"/>
  <c r="JT13" i="6"/>
  <c r="JF13" i="6"/>
  <c r="FK11" i="6"/>
  <c r="MD10" i="6"/>
  <c r="JP10" i="6"/>
  <c r="HG10" i="6"/>
  <c r="FI10" i="6"/>
  <c r="FS8" i="6"/>
  <c r="FE6" i="6"/>
  <c r="LG5" i="6"/>
  <c r="HK5" i="6"/>
  <c r="HK4" i="6"/>
  <c r="FK4" i="6"/>
  <c r="LX3" i="6"/>
  <c r="JP2" i="6"/>
  <c r="MF23" i="6"/>
  <c r="MD18" i="6"/>
  <c r="HM18" i="6"/>
  <c r="HN18" i="6" s="1"/>
  <c r="AL18" i="6" s="1"/>
  <c r="FQ17" i="6"/>
  <c r="JT16" i="6"/>
  <c r="MD16" i="6"/>
  <c r="JP16" i="6"/>
  <c r="FR16" i="6"/>
  <c r="U16" i="6" s="1"/>
  <c r="FE15" i="6"/>
  <c r="FI11" i="6"/>
  <c r="JT10" i="6"/>
  <c r="JN10" i="6"/>
  <c r="HE10" i="6"/>
  <c r="FQ8" i="6"/>
  <c r="HI4" i="6"/>
  <c r="FN93" i="6"/>
  <c r="Q93" i="6" s="1"/>
  <c r="JR90" i="6"/>
  <c r="FI89" i="6"/>
  <c r="LF84" i="6"/>
  <c r="LH84" i="6"/>
  <c r="LG77" i="6"/>
  <c r="FL77" i="6"/>
  <c r="O77" i="6" s="1"/>
  <c r="LF76" i="6"/>
  <c r="LF74" i="6"/>
  <c r="HI74" i="6"/>
  <c r="HK73" i="6"/>
  <c r="JT68" i="6"/>
  <c r="HS62" i="6"/>
  <c r="JP62" i="6"/>
  <c r="LG58" i="6"/>
  <c r="MH57" i="6"/>
  <c r="JP57" i="6"/>
  <c r="FS54" i="6"/>
  <c r="HK54" i="6"/>
  <c r="HS53" i="6"/>
  <c r="JN53" i="6"/>
  <c r="FI52" i="6"/>
  <c r="LZ50" i="6"/>
  <c r="HO50" i="6"/>
  <c r="FS48" i="6"/>
  <c r="FQ42" i="6"/>
  <c r="JF41" i="6"/>
  <c r="HQ41" i="6"/>
  <c r="FK40" i="6"/>
  <c r="LF35" i="6"/>
  <c r="HI35" i="6"/>
  <c r="JF34" i="6"/>
  <c r="LF32" i="6"/>
  <c r="FO28" i="6"/>
  <c r="JT27" i="6"/>
  <c r="JF27" i="6"/>
  <c r="MF26" i="6"/>
  <c r="LG26" i="6"/>
  <c r="FG25" i="6"/>
  <c r="FH25" i="6" s="1"/>
  <c r="K25" i="6" s="1"/>
  <c r="MD23" i="6"/>
  <c r="MB18" i="6"/>
  <c r="HK18" i="6"/>
  <c r="MB16" i="6"/>
  <c r="JN16" i="6"/>
  <c r="MJ15" i="6"/>
  <c r="JR13" i="6"/>
  <c r="MJ12" i="6"/>
  <c r="JL10" i="6"/>
  <c r="HR9" i="6"/>
  <c r="AP9" i="6" s="1"/>
  <c r="HS5" i="6"/>
  <c r="FM3" i="6"/>
  <c r="JL2" i="6"/>
  <c r="JT599" i="6"/>
  <c r="JF599" i="6"/>
  <c r="FG597" i="6"/>
  <c r="LX596" i="6"/>
  <c r="MF595" i="6"/>
  <c r="HP593" i="6"/>
  <c r="AN593" i="6" s="1"/>
  <c r="HG591" i="6"/>
  <c r="HE590" i="6"/>
  <c r="HI589" i="6"/>
  <c r="HJ589" i="6" s="1"/>
  <c r="AH589" i="6" s="1"/>
  <c r="JN586" i="6"/>
  <c r="HM586" i="6"/>
  <c r="HN586" i="6" s="1"/>
  <c r="AL586" i="6" s="1"/>
  <c r="FO584" i="6"/>
  <c r="FC580" i="6"/>
  <c r="FQ579" i="6"/>
  <c r="FO578" i="6"/>
  <c r="HS576" i="6"/>
  <c r="HI576" i="6"/>
  <c r="LZ574" i="6"/>
  <c r="HE573" i="6"/>
  <c r="JF572" i="6"/>
  <c r="JF570" i="6"/>
  <c r="FC570" i="6"/>
  <c r="MF568" i="6"/>
  <c r="FK568" i="6"/>
  <c r="MH566" i="6"/>
  <c r="JF566" i="6"/>
  <c r="LZ564" i="6"/>
  <c r="JN564" i="6"/>
  <c r="HM564" i="6"/>
  <c r="MF560" i="6"/>
  <c r="FE556" i="6"/>
  <c r="FF556" i="6"/>
  <c r="I556" i="6" s="1"/>
  <c r="FS554" i="6"/>
  <c r="HI554" i="6"/>
  <c r="FE554" i="6"/>
  <c r="JF551" i="6"/>
  <c r="ML550" i="6"/>
  <c r="MF550" i="6"/>
  <c r="JN550" i="6"/>
  <c r="FS549" i="6"/>
  <c r="FG549" i="6"/>
  <c r="LD546" i="6"/>
  <c r="HO546" i="6"/>
  <c r="HQ543" i="6"/>
  <c r="FQ541" i="6"/>
  <c r="MD540" i="6"/>
  <c r="HG540" i="6"/>
  <c r="FM540" i="6"/>
  <c r="FC540" i="6"/>
  <c r="FD540" i="6"/>
  <c r="G540" i="6" s="1"/>
  <c r="HE538" i="6"/>
  <c r="LZ535" i="6"/>
  <c r="LE535" i="6"/>
  <c r="FE534" i="6"/>
  <c r="FM533" i="6"/>
  <c r="MB531" i="6"/>
  <c r="LZ530" i="6"/>
  <c r="HP530" i="6"/>
  <c r="AN530" i="6" s="1"/>
  <c r="LX528" i="6"/>
  <c r="JH528" i="6"/>
  <c r="HS526" i="6"/>
  <c r="LZ525" i="6"/>
  <c r="LE525" i="6"/>
  <c r="JR524" i="6"/>
  <c r="LC524" i="6"/>
  <c r="FO462" i="6"/>
  <c r="FK462" i="6"/>
  <c r="LC439" i="6"/>
  <c r="LD439" i="6"/>
  <c r="HM591" i="6"/>
  <c r="FD598" i="6"/>
  <c r="G598" i="6" s="1"/>
  <c r="LG597" i="6"/>
  <c r="ML595" i="6"/>
  <c r="LZ595" i="6"/>
  <c r="HN593" i="6"/>
  <c r="AL593" i="6" s="1"/>
  <c r="LV590" i="6"/>
  <c r="FC589" i="6"/>
  <c r="FE584" i="6"/>
  <c r="FM579" i="6"/>
  <c r="FK578" i="6"/>
  <c r="HG576" i="6"/>
  <c r="HH576" i="6" s="1"/>
  <c r="AF576" i="6" s="1"/>
  <c r="FC572" i="6"/>
  <c r="ML568" i="6"/>
  <c r="MD568" i="6"/>
  <c r="HK568" i="6"/>
  <c r="FI568" i="6"/>
  <c r="JT567" i="6"/>
  <c r="HS564" i="6"/>
  <c r="LX564" i="6"/>
  <c r="HK564" i="6"/>
  <c r="ML561" i="6"/>
  <c r="ML560" i="6"/>
  <c r="LD560" i="6"/>
  <c r="JN552" i="6"/>
  <c r="HM552" i="6"/>
  <c r="LV551" i="6"/>
  <c r="MD550" i="6"/>
  <c r="JL550" i="6"/>
  <c r="FA549" i="6"/>
  <c r="MJ544" i="6"/>
  <c r="FI541" i="6"/>
  <c r="FJ541" i="6" s="1"/>
  <c r="M541" i="6" s="1"/>
  <c r="LZ540" i="6"/>
  <c r="HE540" i="6"/>
  <c r="MJ538" i="6"/>
  <c r="FI533" i="6"/>
  <c r="JP524" i="6"/>
  <c r="HI484" i="6"/>
  <c r="HJ484" i="6" s="1"/>
  <c r="AH484" i="6" s="1"/>
  <c r="HK484" i="6"/>
  <c r="HL484" i="6" s="1"/>
  <c r="AJ484" i="6" s="1"/>
  <c r="HC484" i="6"/>
  <c r="HD484" i="6"/>
  <c r="AB484" i="6" s="1"/>
  <c r="HO484" i="6"/>
  <c r="HP484" i="6"/>
  <c r="AN484" i="6" s="1"/>
  <c r="HG484" i="6"/>
  <c r="HH484" i="6"/>
  <c r="AF484" i="6" s="1"/>
  <c r="HS484" i="6"/>
  <c r="HE479" i="6"/>
  <c r="HM479" i="6"/>
  <c r="HC479" i="6"/>
  <c r="HQ479" i="6"/>
  <c r="HS479" i="6"/>
  <c r="HI479" i="6"/>
  <c r="HK479" i="6"/>
  <c r="LD600" i="6"/>
  <c r="JR599" i="6"/>
  <c r="HL593" i="6"/>
  <c r="AJ593" i="6" s="1"/>
  <c r="JD584" i="6"/>
  <c r="JD582" i="6"/>
  <c r="FN580" i="6"/>
  <c r="Q580" i="6" s="1"/>
  <c r="HK579" i="6"/>
  <c r="FS578" i="6"/>
  <c r="HQ573" i="6"/>
  <c r="MH570" i="6"/>
  <c r="MH569" i="6"/>
  <c r="HK569" i="6"/>
  <c r="LZ568" i="6"/>
  <c r="JR567" i="6"/>
  <c r="HC566" i="6"/>
  <c r="FI564" i="6"/>
  <c r="LE560" i="6"/>
  <c r="JT556" i="6"/>
  <c r="FQ556" i="6"/>
  <c r="JT550" i="6"/>
  <c r="MB550" i="6"/>
  <c r="JJ550" i="6"/>
  <c r="MH549" i="6"/>
  <c r="JH548" i="6"/>
  <c r="HI546" i="6"/>
  <c r="HQ545" i="6"/>
  <c r="FO544" i="6"/>
  <c r="HI543" i="6"/>
  <c r="FI540" i="6"/>
  <c r="MH538" i="6"/>
  <c r="HQ538" i="6"/>
  <c r="JF537" i="6"/>
  <c r="JT535" i="6"/>
  <c r="FO535" i="6"/>
  <c r="MJ533" i="6"/>
  <c r="JJ533" i="6"/>
  <c r="HE533" i="6"/>
  <c r="HS531" i="6"/>
  <c r="LX531" i="6"/>
  <c r="JL531" i="6"/>
  <c r="HL530" i="6"/>
  <c r="AJ530" i="6" s="1"/>
  <c r="HS527" i="6"/>
  <c r="JF527" i="6"/>
  <c r="HO527" i="6"/>
  <c r="FQ527" i="6"/>
  <c r="FS526" i="6"/>
  <c r="JN524" i="6"/>
  <c r="HG514" i="6"/>
  <c r="HH514" i="6" s="1"/>
  <c r="AF514" i="6" s="1"/>
  <c r="HM514" i="6"/>
  <c r="HC514" i="6"/>
  <c r="HQ514" i="6"/>
  <c r="HS514" i="6"/>
  <c r="HE514" i="6"/>
  <c r="HK514" i="6"/>
  <c r="HL514" i="6" s="1"/>
  <c r="AJ514" i="6" s="1"/>
  <c r="HE480" i="6"/>
  <c r="HI480" i="6"/>
  <c r="HK480" i="6"/>
  <c r="LC478" i="6"/>
  <c r="LE478" i="6"/>
  <c r="LD478" i="6"/>
  <c r="HO478" i="6"/>
  <c r="HS478" i="6"/>
  <c r="FI438" i="6"/>
  <c r="FC438" i="6"/>
  <c r="FD438" i="6" s="1"/>
  <c r="G438" i="6" s="1"/>
  <c r="FM438" i="6"/>
  <c r="FO438" i="6"/>
  <c r="FP438" i="6" s="1"/>
  <c r="S438" i="6" s="1"/>
  <c r="LE600" i="6"/>
  <c r="MJ599" i="6"/>
  <c r="JP599" i="6"/>
  <c r="LZ598" i="6"/>
  <c r="FK598" i="6"/>
  <c r="HC597" i="6"/>
  <c r="JF591" i="6"/>
  <c r="HQ591" i="6"/>
  <c r="HS590" i="6"/>
  <c r="HQ590" i="6"/>
  <c r="LZ585" i="6"/>
  <c r="MJ580" i="6"/>
  <c r="JD580" i="6"/>
  <c r="HG579" i="6"/>
  <c r="LD573" i="6"/>
  <c r="JR572" i="6"/>
  <c r="JD570" i="6"/>
  <c r="ML569" i="6"/>
  <c r="LZ569" i="6"/>
  <c r="LX568" i="6"/>
  <c r="JP567" i="6"/>
  <c r="FG564" i="6"/>
  <c r="LD563" i="6"/>
  <c r="FO556" i="6"/>
  <c r="JR551" i="6"/>
  <c r="LZ550" i="6"/>
  <c r="LD548" i="6"/>
  <c r="HE546" i="6"/>
  <c r="HK544" i="6"/>
  <c r="FM544" i="6"/>
  <c r="HG543" i="6"/>
  <c r="LX541" i="6"/>
  <c r="HS540" i="6"/>
  <c r="HQ540" i="6"/>
  <c r="FG540" i="6"/>
  <c r="FH540" i="6" s="1"/>
  <c r="K540" i="6" s="1"/>
  <c r="ML538" i="6"/>
  <c r="MF538" i="6"/>
  <c r="LV538" i="6"/>
  <c r="HO538" i="6"/>
  <c r="FK535" i="6"/>
  <c r="MD533" i="6"/>
  <c r="LD533" i="6"/>
  <c r="MJ528" i="6"/>
  <c r="LD527" i="6"/>
  <c r="HK527" i="6"/>
  <c r="FP527" i="6"/>
  <c r="S527" i="6" s="1"/>
  <c r="JL524" i="6"/>
  <c r="HP524" i="6"/>
  <c r="AN524" i="6" s="1"/>
  <c r="JL515" i="6"/>
  <c r="JH515" i="6"/>
  <c r="JR515" i="6"/>
  <c r="JF515" i="6"/>
  <c r="LC513" i="6"/>
  <c r="LE513" i="6"/>
  <c r="LD513" i="6"/>
  <c r="JD510" i="6"/>
  <c r="JR510" i="6"/>
  <c r="JF510" i="6"/>
  <c r="JH510" i="6"/>
  <c r="JT510" i="6"/>
  <c r="HC504" i="6"/>
  <c r="HM504" i="6"/>
  <c r="HE470" i="6"/>
  <c r="HS470" i="6"/>
  <c r="JL452" i="6"/>
  <c r="JH452" i="6"/>
  <c r="JD452" i="6"/>
  <c r="JP452" i="6"/>
  <c r="JH448" i="6"/>
  <c r="JL448" i="6"/>
  <c r="JT448" i="6"/>
  <c r="MH599" i="6"/>
  <c r="JN599" i="6"/>
  <c r="FI598" i="6"/>
  <c r="JF595" i="6"/>
  <c r="HG593" i="6"/>
  <c r="HH593" i="6"/>
  <c r="AF593" i="6"/>
  <c r="LG591" i="6"/>
  <c r="HO591" i="6"/>
  <c r="HC591" i="6"/>
  <c r="LG590" i="6"/>
  <c r="HO590" i="6"/>
  <c r="HC590" i="6"/>
  <c r="FG580" i="6"/>
  <c r="FH580" i="6"/>
  <c r="K580" i="6" s="1"/>
  <c r="LE573" i="6"/>
  <c r="JN572" i="6"/>
  <c r="LE563" i="6"/>
  <c r="FM556" i="6"/>
  <c r="FN556" i="6"/>
  <c r="Q556" i="6" s="1"/>
  <c r="FC556" i="6"/>
  <c r="JP551" i="6"/>
  <c r="LC548" i="6"/>
  <c r="HO540" i="6"/>
  <c r="HM538" i="6"/>
  <c r="HC538" i="6"/>
  <c r="HD538" i="6" s="1"/>
  <c r="AB538" i="6" s="1"/>
  <c r="AC538" i="6" s="1"/>
  <c r="AX538" i="6" s="1"/>
  <c r="LV535" i="6"/>
  <c r="LE533" i="6"/>
  <c r="LF533" i="6" s="1"/>
  <c r="MH528" i="6"/>
  <c r="LV528" i="6"/>
  <c r="LF526" i="6"/>
  <c r="JJ524" i="6"/>
  <c r="HC517" i="6"/>
  <c r="HK517" i="6"/>
  <c r="HO517" i="6"/>
  <c r="HQ517" i="6"/>
  <c r="HE517" i="6"/>
  <c r="HG517" i="6"/>
  <c r="HS517" i="6"/>
  <c r="HI517" i="6"/>
  <c r="MH499" i="6"/>
  <c r="LX499" i="6"/>
  <c r="MD499" i="6"/>
  <c r="MJ499" i="6"/>
  <c r="JN451" i="6"/>
  <c r="JH451" i="6"/>
  <c r="JD451" i="6"/>
  <c r="JL451" i="6"/>
  <c r="JP451" i="6"/>
  <c r="JR451" i="6"/>
  <c r="JT451" i="6"/>
  <c r="JF451" i="6"/>
  <c r="FM447" i="6"/>
  <c r="FS447" i="6"/>
  <c r="FE447" i="6"/>
  <c r="FQ447" i="6"/>
  <c r="LC511" i="6"/>
  <c r="LE511" i="6"/>
  <c r="FE496" i="6"/>
  <c r="FS496" i="6"/>
  <c r="FI496" i="6"/>
  <c r="FK496" i="6"/>
  <c r="FO496" i="6"/>
  <c r="FE467" i="6"/>
  <c r="FM467" i="6"/>
  <c r="FQ467" i="6"/>
  <c r="FR467" i="6"/>
  <c r="U467" i="6" s="1"/>
  <c r="FC459" i="6"/>
  <c r="FS459" i="6"/>
  <c r="FM459" i="6"/>
  <c r="FO459" i="6"/>
  <c r="FQ459" i="6"/>
  <c r="JJ599" i="6"/>
  <c r="FO597" i="6"/>
  <c r="MH596" i="6"/>
  <c r="LF591" i="6"/>
  <c r="HK591" i="6"/>
  <c r="HK590" i="6"/>
  <c r="HQ586" i="6"/>
  <c r="FC582" i="6"/>
  <c r="LV575" i="6"/>
  <c r="HI573" i="6"/>
  <c r="JJ572" i="6"/>
  <c r="HM572" i="6"/>
  <c r="JT570" i="6"/>
  <c r="JL570" i="6"/>
  <c r="HS569" i="6"/>
  <c r="FC569" i="6"/>
  <c r="FO568" i="6"/>
  <c r="MF567" i="6"/>
  <c r="JJ567" i="6"/>
  <c r="MD564" i="6"/>
  <c r="JR564" i="6"/>
  <c r="HQ564" i="6"/>
  <c r="FQ564" i="6"/>
  <c r="HM561" i="6"/>
  <c r="JN556" i="6"/>
  <c r="FI556" i="6"/>
  <c r="FG555" i="6"/>
  <c r="FH555" i="6"/>
  <c r="K555" i="6" s="1"/>
  <c r="HS554" i="6"/>
  <c r="HM554" i="6"/>
  <c r="HN554" i="6" s="1"/>
  <c r="AL554" i="6" s="1"/>
  <c r="FM554" i="6"/>
  <c r="HC552" i="6"/>
  <c r="JT551" i="6"/>
  <c r="MD551" i="6"/>
  <c r="JJ551" i="6"/>
  <c r="MJ550" i="6"/>
  <c r="JR550" i="6"/>
  <c r="FK549" i="6"/>
  <c r="ML545" i="6"/>
  <c r="MD545" i="6"/>
  <c r="FG544" i="6"/>
  <c r="HK540" i="6"/>
  <c r="FQ540" i="6"/>
  <c r="FR540" i="6" s="1"/>
  <c r="U540" i="6" s="1"/>
  <c r="HS538" i="6"/>
  <c r="LZ538" i="6"/>
  <c r="HI538" i="6"/>
  <c r="MF535" i="6"/>
  <c r="JL535" i="6"/>
  <c r="FS534" i="6"/>
  <c r="LC534" i="6"/>
  <c r="FK534" i="6"/>
  <c r="MB532" i="6"/>
  <c r="MF531" i="6"/>
  <c r="LV531" i="6"/>
  <c r="FI530" i="6"/>
  <c r="MD528" i="6"/>
  <c r="JR528" i="6"/>
  <c r="MJ527" i="6"/>
  <c r="FI527" i="6"/>
  <c r="MF526" i="6"/>
  <c r="HK526" i="6"/>
  <c r="FM526" i="6"/>
  <c r="HQ525" i="6"/>
  <c r="FI525" i="6"/>
  <c r="JT524" i="6"/>
  <c r="JF524" i="6"/>
  <c r="LV511" i="6"/>
  <c r="MD511" i="6"/>
  <c r="ML511" i="6"/>
  <c r="MF511" i="6"/>
  <c r="MH511" i="6"/>
  <c r="MH486" i="6"/>
  <c r="MD486" i="6"/>
  <c r="ML486" i="6"/>
  <c r="LV486" i="6"/>
  <c r="LZ486" i="6"/>
  <c r="MB486" i="6"/>
  <c r="JH599" i="6"/>
  <c r="LV598" i="6"/>
  <c r="FI597" i="6"/>
  <c r="MD596" i="6"/>
  <c r="MJ595" i="6"/>
  <c r="LG593" i="6"/>
  <c r="HR593" i="6"/>
  <c r="AP593" i="6" s="1"/>
  <c r="HS591" i="6"/>
  <c r="HI591" i="6"/>
  <c r="HI590" i="6"/>
  <c r="HG588" i="6"/>
  <c r="HO586" i="6"/>
  <c r="HP586" i="6"/>
  <c r="AN586" i="6" s="1"/>
  <c r="HG573" i="6"/>
  <c r="JH572" i="6"/>
  <c r="JJ570" i="6"/>
  <c r="MH568" i="6"/>
  <c r="FM568" i="6"/>
  <c r="MD567" i="6"/>
  <c r="JF567" i="6"/>
  <c r="MB564" i="6"/>
  <c r="JP564" i="6"/>
  <c r="HO564" i="6"/>
  <c r="FO564" i="6"/>
  <c r="FC564" i="6"/>
  <c r="HK561" i="6"/>
  <c r="JL556" i="6"/>
  <c r="HK554" i="6"/>
  <c r="FK554" i="6"/>
  <c r="JH551" i="6"/>
  <c r="MH550" i="6"/>
  <c r="JP550" i="6"/>
  <c r="FI549" i="6"/>
  <c r="JD548" i="6"/>
  <c r="JF546" i="6"/>
  <c r="ML540" i="6"/>
  <c r="MJ540" i="6"/>
  <c r="HI540" i="6"/>
  <c r="MD535" i="6"/>
  <c r="LD535" i="6"/>
  <c r="FG534" i="6"/>
  <c r="JT533" i="6"/>
  <c r="FQ533" i="6"/>
  <c r="MD530" i="6"/>
  <c r="FH530" i="6"/>
  <c r="K530" i="6" s="1"/>
  <c r="LZ528" i="6"/>
  <c r="JN528" i="6"/>
  <c r="MF527" i="6"/>
  <c r="FG527" i="6"/>
  <c r="MD526" i="6"/>
  <c r="HG526" i="6"/>
  <c r="FK526" i="6"/>
  <c r="HS525" i="6"/>
  <c r="JR525" i="6"/>
  <c r="HI525" i="6"/>
  <c r="FG525" i="6"/>
  <c r="LE524" i="6"/>
  <c r="HE492" i="6"/>
  <c r="HG492" i="6"/>
  <c r="HO492" i="6"/>
  <c r="LX483" i="6"/>
  <c r="MH483" i="6"/>
  <c r="HI450" i="6"/>
  <c r="HS450" i="6"/>
  <c r="FE428" i="6"/>
  <c r="FF428" i="6" s="1"/>
  <c r="I428" i="6" s="1"/>
  <c r="FM428" i="6"/>
  <c r="FN428" i="6" s="1"/>
  <c r="Q428" i="6" s="1"/>
  <c r="FO428" i="6"/>
  <c r="FP428" i="6"/>
  <c r="S428" i="6" s="1"/>
  <c r="FS428" i="6"/>
  <c r="FG428" i="6"/>
  <c r="FH428" i="6" s="1"/>
  <c r="K428" i="6" s="1"/>
  <c r="FK428" i="6"/>
  <c r="FL428" i="6"/>
  <c r="O428" i="6" s="1"/>
  <c r="FQ428" i="6"/>
  <c r="LD522" i="6"/>
  <c r="LG522" i="6" s="1"/>
  <c r="LX519" i="6"/>
  <c r="HR519" i="6"/>
  <c r="AP519" i="6" s="1"/>
  <c r="LC516" i="6"/>
  <c r="LV508" i="6"/>
  <c r="MB506" i="6"/>
  <c r="FC501" i="6"/>
  <c r="HP497" i="6"/>
  <c r="AN497" i="6" s="1"/>
  <c r="HD497" i="6"/>
  <c r="AB497" i="6" s="1"/>
  <c r="HI496" i="6"/>
  <c r="HR493" i="6"/>
  <c r="AP493" i="6" s="1"/>
  <c r="LZ491" i="6"/>
  <c r="JJ491" i="6"/>
  <c r="HC488" i="6"/>
  <c r="FK484" i="6"/>
  <c r="JJ483" i="6"/>
  <c r="HC483" i="6"/>
  <c r="MJ482" i="6"/>
  <c r="MB479" i="6"/>
  <c r="MB475" i="6"/>
  <c r="HP471" i="6"/>
  <c r="AN471" i="6" s="1"/>
  <c r="MB470" i="6"/>
  <c r="HH467" i="6"/>
  <c r="AF467" i="6"/>
  <c r="LZ464" i="6"/>
  <c r="HK459" i="6"/>
  <c r="HP452" i="6"/>
  <c r="AN452" i="6" s="1"/>
  <c r="LD448" i="6"/>
  <c r="FR446" i="6"/>
  <c r="U446" i="6" s="1"/>
  <c r="FQ443" i="6"/>
  <c r="MJ439" i="6"/>
  <c r="MF438" i="6"/>
  <c r="JH438" i="6"/>
  <c r="HQ438" i="6"/>
  <c r="HO436" i="6"/>
  <c r="FO435" i="6"/>
  <c r="MF432" i="6"/>
  <c r="GZ394" i="6"/>
  <c r="HA394" i="6"/>
  <c r="JH519" i="6"/>
  <c r="FN514" i="6"/>
  <c r="Q514" i="6" s="1"/>
  <c r="LV513" i="6"/>
  <c r="MF503" i="6"/>
  <c r="JH497" i="6"/>
  <c r="HG496" i="6"/>
  <c r="MD492" i="6"/>
  <c r="JJ486" i="6"/>
  <c r="JH483" i="6"/>
  <c r="HP483" i="6"/>
  <c r="AN483" i="6" s="1"/>
  <c r="MH482" i="6"/>
  <c r="HF482" i="6"/>
  <c r="AD482" i="6" s="1"/>
  <c r="JH480" i="6"/>
  <c r="FK480" i="6"/>
  <c r="FL480" i="6"/>
  <c r="O480" i="6" s="1"/>
  <c r="FC472" i="6"/>
  <c r="FD471" i="6"/>
  <c r="G471" i="6" s="1"/>
  <c r="HG468" i="6"/>
  <c r="JN467" i="6"/>
  <c r="JH464" i="6"/>
  <c r="JD463" i="6"/>
  <c r="HI459" i="6"/>
  <c r="JD454" i="6"/>
  <c r="LC448" i="6"/>
  <c r="FJ444" i="6"/>
  <c r="M444" i="6" s="1"/>
  <c r="JF438" i="6"/>
  <c r="HO438" i="6"/>
  <c r="FN435" i="6"/>
  <c r="Q435" i="6" s="1"/>
  <c r="MD432" i="6"/>
  <c r="MD431" i="6"/>
  <c r="FJ524" i="6"/>
  <c r="M524" i="6" s="1"/>
  <c r="HP520" i="6"/>
  <c r="AN520" i="6" s="1"/>
  <c r="JD511" i="6"/>
  <c r="HO508" i="6"/>
  <c r="FQ508" i="6"/>
  <c r="FR508" i="6"/>
  <c r="U508" i="6" s="1"/>
  <c r="ML506" i="6"/>
  <c r="HD505" i="6"/>
  <c r="AB505" i="6" s="1"/>
  <c r="MD503" i="6"/>
  <c r="MD498" i="6"/>
  <c r="JF497" i="6"/>
  <c r="HE496" i="6"/>
  <c r="HF496" i="6"/>
  <c r="AD496" i="6" s="1"/>
  <c r="LV493" i="6"/>
  <c r="LF493" i="6"/>
  <c r="MB492" i="6"/>
  <c r="LV487" i="6"/>
  <c r="HO487" i="6"/>
  <c r="HP487" i="6"/>
  <c r="AN487" i="6" s="1"/>
  <c r="JH486" i="6"/>
  <c r="JR484" i="6"/>
  <c r="JF483" i="6"/>
  <c r="MF482" i="6"/>
  <c r="FQ482" i="6"/>
  <c r="JF480" i="6"/>
  <c r="JH467" i="6"/>
  <c r="HS460" i="6"/>
  <c r="HG459" i="6"/>
  <c r="MF455" i="6"/>
  <c r="HL451" i="6"/>
  <c r="AJ451" i="6" s="1"/>
  <c r="LE434" i="6"/>
  <c r="FI434" i="6"/>
  <c r="FJ434" i="6" s="1"/>
  <c r="M434" i="6" s="1"/>
  <c r="ML432" i="6"/>
  <c r="LZ432" i="6"/>
  <c r="MD516" i="6"/>
  <c r="FI514" i="6"/>
  <c r="MD513" i="6"/>
  <c r="FQ510" i="6"/>
  <c r="HM508" i="6"/>
  <c r="FO508" i="6"/>
  <c r="LV507" i="6"/>
  <c r="JF506" i="6"/>
  <c r="MJ505" i="6"/>
  <c r="LF505" i="6"/>
  <c r="LX503" i="6"/>
  <c r="FG501" i="6"/>
  <c r="MB498" i="6"/>
  <c r="LG493" i="6"/>
  <c r="FK493" i="6"/>
  <c r="FL493" i="6" s="1"/>
  <c r="O493" i="6" s="1"/>
  <c r="LZ492" i="6"/>
  <c r="MD490" i="6"/>
  <c r="FK490" i="6"/>
  <c r="FL490" i="6" s="1"/>
  <c r="O490" i="6" s="1"/>
  <c r="LE488" i="6"/>
  <c r="HM487" i="6"/>
  <c r="JF486" i="6"/>
  <c r="FD486" i="6"/>
  <c r="G486" i="6" s="1"/>
  <c r="JN484" i="6"/>
  <c r="HK483" i="6"/>
  <c r="ML482" i="6"/>
  <c r="MD482" i="6"/>
  <c r="FK482" i="6"/>
  <c r="LE480" i="6"/>
  <c r="FI479" i="6"/>
  <c r="HJ471" i="6"/>
  <c r="AH471" i="6" s="1"/>
  <c r="FP471" i="6"/>
  <c r="S471" i="6" s="1"/>
  <c r="HM463" i="6"/>
  <c r="HM456" i="6"/>
  <c r="ML455" i="6"/>
  <c r="MD455" i="6"/>
  <c r="JN455" i="6"/>
  <c r="HQ455" i="6"/>
  <c r="FQ455" i="6"/>
  <c r="MF454" i="6"/>
  <c r="JP454" i="6"/>
  <c r="FO448" i="6"/>
  <c r="JP446" i="6"/>
  <c r="JD446" i="6"/>
  <c r="FI446" i="6"/>
  <c r="LZ444" i="6"/>
  <c r="ML443" i="6"/>
  <c r="MH443" i="6"/>
  <c r="HM443" i="6"/>
  <c r="FK443" i="6"/>
  <c r="FM442" i="6"/>
  <c r="HC440" i="6"/>
  <c r="MD439" i="6"/>
  <c r="JL439" i="6"/>
  <c r="HO439" i="6"/>
  <c r="HE438" i="6"/>
  <c r="HI436" i="6"/>
  <c r="LE435" i="6"/>
  <c r="LG435" i="6"/>
  <c r="FI435" i="6"/>
  <c r="FG434" i="6"/>
  <c r="LX432" i="6"/>
  <c r="LD431" i="6"/>
  <c r="HI426" i="6"/>
  <c r="HM426" i="6"/>
  <c r="HO426" i="6"/>
  <c r="HC426" i="6"/>
  <c r="HK426" i="6"/>
  <c r="HL520" i="6"/>
  <c r="AJ520" i="6" s="1"/>
  <c r="HF519" i="6"/>
  <c r="AD519" i="6" s="1"/>
  <c r="FG514" i="6"/>
  <c r="FG510" i="6"/>
  <c r="HK508" i="6"/>
  <c r="FK508" i="6"/>
  <c r="MH505" i="6"/>
  <c r="FO503" i="6"/>
  <c r="HC499" i="6"/>
  <c r="HH497" i="6"/>
  <c r="AF497" i="6" s="1"/>
  <c r="MJ493" i="6"/>
  <c r="FI493" i="6"/>
  <c r="LX492" i="6"/>
  <c r="FI490" i="6"/>
  <c r="LX488" i="6"/>
  <c r="LC488" i="6"/>
  <c r="HG483" i="6"/>
  <c r="FI483" i="6"/>
  <c r="FG479" i="6"/>
  <c r="LZ476" i="6"/>
  <c r="ML474" i="6"/>
  <c r="MF474" i="6"/>
  <c r="JJ474" i="6"/>
  <c r="HQ474" i="6"/>
  <c r="FM474" i="6"/>
  <c r="MD472" i="6"/>
  <c r="FI472" i="6"/>
  <c r="HG471" i="6"/>
  <c r="HH471" i="6" s="1"/>
  <c r="AF471" i="6" s="1"/>
  <c r="HF467" i="6"/>
  <c r="AD467" i="6" s="1"/>
  <c r="LC463" i="6"/>
  <c r="JH458" i="6"/>
  <c r="HK458" i="6"/>
  <c r="JR456" i="6"/>
  <c r="MB455" i="6"/>
  <c r="JH455" i="6"/>
  <c r="HK455" i="6"/>
  <c r="HL455" i="6"/>
  <c r="AJ455" i="6" s="1"/>
  <c r="FM455" i="6"/>
  <c r="FN455" i="6" s="1"/>
  <c r="Q455" i="6" s="1"/>
  <c r="MD454" i="6"/>
  <c r="JJ454" i="6"/>
  <c r="FM448" i="6"/>
  <c r="HK447" i="6"/>
  <c r="LX444" i="6"/>
  <c r="MF443" i="6"/>
  <c r="FI443" i="6"/>
  <c r="FK442" i="6"/>
  <c r="HS439" i="6"/>
  <c r="MB439" i="6"/>
  <c r="JF439" i="6"/>
  <c r="HM439" i="6"/>
  <c r="HN439" i="6" s="1"/>
  <c r="AL439" i="6" s="1"/>
  <c r="HG436" i="6"/>
  <c r="HH436" i="6"/>
  <c r="AF436" i="6" s="1"/>
  <c r="FS435" i="6"/>
  <c r="FG435" i="6"/>
  <c r="FE434" i="6"/>
  <c r="LX431" i="6"/>
  <c r="LE431" i="6"/>
  <c r="HE520" i="6"/>
  <c r="HF520" i="6"/>
  <c r="AD520" i="6" s="1"/>
  <c r="MF519" i="6"/>
  <c r="LD517" i="6"/>
  <c r="LZ513" i="6"/>
  <c r="HI508" i="6"/>
  <c r="HJ508" i="6"/>
  <c r="AH508" i="6" s="1"/>
  <c r="FI508" i="6"/>
  <c r="MJ507" i="6"/>
  <c r="HD506" i="6"/>
  <c r="AB506" i="6" s="1"/>
  <c r="FD506" i="6"/>
  <c r="G506" i="6" s="1"/>
  <c r="MF505" i="6"/>
  <c r="HG505" i="6"/>
  <c r="HQ503" i="6"/>
  <c r="FM503" i="6"/>
  <c r="LE501" i="6"/>
  <c r="HP501" i="6"/>
  <c r="AN501" i="6" s="1"/>
  <c r="LD500" i="6"/>
  <c r="LG500" i="6" s="1"/>
  <c r="HQ498" i="6"/>
  <c r="LE496" i="6"/>
  <c r="LF496" i="6"/>
  <c r="MJ494" i="6"/>
  <c r="MH493" i="6"/>
  <c r="HG493" i="6"/>
  <c r="JH484" i="6"/>
  <c r="FE483" i="6"/>
  <c r="JR480" i="6"/>
  <c r="FE479" i="6"/>
  <c r="FK475" i="6"/>
  <c r="MD474" i="6"/>
  <c r="JH474" i="6"/>
  <c r="HO474" i="6"/>
  <c r="HP474" i="6" s="1"/>
  <c r="AN474" i="6" s="1"/>
  <c r="FK474" i="6"/>
  <c r="HK472" i="6"/>
  <c r="FE472" i="6"/>
  <c r="HE471" i="6"/>
  <c r="HF471" i="6"/>
  <c r="AD471" i="6" s="1"/>
  <c r="FK471" i="6"/>
  <c r="FL471" i="6"/>
  <c r="O471" i="6" s="1"/>
  <c r="JT468" i="6"/>
  <c r="MJ464" i="6"/>
  <c r="MJ459" i="6"/>
  <c r="HQ459" i="6"/>
  <c r="HI458" i="6"/>
  <c r="FK458" i="6"/>
  <c r="FL458" i="6" s="1"/>
  <c r="O458" i="6" s="1"/>
  <c r="JJ456" i="6"/>
  <c r="FE456" i="6"/>
  <c r="JF455" i="6"/>
  <c r="HI455" i="6"/>
  <c r="FG455" i="6"/>
  <c r="MB454" i="6"/>
  <c r="MH452" i="6"/>
  <c r="FK451" i="6"/>
  <c r="FG448" i="6"/>
  <c r="MB443" i="6"/>
  <c r="FG443" i="6"/>
  <c r="FG442" i="6"/>
  <c r="LZ439" i="6"/>
  <c r="HK439" i="6"/>
  <c r="JR438" i="6"/>
  <c r="HE436" i="6"/>
  <c r="FE435" i="6"/>
  <c r="JB385" i="6"/>
  <c r="JS385" i="6" s="1"/>
  <c r="CI385" i="6" s="1"/>
  <c r="CJ385" i="6" s="1"/>
  <c r="JA385" i="6"/>
  <c r="HR524" i="6"/>
  <c r="AP524" i="6" s="1"/>
  <c r="HC524" i="6"/>
  <c r="HD524" i="6"/>
  <c r="AB524" i="6" s="1"/>
  <c r="MD520" i="6"/>
  <c r="LZ519" i="6"/>
  <c r="LE516" i="6"/>
  <c r="LF516" i="6"/>
  <c r="HO516" i="6"/>
  <c r="FE516" i="6"/>
  <c r="FF516" i="6"/>
  <c r="I516" i="6" s="1"/>
  <c r="LX515" i="6"/>
  <c r="MD514" i="6"/>
  <c r="LE514" i="6"/>
  <c r="LF514" i="6"/>
  <c r="MD507" i="6"/>
  <c r="MD506" i="6"/>
  <c r="FP506" i="6"/>
  <c r="S506" i="6" s="1"/>
  <c r="ML505" i="6"/>
  <c r="LV503" i="6"/>
  <c r="FP501" i="6"/>
  <c r="S501" i="6" s="1"/>
  <c r="FL501" i="6"/>
  <c r="O501" i="6" s="1"/>
  <c r="FH498" i="6"/>
  <c r="K498" i="6" s="1"/>
  <c r="HH494" i="6"/>
  <c r="AF494" i="6" s="1"/>
  <c r="FP490" i="6"/>
  <c r="S490" i="6" s="1"/>
  <c r="HL487" i="6"/>
  <c r="AJ487" i="6" s="1"/>
  <c r="MD479" i="6"/>
  <c r="HR471" i="6"/>
  <c r="AP471" i="6" s="1"/>
  <c r="MB464" i="6"/>
  <c r="HL463" i="6"/>
  <c r="AJ463" i="6" s="1"/>
  <c r="MB459" i="6"/>
  <c r="HP456" i="6"/>
  <c r="AN456" i="6" s="1"/>
  <c r="ML452" i="6"/>
  <c r="MD452" i="6"/>
  <c r="HH451" i="6"/>
  <c r="AF451" i="6" s="1"/>
  <c r="FE451" i="6"/>
  <c r="FC446" i="6"/>
  <c r="LC442" i="6"/>
  <c r="LX430" i="6"/>
  <c r="MD430" i="6"/>
  <c r="MF430" i="6"/>
  <c r="LV430" i="6"/>
  <c r="MJ430" i="6"/>
  <c r="MB430" i="6"/>
  <c r="JP430" i="6"/>
  <c r="JT430" i="6"/>
  <c r="JR430" i="6"/>
  <c r="JD430" i="6"/>
  <c r="JF430" i="6"/>
  <c r="JH430" i="6"/>
  <c r="JJ430" i="6"/>
  <c r="JL430" i="6"/>
  <c r="JN430" i="6"/>
  <c r="JH426" i="6"/>
  <c r="JN426" i="6"/>
  <c r="JP426" i="6"/>
  <c r="JT426" i="6"/>
  <c r="JL426" i="6"/>
  <c r="HC431" i="6"/>
  <c r="FI430" i="6"/>
  <c r="HE428" i="6"/>
  <c r="HF428" i="6" s="1"/>
  <c r="AD428" i="6" s="1"/>
  <c r="LX426" i="6"/>
  <c r="HQ424" i="6"/>
  <c r="FP420" i="6"/>
  <c r="S420" i="6" s="1"/>
  <c r="JL419" i="6"/>
  <c r="MJ416" i="6"/>
  <c r="HI415" i="6"/>
  <c r="FK415" i="6"/>
  <c r="FL415" i="6" s="1"/>
  <c r="O415" i="6" s="1"/>
  <c r="FP410" i="6"/>
  <c r="S410" i="6" s="1"/>
  <c r="LV407" i="6"/>
  <c r="JF407" i="6"/>
  <c r="HI404" i="6"/>
  <c r="FI404" i="6"/>
  <c r="FJ404" i="6" s="1"/>
  <c r="M404" i="6" s="1"/>
  <c r="HO403" i="6"/>
  <c r="JT400" i="6"/>
  <c r="LZ400" i="6"/>
  <c r="JH400" i="6"/>
  <c r="HE399" i="6"/>
  <c r="JN398" i="6"/>
  <c r="HM398" i="6"/>
  <c r="HO394" i="6"/>
  <c r="HP394" i="6"/>
  <c r="AN394" i="6" s="1"/>
  <c r="JR393" i="6"/>
  <c r="LG390" i="6"/>
  <c r="FO390" i="6"/>
  <c r="LV385" i="6"/>
  <c r="JJ382" i="6"/>
  <c r="HG382" i="6"/>
  <c r="FK382" i="6"/>
  <c r="FG379" i="6"/>
  <c r="FI378" i="6"/>
  <c r="HE375" i="6"/>
  <c r="MF374" i="6"/>
  <c r="JJ374" i="6"/>
  <c r="FK370" i="6"/>
  <c r="FC368" i="6"/>
  <c r="JF367" i="6"/>
  <c r="LV358" i="6"/>
  <c r="HG358" i="6"/>
  <c r="LQ356" i="6"/>
  <c r="HP356" i="6"/>
  <c r="AN356" i="6" s="1"/>
  <c r="JJ355" i="6"/>
  <c r="MB355" i="6"/>
  <c r="HG355" i="6"/>
  <c r="JN354" i="6"/>
  <c r="FI354" i="6"/>
  <c r="FP352" i="6"/>
  <c r="S352" i="6" s="1"/>
  <c r="FK339" i="6"/>
  <c r="FO339" i="6"/>
  <c r="HO424" i="6"/>
  <c r="MF416" i="6"/>
  <c r="FI415" i="6"/>
  <c r="FJ415" i="6"/>
  <c r="M415" i="6"/>
  <c r="JF406" i="6"/>
  <c r="HK406" i="6"/>
  <c r="HS404" i="6"/>
  <c r="HE404" i="6"/>
  <c r="HF404" i="6" s="1"/>
  <c r="AD404" i="6" s="1"/>
  <c r="HK403" i="6"/>
  <c r="MF398" i="6"/>
  <c r="JH398" i="6"/>
  <c r="HK398" i="6"/>
  <c r="GR394" i="6"/>
  <c r="JR394" i="6"/>
  <c r="HM394" i="6"/>
  <c r="JP393" i="6"/>
  <c r="HG393" i="6"/>
  <c r="JD392" i="6"/>
  <c r="MH390" i="6"/>
  <c r="FM390" i="6"/>
  <c r="JN388" i="6"/>
  <c r="HK388" i="6"/>
  <c r="FA388" i="6"/>
  <c r="FF388" i="6" s="1"/>
  <c r="I388" i="6" s="1"/>
  <c r="JR387" i="6"/>
  <c r="HQ387" i="6"/>
  <c r="JH382" i="6"/>
  <c r="HE382" i="6"/>
  <c r="FG382" i="6"/>
  <c r="HG381" i="6"/>
  <c r="MJ379" i="6"/>
  <c r="HQ379" i="6"/>
  <c r="FE379" i="6"/>
  <c r="FS378" i="6"/>
  <c r="FG378" i="6"/>
  <c r="JR376" i="6"/>
  <c r="HG376" i="6"/>
  <c r="LK375" i="6"/>
  <c r="MB374" i="6"/>
  <c r="JH374" i="6"/>
  <c r="GR370" i="6"/>
  <c r="FI370" i="6"/>
  <c r="MJ360" i="6"/>
  <c r="ME358" i="6"/>
  <c r="CX358" i="6" s="1"/>
  <c r="HE358" i="6"/>
  <c r="JH355" i="6"/>
  <c r="LX355" i="6"/>
  <c r="HE355" i="6"/>
  <c r="JL354" i="6"/>
  <c r="FG354" i="6"/>
  <c r="JR354" i="6"/>
  <c r="HN344" i="6"/>
  <c r="AL344" i="6" s="1"/>
  <c r="JD339" i="6"/>
  <c r="JT339" i="6"/>
  <c r="HH430" i="6"/>
  <c r="AF430" i="6" s="1"/>
  <c r="FP427" i="6"/>
  <c r="S427" i="6" s="1"/>
  <c r="JR420" i="6"/>
  <c r="JD415" i="6"/>
  <c r="HO414" i="6"/>
  <c r="FM414" i="6"/>
  <c r="MH412" i="6"/>
  <c r="LD412" i="6"/>
  <c r="HQ412" i="6"/>
  <c r="FQ412" i="6"/>
  <c r="MD411" i="6"/>
  <c r="JR411" i="6"/>
  <c r="FJ411" i="6"/>
  <c r="M411" i="6" s="1"/>
  <c r="FI408" i="6"/>
  <c r="JR407" i="6"/>
  <c r="HI406" i="6"/>
  <c r="LV404" i="6"/>
  <c r="FI403" i="6"/>
  <c r="ML402" i="6"/>
  <c r="JR402" i="6"/>
  <c r="HQ402" i="6"/>
  <c r="HR402" i="6"/>
  <c r="AP402" i="6" s="1"/>
  <c r="HC402" i="6"/>
  <c r="JT398" i="6"/>
  <c r="MD398" i="6"/>
  <c r="JF398" i="6"/>
  <c r="HI398" i="6"/>
  <c r="LZ397" i="6"/>
  <c r="MJ396" i="6"/>
  <c r="JN394" i="6"/>
  <c r="HE394" i="6"/>
  <c r="JN393" i="6"/>
  <c r="LZ390" i="6"/>
  <c r="JF388" i="6"/>
  <c r="JN381" i="6"/>
  <c r="HO379" i="6"/>
  <c r="FE378" i="6"/>
  <c r="LF374" i="6"/>
  <c r="JF374" i="6"/>
  <c r="FK374" i="6"/>
  <c r="FS370" i="6"/>
  <c r="LF362" i="6"/>
  <c r="FO362" i="6"/>
  <c r="FO358" i="6"/>
  <c r="ML355" i="6"/>
  <c r="HS355" i="6"/>
  <c r="JP355" i="6"/>
  <c r="HQ355" i="6"/>
  <c r="GX355" i="6"/>
  <c r="HP355" i="6" s="1"/>
  <c r="AN355" i="6" s="1"/>
  <c r="IY354" i="6"/>
  <c r="JI351" i="6"/>
  <c r="BY351" i="6" s="1"/>
  <c r="BZ351" i="6" s="1"/>
  <c r="HN351" i="6"/>
  <c r="AL351" i="6" s="1"/>
  <c r="HR348" i="6"/>
  <c r="AP348" i="6" s="1"/>
  <c r="LV332" i="6"/>
  <c r="LW332" i="6" s="1"/>
  <c r="CP332" i="6" s="1"/>
  <c r="MH332" i="6"/>
  <c r="MJ332" i="6"/>
  <c r="ML332" i="6"/>
  <c r="LX332" i="6"/>
  <c r="LZ332" i="6"/>
  <c r="MB332" i="6"/>
  <c r="MD332" i="6"/>
  <c r="FH427" i="6"/>
  <c r="K427" i="6" s="1"/>
  <c r="HK424" i="6"/>
  <c r="JP420" i="6"/>
  <c r="HF420" i="6"/>
  <c r="AD420" i="6" s="1"/>
  <c r="FM416" i="6"/>
  <c r="LC414" i="6"/>
  <c r="HK414" i="6"/>
  <c r="FK414" i="6"/>
  <c r="ML412" i="6"/>
  <c r="MD412" i="6"/>
  <c r="LE412" i="6"/>
  <c r="HO412" i="6"/>
  <c r="FO412" i="6"/>
  <c r="MB411" i="6"/>
  <c r="JP411" i="6"/>
  <c r="HK411" i="6"/>
  <c r="LG408" i="6"/>
  <c r="JT407" i="6"/>
  <c r="JP407" i="6"/>
  <c r="HE406" i="6"/>
  <c r="FS404" i="6"/>
  <c r="HG398" i="6"/>
  <c r="JL394" i="6"/>
  <c r="JL392" i="6"/>
  <c r="HQ392" i="6"/>
  <c r="FM392" i="6"/>
  <c r="HQ391" i="6"/>
  <c r="LF388" i="6"/>
  <c r="LH388" i="6"/>
  <c r="HG388" i="6"/>
  <c r="JN387" i="6"/>
  <c r="HM387" i="6"/>
  <c r="FQ387" i="6"/>
  <c r="JN386" i="6"/>
  <c r="HC386" i="6"/>
  <c r="JD385" i="6"/>
  <c r="LF376" i="6"/>
  <c r="MH376" i="6"/>
  <c r="HC375" i="6"/>
  <c r="FI374" i="6"/>
  <c r="LK373" i="6"/>
  <c r="FM372" i="6"/>
  <c r="LZ369" i="6"/>
  <c r="HK368" i="6"/>
  <c r="FE368" i="6"/>
  <c r="JF362" i="6"/>
  <c r="ML356" i="6"/>
  <c r="MJ356" i="6"/>
  <c r="FN351" i="6"/>
  <c r="Q351" i="6" s="1"/>
  <c r="HP348" i="6"/>
  <c r="AN348" i="6" s="1"/>
  <c r="HJ342" i="6"/>
  <c r="AH342" i="6" s="1"/>
  <c r="HI424" i="6"/>
  <c r="HQ416" i="6"/>
  <c r="FI416" i="6"/>
  <c r="FI414" i="6"/>
  <c r="HM412" i="6"/>
  <c r="HI411" i="6"/>
  <c r="JR410" i="6"/>
  <c r="LZ407" i="6"/>
  <c r="JN407" i="6"/>
  <c r="FC404" i="6"/>
  <c r="FD404" i="6"/>
  <c r="G404" i="6" s="1"/>
  <c r="MD402" i="6"/>
  <c r="LF402" i="6"/>
  <c r="HM402" i="6"/>
  <c r="HN402" i="6"/>
  <c r="AL402" i="6" s="1"/>
  <c r="FO402" i="6"/>
  <c r="JR400" i="6"/>
  <c r="HQ400" i="6"/>
  <c r="JJ394" i="6"/>
  <c r="JT393" i="6"/>
  <c r="JJ392" i="6"/>
  <c r="HO392" i="6"/>
  <c r="FE392" i="6"/>
  <c r="HO391" i="6"/>
  <c r="HS390" i="6"/>
  <c r="HM390" i="6"/>
  <c r="FC390" i="6"/>
  <c r="JT388" i="6"/>
  <c r="JL387" i="6"/>
  <c r="HK387" i="6"/>
  <c r="LR384" i="6"/>
  <c r="JD382" i="6"/>
  <c r="FC382" i="6"/>
  <c r="JT381" i="6"/>
  <c r="FQ378" i="6"/>
  <c r="MF376" i="6"/>
  <c r="FC370" i="6"/>
  <c r="LR369" i="6"/>
  <c r="JL368" i="6"/>
  <c r="HI368" i="6"/>
  <c r="FA368" i="6"/>
  <c r="FN368" i="6" s="1"/>
  <c r="Q368" i="6" s="1"/>
  <c r="JH366" i="6"/>
  <c r="MH359" i="6"/>
  <c r="MH356" i="6"/>
  <c r="LV356" i="6"/>
  <c r="LW356" i="6" s="1"/>
  <c r="CP356" i="6" s="1"/>
  <c r="LG355" i="6"/>
  <c r="LG351" i="6"/>
  <c r="HJ351" i="6"/>
  <c r="AH351" i="6" s="1"/>
  <c r="FP351" i="6"/>
  <c r="S351" i="6" s="1"/>
  <c r="MI348" i="6"/>
  <c r="DB348" i="6" s="1"/>
  <c r="LG344" i="6"/>
  <c r="FG431" i="6"/>
  <c r="FH431" i="6" s="1"/>
  <c r="K431" i="6" s="1"/>
  <c r="LF430" i="6"/>
  <c r="MD422" i="6"/>
  <c r="JF422" i="6"/>
  <c r="HG422" i="6"/>
  <c r="HH422" i="6"/>
  <c r="AF422" i="6" s="1"/>
  <c r="FE422" i="6"/>
  <c r="JJ420" i="6"/>
  <c r="JT418" i="6"/>
  <c r="JJ416" i="6"/>
  <c r="FO415" i="6"/>
  <c r="FP415" i="6" s="1"/>
  <c r="S415" i="6" s="1"/>
  <c r="FF411" i="6"/>
  <c r="I411" i="6" s="1"/>
  <c r="HF410" i="6"/>
  <c r="AD410" i="6" s="1"/>
  <c r="FC408" i="6"/>
  <c r="JJ407" i="6"/>
  <c r="MF404" i="6"/>
  <c r="HM404" i="6"/>
  <c r="FQ404" i="6"/>
  <c r="FR404" i="6" s="1"/>
  <c r="U404" i="6" s="1"/>
  <c r="HI402" i="6"/>
  <c r="LG400" i="6"/>
  <c r="MJ400" i="6"/>
  <c r="JN400" i="6"/>
  <c r="HE400" i="6"/>
  <c r="MF399" i="6"/>
  <c r="FM399" i="6"/>
  <c r="JR398" i="6"/>
  <c r="HI397" i="6"/>
  <c r="LV392" i="6"/>
  <c r="HK392" i="6"/>
  <c r="GR390" i="6"/>
  <c r="HG387" i="6"/>
  <c r="JH386" i="6"/>
  <c r="LV382" i="6"/>
  <c r="HO382" i="6"/>
  <c r="FO382" i="6"/>
  <c r="LR381" i="6"/>
  <c r="LT381" i="6" s="1"/>
  <c r="LF380" i="6"/>
  <c r="FS379" i="6"/>
  <c r="FO379" i="6"/>
  <c r="FM378" i="6"/>
  <c r="MF375" i="6"/>
  <c r="JJ375" i="6"/>
  <c r="HI375" i="6"/>
  <c r="MJ374" i="6"/>
  <c r="JP374" i="6"/>
  <c r="FC374" i="6"/>
  <c r="JF373" i="6"/>
  <c r="HE373" i="6"/>
  <c r="FK373" i="6"/>
  <c r="HE368" i="6"/>
  <c r="HE363" i="6"/>
  <c r="ML359" i="6"/>
  <c r="MB359" i="6"/>
  <c r="HK358" i="6"/>
  <c r="FQ358" i="6"/>
  <c r="LZ356" i="6"/>
  <c r="JN355" i="6"/>
  <c r="MJ355" i="6"/>
  <c r="JR355" i="6"/>
  <c r="HK355" i="6"/>
  <c r="FM354" i="6"/>
  <c r="JP354" i="6"/>
  <c r="HK354" i="6"/>
  <c r="LF351" i="6"/>
  <c r="JQ351" i="6"/>
  <c r="CG351" i="6" s="1"/>
  <c r="CH351" i="6" s="1"/>
  <c r="JG351" i="6"/>
  <c r="BW351" i="6" s="1"/>
  <c r="BX351" i="6" s="1"/>
  <c r="MK350" i="6"/>
  <c r="DD350" i="6" s="1"/>
  <c r="LG348" i="6"/>
  <c r="FJ346" i="6"/>
  <c r="M346" i="6" s="1"/>
  <c r="MF332" i="6"/>
  <c r="FE431" i="6"/>
  <c r="FK430" i="6"/>
  <c r="FL430" i="6" s="1"/>
  <c r="O430" i="6" s="1"/>
  <c r="HG428" i="6"/>
  <c r="LD427" i="6"/>
  <c r="LZ426" i="6"/>
  <c r="JF423" i="6"/>
  <c r="LX422" i="6"/>
  <c r="JH420" i="6"/>
  <c r="FE419" i="6"/>
  <c r="FS415" i="6"/>
  <c r="HK415" i="6"/>
  <c r="FM415" i="6"/>
  <c r="JH407" i="6"/>
  <c r="HK404" i="6"/>
  <c r="FO404" i="6"/>
  <c r="FP404" i="6"/>
  <c r="S404" i="6" s="1"/>
  <c r="LZ403" i="6"/>
  <c r="HQ403" i="6"/>
  <c r="FC403" i="6"/>
  <c r="LF400" i="6"/>
  <c r="MD400" i="6"/>
  <c r="JL400" i="6"/>
  <c r="HM399" i="6"/>
  <c r="FK399" i="6"/>
  <c r="JP398" i="6"/>
  <c r="GY397" i="6"/>
  <c r="HA397" i="6"/>
  <c r="HE392" i="6"/>
  <c r="FS390" i="6"/>
  <c r="HE387" i="6"/>
  <c r="LF386" i="6"/>
  <c r="JF386" i="6"/>
  <c r="HS382" i="6"/>
  <c r="HM382" i="6"/>
  <c r="FM382" i="6"/>
  <c r="IZ380" i="6"/>
  <c r="JB380" i="6"/>
  <c r="FE380" i="6"/>
  <c r="FI379" i="6"/>
  <c r="FK378" i="6"/>
  <c r="ML376" i="6"/>
  <c r="HK376" i="6"/>
  <c r="MB375" i="6"/>
  <c r="JH375" i="6"/>
  <c r="HG375" i="6"/>
  <c r="MH374" i="6"/>
  <c r="JN374" i="6"/>
  <c r="FI373" i="6"/>
  <c r="LX359" i="6"/>
  <c r="HS358" i="6"/>
  <c r="HI358" i="6"/>
  <c r="LX356" i="6"/>
  <c r="MF355" i="6"/>
  <c r="HJ346" i="6"/>
  <c r="AH346" i="6" s="1"/>
  <c r="GX220" i="6"/>
  <c r="HS220" i="6"/>
  <c r="HE220" i="6"/>
  <c r="HK220" i="6"/>
  <c r="JK343" i="6"/>
  <c r="CA343" i="6" s="1"/>
  <c r="CB343" i="6" s="1"/>
  <c r="FK340" i="6"/>
  <c r="JQ338" i="6"/>
  <c r="CG338" i="6" s="1"/>
  <c r="CH338" i="6" s="1"/>
  <c r="FH336" i="6"/>
  <c r="K336" i="6" s="1"/>
  <c r="FJ330" i="6"/>
  <c r="M330" i="6" s="1"/>
  <c r="LG327" i="6"/>
  <c r="MC327" i="6"/>
  <c r="CV327" i="6" s="1"/>
  <c r="CW327" i="6" s="1"/>
  <c r="DR327" i="6" s="1"/>
  <c r="HD326" i="6"/>
  <c r="AB326" i="6" s="1"/>
  <c r="LX324" i="6"/>
  <c r="FJ318" i="6"/>
  <c r="M318" i="6" s="1"/>
  <c r="ML314" i="6"/>
  <c r="LX314" i="6"/>
  <c r="LY314" i="6"/>
  <c r="CR314" i="6" s="1"/>
  <c r="JF312" i="6"/>
  <c r="MD311" i="6"/>
  <c r="ME311" i="6"/>
  <c r="CX311" i="6" s="1"/>
  <c r="HI311" i="6"/>
  <c r="MH310" i="6"/>
  <c r="HS309" i="6"/>
  <c r="MD309" i="6"/>
  <c r="JK309" i="6"/>
  <c r="CA309" i="6" s="1"/>
  <c r="CB309" i="6" s="1"/>
  <c r="LX307" i="6"/>
  <c r="HG304" i="6"/>
  <c r="LD301" i="6"/>
  <c r="MH301" i="6"/>
  <c r="MI301" i="6" s="1"/>
  <c r="DB301" i="6" s="1"/>
  <c r="DC301" i="6" s="1"/>
  <c r="DX301" i="6" s="1"/>
  <c r="FK301" i="6"/>
  <c r="JF300" i="6"/>
  <c r="JJ298" i="6"/>
  <c r="HI298" i="6"/>
  <c r="FM297" i="6"/>
  <c r="FN297" i="6"/>
  <c r="Q297" i="6" s="1"/>
  <c r="HM296" i="6"/>
  <c r="MC293" i="6"/>
  <c r="CV293" i="6" s="1"/>
  <c r="JD291" i="6"/>
  <c r="FK289" i="6"/>
  <c r="HO287" i="6"/>
  <c r="JL283" i="6"/>
  <c r="HK283" i="6"/>
  <c r="FR283" i="6"/>
  <c r="U283" i="6" s="1"/>
  <c r="LG281" i="6"/>
  <c r="FL279" i="6"/>
  <c r="O279" i="6" s="1"/>
  <c r="HM278" i="6"/>
  <c r="LF272" i="6"/>
  <c r="MD272" i="6"/>
  <c r="JR272" i="6"/>
  <c r="HK272" i="6"/>
  <c r="JJ270" i="6"/>
  <c r="LW268" i="6"/>
  <c r="CP268" i="6" s="1"/>
  <c r="HM264" i="6"/>
  <c r="LG263" i="6"/>
  <c r="HK260" i="6"/>
  <c r="JL257" i="6"/>
  <c r="MJ256" i="6"/>
  <c r="JO253" i="6"/>
  <c r="CE253" i="6" s="1"/>
  <c r="CF253" i="6" s="1"/>
  <c r="FN251" i="6"/>
  <c r="Q251" i="6" s="1"/>
  <c r="HH250" i="6"/>
  <c r="AF250" i="6" s="1"/>
  <c r="HR244" i="6"/>
  <c r="AP244" i="6"/>
  <c r="JJ241" i="6"/>
  <c r="HG241" i="6"/>
  <c r="FE241" i="6"/>
  <c r="LG239" i="6"/>
  <c r="FP239" i="6"/>
  <c r="S239" i="6" s="1"/>
  <c r="FS238" i="6"/>
  <c r="FI238" i="6"/>
  <c r="FO237" i="6"/>
  <c r="FP237" i="6"/>
  <c r="S237" i="6" s="1"/>
  <c r="LF234" i="6"/>
  <c r="LH234" i="6"/>
  <c r="LX233" i="6"/>
  <c r="LY233" i="6"/>
  <c r="CR233" i="6" s="1"/>
  <c r="FG233" i="6"/>
  <c r="FH233" i="6" s="1"/>
  <c r="K233" i="6" s="1"/>
  <c r="HI231" i="6"/>
  <c r="FK231" i="6"/>
  <c r="ML229" i="6"/>
  <c r="FM229" i="6"/>
  <c r="MF229" i="6"/>
  <c r="LG228" i="6"/>
  <c r="FG227" i="6"/>
  <c r="MH225" i="6"/>
  <c r="HC225" i="6"/>
  <c r="LZ223" i="6"/>
  <c r="IY223" i="6"/>
  <c r="FO223" i="6"/>
  <c r="JR220" i="6"/>
  <c r="JN220" i="6"/>
  <c r="JT220" i="6"/>
  <c r="JD220" i="6"/>
  <c r="JH220" i="6"/>
  <c r="FP214" i="6"/>
  <c r="S214" i="6" s="1"/>
  <c r="MG213" i="6"/>
  <c r="CZ213" i="6" s="1"/>
  <c r="JJ205" i="6"/>
  <c r="JH205" i="6"/>
  <c r="JT205" i="6"/>
  <c r="JL205" i="6"/>
  <c r="JN205" i="6"/>
  <c r="HE198" i="6"/>
  <c r="HG198" i="6"/>
  <c r="HK198" i="6"/>
  <c r="HO198" i="6"/>
  <c r="HQ198" i="6"/>
  <c r="HS198" i="6"/>
  <c r="HO196" i="6"/>
  <c r="HE196" i="6"/>
  <c r="HG196" i="6"/>
  <c r="HI196" i="6"/>
  <c r="HC196" i="6"/>
  <c r="HM196" i="6"/>
  <c r="LZ183" i="6"/>
  <c r="LV183" i="6"/>
  <c r="MD183" i="6"/>
  <c r="MF183" i="6"/>
  <c r="ML183" i="6"/>
  <c r="MH183" i="6"/>
  <c r="MJ183" i="6"/>
  <c r="LQ183" i="6"/>
  <c r="LX183" i="6"/>
  <c r="LF342" i="6"/>
  <c r="JN335" i="6"/>
  <c r="HC335" i="6"/>
  <c r="HD335" i="6"/>
  <c r="AB335" i="6" s="1"/>
  <c r="HF334" i="6"/>
  <c r="AD334" i="6" s="1"/>
  <c r="FC334" i="6"/>
  <c r="FF330" i="6"/>
  <c r="I330" i="6" s="1"/>
  <c r="FQ328" i="6"/>
  <c r="FM327" i="6"/>
  <c r="FM326" i="6"/>
  <c r="ML324" i="6"/>
  <c r="HD320" i="6"/>
  <c r="AB320" i="6" s="1"/>
  <c r="HJ316" i="6"/>
  <c r="AH316" i="6" s="1"/>
  <c r="ME315" i="6"/>
  <c r="CX315" i="6" s="1"/>
  <c r="ML311" i="6"/>
  <c r="HG311" i="6"/>
  <c r="HH311" i="6" s="1"/>
  <c r="AF311" i="6" s="1"/>
  <c r="MF310" i="6"/>
  <c r="HP310" i="6"/>
  <c r="AN310" i="6" s="1"/>
  <c r="HQ309" i="6"/>
  <c r="JR308" i="6"/>
  <c r="JS305" i="6"/>
  <c r="CI305" i="6" s="1"/>
  <c r="CJ305" i="6" s="1"/>
  <c r="MD304" i="6"/>
  <c r="ME304" i="6" s="1"/>
  <c r="CX304" i="6" s="1"/>
  <c r="HE304" i="6"/>
  <c r="FI301" i="6"/>
  <c r="HG298" i="6"/>
  <c r="FG297" i="6"/>
  <c r="FH297" i="6"/>
  <c r="K297" i="6" s="1"/>
  <c r="HS296" i="6"/>
  <c r="HK296" i="6"/>
  <c r="MA294" i="6"/>
  <c r="CT294" i="6" s="1"/>
  <c r="LF291" i="6"/>
  <c r="HQ289" i="6"/>
  <c r="FI289" i="6"/>
  <c r="MJ287" i="6"/>
  <c r="JP287" i="6"/>
  <c r="HM287" i="6"/>
  <c r="FG287" i="6"/>
  <c r="MH285" i="6"/>
  <c r="JP285" i="6"/>
  <c r="FG285" i="6"/>
  <c r="FH285" i="6" s="1"/>
  <c r="K285" i="6" s="1"/>
  <c r="HI283" i="6"/>
  <c r="LF281" i="6"/>
  <c r="JF281" i="6"/>
  <c r="HC281" i="6"/>
  <c r="HI278" i="6"/>
  <c r="HG276" i="6"/>
  <c r="HH276" i="6" s="1"/>
  <c r="AF276" i="6" s="1"/>
  <c r="JN275" i="6"/>
  <c r="MB273" i="6"/>
  <c r="MB272" i="6"/>
  <c r="HI272" i="6"/>
  <c r="HK264" i="6"/>
  <c r="HI260" i="6"/>
  <c r="LQ259" i="6"/>
  <c r="JJ257" i="6"/>
  <c r="GX257" i="6"/>
  <c r="MH256" i="6"/>
  <c r="JP256" i="6"/>
  <c r="FL251" i="6"/>
  <c r="O251" i="6" s="1"/>
  <c r="ME248" i="6"/>
  <c r="CX248" i="6" s="1"/>
  <c r="FN247" i="6"/>
  <c r="Q247" i="6" s="1"/>
  <c r="JI245" i="6"/>
  <c r="BY245" i="6"/>
  <c r="BZ245" i="6" s="1"/>
  <c r="FD242" i="6"/>
  <c r="G242" i="6" s="1"/>
  <c r="JH241" i="6"/>
  <c r="HE241" i="6"/>
  <c r="FG238" i="6"/>
  <c r="HM237" i="6"/>
  <c r="FK237" i="6"/>
  <c r="FC235" i="6"/>
  <c r="FD235" i="6"/>
  <c r="G235" i="6" s="1"/>
  <c r="FE233" i="6"/>
  <c r="FF233" i="6" s="1"/>
  <c r="I233" i="6" s="1"/>
  <c r="HG231" i="6"/>
  <c r="FI231" i="6"/>
  <c r="FK229" i="6"/>
  <c r="MD229" i="6"/>
  <c r="FE227" i="6"/>
  <c r="FQ227" i="6"/>
  <c r="LX223" i="6"/>
  <c r="FO221" i="6"/>
  <c r="FQ221" i="6"/>
  <c r="FI221" i="6"/>
  <c r="MC198" i="6"/>
  <c r="CV198" i="6" s="1"/>
  <c r="LF330" i="6"/>
  <c r="FO328" i="6"/>
  <c r="FK327" i="6"/>
  <c r="HQ326" i="6"/>
  <c r="FK326" i="6"/>
  <c r="MJ324" i="6"/>
  <c r="LG319" i="6"/>
  <c r="FO319" i="6"/>
  <c r="LV315" i="6"/>
  <c r="MJ314" i="6"/>
  <c r="MK314" i="6"/>
  <c r="DD314" i="6" s="1"/>
  <c r="DY314" i="6" s="1"/>
  <c r="FC314" i="6"/>
  <c r="JR312" i="6"/>
  <c r="JD311" i="6"/>
  <c r="HE311" i="6"/>
  <c r="MD310" i="6"/>
  <c r="HN310" i="6"/>
  <c r="AL310" i="6" s="1"/>
  <c r="HO309" i="6"/>
  <c r="MB304" i="6"/>
  <c r="FG301" i="6"/>
  <c r="FH301" i="6" s="1"/>
  <c r="K301" i="6" s="1"/>
  <c r="MD298" i="6"/>
  <c r="HE298" i="6"/>
  <c r="FS297" i="6"/>
  <c r="HK297" i="6"/>
  <c r="HG296" i="6"/>
  <c r="FM296" i="6"/>
  <c r="JN295" i="6"/>
  <c r="FS294" i="6"/>
  <c r="JL294" i="6"/>
  <c r="HL294" i="6"/>
  <c r="AJ294" i="6" s="1"/>
  <c r="FG291" i="6"/>
  <c r="FG289" i="6"/>
  <c r="MH287" i="6"/>
  <c r="JL287" i="6"/>
  <c r="HI287" i="6"/>
  <c r="MF285" i="6"/>
  <c r="JL285" i="6"/>
  <c r="FE285" i="6"/>
  <c r="HG283" i="6"/>
  <c r="FC283" i="6"/>
  <c r="HG278" i="6"/>
  <c r="LZ272" i="6"/>
  <c r="HE272" i="6"/>
  <c r="HK268" i="6"/>
  <c r="HI264" i="6"/>
  <c r="JT263" i="6"/>
  <c r="MG262" i="6"/>
  <c r="JH257" i="6"/>
  <c r="ML256" i="6"/>
  <c r="MF256" i="6"/>
  <c r="LF253" i="6"/>
  <c r="JK253" i="6"/>
  <c r="CA253" i="6" s="1"/>
  <c r="CB253" i="6" s="1"/>
  <c r="MA252" i="6"/>
  <c r="CT252" i="6" s="1"/>
  <c r="JO250" i="6"/>
  <c r="CE250" i="6" s="1"/>
  <c r="CF250" i="6" s="1"/>
  <c r="HQ238" i="6"/>
  <c r="HI237" i="6"/>
  <c r="FI237" i="6"/>
  <c r="FJ237" i="6"/>
  <c r="M237" i="6" s="1"/>
  <c r="HK235" i="6"/>
  <c r="FN235" i="6"/>
  <c r="Q235" i="6" s="1"/>
  <c r="FS233" i="6"/>
  <c r="MB231" i="6"/>
  <c r="MC231" i="6"/>
  <c r="CV231" i="6" s="1"/>
  <c r="HE231" i="6"/>
  <c r="FG231" i="6"/>
  <c r="MB229" i="6"/>
  <c r="LF228" i="6"/>
  <c r="FC227" i="6"/>
  <c r="EX227" i="6"/>
  <c r="JL225" i="6"/>
  <c r="MD225" i="6"/>
  <c r="JR225" i="6"/>
  <c r="JT223" i="6"/>
  <c r="FI223" i="6"/>
  <c r="LQ223" i="6"/>
  <c r="JT189" i="6"/>
  <c r="JN189" i="6"/>
  <c r="JP189" i="6"/>
  <c r="JJ189" i="6"/>
  <c r="JL189" i="6"/>
  <c r="LF343" i="6"/>
  <c r="JJ335" i="6"/>
  <c r="MD330" i="6"/>
  <c r="FM328" i="6"/>
  <c r="FC328" i="6"/>
  <c r="FG327" i="6"/>
  <c r="MJ326" i="6"/>
  <c r="MK326" i="6"/>
  <c r="DD326" i="6" s="1"/>
  <c r="HG326" i="6"/>
  <c r="MH324" i="6"/>
  <c r="MI324" i="6" s="1"/>
  <c r="DB324" i="6" s="1"/>
  <c r="DC324" i="6" s="1"/>
  <c r="DX324" i="6" s="1"/>
  <c r="JD320" i="6"/>
  <c r="FM319" i="6"/>
  <c r="LF315" i="6"/>
  <c r="MH314" i="6"/>
  <c r="MI314" i="6"/>
  <c r="DB314" i="6" s="1"/>
  <c r="DC314" i="6" s="1"/>
  <c r="DX314" i="6" s="1"/>
  <c r="JP312" i="6"/>
  <c r="MB310" i="6"/>
  <c r="HG310" i="6"/>
  <c r="HH310" i="6" s="1"/>
  <c r="AF310" i="6" s="1"/>
  <c r="ML309" i="6"/>
  <c r="HK309" i="6"/>
  <c r="JN308" i="6"/>
  <c r="HQ308" i="6"/>
  <c r="HC308" i="6"/>
  <c r="HQ304" i="6"/>
  <c r="FE301" i="6"/>
  <c r="LE296" i="6"/>
  <c r="LG296" i="6"/>
  <c r="HE296" i="6"/>
  <c r="FK296" i="6"/>
  <c r="LE293" i="6"/>
  <c r="MJ289" i="6"/>
  <c r="MD287" i="6"/>
  <c r="HG287" i="6"/>
  <c r="HE283" i="6"/>
  <c r="FK281" i="6"/>
  <c r="MJ278" i="6"/>
  <c r="MK278" i="6" s="1"/>
  <c r="DD278" i="6" s="1"/>
  <c r="MJ275" i="6"/>
  <c r="LX272" i="6"/>
  <c r="HG264" i="6"/>
  <c r="JN263" i="6"/>
  <c r="LG260" i="6"/>
  <c r="HG259" i="6"/>
  <c r="JF257" i="6"/>
  <c r="IY257" i="6"/>
  <c r="HO257" i="6"/>
  <c r="MD256" i="6"/>
  <c r="LV256" i="6"/>
  <c r="LG253" i="6"/>
  <c r="LF252" i="6"/>
  <c r="FH251" i="6"/>
  <c r="K251" i="6" s="1"/>
  <c r="HR250" i="6"/>
  <c r="AP250" i="6" s="1"/>
  <c r="MA247" i="6"/>
  <c r="CT247" i="6" s="1"/>
  <c r="HH246" i="6"/>
  <c r="AF246" i="6" s="1"/>
  <c r="JQ245" i="6"/>
  <c r="CG245" i="6" s="1"/>
  <c r="CH245" i="6" s="1"/>
  <c r="LF242" i="6"/>
  <c r="LH242" i="6" s="1"/>
  <c r="HM238" i="6"/>
  <c r="HC238" i="6"/>
  <c r="FS237" i="6"/>
  <c r="HG237" i="6"/>
  <c r="HE235" i="6"/>
  <c r="JQ232" i="6"/>
  <c r="CG232" i="6" s="1"/>
  <c r="CH232" i="6" s="1"/>
  <c r="LV227" i="6"/>
  <c r="MH226" i="6"/>
  <c r="LV226" i="6"/>
  <c r="ML225" i="6"/>
  <c r="JJ225" i="6"/>
  <c r="MB225" i="6"/>
  <c r="JF223" i="6"/>
  <c r="FG223" i="6"/>
  <c r="MJ223" i="6"/>
  <c r="FQ222" i="6"/>
  <c r="FR222" i="6" s="1"/>
  <c r="U222" i="6" s="1"/>
  <c r="FO222" i="6"/>
  <c r="FM222" i="6"/>
  <c r="FS222" i="6"/>
  <c r="FC222" i="6"/>
  <c r="FG222" i="6"/>
  <c r="HQ220" i="6"/>
  <c r="JJ203" i="6"/>
  <c r="JD203" i="6"/>
  <c r="FE202" i="6"/>
  <c r="FO202" i="6"/>
  <c r="HQ196" i="6"/>
  <c r="HC190" i="6"/>
  <c r="HQ190" i="6"/>
  <c r="HS190" i="6"/>
  <c r="FL336" i="6"/>
  <c r="O336" i="6" s="1"/>
  <c r="HF326" i="6"/>
  <c r="AD326" i="6" s="1"/>
  <c r="FJ322" i="6"/>
  <c r="M322" i="6" s="1"/>
  <c r="HQ311" i="6"/>
  <c r="ML310" i="6"/>
  <c r="MC308" i="6"/>
  <c r="CV308" i="6" s="1"/>
  <c r="JM305" i="6"/>
  <c r="CC305" i="6" s="1"/>
  <c r="CD305" i="6" s="1"/>
  <c r="JN297" i="6"/>
  <c r="JO297" i="6"/>
  <c r="CE297" i="6" s="1"/>
  <c r="CF297" i="6" s="1"/>
  <c r="FI296" i="6"/>
  <c r="FJ296" i="6" s="1"/>
  <c r="M296" i="6" s="1"/>
  <c r="LE295" i="6"/>
  <c r="LG295" i="6"/>
  <c r="MD295" i="6"/>
  <c r="ME295" i="6"/>
  <c r="CX295" i="6" s="1"/>
  <c r="LC294" i="6"/>
  <c r="LC293" i="6"/>
  <c r="LF293" i="6" s="1"/>
  <c r="JF291" i="6"/>
  <c r="LZ278" i="6"/>
  <c r="MA278" i="6"/>
  <c r="CT278" i="6" s="1"/>
  <c r="MF275" i="6"/>
  <c r="MG275" i="6"/>
  <c r="CZ275" i="6" s="1"/>
  <c r="ML272" i="6"/>
  <c r="HC269" i="6"/>
  <c r="LY268" i="6"/>
  <c r="CR268" i="6" s="1"/>
  <c r="JL263" i="6"/>
  <c r="JD257" i="6"/>
  <c r="LY247" i="6"/>
  <c r="CR247" i="6" s="1"/>
  <c r="HF246" i="6"/>
  <c r="AD246" i="6" s="1"/>
  <c r="FS227" i="6"/>
  <c r="MH223" i="6"/>
  <c r="HC205" i="6"/>
  <c r="HK205" i="6"/>
  <c r="JD198" i="6"/>
  <c r="JT198" i="6"/>
  <c r="JF198" i="6"/>
  <c r="JH198" i="6"/>
  <c r="JL198" i="6"/>
  <c r="JN198" i="6"/>
  <c r="JR198" i="6"/>
  <c r="JH168" i="6"/>
  <c r="JI168" i="6"/>
  <c r="BY168" i="6" s="1"/>
  <c r="BZ168" i="6" s="1"/>
  <c r="JL168" i="6"/>
  <c r="JM168" i="6" s="1"/>
  <c r="CC168" i="6" s="1"/>
  <c r="CD168" i="6" s="1"/>
  <c r="HH335" i="6"/>
  <c r="AF335" i="6" s="1"/>
  <c r="LG334" i="6"/>
  <c r="LX330" i="6"/>
  <c r="FI328" i="6"/>
  <c r="MD324" i="6"/>
  <c r="LV320" i="6"/>
  <c r="FE319" i="6"/>
  <c r="HK316" i="6"/>
  <c r="MD314" i="6"/>
  <c r="FI314" i="6"/>
  <c r="JL312" i="6"/>
  <c r="HO312" i="6"/>
  <c r="MJ311" i="6"/>
  <c r="HO311" i="6"/>
  <c r="HP311" i="6" s="1"/>
  <c r="AN311" i="6" s="1"/>
  <c r="HE310" i="6"/>
  <c r="HF310" i="6" s="1"/>
  <c r="AD310" i="6" s="1"/>
  <c r="FK310" i="6"/>
  <c r="HS308" i="6"/>
  <c r="JJ308" i="6"/>
  <c r="HM308" i="6"/>
  <c r="FS301" i="6"/>
  <c r="HS298" i="6"/>
  <c r="JF297" i="6"/>
  <c r="JG297" i="6"/>
  <c r="BW297" i="6" s="1"/>
  <c r="BX297" i="6" s="1"/>
  <c r="FC297" i="6"/>
  <c r="JT295" i="6"/>
  <c r="JT294" i="6"/>
  <c r="MD294" i="6"/>
  <c r="ME294" i="6" s="1"/>
  <c r="CX294" i="6" s="1"/>
  <c r="HQ283" i="6"/>
  <c r="HR283" i="6" s="1"/>
  <c r="AP283" i="6" s="1"/>
  <c r="FG283" i="6"/>
  <c r="JN281" i="6"/>
  <c r="FR273" i="6"/>
  <c r="U273" i="6" s="1"/>
  <c r="MJ272" i="6"/>
  <c r="HQ272" i="6"/>
  <c r="LF268" i="6"/>
  <c r="JJ263" i="6"/>
  <c r="LZ262" i="6"/>
  <c r="LZ256" i="6"/>
  <c r="LW254" i="6"/>
  <c r="CP254" i="6" s="1"/>
  <c r="MI247" i="6"/>
  <c r="DB247" i="6" s="1"/>
  <c r="DC247" i="6" s="1"/>
  <c r="DX247" i="6" s="1"/>
  <c r="FS241" i="6"/>
  <c r="HE240" i="6"/>
  <c r="HS238" i="6"/>
  <c r="HI238" i="6"/>
  <c r="FQ238" i="6"/>
  <c r="FC238" i="6"/>
  <c r="MJ233" i="6"/>
  <c r="MK233" i="6" s="1"/>
  <c r="DD233" i="6" s="1"/>
  <c r="FJ233" i="6"/>
  <c r="M233" i="6" s="1"/>
  <c r="JK232" i="6"/>
  <c r="CA232" i="6" s="1"/>
  <c r="CB232" i="6" s="1"/>
  <c r="HS231" i="6"/>
  <c r="HO231" i="6"/>
  <c r="FO229" i="6"/>
  <c r="FM227" i="6"/>
  <c r="MB226" i="6"/>
  <c r="ML223" i="6"/>
  <c r="MF223" i="6"/>
  <c r="LG214" i="6"/>
  <c r="LH214" i="6" s="1"/>
  <c r="HP210" i="6"/>
  <c r="AN210" i="6"/>
  <c r="FF210" i="6"/>
  <c r="I210" i="6" s="1"/>
  <c r="HC204" i="6"/>
  <c r="HM204" i="6"/>
  <c r="JE335" i="6"/>
  <c r="BU335" i="6" s="1"/>
  <c r="BV335" i="6" s="1"/>
  <c r="LF334" i="6"/>
  <c r="MB324" i="6"/>
  <c r="HD324" i="6"/>
  <c r="AB324" i="6" s="1"/>
  <c r="MA322" i="6"/>
  <c r="CT322" i="6"/>
  <c r="MB314" i="6"/>
  <c r="FE314" i="6"/>
  <c r="JJ312" i="6"/>
  <c r="MH311" i="6"/>
  <c r="MI311" i="6" s="1"/>
  <c r="DB311" i="6" s="1"/>
  <c r="DC311" i="6" s="1"/>
  <c r="DX311" i="6" s="1"/>
  <c r="HM311" i="6"/>
  <c r="FE311" i="6"/>
  <c r="FF311" i="6"/>
  <c r="I311" i="6" s="1"/>
  <c r="FD310" i="6"/>
  <c r="G310" i="6" s="1"/>
  <c r="MJ309" i="6"/>
  <c r="JF308" i="6"/>
  <c r="HK308" i="6"/>
  <c r="FI305" i="6"/>
  <c r="LV304" i="6"/>
  <c r="LW304" i="6" s="1"/>
  <c r="CP304" i="6" s="1"/>
  <c r="DK304" i="6" s="1"/>
  <c r="JF304" i="6"/>
  <c r="JG304" i="6"/>
  <c r="BW304" i="6" s="1"/>
  <c r="BX304" i="6" s="1"/>
  <c r="HK304" i="6"/>
  <c r="FK304" i="6"/>
  <c r="LF302" i="6"/>
  <c r="HR298" i="6"/>
  <c r="AP298" i="6"/>
  <c r="HQ296" i="6"/>
  <c r="HS287" i="6"/>
  <c r="HS283" i="6"/>
  <c r="LW283" i="6"/>
  <c r="CP283" i="6"/>
  <c r="HO283" i="6"/>
  <c r="FL276" i="6"/>
  <c r="O276" i="6" s="1"/>
  <c r="MJ273" i="6"/>
  <c r="MH272" i="6"/>
  <c r="MK268" i="6"/>
  <c r="DD268" i="6" s="1"/>
  <c r="HQ264" i="6"/>
  <c r="JH263" i="6"/>
  <c r="JP263" i="6"/>
  <c r="LX262" i="6"/>
  <c r="LG258" i="6"/>
  <c r="JT257" i="6"/>
  <c r="LF256" i="6"/>
  <c r="JS253" i="6"/>
  <c r="CI253" i="6" s="1"/>
  <c r="CJ253" i="6" s="1"/>
  <c r="FR252" i="6"/>
  <c r="U252" i="6" s="1"/>
  <c r="HL250" i="6"/>
  <c r="AJ250" i="6" s="1"/>
  <c r="JI248" i="6"/>
  <c r="BY248" i="6" s="1"/>
  <c r="BZ248" i="6" s="1"/>
  <c r="FK241" i="6"/>
  <c r="HG238" i="6"/>
  <c r="FN238" i="6"/>
  <c r="Q238" i="6" s="1"/>
  <c r="FF238" i="6"/>
  <c r="I238" i="6"/>
  <c r="MH233" i="6"/>
  <c r="LY231" i="6"/>
  <c r="CR231" i="6" s="1"/>
  <c r="LV229" i="6"/>
  <c r="ML227" i="6"/>
  <c r="FK227" i="6"/>
  <c r="LZ226" i="6"/>
  <c r="MD223" i="6"/>
  <c r="LV197" i="6"/>
  <c r="LW197" i="6" s="1"/>
  <c r="CP197" i="6" s="1"/>
  <c r="LX197" i="6"/>
  <c r="MD197" i="6"/>
  <c r="FD215" i="6"/>
  <c r="G215" i="6" s="1"/>
  <c r="LF214" i="6"/>
  <c r="MI214" i="6"/>
  <c r="DB214" i="6" s="1"/>
  <c r="LG210" i="6"/>
  <c r="LY208" i="6"/>
  <c r="CR208" i="6" s="1"/>
  <c r="CS208" i="6" s="1"/>
  <c r="DN208" i="6" s="1"/>
  <c r="JK204" i="6"/>
  <c r="CA204" i="6" s="1"/>
  <c r="CB204" i="6" s="1"/>
  <c r="LY202" i="6"/>
  <c r="CR202" i="6" s="1"/>
  <c r="JT201" i="6"/>
  <c r="FQ195" i="6"/>
  <c r="LF192" i="6"/>
  <c r="MH190" i="6"/>
  <c r="LV189" i="6"/>
  <c r="GX188" i="6"/>
  <c r="LF182" i="6"/>
  <c r="FG182" i="6"/>
  <c r="FM167" i="6"/>
  <c r="FC166" i="6"/>
  <c r="LF165" i="6"/>
  <c r="MF161" i="6"/>
  <c r="LV161" i="6"/>
  <c r="LW161" i="6" s="1"/>
  <c r="CP161" i="6" s="1"/>
  <c r="FJ161" i="6"/>
  <c r="M161" i="6" s="1"/>
  <c r="HS160" i="6"/>
  <c r="FC160" i="6"/>
  <c r="HD154" i="6"/>
  <c r="AB154" i="6" s="1"/>
  <c r="FL153" i="6"/>
  <c r="O153" i="6" s="1"/>
  <c r="HM149" i="6"/>
  <c r="HN149" i="6" s="1"/>
  <c r="AL149" i="6" s="1"/>
  <c r="HQ146" i="6"/>
  <c r="HK145" i="6"/>
  <c r="FK145" i="6"/>
  <c r="ML144" i="6"/>
  <c r="MH144" i="6"/>
  <c r="LV144" i="6"/>
  <c r="HQ138" i="6"/>
  <c r="MF136" i="6"/>
  <c r="HS135" i="6"/>
  <c r="HM126" i="6"/>
  <c r="LF124" i="6"/>
  <c r="FH122" i="6"/>
  <c r="K122" i="6" s="1"/>
  <c r="JP121" i="6"/>
  <c r="MJ118" i="6"/>
  <c r="FI118" i="6"/>
  <c r="FJ118" i="6" s="1"/>
  <c r="M118" i="6" s="1"/>
  <c r="HG116" i="6"/>
  <c r="HK116" i="6"/>
  <c r="HE116" i="6"/>
  <c r="FE115" i="6"/>
  <c r="FK115" i="6"/>
  <c r="FL115" i="6"/>
  <c r="O115" i="6" s="1"/>
  <c r="FM115" i="6"/>
  <c r="FO115" i="6"/>
  <c r="FQ115" i="6"/>
  <c r="FS115" i="6"/>
  <c r="HK109" i="6"/>
  <c r="HL109" i="6"/>
  <c r="AJ109" i="6" s="1"/>
  <c r="HM109" i="6"/>
  <c r="HQ109" i="6"/>
  <c r="HG109" i="6"/>
  <c r="HH109" i="6"/>
  <c r="AF109" i="6" s="1"/>
  <c r="JD100" i="6"/>
  <c r="JH100" i="6"/>
  <c r="JJ100" i="6"/>
  <c r="JN100" i="6"/>
  <c r="JP100" i="6"/>
  <c r="JR100" i="6"/>
  <c r="JT100" i="6"/>
  <c r="LV81" i="6"/>
  <c r="LZ81" i="6"/>
  <c r="MB81" i="6"/>
  <c r="MD81" i="6"/>
  <c r="MH81" i="6"/>
  <c r="ML81" i="6"/>
  <c r="HK72" i="6"/>
  <c r="HC72" i="6"/>
  <c r="HO72" i="6"/>
  <c r="HS72" i="6"/>
  <c r="HE72" i="6"/>
  <c r="HG72" i="6"/>
  <c r="HI72" i="6"/>
  <c r="LG63" i="6"/>
  <c r="JL33" i="6"/>
  <c r="JJ33" i="6"/>
  <c r="JN33" i="6"/>
  <c r="JT33" i="6"/>
  <c r="JP33" i="6"/>
  <c r="JR33" i="6"/>
  <c r="FK167" i="6"/>
  <c r="JI165" i="6"/>
  <c r="BY165" i="6" s="1"/>
  <c r="BZ165" i="6" s="1"/>
  <c r="MJ163" i="6"/>
  <c r="MC158" i="6"/>
  <c r="CV158" i="6" s="1"/>
  <c r="HL154" i="6"/>
  <c r="AJ154" i="6" s="1"/>
  <c r="FD150" i="6"/>
  <c r="G150" i="6"/>
  <c r="HK149" i="6"/>
  <c r="HO146" i="6"/>
  <c r="FS145" i="6"/>
  <c r="HG145" i="6"/>
  <c r="HH145" i="6" s="1"/>
  <c r="AF145" i="6" s="1"/>
  <c r="FI145" i="6"/>
  <c r="MD136" i="6"/>
  <c r="HK126" i="6"/>
  <c r="FG118" i="6"/>
  <c r="LX92" i="6"/>
  <c r="LV92" i="6"/>
  <c r="MH92" i="6"/>
  <c r="MJ92" i="6"/>
  <c r="LZ92" i="6"/>
  <c r="MB92" i="6"/>
  <c r="MD92" i="6"/>
  <c r="HC82" i="6"/>
  <c r="HM82" i="6"/>
  <c r="HO82" i="6"/>
  <c r="HP82" i="6"/>
  <c r="AN82" i="6" s="1"/>
  <c r="HQ82" i="6"/>
  <c r="HS82" i="6"/>
  <c r="HE82" i="6"/>
  <c r="HG82" i="6"/>
  <c r="HI82" i="6"/>
  <c r="JD79" i="6"/>
  <c r="JJ79" i="6"/>
  <c r="JL79" i="6"/>
  <c r="JN79" i="6"/>
  <c r="JP79" i="6"/>
  <c r="JR79" i="6"/>
  <c r="JF79" i="6"/>
  <c r="LX43" i="6"/>
  <c r="MF43" i="6"/>
  <c r="MJ43" i="6"/>
  <c r="ML43" i="6"/>
  <c r="JN43" i="6"/>
  <c r="JD43" i="6"/>
  <c r="JF43" i="6"/>
  <c r="JH43" i="6"/>
  <c r="JT43" i="6"/>
  <c r="JJ43" i="6"/>
  <c r="JL43" i="6"/>
  <c r="JP43" i="6"/>
  <c r="JR43" i="6"/>
  <c r="FG20" i="6"/>
  <c r="FK20" i="6"/>
  <c r="HG15" i="6"/>
  <c r="HH15" i="6"/>
  <c r="AF15" i="6" s="1"/>
  <c r="HS15" i="6"/>
  <c r="HE15" i="6"/>
  <c r="HO15" i="6"/>
  <c r="HP15" i="6" s="1"/>
  <c r="AN15" i="6" s="1"/>
  <c r="HC2" i="6"/>
  <c r="HM2" i="6"/>
  <c r="HN2" i="6"/>
  <c r="AL2" i="6" s="1"/>
  <c r="HO2" i="6"/>
  <c r="HP2" i="6"/>
  <c r="AN2" i="6" s="1"/>
  <c r="HS2" i="6"/>
  <c r="HQ2" i="6"/>
  <c r="HR2" i="6"/>
  <c r="AP2" i="6" s="1"/>
  <c r="HE2" i="6"/>
  <c r="HF2" i="6"/>
  <c r="AD2" i="6" s="1"/>
  <c r="HG2" i="6"/>
  <c r="HH2" i="6"/>
  <c r="AF2" i="6" s="1"/>
  <c r="HI2" i="6"/>
  <c r="HJ2" i="6" s="1"/>
  <c r="AH2" i="6" s="1"/>
  <c r="LF222" i="6"/>
  <c r="LG220" i="6"/>
  <c r="ME214" i="6"/>
  <c r="CX214" i="6" s="1"/>
  <c r="ME213" i="6"/>
  <c r="CX213" i="6" s="1"/>
  <c r="LW213" i="6"/>
  <c r="CP213" i="6" s="1"/>
  <c r="HJ210" i="6"/>
  <c r="AH210" i="6" s="1"/>
  <c r="LF204" i="6"/>
  <c r="MJ204" i="6"/>
  <c r="JL204" i="6"/>
  <c r="FI204" i="6"/>
  <c r="HG203" i="6"/>
  <c r="HH203" i="6" s="1"/>
  <c r="AF203" i="6" s="1"/>
  <c r="FC201" i="6"/>
  <c r="FI200" i="6"/>
  <c r="LG197" i="6"/>
  <c r="FS195" i="6"/>
  <c r="FM195" i="6"/>
  <c r="FC195" i="6"/>
  <c r="JR191" i="6"/>
  <c r="ML190" i="6"/>
  <c r="MD190" i="6"/>
  <c r="LV190" i="6"/>
  <c r="LW190" i="6"/>
  <c r="ML189" i="6"/>
  <c r="MF189" i="6"/>
  <c r="LG188" i="6"/>
  <c r="JP183" i="6"/>
  <c r="FC182" i="6"/>
  <c r="FO182" i="6"/>
  <c r="HF179" i="6"/>
  <c r="AD179" i="6" s="1"/>
  <c r="HJ174" i="6"/>
  <c r="AH174" i="6" s="1"/>
  <c r="MC168" i="6"/>
  <c r="CV168" i="6" s="1"/>
  <c r="CW168" i="6" s="1"/>
  <c r="DR168" i="6" s="1"/>
  <c r="FI167" i="6"/>
  <c r="FM166" i="6"/>
  <c r="MB161" i="6"/>
  <c r="JJ158" i="6"/>
  <c r="JK158" i="6" s="1"/>
  <c r="CA158" i="6" s="1"/>
  <c r="CB158" i="6" s="1"/>
  <c r="LG150" i="6"/>
  <c r="HG149" i="6"/>
  <c r="LG146" i="6"/>
  <c r="LH146" i="6"/>
  <c r="HK146" i="6"/>
  <c r="FE145" i="6"/>
  <c r="MD144" i="6"/>
  <c r="MD142" i="6"/>
  <c r="LZ139" i="6"/>
  <c r="HM138" i="6"/>
  <c r="HC138" i="6"/>
  <c r="FN138" i="6"/>
  <c r="Q138" i="6" s="1"/>
  <c r="LZ136" i="6"/>
  <c r="FQ131" i="6"/>
  <c r="MF129" i="6"/>
  <c r="LG129" i="6"/>
  <c r="HM129" i="6"/>
  <c r="HP128" i="6"/>
  <c r="AN128" i="6" s="1"/>
  <c r="LG126" i="6"/>
  <c r="FG126" i="6"/>
  <c r="ML125" i="6"/>
  <c r="MB125" i="6"/>
  <c r="MF124" i="6"/>
  <c r="HF124" i="6"/>
  <c r="AD124" i="6" s="1"/>
  <c r="JJ121" i="6"/>
  <c r="MF118" i="6"/>
  <c r="LV118" i="6"/>
  <c r="MJ101" i="6"/>
  <c r="ML101" i="6"/>
  <c r="MD101" i="6"/>
  <c r="MF101" i="6"/>
  <c r="MH101" i="6"/>
  <c r="HC81" i="6"/>
  <c r="HO81" i="6"/>
  <c r="HQ81" i="6"/>
  <c r="HS81" i="6"/>
  <c r="HE81" i="6"/>
  <c r="HG81" i="6"/>
  <c r="HI81" i="6"/>
  <c r="HK81" i="6"/>
  <c r="HL81" i="6" s="1"/>
  <c r="AJ81" i="6" s="1"/>
  <c r="JH79" i="6"/>
  <c r="MF220" i="6"/>
  <c r="JI215" i="6"/>
  <c r="BY215" i="6" s="1"/>
  <c r="BZ215" i="6" s="1"/>
  <c r="JS209" i="6"/>
  <c r="CI209" i="6" s="1"/>
  <c r="CJ209" i="6" s="1"/>
  <c r="MD189" i="6"/>
  <c r="LF188" i="6"/>
  <c r="HH174" i="6"/>
  <c r="AF174" i="6" s="1"/>
  <c r="ME170" i="6"/>
  <c r="CX170" i="6" s="1"/>
  <c r="FS167" i="6"/>
  <c r="FS166" i="6"/>
  <c r="FK166" i="6"/>
  <c r="MK165" i="6"/>
  <c r="DD165" i="6" s="1"/>
  <c r="LZ161" i="6"/>
  <c r="LZ144" i="6"/>
  <c r="HJ130" i="6"/>
  <c r="AH130" i="6" s="1"/>
  <c r="HK129" i="6"/>
  <c r="FK123" i="6"/>
  <c r="HD118" i="6"/>
  <c r="AB118" i="6" s="1"/>
  <c r="LX112" i="6"/>
  <c r="MD112" i="6"/>
  <c r="ML112" i="6"/>
  <c r="JD110" i="6"/>
  <c r="JF110" i="6"/>
  <c r="JT110" i="6"/>
  <c r="JJ110" i="6"/>
  <c r="JL110" i="6"/>
  <c r="JN110" i="6"/>
  <c r="JP110" i="6"/>
  <c r="JR109" i="6"/>
  <c r="JT109" i="6"/>
  <c r="JD109" i="6"/>
  <c r="JH109" i="6"/>
  <c r="JJ109" i="6"/>
  <c r="JL109" i="6"/>
  <c r="JN109" i="6"/>
  <c r="FC99" i="6"/>
  <c r="FD99" i="6" s="1"/>
  <c r="G99" i="6" s="1"/>
  <c r="FE99" i="6"/>
  <c r="FG99" i="6"/>
  <c r="FI99" i="6"/>
  <c r="FQ99" i="6"/>
  <c r="HC96" i="6"/>
  <c r="HO96" i="6"/>
  <c r="HS96" i="6"/>
  <c r="HQ96" i="6"/>
  <c r="HE96" i="6"/>
  <c r="HG96" i="6"/>
  <c r="HI96" i="6"/>
  <c r="HK96" i="6"/>
  <c r="FP94" i="6"/>
  <c r="S94" i="6" s="1"/>
  <c r="JF56" i="6"/>
  <c r="JN56" i="6"/>
  <c r="JR56" i="6"/>
  <c r="JT56" i="6"/>
  <c r="JJ56" i="6"/>
  <c r="FO5" i="6"/>
  <c r="FC5" i="6"/>
  <c r="FM5" i="6"/>
  <c r="FE5" i="6"/>
  <c r="FG5" i="6"/>
  <c r="FI5" i="6"/>
  <c r="FS5" i="6"/>
  <c r="MD220" i="6"/>
  <c r="HK219" i="6"/>
  <c r="JE215" i="6"/>
  <c r="BU215" i="6" s="1"/>
  <c r="BV215" i="6" s="1"/>
  <c r="JG209" i="6"/>
  <c r="BW209" i="6" s="1"/>
  <c r="BX209" i="6" s="1"/>
  <c r="LF205" i="6"/>
  <c r="LZ204" i="6"/>
  <c r="MA204" i="6" s="1"/>
  <c r="CT204" i="6" s="1"/>
  <c r="JF204" i="6"/>
  <c r="LG203" i="6"/>
  <c r="FK201" i="6"/>
  <c r="JP195" i="6"/>
  <c r="FI195" i="6"/>
  <c r="JL194" i="6"/>
  <c r="LZ190" i="6"/>
  <c r="MB189" i="6"/>
  <c r="FS182" i="6"/>
  <c r="MC178" i="6"/>
  <c r="CV178" i="6" s="1"/>
  <c r="LG166" i="6"/>
  <c r="FG166" i="6"/>
  <c r="HO163" i="6"/>
  <c r="HP163" i="6"/>
  <c r="AN163" i="6" s="1"/>
  <c r="LX161" i="6"/>
  <c r="FK160" i="6"/>
  <c r="MJ158" i="6"/>
  <c r="MK158" i="6" s="1"/>
  <c r="DD158" i="6" s="1"/>
  <c r="FO148" i="6"/>
  <c r="MH146" i="6"/>
  <c r="LX144" i="6"/>
  <c r="LZ142" i="6"/>
  <c r="HQ142" i="6"/>
  <c r="FO139" i="6"/>
  <c r="HI138" i="6"/>
  <c r="FC138" i="6"/>
  <c r="MD135" i="6"/>
  <c r="FK133" i="6"/>
  <c r="MF131" i="6"/>
  <c r="FO130" i="6"/>
  <c r="FP130" i="6" s="1"/>
  <c r="S130" i="6" s="1"/>
  <c r="LF129" i="6"/>
  <c r="HG129" i="6"/>
  <c r="MB128" i="6"/>
  <c r="HC128" i="6"/>
  <c r="JT125" i="6"/>
  <c r="LX124" i="6"/>
  <c r="JJ124" i="6"/>
  <c r="JN123" i="6"/>
  <c r="HI123" i="6"/>
  <c r="FI123" i="6"/>
  <c r="JF121" i="6"/>
  <c r="LX119" i="6"/>
  <c r="HS118" i="6"/>
  <c r="MB118" i="6"/>
  <c r="FQ118" i="6"/>
  <c r="FR118" i="6" s="1"/>
  <c r="U118" i="6" s="1"/>
  <c r="LV117" i="6"/>
  <c r="MB117" i="6"/>
  <c r="MD117" i="6"/>
  <c r="MH117" i="6"/>
  <c r="LX117" i="6"/>
  <c r="HI116" i="6"/>
  <c r="HQ115" i="6"/>
  <c r="HO115" i="6"/>
  <c r="HS115" i="6"/>
  <c r="HE115" i="6"/>
  <c r="HG115" i="6"/>
  <c r="HI115" i="6"/>
  <c r="HK115" i="6"/>
  <c r="JH110" i="6"/>
  <c r="HS109" i="6"/>
  <c r="JF109" i="6"/>
  <c r="HI109" i="6"/>
  <c r="HM72" i="6"/>
  <c r="MF52" i="6"/>
  <c r="ML52" i="6"/>
  <c r="LX52" i="6"/>
  <c r="LZ52" i="6"/>
  <c r="MJ52" i="6"/>
  <c r="HK221" i="6"/>
  <c r="LX220" i="6"/>
  <c r="JM215" i="6"/>
  <c r="CC215" i="6" s="1"/>
  <c r="CD215" i="6" s="1"/>
  <c r="JO209" i="6"/>
  <c r="CE209" i="6" s="1"/>
  <c r="CF209" i="6" s="1"/>
  <c r="MG207" i="6"/>
  <c r="CZ207" i="6"/>
  <c r="ML204" i="6"/>
  <c r="LG201" i="6"/>
  <c r="FI201" i="6"/>
  <c r="HN200" i="6"/>
  <c r="AL200" i="6" s="1"/>
  <c r="JQ196" i="6"/>
  <c r="CG196" i="6" s="1"/>
  <c r="CH196" i="6" s="1"/>
  <c r="JT195" i="6"/>
  <c r="JN195" i="6"/>
  <c r="JH194" i="6"/>
  <c r="LG190" i="6"/>
  <c r="LX190" i="6"/>
  <c r="FM182" i="6"/>
  <c r="FQ182" i="6"/>
  <c r="HN179" i="6"/>
  <c r="AL179" i="6" s="1"/>
  <c r="LF167" i="6"/>
  <c r="HM163" i="6"/>
  <c r="LF161" i="6"/>
  <c r="HK160" i="6"/>
  <c r="JT158" i="6"/>
  <c r="LZ158" i="6"/>
  <c r="MA158" i="6" s="1"/>
  <c r="CT158" i="6" s="1"/>
  <c r="JJ148" i="6"/>
  <c r="MD146" i="6"/>
  <c r="HQ145" i="6"/>
  <c r="HC145" i="6"/>
  <c r="LF142" i="6"/>
  <c r="FM139" i="6"/>
  <c r="HS138" i="6"/>
  <c r="FR136" i="6"/>
  <c r="U136" i="6" s="1"/>
  <c r="MB135" i="6"/>
  <c r="FG133" i="6"/>
  <c r="JT132" i="6"/>
  <c r="ML131" i="6"/>
  <c r="MD131" i="6"/>
  <c r="HM130" i="6"/>
  <c r="HE129" i="6"/>
  <c r="HG123" i="6"/>
  <c r="FE123" i="6"/>
  <c r="LG122" i="6"/>
  <c r="FR122" i="6"/>
  <c r="U122" i="6" s="1"/>
  <c r="LG121" i="6"/>
  <c r="HK118" i="6"/>
  <c r="HL118" i="6"/>
  <c r="AJ118" i="6" s="1"/>
  <c r="FO118" i="6"/>
  <c r="FC118" i="6"/>
  <c r="LZ116" i="6"/>
  <c r="MB116" i="6"/>
  <c r="FD112" i="6"/>
  <c r="G112" i="6" s="1"/>
  <c r="MF92" i="6"/>
  <c r="HK82" i="6"/>
  <c r="HC79" i="6"/>
  <c r="HG79" i="6"/>
  <c r="HM79" i="6"/>
  <c r="HO79" i="6"/>
  <c r="HS79" i="6"/>
  <c r="HQ79" i="6"/>
  <c r="JR66" i="6"/>
  <c r="JT66" i="6"/>
  <c r="JJ66" i="6"/>
  <c r="JD51" i="6"/>
  <c r="JL51" i="6"/>
  <c r="JN51" i="6"/>
  <c r="JT51" i="6"/>
  <c r="HO37" i="6"/>
  <c r="HI37" i="6"/>
  <c r="HM37" i="6"/>
  <c r="HC36" i="6"/>
  <c r="HM36" i="6"/>
  <c r="HO36" i="6"/>
  <c r="HQ36" i="6"/>
  <c r="HE36" i="6"/>
  <c r="HG36" i="6"/>
  <c r="HI36" i="6"/>
  <c r="HS36" i="6"/>
  <c r="HK2" i="6"/>
  <c r="HL2" i="6"/>
  <c r="AJ2" i="6" s="1"/>
  <c r="FK76" i="6"/>
  <c r="FQ76" i="6"/>
  <c r="FS76" i="6"/>
  <c r="HM75" i="6"/>
  <c r="HC75" i="6"/>
  <c r="HO75" i="6"/>
  <c r="HQ75" i="6"/>
  <c r="HS75" i="6"/>
  <c r="HE75" i="6"/>
  <c r="HG75" i="6"/>
  <c r="HI75" i="6"/>
  <c r="MF72" i="6"/>
  <c r="LX72" i="6"/>
  <c r="MD72" i="6"/>
  <c r="MJ72" i="6"/>
  <c r="HE44" i="6"/>
  <c r="HK44" i="6"/>
  <c r="HO44" i="6"/>
  <c r="HQ44" i="6"/>
  <c r="HE26" i="6"/>
  <c r="HK26" i="6"/>
  <c r="JG208" i="6"/>
  <c r="BW208" i="6" s="1"/>
  <c r="BX208" i="6" s="1"/>
  <c r="FK205" i="6"/>
  <c r="HC203" i="6"/>
  <c r="JF201" i="6"/>
  <c r="JG201" i="6"/>
  <c r="BW201" i="6" s="1"/>
  <c r="BX201" i="6" s="1"/>
  <c r="HI200" i="6"/>
  <c r="FC200" i="6"/>
  <c r="JF195" i="6"/>
  <c r="JK191" i="6"/>
  <c r="LG182" i="6"/>
  <c r="HL180" i="6"/>
  <c r="AJ180" i="6" s="1"/>
  <c r="LF179" i="6"/>
  <c r="HD174" i="6"/>
  <c r="AB174" i="6" s="1"/>
  <c r="LW168" i="6"/>
  <c r="CP168" i="6" s="1"/>
  <c r="LG165" i="6"/>
  <c r="FP165" i="6"/>
  <c r="S165" i="6" s="1"/>
  <c r="MB164" i="6"/>
  <c r="HG163" i="6"/>
  <c r="ML161" i="6"/>
  <c r="HG160" i="6"/>
  <c r="FS157" i="6"/>
  <c r="FO157" i="6"/>
  <c r="FD153" i="6"/>
  <c r="G153" i="6" s="1"/>
  <c r="JF148" i="6"/>
  <c r="HS145" i="6"/>
  <c r="HM145" i="6"/>
  <c r="FO145" i="6"/>
  <c r="MJ144" i="6"/>
  <c r="MJ142" i="6"/>
  <c r="LV142" i="6"/>
  <c r="FK138" i="6"/>
  <c r="JL136" i="6"/>
  <c r="HI136" i="6"/>
  <c r="HJ136" i="6"/>
  <c r="AH136" i="6" s="1"/>
  <c r="ML135" i="6"/>
  <c r="LG133" i="6"/>
  <c r="LH133" i="6"/>
  <c r="LG132" i="6"/>
  <c r="LX131" i="6"/>
  <c r="FC131" i="6"/>
  <c r="LF130" i="6"/>
  <c r="HE130" i="6"/>
  <c r="LV129" i="6"/>
  <c r="FO126" i="6"/>
  <c r="FC126" i="6"/>
  <c r="LV125" i="6"/>
  <c r="FL122" i="6"/>
  <c r="O122" i="6" s="1"/>
  <c r="JT121" i="6"/>
  <c r="JR121" i="6"/>
  <c r="LF121" i="6"/>
  <c r="LF118" i="6"/>
  <c r="LH118" i="6" s="1"/>
  <c r="HE118" i="6"/>
  <c r="HF118" i="6" s="1"/>
  <c r="AD118" i="6" s="1"/>
  <c r="FK118" i="6"/>
  <c r="MH112" i="6"/>
  <c r="HC99" i="6"/>
  <c r="HD99" i="6"/>
  <c r="AB99" i="6" s="1"/>
  <c r="HS99" i="6"/>
  <c r="HM96" i="6"/>
  <c r="ML92" i="6"/>
  <c r="LZ74" i="6"/>
  <c r="LV74" i="6"/>
  <c r="MH74" i="6"/>
  <c r="ML74" i="6"/>
  <c r="MJ74" i="6"/>
  <c r="LX74" i="6"/>
  <c r="MB74" i="6"/>
  <c r="MD74" i="6"/>
  <c r="JP70" i="6"/>
  <c r="JF70" i="6"/>
  <c r="FE68" i="6"/>
  <c r="FI68" i="6"/>
  <c r="FC41" i="6"/>
  <c r="FQ41" i="6"/>
  <c r="FR41" i="6" s="1"/>
  <c r="U41" i="6" s="1"/>
  <c r="FE41" i="6"/>
  <c r="FF41" i="6" s="1"/>
  <c r="I41" i="6" s="1"/>
  <c r="FG41" i="6"/>
  <c r="FI41" i="6"/>
  <c r="FJ41" i="6"/>
  <c r="M41" i="6" s="1"/>
  <c r="FK41" i="6"/>
  <c r="FS41" i="6"/>
  <c r="FG22" i="6"/>
  <c r="FI22" i="6"/>
  <c r="FK22" i="6"/>
  <c r="FL22" i="6"/>
  <c r="O22" i="6" s="1"/>
  <c r="FM22" i="6"/>
  <c r="FK5" i="6"/>
  <c r="LF110" i="6"/>
  <c r="JT106" i="6"/>
  <c r="HO106" i="6"/>
  <c r="HP106" i="6"/>
  <c r="AN106" i="6" s="1"/>
  <c r="MB104" i="6"/>
  <c r="JP104" i="6"/>
  <c r="MF98" i="6"/>
  <c r="HI98" i="6"/>
  <c r="HJ98" i="6" s="1"/>
  <c r="AH98" i="6" s="1"/>
  <c r="FS95" i="6"/>
  <c r="FM95" i="6"/>
  <c r="FN94" i="6"/>
  <c r="Q94" i="6" s="1"/>
  <c r="FD94" i="6"/>
  <c r="G94" i="6" s="1"/>
  <c r="FR88" i="6"/>
  <c r="U88" i="6" s="1"/>
  <c r="HG87" i="6"/>
  <c r="FQ82" i="6"/>
  <c r="FE80" i="6"/>
  <c r="LV75" i="6"/>
  <c r="LF75" i="6"/>
  <c r="FC74" i="6"/>
  <c r="LF72" i="6"/>
  <c r="LF63" i="6"/>
  <c r="FE63" i="6"/>
  <c r="JD57" i="6"/>
  <c r="HC57" i="6"/>
  <c r="HR56" i="6"/>
  <c r="AP56" i="6" s="1"/>
  <c r="HE53" i="6"/>
  <c r="HI51" i="6"/>
  <c r="HK47" i="6"/>
  <c r="LF46" i="6"/>
  <c r="HR43" i="6"/>
  <c r="AP43" i="6" s="1"/>
  <c r="FG43" i="6"/>
  <c r="FC34" i="6"/>
  <c r="HC25" i="6"/>
  <c r="LX18" i="6"/>
  <c r="HP13" i="6"/>
  <c r="AN13" i="6" s="1"/>
  <c r="MB12" i="6"/>
  <c r="HG12" i="6"/>
  <c r="MB11" i="6"/>
  <c r="FG10" i="6"/>
  <c r="HG9" i="6"/>
  <c r="HH9" i="6" s="1"/>
  <c r="AF9" i="6" s="1"/>
  <c r="FG9" i="6"/>
  <c r="HG8" i="6"/>
  <c r="JH4" i="6"/>
  <c r="JD4" i="6"/>
  <c r="FQ2" i="6"/>
  <c r="LF115" i="6"/>
  <c r="HE107" i="6"/>
  <c r="HK106" i="6"/>
  <c r="LZ104" i="6"/>
  <c r="JN104" i="6"/>
  <c r="FK104" i="6"/>
  <c r="HP100" i="6"/>
  <c r="AN100" i="6" s="1"/>
  <c r="ML98" i="6"/>
  <c r="MB98" i="6"/>
  <c r="HK95" i="6"/>
  <c r="FK95" i="6"/>
  <c r="FL94" i="6"/>
  <c r="O94" i="6" s="1"/>
  <c r="LG89" i="6"/>
  <c r="LH89" i="6"/>
  <c r="LQ89" i="6" s="1"/>
  <c r="FP88" i="6"/>
  <c r="S88" i="6" s="1"/>
  <c r="HE87" i="6"/>
  <c r="HK84" i="6"/>
  <c r="HL84" i="6"/>
  <c r="AJ84" i="6" s="1"/>
  <c r="JT83" i="6"/>
  <c r="MF83" i="6"/>
  <c r="LV83" i="6"/>
  <c r="FM82" i="6"/>
  <c r="HM69" i="6"/>
  <c r="HC68" i="6"/>
  <c r="HL67" i="6"/>
  <c r="AJ67" i="6" s="1"/>
  <c r="HI64" i="6"/>
  <c r="FR58" i="6"/>
  <c r="U58" i="6" s="1"/>
  <c r="HN56" i="6"/>
  <c r="AL56" i="6" s="1"/>
  <c r="HC56" i="6"/>
  <c r="HD56" i="6" s="1"/>
  <c r="AB56" i="6" s="1"/>
  <c r="LZ53" i="6"/>
  <c r="LZ47" i="6"/>
  <c r="HG47" i="6"/>
  <c r="HE41" i="6"/>
  <c r="FG35" i="6"/>
  <c r="HH28" i="6"/>
  <c r="AF28" i="6" s="1"/>
  <c r="FJ28" i="6"/>
  <c r="M28" i="6" s="1"/>
  <c r="LX23" i="6"/>
  <c r="ML19" i="6"/>
  <c r="MJ19" i="6"/>
  <c r="HD17" i="6"/>
  <c r="AB17" i="6" s="1"/>
  <c r="HM16" i="6"/>
  <c r="FI15" i="6"/>
  <c r="HE12" i="6"/>
  <c r="LZ11" i="6"/>
  <c r="JN11" i="6"/>
  <c r="FS10" i="6"/>
  <c r="LH3" i="6"/>
  <c r="FD116" i="6"/>
  <c r="G116" i="6" s="1"/>
  <c r="LF113" i="6"/>
  <c r="LH113" i="6" s="1"/>
  <c r="HD113" i="6"/>
  <c r="AB113" i="6" s="1"/>
  <c r="JH112" i="6"/>
  <c r="LZ110" i="6"/>
  <c r="FR110" i="6"/>
  <c r="U110" i="6" s="1"/>
  <c r="HN107" i="6"/>
  <c r="AL107" i="6" s="1"/>
  <c r="HS106" i="6"/>
  <c r="JP106" i="6"/>
  <c r="ML104" i="6"/>
  <c r="LX104" i="6"/>
  <c r="JL104" i="6"/>
  <c r="FI104" i="6"/>
  <c r="HD103" i="6"/>
  <c r="AB103" i="6" s="1"/>
  <c r="LX98" i="6"/>
  <c r="JP96" i="6"/>
  <c r="HI95" i="6"/>
  <c r="FI95" i="6"/>
  <c r="FI94" i="6"/>
  <c r="FJ94" i="6" s="1"/>
  <c r="M94" i="6" s="1"/>
  <c r="FN88" i="6"/>
  <c r="Q88" i="6" s="1"/>
  <c r="FI82" i="6"/>
  <c r="HJ74" i="6"/>
  <c r="AH74" i="6" s="1"/>
  <c r="HI69" i="6"/>
  <c r="FC46" i="6"/>
  <c r="FM36" i="6"/>
  <c r="LG34" i="6"/>
  <c r="LH31" i="6"/>
  <c r="JH28" i="6"/>
  <c r="FP28" i="6"/>
  <c r="S28" i="6" s="1"/>
  <c r="LV20" i="6"/>
  <c r="MD19" i="6"/>
  <c r="HM19" i="6"/>
  <c r="HI18" i="6"/>
  <c r="FK18" i="6"/>
  <c r="ML17" i="6"/>
  <c r="MJ17" i="6"/>
  <c r="HR10" i="6"/>
  <c r="AP10" i="6" s="1"/>
  <c r="MJ5" i="6"/>
  <c r="LG112" i="6"/>
  <c r="FP112" i="6"/>
  <c r="S112" i="6" s="1"/>
  <c r="LG111" i="6"/>
  <c r="LG107" i="6"/>
  <c r="JN106" i="6"/>
  <c r="HJ104" i="6"/>
  <c r="AH104" i="6" s="1"/>
  <c r="HI101" i="6"/>
  <c r="JN96" i="6"/>
  <c r="JT93" i="6"/>
  <c r="MB83" i="6"/>
  <c r="JR83" i="6"/>
  <c r="HG69" i="6"/>
  <c r="JD68" i="6"/>
  <c r="LF66" i="6"/>
  <c r="HE64" i="6"/>
  <c r="FM62" i="6"/>
  <c r="HI56" i="6"/>
  <c r="HJ56" i="6" s="1"/>
  <c r="AH56" i="6" s="1"/>
  <c r="LH48" i="6"/>
  <c r="FI44" i="6"/>
  <c r="LV42" i="6"/>
  <c r="FG34" i="6"/>
  <c r="FH34" i="6"/>
  <c r="K34" i="6" s="1"/>
  <c r="HO28" i="6"/>
  <c r="HP28" i="6"/>
  <c r="AN28" i="6" s="1"/>
  <c r="FN28" i="6"/>
  <c r="Q28" i="6" s="1"/>
  <c r="FN25" i="6"/>
  <c r="Q25" i="6" s="1"/>
  <c r="FP25" i="6"/>
  <c r="S25" i="6" s="1"/>
  <c r="HG18" i="6"/>
  <c r="FI18" i="6"/>
  <c r="FO17" i="6"/>
  <c r="JJ11" i="6"/>
  <c r="FQ10" i="6"/>
  <c r="FR10" i="6"/>
  <c r="U10" i="6" s="1"/>
  <c r="FF8" i="6"/>
  <c r="I8" i="6" s="1"/>
  <c r="LV3" i="6"/>
  <c r="FE94" i="6"/>
  <c r="FF94" i="6"/>
  <c r="I94" i="6" s="1"/>
  <c r="FJ88" i="6"/>
  <c r="M88" i="6" s="1"/>
  <c r="LZ83" i="6"/>
  <c r="JP83" i="6"/>
  <c r="HQ76" i="6"/>
  <c r="HF74" i="6"/>
  <c r="AD74" i="6" s="1"/>
  <c r="FI74" i="6"/>
  <c r="FJ74" i="6"/>
  <c r="M74" i="6" s="1"/>
  <c r="FM73" i="6"/>
  <c r="JD72" i="6"/>
  <c r="LV69" i="6"/>
  <c r="HP69" i="6"/>
  <c r="AN69" i="6" s="1"/>
  <c r="MH68" i="6"/>
  <c r="FK62" i="6"/>
  <c r="FK58" i="6"/>
  <c r="FL58" i="6" s="1"/>
  <c r="O58" i="6" s="1"/>
  <c r="MD57" i="6"/>
  <c r="LF57" i="6"/>
  <c r="FI57" i="6"/>
  <c r="MH54" i="6"/>
  <c r="HO53" i="6"/>
  <c r="HC53" i="6"/>
  <c r="FM48" i="6"/>
  <c r="JD46" i="6"/>
  <c r="FH44" i="6"/>
  <c r="K44" i="6" s="1"/>
  <c r="HJ43" i="6"/>
  <c r="AH43" i="6" s="1"/>
  <c r="HN41" i="6"/>
  <c r="AL41" i="6" s="1"/>
  <c r="HC35" i="6"/>
  <c r="FE34" i="6"/>
  <c r="HK28" i="6"/>
  <c r="FK28" i="6"/>
  <c r="FL28" i="6" s="1"/>
  <c r="O28" i="6" s="1"/>
  <c r="MH18" i="6"/>
  <c r="LV18" i="6"/>
  <c r="FE18" i="6"/>
  <c r="HK17" i="6"/>
  <c r="HL17" i="6"/>
  <c r="AJ17" i="6" s="1"/>
  <c r="FM17" i="6"/>
  <c r="HD9" i="6"/>
  <c r="AB9" i="6" s="1"/>
  <c r="LG6" i="6"/>
  <c r="MD5" i="6"/>
  <c r="LF4" i="6"/>
  <c r="LH4" i="6"/>
  <c r="LF111" i="6"/>
  <c r="FI110" i="6"/>
  <c r="FJ110" i="6"/>
  <c r="M110" i="6" s="1"/>
  <c r="LG109" i="6"/>
  <c r="JJ106" i="6"/>
  <c r="HC106" i="6"/>
  <c r="MH104" i="6"/>
  <c r="MI104" i="6"/>
  <c r="DB104" i="6" s="1"/>
  <c r="DW104" i="6" s="1"/>
  <c r="HE101" i="6"/>
  <c r="LG99" i="6"/>
  <c r="LX96" i="6"/>
  <c r="JF96" i="6"/>
  <c r="FH88" i="6"/>
  <c r="K88" i="6" s="1"/>
  <c r="JN83" i="6"/>
  <c r="HO76" i="6"/>
  <c r="HN74" i="6"/>
  <c r="AL74" i="6" s="1"/>
  <c r="MB73" i="6"/>
  <c r="FI62" i="6"/>
  <c r="FI58" i="6"/>
  <c r="MB57" i="6"/>
  <c r="FG57" i="6"/>
  <c r="MB54" i="6"/>
  <c r="HC50" i="6"/>
  <c r="LG41" i="6"/>
  <c r="LH41" i="6" s="1"/>
  <c r="LV28" i="6"/>
  <c r="HE28" i="6"/>
  <c r="FE28" i="6"/>
  <c r="FF28" i="6"/>
  <c r="I28" i="6" s="1"/>
  <c r="FJ25" i="6"/>
  <c r="M25" i="6" s="1"/>
  <c r="FK21" i="6"/>
  <c r="MB20" i="6"/>
  <c r="HE17" i="6"/>
  <c r="FK17" i="6"/>
  <c r="FD16" i="6"/>
  <c r="G16" i="6" s="1"/>
  <c r="ML12" i="6"/>
  <c r="MH12" i="6"/>
  <c r="MB5" i="6"/>
  <c r="JP4" i="6"/>
  <c r="FJ111" i="6"/>
  <c r="M111" i="6" s="1"/>
  <c r="LG110" i="6"/>
  <c r="FF110" i="6"/>
  <c r="I110" i="6" s="1"/>
  <c r="HF106" i="6"/>
  <c r="AD106" i="6" s="1"/>
  <c r="LG96" i="6"/>
  <c r="FO89" i="6"/>
  <c r="FF88" i="6"/>
  <c r="I88" i="6" s="1"/>
  <c r="HQ87" i="6"/>
  <c r="LG75" i="6"/>
  <c r="LZ73" i="6"/>
  <c r="LG72" i="6"/>
  <c r="LG68" i="6"/>
  <c r="LH68" i="6" s="1"/>
  <c r="MJ62" i="6"/>
  <c r="FE62" i="6"/>
  <c r="LZ57" i="6"/>
  <c r="LX54" i="6"/>
  <c r="MD51" i="6"/>
  <c r="MF50" i="6"/>
  <c r="LG46" i="6"/>
  <c r="HF43" i="6"/>
  <c r="AD43" i="6" s="1"/>
  <c r="LH42" i="6"/>
  <c r="LG38" i="6"/>
  <c r="LH38" i="6"/>
  <c r="LF36" i="6"/>
  <c r="JP32" i="6"/>
  <c r="MH31" i="6"/>
  <c r="LG22" i="6"/>
  <c r="LH22" i="6" s="1"/>
  <c r="FI21" i="6"/>
  <c r="LZ20" i="6"/>
  <c r="MF12" i="6"/>
  <c r="LG11" i="6"/>
  <c r="FK10" i="6"/>
  <c r="HL9" i="6"/>
  <c r="AJ9" i="6" s="1"/>
  <c r="JL4" i="6"/>
  <c r="HE4" i="6"/>
  <c r="FI4" i="6"/>
  <c r="LZ3" i="6"/>
  <c r="JH3" i="6"/>
  <c r="LV570" i="6"/>
  <c r="MB568" i="6"/>
  <c r="FA567" i="6"/>
  <c r="FD567" i="6" s="1"/>
  <c r="G567" i="6" s="1"/>
  <c r="LC566" i="6"/>
  <c r="FC566" i="6"/>
  <c r="JR563" i="6"/>
  <c r="HR563" i="6"/>
  <c r="AP563" i="6" s="1"/>
  <c r="FG563" i="6"/>
  <c r="FH563" i="6" s="1"/>
  <c r="K563" i="6" s="1"/>
  <c r="LF561" i="6"/>
  <c r="MD560" i="6"/>
  <c r="LZ556" i="6"/>
  <c r="HG556" i="6"/>
  <c r="HR554" i="6"/>
  <c r="AP554" i="6" s="1"/>
  <c r="JD552" i="6"/>
  <c r="LX550" i="6"/>
  <c r="JH550" i="6"/>
  <c r="HK546" i="6"/>
  <c r="JH545" i="6"/>
  <c r="HO545" i="6"/>
  <c r="FQ545" i="6"/>
  <c r="FC545" i="6"/>
  <c r="LV544" i="6"/>
  <c r="EZ544" i="6"/>
  <c r="GZ543" i="6"/>
  <c r="HH543" i="6"/>
  <c r="AF543" i="6" s="1"/>
  <c r="JR541" i="6"/>
  <c r="JF538" i="6"/>
  <c r="JG538" i="6"/>
  <c r="BW538" i="6" s="1"/>
  <c r="BX538" i="6" s="1"/>
  <c r="FI537" i="6"/>
  <c r="FG535" i="6"/>
  <c r="HR526" i="6"/>
  <c r="AP526" i="6" s="1"/>
  <c r="FG526" i="6"/>
  <c r="HK525" i="6"/>
  <c r="MF524" i="6"/>
  <c r="LV524" i="6"/>
  <c r="HE524" i="6"/>
  <c r="HF524" i="6" s="1"/>
  <c r="AD524" i="6" s="1"/>
  <c r="LC521" i="6"/>
  <c r="LF521" i="6" s="1"/>
  <c r="HD521" i="6"/>
  <c r="AB521" i="6" s="1"/>
  <c r="LX520" i="6"/>
  <c r="LC519" i="6"/>
  <c r="FM519" i="6"/>
  <c r="FQ517" i="6"/>
  <c r="FC517" i="6"/>
  <c r="LX516" i="6"/>
  <c r="FR515" i="6"/>
  <c r="U515" i="6" s="1"/>
  <c r="FF515" i="6"/>
  <c r="I515" i="6" s="1"/>
  <c r="MF514" i="6"/>
  <c r="LV514" i="6"/>
  <c r="JF514" i="6"/>
  <c r="LE512" i="6"/>
  <c r="LF512" i="6" s="1"/>
  <c r="HO512" i="6"/>
  <c r="HC512" i="6"/>
  <c r="FF512" i="6"/>
  <c r="I512" i="6" s="1"/>
  <c r="HM511" i="6"/>
  <c r="LC510" i="6"/>
  <c r="HG510" i="6"/>
  <c r="MD508" i="6"/>
  <c r="HF505" i="6"/>
  <c r="AD505" i="6" s="1"/>
  <c r="HK504" i="6"/>
  <c r="LF503" i="6"/>
  <c r="HJ503" i="6"/>
  <c r="AH503" i="6" s="1"/>
  <c r="FK503" i="6"/>
  <c r="HH492" i="6"/>
  <c r="AF492" i="6" s="1"/>
  <c r="FH487" i="6"/>
  <c r="K487" i="6" s="1"/>
  <c r="MD484" i="6"/>
  <c r="MJ483" i="6"/>
  <c r="LV483" i="6"/>
  <c r="LC483" i="6"/>
  <c r="LE482" i="6"/>
  <c r="LG482" i="6"/>
  <c r="HG482" i="6"/>
  <c r="HH482" i="6"/>
  <c r="AF482" i="6" s="1"/>
  <c r="FE482" i="6"/>
  <c r="LZ480" i="6"/>
  <c r="FE480" i="6"/>
  <c r="HG479" i="6"/>
  <c r="FP479" i="6"/>
  <c r="S479" i="6" s="1"/>
  <c r="MD478" i="6"/>
  <c r="HK478" i="6"/>
  <c r="JF475" i="6"/>
  <c r="HP475" i="6"/>
  <c r="AN475" i="6" s="1"/>
  <c r="HD475" i="6"/>
  <c r="AB475" i="6" s="1"/>
  <c r="JR474" i="6"/>
  <c r="LV599" i="6"/>
  <c r="HM599" i="6"/>
  <c r="FO599" i="6"/>
  <c r="FP599" i="6"/>
  <c r="S599" i="6" s="1"/>
  <c r="HN598" i="6"/>
  <c r="AL598" i="6" s="1"/>
  <c r="FE598" i="6"/>
  <c r="MD597" i="6"/>
  <c r="JP597" i="6"/>
  <c r="JF594" i="6"/>
  <c r="HR594" i="6"/>
  <c r="AP594" i="6" s="1"/>
  <c r="HP594" i="6"/>
  <c r="AN594" i="6" s="1"/>
  <c r="FG594" i="6"/>
  <c r="MJ591" i="6"/>
  <c r="HN591" i="6"/>
  <c r="AL591" i="6" s="1"/>
  <c r="HF591" i="6"/>
  <c r="AD591" i="6" s="1"/>
  <c r="HH590" i="6"/>
  <c r="AF590" i="6" s="1"/>
  <c r="HK587" i="6"/>
  <c r="HG586" i="6"/>
  <c r="HH586" i="6" s="1"/>
  <c r="AF586" i="6" s="1"/>
  <c r="HR585" i="6"/>
  <c r="AP585" i="6" s="1"/>
  <c r="MB584" i="6"/>
  <c r="FS581" i="6"/>
  <c r="JH581" i="6"/>
  <c r="MF580" i="6"/>
  <c r="LV580" i="6"/>
  <c r="LC580" i="6"/>
  <c r="FL580" i="6"/>
  <c r="O580" i="6" s="1"/>
  <c r="MH579" i="6"/>
  <c r="JR579" i="6"/>
  <c r="HE579" i="6"/>
  <c r="FK579" i="6"/>
  <c r="LD578" i="6"/>
  <c r="HQ578" i="6"/>
  <c r="FC578" i="6"/>
  <c r="JF576" i="6"/>
  <c r="HQ576" i="6"/>
  <c r="LF573" i="6"/>
  <c r="FD572" i="6"/>
  <c r="G572" i="6" s="1"/>
  <c r="EZ569" i="6"/>
  <c r="MH563" i="6"/>
  <c r="JP563" i="6"/>
  <c r="FE563" i="6"/>
  <c r="MD561" i="6"/>
  <c r="MB560" i="6"/>
  <c r="LX556" i="6"/>
  <c r="HE556" i="6"/>
  <c r="JN555" i="6"/>
  <c r="LC554" i="6"/>
  <c r="HF554" i="6"/>
  <c r="AD554" i="6" s="1"/>
  <c r="LG551" i="6"/>
  <c r="HO551" i="6"/>
  <c r="JF550" i="6"/>
  <c r="HK548" i="6"/>
  <c r="FC546" i="6"/>
  <c r="JF545" i="6"/>
  <c r="JN541" i="6"/>
  <c r="FE535" i="6"/>
  <c r="FF535" i="6" s="1"/>
  <c r="I535" i="6" s="1"/>
  <c r="HE532" i="6"/>
  <c r="HK531" i="6"/>
  <c r="HL531" i="6"/>
  <c r="AJ531" i="6" s="1"/>
  <c r="FE530" i="6"/>
  <c r="HC520" i="6"/>
  <c r="HD520" i="6" s="1"/>
  <c r="AB520" i="6" s="1"/>
  <c r="MD505" i="6"/>
  <c r="HI504" i="6"/>
  <c r="FI503" i="6"/>
  <c r="HI501" i="6"/>
  <c r="HJ501" i="6"/>
  <c r="AH501" i="6" s="1"/>
  <c r="FK499" i="6"/>
  <c r="FL499" i="6" s="1"/>
  <c r="O499" i="6" s="1"/>
  <c r="LX497" i="6"/>
  <c r="HE497" i="6"/>
  <c r="MD494" i="6"/>
  <c r="HI494" i="6"/>
  <c r="FG494" i="6"/>
  <c r="MD493" i="6"/>
  <c r="JR482" i="6"/>
  <c r="MB478" i="6"/>
  <c r="HG478" i="6"/>
  <c r="FO476" i="6"/>
  <c r="FP476" i="6" s="1"/>
  <c r="S476" i="6" s="1"/>
  <c r="HH475" i="6"/>
  <c r="AF475" i="6" s="1"/>
  <c r="HS474" i="6"/>
  <c r="MB474" i="6"/>
  <c r="JN474" i="6"/>
  <c r="JD474" i="6"/>
  <c r="HK599" i="6"/>
  <c r="FG599" i="6"/>
  <c r="FH599" i="6"/>
  <c r="K599" i="6" s="1"/>
  <c r="JT597" i="6"/>
  <c r="LZ597" i="6"/>
  <c r="JN597" i="6"/>
  <c r="MF596" i="6"/>
  <c r="HF594" i="6"/>
  <c r="AD594" i="6" s="1"/>
  <c r="MH591" i="6"/>
  <c r="LH591" i="6"/>
  <c r="HI587" i="6"/>
  <c r="JR586" i="6"/>
  <c r="HE586" i="6"/>
  <c r="HF586" i="6" s="1"/>
  <c r="AD586" i="6" s="1"/>
  <c r="LZ584" i="6"/>
  <c r="FK581" i="6"/>
  <c r="FL581" i="6" s="1"/>
  <c r="O581" i="6" s="1"/>
  <c r="MF579" i="6"/>
  <c r="JN579" i="6"/>
  <c r="LE578" i="6"/>
  <c r="LF578" i="6"/>
  <c r="MF576" i="6"/>
  <c r="LV576" i="6"/>
  <c r="LC576" i="6"/>
  <c r="LF576" i="6" s="1"/>
  <c r="MJ570" i="6"/>
  <c r="FG568" i="6"/>
  <c r="ML563" i="6"/>
  <c r="MF563" i="6"/>
  <c r="JN563" i="6"/>
  <c r="LX561" i="6"/>
  <c r="LZ560" i="6"/>
  <c r="JN560" i="6"/>
  <c r="HL556" i="6"/>
  <c r="AJ556" i="6" s="1"/>
  <c r="FD556" i="6"/>
  <c r="G556" i="6" s="1"/>
  <c r="FC554" i="6"/>
  <c r="HM551" i="6"/>
  <c r="HC551" i="6"/>
  <c r="FO549" i="6"/>
  <c r="FC549" i="6"/>
  <c r="FD549" i="6"/>
  <c r="G549" i="6" s="1"/>
  <c r="HE548" i="6"/>
  <c r="HG546" i="6"/>
  <c r="HK545" i="6"/>
  <c r="FM545" i="6"/>
  <c r="MH544" i="6"/>
  <c r="JR544" i="6"/>
  <c r="JD544" i="6"/>
  <c r="JJ541" i="6"/>
  <c r="HG531" i="6"/>
  <c r="ML527" i="6"/>
  <c r="MH527" i="6"/>
  <c r="LV527" i="6"/>
  <c r="HD526" i="6"/>
  <c r="AB526" i="6" s="1"/>
  <c r="LF525" i="6"/>
  <c r="MB524" i="6"/>
  <c r="HJ521" i="6"/>
  <c r="AH521" i="6" s="1"/>
  <c r="MJ520" i="6"/>
  <c r="HN519" i="6"/>
  <c r="AL519" i="6" s="1"/>
  <c r="HJ519" i="6"/>
  <c r="AH519" i="6"/>
  <c r="FK519" i="6"/>
  <c r="FL519" i="6" s="1"/>
  <c r="O519" i="6" s="1"/>
  <c r="FM517" i="6"/>
  <c r="MJ516" i="6"/>
  <c r="MB514" i="6"/>
  <c r="HD514" i="6"/>
  <c r="AB514" i="6" s="1"/>
  <c r="MD512" i="6"/>
  <c r="HK512" i="6"/>
  <c r="HL512" i="6" s="1"/>
  <c r="AJ512" i="6" s="1"/>
  <c r="FR512" i="6"/>
  <c r="U512" i="6" s="1"/>
  <c r="HS511" i="6"/>
  <c r="MB511" i="6"/>
  <c r="HK511" i="6"/>
  <c r="HL511" i="6"/>
  <c r="AJ511" i="6" s="1"/>
  <c r="FQ511" i="6"/>
  <c r="LZ510" i="6"/>
  <c r="JP510" i="6"/>
  <c r="MH506" i="6"/>
  <c r="HL506" i="6"/>
  <c r="AJ506" i="6" s="1"/>
  <c r="FI506" i="6"/>
  <c r="MB505" i="6"/>
  <c r="HL505" i="6"/>
  <c r="AJ505" i="6" s="1"/>
  <c r="HS504" i="6"/>
  <c r="HG504" i="6"/>
  <c r="FI499" i="6"/>
  <c r="LZ494" i="6"/>
  <c r="LZ493" i="6"/>
  <c r="FP492" i="6"/>
  <c r="S492" i="6" s="1"/>
  <c r="FO491" i="6"/>
  <c r="FP491" i="6" s="1"/>
  <c r="S491" i="6" s="1"/>
  <c r="HI488" i="6"/>
  <c r="FK488" i="6"/>
  <c r="FL488" i="6" s="1"/>
  <c r="O488" i="6" s="1"/>
  <c r="MB487" i="6"/>
  <c r="JL487" i="6"/>
  <c r="MF483" i="6"/>
  <c r="JP482" i="6"/>
  <c r="JJ480" i="6"/>
  <c r="FQ480" i="6"/>
  <c r="FH480" i="6"/>
  <c r="K480" i="6" s="1"/>
  <c r="HE478" i="6"/>
  <c r="HP476" i="6"/>
  <c r="AN476" i="6" s="1"/>
  <c r="FG476" i="6"/>
  <c r="FH476" i="6"/>
  <c r="K476" i="6" s="1"/>
  <c r="FQ475" i="6"/>
  <c r="FR475" i="6" s="1"/>
  <c r="U475" i="6" s="1"/>
  <c r="HO600" i="6"/>
  <c r="HP600" i="6"/>
  <c r="AN600" i="6" s="1"/>
  <c r="HG599" i="6"/>
  <c r="HH599" i="6"/>
  <c r="AF599" i="6" s="1"/>
  <c r="FE599" i="6"/>
  <c r="FF599" i="6"/>
  <c r="I599" i="6" s="1"/>
  <c r="LX597" i="6"/>
  <c r="JL597" i="6"/>
  <c r="HN594" i="6"/>
  <c r="AL594" i="6" s="1"/>
  <c r="FQ594" i="6"/>
  <c r="FR594" i="6"/>
  <c r="U594" i="6" s="1"/>
  <c r="HE593" i="6"/>
  <c r="MD591" i="6"/>
  <c r="HG587" i="6"/>
  <c r="JT586" i="6"/>
  <c r="JP586" i="6"/>
  <c r="FS584" i="6"/>
  <c r="LX584" i="6"/>
  <c r="FQ584" i="6"/>
  <c r="FI581" i="6"/>
  <c r="MB580" i="6"/>
  <c r="HN580" i="6"/>
  <c r="AL580" i="6" s="1"/>
  <c r="ML579" i="6"/>
  <c r="MD579" i="6"/>
  <c r="HO576" i="6"/>
  <c r="HP576" i="6" s="1"/>
  <c r="AN576" i="6" s="1"/>
  <c r="JD574" i="6"/>
  <c r="FE568" i="6"/>
  <c r="MB567" i="6"/>
  <c r="JD567" i="6"/>
  <c r="HC564" i="6"/>
  <c r="JL563" i="6"/>
  <c r="HK563" i="6"/>
  <c r="HL563" i="6" s="1"/>
  <c r="AJ563" i="6" s="1"/>
  <c r="FQ563" i="6"/>
  <c r="FR563" i="6" s="1"/>
  <c r="U563" i="6" s="1"/>
  <c r="JJ561" i="6"/>
  <c r="HI561" i="6"/>
  <c r="LX560" i="6"/>
  <c r="MJ556" i="6"/>
  <c r="JJ556" i="6"/>
  <c r="HQ556" i="6"/>
  <c r="HL555" i="6"/>
  <c r="AJ555" i="6" s="1"/>
  <c r="HD555" i="6"/>
  <c r="AB555" i="6" s="1"/>
  <c r="FO552" i="6"/>
  <c r="FF549" i="6"/>
  <c r="I549" i="6" s="1"/>
  <c r="HA548" i="6"/>
  <c r="HR548" i="6" s="1"/>
  <c r="AP548" i="6" s="1"/>
  <c r="LS546" i="6"/>
  <c r="JD546" i="6"/>
  <c r="FK546" i="6"/>
  <c r="MJ545" i="6"/>
  <c r="JR545" i="6"/>
  <c r="HG545" i="6"/>
  <c r="FK545" i="6"/>
  <c r="ML544" i="6"/>
  <c r="MF544" i="6"/>
  <c r="LE538" i="6"/>
  <c r="LF538" i="6"/>
  <c r="JP535" i="6"/>
  <c r="FQ535" i="6"/>
  <c r="HD528" i="6"/>
  <c r="AB528" i="6" s="1"/>
  <c r="MB526" i="6"/>
  <c r="FR526" i="6"/>
  <c r="U526" i="6" s="1"/>
  <c r="LZ524" i="6"/>
  <c r="LG524" i="6"/>
  <c r="HH521" i="6"/>
  <c r="AF521" i="6" s="1"/>
  <c r="ML520" i="6"/>
  <c r="MH520" i="6"/>
  <c r="HI520" i="6"/>
  <c r="FP520" i="6"/>
  <c r="S520" i="6" s="1"/>
  <c r="FC520" i="6"/>
  <c r="JL519" i="6"/>
  <c r="HK519" i="6"/>
  <c r="HC519" i="6"/>
  <c r="FI519" i="6"/>
  <c r="LV517" i="6"/>
  <c r="FK517" i="6"/>
  <c r="ML516" i="6"/>
  <c r="MH516" i="6"/>
  <c r="HL515" i="6"/>
  <c r="AJ515" i="6" s="1"/>
  <c r="FN515" i="6"/>
  <c r="Q515" i="6" s="1"/>
  <c r="LZ514" i="6"/>
  <c r="LZ512" i="6"/>
  <c r="HI512" i="6"/>
  <c r="LX511" i="6"/>
  <c r="HI511" i="6"/>
  <c r="FO511" i="6"/>
  <c r="FP511" i="6" s="1"/>
  <c r="S511" i="6" s="1"/>
  <c r="FC511" i="6"/>
  <c r="JN510" i="6"/>
  <c r="HD508" i="6"/>
  <c r="AB508" i="6" s="1"/>
  <c r="FD508" i="6"/>
  <c r="G508" i="6" s="1"/>
  <c r="LG507" i="6"/>
  <c r="HK507" i="6"/>
  <c r="MF506" i="6"/>
  <c r="LV506" i="6"/>
  <c r="FG506" i="6"/>
  <c r="LZ505" i="6"/>
  <c r="HE504" i="6"/>
  <c r="FG499" i="6"/>
  <c r="JR498" i="6"/>
  <c r="FH497" i="6"/>
  <c r="K497" i="6" s="1"/>
  <c r="MD496" i="6"/>
  <c r="FG496" i="6"/>
  <c r="FE494" i="6"/>
  <c r="FK491" i="6"/>
  <c r="FL491" i="6"/>
  <c r="O491" i="6" s="1"/>
  <c r="FC490" i="6"/>
  <c r="HG488" i="6"/>
  <c r="HH488" i="6"/>
  <c r="AF488" i="6" s="1"/>
  <c r="FI488" i="6"/>
  <c r="FJ488" i="6" s="1"/>
  <c r="M488" i="6" s="1"/>
  <c r="HS487" i="6"/>
  <c r="LX487" i="6"/>
  <c r="JJ487" i="6"/>
  <c r="LX486" i="6"/>
  <c r="JN486" i="6"/>
  <c r="HG486" i="6"/>
  <c r="HH486" i="6" s="1"/>
  <c r="AF486" i="6" s="1"/>
  <c r="FM486" i="6"/>
  <c r="FS484" i="6"/>
  <c r="JF484" i="6"/>
  <c r="HE484" i="6"/>
  <c r="FI484" i="6"/>
  <c r="ML483" i="6"/>
  <c r="MD483" i="6"/>
  <c r="JL483" i="6"/>
  <c r="FG483" i="6"/>
  <c r="LZ482" i="6"/>
  <c r="JN482" i="6"/>
  <c r="FH478" i="6"/>
  <c r="K478" i="6" s="1"/>
  <c r="JP475" i="6"/>
  <c r="FM475" i="6"/>
  <c r="FN475" i="6" s="1"/>
  <c r="Q475" i="6" s="1"/>
  <c r="FC475" i="6"/>
  <c r="HC474" i="6"/>
  <c r="HD474" i="6" s="1"/>
  <c r="AB474" i="6" s="1"/>
  <c r="JJ576" i="6"/>
  <c r="MD600" i="6"/>
  <c r="HK600" i="6"/>
  <c r="HL600" i="6"/>
  <c r="AJ600" i="6"/>
  <c r="FG600" i="6"/>
  <c r="FH600" i="6" s="1"/>
  <c r="K600" i="6" s="1"/>
  <c r="MD599" i="6"/>
  <c r="HE599" i="6"/>
  <c r="JJ597" i="6"/>
  <c r="LZ596" i="6"/>
  <c r="HC596" i="6"/>
  <c r="MH595" i="6"/>
  <c r="LV595" i="6"/>
  <c r="LX591" i="6"/>
  <c r="LV589" i="6"/>
  <c r="HC589" i="6"/>
  <c r="HD589" i="6"/>
  <c r="AB589" i="6" s="1"/>
  <c r="HE587" i="6"/>
  <c r="HF587" i="6"/>
  <c r="AD587" i="6" s="1"/>
  <c r="LD585" i="6"/>
  <c r="MH581" i="6"/>
  <c r="JR581" i="6"/>
  <c r="HK581" i="6"/>
  <c r="LZ580" i="6"/>
  <c r="HL580" i="6"/>
  <c r="AJ580" i="6" s="1"/>
  <c r="FE580" i="6"/>
  <c r="FF580" i="6" s="1"/>
  <c r="I580" i="6" s="1"/>
  <c r="JH579" i="6"/>
  <c r="JD579" i="6"/>
  <c r="HI578" i="6"/>
  <c r="FM578" i="6"/>
  <c r="MB576" i="6"/>
  <c r="JR576" i="6"/>
  <c r="HM576" i="6"/>
  <c r="HN576" i="6"/>
  <c r="AL576" i="6" s="1"/>
  <c r="HC576" i="6"/>
  <c r="HD576" i="6" s="1"/>
  <c r="AB576" i="6" s="1"/>
  <c r="FC576" i="6"/>
  <c r="MB575" i="6"/>
  <c r="LD575" i="6"/>
  <c r="FF575" i="6"/>
  <c r="I575" i="6" s="1"/>
  <c r="MD570" i="6"/>
  <c r="HI570" i="6"/>
  <c r="MD569" i="6"/>
  <c r="LZ567" i="6"/>
  <c r="MF566" i="6"/>
  <c r="FK566" i="6"/>
  <c r="LD564" i="6"/>
  <c r="JT563" i="6"/>
  <c r="JJ563" i="6"/>
  <c r="HI563" i="6"/>
  <c r="FO563" i="6"/>
  <c r="FP563" i="6"/>
  <c r="S563" i="6" s="1"/>
  <c r="JH561" i="6"/>
  <c r="HE561" i="6"/>
  <c r="HF561" i="6" s="1"/>
  <c r="AD561" i="6" s="1"/>
  <c r="JJ560" i="6"/>
  <c r="HI560" i="6"/>
  <c r="HJ560" i="6" s="1"/>
  <c r="AH560" i="6" s="1"/>
  <c r="ML556" i="6"/>
  <c r="MH556" i="6"/>
  <c r="JH556" i="6"/>
  <c r="HO556" i="6"/>
  <c r="LX555" i="6"/>
  <c r="HJ555" i="6"/>
  <c r="AH555" i="6"/>
  <c r="FC555" i="6"/>
  <c r="FG552" i="6"/>
  <c r="HI551" i="6"/>
  <c r="FI546" i="6"/>
  <c r="MH545" i="6"/>
  <c r="JP545" i="6"/>
  <c r="HE545" i="6"/>
  <c r="FI545" i="6"/>
  <c r="MB544" i="6"/>
  <c r="JN544" i="6"/>
  <c r="LE541" i="6"/>
  <c r="LG541" i="6"/>
  <c r="LD538" i="6"/>
  <c r="FE528" i="6"/>
  <c r="MD527" i="6"/>
  <c r="LE527" i="6"/>
  <c r="LZ526" i="6"/>
  <c r="HI526" i="6"/>
  <c r="HJ526" i="6"/>
  <c r="AH526" i="6" s="1"/>
  <c r="LX524" i="6"/>
  <c r="JJ521" i="6"/>
  <c r="HE521" i="6"/>
  <c r="FK521" i="6"/>
  <c r="FL521" i="6" s="1"/>
  <c r="O521" i="6" s="1"/>
  <c r="MF520" i="6"/>
  <c r="LV520" i="6"/>
  <c r="FG519" i="6"/>
  <c r="FH519" i="6" s="1"/>
  <c r="K519" i="6" s="1"/>
  <c r="FI517" i="6"/>
  <c r="MF516" i="6"/>
  <c r="LV516" i="6"/>
  <c r="LE515" i="6"/>
  <c r="LG515" i="6"/>
  <c r="FL515" i="6"/>
  <c r="O515" i="6" s="1"/>
  <c r="LX514" i="6"/>
  <c r="JN514" i="6"/>
  <c r="HE512" i="6"/>
  <c r="HF512" i="6"/>
  <c r="AD512" i="6" s="1"/>
  <c r="FN512" i="6"/>
  <c r="Q512" i="6" s="1"/>
  <c r="FD512" i="6"/>
  <c r="G512" i="6" s="1"/>
  <c r="HG511" i="6"/>
  <c r="HH511" i="6" s="1"/>
  <c r="AF511" i="6" s="1"/>
  <c r="HD510" i="6"/>
  <c r="AB510" i="6" s="1"/>
  <c r="LG506" i="6"/>
  <c r="FE506" i="6"/>
  <c r="LX505" i="6"/>
  <c r="HF503" i="6"/>
  <c r="AD503" i="6"/>
  <c r="FD501" i="6"/>
  <c r="G501" i="6" s="1"/>
  <c r="MB500" i="6"/>
  <c r="HK500" i="6"/>
  <c r="LD498" i="6"/>
  <c r="FK498" i="6"/>
  <c r="FL498" i="6"/>
  <c r="O498" i="6" s="1"/>
  <c r="LX496" i="6"/>
  <c r="HF492" i="6"/>
  <c r="AD492" i="6" s="1"/>
  <c r="FG491" i="6"/>
  <c r="FH491" i="6" s="1"/>
  <c r="K491" i="6" s="1"/>
  <c r="HS490" i="6"/>
  <c r="LD490" i="6"/>
  <c r="HK490" i="6"/>
  <c r="FR490" i="6"/>
  <c r="U490" i="6" s="1"/>
  <c r="HE488" i="6"/>
  <c r="FF487" i="6"/>
  <c r="I487" i="6" s="1"/>
  <c r="JL486" i="6"/>
  <c r="JD484" i="6"/>
  <c r="FG484" i="6"/>
  <c r="FH484" i="6"/>
  <c r="K484" i="6" s="1"/>
  <c r="LZ483" i="6"/>
  <c r="JL482" i="6"/>
  <c r="MJ480" i="6"/>
  <c r="LV480" i="6"/>
  <c r="FH479" i="6"/>
  <c r="K479" i="6" s="1"/>
  <c r="HG600" i="6"/>
  <c r="HH600" i="6"/>
  <c r="AF600" i="6" s="1"/>
  <c r="FE600" i="6"/>
  <c r="FF600" i="6"/>
  <c r="I600" i="6" s="1"/>
  <c r="LZ599" i="6"/>
  <c r="JH597" i="6"/>
  <c r="JT594" i="6"/>
  <c r="ML591" i="6"/>
  <c r="LV588" i="6"/>
  <c r="JL586" i="6"/>
  <c r="FC586" i="6"/>
  <c r="HJ585" i="6"/>
  <c r="AH585" i="6" s="1"/>
  <c r="MJ584" i="6"/>
  <c r="FM584" i="6"/>
  <c r="HO582" i="6"/>
  <c r="HP582" i="6" s="1"/>
  <c r="AN582" i="6" s="1"/>
  <c r="FM582" i="6"/>
  <c r="ML581" i="6"/>
  <c r="MD581" i="6"/>
  <c r="JP581" i="6"/>
  <c r="LX580" i="6"/>
  <c r="HH580" i="6"/>
  <c r="AF580" i="6" s="1"/>
  <c r="FR580" i="6"/>
  <c r="U580" i="6" s="1"/>
  <c r="FJ580" i="6"/>
  <c r="M580" i="6" s="1"/>
  <c r="FC579" i="6"/>
  <c r="JR578" i="6"/>
  <c r="HH578" i="6"/>
  <c r="AF578" i="6" s="1"/>
  <c r="JT576" i="6"/>
  <c r="JP576" i="6"/>
  <c r="HK574" i="6"/>
  <c r="LZ570" i="6"/>
  <c r="JH570" i="6"/>
  <c r="HG570" i="6"/>
  <c r="MB569" i="6"/>
  <c r="LX567" i="6"/>
  <c r="HK567" i="6"/>
  <c r="MD566" i="6"/>
  <c r="FI566" i="6"/>
  <c r="LE564" i="6"/>
  <c r="JH563" i="6"/>
  <c r="HG563" i="6"/>
  <c r="FM563" i="6"/>
  <c r="FN563" i="6"/>
  <c r="Q563" i="6" s="1"/>
  <c r="MJ560" i="6"/>
  <c r="JH560" i="6"/>
  <c r="HG560" i="6"/>
  <c r="LD558" i="6"/>
  <c r="LZ557" i="6"/>
  <c r="MF556" i="6"/>
  <c r="LV556" i="6"/>
  <c r="JF556" i="6"/>
  <c r="HM556" i="6"/>
  <c r="HN556" i="6"/>
  <c r="AL556" i="6" s="1"/>
  <c r="HC556" i="6"/>
  <c r="HD556" i="6"/>
  <c r="AB556" i="6" s="1"/>
  <c r="FH556" i="6"/>
  <c r="K556" i="6" s="1"/>
  <c r="FR555" i="6"/>
  <c r="U555" i="6" s="1"/>
  <c r="FL555" i="6"/>
  <c r="O555" i="6" s="1"/>
  <c r="HG554" i="6"/>
  <c r="FI554" i="6"/>
  <c r="LC552" i="6"/>
  <c r="LF552" i="6" s="1"/>
  <c r="HI552" i="6"/>
  <c r="EZ552" i="6"/>
  <c r="MB551" i="6"/>
  <c r="HG551" i="6"/>
  <c r="FM551" i="6"/>
  <c r="MB549" i="6"/>
  <c r="GZ549" i="6"/>
  <c r="LX548" i="6"/>
  <c r="FG546" i="6"/>
  <c r="FG545" i="6"/>
  <c r="LX544" i="6"/>
  <c r="FM541" i="6"/>
  <c r="FP540" i="6"/>
  <c r="S540" i="6" s="1"/>
  <c r="JF535" i="6"/>
  <c r="JD535" i="6"/>
  <c r="FM535" i="6"/>
  <c r="FN535" i="6"/>
  <c r="Q535" i="6" s="1"/>
  <c r="LE534" i="6"/>
  <c r="LF534" i="6"/>
  <c r="HC532" i="6"/>
  <c r="MJ530" i="6"/>
  <c r="FM530" i="6"/>
  <c r="LD528" i="6"/>
  <c r="HQ528" i="6"/>
  <c r="HR528" i="6" s="1"/>
  <c r="AP528" i="6" s="1"/>
  <c r="MB527" i="6"/>
  <c r="HM527" i="6"/>
  <c r="HH526" i="6"/>
  <c r="AF526" i="6" s="1"/>
  <c r="HP525" i="6"/>
  <c r="AN525" i="6" s="1"/>
  <c r="FD525" i="6"/>
  <c r="G525" i="6" s="1"/>
  <c r="HL524" i="6"/>
  <c r="AJ524" i="6" s="1"/>
  <c r="FF524" i="6"/>
  <c r="I524" i="6" s="1"/>
  <c r="FQ519" i="6"/>
  <c r="FR519" i="6"/>
  <c r="U519" i="6" s="1"/>
  <c r="FE519" i="6"/>
  <c r="FF519" i="6"/>
  <c r="I519" i="6" s="1"/>
  <c r="FJ516" i="6"/>
  <c r="M516" i="6" s="1"/>
  <c r="JL514" i="6"/>
  <c r="HI514" i="6"/>
  <c r="FJ514" i="6"/>
  <c r="M514" i="6" s="1"/>
  <c r="HS512" i="6"/>
  <c r="HE511" i="6"/>
  <c r="FK511" i="6"/>
  <c r="FL511" i="6" s="1"/>
  <c r="O511" i="6" s="1"/>
  <c r="LF507" i="6"/>
  <c r="HQ504" i="6"/>
  <c r="FQ503" i="6"/>
  <c r="FR503" i="6" s="1"/>
  <c r="U503" i="6" s="1"/>
  <c r="FC503" i="6"/>
  <c r="MD501" i="6"/>
  <c r="HR501" i="6"/>
  <c r="AP501" i="6" s="1"/>
  <c r="HC494" i="6"/>
  <c r="HK491" i="6"/>
  <c r="LE490" i="6"/>
  <c r="HE490" i="6"/>
  <c r="MJ486" i="6"/>
  <c r="MJ484" i="6"/>
  <c r="LV484" i="6"/>
  <c r="FE484" i="6"/>
  <c r="FF484" i="6"/>
  <c r="I484" i="6" s="1"/>
  <c r="JJ482" i="6"/>
  <c r="JD482" i="6"/>
  <c r="LG479" i="6"/>
  <c r="HK474" i="6"/>
  <c r="HL474" i="6"/>
  <c r="AJ474" i="6" s="1"/>
  <c r="FO474" i="6"/>
  <c r="FC474" i="6"/>
  <c r="FD474" i="6"/>
  <c r="G474" i="6" s="1"/>
  <c r="FE474" i="6"/>
  <c r="JH594" i="6"/>
  <c r="HE600" i="6"/>
  <c r="HF600" i="6" s="1"/>
  <c r="AD600" i="6" s="1"/>
  <c r="HS599" i="6"/>
  <c r="JF597" i="6"/>
  <c r="FC597" i="6"/>
  <c r="JJ596" i="6"/>
  <c r="HO596" i="6"/>
  <c r="FK596" i="6"/>
  <c r="MD595" i="6"/>
  <c r="HG594" i="6"/>
  <c r="HH594" i="6"/>
  <c r="AF594" i="6" s="1"/>
  <c r="FM594" i="6"/>
  <c r="FN594" i="6"/>
  <c r="Q594" i="6" s="1"/>
  <c r="JD589" i="6"/>
  <c r="HE588" i="6"/>
  <c r="HQ587" i="6"/>
  <c r="HR587" i="6"/>
  <c r="AP587" i="6" s="1"/>
  <c r="FC587" i="6"/>
  <c r="JJ586" i="6"/>
  <c r="HD586" i="6"/>
  <c r="AB586" i="6" s="1"/>
  <c r="LE585" i="6"/>
  <c r="LF585" i="6"/>
  <c r="MH584" i="6"/>
  <c r="JH584" i="6"/>
  <c r="HK584" i="6"/>
  <c r="FI584" i="6"/>
  <c r="HK582" i="6"/>
  <c r="JN581" i="6"/>
  <c r="HF580" i="6"/>
  <c r="AD580" i="6" s="1"/>
  <c r="LD579" i="6"/>
  <c r="LG579" i="6" s="1"/>
  <c r="JP578" i="6"/>
  <c r="HF578" i="6"/>
  <c r="AD578" i="6" s="1"/>
  <c r="JN576" i="6"/>
  <c r="LX575" i="6"/>
  <c r="LE575" i="6"/>
  <c r="LF575" i="6"/>
  <c r="MF574" i="6"/>
  <c r="LX570" i="6"/>
  <c r="GZ570" i="6"/>
  <c r="HF570" i="6" s="1"/>
  <c r="AD570" i="6" s="1"/>
  <c r="LD566" i="6"/>
  <c r="LV563" i="6"/>
  <c r="JF563" i="6"/>
  <c r="HF563" i="6"/>
  <c r="AD563" i="6" s="1"/>
  <c r="LG561" i="6"/>
  <c r="HL561" i="6"/>
  <c r="AJ561" i="6" s="1"/>
  <c r="MH560" i="6"/>
  <c r="HN560" i="6"/>
  <c r="AL560" i="6" s="1"/>
  <c r="LE558" i="6"/>
  <c r="LF558" i="6" s="1"/>
  <c r="JD551" i="6"/>
  <c r="FI551" i="6"/>
  <c r="JF544" i="6"/>
  <c r="LE528" i="6"/>
  <c r="LF528" i="6" s="1"/>
  <c r="HM528" i="6"/>
  <c r="HN528" i="6" s="1"/>
  <c r="AL528" i="6" s="1"/>
  <c r="LZ527" i="6"/>
  <c r="HE526" i="6"/>
  <c r="MJ524" i="6"/>
  <c r="LZ522" i="6"/>
  <c r="FQ522" i="6"/>
  <c r="LD521" i="6"/>
  <c r="LG521" i="6" s="1"/>
  <c r="HR521" i="6"/>
  <c r="AP521" i="6" s="1"/>
  <c r="MB520" i="6"/>
  <c r="LC520" i="6"/>
  <c r="LV519" i="6"/>
  <c r="MB517" i="6"/>
  <c r="MB516" i="6"/>
  <c r="FH516" i="6"/>
  <c r="K516" i="6" s="1"/>
  <c r="MJ514" i="6"/>
  <c r="JJ514" i="6"/>
  <c r="FJ512" i="6"/>
  <c r="M512" i="6" s="1"/>
  <c r="MJ511" i="6"/>
  <c r="HQ511" i="6"/>
  <c r="FI511" i="6"/>
  <c r="LD510" i="6"/>
  <c r="LG510" i="6" s="1"/>
  <c r="HM510" i="6"/>
  <c r="HN510" i="6"/>
  <c r="AL510" i="6" s="1"/>
  <c r="FH510" i="6"/>
  <c r="K510" i="6" s="1"/>
  <c r="JL508" i="6"/>
  <c r="HG508" i="6"/>
  <c r="HH508" i="6"/>
  <c r="AF508" i="6" s="1"/>
  <c r="LZ506" i="6"/>
  <c r="LF506" i="6"/>
  <c r="FL506" i="6"/>
  <c r="O506" i="6" s="1"/>
  <c r="HO504" i="6"/>
  <c r="LG503" i="6"/>
  <c r="HR503" i="6"/>
  <c r="AP503" i="6" s="1"/>
  <c r="FF503" i="6"/>
  <c r="I503" i="6" s="1"/>
  <c r="MB501" i="6"/>
  <c r="JN499" i="6"/>
  <c r="LE498" i="6"/>
  <c r="LF498" i="6" s="1"/>
  <c r="LF480" i="6"/>
  <c r="LF479" i="6"/>
  <c r="JR478" i="6"/>
  <c r="HP478" i="6"/>
  <c r="AN478" i="6" s="1"/>
  <c r="FF476" i="6"/>
  <c r="I476" i="6" s="1"/>
  <c r="FG475" i="6"/>
  <c r="JJ581" i="6"/>
  <c r="HQ599" i="6"/>
  <c r="HR599" i="6"/>
  <c r="AP599" i="6" s="1"/>
  <c r="JH596" i="6"/>
  <c r="HM596" i="6"/>
  <c r="HN596" i="6"/>
  <c r="AL596" i="6" s="1"/>
  <c r="FI596" i="6"/>
  <c r="MB595" i="6"/>
  <c r="JR594" i="6"/>
  <c r="JD594" i="6"/>
  <c r="HL594" i="6"/>
  <c r="AJ594" i="6" s="1"/>
  <c r="FK594" i="6"/>
  <c r="MF589" i="6"/>
  <c r="MH588" i="6"/>
  <c r="JH588" i="6"/>
  <c r="JD588" i="6"/>
  <c r="HS587" i="6"/>
  <c r="LG587" i="6"/>
  <c r="HO587" i="6"/>
  <c r="JH586" i="6"/>
  <c r="ML584" i="6"/>
  <c r="MF584" i="6"/>
  <c r="FG584" i="6"/>
  <c r="HG582" i="6"/>
  <c r="HH582" i="6" s="1"/>
  <c r="AF582" i="6" s="1"/>
  <c r="JT581" i="6"/>
  <c r="LX581" i="6"/>
  <c r="JL581" i="6"/>
  <c r="JD581" i="6"/>
  <c r="FC581" i="6"/>
  <c r="FS579" i="6"/>
  <c r="LV579" i="6"/>
  <c r="LC579" i="6"/>
  <c r="LF579" i="6"/>
  <c r="HI579" i="6"/>
  <c r="FO579" i="6"/>
  <c r="LZ578" i="6"/>
  <c r="JN578" i="6"/>
  <c r="JD578" i="6"/>
  <c r="JL576" i="6"/>
  <c r="JD576" i="6"/>
  <c r="HE576" i="6"/>
  <c r="HF576" i="6" s="1"/>
  <c r="AD576" i="6" s="1"/>
  <c r="FM576" i="6"/>
  <c r="LX569" i="6"/>
  <c r="FL556" i="6"/>
  <c r="O556" i="6" s="1"/>
  <c r="HF555" i="6"/>
  <c r="AD555" i="6" s="1"/>
  <c r="HA551" i="6"/>
  <c r="EZ551" i="6"/>
  <c r="LX545" i="6"/>
  <c r="JN543" i="6"/>
  <c r="LW541" i="6"/>
  <c r="CP541" i="6" s="1"/>
  <c r="HE541" i="6"/>
  <c r="FL540" i="6"/>
  <c r="O540" i="6" s="1"/>
  <c r="JL538" i="6"/>
  <c r="JM538" i="6"/>
  <c r="CC538" i="6" s="1"/>
  <c r="CD538" i="6" s="1"/>
  <c r="FJ535" i="6"/>
  <c r="M535" i="6" s="1"/>
  <c r="LG534" i="6"/>
  <c r="HI532" i="6"/>
  <c r="HJ528" i="6"/>
  <c r="AH528" i="6" s="1"/>
  <c r="FI526" i="6"/>
  <c r="FN525" i="6"/>
  <c r="Q525" i="6" s="1"/>
  <c r="ML524" i="6"/>
  <c r="HH524" i="6"/>
  <c r="AF524" i="6" s="1"/>
  <c r="FK522" i="6"/>
  <c r="LG520" i="6"/>
  <c r="LE519" i="6"/>
  <c r="LG519" i="6"/>
  <c r="FO519" i="6"/>
  <c r="FP519" i="6" s="1"/>
  <c r="S519" i="6" s="1"/>
  <c r="HH515" i="6"/>
  <c r="AF515" i="6" s="1"/>
  <c r="ML514" i="6"/>
  <c r="LD512" i="6"/>
  <c r="HQ512" i="6"/>
  <c r="HR512" i="6"/>
  <c r="AP512" i="6" s="1"/>
  <c r="HO511" i="6"/>
  <c r="HP511" i="6" s="1"/>
  <c r="AN511" i="6" s="1"/>
  <c r="FG511" i="6"/>
  <c r="FH511" i="6" s="1"/>
  <c r="K511" i="6" s="1"/>
  <c r="HI510" i="6"/>
  <c r="HJ510" i="6" s="1"/>
  <c r="AH510" i="6" s="1"/>
  <c r="MF508" i="6"/>
  <c r="JF508" i="6"/>
  <c r="JD508" i="6"/>
  <c r="HE508" i="6"/>
  <c r="HF508" i="6"/>
  <c r="AD508" i="6" s="1"/>
  <c r="HH507" i="6"/>
  <c r="AF507" i="6" s="1"/>
  <c r="FH501" i="6"/>
  <c r="K501" i="6" s="1"/>
  <c r="LE494" i="6"/>
  <c r="LF494" i="6" s="1"/>
  <c r="HO494" i="6"/>
  <c r="HP494" i="6"/>
  <c r="AN494" i="6" s="1"/>
  <c r="HP492" i="6"/>
  <c r="AN492" i="6" s="1"/>
  <c r="FP487" i="6"/>
  <c r="S487" i="6" s="1"/>
  <c r="LE483" i="6"/>
  <c r="LG483" i="6" s="1"/>
  <c r="HF483" i="6"/>
  <c r="AD483" i="6" s="1"/>
  <c r="LV482" i="6"/>
  <c r="HO482" i="6"/>
  <c r="HP482" i="6" s="1"/>
  <c r="AN482" i="6" s="1"/>
  <c r="FG482" i="6"/>
  <c r="FH482" i="6" s="1"/>
  <c r="K482" i="6" s="1"/>
  <c r="MD480" i="6"/>
  <c r="FD479" i="6"/>
  <c r="G479" i="6" s="1"/>
  <c r="JH475" i="6"/>
  <c r="HF475" i="6"/>
  <c r="AD475" i="6" s="1"/>
  <c r="FE475" i="6"/>
  <c r="FF475" i="6"/>
  <c r="I475" i="6" s="1"/>
  <c r="HG474" i="6"/>
  <c r="HH474" i="6"/>
  <c r="AF474" i="6" s="1"/>
  <c r="LE472" i="6"/>
  <c r="LF472" i="6" s="1"/>
  <c r="HI472" i="6"/>
  <c r="HJ472" i="6"/>
  <c r="AH472" i="6" s="1"/>
  <c r="MB471" i="6"/>
  <c r="FI471" i="6"/>
  <c r="FK470" i="6"/>
  <c r="HP468" i="6"/>
  <c r="AN468" i="6" s="1"/>
  <c r="FG467" i="6"/>
  <c r="FH467" i="6" s="1"/>
  <c r="K467" i="6" s="1"/>
  <c r="JJ463" i="6"/>
  <c r="JJ460" i="6"/>
  <c r="HO460" i="6"/>
  <c r="FI459" i="6"/>
  <c r="LD458" i="6"/>
  <c r="HD452" i="6"/>
  <c r="AB452" i="6" s="1"/>
  <c r="FC451" i="6"/>
  <c r="HJ450" i="6"/>
  <c r="AH450" i="6" s="1"/>
  <c r="FK448" i="6"/>
  <c r="MD443" i="6"/>
  <c r="LZ442" i="6"/>
  <c r="JJ442" i="6"/>
  <c r="JD440" i="6"/>
  <c r="HE440" i="6"/>
  <c r="FG440" i="6"/>
  <c r="FE438" i="6"/>
  <c r="MD436" i="6"/>
  <c r="LX435" i="6"/>
  <c r="JL435" i="6"/>
  <c r="FJ435" i="6"/>
  <c r="M435" i="6" s="1"/>
  <c r="HG434" i="6"/>
  <c r="FL434" i="6"/>
  <c r="O434" i="6" s="1"/>
  <c r="HE432" i="6"/>
  <c r="MJ428" i="6"/>
  <c r="LV428" i="6"/>
  <c r="JF428" i="6"/>
  <c r="HE427" i="6"/>
  <c r="HF427" i="6" s="1"/>
  <c r="AD427" i="6" s="1"/>
  <c r="HG426" i="6"/>
  <c r="FI426" i="6"/>
  <c r="FJ426" i="6"/>
  <c r="M426" i="6" s="1"/>
  <c r="JR424" i="6"/>
  <c r="HL424" i="6"/>
  <c r="AJ424" i="6"/>
  <c r="FQ424" i="6"/>
  <c r="FS423" i="6"/>
  <c r="LX423" i="6"/>
  <c r="JN423" i="6"/>
  <c r="JT422" i="6"/>
  <c r="MB422" i="6"/>
  <c r="JR422" i="6"/>
  <c r="FS420" i="6"/>
  <c r="LD420" i="6"/>
  <c r="FE420" i="6"/>
  <c r="FF420" i="6"/>
  <c r="I420" i="6" s="1"/>
  <c r="JT419" i="6"/>
  <c r="MD418" i="6"/>
  <c r="FI418" i="6"/>
  <c r="JT416" i="6"/>
  <c r="MD416" i="6"/>
  <c r="JR416" i="6"/>
  <c r="HK416" i="6"/>
  <c r="FA382" i="6"/>
  <c r="FL382" i="6" s="1"/>
  <c r="O382" i="6" s="1"/>
  <c r="EZ382" i="6"/>
  <c r="HA376" i="6"/>
  <c r="GZ376" i="6"/>
  <c r="FA370" i="6"/>
  <c r="FE370" i="6"/>
  <c r="EZ370" i="6"/>
  <c r="HA367" i="6"/>
  <c r="GZ367" i="6"/>
  <c r="FF362" i="6"/>
  <c r="FG471" i="6"/>
  <c r="FH471" i="6" s="1"/>
  <c r="K471" i="6" s="1"/>
  <c r="FE470" i="6"/>
  <c r="FF470" i="6"/>
  <c r="I470" i="6" s="1"/>
  <c r="HP467" i="6"/>
  <c r="AN467" i="6" s="1"/>
  <c r="JF460" i="6"/>
  <c r="HI460" i="6"/>
  <c r="HJ460" i="6" s="1"/>
  <c r="AH460" i="6" s="1"/>
  <c r="FG459" i="6"/>
  <c r="LE458" i="6"/>
  <c r="HK456" i="6"/>
  <c r="LZ455" i="6"/>
  <c r="HG455" i="6"/>
  <c r="HH455" i="6" s="1"/>
  <c r="AF455" i="6" s="1"/>
  <c r="FK455" i="6"/>
  <c r="LV454" i="6"/>
  <c r="FC454" i="6"/>
  <c r="LC451" i="6"/>
  <c r="LF451" i="6"/>
  <c r="FH448" i="6"/>
  <c r="K448" i="6" s="1"/>
  <c r="HI443" i="6"/>
  <c r="LD440" i="6"/>
  <c r="FE440" i="6"/>
  <c r="JR439" i="6"/>
  <c r="FS438" i="6"/>
  <c r="JD438" i="6"/>
  <c r="JT436" i="6"/>
  <c r="FQ436" i="6"/>
  <c r="JT435" i="6"/>
  <c r="JJ435" i="6"/>
  <c r="LD432" i="6"/>
  <c r="LG432" i="6" s="1"/>
  <c r="HH431" i="6"/>
  <c r="AF431" i="6" s="1"/>
  <c r="FP431" i="6"/>
  <c r="S431" i="6" s="1"/>
  <c r="LZ430" i="6"/>
  <c r="HD428" i="6"/>
  <c r="AB428" i="6"/>
  <c r="MD427" i="6"/>
  <c r="FS426" i="6"/>
  <c r="HE426" i="6"/>
  <c r="FG426" i="6"/>
  <c r="FH426" i="6" s="1"/>
  <c r="K426" i="6" s="1"/>
  <c r="JT424" i="6"/>
  <c r="MB424" i="6"/>
  <c r="JP424" i="6"/>
  <c r="HJ424" i="6"/>
  <c r="AH424" i="6" s="1"/>
  <c r="FO424" i="6"/>
  <c r="JL423" i="6"/>
  <c r="FQ423" i="6"/>
  <c r="LZ422" i="6"/>
  <c r="JP422" i="6"/>
  <c r="HF422" i="6"/>
  <c r="AD422" i="6" s="1"/>
  <c r="LE420" i="6"/>
  <c r="LF420" i="6"/>
  <c r="HN420" i="6"/>
  <c r="AL420" i="6" s="1"/>
  <c r="JR419" i="6"/>
  <c r="HJ419" i="6"/>
  <c r="AH419" i="6"/>
  <c r="HS416" i="6"/>
  <c r="MB416" i="6"/>
  <c r="JP416" i="6"/>
  <c r="HI416" i="6"/>
  <c r="FN416" i="6"/>
  <c r="Q416" i="6" s="1"/>
  <c r="JA381" i="6"/>
  <c r="JB381" i="6"/>
  <c r="JI381" i="6" s="1"/>
  <c r="BY381" i="6" s="1"/>
  <c r="BZ381" i="6" s="1"/>
  <c r="JH381" i="6"/>
  <c r="HA379" i="6"/>
  <c r="GZ379" i="6"/>
  <c r="LX472" i="6"/>
  <c r="FG472" i="6"/>
  <c r="FE471" i="6"/>
  <c r="FF471" i="6" s="1"/>
  <c r="I471" i="6" s="1"/>
  <c r="LD464" i="6"/>
  <c r="LD462" i="6"/>
  <c r="LG462" i="6" s="1"/>
  <c r="LD459" i="6"/>
  <c r="FE459" i="6"/>
  <c r="FQ458" i="6"/>
  <c r="FR458" i="6" s="1"/>
  <c r="U458" i="6" s="1"/>
  <c r="LE456" i="6"/>
  <c r="LF456" i="6"/>
  <c r="HI456" i="6"/>
  <c r="FL456" i="6"/>
  <c r="O456" i="6" s="1"/>
  <c r="LX455" i="6"/>
  <c r="FI455" i="6"/>
  <c r="FJ455" i="6"/>
  <c r="M455" i="6" s="1"/>
  <c r="LV452" i="6"/>
  <c r="FE448" i="6"/>
  <c r="HG443" i="6"/>
  <c r="HH443" i="6"/>
  <c r="AF443" i="6" s="1"/>
  <c r="FC443" i="6"/>
  <c r="JF442" i="6"/>
  <c r="FI442" i="6"/>
  <c r="LE440" i="6"/>
  <c r="HQ440" i="6"/>
  <c r="LD438" i="6"/>
  <c r="FM436" i="6"/>
  <c r="JH435" i="6"/>
  <c r="HS434" i="6"/>
  <c r="MB432" i="6"/>
  <c r="HQ432" i="6"/>
  <c r="FM431" i="6"/>
  <c r="HM430" i="6"/>
  <c r="MF428" i="6"/>
  <c r="JR428" i="6"/>
  <c r="JN424" i="6"/>
  <c r="HH424" i="6"/>
  <c r="AF424" i="6" s="1"/>
  <c r="MJ423" i="6"/>
  <c r="JJ423" i="6"/>
  <c r="FO423" i="6"/>
  <c r="HL420" i="6"/>
  <c r="AJ420" i="6" s="1"/>
  <c r="JP419" i="6"/>
  <c r="LX416" i="6"/>
  <c r="JN416" i="6"/>
  <c r="HE416" i="6"/>
  <c r="EZ394" i="6"/>
  <c r="FA394" i="6"/>
  <c r="FC394" i="6"/>
  <c r="JB384" i="6"/>
  <c r="JM384" i="6" s="1"/>
  <c r="CC384" i="6" s="1"/>
  <c r="CD384" i="6" s="1"/>
  <c r="JA384" i="6"/>
  <c r="HF468" i="6"/>
  <c r="AD468" i="6" s="1"/>
  <c r="HM467" i="6"/>
  <c r="HN467" i="6"/>
  <c r="AL467" i="6" s="1"/>
  <c r="HC467" i="6"/>
  <c r="MJ466" i="6"/>
  <c r="LE464" i="6"/>
  <c r="LF464" i="6" s="1"/>
  <c r="LE459" i="6"/>
  <c r="HE456" i="6"/>
  <c r="HF456" i="6"/>
  <c r="AD456" i="6" s="1"/>
  <c r="FC456" i="6"/>
  <c r="HP451" i="6"/>
  <c r="AN451" i="6" s="1"/>
  <c r="FG451" i="6"/>
  <c r="LD447" i="6"/>
  <c r="HE443" i="6"/>
  <c r="MJ442" i="6"/>
  <c r="LD442" i="6"/>
  <c r="HO440" i="6"/>
  <c r="HP440" i="6"/>
  <c r="AN440" i="6" s="1"/>
  <c r="JH439" i="6"/>
  <c r="HD439" i="6"/>
  <c r="AB439" i="6" s="1"/>
  <c r="MH438" i="6"/>
  <c r="LV438" i="6"/>
  <c r="JF435" i="6"/>
  <c r="JD435" i="6"/>
  <c r="LV434" i="6"/>
  <c r="LD434" i="6"/>
  <c r="LG434" i="6" s="1"/>
  <c r="HQ434" i="6"/>
  <c r="FF434" i="6"/>
  <c r="I434" i="6" s="1"/>
  <c r="HS432" i="6"/>
  <c r="HO432" i="6"/>
  <c r="JT428" i="6"/>
  <c r="JP428" i="6"/>
  <c r="HJ428" i="6"/>
  <c r="AH428" i="6" s="1"/>
  <c r="HQ426" i="6"/>
  <c r="JL424" i="6"/>
  <c r="HF424" i="6"/>
  <c r="AD424" i="6" s="1"/>
  <c r="MH423" i="6"/>
  <c r="JH423" i="6"/>
  <c r="JD423" i="6"/>
  <c r="FM423" i="6"/>
  <c r="FC423" i="6"/>
  <c r="FQ420" i="6"/>
  <c r="FR420" i="6"/>
  <c r="U420" i="6" s="1"/>
  <c r="JN419" i="6"/>
  <c r="JL416" i="6"/>
  <c r="JD416" i="6"/>
  <c r="HF472" i="6"/>
  <c r="AD472" i="6" s="1"/>
  <c r="LD470" i="6"/>
  <c r="MH468" i="6"/>
  <c r="LD468" i="6"/>
  <c r="FF467" i="6"/>
  <c r="I467" i="6" s="1"/>
  <c r="MH466" i="6"/>
  <c r="MD464" i="6"/>
  <c r="JP464" i="6"/>
  <c r="HK464" i="6"/>
  <c r="JR463" i="6"/>
  <c r="HG463" i="6"/>
  <c r="HH463" i="6"/>
  <c r="AF463" i="6" s="1"/>
  <c r="LZ458" i="6"/>
  <c r="JL458" i="6"/>
  <c r="FM458" i="6"/>
  <c r="LZ454" i="6"/>
  <c r="FG454" i="6"/>
  <c r="HJ426" i="6"/>
  <c r="AH426" i="6" s="1"/>
  <c r="JB387" i="6"/>
  <c r="JO387" i="6" s="1"/>
  <c r="CE387" i="6" s="1"/>
  <c r="CF387" i="6" s="1"/>
  <c r="JA387" i="6"/>
  <c r="FQ472" i="6"/>
  <c r="FR472" i="6" s="1"/>
  <c r="U472" i="6" s="1"/>
  <c r="LE470" i="6"/>
  <c r="LE468" i="6"/>
  <c r="LF468" i="6" s="1"/>
  <c r="MD466" i="6"/>
  <c r="FK466" i="6"/>
  <c r="FJ464" i="6"/>
  <c r="M464" i="6" s="1"/>
  <c r="LG463" i="6"/>
  <c r="HE463" i="6"/>
  <c r="HF463" i="6" s="1"/>
  <c r="AD463" i="6" s="1"/>
  <c r="MH455" i="6"/>
  <c r="LD455" i="6"/>
  <c r="FR455" i="6"/>
  <c r="U455" i="6" s="1"/>
  <c r="LD450" i="6"/>
  <c r="LV443" i="6"/>
  <c r="ML442" i="6"/>
  <c r="MF442" i="6"/>
  <c r="HF442" i="6"/>
  <c r="AD442" i="6" s="1"/>
  <c r="MD438" i="6"/>
  <c r="MJ435" i="6"/>
  <c r="JR435" i="6"/>
  <c r="LF434" i="6"/>
  <c r="HM434" i="6"/>
  <c r="HK432" i="6"/>
  <c r="HL432" i="6"/>
  <c r="AJ432" i="6" s="1"/>
  <c r="HP431" i="6"/>
  <c r="AN431" i="6" s="1"/>
  <c r="HO427" i="6"/>
  <c r="HN426" i="6"/>
  <c r="AL426" i="6" s="1"/>
  <c r="FR426" i="6"/>
  <c r="U426" i="6" s="1"/>
  <c r="JH424" i="6"/>
  <c r="HR424" i="6"/>
  <c r="AP424" i="6" s="1"/>
  <c r="FI423" i="6"/>
  <c r="FM420" i="6"/>
  <c r="FN420" i="6"/>
  <c r="Q420" i="6" s="1"/>
  <c r="JJ419" i="6"/>
  <c r="JH416" i="6"/>
  <c r="HR416" i="6"/>
  <c r="AP416" i="6" s="1"/>
  <c r="EZ387" i="6"/>
  <c r="FA387" i="6"/>
  <c r="GZ373" i="6"/>
  <c r="HA373" i="6"/>
  <c r="LV472" i="6"/>
  <c r="FO467" i="6"/>
  <c r="FP467" i="6"/>
  <c r="S467" i="6" s="1"/>
  <c r="ML466" i="6"/>
  <c r="LZ466" i="6"/>
  <c r="HH464" i="6"/>
  <c r="AF464" i="6" s="1"/>
  <c r="JN463" i="6"/>
  <c r="FI462" i="6"/>
  <c r="JR460" i="6"/>
  <c r="JD460" i="6"/>
  <c r="LV456" i="6"/>
  <c r="LV455" i="6"/>
  <c r="LE455" i="6"/>
  <c r="LF455" i="6"/>
  <c r="HD455" i="6"/>
  <c r="AB455" i="6"/>
  <c r="LD454" i="6"/>
  <c r="LG454" i="6"/>
  <c r="HD454" i="6"/>
  <c r="AB454" i="6" s="1"/>
  <c r="LX452" i="6"/>
  <c r="MD451" i="6"/>
  <c r="LE450" i="6"/>
  <c r="FP446" i="6"/>
  <c r="S446" i="6" s="1"/>
  <c r="MD442" i="6"/>
  <c r="JP442" i="6"/>
  <c r="HI440" i="6"/>
  <c r="FQ440" i="6"/>
  <c r="HI439" i="6"/>
  <c r="MB438" i="6"/>
  <c r="FK438" i="6"/>
  <c r="FL438" i="6" s="1"/>
  <c r="O438" i="6" s="1"/>
  <c r="MJ436" i="6"/>
  <c r="JJ436" i="6"/>
  <c r="FG436" i="6"/>
  <c r="MH435" i="6"/>
  <c r="JP435" i="6"/>
  <c r="LF435" i="6"/>
  <c r="FD435" i="6"/>
  <c r="G435" i="6" s="1"/>
  <c r="MF434" i="6"/>
  <c r="HK434" i="6"/>
  <c r="FR434" i="6"/>
  <c r="U434" i="6" s="1"/>
  <c r="HI432" i="6"/>
  <c r="HN431" i="6"/>
  <c r="AL431" i="6" s="1"/>
  <c r="HD431" i="6"/>
  <c r="AB431" i="6" s="1"/>
  <c r="JJ428" i="6"/>
  <c r="HR428" i="6"/>
  <c r="AP428" i="6" s="1"/>
  <c r="HS427" i="6"/>
  <c r="HK427" i="6"/>
  <c r="MJ424" i="6"/>
  <c r="LE424" i="6"/>
  <c r="LG424" i="6" s="1"/>
  <c r="HP424" i="6"/>
  <c r="AN424" i="6" s="1"/>
  <c r="FE424" i="6"/>
  <c r="JT423" i="6"/>
  <c r="MB423" i="6"/>
  <c r="JR423" i="6"/>
  <c r="LC423" i="6"/>
  <c r="FG423" i="6"/>
  <c r="ML422" i="6"/>
  <c r="MF422" i="6"/>
  <c r="LC422" i="6"/>
  <c r="LF422" i="6" s="1"/>
  <c r="FI420" i="6"/>
  <c r="FJ420" i="6" s="1"/>
  <c r="M420" i="6" s="1"/>
  <c r="JH419" i="6"/>
  <c r="HF419" i="6"/>
  <c r="AD419" i="6" s="1"/>
  <c r="LC418" i="6"/>
  <c r="ML416" i="6"/>
  <c r="MH416" i="6"/>
  <c r="LV416" i="6"/>
  <c r="HO416" i="6"/>
  <c r="HC416" i="6"/>
  <c r="FD416" i="6"/>
  <c r="G416" i="6" s="1"/>
  <c r="LD472" i="6"/>
  <c r="HL472" i="6"/>
  <c r="AJ472" i="6" s="1"/>
  <c r="FN467" i="6"/>
  <c r="Q467" i="6" s="1"/>
  <c r="JF458" i="6"/>
  <c r="JD458" i="6"/>
  <c r="FI458" i="6"/>
  <c r="HC456" i="6"/>
  <c r="LD446" i="6"/>
  <c r="LG446" i="6"/>
  <c r="HD443" i="6"/>
  <c r="AB443" i="6" s="1"/>
  <c r="MB442" i="6"/>
  <c r="JN442" i="6"/>
  <c r="FC442" i="6"/>
  <c r="FK440" i="6"/>
  <c r="HE439" i="6"/>
  <c r="HF439" i="6" s="1"/>
  <c r="AD439" i="6" s="1"/>
  <c r="LZ438" i="6"/>
  <c r="FG438" i="6"/>
  <c r="FH438" i="6"/>
  <c r="K438" i="6" s="1"/>
  <c r="ML436" i="6"/>
  <c r="MH436" i="6"/>
  <c r="JH436" i="6"/>
  <c r="HC436" i="6"/>
  <c r="FE436" i="6"/>
  <c r="ML435" i="6"/>
  <c r="MD435" i="6"/>
  <c r="MD434" i="6"/>
  <c r="HI434" i="6"/>
  <c r="FN434" i="6"/>
  <c r="Q434" i="6" s="1"/>
  <c r="FD434" i="6"/>
  <c r="G434" i="6" s="1"/>
  <c r="HG432" i="6"/>
  <c r="HL431" i="6"/>
  <c r="AJ431" i="6" s="1"/>
  <c r="LG430" i="6"/>
  <c r="LH430" i="6" s="1"/>
  <c r="JH428" i="6"/>
  <c r="HG427" i="6"/>
  <c r="HS426" i="6"/>
  <c r="FM426" i="6"/>
  <c r="HN424" i="6"/>
  <c r="AL424" i="6" s="1"/>
  <c r="HD424" i="6"/>
  <c r="AB424" i="6" s="1"/>
  <c r="LG422" i="6"/>
  <c r="FG420" i="6"/>
  <c r="FH420" i="6"/>
  <c r="K420" i="6" s="1"/>
  <c r="JF419" i="6"/>
  <c r="HN419" i="6"/>
  <c r="AL419" i="6" s="1"/>
  <c r="LG418" i="6"/>
  <c r="HH416" i="6"/>
  <c r="AF416" i="6" s="1"/>
  <c r="JA390" i="6"/>
  <c r="JB390" i="6"/>
  <c r="JG390" i="6" s="1"/>
  <c r="BW390" i="6" s="1"/>
  <c r="BX390" i="6" s="1"/>
  <c r="GZ378" i="6"/>
  <c r="HA378" i="6"/>
  <c r="JA372" i="6"/>
  <c r="JB372" i="6"/>
  <c r="JI372" i="6" s="1"/>
  <c r="BY372" i="6" s="1"/>
  <c r="BZ372" i="6" s="1"/>
  <c r="HN415" i="6"/>
  <c r="AL415" i="6" s="1"/>
  <c r="MB414" i="6"/>
  <c r="LF414" i="6"/>
  <c r="HG411" i="6"/>
  <c r="LX410" i="6"/>
  <c r="JJ410" i="6"/>
  <c r="HO410" i="6"/>
  <c r="HP410" i="6"/>
  <c r="AN410" i="6" s="1"/>
  <c r="FN410" i="6"/>
  <c r="Q410" i="6" s="1"/>
  <c r="FC410" i="6"/>
  <c r="MD408" i="6"/>
  <c r="MD406" i="6"/>
  <c r="LX400" i="6"/>
  <c r="MJ399" i="6"/>
  <c r="HI399" i="6"/>
  <c r="LF396" i="6"/>
  <c r="MD396" i="6"/>
  <c r="JD396" i="6"/>
  <c r="FG396" i="6"/>
  <c r="LZ394" i="6"/>
  <c r="LV393" i="6"/>
  <c r="JF393" i="6"/>
  <c r="JJ391" i="6"/>
  <c r="HC391" i="6"/>
  <c r="JH390" i="6"/>
  <c r="HO390" i="6"/>
  <c r="HC390" i="6"/>
  <c r="FE390" i="6"/>
  <c r="LZ388" i="6"/>
  <c r="JH388" i="6"/>
  <c r="JJ387" i="6"/>
  <c r="JD387" i="6"/>
  <c r="LV386" i="6"/>
  <c r="JR381" i="6"/>
  <c r="FG381" i="6"/>
  <c r="LX379" i="6"/>
  <c r="JH379" i="6"/>
  <c r="LV374" i="6"/>
  <c r="FG369" i="6"/>
  <c r="LX364" i="6"/>
  <c r="ME363" i="6"/>
  <c r="CX363" i="6" s="1"/>
  <c r="CY363" i="6" s="1"/>
  <c r="DT363" i="6" s="1"/>
  <c r="LV360" i="6"/>
  <c r="HI356" i="6"/>
  <c r="HI354" i="6"/>
  <c r="FQ354" i="6"/>
  <c r="LG352" i="6"/>
  <c r="FD352" i="6"/>
  <c r="G352" i="6" s="1"/>
  <c r="FF351" i="6"/>
  <c r="I351" i="6" s="1"/>
  <c r="LY350" i="6"/>
  <c r="CR350" i="6" s="1"/>
  <c r="HR350" i="6"/>
  <c r="AP350" i="6" s="1"/>
  <c r="JI348" i="6"/>
  <c r="BY348" i="6" s="1"/>
  <c r="BZ348" i="6" s="1"/>
  <c r="LF346" i="6"/>
  <c r="HJ343" i="6"/>
  <c r="AH343" i="6" s="1"/>
  <c r="LF340" i="6"/>
  <c r="JJ340" i="6"/>
  <c r="HO340" i="6"/>
  <c r="FC340" i="6"/>
  <c r="JM338" i="6"/>
  <c r="CC338" i="6" s="1"/>
  <c r="CD338" i="6" s="1"/>
  <c r="HQ338" i="6"/>
  <c r="HR338" i="6" s="1"/>
  <c r="AP338" i="6" s="1"/>
  <c r="LF336" i="6"/>
  <c r="HP335" i="6"/>
  <c r="AN335" i="6" s="1"/>
  <c r="FQ335" i="6"/>
  <c r="FD335" i="6"/>
  <c r="G335" i="6" s="1"/>
  <c r="MH334" i="6"/>
  <c r="HC332" i="6"/>
  <c r="HD332" i="6"/>
  <c r="AB332" i="6" s="1"/>
  <c r="FR332" i="6"/>
  <c r="U332" i="6" s="1"/>
  <c r="HS331" i="6"/>
  <c r="HK331" i="6"/>
  <c r="LF328" i="6"/>
  <c r="MB328" i="6"/>
  <c r="JD328" i="6"/>
  <c r="JE328" i="6" s="1"/>
  <c r="BU328" i="6" s="1"/>
  <c r="BV328" i="6" s="1"/>
  <c r="LZ415" i="6"/>
  <c r="JN415" i="6"/>
  <c r="HL415" i="6"/>
  <c r="AJ415" i="6" s="1"/>
  <c r="LZ414" i="6"/>
  <c r="LG414" i="6"/>
  <c r="JH410" i="6"/>
  <c r="HG410" i="6"/>
  <c r="HH410" i="6"/>
  <c r="AF410" i="6" s="1"/>
  <c r="FL410" i="6"/>
  <c r="O410" i="6" s="1"/>
  <c r="ML406" i="6"/>
  <c r="LX406" i="6"/>
  <c r="FG406" i="6"/>
  <c r="ML404" i="6"/>
  <c r="MD404" i="6"/>
  <c r="HE402" i="6"/>
  <c r="HF402" i="6" s="1"/>
  <c r="AD402" i="6" s="1"/>
  <c r="JJ400" i="6"/>
  <c r="HO400" i="6"/>
  <c r="MH399" i="6"/>
  <c r="LV399" i="6"/>
  <c r="HG399" i="6"/>
  <c r="JD397" i="6"/>
  <c r="LZ396" i="6"/>
  <c r="EZ396" i="6"/>
  <c r="LX394" i="6"/>
  <c r="HC394" i="6"/>
  <c r="HD394" i="6"/>
  <c r="AB394" i="6" s="1"/>
  <c r="HI392" i="6"/>
  <c r="FG384" i="6"/>
  <c r="JP381" i="6"/>
  <c r="JD381" i="6"/>
  <c r="EY381" i="6"/>
  <c r="FA381" i="6"/>
  <c r="MF380" i="6"/>
  <c r="LS379" i="6"/>
  <c r="MA379" i="6" s="1"/>
  <c r="CT379" i="6" s="1"/>
  <c r="IZ379" i="6"/>
  <c r="JB379" i="6" s="1"/>
  <c r="JP379" i="6"/>
  <c r="JB378" i="6"/>
  <c r="JM378" i="6" s="1"/>
  <c r="CC378" i="6" s="1"/>
  <c r="CD378" i="6" s="1"/>
  <c r="LV373" i="6"/>
  <c r="JF372" i="6"/>
  <c r="FO372" i="6"/>
  <c r="FG370" i="6"/>
  <c r="FE369" i="6"/>
  <c r="LF368" i="6"/>
  <c r="LH368" i="6" s="1"/>
  <c r="FN362" i="6"/>
  <c r="JG359" i="6"/>
  <c r="JE358" i="6"/>
  <c r="HE354" i="6"/>
  <c r="LF352" i="6"/>
  <c r="JQ352" i="6"/>
  <c r="CG352" i="6" s="1"/>
  <c r="CH352" i="6" s="1"/>
  <c r="HF351" i="6"/>
  <c r="AD351" i="6" s="1"/>
  <c r="FL351" i="6"/>
  <c r="O351" i="6" s="1"/>
  <c r="MI350" i="6"/>
  <c r="DB350" i="6" s="1"/>
  <c r="MC347" i="6"/>
  <c r="CV347" i="6" s="1"/>
  <c r="FP347" i="6"/>
  <c r="S347" i="6" s="1"/>
  <c r="JQ343" i="6"/>
  <c r="CG343" i="6" s="1"/>
  <c r="CH343" i="6" s="1"/>
  <c r="FF342" i="6"/>
  <c r="I342" i="6" s="1"/>
  <c r="JH340" i="6"/>
  <c r="HM340" i="6"/>
  <c r="HN340" i="6" s="1"/>
  <c r="AL340" i="6" s="1"/>
  <c r="HC340" i="6"/>
  <c r="HO338" i="6"/>
  <c r="MK335" i="6"/>
  <c r="DD335" i="6" s="1"/>
  <c r="HJ335" i="6"/>
  <c r="AH335" i="6" s="1"/>
  <c r="FO335" i="6"/>
  <c r="HQ334" i="6"/>
  <c r="HR334" i="6" s="1"/>
  <c r="AP334" i="6" s="1"/>
  <c r="HH332" i="6"/>
  <c r="AF332" i="6" s="1"/>
  <c r="LV331" i="6"/>
  <c r="HG331" i="6"/>
  <c r="LZ328" i="6"/>
  <c r="MA328" i="6"/>
  <c r="CT328" i="6" s="1"/>
  <c r="JL415" i="6"/>
  <c r="HJ415" i="6"/>
  <c r="AH415" i="6" s="1"/>
  <c r="FN415" i="6"/>
  <c r="Q415" i="6" s="1"/>
  <c r="LX414" i="6"/>
  <c r="MJ410" i="6"/>
  <c r="JF410" i="6"/>
  <c r="FI410" i="6"/>
  <c r="FJ410" i="6" s="1"/>
  <c r="M410" i="6" s="1"/>
  <c r="FE406" i="6"/>
  <c r="MB404" i="6"/>
  <c r="FG404" i="6"/>
  <c r="FH404" i="6"/>
  <c r="K404" i="6" s="1"/>
  <c r="LX403" i="6"/>
  <c r="JN403" i="6"/>
  <c r="FI402" i="6"/>
  <c r="LX396" i="6"/>
  <c r="HJ394" i="6"/>
  <c r="AH394" i="6" s="1"/>
  <c r="HG392" i="6"/>
  <c r="FA392" i="6"/>
  <c r="LV391" i="6"/>
  <c r="JF391" i="6"/>
  <c r="HG391" i="6"/>
  <c r="MJ390" i="6"/>
  <c r="LV390" i="6"/>
  <c r="HK390" i="6"/>
  <c r="FQ390" i="6"/>
  <c r="GZ386" i="6"/>
  <c r="HL386" i="6"/>
  <c r="AJ386" i="6" s="1"/>
  <c r="JG385" i="6"/>
  <c r="BW385" i="6" s="1"/>
  <c r="BX385" i="6" s="1"/>
  <c r="FE384" i="6"/>
  <c r="GZ382" i="6"/>
  <c r="MB376" i="6"/>
  <c r="JD375" i="6"/>
  <c r="MD374" i="6"/>
  <c r="JD374" i="6"/>
  <c r="HA374" i="6"/>
  <c r="HG373" i="6"/>
  <c r="JP364" i="6"/>
  <c r="MF360" i="6"/>
  <c r="JP359" i="6"/>
  <c r="HD359" i="6"/>
  <c r="AB359" i="6" s="1"/>
  <c r="JP358" i="6"/>
  <c r="JQ358" i="6"/>
  <c r="CG358" i="6" s="1"/>
  <c r="CH358" i="6" s="1"/>
  <c r="HC358" i="6"/>
  <c r="MI356" i="6"/>
  <c r="DB356" i="6" s="1"/>
  <c r="HS354" i="6"/>
  <c r="GX354" i="6"/>
  <c r="HF350" i="6"/>
  <c r="AD350" i="6" s="1"/>
  <c r="LW348" i="6"/>
  <c r="CP348" i="6" s="1"/>
  <c r="JF340" i="6"/>
  <c r="JI338" i="6"/>
  <c r="BY338" i="6" s="1"/>
  <c r="BZ338" i="6" s="1"/>
  <c r="FJ332" i="6"/>
  <c r="M332" i="6" s="1"/>
  <c r="HE331" i="6"/>
  <c r="FP330" i="6"/>
  <c r="S330" i="6" s="1"/>
  <c r="LX328" i="6"/>
  <c r="LF327" i="6"/>
  <c r="JJ415" i="6"/>
  <c r="HE415" i="6"/>
  <c r="HF415" i="6"/>
  <c r="AD415" i="6" s="1"/>
  <c r="FC415" i="6"/>
  <c r="FD415" i="6" s="1"/>
  <c r="G415" i="6" s="1"/>
  <c r="FE414" i="6"/>
  <c r="HK412" i="6"/>
  <c r="MH410" i="6"/>
  <c r="FG410" i="6"/>
  <c r="FH410" i="6"/>
  <c r="K410" i="6" s="1"/>
  <c r="FK407" i="6"/>
  <c r="HP406" i="6"/>
  <c r="AN406" i="6" s="1"/>
  <c r="HC406" i="6"/>
  <c r="HD406" i="6"/>
  <c r="AB406" i="6" s="1"/>
  <c r="LX404" i="6"/>
  <c r="HR404" i="6"/>
  <c r="AP404" i="6" s="1"/>
  <c r="HC404" i="6"/>
  <c r="JL403" i="6"/>
  <c r="FE402" i="6"/>
  <c r="LV400" i="6"/>
  <c r="JF400" i="6"/>
  <c r="HG400" i="6"/>
  <c r="MD399" i="6"/>
  <c r="MJ394" i="6"/>
  <c r="JH394" i="6"/>
  <c r="HG394" i="6"/>
  <c r="HH394" i="6" s="1"/>
  <c r="AF394" i="6" s="1"/>
  <c r="MB393" i="6"/>
  <c r="JD393" i="6"/>
  <c r="HC393" i="6"/>
  <c r="HE391" i="6"/>
  <c r="HI390" i="6"/>
  <c r="LV388" i="6"/>
  <c r="IZ388" i="6"/>
  <c r="MF386" i="6"/>
  <c r="EY386" i="6"/>
  <c r="FA386" i="6" s="1"/>
  <c r="JH385" i="6"/>
  <c r="HQ385" i="6"/>
  <c r="JJ384" i="6"/>
  <c r="HQ384" i="6"/>
  <c r="HC384" i="6"/>
  <c r="FA384" i="6"/>
  <c r="FL384" i="6" s="1"/>
  <c r="O384" i="6" s="1"/>
  <c r="FA379" i="6"/>
  <c r="FP379" i="6" s="1"/>
  <c r="S379" i="6" s="1"/>
  <c r="LZ376" i="6"/>
  <c r="LZ375" i="6"/>
  <c r="FG374" i="6"/>
  <c r="HG372" i="6"/>
  <c r="FI372" i="6"/>
  <c r="JL370" i="6"/>
  <c r="MB368" i="6"/>
  <c r="FH364" i="6"/>
  <c r="HL362" i="6"/>
  <c r="AJ362" i="6" s="1"/>
  <c r="MB360" i="6"/>
  <c r="MD359" i="6"/>
  <c r="ME359" i="6" s="1"/>
  <c r="CX359" i="6" s="1"/>
  <c r="CY359" i="6" s="1"/>
  <c r="DT359" i="6" s="1"/>
  <c r="LV359" i="6"/>
  <c r="LW359" i="6"/>
  <c r="CP359" i="6" s="1"/>
  <c r="ME356" i="6"/>
  <c r="CX356" i="6" s="1"/>
  <c r="FH352" i="6"/>
  <c r="K352" i="6" s="1"/>
  <c r="MI351" i="6"/>
  <c r="DB351" i="6" s="1"/>
  <c r="FH351" i="6"/>
  <c r="K351" i="6" s="1"/>
  <c r="LF348" i="6"/>
  <c r="JG348" i="6"/>
  <c r="BW348" i="6" s="1"/>
  <c r="BX348" i="6" s="1"/>
  <c r="FD347" i="6"/>
  <c r="G347" i="6" s="1"/>
  <c r="HF346" i="6"/>
  <c r="AD346" i="6" s="1"/>
  <c r="JM343" i="6"/>
  <c r="CC343" i="6" s="1"/>
  <c r="CD343" i="6" s="1"/>
  <c r="JT340" i="6"/>
  <c r="HI340" i="6"/>
  <c r="JJ328" i="6"/>
  <c r="HI328" i="6"/>
  <c r="FD328" i="6"/>
  <c r="G328" i="6" s="1"/>
  <c r="HI412" i="6"/>
  <c r="HJ412" i="6"/>
  <c r="AH412" i="6" s="1"/>
  <c r="FP412" i="6"/>
  <c r="S412" i="6" s="1"/>
  <c r="HO411" i="6"/>
  <c r="HC411" i="6"/>
  <c r="MF410" i="6"/>
  <c r="HN406" i="6"/>
  <c r="AL406" i="6" s="1"/>
  <c r="HR406" i="6"/>
  <c r="AP406" i="6" s="1"/>
  <c r="LD404" i="6"/>
  <c r="HN404" i="6"/>
  <c r="AL404" i="6" s="1"/>
  <c r="HH404" i="6"/>
  <c r="AF404" i="6" s="1"/>
  <c r="JJ403" i="6"/>
  <c r="LG402" i="6"/>
  <c r="MB399" i="6"/>
  <c r="JP399" i="6"/>
  <c r="HQ399" i="6"/>
  <c r="FG399" i="6"/>
  <c r="LK398" i="6"/>
  <c r="JD398" i="6"/>
  <c r="HE398" i="6"/>
  <c r="FE398" i="6"/>
  <c r="JL397" i="6"/>
  <c r="HM397" i="6"/>
  <c r="FO397" i="6"/>
  <c r="ML396" i="6"/>
  <c r="LF394" i="6"/>
  <c r="MH394" i="6"/>
  <c r="LV394" i="6"/>
  <c r="JF394" i="6"/>
  <c r="LZ393" i="6"/>
  <c r="LT392" i="6"/>
  <c r="LY392" i="6" s="1"/>
  <c r="CR392" i="6" s="1"/>
  <c r="MF391" i="6"/>
  <c r="MF390" i="6"/>
  <c r="HG390" i="6"/>
  <c r="MD386" i="6"/>
  <c r="JF381" i="6"/>
  <c r="LT375" i="6"/>
  <c r="LG374" i="6"/>
  <c r="LZ374" i="6"/>
  <c r="FE374" i="6"/>
  <c r="HE372" i="6"/>
  <c r="FE372" i="6"/>
  <c r="JH370" i="6"/>
  <c r="FQ370" i="6"/>
  <c r="JL369" i="6"/>
  <c r="LF367" i="6"/>
  <c r="MB367" i="6"/>
  <c r="HQ367" i="6"/>
  <c r="IZ366" i="6"/>
  <c r="JB366" i="6"/>
  <c r="JQ366" i="6" s="1"/>
  <c r="CG366" i="6" s="1"/>
  <c r="CH366" i="6" s="1"/>
  <c r="JP366" i="6"/>
  <c r="JA366" i="6"/>
  <c r="LV364" i="6"/>
  <c r="FP364" i="6"/>
  <c r="S364" i="6" s="1"/>
  <c r="LQ360" i="6"/>
  <c r="HR360" i="6"/>
  <c r="AP360" i="6" s="1"/>
  <c r="HL359" i="6"/>
  <c r="AJ359" i="6" s="1"/>
  <c r="MA358" i="6"/>
  <c r="CT358" i="6" s="1"/>
  <c r="CU358" i="6" s="1"/>
  <c r="DP358" i="6" s="1"/>
  <c r="EX355" i="6"/>
  <c r="HQ354" i="6"/>
  <c r="JK352" i="6"/>
  <c r="CA352" i="6" s="1"/>
  <c r="CB352" i="6" s="1"/>
  <c r="JE342" i="6"/>
  <c r="BU342" i="6" s="1"/>
  <c r="BV342" i="6" s="1"/>
  <c r="JR340" i="6"/>
  <c r="JS340" i="6" s="1"/>
  <c r="CI340" i="6" s="1"/>
  <c r="CJ340" i="6" s="1"/>
  <c r="HG340" i="6"/>
  <c r="FL340" i="6"/>
  <c r="O340" i="6" s="1"/>
  <c r="FC339" i="6"/>
  <c r="HI338" i="6"/>
  <c r="FM338" i="6"/>
  <c r="ML336" i="6"/>
  <c r="FS336" i="6"/>
  <c r="JR336" i="6"/>
  <c r="HR336" i="6"/>
  <c r="AP336" i="6" s="1"/>
  <c r="FS335" i="6"/>
  <c r="FI335" i="6"/>
  <c r="ML334" i="6"/>
  <c r="HS334" i="6"/>
  <c r="LZ334" i="6"/>
  <c r="MA334" i="6"/>
  <c r="CT334" i="6" s="1"/>
  <c r="HI334" i="6"/>
  <c r="LG332" i="6"/>
  <c r="HO332" i="6"/>
  <c r="HP332" i="6"/>
  <c r="AN332" i="6" s="1"/>
  <c r="MD331" i="6"/>
  <c r="ME331" i="6"/>
  <c r="CX331" i="6" s="1"/>
  <c r="FG331" i="6"/>
  <c r="ML328" i="6"/>
  <c r="JH328" i="6"/>
  <c r="HG328" i="6"/>
  <c r="JD327" i="6"/>
  <c r="JN327" i="6"/>
  <c r="JP327" i="6"/>
  <c r="JR327" i="6"/>
  <c r="JF327" i="6"/>
  <c r="JH327" i="6"/>
  <c r="JJ327" i="6"/>
  <c r="HP415" i="6"/>
  <c r="AN415" i="6" s="1"/>
  <c r="HG412" i="6"/>
  <c r="LE411" i="6"/>
  <c r="LF411" i="6" s="1"/>
  <c r="HL404" i="6"/>
  <c r="AJ404" i="6" s="1"/>
  <c r="JH403" i="6"/>
  <c r="MF400" i="6"/>
  <c r="FI400" i="6"/>
  <c r="ML399" i="6"/>
  <c r="LZ399" i="6"/>
  <c r="JN399" i="6"/>
  <c r="HO399" i="6"/>
  <c r="HC399" i="6"/>
  <c r="FA398" i="6"/>
  <c r="JJ397" i="6"/>
  <c r="LV396" i="6"/>
  <c r="LX393" i="6"/>
  <c r="JL393" i="6"/>
  <c r="GY391" i="6"/>
  <c r="MB390" i="6"/>
  <c r="JD390" i="6"/>
  <c r="HE390" i="6"/>
  <c r="FK390" i="6"/>
  <c r="MF388" i="6"/>
  <c r="JR388" i="6"/>
  <c r="FC387" i="6"/>
  <c r="HM384" i="6"/>
  <c r="FQ384" i="6"/>
  <c r="MF382" i="6"/>
  <c r="JR380" i="6"/>
  <c r="HI380" i="6"/>
  <c r="FO370" i="6"/>
  <c r="JH369" i="6"/>
  <c r="HC368" i="6"/>
  <c r="MF366" i="6"/>
  <c r="JL362" i="6"/>
  <c r="HG362" i="6"/>
  <c r="FQ362" i="6"/>
  <c r="LZ359" i="6"/>
  <c r="JR359" i="6"/>
  <c r="LF356" i="6"/>
  <c r="HC356" i="6"/>
  <c r="HO354" i="6"/>
  <c r="FL352" i="6"/>
  <c r="O352" i="6" s="1"/>
  <c r="HD351" i="6"/>
  <c r="AB351" i="6" s="1"/>
  <c r="FD351" i="6"/>
  <c r="G351" i="6" s="1"/>
  <c r="LG350" i="6"/>
  <c r="HJ350" i="6"/>
  <c r="AH350" i="6" s="1"/>
  <c r="MA348" i="6"/>
  <c r="CT348" i="6"/>
  <c r="FN342" i="6"/>
  <c r="Q342" i="6" s="1"/>
  <c r="HS340" i="6"/>
  <c r="JP340" i="6"/>
  <c r="HE340" i="6"/>
  <c r="FK338" i="6"/>
  <c r="FL338" i="6" s="1"/>
  <c r="O338" i="6" s="1"/>
  <c r="JJ336" i="6"/>
  <c r="JM335" i="6"/>
  <c r="CC335" i="6" s="1"/>
  <c r="CD335" i="6" s="1"/>
  <c r="FG335" i="6"/>
  <c r="LX334" i="6"/>
  <c r="HG334" i="6"/>
  <c r="LF332" i="6"/>
  <c r="JN332" i="6"/>
  <c r="MB331" i="6"/>
  <c r="FE331" i="6"/>
  <c r="JE330" i="6"/>
  <c r="BU330" i="6" s="1"/>
  <c r="BV330" i="6" s="1"/>
  <c r="FG330" i="6"/>
  <c r="FH330" i="6"/>
  <c r="K330" i="6" s="1"/>
  <c r="HE328" i="6"/>
  <c r="LD415" i="6"/>
  <c r="HR415" i="6"/>
  <c r="AP415" i="6" s="1"/>
  <c r="ML414" i="6"/>
  <c r="MF414" i="6"/>
  <c r="FM406" i="6"/>
  <c r="FC406" i="6"/>
  <c r="LF404" i="6"/>
  <c r="HJ404" i="6"/>
  <c r="AH404" i="6" s="1"/>
  <c r="JJ399" i="6"/>
  <c r="JJ393" i="6"/>
  <c r="FI390" i="6"/>
  <c r="MD388" i="6"/>
  <c r="JP388" i="6"/>
  <c r="JD388" i="6"/>
  <c r="HK384" i="6"/>
  <c r="FO384" i="6"/>
  <c r="LF382" i="6"/>
  <c r="MD382" i="6"/>
  <c r="HK382" i="6"/>
  <c r="HK381" i="6"/>
  <c r="FQ381" i="6"/>
  <c r="JN380" i="6"/>
  <c r="HG380" i="6"/>
  <c r="MF379" i="6"/>
  <c r="MJ376" i="6"/>
  <c r="LV376" i="6"/>
  <c r="JF375" i="6"/>
  <c r="LG373" i="6"/>
  <c r="JD372" i="6"/>
  <c r="LF369" i="6"/>
  <c r="MH369" i="6"/>
  <c r="HA369" i="6"/>
  <c r="HR369" i="6" s="1"/>
  <c r="AP369" i="6" s="1"/>
  <c r="FK369" i="6"/>
  <c r="HC367" i="6"/>
  <c r="LF366" i="6"/>
  <c r="MB366" i="6"/>
  <c r="MB364" i="6"/>
  <c r="JR364" i="6"/>
  <c r="HF362" i="6"/>
  <c r="AD362" i="6" s="1"/>
  <c r="HH359" i="6"/>
  <c r="AF359" i="6" s="1"/>
  <c r="LY358" i="6"/>
  <c r="CR358" i="6" s="1"/>
  <c r="HL356" i="6"/>
  <c r="AJ356" i="6" s="1"/>
  <c r="LH355" i="6"/>
  <c r="HM354" i="6"/>
  <c r="HC354" i="6"/>
  <c r="MC350" i="6"/>
  <c r="CV350" i="6" s="1"/>
  <c r="DQ350" i="6" s="1"/>
  <c r="JM348" i="6"/>
  <c r="CC348" i="6" s="1"/>
  <c r="CD348" i="6" s="1"/>
  <c r="FP346" i="6"/>
  <c r="S346" i="6" s="1"/>
  <c r="LE415" i="6"/>
  <c r="LF415" i="6" s="1"/>
  <c r="HH415" i="6"/>
  <c r="AF415" i="6" s="1"/>
  <c r="FG415" i="6"/>
  <c r="FH415" i="6" s="1"/>
  <c r="K415" i="6" s="1"/>
  <c r="MH406" i="6"/>
  <c r="FP402" i="6"/>
  <c r="S402" i="6" s="1"/>
  <c r="FC402" i="6"/>
  <c r="HC400" i="6"/>
  <c r="JH399" i="6"/>
  <c r="HG397" i="6"/>
  <c r="FE397" i="6"/>
  <c r="LG396" i="6"/>
  <c r="MF396" i="6"/>
  <c r="ML394" i="6"/>
  <c r="JP394" i="6"/>
  <c r="LR391" i="6"/>
  <c r="LX390" i="6"/>
  <c r="JJ390" i="6"/>
  <c r="HG384" i="6"/>
  <c r="FM384" i="6"/>
  <c r="FC384" i="6"/>
  <c r="LT382" i="6"/>
  <c r="IZ382" i="6"/>
  <c r="HI382" i="6"/>
  <c r="HC382" i="6"/>
  <c r="FK381" i="6"/>
  <c r="LK380" i="6"/>
  <c r="JJ380" i="6"/>
  <c r="GY380" i="6"/>
  <c r="HA380" i="6" s="1"/>
  <c r="MB379" i="6"/>
  <c r="JN379" i="6"/>
  <c r="HI379" i="6"/>
  <c r="FM379" i="6"/>
  <c r="FC379" i="6"/>
  <c r="MF378" i="6"/>
  <c r="JH378" i="6"/>
  <c r="LV375" i="6"/>
  <c r="JB375" i="6"/>
  <c r="LT372" i="6"/>
  <c r="LW372" i="6" s="1"/>
  <c r="CP372" i="6" s="1"/>
  <c r="LR370" i="6"/>
  <c r="FC367" i="6"/>
  <c r="LX366" i="6"/>
  <c r="LZ364" i="6"/>
  <c r="LV363" i="6"/>
  <c r="JK348" i="6"/>
  <c r="CA348" i="6" s="1"/>
  <c r="CB348" i="6" s="1"/>
  <c r="LG346" i="6"/>
  <c r="FD346" i="6"/>
  <c r="G346" i="6" s="1"/>
  <c r="HH344" i="6"/>
  <c r="AF344" i="6" s="1"/>
  <c r="JO343" i="6"/>
  <c r="CE343" i="6" s="1"/>
  <c r="CF343" i="6" s="1"/>
  <c r="HL343" i="6"/>
  <c r="AJ343" i="6" s="1"/>
  <c r="MA342" i="6"/>
  <c r="CT342" i="6" s="1"/>
  <c r="CU342" i="6" s="1"/>
  <c r="DP342" i="6" s="1"/>
  <c r="JL340" i="6"/>
  <c r="JE338" i="6"/>
  <c r="BU338" i="6" s="1"/>
  <c r="BV338" i="6" s="1"/>
  <c r="LG336" i="6"/>
  <c r="JF336" i="6"/>
  <c r="HK336" i="6"/>
  <c r="LF335" i="6"/>
  <c r="JH335" i="6"/>
  <c r="MJ334" i="6"/>
  <c r="MK334" i="6"/>
  <c r="DD334" i="6" s="1"/>
  <c r="HQ331" i="6"/>
  <c r="FQ331" i="6"/>
  <c r="FR331" i="6"/>
  <c r="U331" i="6" s="1"/>
  <c r="FN331" i="6"/>
  <c r="Q331" i="6" s="1"/>
  <c r="LG328" i="6"/>
  <c r="MD328" i="6"/>
  <c r="ME328" i="6" s="1"/>
  <c r="CX328" i="6" s="1"/>
  <c r="JR328" i="6"/>
  <c r="JS328" i="6"/>
  <c r="CI328" i="6" s="1"/>
  <c r="CJ328" i="6" s="1"/>
  <c r="MH327" i="6"/>
  <c r="LZ327" i="6"/>
  <c r="LH323" i="6"/>
  <c r="FI327" i="6"/>
  <c r="ML326" i="6"/>
  <c r="LZ326" i="6"/>
  <c r="LF324" i="6"/>
  <c r="HO323" i="6"/>
  <c r="ML319" i="6"/>
  <c r="JJ319" i="6"/>
  <c r="FG319" i="6"/>
  <c r="FH319" i="6"/>
  <c r="K319" i="6"/>
  <c r="HI318" i="6"/>
  <c r="FM318" i="6"/>
  <c r="FN318" i="6"/>
  <c r="Q318" i="6" s="1"/>
  <c r="HG316" i="6"/>
  <c r="JD315" i="6"/>
  <c r="LD312" i="6"/>
  <c r="HC312" i="6"/>
  <c r="LZ311" i="6"/>
  <c r="MA311" i="6" s="1"/>
  <c r="CT311" i="6" s="1"/>
  <c r="LE308" i="6"/>
  <c r="LF308" i="6" s="1"/>
  <c r="JI307" i="6"/>
  <c r="BY307" i="6" s="1"/>
  <c r="BZ307" i="6" s="1"/>
  <c r="FL307" i="6"/>
  <c r="O307" i="6" s="1"/>
  <c r="HP305" i="6"/>
  <c r="AN305" i="6" s="1"/>
  <c r="FP305" i="6"/>
  <c r="S305" i="6" s="1"/>
  <c r="FD305" i="6"/>
  <c r="G305" i="6" s="1"/>
  <c r="JJ302" i="6"/>
  <c r="JK302" i="6"/>
  <c r="CA302" i="6" s="1"/>
  <c r="CB302" i="6" s="1"/>
  <c r="LX301" i="6"/>
  <c r="HN298" i="6"/>
  <c r="AL298" i="6" s="1"/>
  <c r="LE297" i="6"/>
  <c r="LF297" i="6"/>
  <c r="JM297" i="6"/>
  <c r="CC297" i="6" s="1"/>
  <c r="CD297" i="6" s="1"/>
  <c r="JI296" i="6"/>
  <c r="BY296" i="6" s="1"/>
  <c r="BZ296" i="6" s="1"/>
  <c r="LC295" i="6"/>
  <c r="LF295" i="6"/>
  <c r="HO293" i="6"/>
  <c r="HP293" i="6" s="1"/>
  <c r="AN293" i="6" s="1"/>
  <c r="FJ291" i="6"/>
  <c r="M291" i="6" s="1"/>
  <c r="HS289" i="6"/>
  <c r="LX289" i="6"/>
  <c r="JK289" i="6"/>
  <c r="CA289" i="6" s="1"/>
  <c r="CB289" i="6" s="1"/>
  <c r="HK289" i="6"/>
  <c r="HL289" i="6"/>
  <c r="AJ289" i="6" s="1"/>
  <c r="LF285" i="6"/>
  <c r="JJ285" i="6"/>
  <c r="JK285" i="6" s="1"/>
  <c r="CA285" i="6" s="1"/>
  <c r="CB285" i="6" s="1"/>
  <c r="LX283" i="6"/>
  <c r="FJ283" i="6"/>
  <c r="M283" i="6" s="1"/>
  <c r="FQ281" i="6"/>
  <c r="HG279" i="6"/>
  <c r="FF278" i="6"/>
  <c r="I278" i="6" s="1"/>
  <c r="LF276" i="6"/>
  <c r="HQ275" i="6"/>
  <c r="FE275" i="6"/>
  <c r="LH273" i="6"/>
  <c r="JS273" i="6"/>
  <c r="CI273" i="6" s="1"/>
  <c r="CJ273" i="6" s="1"/>
  <c r="FI273" i="6"/>
  <c r="FJ273" i="6" s="1"/>
  <c r="M273" i="6" s="1"/>
  <c r="MF264" i="6"/>
  <c r="JT262" i="6"/>
  <c r="JH262" i="6"/>
  <c r="MH258" i="6"/>
  <c r="FE257" i="6"/>
  <c r="FH256" i="6"/>
  <c r="FR256" i="6"/>
  <c r="U256" i="6" s="1"/>
  <c r="JS254" i="6"/>
  <c r="CI254" i="6" s="1"/>
  <c r="CJ254" i="6" s="1"/>
  <c r="ME253" i="6"/>
  <c r="CX253" i="6" s="1"/>
  <c r="JF238" i="6"/>
  <c r="JH238" i="6"/>
  <c r="JT238" i="6"/>
  <c r="JJ238" i="6"/>
  <c r="JK238" i="6"/>
  <c r="CA238" i="6" s="1"/>
  <c r="CB238" i="6" s="1"/>
  <c r="JL238" i="6"/>
  <c r="HK233" i="6"/>
  <c r="HL233" i="6"/>
  <c r="AJ233" i="6" s="1"/>
  <c r="HM233" i="6"/>
  <c r="HN233" i="6" s="1"/>
  <c r="AL233" i="6" s="1"/>
  <c r="HO233" i="6"/>
  <c r="HE233" i="6"/>
  <c r="HF233" i="6" s="1"/>
  <c r="AD233" i="6" s="1"/>
  <c r="HQ233" i="6"/>
  <c r="HR233" i="6" s="1"/>
  <c r="AP233" i="6" s="1"/>
  <c r="HS233" i="6"/>
  <c r="HG233" i="6"/>
  <c r="JR231" i="6"/>
  <c r="JD231" i="6"/>
  <c r="JP231" i="6"/>
  <c r="JF231" i="6"/>
  <c r="JJ231" i="6"/>
  <c r="HE227" i="6"/>
  <c r="GX227" i="6"/>
  <c r="HM227" i="6"/>
  <c r="HQ227" i="6"/>
  <c r="JR226" i="6"/>
  <c r="JJ226" i="6"/>
  <c r="JL226" i="6"/>
  <c r="JN226" i="6"/>
  <c r="IY226" i="6"/>
  <c r="JI226" i="6"/>
  <c r="JT226" i="6"/>
  <c r="JD226" i="6"/>
  <c r="JF226" i="6"/>
  <c r="HC88" i="6"/>
  <c r="HM88" i="6"/>
  <c r="HO88" i="6"/>
  <c r="HQ88" i="6"/>
  <c r="HE88" i="6"/>
  <c r="HG88" i="6"/>
  <c r="HI88" i="6"/>
  <c r="HS88" i="6"/>
  <c r="HK88" i="6"/>
  <c r="FO70" i="6"/>
  <c r="FP70" i="6"/>
  <c r="S70" i="6" s="1"/>
  <c r="FM70" i="6"/>
  <c r="HE316" i="6"/>
  <c r="HF316" i="6" s="1"/>
  <c r="AD316" i="6" s="1"/>
  <c r="HL315" i="6"/>
  <c r="AJ315" i="6" s="1"/>
  <c r="LC312" i="6"/>
  <c r="MD312" i="6"/>
  <c r="FI310" i="6"/>
  <c r="MB309" i="6"/>
  <c r="HI309" i="6"/>
  <c r="FQ309" i="6"/>
  <c r="LD308" i="6"/>
  <c r="LY308" i="6"/>
  <c r="CR308" i="6" s="1"/>
  <c r="CS308" i="6" s="1"/>
  <c r="DN308" i="6" s="1"/>
  <c r="HG308" i="6"/>
  <c r="FI308" i="6"/>
  <c r="ML307" i="6"/>
  <c r="FF304" i="6"/>
  <c r="I304" i="6" s="1"/>
  <c r="LE301" i="6"/>
  <c r="LF301" i="6"/>
  <c r="FS300" i="6"/>
  <c r="JL300" i="6"/>
  <c r="HO300" i="6"/>
  <c r="FQ300" i="6"/>
  <c r="FR300" i="6"/>
  <c r="U300" i="6" s="1"/>
  <c r="ME298" i="6"/>
  <c r="CX298" i="6" s="1"/>
  <c r="LD297" i="6"/>
  <c r="LV297" i="6"/>
  <c r="LW297" i="6"/>
  <c r="CP297" i="6" s="1"/>
  <c r="HQ297" i="6"/>
  <c r="FP296" i="6"/>
  <c r="S296" i="6" s="1"/>
  <c r="FC296" i="6"/>
  <c r="FD296" i="6" s="1"/>
  <c r="G296" i="6" s="1"/>
  <c r="MC295" i="6"/>
  <c r="CV295" i="6" s="1"/>
  <c r="LE294" i="6"/>
  <c r="LG294" i="6"/>
  <c r="HK293" i="6"/>
  <c r="HL293" i="6" s="1"/>
  <c r="AJ293" i="6" s="1"/>
  <c r="MJ291" i="6"/>
  <c r="MK291" i="6" s="1"/>
  <c r="DD291" i="6" s="1"/>
  <c r="ML289" i="6"/>
  <c r="HG289" i="6"/>
  <c r="HH289" i="6" s="1"/>
  <c r="AF289" i="6" s="1"/>
  <c r="FL289" i="6"/>
  <c r="O289" i="6" s="1"/>
  <c r="JG287" i="6"/>
  <c r="BW287" i="6" s="1"/>
  <c r="BX287" i="6" s="1"/>
  <c r="JT285" i="6"/>
  <c r="LV285" i="6"/>
  <c r="LW285" i="6" s="1"/>
  <c r="CP285" i="6" s="1"/>
  <c r="JH285" i="6"/>
  <c r="JI285" i="6" s="1"/>
  <c r="BY285" i="6" s="1"/>
  <c r="BZ285" i="6" s="1"/>
  <c r="HK285" i="6"/>
  <c r="JJ283" i="6"/>
  <c r="JK283" i="6" s="1"/>
  <c r="CA283" i="6" s="1"/>
  <c r="CB283" i="6" s="1"/>
  <c r="FO281" i="6"/>
  <c r="FP281" i="6" s="1"/>
  <c r="S281" i="6" s="1"/>
  <c r="JT278" i="6"/>
  <c r="MH278" i="6"/>
  <c r="JR278" i="6"/>
  <c r="ME275" i="6"/>
  <c r="CX275" i="6" s="1"/>
  <c r="HM275" i="6"/>
  <c r="HN275" i="6" s="1"/>
  <c r="AL275" i="6" s="1"/>
  <c r="JP273" i="6"/>
  <c r="JD273" i="6"/>
  <c r="JE273" i="6" s="1"/>
  <c r="BU273" i="6" s="1"/>
  <c r="BV273" i="6" s="1"/>
  <c r="FG273" i="6"/>
  <c r="MF266" i="6"/>
  <c r="MJ266" i="6"/>
  <c r="LQ266" i="6"/>
  <c r="LX266" i="6"/>
  <c r="MD264" i="6"/>
  <c r="FS263" i="6"/>
  <c r="EX259" i="6"/>
  <c r="FS259" i="6"/>
  <c r="JG257" i="6"/>
  <c r="FJ256" i="6"/>
  <c r="HN256" i="6"/>
  <c r="JQ254" i="6"/>
  <c r="CG254" i="6" s="1"/>
  <c r="CH254" i="6" s="1"/>
  <c r="JM246" i="6"/>
  <c r="CC246" i="6" s="1"/>
  <c r="CD246" i="6" s="1"/>
  <c r="HP234" i="6"/>
  <c r="AN234" i="6" s="1"/>
  <c r="IY229" i="6"/>
  <c r="JP229" i="6"/>
  <c r="JL229" i="6"/>
  <c r="JN229" i="6"/>
  <c r="JT229" i="6"/>
  <c r="JD229" i="6"/>
  <c r="JF229" i="6"/>
  <c r="LX326" i="6"/>
  <c r="LY326" i="6"/>
  <c r="CR326" i="6"/>
  <c r="HO326" i="6"/>
  <c r="JF323" i="6"/>
  <c r="HK323" i="6"/>
  <c r="FM323" i="6"/>
  <c r="MJ322" i="6"/>
  <c r="HC322" i="6"/>
  <c r="HD322" i="6" s="1"/>
  <c r="AB322" i="6" s="1"/>
  <c r="FF322" i="6"/>
  <c r="I322" i="6" s="1"/>
  <c r="MJ319" i="6"/>
  <c r="JD318" i="6"/>
  <c r="JE318" i="6" s="1"/>
  <c r="BU318" i="6" s="1"/>
  <c r="BV318" i="6" s="1"/>
  <c r="HE318" i="6"/>
  <c r="LG316" i="6"/>
  <c r="LY315" i="6"/>
  <c r="CR315" i="6"/>
  <c r="HQ315" i="6"/>
  <c r="LF314" i="6"/>
  <c r="JD314" i="6"/>
  <c r="FG310" i="6"/>
  <c r="FH310" i="6" s="1"/>
  <c r="K310" i="6" s="1"/>
  <c r="LZ309" i="6"/>
  <c r="HG309" i="6"/>
  <c r="FO309" i="6"/>
  <c r="FG308" i="6"/>
  <c r="FG307" i="6"/>
  <c r="FH307" i="6" s="1"/>
  <c r="K307" i="6" s="1"/>
  <c r="MI305" i="6"/>
  <c r="DB305" i="6" s="1"/>
  <c r="LV305" i="6"/>
  <c r="LW305" i="6" s="1"/>
  <c r="CP305" i="6" s="1"/>
  <c r="CQ305" i="6" s="1"/>
  <c r="DL305" i="6" s="1"/>
  <c r="JF305" i="6"/>
  <c r="JK303" i="6"/>
  <c r="CA303" i="6" s="1"/>
  <c r="CB303" i="6" s="1"/>
  <c r="FJ303" i="6"/>
  <c r="M303" i="6" s="1"/>
  <c r="JJ300" i="6"/>
  <c r="HM300" i="6"/>
  <c r="FO300" i="6"/>
  <c r="MB298" i="6"/>
  <c r="JH298" i="6"/>
  <c r="HO297" i="6"/>
  <c r="FF296" i="6"/>
  <c r="I296" i="6" s="1"/>
  <c r="HG293" i="6"/>
  <c r="HH293" i="6" s="1"/>
  <c r="AF293" i="6" s="1"/>
  <c r="MH291" i="6"/>
  <c r="HN291" i="6"/>
  <c r="AL291" i="6" s="1"/>
  <c r="FF291" i="6"/>
  <c r="I291" i="6" s="1"/>
  <c r="HE289" i="6"/>
  <c r="FJ289" i="6"/>
  <c r="M289" i="6" s="1"/>
  <c r="HD287" i="6"/>
  <c r="AB287" i="6" s="1"/>
  <c r="HI285" i="6"/>
  <c r="LG283" i="6"/>
  <c r="MJ283" i="6"/>
  <c r="MK283" i="6"/>
  <c r="DD283" i="6" s="1"/>
  <c r="JH283" i="6"/>
  <c r="FS281" i="6"/>
  <c r="FM281" i="6"/>
  <c r="MF278" i="6"/>
  <c r="MG278" i="6" s="1"/>
  <c r="CZ278" i="6" s="1"/>
  <c r="JP278" i="6"/>
  <c r="FD278" i="6"/>
  <c r="G278" i="6" s="1"/>
  <c r="MJ276" i="6"/>
  <c r="MK275" i="6"/>
  <c r="DD275" i="6" s="1"/>
  <c r="JO275" i="6"/>
  <c r="CE275" i="6" s="1"/>
  <c r="CF275" i="6" s="1"/>
  <c r="HI275" i="6"/>
  <c r="HJ275" i="6"/>
  <c r="AH275" i="6" s="1"/>
  <c r="JO273" i="6"/>
  <c r="CE273" i="6" s="1"/>
  <c r="CF273" i="6" s="1"/>
  <c r="JG273" i="6"/>
  <c r="BW273" i="6" s="1"/>
  <c r="BX273" i="6" s="1"/>
  <c r="FI270" i="6"/>
  <c r="FC270" i="6"/>
  <c r="FM270" i="6"/>
  <c r="FO270" i="6"/>
  <c r="FS270" i="6"/>
  <c r="FQ270" i="6"/>
  <c r="JJ266" i="6"/>
  <c r="MD266" i="6"/>
  <c r="JR266" i="6"/>
  <c r="IY264" i="6"/>
  <c r="JP264" i="6"/>
  <c r="JH264" i="6"/>
  <c r="JL264" i="6"/>
  <c r="JN264" i="6"/>
  <c r="JR264" i="6"/>
  <c r="FM263" i="6"/>
  <c r="HM260" i="6"/>
  <c r="HO260" i="6"/>
  <c r="GX260" i="6"/>
  <c r="HQ260" i="6"/>
  <c r="HE260" i="6"/>
  <c r="HG260" i="6"/>
  <c r="LF259" i="6"/>
  <c r="HL256" i="6"/>
  <c r="LW248" i="6"/>
  <c r="CP248" i="6" s="1"/>
  <c r="MA248" i="6"/>
  <c r="CT248" i="6"/>
  <c r="CU248" i="6" s="1"/>
  <c r="DP248" i="6" s="1"/>
  <c r="LF247" i="6"/>
  <c r="JF242" i="6"/>
  <c r="JH242" i="6"/>
  <c r="JL242" i="6"/>
  <c r="JM242" i="6" s="1"/>
  <c r="CC242" i="6" s="1"/>
  <c r="CD242" i="6" s="1"/>
  <c r="JN242" i="6"/>
  <c r="JP242" i="6"/>
  <c r="JR238" i="6"/>
  <c r="HN234" i="6"/>
  <c r="AL234" i="6" s="1"/>
  <c r="JJ229" i="6"/>
  <c r="HI323" i="6"/>
  <c r="FK323" i="6"/>
  <c r="LF316" i="6"/>
  <c r="HQ316" i="6"/>
  <c r="HR316" i="6" s="1"/>
  <c r="AP316" i="6" s="1"/>
  <c r="JL315" i="6"/>
  <c r="JM315" i="6"/>
  <c r="CC315" i="6" s="1"/>
  <c r="CD315" i="6" s="1"/>
  <c r="FC315" i="6"/>
  <c r="JK311" i="6"/>
  <c r="CA311" i="6" s="1"/>
  <c r="CB311" i="6" s="1"/>
  <c r="LX310" i="6"/>
  <c r="JL310" i="6"/>
  <c r="JM310" i="6"/>
  <c r="CC310" i="6" s="1"/>
  <c r="CD310" i="6" s="1"/>
  <c r="FE310" i="6"/>
  <c r="LX309" i="6"/>
  <c r="LY309" i="6" s="1"/>
  <c r="CR309" i="6" s="1"/>
  <c r="HE309" i="6"/>
  <c r="FM309" i="6"/>
  <c r="FN309" i="6" s="1"/>
  <c r="Q309" i="6" s="1"/>
  <c r="FC309" i="6"/>
  <c r="FE308" i="6"/>
  <c r="MA305" i="6"/>
  <c r="CT305" i="6" s="1"/>
  <c r="HN304" i="6"/>
  <c r="AL304" i="6" s="1"/>
  <c r="HD304" i="6"/>
  <c r="AB304" i="6" s="1"/>
  <c r="LG302" i="6"/>
  <c r="MJ301" i="6"/>
  <c r="FF301" i="6"/>
  <c r="I301" i="6" s="1"/>
  <c r="JH300" i="6"/>
  <c r="HK300" i="6"/>
  <c r="FM300" i="6"/>
  <c r="FN300" i="6"/>
  <c r="Q300" i="6" s="1"/>
  <c r="FC300" i="6"/>
  <c r="HM297" i="6"/>
  <c r="HC297" i="6"/>
  <c r="MF291" i="6"/>
  <c r="MG291" i="6"/>
  <c r="CZ291" i="6" s="1"/>
  <c r="LV291" i="6"/>
  <c r="LG287" i="6"/>
  <c r="HS285" i="6"/>
  <c r="MB285" i="6"/>
  <c r="JR285" i="6"/>
  <c r="HG285" i="6"/>
  <c r="MH283" i="6"/>
  <c r="JF283" i="6"/>
  <c r="FC281" i="6"/>
  <c r="FD281" i="6"/>
  <c r="G281" i="6" s="1"/>
  <c r="ML278" i="6"/>
  <c r="MB278" i="6"/>
  <c r="JN278" i="6"/>
  <c r="JD278" i="6"/>
  <c r="HE278" i="6"/>
  <c r="MD276" i="6"/>
  <c r="HP276" i="6"/>
  <c r="AN276" i="6" s="1"/>
  <c r="JF275" i="6"/>
  <c r="LX273" i="6"/>
  <c r="JL273" i="6"/>
  <c r="HC270" i="6"/>
  <c r="HI270" i="6"/>
  <c r="HK270" i="6"/>
  <c r="HO270" i="6"/>
  <c r="MI268" i="6"/>
  <c r="DB268" i="6" s="1"/>
  <c r="JP268" i="6"/>
  <c r="JL268" i="6"/>
  <c r="JD268" i="6"/>
  <c r="MB266" i="6"/>
  <c r="LV265" i="6"/>
  <c r="LW265" i="6"/>
  <c r="MB265" i="6"/>
  <c r="MC265" i="6"/>
  <c r="MF265" i="6"/>
  <c r="FR258" i="6"/>
  <c r="U258" i="6" s="1"/>
  <c r="JN238" i="6"/>
  <c r="HI233" i="6"/>
  <c r="HJ233" i="6"/>
  <c r="AH233" i="6" s="1"/>
  <c r="JN231" i="6"/>
  <c r="HD231" i="6"/>
  <c r="AB231" i="6" s="1"/>
  <c r="MH326" i="6"/>
  <c r="HM326" i="6"/>
  <c r="HN326" i="6"/>
  <c r="AL326" i="6" s="1"/>
  <c r="HG323" i="6"/>
  <c r="HH323" i="6" s="1"/>
  <c r="AF323" i="6" s="1"/>
  <c r="LG322" i="6"/>
  <c r="FP320" i="6"/>
  <c r="S320" i="6"/>
  <c r="MF319" i="6"/>
  <c r="JR319" i="6"/>
  <c r="JD319" i="6"/>
  <c r="HQ318" i="6"/>
  <c r="LW316" i="6"/>
  <c r="CP316" i="6" s="1"/>
  <c r="HO316" i="6"/>
  <c r="JJ315" i="6"/>
  <c r="HJ314" i="6"/>
  <c r="AH314" i="6" s="1"/>
  <c r="FR311" i="6"/>
  <c r="U311" i="6" s="1"/>
  <c r="ME310" i="6"/>
  <c r="CX310" i="6" s="1"/>
  <c r="MK281" i="6"/>
  <c r="DD281" i="6" s="1"/>
  <c r="HR281" i="6"/>
  <c r="AP281" i="6" s="1"/>
  <c r="JF272" i="6"/>
  <c r="JP272" i="6"/>
  <c r="JT272" i="6"/>
  <c r="JH272" i="6"/>
  <c r="JJ272" i="6"/>
  <c r="JK272" i="6" s="1"/>
  <c r="CA272" i="6" s="1"/>
  <c r="CB272" i="6" s="1"/>
  <c r="FS269" i="6"/>
  <c r="FK269" i="6"/>
  <c r="FQ263" i="6"/>
  <c r="FO263" i="6"/>
  <c r="FC263" i="6"/>
  <c r="FE263" i="6"/>
  <c r="EX263" i="6"/>
  <c r="FG263" i="6"/>
  <c r="LV258" i="6"/>
  <c r="LQ258" i="6"/>
  <c r="LZ258" i="6"/>
  <c r="FK257" i="6"/>
  <c r="FM257" i="6"/>
  <c r="EX257" i="6"/>
  <c r="FP257" i="6" s="1"/>
  <c r="S257" i="6" s="1"/>
  <c r="FS257" i="6"/>
  <c r="FQ257" i="6"/>
  <c r="FC257" i="6"/>
  <c r="JO244" i="6"/>
  <c r="CE244" i="6" s="1"/>
  <c r="CF244" i="6" s="1"/>
  <c r="JS244" i="6"/>
  <c r="CI244" i="6" s="1"/>
  <c r="CJ244" i="6" s="1"/>
  <c r="FO242" i="6"/>
  <c r="FP242" i="6"/>
  <c r="S242" i="6" s="1"/>
  <c r="FS242" i="6"/>
  <c r="FQ242" i="6"/>
  <c r="FE242" i="6"/>
  <c r="FG242" i="6"/>
  <c r="FG234" i="6"/>
  <c r="FE234" i="6"/>
  <c r="FK234" i="6"/>
  <c r="HG222" i="6"/>
  <c r="HC222" i="6"/>
  <c r="HM222" i="6"/>
  <c r="HO222" i="6"/>
  <c r="HQ222" i="6"/>
  <c r="GX222" i="6"/>
  <c r="HE222" i="6"/>
  <c r="HS222" i="6"/>
  <c r="HI222" i="6"/>
  <c r="HK222" i="6"/>
  <c r="JF202" i="6"/>
  <c r="JG202" i="6" s="1"/>
  <c r="BW202" i="6" s="1"/>
  <c r="BX202" i="6" s="1"/>
  <c r="JT202" i="6"/>
  <c r="JP202" i="6"/>
  <c r="JQ202" i="6" s="1"/>
  <c r="CG202" i="6" s="1"/>
  <c r="CH202" i="6" s="1"/>
  <c r="FC197" i="6"/>
  <c r="FI197" i="6"/>
  <c r="FJ197" i="6" s="1"/>
  <c r="M197" i="6" s="1"/>
  <c r="FS197" i="6"/>
  <c r="FK197" i="6"/>
  <c r="FL197" i="6"/>
  <c r="O197" i="6" s="1"/>
  <c r="FQ197" i="6"/>
  <c r="FR197" i="6"/>
  <c r="U197" i="6" s="1"/>
  <c r="MF326" i="6"/>
  <c r="JE326" i="6"/>
  <c r="BU326" i="6" s="1"/>
  <c r="BV326" i="6" s="1"/>
  <c r="HI326" i="6"/>
  <c r="HE323" i="6"/>
  <c r="LF322" i="6"/>
  <c r="JO318" i="6"/>
  <c r="CE318" i="6" s="1"/>
  <c r="CF318" i="6" s="1"/>
  <c r="HO318" i="6"/>
  <c r="HP318" i="6" s="1"/>
  <c r="AN318" i="6" s="1"/>
  <c r="FC318" i="6"/>
  <c r="HM316" i="6"/>
  <c r="HN316" i="6" s="1"/>
  <c r="AL316" i="6" s="1"/>
  <c r="HC316" i="6"/>
  <c r="LG307" i="6"/>
  <c r="LG305" i="6"/>
  <c r="MA304" i="6"/>
  <c r="CT304" i="6" s="1"/>
  <c r="DO304" i="6" s="1"/>
  <c r="FJ304" i="6"/>
  <c r="M304" i="6" s="1"/>
  <c r="MF301" i="6"/>
  <c r="MG301" i="6"/>
  <c r="CZ301" i="6" s="1"/>
  <c r="JM301" i="6"/>
  <c r="CC301" i="6" s="1"/>
  <c r="CD301" i="6" s="1"/>
  <c r="FI300" i="6"/>
  <c r="HS297" i="6"/>
  <c r="HI297" i="6"/>
  <c r="FP297" i="6"/>
  <c r="S297" i="6" s="1"/>
  <c r="FD297" i="6"/>
  <c r="G297" i="6" s="1"/>
  <c r="JO296" i="6"/>
  <c r="CE296" i="6" s="1"/>
  <c r="CF296" i="6" s="1"/>
  <c r="JE296" i="6"/>
  <c r="BU296" i="6" s="1"/>
  <c r="BV296" i="6" s="1"/>
  <c r="FG296" i="6"/>
  <c r="FL295" i="6"/>
  <c r="O295" i="6" s="1"/>
  <c r="MH293" i="6"/>
  <c r="ML291" i="6"/>
  <c r="MB291" i="6"/>
  <c r="FP291" i="6"/>
  <c r="S291" i="6" s="1"/>
  <c r="MF289" i="6"/>
  <c r="JS289" i="6"/>
  <c r="CI289" i="6" s="1"/>
  <c r="CJ289" i="6" s="1"/>
  <c r="JE289" i="6"/>
  <c r="BU289" i="6" s="1"/>
  <c r="BV289" i="6" s="1"/>
  <c r="LF287" i="6"/>
  <c r="MB287" i="6"/>
  <c r="JH287" i="6"/>
  <c r="HK287" i="6"/>
  <c r="FK287" i="6"/>
  <c r="JN285" i="6"/>
  <c r="JD285" i="6"/>
  <c r="JE285" i="6" s="1"/>
  <c r="BU285" i="6" s="1"/>
  <c r="BV285" i="6" s="1"/>
  <c r="FD285" i="6"/>
  <c r="G285" i="6" s="1"/>
  <c r="MD283" i="6"/>
  <c r="JR283" i="6"/>
  <c r="JS283" i="6" s="1"/>
  <c r="CI283" i="6" s="1"/>
  <c r="CJ283" i="6" s="1"/>
  <c r="MC281" i="6"/>
  <c r="CV281" i="6" s="1"/>
  <c r="HJ281" i="6"/>
  <c r="AH281" i="6" s="1"/>
  <c r="FI281" i="6"/>
  <c r="MD279" i="6"/>
  <c r="JJ278" i="6"/>
  <c r="HJ278" i="6"/>
  <c r="AH278" i="6" s="1"/>
  <c r="ML276" i="6"/>
  <c r="LF275" i="6"/>
  <c r="MB275" i="6"/>
  <c r="HS273" i="6"/>
  <c r="JH273" i="6"/>
  <c r="HK273" i="6"/>
  <c r="FO273" i="6"/>
  <c r="FC273" i="6"/>
  <c r="FD273" i="6" s="1"/>
  <c r="G273" i="6" s="1"/>
  <c r="JN272" i="6"/>
  <c r="LV270" i="6"/>
  <c r="MH270" i="6"/>
  <c r="JP270" i="6"/>
  <c r="JQ270" i="6"/>
  <c r="CG270" i="6" s="1"/>
  <c r="CH270" i="6" s="1"/>
  <c r="JR270" i="6"/>
  <c r="JF270" i="6"/>
  <c r="JH270" i="6"/>
  <c r="JI270" i="6" s="1"/>
  <c r="BY270" i="6" s="1"/>
  <c r="BZ270" i="6" s="1"/>
  <c r="FG270" i="6"/>
  <c r="JF269" i="6"/>
  <c r="JT269" i="6"/>
  <c r="JR268" i="6"/>
  <c r="ML266" i="6"/>
  <c r="ME262" i="6"/>
  <c r="HN257" i="6"/>
  <c r="HJ257" i="6"/>
  <c r="HF256" i="6"/>
  <c r="LY252" i="6"/>
  <c r="CR252" i="6" s="1"/>
  <c r="HR252" i="6"/>
  <c r="AP252" i="6" s="1"/>
  <c r="HR251" i="6"/>
  <c r="AP251" i="6" s="1"/>
  <c r="JE244" i="6"/>
  <c r="BU244" i="6" s="1"/>
  <c r="BV244" i="6" s="1"/>
  <c r="FM242" i="6"/>
  <c r="HE239" i="6"/>
  <c r="HI239" i="6"/>
  <c r="HK239" i="6"/>
  <c r="MK237" i="6"/>
  <c r="DD237" i="6" s="1"/>
  <c r="FG228" i="6"/>
  <c r="MD326" i="6"/>
  <c r="FN322" i="6"/>
  <c r="Q322" i="6"/>
  <c r="MD320" i="6"/>
  <c r="JL320" i="6"/>
  <c r="JM320" i="6" s="1"/>
  <c r="CC320" i="6" s="1"/>
  <c r="CD320" i="6" s="1"/>
  <c r="MB319" i="6"/>
  <c r="JN319" i="6"/>
  <c r="FN311" i="6"/>
  <c r="Q311" i="6" s="1"/>
  <c r="MI309" i="6"/>
  <c r="DB309" i="6" s="1"/>
  <c r="DC309" i="6" s="1"/>
  <c r="DX309" i="6" s="1"/>
  <c r="LF307" i="6"/>
  <c r="FF307" i="6"/>
  <c r="I307" i="6" s="1"/>
  <c r="JE305" i="6"/>
  <c r="BU305" i="6" s="1"/>
  <c r="BV305" i="6" s="1"/>
  <c r="FL305" i="6"/>
  <c r="O305" i="6" s="1"/>
  <c r="JG303" i="6"/>
  <c r="BW303" i="6" s="1"/>
  <c r="BX303" i="6" s="1"/>
  <c r="ML301" i="6"/>
  <c r="MB301" i="6"/>
  <c r="HJ301" i="6"/>
  <c r="AH301" i="6" s="1"/>
  <c r="FG300" i="6"/>
  <c r="FH300" i="6"/>
  <c r="K300" i="6" s="1"/>
  <c r="LV298" i="6"/>
  <c r="LW298" i="6"/>
  <c r="CP298" i="6" s="1"/>
  <c r="HG297" i="6"/>
  <c r="FJ297" i="6"/>
  <c r="M297" i="6" s="1"/>
  <c r="HR296" i="6"/>
  <c r="AP296" i="6" s="1"/>
  <c r="HJ293" i="6"/>
  <c r="AH293" i="6" s="1"/>
  <c r="LZ291" i="6"/>
  <c r="FN291" i="6"/>
  <c r="Q291" i="6"/>
  <c r="FD291" i="6"/>
  <c r="G291" i="6" s="1"/>
  <c r="MD289" i="6"/>
  <c r="ME289" i="6"/>
  <c r="CX289" i="6" s="1"/>
  <c r="HD289" i="6"/>
  <c r="AB289" i="6" s="1"/>
  <c r="FN289" i="6"/>
  <c r="Q289" i="6" s="1"/>
  <c r="JG285" i="6"/>
  <c r="BW285" i="6" s="1"/>
  <c r="BX285" i="6" s="1"/>
  <c r="FJ285" i="6"/>
  <c r="M285" i="6" s="1"/>
  <c r="MB283" i="6"/>
  <c r="FN283" i="6"/>
  <c r="Q283" i="6" s="1"/>
  <c r="MG281" i="6"/>
  <c r="CZ281" i="6" s="1"/>
  <c r="HN281" i="6"/>
  <c r="AL281" i="6" s="1"/>
  <c r="FG281" i="6"/>
  <c r="FH281" i="6" s="1"/>
  <c r="K281" i="6" s="1"/>
  <c r="JM279" i="6"/>
  <c r="CC279" i="6" s="1"/>
  <c r="CD279" i="6" s="1"/>
  <c r="JH278" i="6"/>
  <c r="FN273" i="6"/>
  <c r="Q273" i="6" s="1"/>
  <c r="FF273" i="6"/>
  <c r="I273" i="6" s="1"/>
  <c r="HC265" i="6"/>
  <c r="HD265" i="6"/>
  <c r="HS265" i="6"/>
  <c r="HG265" i="6"/>
  <c r="HH265" i="6" s="1"/>
  <c r="HM265" i="6"/>
  <c r="HN265" i="6" s="1"/>
  <c r="HO265" i="6"/>
  <c r="LX264" i="6"/>
  <c r="MJ264" i="6"/>
  <c r="ML264" i="6"/>
  <c r="LQ264" i="6"/>
  <c r="LZ264" i="6"/>
  <c r="MB264" i="6"/>
  <c r="MC262" i="6"/>
  <c r="FL258" i="6"/>
  <c r="FI257" i="6"/>
  <c r="HL257" i="6"/>
  <c r="MC253" i="6"/>
  <c r="CV253" i="6" s="1"/>
  <c r="MK253" i="6"/>
  <c r="DD253" i="6" s="1"/>
  <c r="HD253" i="6"/>
  <c r="AB253" i="6"/>
  <c r="JK244" i="6"/>
  <c r="CA244" i="6"/>
  <c r="CB244" i="6" s="1"/>
  <c r="MB242" i="6"/>
  <c r="LX242" i="6"/>
  <c r="LY242" i="6"/>
  <c r="CR242" i="6" s="1"/>
  <c r="LZ242" i="6"/>
  <c r="MD242" i="6"/>
  <c r="MH242" i="6"/>
  <c r="ML242" i="6"/>
  <c r="FK242" i="6"/>
  <c r="FL242" i="6"/>
  <c r="O242" i="6" s="1"/>
  <c r="MJ241" i="6"/>
  <c r="LX241" i="6"/>
  <c r="LZ241" i="6"/>
  <c r="MD241" i="6"/>
  <c r="ML241" i="6"/>
  <c r="MH241" i="6"/>
  <c r="JR240" i="6"/>
  <c r="JF240" i="6"/>
  <c r="JG240" i="6" s="1"/>
  <c r="BW240" i="6" s="1"/>
  <c r="BX240" i="6" s="1"/>
  <c r="JH240" i="6"/>
  <c r="JT240" i="6"/>
  <c r="JL240" i="6"/>
  <c r="JN240" i="6"/>
  <c r="JT231" i="6"/>
  <c r="JP228" i="6"/>
  <c r="JN228" i="6"/>
  <c r="JT228" i="6"/>
  <c r="IY228" i="6"/>
  <c r="JD228" i="6"/>
  <c r="JR228" i="6"/>
  <c r="JF228" i="6"/>
  <c r="JH228" i="6"/>
  <c r="JJ228" i="6"/>
  <c r="EX225" i="6"/>
  <c r="FO225" i="6"/>
  <c r="FM225" i="6"/>
  <c r="FS225" i="6"/>
  <c r="FC225" i="6"/>
  <c r="FE225" i="6"/>
  <c r="FG225" i="6"/>
  <c r="FI225" i="6"/>
  <c r="LG324" i="6"/>
  <c r="HQ323" i="6"/>
  <c r="HR323" i="6" s="1"/>
  <c r="AP323" i="6" s="1"/>
  <c r="LX319" i="6"/>
  <c r="JL319" i="6"/>
  <c r="FI319" i="6"/>
  <c r="LX318" i="6"/>
  <c r="HK318" i="6"/>
  <c r="FO318" i="6"/>
  <c r="HG315" i="6"/>
  <c r="FI315" i="6"/>
  <c r="JS312" i="6"/>
  <c r="CI312" i="6" s="1"/>
  <c r="CJ312" i="6" s="1"/>
  <c r="MB311" i="6"/>
  <c r="FM310" i="6"/>
  <c r="MF309" i="6"/>
  <c r="HM309" i="6"/>
  <c r="FD308" i="6"/>
  <c r="G308" i="6" s="1"/>
  <c r="LZ307" i="6"/>
  <c r="LZ301" i="6"/>
  <c r="MA301" i="6"/>
  <c r="CT301" i="6" s="1"/>
  <c r="FP301" i="6"/>
  <c r="S301" i="6" s="1"/>
  <c r="HC300" i="6"/>
  <c r="MA298" i="6"/>
  <c r="CT298" i="6" s="1"/>
  <c r="LZ289" i="6"/>
  <c r="MA289" i="6" s="1"/>
  <c r="CT289" i="6" s="1"/>
  <c r="JM289" i="6"/>
  <c r="CC289" i="6" s="1"/>
  <c r="CD289" i="6" s="1"/>
  <c r="HM289" i="6"/>
  <c r="FR289" i="6"/>
  <c r="U289" i="6" s="1"/>
  <c r="FD289" i="6"/>
  <c r="G289" i="6" s="1"/>
  <c r="LG285" i="6"/>
  <c r="LY285" i="6"/>
  <c r="CR285" i="6" s="1"/>
  <c r="CS285" i="6" s="1"/>
  <c r="DN285" i="6" s="1"/>
  <c r="HQ285" i="6"/>
  <c r="HC285" i="6"/>
  <c r="HD285" i="6" s="1"/>
  <c r="AB285" i="6" s="1"/>
  <c r="ML283" i="6"/>
  <c r="LZ283" i="6"/>
  <c r="JN283" i="6"/>
  <c r="JO283" i="6" s="1"/>
  <c r="CE283" i="6" s="1"/>
  <c r="CF283" i="6" s="1"/>
  <c r="HK279" i="6"/>
  <c r="LG278" i="6"/>
  <c r="LH278" i="6" s="1"/>
  <c r="LG276" i="6"/>
  <c r="HS275" i="6"/>
  <c r="FM275" i="6"/>
  <c r="FK273" i="6"/>
  <c r="JL272" i="6"/>
  <c r="JM272" i="6"/>
  <c r="CC272" i="6" s="1"/>
  <c r="CD272" i="6" s="1"/>
  <c r="HE270" i="6"/>
  <c r="MA268" i="6"/>
  <c r="CT268" i="6" s="1"/>
  <c r="IY265" i="6"/>
  <c r="JK265" i="6"/>
  <c r="JP265" i="6"/>
  <c r="JT265" i="6"/>
  <c r="JD265" i="6"/>
  <c r="JF265" i="6"/>
  <c r="JR265" i="6"/>
  <c r="JH265" i="6"/>
  <c r="MH264" i="6"/>
  <c r="JN260" i="6"/>
  <c r="FG257" i="6"/>
  <c r="MG253" i="6"/>
  <c r="CZ253" i="6" s="1"/>
  <c r="FF245" i="6"/>
  <c r="I245" i="6" s="1"/>
  <c r="MA244" i="6"/>
  <c r="CT244" i="6" s="1"/>
  <c r="FI242" i="6"/>
  <c r="FJ242" i="6"/>
  <c r="M242" i="6" s="1"/>
  <c r="JD238" i="6"/>
  <c r="HD234" i="6"/>
  <c r="AB234" i="6" s="1"/>
  <c r="HC233" i="6"/>
  <c r="HD233" i="6"/>
  <c r="AB233" i="6" s="1"/>
  <c r="ME223" i="6"/>
  <c r="LW223" i="6"/>
  <c r="FL195" i="6"/>
  <c r="O195" i="6" s="1"/>
  <c r="MI183" i="6"/>
  <c r="DB183" i="6" s="1"/>
  <c r="JD182" i="6"/>
  <c r="JF182" i="6"/>
  <c r="JH182" i="6"/>
  <c r="IY182" i="6"/>
  <c r="JJ182" i="6"/>
  <c r="JR182" i="6"/>
  <c r="JL182" i="6"/>
  <c r="JN182" i="6"/>
  <c r="JJ126" i="6"/>
  <c r="JD126" i="6"/>
  <c r="JH126" i="6"/>
  <c r="JN126" i="6"/>
  <c r="JP126" i="6"/>
  <c r="JR126" i="6"/>
  <c r="JH118" i="6"/>
  <c r="JD118" i="6"/>
  <c r="JF118" i="6"/>
  <c r="JJ118" i="6"/>
  <c r="JL118" i="6"/>
  <c r="JN118" i="6"/>
  <c r="JP118" i="6"/>
  <c r="JT118" i="6"/>
  <c r="HL234" i="6"/>
  <c r="AJ234" i="6" s="1"/>
  <c r="FD232" i="6"/>
  <c r="G232" i="6" s="1"/>
  <c r="FI229" i="6"/>
  <c r="MH227" i="6"/>
  <c r="LG226" i="6"/>
  <c r="HS219" i="6"/>
  <c r="FL207" i="6"/>
  <c r="O207" i="6"/>
  <c r="MK195" i="6"/>
  <c r="DD195" i="6" s="1"/>
  <c r="JQ195" i="6"/>
  <c r="CG195" i="6" s="1"/>
  <c r="CH195" i="6" s="1"/>
  <c r="MH194" i="6"/>
  <c r="ML194" i="6"/>
  <c r="MJ194" i="6"/>
  <c r="LX194" i="6"/>
  <c r="LZ194" i="6"/>
  <c r="MB194" i="6"/>
  <c r="HC194" i="6"/>
  <c r="HM194" i="6"/>
  <c r="HO194" i="6"/>
  <c r="HP194" i="6"/>
  <c r="AN194" i="6" s="1"/>
  <c r="HQ194" i="6"/>
  <c r="HE194" i="6"/>
  <c r="HG194" i="6"/>
  <c r="FG192" i="6"/>
  <c r="FI192" i="6"/>
  <c r="FK192" i="6"/>
  <c r="EX192" i="6"/>
  <c r="FM192" i="6"/>
  <c r="FQ192" i="6"/>
  <c r="FS192" i="6"/>
  <c r="MK190" i="6"/>
  <c r="DD190" i="6" s="1"/>
  <c r="DY190" i="6" s="1"/>
  <c r="FC128" i="6"/>
  <c r="FM128" i="6"/>
  <c r="FN128" i="6"/>
  <c r="Q128" i="6" s="1"/>
  <c r="FO128" i="6"/>
  <c r="FQ128" i="6"/>
  <c r="FR128" i="6" s="1"/>
  <c r="U128" i="6" s="1"/>
  <c r="FE128" i="6"/>
  <c r="FF128" i="6" s="1"/>
  <c r="I128" i="6" s="1"/>
  <c r="FG128" i="6"/>
  <c r="FH128" i="6" s="1"/>
  <c r="K128" i="6" s="1"/>
  <c r="FI128" i="6"/>
  <c r="FK128" i="6"/>
  <c r="JF126" i="6"/>
  <c r="LY272" i="6"/>
  <c r="CR272" i="6" s="1"/>
  <c r="CS272" i="6" s="1"/>
  <c r="DN272" i="6" s="1"/>
  <c r="MG268" i="6"/>
  <c r="CZ268" i="6" s="1"/>
  <c r="HG268" i="6"/>
  <c r="FL266" i="6"/>
  <c r="LF264" i="6"/>
  <c r="LV262" i="6"/>
  <c r="LW262" i="6" s="1"/>
  <c r="ML260" i="6"/>
  <c r="MJ259" i="6"/>
  <c r="JD258" i="6"/>
  <c r="JO257" i="6"/>
  <c r="LQ257" i="6"/>
  <c r="ME257" i="6" s="1"/>
  <c r="JI257" i="6"/>
  <c r="MC256" i="6"/>
  <c r="MA254" i="6"/>
  <c r="CT254" i="6"/>
  <c r="JO254" i="6"/>
  <c r="CE254" i="6" s="1"/>
  <c r="CF254" i="6" s="1"/>
  <c r="LG251" i="6"/>
  <c r="FP251" i="6"/>
  <c r="S251" i="6" s="1"/>
  <c r="MK250" i="6"/>
  <c r="DD250" i="6" s="1"/>
  <c r="JQ248" i="6"/>
  <c r="CG248" i="6" s="1"/>
  <c r="CH248" i="6" s="1"/>
  <c r="HJ248" i="6"/>
  <c r="AH248" i="6" s="1"/>
  <c r="FP248" i="6"/>
  <c r="S248" i="6" s="1"/>
  <c r="MA245" i="6"/>
  <c r="CT245" i="6" s="1"/>
  <c r="HQ240" i="6"/>
  <c r="HS237" i="6"/>
  <c r="LG235" i="6"/>
  <c r="MF233" i="6"/>
  <c r="MG233" i="6"/>
  <c r="CZ233" i="6" s="1"/>
  <c r="HN231" i="6"/>
  <c r="AL231" i="6" s="1"/>
  <c r="LG229" i="6"/>
  <c r="FG229" i="6"/>
  <c r="HQ229" i="6"/>
  <c r="FQ229" i="6"/>
  <c r="LZ228" i="6"/>
  <c r="MB227" i="6"/>
  <c r="LF226" i="6"/>
  <c r="MG226" i="6"/>
  <c r="HQ226" i="6"/>
  <c r="LF225" i="6"/>
  <c r="MI225" i="6"/>
  <c r="DB225" i="6"/>
  <c r="DW225" i="6" s="1"/>
  <c r="HN209" i="6"/>
  <c r="AL209" i="6" s="1"/>
  <c r="LV195" i="6"/>
  <c r="LX195" i="6"/>
  <c r="LZ195" i="6"/>
  <c r="MB195" i="6"/>
  <c r="MD195" i="6"/>
  <c r="ML195" i="6"/>
  <c r="HE139" i="6"/>
  <c r="HQ139" i="6"/>
  <c r="HC139" i="6"/>
  <c r="HK139" i="6"/>
  <c r="HL139" i="6"/>
  <c r="AJ139" i="6" s="1"/>
  <c r="HM139" i="6"/>
  <c r="FS128" i="6"/>
  <c r="HC272" i="6"/>
  <c r="HR269" i="6"/>
  <c r="AP269" i="6" s="1"/>
  <c r="ME268" i="6"/>
  <c r="CX268" i="6" s="1"/>
  <c r="CY268" i="6" s="1"/>
  <c r="DT268" i="6" s="1"/>
  <c r="HC264" i="6"/>
  <c r="HP262" i="6"/>
  <c r="AN262" i="6" s="1"/>
  <c r="FG260" i="6"/>
  <c r="MH259" i="6"/>
  <c r="FD258" i="6"/>
  <c r="JS257" i="6"/>
  <c r="CI257" i="6" s="1"/>
  <c r="CJ257" i="6" s="1"/>
  <c r="MA253" i="6"/>
  <c r="CT253" i="6"/>
  <c r="MC252" i="6"/>
  <c r="CV252" i="6" s="1"/>
  <c r="DQ252" i="6" s="1"/>
  <c r="LF251" i="6"/>
  <c r="MI251" i="6"/>
  <c r="DB251" i="6" s="1"/>
  <c r="LY251" i="6"/>
  <c r="CR251" i="6" s="1"/>
  <c r="MG247" i="6"/>
  <c r="CZ247" i="6" s="1"/>
  <c r="FJ247" i="6"/>
  <c r="M247" i="6" s="1"/>
  <c r="LW246" i="6"/>
  <c r="CP246" i="6" s="1"/>
  <c r="JI246" i="6"/>
  <c r="BY246" i="6" s="1"/>
  <c r="BZ246" i="6" s="1"/>
  <c r="HP246" i="6"/>
  <c r="AN246" i="6" s="1"/>
  <c r="JI244" i="6"/>
  <c r="BY244" i="6" s="1"/>
  <c r="BZ244" i="6" s="1"/>
  <c r="HC242" i="6"/>
  <c r="JQ241" i="6"/>
  <c r="CG241" i="6" s="1"/>
  <c r="CH241" i="6" s="1"/>
  <c r="JD241" i="6"/>
  <c r="HO240" i="6"/>
  <c r="ME238" i="6"/>
  <c r="CX238" i="6" s="1"/>
  <c r="HD238" i="6"/>
  <c r="AB238" i="6"/>
  <c r="FJ238" i="6"/>
  <c r="M238" i="6" s="1"/>
  <c r="HQ237" i="6"/>
  <c r="HR237" i="6" s="1"/>
  <c r="AP237" i="6" s="1"/>
  <c r="JR235" i="6"/>
  <c r="JS235" i="6" s="1"/>
  <c r="CI235" i="6" s="1"/>
  <c r="CJ235" i="6" s="1"/>
  <c r="HI234" i="6"/>
  <c r="HJ234" i="6" s="1"/>
  <c r="AH234" i="6" s="1"/>
  <c r="MD233" i="6"/>
  <c r="ME233" i="6"/>
  <c r="CX233" i="6" s="1"/>
  <c r="FO233" i="6"/>
  <c r="FP233" i="6"/>
  <c r="S233" i="6" s="1"/>
  <c r="LG232" i="6"/>
  <c r="MJ232" i="6"/>
  <c r="FE229" i="6"/>
  <c r="HM229" i="6"/>
  <c r="EX229" i="6"/>
  <c r="FL229" i="6" s="1"/>
  <c r="LX228" i="6"/>
  <c r="HL228" i="6"/>
  <c r="LZ227" i="6"/>
  <c r="HS226" i="6"/>
  <c r="HK226" i="6"/>
  <c r="LY225" i="6"/>
  <c r="GX225" i="6"/>
  <c r="HQ225" i="6"/>
  <c r="HE225" i="6"/>
  <c r="HI225" i="6"/>
  <c r="HK225" i="6"/>
  <c r="HM219" i="6"/>
  <c r="HO219" i="6"/>
  <c r="HQ219" i="6"/>
  <c r="GX219" i="6"/>
  <c r="HD219" i="6" s="1"/>
  <c r="HE219" i="6"/>
  <c r="HG219" i="6"/>
  <c r="HQ202" i="6"/>
  <c r="HR202" i="6" s="1"/>
  <c r="AP202" i="6" s="1"/>
  <c r="HE202" i="6"/>
  <c r="HF202" i="6" s="1"/>
  <c r="AD202" i="6" s="1"/>
  <c r="HI202" i="6"/>
  <c r="HJ202" i="6" s="1"/>
  <c r="AH202" i="6" s="1"/>
  <c r="HO202" i="6"/>
  <c r="HP202" i="6" s="1"/>
  <c r="AN202" i="6" s="1"/>
  <c r="HC197" i="6"/>
  <c r="HD197" i="6"/>
  <c r="AB197" i="6" s="1"/>
  <c r="HE197" i="6"/>
  <c r="HK197" i="6"/>
  <c r="HL197" i="6"/>
  <c r="AJ197" i="6" s="1"/>
  <c r="MF194" i="6"/>
  <c r="FC190" i="6"/>
  <c r="MG190" i="6"/>
  <c r="MF188" i="6"/>
  <c r="MB188" i="6"/>
  <c r="MJ188" i="6"/>
  <c r="ML188" i="6"/>
  <c r="JQ178" i="6"/>
  <c r="CG178" i="6" s="1"/>
  <c r="CH178" i="6" s="1"/>
  <c r="HK141" i="6"/>
  <c r="HC141" i="6"/>
  <c r="HO141" i="6"/>
  <c r="HE141" i="6"/>
  <c r="HG141" i="6"/>
  <c r="HI141" i="6"/>
  <c r="HS141" i="6"/>
  <c r="HM141" i="6"/>
  <c r="HQ141" i="6"/>
  <c r="LG270" i="6"/>
  <c r="MC268" i="6"/>
  <c r="CV268" i="6" s="1"/>
  <c r="MF259" i="6"/>
  <c r="JT258" i="6"/>
  <c r="JP258" i="6"/>
  <c r="JK254" i="6"/>
  <c r="CA254" i="6" s="1"/>
  <c r="CB254" i="6" s="1"/>
  <c r="LY253" i="6"/>
  <c r="CR253" i="6" s="1"/>
  <c r="MG252" i="6"/>
  <c r="CZ252" i="6" s="1"/>
  <c r="HJ252" i="6"/>
  <c r="AH252" i="6" s="1"/>
  <c r="HJ251" i="6"/>
  <c r="AH251" i="6" s="1"/>
  <c r="FD251" i="6"/>
  <c r="G251" i="6" s="1"/>
  <c r="JE248" i="6"/>
  <c r="BU248" i="6" s="1"/>
  <c r="BV248" i="6" s="1"/>
  <c r="ME247" i="6"/>
  <c r="CX247" i="6" s="1"/>
  <c r="LW247" i="6"/>
  <c r="CP247" i="6" s="1"/>
  <c r="HN246" i="6"/>
  <c r="AL246" i="6"/>
  <c r="JQ244" i="6"/>
  <c r="CG244" i="6" s="1"/>
  <c r="CH244" i="6" s="1"/>
  <c r="JG244" i="6"/>
  <c r="BW244" i="6" s="1"/>
  <c r="BX244" i="6" s="1"/>
  <c r="HF242" i="6"/>
  <c r="AD242" i="6" s="1"/>
  <c r="HS241" i="6"/>
  <c r="JO241" i="6"/>
  <c r="CE241" i="6" s="1"/>
  <c r="CF241" i="6" s="1"/>
  <c r="JG241" i="6"/>
  <c r="BW241" i="6" s="1"/>
  <c r="BX241" i="6" s="1"/>
  <c r="HM240" i="6"/>
  <c r="HC240" i="6"/>
  <c r="FJ239" i="6"/>
  <c r="M239" i="6" s="1"/>
  <c r="HP238" i="6"/>
  <c r="AN238" i="6" s="1"/>
  <c r="JQ237" i="6"/>
  <c r="CG237" i="6" s="1"/>
  <c r="CH237" i="6" s="1"/>
  <c r="HO237" i="6"/>
  <c r="HC237" i="6"/>
  <c r="JT235" i="6"/>
  <c r="JP235" i="6"/>
  <c r="JD235" i="6"/>
  <c r="JE235" i="6"/>
  <c r="BU235" i="6" s="1"/>
  <c r="BV235" i="6" s="1"/>
  <c r="HE234" i="6"/>
  <c r="HF234" i="6" s="1"/>
  <c r="AD234" i="6" s="1"/>
  <c r="LV233" i="6"/>
  <c r="LW233" i="6" s="1"/>
  <c r="CP233" i="6" s="1"/>
  <c r="FM233" i="6"/>
  <c r="FC233" i="6"/>
  <c r="FD233" i="6"/>
  <c r="G233" i="6" s="1"/>
  <c r="LF232" i="6"/>
  <c r="MH232" i="6"/>
  <c r="LV232" i="6"/>
  <c r="FQ231" i="6"/>
  <c r="HS229" i="6"/>
  <c r="FC229" i="6"/>
  <c r="HK229" i="6"/>
  <c r="LQ228" i="6"/>
  <c r="MC228" i="6" s="1"/>
  <c r="HI226" i="6"/>
  <c r="FJ213" i="6"/>
  <c r="M213" i="6" s="1"/>
  <c r="FR210" i="6"/>
  <c r="U210" i="6" s="1"/>
  <c r="LG209" i="6"/>
  <c r="HO205" i="6"/>
  <c r="HQ205" i="6"/>
  <c r="HR205" i="6"/>
  <c r="AP205" i="6" s="1"/>
  <c r="HE205" i="6"/>
  <c r="HG205" i="6"/>
  <c r="HI205" i="6"/>
  <c r="LV201" i="6"/>
  <c r="MF201" i="6"/>
  <c r="ML201" i="6"/>
  <c r="MH201" i="6"/>
  <c r="MJ201" i="6"/>
  <c r="LX201" i="6"/>
  <c r="LZ201" i="6"/>
  <c r="MF132" i="6"/>
  <c r="MB132" i="6"/>
  <c r="LV132" i="6"/>
  <c r="MH132" i="6"/>
  <c r="ML132" i="6"/>
  <c r="MJ132" i="6"/>
  <c r="LX132" i="6"/>
  <c r="LZ132" i="6"/>
  <c r="MD132" i="6"/>
  <c r="MB123" i="6"/>
  <c r="LV123" i="6"/>
  <c r="MF123" i="6"/>
  <c r="MH123" i="6"/>
  <c r="MJ123" i="6"/>
  <c r="ML123" i="6"/>
  <c r="LX123" i="6"/>
  <c r="LZ123" i="6"/>
  <c r="MD123" i="6"/>
  <c r="ME259" i="6"/>
  <c r="LW259" i="6"/>
  <c r="MA256" i="6"/>
  <c r="ME252" i="6"/>
  <c r="CX252" i="6" s="1"/>
  <c r="MK248" i="6"/>
  <c r="DD248" i="6" s="1"/>
  <c r="DE248" i="6" s="1"/>
  <c r="DZ248" i="6" s="1"/>
  <c r="MC247" i="6"/>
  <c r="CV247" i="6" s="1"/>
  <c r="JK245" i="6"/>
  <c r="CA245" i="6" s="1"/>
  <c r="CB245" i="6" s="1"/>
  <c r="HF237" i="6"/>
  <c r="AD237" i="6" s="1"/>
  <c r="FL233" i="6"/>
  <c r="O233" i="6" s="1"/>
  <c r="LY232" i="6"/>
  <c r="CR232" i="6" s="1"/>
  <c r="FK232" i="6"/>
  <c r="FL232" i="6" s="1"/>
  <c r="O232" i="6" s="1"/>
  <c r="LF231" i="6"/>
  <c r="GX229" i="6"/>
  <c r="HP229" i="6" s="1"/>
  <c r="AN229" i="6" s="1"/>
  <c r="MJ228" i="6"/>
  <c r="GX226" i="6"/>
  <c r="HN226" i="6" s="1"/>
  <c r="JM225" i="6"/>
  <c r="HQ204" i="6"/>
  <c r="HE204" i="6"/>
  <c r="HI204" i="6"/>
  <c r="HK204" i="6"/>
  <c r="FE190" i="6"/>
  <c r="FG190" i="6"/>
  <c r="FI190" i="6"/>
  <c r="EX190" i="6"/>
  <c r="FP190" i="6" s="1"/>
  <c r="S190" i="6" s="1"/>
  <c r="FK190" i="6"/>
  <c r="FQ190" i="6"/>
  <c r="FM190" i="6"/>
  <c r="FS190" i="6"/>
  <c r="LZ185" i="6"/>
  <c r="LV185" i="6"/>
  <c r="MH185" i="6"/>
  <c r="MJ185" i="6"/>
  <c r="LQ185" i="6"/>
  <c r="ME185" i="6" s="1"/>
  <c r="MB185" i="6"/>
  <c r="ML185" i="6"/>
  <c r="LF270" i="6"/>
  <c r="LG268" i="6"/>
  <c r="HR268" i="6"/>
  <c r="AP268" i="6" s="1"/>
  <c r="HD268" i="6"/>
  <c r="AB268" i="6" s="1"/>
  <c r="FD266" i="6"/>
  <c r="MK262" i="6"/>
  <c r="DD262" i="6" s="1"/>
  <c r="JI259" i="6"/>
  <c r="MB259" i="6"/>
  <c r="MC259" i="6" s="1"/>
  <c r="JL258" i="6"/>
  <c r="HR257" i="6"/>
  <c r="AP257" i="6" s="1"/>
  <c r="JG254" i="6"/>
  <c r="BW254" i="6" s="1"/>
  <c r="BX254" i="6" s="1"/>
  <c r="JE253" i="6"/>
  <c r="BU253" i="6" s="1"/>
  <c r="BV253" i="6" s="1"/>
  <c r="JQ252" i="6"/>
  <c r="CG252" i="6" s="1"/>
  <c r="CH252" i="6" s="1"/>
  <c r="JG252" i="6"/>
  <c r="BW252" i="6" s="1"/>
  <c r="BX252" i="6" s="1"/>
  <c r="HF252" i="6"/>
  <c r="AD252" i="6" s="1"/>
  <c r="JE251" i="6"/>
  <c r="BU251" i="6" s="1"/>
  <c r="BV251" i="6" s="1"/>
  <c r="HF251" i="6"/>
  <c r="AD251" i="6" s="1"/>
  <c r="FR250" i="6"/>
  <c r="U250" i="6" s="1"/>
  <c r="FD250" i="6"/>
  <c r="G250" i="6" s="1"/>
  <c r="MI248" i="6"/>
  <c r="DB248" i="6" s="1"/>
  <c r="HJ246" i="6"/>
  <c r="AH246" i="6" s="1"/>
  <c r="FP246" i="6"/>
  <c r="S246" i="6"/>
  <c r="MI245" i="6"/>
  <c r="DB245" i="6"/>
  <c r="LF244" i="6"/>
  <c r="LG242" i="6"/>
  <c r="HO241" i="6"/>
  <c r="HP241" i="6" s="1"/>
  <c r="AN241" i="6" s="1"/>
  <c r="FO241" i="6"/>
  <c r="FP241" i="6"/>
  <c r="S241" i="6" s="1"/>
  <c r="FF239" i="6"/>
  <c r="I239" i="6" s="1"/>
  <c r="HH238" i="6"/>
  <c r="AF238" i="6" s="1"/>
  <c r="LH237" i="6"/>
  <c r="HK237" i="6"/>
  <c r="FQ237" i="6"/>
  <c r="JL235" i="6"/>
  <c r="HQ234" i="6"/>
  <c r="HR234" i="6"/>
  <c r="AP234" i="6" s="1"/>
  <c r="LF233" i="6"/>
  <c r="MD232" i="6"/>
  <c r="JE232" i="6"/>
  <c r="BU232" i="6" s="1"/>
  <c r="BV232" i="6" s="1"/>
  <c r="FS231" i="6"/>
  <c r="FM231" i="6"/>
  <c r="JK227" i="6"/>
  <c r="MA225" i="6"/>
  <c r="JQ225" i="6"/>
  <c r="CG225" i="6" s="1"/>
  <c r="CH225" i="6" s="1"/>
  <c r="FF222" i="6"/>
  <c r="HI219" i="6"/>
  <c r="FL217" i="6"/>
  <c r="O217" i="6" s="1"/>
  <c r="JS213" i="6"/>
  <c r="CI213" i="6" s="1"/>
  <c r="CJ213" i="6" s="1"/>
  <c r="HM205" i="6"/>
  <c r="FP200" i="6"/>
  <c r="S200" i="6" s="1"/>
  <c r="FC196" i="6"/>
  <c r="FD196" i="6"/>
  <c r="G196" i="6" s="1"/>
  <c r="FK196" i="6"/>
  <c r="FL196" i="6"/>
  <c r="O196" i="6" s="1"/>
  <c r="FM196" i="6"/>
  <c r="FN196" i="6"/>
  <c r="Q196" i="6" s="1"/>
  <c r="FO196" i="6"/>
  <c r="FP196" i="6"/>
  <c r="S196" i="6" s="1"/>
  <c r="FQ196" i="6"/>
  <c r="FR196" i="6"/>
  <c r="U196" i="6" s="1"/>
  <c r="FS196" i="6"/>
  <c r="FE196" i="6"/>
  <c r="FF196" i="6"/>
  <c r="I196" i="6" s="1"/>
  <c r="FG196" i="6"/>
  <c r="FH196" i="6"/>
  <c r="K196" i="6" s="1"/>
  <c r="FF195" i="6"/>
  <c r="I195" i="6" s="1"/>
  <c r="IY186" i="6"/>
  <c r="JN186" i="6"/>
  <c r="JH186" i="6"/>
  <c r="JT182" i="6"/>
  <c r="LG149" i="6"/>
  <c r="MG222" i="6"/>
  <c r="MB221" i="6"/>
  <c r="MG217" i="6"/>
  <c r="CZ217" i="6" s="1"/>
  <c r="DU217" i="6" s="1"/>
  <c r="FP217" i="6"/>
  <c r="S217" i="6" s="1"/>
  <c r="LF216" i="6"/>
  <c r="MA216" i="6"/>
  <c r="CT216" i="6" s="1"/>
  <c r="HL216" i="6"/>
  <c r="AJ216" i="6" s="1"/>
  <c r="HR215" i="6"/>
  <c r="AP215" i="6" s="1"/>
  <c r="JQ213" i="6"/>
  <c r="CG213" i="6" s="1"/>
  <c r="CH213" i="6" s="1"/>
  <c r="FN213" i="6"/>
  <c r="Q213" i="6" s="1"/>
  <c r="FP211" i="6"/>
  <c r="S211" i="6" s="1"/>
  <c r="FP210" i="6"/>
  <c r="S210" i="6"/>
  <c r="LG208" i="6"/>
  <c r="JQ207" i="6"/>
  <c r="CG207" i="6" s="1"/>
  <c r="CH207" i="6" s="1"/>
  <c r="JE207" i="6"/>
  <c r="BU207" i="6" s="1"/>
  <c r="BV207" i="6" s="1"/>
  <c r="FD207" i="6"/>
  <c r="G207" i="6" s="1"/>
  <c r="FR204" i="6"/>
  <c r="U204" i="6" s="1"/>
  <c r="ME203" i="6"/>
  <c r="CX203" i="6" s="1"/>
  <c r="HJ203" i="6"/>
  <c r="AH203" i="6" s="1"/>
  <c r="LF198" i="6"/>
  <c r="JO198" i="6"/>
  <c r="CE198" i="6" s="1"/>
  <c r="CF198" i="6" s="1"/>
  <c r="ME196" i="6"/>
  <c r="CX196" i="6" s="1"/>
  <c r="FP195" i="6"/>
  <c r="S195" i="6" s="1"/>
  <c r="JQ191" i="6"/>
  <c r="CG191" i="6" s="1"/>
  <c r="CH191" i="6" s="1"/>
  <c r="HL186" i="6"/>
  <c r="LW183" i="6"/>
  <c r="MG180" i="6"/>
  <c r="CZ180" i="6" s="1"/>
  <c r="DA180" i="6" s="1"/>
  <c r="DV180" i="6" s="1"/>
  <c r="LW180" i="6"/>
  <c r="CP180" i="6" s="1"/>
  <c r="HL179" i="6"/>
  <c r="AJ179" i="6" s="1"/>
  <c r="JS177" i="6"/>
  <c r="CI177" i="6" s="1"/>
  <c r="CJ177" i="6" s="1"/>
  <c r="MH159" i="6"/>
  <c r="MB159" i="6"/>
  <c r="MC159" i="6"/>
  <c r="CV159" i="6" s="1"/>
  <c r="ML159" i="6"/>
  <c r="LV159" i="6"/>
  <c r="MF159" i="6"/>
  <c r="MJ159" i="6"/>
  <c r="LX159" i="6"/>
  <c r="LF149" i="6"/>
  <c r="LH145" i="6"/>
  <c r="LV138" i="6"/>
  <c r="MF138" i="6"/>
  <c r="MJ138" i="6"/>
  <c r="LX138" i="6"/>
  <c r="LZ138" i="6"/>
  <c r="MB138" i="6"/>
  <c r="ML138" i="6"/>
  <c r="MD121" i="6"/>
  <c r="MB121" i="6"/>
  <c r="LV121" i="6"/>
  <c r="MH121" i="6"/>
  <c r="MJ121" i="6"/>
  <c r="LX121" i="6"/>
  <c r="FD118" i="6"/>
  <c r="G118" i="6" s="1"/>
  <c r="LY223" i="6"/>
  <c r="ME222" i="6"/>
  <c r="LW222" i="6"/>
  <c r="FP222" i="6"/>
  <c r="S222" i="6" s="1"/>
  <c r="LZ221" i="6"/>
  <c r="MB220" i="6"/>
  <c r="IY220" i="6"/>
  <c r="JM220" i="6" s="1"/>
  <c r="HO220" i="6"/>
  <c r="FP216" i="6"/>
  <c r="S216" i="6" s="1"/>
  <c r="JM214" i="6"/>
  <c r="CC214" i="6" s="1"/>
  <c r="CD214" i="6" s="1"/>
  <c r="FH214" i="6"/>
  <c r="K214" i="6" s="1"/>
  <c r="JS211" i="6"/>
  <c r="CI211" i="6" s="1"/>
  <c r="CJ211" i="6" s="1"/>
  <c r="JG211" i="6"/>
  <c r="BW211" i="6" s="1"/>
  <c r="BX211" i="6" s="1"/>
  <c r="LF208" i="6"/>
  <c r="FC204" i="6"/>
  <c r="MJ203" i="6"/>
  <c r="MK203" i="6"/>
  <c r="DD203" i="6" s="1"/>
  <c r="JN203" i="6"/>
  <c r="LG200" i="6"/>
  <c r="JD200" i="6"/>
  <c r="JE198" i="6"/>
  <c r="BU198" i="6" s="1"/>
  <c r="BV198" i="6" s="1"/>
  <c r="JE197" i="6"/>
  <c r="BU197" i="6" s="1"/>
  <c r="BV197" i="6" s="1"/>
  <c r="JL196" i="6"/>
  <c r="HL196" i="6"/>
  <c r="AJ196" i="6" s="1"/>
  <c r="JD195" i="6"/>
  <c r="LG194" i="6"/>
  <c r="JD194" i="6"/>
  <c r="FN194" i="6"/>
  <c r="Q194" i="6" s="1"/>
  <c r="FF194" i="6"/>
  <c r="I194" i="6" s="1"/>
  <c r="JN192" i="6"/>
  <c r="FE191" i="6"/>
  <c r="MC190" i="6"/>
  <c r="HO190" i="6"/>
  <c r="JH189" i="6"/>
  <c r="LZ189" i="6"/>
  <c r="MH186" i="6"/>
  <c r="LV186" i="6"/>
  <c r="JN183" i="6"/>
  <c r="MD182" i="6"/>
  <c r="FP182" i="6"/>
  <c r="S182" i="6" s="1"/>
  <c r="HH180" i="6"/>
  <c r="AF180" i="6" s="1"/>
  <c r="JS178" i="6"/>
  <c r="CI178" i="6" s="1"/>
  <c r="CJ178" i="6" s="1"/>
  <c r="JI176" i="6"/>
  <c r="BY176" i="6" s="1"/>
  <c r="BZ176" i="6" s="1"/>
  <c r="MB166" i="6"/>
  <c r="MC166" i="6" s="1"/>
  <c r="CV166" i="6" s="1"/>
  <c r="DQ166" i="6" s="1"/>
  <c r="LV166" i="6"/>
  <c r="LW166" i="6"/>
  <c r="CP166" i="6" s="1"/>
  <c r="LZ166" i="6"/>
  <c r="MA166" i="6"/>
  <c r="CT166" i="6" s="1"/>
  <c r="CU166" i="6" s="1"/>
  <c r="DP166" i="6" s="1"/>
  <c r="JL161" i="6"/>
  <c r="JF161" i="6"/>
  <c r="JD161" i="6"/>
  <c r="JJ161" i="6"/>
  <c r="JT161" i="6"/>
  <c r="JN161" i="6"/>
  <c r="JP161" i="6"/>
  <c r="JR161" i="6"/>
  <c r="FH161" i="6"/>
  <c r="K161" i="6" s="1"/>
  <c r="FL161" i="6"/>
  <c r="O161" i="6" s="1"/>
  <c r="JJ160" i="6"/>
  <c r="JK160" i="6" s="1"/>
  <c r="CA160" i="6" s="1"/>
  <c r="CB160" i="6" s="1"/>
  <c r="JD160" i="6"/>
  <c r="JE160" i="6"/>
  <c r="BU160" i="6" s="1"/>
  <c r="BV160" i="6" s="1"/>
  <c r="JH160" i="6"/>
  <c r="JI160" i="6"/>
  <c r="BY160" i="6" s="1"/>
  <c r="BZ160" i="6" s="1"/>
  <c r="FP154" i="6"/>
  <c r="S154" i="6" s="1"/>
  <c r="FL154" i="6"/>
  <c r="O154" i="6" s="1"/>
  <c r="FH153" i="6"/>
  <c r="K153" i="6" s="1"/>
  <c r="JJ144" i="6"/>
  <c r="JD144" i="6"/>
  <c r="JH144" i="6"/>
  <c r="JL144" i="6"/>
  <c r="JN144" i="6"/>
  <c r="JR144" i="6"/>
  <c r="HC142" i="6"/>
  <c r="HD142" i="6"/>
  <c r="AB142" i="6" s="1"/>
  <c r="HO142" i="6"/>
  <c r="HE142" i="6"/>
  <c r="HF142" i="6"/>
  <c r="AD142" i="6" s="1"/>
  <c r="HG142" i="6"/>
  <c r="HI142" i="6"/>
  <c r="HK142" i="6"/>
  <c r="HC133" i="6"/>
  <c r="HD133" i="6"/>
  <c r="AB133" i="6" s="1"/>
  <c r="HE133" i="6"/>
  <c r="HF133" i="6"/>
  <c r="AD133" i="6" s="1"/>
  <c r="HG133" i="6"/>
  <c r="HH133" i="6"/>
  <c r="AF133" i="6" s="1"/>
  <c r="HS133" i="6"/>
  <c r="HQ133" i="6"/>
  <c r="HR133" i="6" s="1"/>
  <c r="AP133" i="6" s="1"/>
  <c r="MK223" i="6"/>
  <c r="DD223" i="6" s="1"/>
  <c r="MC222" i="6"/>
  <c r="JP221" i="6"/>
  <c r="LZ220" i="6"/>
  <c r="HM220" i="6"/>
  <c r="HC220" i="6"/>
  <c r="MC217" i="6"/>
  <c r="CV217" i="6" s="1"/>
  <c r="FD217" i="6"/>
  <c r="G217" i="6" s="1"/>
  <c r="HH216" i="6"/>
  <c r="AF216" i="6" s="1"/>
  <c r="JM213" i="6"/>
  <c r="CC213" i="6" s="1"/>
  <c r="CD213" i="6" s="1"/>
  <c r="JE213" i="6"/>
  <c r="BU213" i="6" s="1"/>
  <c r="BV213" i="6" s="1"/>
  <c r="HH213" i="6"/>
  <c r="AF213" i="6" s="1"/>
  <c r="MC211" i="6"/>
  <c r="CV211" i="6" s="1"/>
  <c r="CW211" i="6" s="1"/>
  <c r="DR211" i="6" s="1"/>
  <c r="FL210" i="6"/>
  <c r="O210" i="6" s="1"/>
  <c r="FJ207" i="6"/>
  <c r="M207" i="6" s="1"/>
  <c r="LV204" i="6"/>
  <c r="MH203" i="6"/>
  <c r="JL203" i="6"/>
  <c r="HL203" i="6"/>
  <c r="AJ203" i="6" s="1"/>
  <c r="HN203" i="6"/>
  <c r="AL203" i="6" s="1"/>
  <c r="MK202" i="6"/>
  <c r="DD202" i="6" s="1"/>
  <c r="DY202" i="6" s="1"/>
  <c r="MK200" i="6"/>
  <c r="DD200" i="6" s="1"/>
  <c r="MJ198" i="6"/>
  <c r="LF194" i="6"/>
  <c r="JO194" i="6"/>
  <c r="CE194" i="6" s="1"/>
  <c r="CF194" i="6" s="1"/>
  <c r="JL192" i="6"/>
  <c r="JR192" i="6"/>
  <c r="FC191" i="6"/>
  <c r="FQ191" i="6"/>
  <c r="MA190" i="6"/>
  <c r="HM190" i="6"/>
  <c r="JF189" i="6"/>
  <c r="LX189" i="6"/>
  <c r="JR189" i="6"/>
  <c r="HP186" i="6"/>
  <c r="AN186" i="6" s="1"/>
  <c r="JE185" i="6"/>
  <c r="JL183" i="6"/>
  <c r="ML182" i="6"/>
  <c r="LZ182" i="6"/>
  <c r="HQ182" i="6"/>
  <c r="JQ179" i="6"/>
  <c r="CG179" i="6" s="1"/>
  <c r="CH179" i="6" s="1"/>
  <c r="JE178" i="6"/>
  <c r="BU178" i="6" s="1"/>
  <c r="BV178" i="6" s="1"/>
  <c r="JO176" i="6"/>
  <c r="CE176" i="6" s="1"/>
  <c r="CF176" i="6" s="1"/>
  <c r="HF170" i="6"/>
  <c r="AD170" i="6" s="1"/>
  <c r="HC166" i="6"/>
  <c r="HD166" i="6" s="1"/>
  <c r="AB166" i="6" s="1"/>
  <c r="HK166" i="6"/>
  <c r="HL166" i="6" s="1"/>
  <c r="AJ166" i="6" s="1"/>
  <c r="HS166" i="6"/>
  <c r="HM166" i="6"/>
  <c r="HO166" i="6"/>
  <c r="HE166" i="6"/>
  <c r="HQ166" i="6"/>
  <c r="HG166" i="6"/>
  <c r="HH166" i="6" s="1"/>
  <c r="AF166" i="6" s="1"/>
  <c r="FD158" i="6"/>
  <c r="G158" i="6" s="1"/>
  <c r="LF148" i="6"/>
  <c r="FJ146" i="6"/>
  <c r="M146" i="6" s="1"/>
  <c r="JF144" i="6"/>
  <c r="JF135" i="6"/>
  <c r="JD135" i="6"/>
  <c r="JH135" i="6"/>
  <c r="JJ135" i="6"/>
  <c r="JL135" i="6"/>
  <c r="JN135" i="6"/>
  <c r="JT135" i="6"/>
  <c r="JP135" i="6"/>
  <c r="JN117" i="6"/>
  <c r="JD117" i="6"/>
  <c r="JP117" i="6"/>
  <c r="FG96" i="6"/>
  <c r="FH96" i="6" s="1"/>
  <c r="K96" i="6" s="1"/>
  <c r="FO96" i="6"/>
  <c r="FP96" i="6" s="1"/>
  <c r="S96" i="6" s="1"/>
  <c r="MI223" i="6"/>
  <c r="DB223" i="6" s="1"/>
  <c r="FN222" i="6"/>
  <c r="MA217" i="6"/>
  <c r="CT217" i="6" s="1"/>
  <c r="JO217" i="6"/>
  <c r="CE217" i="6" s="1"/>
  <c r="CF217" i="6" s="1"/>
  <c r="JE217" i="6"/>
  <c r="BU217" i="6" s="1"/>
  <c r="BV217" i="6" s="1"/>
  <c r="JQ215" i="6"/>
  <c r="CG215" i="6" s="1"/>
  <c r="CH215" i="6" s="1"/>
  <c r="HL215" i="6"/>
  <c r="AJ215" i="6" s="1"/>
  <c r="HN211" i="6"/>
  <c r="AL211" i="6" s="1"/>
  <c r="HF210" i="6"/>
  <c r="AD210" i="6" s="1"/>
  <c r="JD205" i="6"/>
  <c r="MB203" i="6"/>
  <c r="MC203" i="6"/>
  <c r="CV203" i="6" s="1"/>
  <c r="JH203" i="6"/>
  <c r="FQ203" i="6"/>
  <c r="FF202" i="6"/>
  <c r="I202" i="6" s="1"/>
  <c r="LF200" i="6"/>
  <c r="JN200" i="6"/>
  <c r="HQ200" i="6"/>
  <c r="ML198" i="6"/>
  <c r="MH198" i="6"/>
  <c r="JJ198" i="6"/>
  <c r="JK198" i="6" s="1"/>
  <c r="CA198" i="6" s="1"/>
  <c r="CB198" i="6" s="1"/>
  <c r="JL195" i="6"/>
  <c r="JJ192" i="6"/>
  <c r="IY192" i="6"/>
  <c r="HM192" i="6"/>
  <c r="EX191" i="6"/>
  <c r="FH191" i="6"/>
  <c r="LY190" i="6"/>
  <c r="HE190" i="6"/>
  <c r="JD189" i="6"/>
  <c r="LQ189" i="6"/>
  <c r="IY189" i="6"/>
  <c r="FM188" i="6"/>
  <c r="HC188" i="6"/>
  <c r="HD186" i="6"/>
  <c r="JP185" i="6"/>
  <c r="JQ185" i="6" s="1"/>
  <c r="CG185" i="6" s="1"/>
  <c r="CH185" i="6" s="1"/>
  <c r="LF184" i="6"/>
  <c r="JJ183" i="6"/>
  <c r="MA183" i="6"/>
  <c r="IY183" i="6"/>
  <c r="LX182" i="6"/>
  <c r="HO182" i="6"/>
  <c r="HC182" i="6"/>
  <c r="JO179" i="6"/>
  <c r="CE179" i="6" s="1"/>
  <c r="CF179" i="6" s="1"/>
  <c r="JM179" i="6"/>
  <c r="CC179" i="6" s="1"/>
  <c r="CD179" i="6" s="1"/>
  <c r="JK178" i="6"/>
  <c r="CA178" i="6" s="1"/>
  <c r="CB178" i="6" s="1"/>
  <c r="HL174" i="6"/>
  <c r="AJ174" i="6" s="1"/>
  <c r="JO172" i="6"/>
  <c r="CE172" i="6" s="1"/>
  <c r="CF172" i="6" s="1"/>
  <c r="JE172" i="6"/>
  <c r="BU172" i="6" s="1"/>
  <c r="BV172" i="6" s="1"/>
  <c r="HH165" i="6"/>
  <c r="AF165" i="6" s="1"/>
  <c r="FD161" i="6"/>
  <c r="G161" i="6" s="1"/>
  <c r="MD159" i="6"/>
  <c r="FC141" i="6"/>
  <c r="FD141" i="6" s="1"/>
  <c r="G141" i="6" s="1"/>
  <c r="FI141" i="6"/>
  <c r="MH138" i="6"/>
  <c r="FE135" i="6"/>
  <c r="FK135" i="6"/>
  <c r="FO135" i="6"/>
  <c r="MF121" i="6"/>
  <c r="MG223" i="6"/>
  <c r="LY222" i="6"/>
  <c r="HI220" i="6"/>
  <c r="EX220" i="6"/>
  <c r="FD220" i="6" s="1"/>
  <c r="HD216" i="6"/>
  <c r="AB216" i="6" s="1"/>
  <c r="FJ216" i="6"/>
  <c r="M216" i="6" s="1"/>
  <c r="JI213" i="6"/>
  <c r="BY213" i="6" s="1"/>
  <c r="BZ213" i="6" s="1"/>
  <c r="HR211" i="6"/>
  <c r="AP211" i="6" s="1"/>
  <c r="HL208" i="6"/>
  <c r="AJ208" i="6" s="1"/>
  <c r="FF207" i="6"/>
  <c r="I207" i="6" s="1"/>
  <c r="MD204" i="6"/>
  <c r="JR204" i="6"/>
  <c r="JS204" i="6" s="1"/>
  <c r="CI204" i="6" s="1"/>
  <c r="CJ204" i="6" s="1"/>
  <c r="JD204" i="6"/>
  <c r="FG204" i="6"/>
  <c r="LZ203" i="6"/>
  <c r="FM203" i="6"/>
  <c r="FC203" i="6"/>
  <c r="MI202" i="6"/>
  <c r="DB202" i="6" s="1"/>
  <c r="DC202" i="6" s="1"/>
  <c r="DX202" i="6" s="1"/>
  <c r="JI201" i="6"/>
  <c r="BY201" i="6" s="1"/>
  <c r="BZ201" i="6" s="1"/>
  <c r="MH200" i="6"/>
  <c r="JL200" i="6"/>
  <c r="HO200" i="6"/>
  <c r="HC200" i="6"/>
  <c r="MF198" i="6"/>
  <c r="MG198" i="6" s="1"/>
  <c r="CZ198" i="6" s="1"/>
  <c r="JM197" i="6"/>
  <c r="CC197" i="6" s="1"/>
  <c r="CD197" i="6" s="1"/>
  <c r="JH192" i="6"/>
  <c r="HG192" i="6"/>
  <c r="FS191" i="6"/>
  <c r="GX190" i="6"/>
  <c r="LH189" i="6"/>
  <c r="MJ189" i="6"/>
  <c r="FG188" i="6"/>
  <c r="HF186" i="6"/>
  <c r="JS185" i="6"/>
  <c r="CI185" i="6" s="1"/>
  <c r="CJ185" i="6" s="1"/>
  <c r="LQ182" i="6"/>
  <c r="LW182" i="6" s="1"/>
  <c r="LY180" i="6"/>
  <c r="CR180" i="6" s="1"/>
  <c r="MK177" i="6"/>
  <c r="DD177" i="6"/>
  <c r="HP174" i="6"/>
  <c r="AN174" i="6" s="1"/>
  <c r="JM173" i="6"/>
  <c r="CC173" i="6" s="1"/>
  <c r="CD173" i="6" s="1"/>
  <c r="JJ168" i="6"/>
  <c r="JK168" i="6" s="1"/>
  <c r="CA168" i="6" s="1"/>
  <c r="CB168" i="6" s="1"/>
  <c r="JD168" i="6"/>
  <c r="JE168" i="6" s="1"/>
  <c r="BU168" i="6"/>
  <c r="BV168" i="6" s="1"/>
  <c r="JN168" i="6"/>
  <c r="JO168" i="6"/>
  <c r="CE168" i="6" s="1"/>
  <c r="CF168" i="6" s="1"/>
  <c r="JP168" i="6"/>
  <c r="JQ168" i="6"/>
  <c r="CG168" i="6" s="1"/>
  <c r="CH168" i="6" s="1"/>
  <c r="JF168" i="6"/>
  <c r="JG168" i="6" s="1"/>
  <c r="BW168" i="6" s="1"/>
  <c r="BX168" i="6" s="1"/>
  <c r="JT168" i="6"/>
  <c r="MH166" i="6"/>
  <c r="MI166" i="6"/>
  <c r="DB166" i="6" s="1"/>
  <c r="DC166" i="6" s="1"/>
  <c r="DX166" i="6" s="1"/>
  <c r="JE166" i="6"/>
  <c r="BU166" i="6" s="1"/>
  <c r="BV166" i="6" s="1"/>
  <c r="JH161" i="6"/>
  <c r="LZ159" i="6"/>
  <c r="FS142" i="6"/>
  <c r="FC142" i="6"/>
  <c r="FD142" i="6" s="1"/>
  <c r="G142" i="6" s="1"/>
  <c r="FI142" i="6"/>
  <c r="FJ142" i="6" s="1"/>
  <c r="M142" i="6" s="1"/>
  <c r="FO142" i="6"/>
  <c r="MD138" i="6"/>
  <c r="FC130" i="6"/>
  <c r="FD130" i="6" s="1"/>
  <c r="G130" i="6" s="1"/>
  <c r="FM130" i="6"/>
  <c r="FE130" i="6"/>
  <c r="HF123" i="6"/>
  <c r="AD123" i="6" s="1"/>
  <c r="LZ121" i="6"/>
  <c r="LG117" i="6"/>
  <c r="LH117" i="6" s="1"/>
  <c r="IY117" i="6" s="1"/>
  <c r="HP117" i="6"/>
  <c r="AN117" i="6" s="1"/>
  <c r="JD115" i="6"/>
  <c r="JF115" i="6"/>
  <c r="JT115" i="6"/>
  <c r="JJ115" i="6"/>
  <c r="JL115" i="6"/>
  <c r="JN115" i="6"/>
  <c r="JP115" i="6"/>
  <c r="JR115" i="6"/>
  <c r="HE111" i="6"/>
  <c r="HQ111" i="6"/>
  <c r="HS111" i="6"/>
  <c r="HG111" i="6"/>
  <c r="HI111" i="6"/>
  <c r="HK111" i="6"/>
  <c r="HM111" i="6"/>
  <c r="HO111" i="6"/>
  <c r="JG222" i="6"/>
  <c r="JO222" i="6"/>
  <c r="MJ220" i="6"/>
  <c r="HG220" i="6"/>
  <c r="HH220" i="6"/>
  <c r="JF219" i="6"/>
  <c r="LF217" i="6"/>
  <c r="JI214" i="6"/>
  <c r="BY214" i="6" s="1"/>
  <c r="BZ214" i="6" s="1"/>
  <c r="MA210" i="6"/>
  <c r="CT210" i="6" s="1"/>
  <c r="JE209" i="6"/>
  <c r="BU209" i="6" s="1"/>
  <c r="BV209" i="6" s="1"/>
  <c r="JS208" i="6"/>
  <c r="CI208" i="6" s="1"/>
  <c r="CJ208" i="6" s="1"/>
  <c r="HF203" i="6"/>
  <c r="AD203" i="6" s="1"/>
  <c r="MC202" i="6"/>
  <c r="CV202" i="6" s="1"/>
  <c r="FH195" i="6"/>
  <c r="K195" i="6" s="1"/>
  <c r="FS185" i="6"/>
  <c r="JH183" i="6"/>
  <c r="MJ182" i="6"/>
  <c r="HL182" i="6"/>
  <c r="FR182" i="6"/>
  <c r="U182" i="6" s="1"/>
  <c r="HR179" i="6"/>
  <c r="AP179" i="6"/>
  <c r="LY177" i="6"/>
  <c r="CR177" i="6" s="1"/>
  <c r="LH174" i="6"/>
  <c r="MK174" i="6"/>
  <c r="DD174" i="6" s="1"/>
  <c r="HH170" i="6"/>
  <c r="AF170" i="6" s="1"/>
  <c r="HR170" i="6"/>
  <c r="AP170" i="6" s="1"/>
  <c r="FC159" i="6"/>
  <c r="FD159" i="6"/>
  <c r="G159" i="6" s="1"/>
  <c r="FI159" i="6"/>
  <c r="FK159" i="6"/>
  <c r="FL159" i="6"/>
  <c r="O159" i="6" s="1"/>
  <c r="FS159" i="6"/>
  <c r="FE132" i="6"/>
  <c r="FI132" i="6"/>
  <c r="FM132" i="6"/>
  <c r="FO132" i="6"/>
  <c r="LX130" i="6"/>
  <c r="LV130" i="6"/>
  <c r="LZ130" i="6"/>
  <c r="MB130" i="6"/>
  <c r="MF130" i="6"/>
  <c r="HE125" i="6"/>
  <c r="HO125" i="6"/>
  <c r="HS125" i="6"/>
  <c r="HG125" i="6"/>
  <c r="HI125" i="6"/>
  <c r="ML121" i="6"/>
  <c r="FC113" i="6"/>
  <c r="FD113" i="6"/>
  <c r="G113" i="6" s="1"/>
  <c r="FO113" i="6"/>
  <c r="FP113" i="6"/>
  <c r="S113" i="6" s="1"/>
  <c r="FQ113" i="6"/>
  <c r="FS113" i="6"/>
  <c r="FE113" i="6"/>
  <c r="FG113" i="6"/>
  <c r="FI113" i="6"/>
  <c r="FK113" i="6"/>
  <c r="FL113" i="6"/>
  <c r="O113" i="6" s="1"/>
  <c r="FM113" i="6"/>
  <c r="LG173" i="6"/>
  <c r="HP173" i="6"/>
  <c r="AN173" i="6" s="1"/>
  <c r="JK170" i="6"/>
  <c r="CA170" i="6" s="1"/>
  <c r="CB170" i="6" s="1"/>
  <c r="FQ166" i="6"/>
  <c r="FJ165" i="6"/>
  <c r="M165" i="6" s="1"/>
  <c r="HM161" i="6"/>
  <c r="HC161" i="6"/>
  <c r="HL160" i="6"/>
  <c r="AJ160" i="6" s="1"/>
  <c r="HD157" i="6"/>
  <c r="AB157" i="6" s="1"/>
  <c r="HP153" i="6"/>
  <c r="AN153" i="6" s="1"/>
  <c r="MI142" i="6"/>
  <c r="DB142" i="6" s="1"/>
  <c r="DC142" i="6" s="1"/>
  <c r="DX142" i="6" s="1"/>
  <c r="LY142" i="6"/>
  <c r="CR142" i="6" s="1"/>
  <c r="FI139" i="6"/>
  <c r="LG138" i="6"/>
  <c r="FJ138" i="6"/>
  <c r="M138" i="6" s="1"/>
  <c r="LF136" i="6"/>
  <c r="FI136" i="6"/>
  <c r="LZ135" i="6"/>
  <c r="HK135" i="6"/>
  <c r="HL132" i="6"/>
  <c r="AJ132" i="6" s="1"/>
  <c r="HR132" i="6"/>
  <c r="AP132" i="6" s="1"/>
  <c r="LV131" i="6"/>
  <c r="MF126" i="6"/>
  <c r="LV126" i="6"/>
  <c r="HN126" i="6"/>
  <c r="AL126" i="6"/>
  <c r="HO124" i="6"/>
  <c r="HP124" i="6"/>
  <c r="AN124" i="6" s="1"/>
  <c r="FS123" i="6"/>
  <c r="HD123" i="6"/>
  <c r="AB123" i="6" s="1"/>
  <c r="HD122" i="6"/>
  <c r="AB122" i="6" s="1"/>
  <c r="JN121" i="6"/>
  <c r="HQ118" i="6"/>
  <c r="HR118" i="6" s="1"/>
  <c r="AP118" i="6" s="1"/>
  <c r="FF118" i="6"/>
  <c r="I118" i="6" s="1"/>
  <c r="HN117" i="6"/>
  <c r="AL117" i="6" s="1"/>
  <c r="HD117" i="6"/>
  <c r="AB117" i="6" s="1"/>
  <c r="FQ69" i="6"/>
  <c r="FR69" i="6" s="1"/>
  <c r="U69" i="6" s="1"/>
  <c r="HG11" i="6"/>
  <c r="HH11" i="6" s="1"/>
  <c r="AF11" i="6" s="1"/>
  <c r="HE11" i="6"/>
  <c r="HS11" i="6"/>
  <c r="HK11" i="6"/>
  <c r="HQ11" i="6"/>
  <c r="LF173" i="6"/>
  <c r="JI173" i="6"/>
  <c r="BY173" i="6" s="1"/>
  <c r="BZ173" i="6" s="1"/>
  <c r="JO170" i="6"/>
  <c r="CE170" i="6" s="1"/>
  <c r="CF170" i="6" s="1"/>
  <c r="FO166" i="6"/>
  <c r="MA164" i="6"/>
  <c r="CT164" i="6" s="1"/>
  <c r="FC163" i="6"/>
  <c r="FF161" i="6"/>
  <c r="I161" i="6" s="1"/>
  <c r="LW160" i="6"/>
  <c r="CP160" i="6" s="1"/>
  <c r="DK160" i="6" s="1"/>
  <c r="HL149" i="6"/>
  <c r="AJ149" i="6" s="1"/>
  <c r="LV146" i="6"/>
  <c r="FK146" i="6"/>
  <c r="HI145" i="6"/>
  <c r="FQ145" i="6"/>
  <c r="MG142" i="6"/>
  <c r="CZ142" i="6" s="1"/>
  <c r="JP142" i="6"/>
  <c r="JQ142" i="6" s="1"/>
  <c r="CG142" i="6" s="1"/>
  <c r="CH142" i="6" s="1"/>
  <c r="FE139" i="6"/>
  <c r="FE136" i="6"/>
  <c r="FF136" i="6"/>
  <c r="I136" i="6" s="1"/>
  <c r="HI135" i="6"/>
  <c r="FC133" i="6"/>
  <c r="LF132" i="6"/>
  <c r="HJ132" i="6"/>
  <c r="AH132" i="6" s="1"/>
  <c r="MB129" i="6"/>
  <c r="HL126" i="6"/>
  <c r="AJ126" i="6" s="1"/>
  <c r="HM124" i="6"/>
  <c r="HN124" i="6" s="1"/>
  <c r="AL124" i="6" s="1"/>
  <c r="HJ123" i="6"/>
  <c r="AH123" i="6" s="1"/>
  <c r="FQ123" i="6"/>
  <c r="HP122" i="6"/>
  <c r="AN122" i="6" s="1"/>
  <c r="HO118" i="6"/>
  <c r="HP118" i="6" s="1"/>
  <c r="AN118" i="6" s="1"/>
  <c r="HL117" i="6"/>
  <c r="AJ117" i="6" s="1"/>
  <c r="HS116" i="6"/>
  <c r="HQ116" i="6"/>
  <c r="HR116" i="6" s="1"/>
  <c r="AP116" i="6" s="1"/>
  <c r="HJ107" i="6"/>
  <c r="AH107" i="6"/>
  <c r="HC80" i="6"/>
  <c r="HO80" i="6"/>
  <c r="HQ80" i="6"/>
  <c r="HR80" i="6"/>
  <c r="AP80" i="6" s="1"/>
  <c r="HE80" i="6"/>
  <c r="HF80" i="6"/>
  <c r="AD80" i="6" s="1"/>
  <c r="HG80" i="6"/>
  <c r="HI80" i="6"/>
  <c r="HJ80" i="6"/>
  <c r="AH80" i="6" s="1"/>
  <c r="HS80" i="6"/>
  <c r="HK80" i="6"/>
  <c r="LH79" i="6"/>
  <c r="JD76" i="6"/>
  <c r="JF76" i="6"/>
  <c r="JH76" i="6"/>
  <c r="JJ76" i="6"/>
  <c r="JL76" i="6"/>
  <c r="JT76" i="6"/>
  <c r="JN76" i="6"/>
  <c r="JP76" i="6"/>
  <c r="JG173" i="6"/>
  <c r="BW173" i="6" s="1"/>
  <c r="BX173" i="6" s="1"/>
  <c r="LG171" i="6"/>
  <c r="LV167" i="6"/>
  <c r="LW167" i="6"/>
  <c r="CP167" i="6" s="1"/>
  <c r="JD167" i="6"/>
  <c r="JE167" i="6" s="1"/>
  <c r="BU167" i="6" s="1"/>
  <c r="BV167" i="6" s="1"/>
  <c r="HH167" i="6"/>
  <c r="AF167" i="6" s="1"/>
  <c r="FC167" i="6"/>
  <c r="MC165" i="6"/>
  <c r="CV165" i="6" s="1"/>
  <c r="HD165" i="6"/>
  <c r="AB165" i="6" s="1"/>
  <c r="HI161" i="6"/>
  <c r="FR161" i="6"/>
  <c r="U161" i="6" s="1"/>
  <c r="HM159" i="6"/>
  <c r="HN159" i="6"/>
  <c r="AL159" i="6" s="1"/>
  <c r="JE158" i="6"/>
  <c r="BU158" i="6" s="1"/>
  <c r="BV158" i="6" s="1"/>
  <c r="HD158" i="6"/>
  <c r="AB158" i="6" s="1"/>
  <c r="MI157" i="6"/>
  <c r="DB157" i="6" s="1"/>
  <c r="HO157" i="6"/>
  <c r="HP157" i="6" s="1"/>
  <c r="AN157" i="6" s="1"/>
  <c r="FK157" i="6"/>
  <c r="LF155" i="6"/>
  <c r="LH155" i="6" s="1"/>
  <c r="LH153" i="6"/>
  <c r="LQ153" i="6" s="1"/>
  <c r="LW153" i="6" s="1"/>
  <c r="CP153" i="6" s="1"/>
  <c r="HL153" i="6"/>
  <c r="AJ153" i="6" s="1"/>
  <c r="MH150" i="6"/>
  <c r="LV149" i="6"/>
  <c r="HI149" i="6"/>
  <c r="HC149" i="6"/>
  <c r="HD149" i="6"/>
  <c r="AB149" i="6" s="1"/>
  <c r="FQ148" i="6"/>
  <c r="LV141" i="6"/>
  <c r="JN138" i="6"/>
  <c r="FG138" i="6"/>
  <c r="FH138" i="6" s="1"/>
  <c r="K138" i="6" s="1"/>
  <c r="ML136" i="6"/>
  <c r="HG135" i="6"/>
  <c r="HH135" i="6" s="1"/>
  <c r="AF135" i="6" s="1"/>
  <c r="FK131" i="6"/>
  <c r="LZ129" i="6"/>
  <c r="HC129" i="6"/>
  <c r="MB126" i="6"/>
  <c r="LF126" i="6"/>
  <c r="JN125" i="6"/>
  <c r="JD124" i="6"/>
  <c r="HK124" i="6"/>
  <c r="HL124" i="6" s="1"/>
  <c r="AJ124" i="6" s="1"/>
  <c r="HH123" i="6"/>
  <c r="AF123" i="6" s="1"/>
  <c r="FO123" i="6"/>
  <c r="LG119" i="6"/>
  <c r="LH119" i="6"/>
  <c r="HM118" i="6"/>
  <c r="HN118" i="6"/>
  <c r="AL118" i="6" s="1"/>
  <c r="HJ117" i="6"/>
  <c r="AH117" i="6" s="1"/>
  <c r="HO116" i="6"/>
  <c r="MC104" i="6"/>
  <c r="CV104" i="6" s="1"/>
  <c r="HC94" i="6"/>
  <c r="HO94" i="6"/>
  <c r="HP94" i="6" s="1"/>
  <c r="AN94" i="6" s="1"/>
  <c r="HQ94" i="6"/>
  <c r="HS94" i="6"/>
  <c r="HE94" i="6"/>
  <c r="HG94" i="6"/>
  <c r="HI94" i="6"/>
  <c r="HK94" i="6"/>
  <c r="HR76" i="6"/>
  <c r="AP76" i="6" s="1"/>
  <c r="FC75" i="6"/>
  <c r="FM75" i="6"/>
  <c r="FO75" i="6"/>
  <c r="FQ75" i="6"/>
  <c r="FE75" i="6"/>
  <c r="FG75" i="6"/>
  <c r="FS75" i="6"/>
  <c r="FI75" i="6"/>
  <c r="FG72" i="6"/>
  <c r="FC72" i="6"/>
  <c r="FO72" i="6"/>
  <c r="FE72" i="6"/>
  <c r="FI72" i="6"/>
  <c r="FK72" i="6"/>
  <c r="FS72" i="6"/>
  <c r="LH172" i="6"/>
  <c r="JG172" i="6"/>
  <c r="BW172" i="6" s="1"/>
  <c r="BX172" i="6" s="1"/>
  <c r="LF171" i="6"/>
  <c r="MG170" i="6"/>
  <c r="CZ170" i="6" s="1"/>
  <c r="LY168" i="6"/>
  <c r="CR168" i="6" s="1"/>
  <c r="MA167" i="6"/>
  <c r="CT167" i="6" s="1"/>
  <c r="JI167" i="6"/>
  <c r="BY167" i="6" s="1"/>
  <c r="BZ167" i="6" s="1"/>
  <c r="JD164" i="6"/>
  <c r="FC164" i="6"/>
  <c r="MK163" i="6"/>
  <c r="DD163" i="6" s="1"/>
  <c r="HG161" i="6"/>
  <c r="LF159" i="6"/>
  <c r="LV158" i="6"/>
  <c r="LW158" i="6" s="1"/>
  <c r="CP158" i="6" s="1"/>
  <c r="HR158" i="6"/>
  <c r="AP158" i="6" s="1"/>
  <c r="JR157" i="6"/>
  <c r="FG157" i="6"/>
  <c r="FP153" i="6"/>
  <c r="S153" i="6" s="1"/>
  <c r="FP152" i="6"/>
  <c r="S152" i="6" s="1"/>
  <c r="HP150" i="6"/>
  <c r="AN150" i="6" s="1"/>
  <c r="LZ145" i="6"/>
  <c r="JJ145" i="6"/>
  <c r="JD145" i="6"/>
  <c r="FM145" i="6"/>
  <c r="FC145" i="6"/>
  <c r="HC144" i="6"/>
  <c r="LV136" i="6"/>
  <c r="HE132" i="6"/>
  <c r="LZ131" i="6"/>
  <c r="FE131" i="6"/>
  <c r="JF130" i="6"/>
  <c r="HQ130" i="6"/>
  <c r="HR130" i="6"/>
  <c r="AP130" i="6" s="1"/>
  <c r="HC130" i="6"/>
  <c r="LX129" i="6"/>
  <c r="JL125" i="6"/>
  <c r="ML124" i="6"/>
  <c r="MJ124" i="6"/>
  <c r="LV124" i="6"/>
  <c r="LG124" i="6"/>
  <c r="HI124" i="6"/>
  <c r="HJ124" i="6"/>
  <c r="AH124" i="6" s="1"/>
  <c r="HC124" i="6"/>
  <c r="HD124" i="6" s="1"/>
  <c r="AB124" i="6" s="1"/>
  <c r="FM123" i="6"/>
  <c r="FC123" i="6"/>
  <c r="FD123" i="6"/>
  <c r="G123" i="6" s="1"/>
  <c r="LF122" i="6"/>
  <c r="LH122" i="6"/>
  <c r="FF122" i="6"/>
  <c r="I122" i="6" s="1"/>
  <c r="FJ121" i="6"/>
  <c r="M121" i="6"/>
  <c r="HM116" i="6"/>
  <c r="HC116" i="6"/>
  <c r="HC110" i="6"/>
  <c r="HD110" i="6" s="1"/>
  <c r="AB110" i="6" s="1"/>
  <c r="HK110" i="6"/>
  <c r="HL110" i="6"/>
  <c r="AJ110" i="6" s="1"/>
  <c r="HM110" i="6"/>
  <c r="HO110" i="6"/>
  <c r="HQ110" i="6"/>
  <c r="HS110" i="6"/>
  <c r="HE110" i="6"/>
  <c r="HG110" i="6"/>
  <c r="FC109" i="6"/>
  <c r="FO109" i="6"/>
  <c r="FQ109" i="6"/>
  <c r="FE109" i="6"/>
  <c r="FS109" i="6"/>
  <c r="FG109" i="6"/>
  <c r="FI109" i="6"/>
  <c r="FK109" i="6"/>
  <c r="JD92" i="6"/>
  <c r="JH92" i="6"/>
  <c r="JJ92" i="6"/>
  <c r="JL92" i="6"/>
  <c r="JN92" i="6"/>
  <c r="JP92" i="6"/>
  <c r="JR92" i="6"/>
  <c r="JT92" i="6"/>
  <c r="FE77" i="6"/>
  <c r="FC77" i="6"/>
  <c r="FD77" i="6" s="1"/>
  <c r="G77" i="6" s="1"/>
  <c r="FM77" i="6"/>
  <c r="FO77" i="6"/>
  <c r="FP77" i="6"/>
  <c r="S77" i="6" s="1"/>
  <c r="FQ77" i="6"/>
  <c r="FS77" i="6"/>
  <c r="FG77" i="6"/>
  <c r="FH77" i="6"/>
  <c r="K77" i="6" s="1"/>
  <c r="FI77" i="6"/>
  <c r="JI170" i="6"/>
  <c r="BY170" i="6" s="1"/>
  <c r="BZ170" i="6" s="1"/>
  <c r="JS167" i="6"/>
  <c r="CI167" i="6" s="1"/>
  <c r="CJ167" i="6" s="1"/>
  <c r="HP167" i="6"/>
  <c r="AN167" i="6" s="1"/>
  <c r="FI166" i="6"/>
  <c r="MA163" i="6"/>
  <c r="CT163" i="6" s="1"/>
  <c r="CU163" i="6" s="1"/>
  <c r="DP163" i="6" s="1"/>
  <c r="HN163" i="6"/>
  <c r="AL163" i="6" s="1"/>
  <c r="FN161" i="6"/>
  <c r="Q161" i="6" s="1"/>
  <c r="HJ158" i="6"/>
  <c r="AH158" i="6" s="1"/>
  <c r="JP157" i="6"/>
  <c r="HG157" i="6"/>
  <c r="HH157" i="6"/>
  <c r="AF157" i="6" s="1"/>
  <c r="FE157" i="6"/>
  <c r="LG154" i="6"/>
  <c r="HE149" i="6"/>
  <c r="FR149" i="6"/>
  <c r="U149" i="6" s="1"/>
  <c r="HN132" i="6"/>
  <c r="AL132" i="6" s="1"/>
  <c r="LG131" i="6"/>
  <c r="HR123" i="6"/>
  <c r="AP123" i="6" s="1"/>
  <c r="HN115" i="6"/>
  <c r="AL115" i="6" s="1"/>
  <c r="LV111" i="6"/>
  <c r="LX111" i="6"/>
  <c r="LZ111" i="6"/>
  <c r="MB111" i="6"/>
  <c r="FC98" i="6"/>
  <c r="FM98" i="6"/>
  <c r="FO98" i="6"/>
  <c r="FQ98" i="6"/>
  <c r="FR98" i="6" s="1"/>
  <c r="U98" i="6" s="1"/>
  <c r="FE98" i="6"/>
  <c r="FS98" i="6"/>
  <c r="FG98" i="6"/>
  <c r="FI98" i="6"/>
  <c r="JD86" i="6"/>
  <c r="JJ86" i="6"/>
  <c r="JL86" i="6"/>
  <c r="JN86" i="6"/>
  <c r="JP86" i="6"/>
  <c r="JR86" i="6"/>
  <c r="JF86" i="6"/>
  <c r="JT86" i="6"/>
  <c r="FM69" i="6"/>
  <c r="FN69" i="6" s="1"/>
  <c r="Q69" i="6" s="1"/>
  <c r="FE69" i="6"/>
  <c r="FF69" i="6" s="1"/>
  <c r="I69" i="6" s="1"/>
  <c r="FG69" i="6"/>
  <c r="FK69" i="6"/>
  <c r="FO69" i="6"/>
  <c r="HO32" i="6"/>
  <c r="HC32" i="6"/>
  <c r="HM32" i="6"/>
  <c r="HN32" i="6"/>
  <c r="AL32" i="6" s="1"/>
  <c r="HQ32" i="6"/>
  <c r="HS32" i="6"/>
  <c r="HE32" i="6"/>
  <c r="HF32" i="6" s="1"/>
  <c r="AD32" i="6" s="1"/>
  <c r="HG32" i="6"/>
  <c r="HI32" i="6"/>
  <c r="HK32" i="6"/>
  <c r="HN174" i="6"/>
  <c r="AL174" i="6" s="1"/>
  <c r="JE173" i="6"/>
  <c r="BU173" i="6" s="1"/>
  <c r="BV173" i="6" s="1"/>
  <c r="HL170" i="6"/>
  <c r="AJ170" i="6" s="1"/>
  <c r="LG168" i="6"/>
  <c r="LH168" i="6"/>
  <c r="JF167" i="6"/>
  <c r="JG167" i="6"/>
  <c r="BW167" i="6" s="1"/>
  <c r="BX167" i="6" s="1"/>
  <c r="FE167" i="6"/>
  <c r="JG165" i="6"/>
  <c r="BW165" i="6" s="1"/>
  <c r="BX165" i="6" s="1"/>
  <c r="HE165" i="6"/>
  <c r="HF165" i="6"/>
  <c r="AD165" i="6" s="1"/>
  <c r="JJ164" i="6"/>
  <c r="JK159" i="6"/>
  <c r="CA159" i="6" s="1"/>
  <c r="CB159" i="6" s="1"/>
  <c r="JH158" i="6"/>
  <c r="JI158" i="6" s="1"/>
  <c r="BY158" i="6" s="1"/>
  <c r="BZ158" i="6" s="1"/>
  <c r="MF157" i="6"/>
  <c r="MG157" i="6" s="1"/>
  <c r="CZ157" i="6" s="1"/>
  <c r="LF154" i="6"/>
  <c r="LF150" i="6"/>
  <c r="LG141" i="6"/>
  <c r="LH141" i="6"/>
  <c r="MB136" i="6"/>
  <c r="LG136" i="6"/>
  <c r="FH136" i="6"/>
  <c r="K136" i="6" s="1"/>
  <c r="HH132" i="6"/>
  <c r="AF132" i="6" s="1"/>
  <c r="LF131" i="6"/>
  <c r="HG130" i="6"/>
  <c r="HQ124" i="6"/>
  <c r="HR124" i="6" s="1"/>
  <c r="AP124" i="6" s="1"/>
  <c r="HN123" i="6"/>
  <c r="AL123" i="6" s="1"/>
  <c r="FI122" i="6"/>
  <c r="FJ122" i="6" s="1"/>
  <c r="M122" i="6" s="1"/>
  <c r="HG118" i="6"/>
  <c r="HH118" i="6"/>
  <c r="AF118" i="6" s="1"/>
  <c r="FN118" i="6"/>
  <c r="Q118" i="6" s="1"/>
  <c r="FI116" i="6"/>
  <c r="LX103" i="6"/>
  <c r="LV103" i="6"/>
  <c r="MH103" i="6"/>
  <c r="MJ103" i="6"/>
  <c r="ML103" i="6"/>
  <c r="LZ103" i="6"/>
  <c r="MB103" i="6"/>
  <c r="MD103" i="6"/>
  <c r="JD99" i="6"/>
  <c r="JJ99" i="6"/>
  <c r="JL99" i="6"/>
  <c r="JN99" i="6"/>
  <c r="JP99" i="6"/>
  <c r="JR99" i="6"/>
  <c r="JT99" i="6"/>
  <c r="JF99" i="6"/>
  <c r="FE67" i="6"/>
  <c r="FI67" i="6"/>
  <c r="FO67" i="6"/>
  <c r="FS67" i="6"/>
  <c r="MJ112" i="6"/>
  <c r="HF112" i="6"/>
  <c r="AD112" i="6" s="1"/>
  <c r="FK111" i="6"/>
  <c r="FL111" i="6" s="1"/>
  <c r="O111" i="6" s="1"/>
  <c r="JL107" i="6"/>
  <c r="LF107" i="6"/>
  <c r="LH107" i="6"/>
  <c r="JR106" i="6"/>
  <c r="HM106" i="6"/>
  <c r="HN106" i="6"/>
  <c r="AL106" i="6" s="1"/>
  <c r="JM103" i="6"/>
  <c r="CC103" i="6" s="1"/>
  <c r="CD103" i="6" s="1"/>
  <c r="LF101" i="6"/>
  <c r="HG100" i="6"/>
  <c r="HG99" i="6"/>
  <c r="HH99" i="6" s="1"/>
  <c r="AF99" i="6" s="1"/>
  <c r="JH95" i="6"/>
  <c r="FG95" i="6"/>
  <c r="FH95" i="6"/>
  <c r="K95" i="6" s="1"/>
  <c r="ML94" i="6"/>
  <c r="MJ94" i="6"/>
  <c r="JL94" i="6"/>
  <c r="FQ94" i="6"/>
  <c r="FR94" i="6"/>
  <c r="U94" i="6" s="1"/>
  <c r="LF93" i="6"/>
  <c r="LH93" i="6" s="1"/>
  <c r="LQ93" i="6" s="1"/>
  <c r="MK93" i="6" s="1"/>
  <c r="DD93" i="6" s="1"/>
  <c r="LF90" i="6"/>
  <c r="HD90" i="6"/>
  <c r="AB90" i="6"/>
  <c r="FE90" i="6"/>
  <c r="HD89" i="6"/>
  <c r="AB89" i="6" s="1"/>
  <c r="FE87" i="6"/>
  <c r="FF87" i="6"/>
  <c r="I87" i="6" s="1"/>
  <c r="FI86" i="6"/>
  <c r="HI84" i="6"/>
  <c r="HN83" i="6"/>
  <c r="AL83" i="6" s="1"/>
  <c r="LF82" i="6"/>
  <c r="HD82" i="6"/>
  <c r="AB82" i="6" s="1"/>
  <c r="LF81" i="6"/>
  <c r="HD81" i="6"/>
  <c r="AB81" i="6" s="1"/>
  <c r="JN80" i="6"/>
  <c r="LF80" i="6"/>
  <c r="HE79" i="6"/>
  <c r="JF77" i="6"/>
  <c r="JD77" i="6"/>
  <c r="HN77" i="6"/>
  <c r="AL77" i="6" s="1"/>
  <c r="JJ73" i="6"/>
  <c r="HF72" i="6"/>
  <c r="AD72" i="6" s="1"/>
  <c r="LZ70" i="6"/>
  <c r="JJ69" i="6"/>
  <c r="HH69" i="6"/>
  <c r="AF69" i="6"/>
  <c r="MB68" i="6"/>
  <c r="JL68" i="6"/>
  <c r="HI68" i="6"/>
  <c r="HC67" i="6"/>
  <c r="MJ66" i="6"/>
  <c r="HR64" i="6"/>
  <c r="AP64" i="6" s="1"/>
  <c r="HD57" i="6"/>
  <c r="AB57" i="6" s="1"/>
  <c r="HG55" i="6"/>
  <c r="HS55" i="6"/>
  <c r="HI55" i="6"/>
  <c r="HC55" i="6"/>
  <c r="HM55" i="6"/>
  <c r="HO55" i="6"/>
  <c r="HQ55" i="6"/>
  <c r="HO52" i="6"/>
  <c r="HQ52" i="6"/>
  <c r="HS52" i="6"/>
  <c r="HG52" i="6"/>
  <c r="LF30" i="6"/>
  <c r="MJ25" i="6"/>
  <c r="LV113" i="6"/>
  <c r="LH111" i="6"/>
  <c r="LH106" i="6"/>
  <c r="ME104" i="6"/>
  <c r="CX104" i="6" s="1"/>
  <c r="LW104" i="6"/>
  <c r="CP104" i="6" s="1"/>
  <c r="DK104" i="6" s="1"/>
  <c r="JD104" i="6"/>
  <c r="MB101" i="6"/>
  <c r="JF95" i="6"/>
  <c r="HD95" i="6"/>
  <c r="AB95" i="6" s="1"/>
  <c r="FE95" i="6"/>
  <c r="FF95" i="6" s="1"/>
  <c r="I95" i="6" s="1"/>
  <c r="JJ94" i="6"/>
  <c r="JR93" i="6"/>
  <c r="HF90" i="6"/>
  <c r="AD90" i="6" s="1"/>
  <c r="HK89" i="6"/>
  <c r="HL89" i="6" s="1"/>
  <c r="AJ89" i="6" s="1"/>
  <c r="FQ89" i="6"/>
  <c r="LG87" i="6"/>
  <c r="HO87" i="6"/>
  <c r="LG86" i="6"/>
  <c r="FG86" i="6"/>
  <c r="JT84" i="6"/>
  <c r="FG84" i="6"/>
  <c r="JH83" i="6"/>
  <c r="FR83" i="6"/>
  <c r="U83" i="6" s="1"/>
  <c r="HL82" i="6"/>
  <c r="AJ82" i="6" s="1"/>
  <c r="LX81" i="6"/>
  <c r="HJ81" i="6"/>
  <c r="AH81" i="6" s="1"/>
  <c r="JH73" i="6"/>
  <c r="JD73" i="6"/>
  <c r="HJ73" i="6"/>
  <c r="AH73" i="6" s="1"/>
  <c r="ML69" i="6"/>
  <c r="MJ69" i="6"/>
  <c r="JF69" i="6"/>
  <c r="JD69" i="6"/>
  <c r="HE69" i="6"/>
  <c r="HF69" i="6"/>
  <c r="AD69" i="6" s="1"/>
  <c r="JJ68" i="6"/>
  <c r="HJ67" i="6"/>
  <c r="AH67" i="6" s="1"/>
  <c r="FG66" i="6"/>
  <c r="FP64" i="6"/>
  <c r="S64" i="6" s="1"/>
  <c r="HO63" i="6"/>
  <c r="HC63" i="6"/>
  <c r="HE63" i="6"/>
  <c r="HI63" i="6"/>
  <c r="HK63" i="6"/>
  <c r="LH46" i="6"/>
  <c r="LV13" i="6"/>
  <c r="MF13" i="6"/>
  <c r="MH13" i="6"/>
  <c r="MJ13" i="6"/>
  <c r="ML13" i="6"/>
  <c r="LX13" i="6"/>
  <c r="LZ13" i="6"/>
  <c r="MB13" i="6"/>
  <c r="JD6" i="6"/>
  <c r="JH6" i="6"/>
  <c r="JJ6" i="6"/>
  <c r="JL6" i="6"/>
  <c r="JN6" i="6"/>
  <c r="JP6" i="6"/>
  <c r="JR6" i="6"/>
  <c r="JT6" i="6"/>
  <c r="FG115" i="6"/>
  <c r="MF112" i="6"/>
  <c r="LV112" i="6"/>
  <c r="JF112" i="6"/>
  <c r="FG111" i="6"/>
  <c r="FH111" i="6"/>
  <c r="K111" i="6" s="1"/>
  <c r="HL107" i="6"/>
  <c r="AJ107" i="6" s="1"/>
  <c r="HD107" i="6"/>
  <c r="AB107" i="6" s="1"/>
  <c r="FC107" i="6"/>
  <c r="HN104" i="6"/>
  <c r="AL104" i="6" s="1"/>
  <c r="JH103" i="6"/>
  <c r="HJ101" i="6"/>
  <c r="AH101" i="6" s="1"/>
  <c r="MF96" i="6"/>
  <c r="LV96" i="6"/>
  <c r="JT95" i="6"/>
  <c r="JD95" i="6"/>
  <c r="FQ95" i="6"/>
  <c r="FR95" i="6"/>
  <c r="U95" i="6" s="1"/>
  <c r="JT94" i="6"/>
  <c r="JH94" i="6"/>
  <c r="JD94" i="6"/>
  <c r="HJ90" i="6"/>
  <c r="AH90" i="6" s="1"/>
  <c r="FQ90" i="6"/>
  <c r="HJ89" i="6"/>
  <c r="AH89" i="6" s="1"/>
  <c r="FP89" i="6"/>
  <c r="S89" i="6" s="1"/>
  <c r="FE86" i="6"/>
  <c r="HH81" i="6"/>
  <c r="AF81" i="6" s="1"/>
  <c r="FF81" i="6"/>
  <c r="I81" i="6" s="1"/>
  <c r="JJ80" i="6"/>
  <c r="HC77" i="6"/>
  <c r="HP76" i="6"/>
  <c r="AN76" i="6" s="1"/>
  <c r="HD76" i="6"/>
  <c r="AB76" i="6" s="1"/>
  <c r="FL76" i="6"/>
  <c r="O76" i="6" s="1"/>
  <c r="FP73" i="6"/>
  <c r="S73" i="6" s="1"/>
  <c r="FG31" i="6"/>
  <c r="FC31" i="6"/>
  <c r="FS31" i="6"/>
  <c r="FE31" i="6"/>
  <c r="FF31" i="6" s="1"/>
  <c r="I31" i="6" s="1"/>
  <c r="FI31" i="6"/>
  <c r="FJ31" i="6" s="1"/>
  <c r="M31" i="6" s="1"/>
  <c r="FK31" i="6"/>
  <c r="JF6" i="6"/>
  <c r="FM110" i="6"/>
  <c r="FN110" i="6"/>
  <c r="Q110" i="6" s="1"/>
  <c r="FC110" i="6"/>
  <c r="LF109" i="6"/>
  <c r="LH109" i="6" s="1"/>
  <c r="HO109" i="6"/>
  <c r="HP109" i="6"/>
  <c r="AN109" i="6"/>
  <c r="HC109" i="6"/>
  <c r="HD109" i="6" s="1"/>
  <c r="AB109" i="6" s="1"/>
  <c r="JF107" i="6"/>
  <c r="HJ103" i="6"/>
  <c r="AH103" i="6" s="1"/>
  <c r="FL103" i="6"/>
  <c r="O103" i="6" s="1"/>
  <c r="HH101" i="6"/>
  <c r="AF101" i="6" s="1"/>
  <c r="FN101" i="6"/>
  <c r="Q101" i="6" s="1"/>
  <c r="HJ96" i="6"/>
  <c r="AH96" i="6" s="1"/>
  <c r="JN93" i="6"/>
  <c r="FO90" i="6"/>
  <c r="HG89" i="6"/>
  <c r="HH89" i="6"/>
  <c r="AF89" i="6" s="1"/>
  <c r="FM89" i="6"/>
  <c r="LF87" i="6"/>
  <c r="HK87" i="6"/>
  <c r="FQ87" i="6"/>
  <c r="LF86" i="6"/>
  <c r="FP86" i="6"/>
  <c r="S86" i="6" s="1"/>
  <c r="JJ84" i="6"/>
  <c r="HK83" i="6"/>
  <c r="FM83" i="6"/>
  <c r="FN83" i="6" s="1"/>
  <c r="Q83" i="6" s="1"/>
  <c r="JN82" i="6"/>
  <c r="MJ81" i="6"/>
  <c r="HF81" i="6"/>
  <c r="AD81" i="6" s="1"/>
  <c r="FD80" i="6"/>
  <c r="G80" i="6" s="1"/>
  <c r="HN76" i="6"/>
  <c r="AL76" i="6" s="1"/>
  <c r="FR76" i="6"/>
  <c r="U76" i="6" s="1"/>
  <c r="HR74" i="6"/>
  <c r="AP74" i="6" s="1"/>
  <c r="FE74" i="6"/>
  <c r="ML72" i="6"/>
  <c r="MH72" i="6"/>
  <c r="LV72" i="6"/>
  <c r="JT69" i="6"/>
  <c r="HR69" i="6"/>
  <c r="AP69" i="6" s="1"/>
  <c r="MB61" i="6"/>
  <c r="MJ61" i="6"/>
  <c r="JD61" i="6"/>
  <c r="JF61" i="6"/>
  <c r="JT61" i="6"/>
  <c r="JH61" i="6"/>
  <c r="JL61" i="6"/>
  <c r="JN61" i="6"/>
  <c r="JP61" i="6"/>
  <c r="JR61" i="6"/>
  <c r="JL54" i="6"/>
  <c r="JD54" i="6"/>
  <c r="JF54" i="6"/>
  <c r="JH54" i="6"/>
  <c r="JN54" i="6"/>
  <c r="JT54" i="6"/>
  <c r="JP54" i="6"/>
  <c r="JR54" i="6"/>
  <c r="FQ53" i="6"/>
  <c r="FG53" i="6"/>
  <c r="FI53" i="6"/>
  <c r="FC53" i="6"/>
  <c r="FM53" i="6"/>
  <c r="FO53" i="6"/>
  <c r="FS53" i="6"/>
  <c r="FC50" i="6"/>
  <c r="FD50" i="6" s="1"/>
  <c r="G50" i="6" s="1"/>
  <c r="FI50" i="6"/>
  <c r="FQ50" i="6"/>
  <c r="FR50" i="6"/>
  <c r="U50" i="6" s="1"/>
  <c r="HC46" i="6"/>
  <c r="HM46" i="6"/>
  <c r="HO46" i="6"/>
  <c r="HQ46" i="6"/>
  <c r="HR46" i="6" s="1"/>
  <c r="AP46" i="6" s="1"/>
  <c r="HE46" i="6"/>
  <c r="HF46" i="6" s="1"/>
  <c r="AD46" i="6" s="1"/>
  <c r="HS46" i="6"/>
  <c r="HG46" i="6"/>
  <c r="HI46" i="6"/>
  <c r="HJ46" i="6" s="1"/>
  <c r="AH46" i="6" s="1"/>
  <c r="HP44" i="6"/>
  <c r="AN44" i="6" s="1"/>
  <c r="FG32" i="6"/>
  <c r="FH32" i="6"/>
  <c r="K32" i="6" s="1"/>
  <c r="FC32" i="6"/>
  <c r="FD32" i="6" s="1"/>
  <c r="G32" i="6" s="1"/>
  <c r="FS32" i="6"/>
  <c r="FE32" i="6"/>
  <c r="FK32" i="6"/>
  <c r="FL32" i="6" s="1"/>
  <c r="O32" i="6" s="1"/>
  <c r="FM32" i="6"/>
  <c r="HO27" i="6"/>
  <c r="HI27" i="6"/>
  <c r="HO23" i="6"/>
  <c r="HP23" i="6" s="1"/>
  <c r="AN23" i="6" s="1"/>
  <c r="HC23" i="6"/>
  <c r="HD23" i="6" s="1"/>
  <c r="AB23" i="6" s="1"/>
  <c r="HM23" i="6"/>
  <c r="HN23" i="6"/>
  <c r="AL23" i="6" s="1"/>
  <c r="HQ23" i="6"/>
  <c r="HR23" i="6"/>
  <c r="AP23" i="6" s="1"/>
  <c r="HE23" i="6"/>
  <c r="HG23" i="6"/>
  <c r="HH23" i="6" s="1"/>
  <c r="AF23" i="6" s="1"/>
  <c r="HI23" i="6"/>
  <c r="MB112" i="6"/>
  <c r="MK104" i="6"/>
  <c r="DD104" i="6" s="1"/>
  <c r="MA104" i="6"/>
  <c r="CT104" i="6" s="1"/>
  <c r="HP104" i="6"/>
  <c r="AN104" i="6" s="1"/>
  <c r="HF101" i="6"/>
  <c r="AD101" i="6" s="1"/>
  <c r="JP95" i="6"/>
  <c r="FP95" i="6"/>
  <c r="S95" i="6" s="1"/>
  <c r="JD93" i="6"/>
  <c r="FM90" i="6"/>
  <c r="FC90" i="6"/>
  <c r="HQ89" i="6"/>
  <c r="HR89" i="6"/>
  <c r="AP89" i="6" s="1"/>
  <c r="HE89" i="6"/>
  <c r="HF89" i="6"/>
  <c r="AD89" i="6" s="1"/>
  <c r="FK89" i="6"/>
  <c r="FL89" i="6"/>
  <c r="O89" i="6" s="1"/>
  <c r="FL88" i="6"/>
  <c r="O88" i="6" s="1"/>
  <c r="HI87" i="6"/>
  <c r="FO87" i="6"/>
  <c r="FC87" i="6"/>
  <c r="HC84" i="6"/>
  <c r="LH83" i="6"/>
  <c r="HI83" i="6"/>
  <c r="HJ83" i="6" s="1"/>
  <c r="AH83" i="6" s="1"/>
  <c r="FL83" i="6"/>
  <c r="O83" i="6" s="1"/>
  <c r="MD77" i="6"/>
  <c r="JN77" i="6"/>
  <c r="LF77" i="6"/>
  <c r="LH77" i="6" s="1"/>
  <c r="HK77" i="6"/>
  <c r="HI76" i="6"/>
  <c r="HJ76" i="6"/>
  <c r="AH76" i="6" s="1"/>
  <c r="FO76" i="6"/>
  <c r="FP76" i="6"/>
  <c r="S76" i="6"/>
  <c r="JT73" i="6"/>
  <c r="JR73" i="6"/>
  <c r="HD72" i="6"/>
  <c r="AB72" i="6" s="1"/>
  <c r="JR69" i="6"/>
  <c r="LH67" i="6"/>
  <c r="HJ66" i="6"/>
  <c r="AH66" i="6" s="1"/>
  <c r="HM40" i="6"/>
  <c r="HC40" i="6"/>
  <c r="HD40" i="6"/>
  <c r="AB40" i="6" s="1"/>
  <c r="HO40" i="6"/>
  <c r="HP40" i="6"/>
  <c r="AN40" i="6" s="1"/>
  <c r="HQ40" i="6"/>
  <c r="HR40" i="6"/>
  <c r="AP40" i="6" s="1"/>
  <c r="HE40" i="6"/>
  <c r="HG40" i="6"/>
  <c r="HI40" i="6"/>
  <c r="HS40" i="6"/>
  <c r="LZ25" i="6"/>
  <c r="LX25" i="6"/>
  <c r="MB25" i="6"/>
  <c r="MF25" i="6"/>
  <c r="MH25" i="6"/>
  <c r="JD25" i="6"/>
  <c r="JF25" i="6"/>
  <c r="JH25" i="6"/>
  <c r="JJ25" i="6"/>
  <c r="JL25" i="6"/>
  <c r="JN25" i="6"/>
  <c r="JP25" i="6"/>
  <c r="JT25" i="6"/>
  <c r="JR25" i="6"/>
  <c r="LZ112" i="6"/>
  <c r="HH107" i="6"/>
  <c r="AF107" i="6" s="1"/>
  <c r="LG104" i="6"/>
  <c r="LY104" i="6"/>
  <c r="CR104" i="6" s="1"/>
  <c r="CS104" i="6" s="1"/>
  <c r="DN104" i="6" s="1"/>
  <c r="LV101" i="6"/>
  <c r="HL101" i="6"/>
  <c r="AJ101" i="6" s="1"/>
  <c r="LF100" i="6"/>
  <c r="LH100" i="6"/>
  <c r="JR94" i="6"/>
  <c r="HH92" i="6"/>
  <c r="AF92" i="6" s="1"/>
  <c r="HP89" i="6"/>
  <c r="AN89" i="6" s="1"/>
  <c r="HH87" i="6"/>
  <c r="AF87" i="6" s="1"/>
  <c r="JF82" i="6"/>
  <c r="FE82" i="6"/>
  <c r="MF81" i="6"/>
  <c r="JF81" i="6"/>
  <c r="HR81" i="6"/>
  <c r="AP81" i="6" s="1"/>
  <c r="FI81" i="6"/>
  <c r="FI80" i="6"/>
  <c r="HK79" i="6"/>
  <c r="FO79" i="6"/>
  <c r="MB77" i="6"/>
  <c r="JL77" i="6"/>
  <c r="HI77" i="6"/>
  <c r="HG76" i="6"/>
  <c r="HH76" i="6" s="1"/>
  <c r="AF76" i="6" s="1"/>
  <c r="FI76" i="6"/>
  <c r="FJ76" i="6" s="1"/>
  <c r="M76" i="6" s="1"/>
  <c r="HC74" i="6"/>
  <c r="HD74" i="6" s="1"/>
  <c r="AB74" i="6" s="1"/>
  <c r="JP73" i="6"/>
  <c r="HG73" i="6"/>
  <c r="MB72" i="6"/>
  <c r="HN72" i="6"/>
  <c r="AL72" i="6" s="1"/>
  <c r="MH70" i="6"/>
  <c r="LZ69" i="6"/>
  <c r="JP69" i="6"/>
  <c r="LF69" i="6"/>
  <c r="HH68" i="6"/>
  <c r="AF68" i="6" s="1"/>
  <c r="FH54" i="6"/>
  <c r="K54" i="6" s="1"/>
  <c r="JD36" i="6"/>
  <c r="JL36" i="6"/>
  <c r="JT36" i="6"/>
  <c r="JR36" i="6"/>
  <c r="JF36" i="6"/>
  <c r="HP18" i="6"/>
  <c r="AN18" i="6" s="1"/>
  <c r="MD13" i="6"/>
  <c r="HR107" i="6"/>
  <c r="AP107" i="6" s="1"/>
  <c r="HF107" i="6"/>
  <c r="AD107" i="6" s="1"/>
  <c r="LF104" i="6"/>
  <c r="MG104" i="6"/>
  <c r="CZ104" i="6" s="1"/>
  <c r="HL104" i="6"/>
  <c r="AJ104" i="6" s="1"/>
  <c r="LG101" i="6"/>
  <c r="HP101" i="6"/>
  <c r="AN101" i="6" s="1"/>
  <c r="LG98" i="6"/>
  <c r="LH98" i="6" s="1"/>
  <c r="HK98" i="6"/>
  <c r="HL98" i="6" s="1"/>
  <c r="AJ98" i="6" s="1"/>
  <c r="LH95" i="6"/>
  <c r="HF92" i="6"/>
  <c r="AD92" i="6" s="1"/>
  <c r="LG90" i="6"/>
  <c r="HL90" i="6"/>
  <c r="AJ90" i="6" s="1"/>
  <c r="FG89" i="6"/>
  <c r="FH89" i="6"/>
  <c r="K89" i="6" s="1"/>
  <c r="FK87" i="6"/>
  <c r="FH83" i="6"/>
  <c r="K83" i="6" s="1"/>
  <c r="LG82" i="6"/>
  <c r="LG81" i="6"/>
  <c r="HP81" i="6"/>
  <c r="AN81" i="6" s="1"/>
  <c r="LG80" i="6"/>
  <c r="FG80" i="6"/>
  <c r="HI79" i="6"/>
  <c r="FM79" i="6"/>
  <c r="HG77" i="6"/>
  <c r="HE76" i="6"/>
  <c r="HF76" i="6" s="1"/>
  <c r="AD76" i="6" s="1"/>
  <c r="FG76" i="6"/>
  <c r="FH76" i="6" s="1"/>
  <c r="K76" i="6" s="1"/>
  <c r="HL74" i="6"/>
  <c r="AJ74" i="6" s="1"/>
  <c r="HP74" i="6"/>
  <c r="AN74" i="6" s="1"/>
  <c r="LZ72" i="6"/>
  <c r="HJ72" i="6"/>
  <c r="AH72" i="6" s="1"/>
  <c r="MF70" i="6"/>
  <c r="HI70" i="6"/>
  <c r="HJ70" i="6"/>
  <c r="AH70" i="6" s="1"/>
  <c r="LX69" i="6"/>
  <c r="JN69" i="6"/>
  <c r="HQ68" i="6"/>
  <c r="FO68" i="6"/>
  <c r="LG64" i="6"/>
  <c r="LH64" i="6"/>
  <c r="LZ58" i="6"/>
  <c r="LV58" i="6"/>
  <c r="MH58" i="6"/>
  <c r="ML58" i="6"/>
  <c r="MJ58" i="6"/>
  <c r="LX58" i="6"/>
  <c r="MB58" i="6"/>
  <c r="MD58" i="6"/>
  <c r="FK53" i="6"/>
  <c r="JR50" i="6"/>
  <c r="JD50" i="6"/>
  <c r="JH50" i="6"/>
  <c r="JJ50" i="6"/>
  <c r="JL50" i="6"/>
  <c r="JN50" i="6"/>
  <c r="JT50" i="6"/>
  <c r="LV48" i="6"/>
  <c r="LX48" i="6"/>
  <c r="LZ48" i="6"/>
  <c r="MB48" i="6"/>
  <c r="ML48" i="6"/>
  <c r="MJ48" i="6"/>
  <c r="HC31" i="6"/>
  <c r="HK31" i="6"/>
  <c r="HM31" i="6"/>
  <c r="HO31" i="6"/>
  <c r="HQ31" i="6"/>
  <c r="HS31" i="6"/>
  <c r="HE31" i="6"/>
  <c r="HG31" i="6"/>
  <c r="HH31" i="6" s="1"/>
  <c r="AF31" i="6" s="1"/>
  <c r="LG62" i="6"/>
  <c r="HL61" i="6"/>
  <c r="AJ61" i="6" s="1"/>
  <c r="HP54" i="6"/>
  <c r="AN54" i="6" s="1"/>
  <c r="LG53" i="6"/>
  <c r="LH53" i="6"/>
  <c r="LF51" i="6"/>
  <c r="FE51" i="6"/>
  <c r="LX50" i="6"/>
  <c r="HE47" i="6"/>
  <c r="LF44" i="6"/>
  <c r="HM44" i="6"/>
  <c r="HN44" i="6" s="1"/>
  <c r="AL44" i="6"/>
  <c r="HC44" i="6"/>
  <c r="FE44" i="6"/>
  <c r="FF44" i="6" s="1"/>
  <c r="I44" i="6" s="1"/>
  <c r="MH43" i="6"/>
  <c r="LV43" i="6"/>
  <c r="HP41" i="6"/>
  <c r="AN41" i="6" s="1"/>
  <c r="HD41" i="6"/>
  <c r="AB41" i="6" s="1"/>
  <c r="FI36" i="6"/>
  <c r="HS34" i="6"/>
  <c r="MB31" i="6"/>
  <c r="LF28" i="6"/>
  <c r="LH28" i="6" s="1"/>
  <c r="HM28" i="6"/>
  <c r="HN28" i="6" s="1"/>
  <c r="AL28" i="6" s="1"/>
  <c r="HC28" i="6"/>
  <c r="HD28" i="6"/>
  <c r="AB28" i="6" s="1"/>
  <c r="FG28" i="6"/>
  <c r="FH28" i="6"/>
  <c r="K28" i="6" s="1"/>
  <c r="HF26" i="6"/>
  <c r="AD26" i="6" s="1"/>
  <c r="FE25" i="6"/>
  <c r="FF25" i="6" s="1"/>
  <c r="I25" i="6" s="1"/>
  <c r="FI17" i="6"/>
  <c r="FJ17" i="6" s="1"/>
  <c r="M17" i="6" s="1"/>
  <c r="FR13" i="6"/>
  <c r="U13" i="6" s="1"/>
  <c r="LF12" i="6"/>
  <c r="MF9" i="6"/>
  <c r="LV9" i="6"/>
  <c r="HQ6" i="6"/>
  <c r="LF5" i="6"/>
  <c r="LH5" i="6" s="1"/>
  <c r="HE5" i="6"/>
  <c r="HF5" i="6"/>
  <c r="AD5" i="6" s="1"/>
  <c r="JN4" i="6"/>
  <c r="FC4" i="6"/>
  <c r="JN3" i="6"/>
  <c r="FQ3" i="6"/>
  <c r="FR3" i="6" s="1"/>
  <c r="U3" i="6" s="1"/>
  <c r="FI2" i="6"/>
  <c r="MB63" i="6"/>
  <c r="LG61" i="6"/>
  <c r="LH61" i="6" s="1"/>
  <c r="LV60" i="6"/>
  <c r="JD60" i="6"/>
  <c r="FE58" i="6"/>
  <c r="HR57" i="6"/>
  <c r="AP57" i="6" s="1"/>
  <c r="FN57" i="6"/>
  <c r="Q57" i="6" s="1"/>
  <c r="FC57" i="6"/>
  <c r="JH55" i="6"/>
  <c r="FN54" i="6"/>
  <c r="Q54" i="6" s="1"/>
  <c r="HI50" i="6"/>
  <c r="HK48" i="6"/>
  <c r="FQ48" i="6"/>
  <c r="FC48" i="6"/>
  <c r="LV47" i="6"/>
  <c r="FF42" i="6"/>
  <c r="I42" i="6" s="1"/>
  <c r="FE36" i="6"/>
  <c r="HF35" i="6"/>
  <c r="AD35" i="6" s="1"/>
  <c r="HQ34" i="6"/>
  <c r="HC34" i="6"/>
  <c r="HD34" i="6" s="1"/>
  <c r="AB34" i="6" s="1"/>
  <c r="FF34" i="6"/>
  <c r="I34" i="6" s="1"/>
  <c r="HR33" i="6"/>
  <c r="AP33" i="6" s="1"/>
  <c r="MF32" i="6"/>
  <c r="LZ31" i="6"/>
  <c r="HL28" i="6"/>
  <c r="AJ28" i="6" s="1"/>
  <c r="HP25" i="6"/>
  <c r="AN25" i="6" s="1"/>
  <c r="HD25" i="6"/>
  <c r="AB25" i="6" s="1"/>
  <c r="FP23" i="6"/>
  <c r="S23" i="6" s="1"/>
  <c r="FE22" i="6"/>
  <c r="HL21" i="6"/>
  <c r="AJ21" i="6" s="1"/>
  <c r="MH19" i="6"/>
  <c r="HQ19" i="6"/>
  <c r="HR19" i="6" s="1"/>
  <c r="AP19" i="6" s="1"/>
  <c r="MJ18" i="6"/>
  <c r="LF18" i="6"/>
  <c r="HF18" i="6"/>
  <c r="AD18" i="6" s="1"/>
  <c r="HO17" i="6"/>
  <c r="HP17" i="6" s="1"/>
  <c r="AN17" i="6" s="1"/>
  <c r="FG17" i="6"/>
  <c r="MH16" i="6"/>
  <c r="LV16" i="6"/>
  <c r="HQ16" i="6"/>
  <c r="HQ15" i="6"/>
  <c r="HC13" i="6"/>
  <c r="HD13" i="6"/>
  <c r="AB13" i="6" s="1"/>
  <c r="LZ12" i="6"/>
  <c r="HO6" i="6"/>
  <c r="JL3" i="6"/>
  <c r="FP3" i="6"/>
  <c r="S3" i="6" s="1"/>
  <c r="FC3" i="6"/>
  <c r="FD3" i="6" s="1"/>
  <c r="G3" i="6" s="1"/>
  <c r="HD62" i="6"/>
  <c r="AB62" i="6" s="1"/>
  <c r="FC62" i="6"/>
  <c r="FD62" i="6" s="1"/>
  <c r="G62" i="6" s="1"/>
  <c r="HL57" i="6"/>
  <c r="AJ57" i="6" s="1"/>
  <c r="LH54" i="6"/>
  <c r="MH53" i="6"/>
  <c r="HP51" i="6"/>
  <c r="AN51" i="6" s="1"/>
  <c r="HG50" i="6"/>
  <c r="LX44" i="6"/>
  <c r="HI44" i="6"/>
  <c r="FR44" i="6"/>
  <c r="U44" i="6" s="1"/>
  <c r="MD43" i="6"/>
  <c r="HD42" i="6"/>
  <c r="AB42" i="6" s="1"/>
  <c r="LG37" i="6"/>
  <c r="HP35" i="6"/>
  <c r="AN35" i="6" s="1"/>
  <c r="HP34" i="6"/>
  <c r="AN34" i="6" s="1"/>
  <c r="MB32" i="6"/>
  <c r="LX31" i="6"/>
  <c r="JN30" i="6"/>
  <c r="HI28" i="6"/>
  <c r="HJ28" i="6" s="1"/>
  <c r="AH28" i="6" s="1"/>
  <c r="HN25" i="6"/>
  <c r="AL25" i="6" s="1"/>
  <c r="HH25" i="6"/>
  <c r="AF25" i="6" s="1"/>
  <c r="FN23" i="6"/>
  <c r="Q23" i="6" s="1"/>
  <c r="HP21" i="6"/>
  <c r="AN21" i="6"/>
  <c r="MF19" i="6"/>
  <c r="LV19" i="6"/>
  <c r="LG19" i="6"/>
  <c r="HO19" i="6"/>
  <c r="HC19" i="6"/>
  <c r="LV17" i="6"/>
  <c r="HM17" i="6"/>
  <c r="FN17" i="6"/>
  <c r="Q17" i="6" s="1"/>
  <c r="LG16" i="6"/>
  <c r="HO16" i="6"/>
  <c r="HC16" i="6"/>
  <c r="LH15" i="6"/>
  <c r="FH15" i="6"/>
  <c r="K15" i="6" s="1"/>
  <c r="LX12" i="6"/>
  <c r="LG10" i="6"/>
  <c r="HO10" i="6"/>
  <c r="MB9" i="6"/>
  <c r="LG9" i="6"/>
  <c r="HE9" i="6"/>
  <c r="HF9" i="6" s="1"/>
  <c r="AD9" i="6"/>
  <c r="FI9" i="6"/>
  <c r="HM6" i="6"/>
  <c r="HC6" i="6"/>
  <c r="JJ3" i="6"/>
  <c r="JH2" i="6"/>
  <c r="MB60" i="6"/>
  <c r="HP60" i="6"/>
  <c r="AN60" i="6" s="1"/>
  <c r="HJ57" i="6"/>
  <c r="AH57" i="6" s="1"/>
  <c r="LF56" i="6"/>
  <c r="LH56" i="6"/>
  <c r="LF55" i="6"/>
  <c r="LZ54" i="6"/>
  <c r="HI54" i="6"/>
  <c r="FO54" i="6"/>
  <c r="FP54" i="6"/>
  <c r="S54" i="6" s="1"/>
  <c r="MB53" i="6"/>
  <c r="HD45" i="6"/>
  <c r="AB45" i="6" s="1"/>
  <c r="HG44" i="6"/>
  <c r="MB43" i="6"/>
  <c r="HO42" i="6"/>
  <c r="HH41" i="6"/>
  <c r="AF41" i="6"/>
  <c r="HL40" i="6"/>
  <c r="AJ40" i="6" s="1"/>
  <c r="LV36" i="6"/>
  <c r="FD35" i="6"/>
  <c r="G35" i="6" s="1"/>
  <c r="HK34" i="6"/>
  <c r="HL34" i="6"/>
  <c r="AJ34" i="6" s="1"/>
  <c r="JD33" i="6"/>
  <c r="LZ32" i="6"/>
  <c r="JD32" i="6"/>
  <c r="JL30" i="6"/>
  <c r="HP30" i="6"/>
  <c r="AN30" i="6" s="1"/>
  <c r="LV26" i="6"/>
  <c r="HN21" i="6"/>
  <c r="AL21" i="6" s="1"/>
  <c r="HJ21" i="6"/>
  <c r="AH21" i="6" s="1"/>
  <c r="LZ9" i="6"/>
  <c r="HE48" i="6"/>
  <c r="FK48" i="6"/>
  <c r="ML47" i="6"/>
  <c r="MB47" i="6"/>
  <c r="HO47" i="6"/>
  <c r="HC47" i="6"/>
  <c r="JR46" i="6"/>
  <c r="FI46" i="6"/>
  <c r="MB45" i="6"/>
  <c r="HS44" i="6"/>
  <c r="JH44" i="6"/>
  <c r="FM44" i="6"/>
  <c r="LZ43" i="6"/>
  <c r="FE43" i="6"/>
  <c r="HK42" i="6"/>
  <c r="LF37" i="6"/>
  <c r="FR35" i="6"/>
  <c r="U35" i="6" s="1"/>
  <c r="HI34" i="6"/>
  <c r="HF28" i="6"/>
  <c r="AD28" i="6"/>
  <c r="LF21" i="6"/>
  <c r="LH21" i="6"/>
  <c r="LG20" i="6"/>
  <c r="MB19" i="6"/>
  <c r="LF19" i="6"/>
  <c r="HK19" i="6"/>
  <c r="HL19" i="6"/>
  <c r="AJ19" i="6"/>
  <c r="MF17" i="6"/>
  <c r="LF16" i="6"/>
  <c r="HK16" i="6"/>
  <c r="HM15" i="6"/>
  <c r="FR15" i="6"/>
  <c r="U15" i="6" s="1"/>
  <c r="FJ10" i="6"/>
  <c r="M10" i="6" s="1"/>
  <c r="LX9" i="6"/>
  <c r="LF9" i="6"/>
  <c r="FE9" i="6"/>
  <c r="FL8" i="6"/>
  <c r="O8" i="6" s="1"/>
  <c r="HI6" i="6"/>
  <c r="FG4" i="6"/>
  <c r="JF3" i="6"/>
  <c r="FI3" i="6"/>
  <c r="FJ3" i="6"/>
  <c r="M3" i="6" s="1"/>
  <c r="JD62" i="6"/>
  <c r="LF60" i="6"/>
  <c r="LH60" i="6"/>
  <c r="IY60" i="6" s="1"/>
  <c r="HI58" i="6"/>
  <c r="HJ58" i="6" s="1"/>
  <c r="AH58" i="6" s="1"/>
  <c r="FC58" i="6"/>
  <c r="FD58" i="6" s="1"/>
  <c r="G58" i="6" s="1"/>
  <c r="FE57" i="6"/>
  <c r="FF57" i="6" s="1"/>
  <c r="I57" i="6" s="1"/>
  <c r="HH56" i="6"/>
  <c r="AF56" i="6" s="1"/>
  <c r="HE54" i="6"/>
  <c r="FE54" i="6"/>
  <c r="FF54" i="6"/>
  <c r="I54" i="6" s="1"/>
  <c r="LX53" i="6"/>
  <c r="HR50" i="6"/>
  <c r="AP50" i="6" s="1"/>
  <c r="JD48" i="6"/>
  <c r="FI48" i="6"/>
  <c r="JN46" i="6"/>
  <c r="LZ45" i="6"/>
  <c r="HQ45" i="6"/>
  <c r="HR45" i="6" s="1"/>
  <c r="AP45" i="6" s="1"/>
  <c r="HI42" i="6"/>
  <c r="HJ42" i="6" s="1"/>
  <c r="AH42" i="6" s="1"/>
  <c r="HR41" i="6"/>
  <c r="AP41" i="6" s="1"/>
  <c r="LG40" i="6"/>
  <c r="LH40" i="6"/>
  <c r="LG30" i="6"/>
  <c r="FC28" i="6"/>
  <c r="FD28" i="6"/>
  <c r="G28" i="6" s="1"/>
  <c r="LF27" i="6"/>
  <c r="LH27" i="6"/>
  <c r="HF25" i="6"/>
  <c r="AD25" i="6" s="1"/>
  <c r="FC22" i="6"/>
  <c r="HH21" i="6"/>
  <c r="AF21" i="6" s="1"/>
  <c r="HL20" i="6"/>
  <c r="AJ20" i="6" s="1"/>
  <c r="LZ19" i="6"/>
  <c r="HI19" i="6"/>
  <c r="MD17" i="6"/>
  <c r="HI17" i="6"/>
  <c r="FC17" i="6"/>
  <c r="HG16" i="6"/>
  <c r="HK15" i="6"/>
  <c r="FJ15" i="6"/>
  <c r="M15" i="6" s="1"/>
  <c r="HI10" i="6"/>
  <c r="HJ10" i="6"/>
  <c r="AH10" i="6" s="1"/>
  <c r="FF10" i="6"/>
  <c r="I10" i="6" s="1"/>
  <c r="LG8" i="6"/>
  <c r="HG6" i="6"/>
  <c r="FP6" i="6"/>
  <c r="S6" i="6" s="1"/>
  <c r="FQ5" i="6"/>
  <c r="JT3" i="6"/>
  <c r="FG3" i="6"/>
  <c r="FH3" i="6" s="1"/>
  <c r="K3" i="6" s="1"/>
  <c r="LF2" i="6"/>
  <c r="LH2" i="6" s="1"/>
  <c r="HF58" i="6"/>
  <c r="AD58" i="6" s="1"/>
  <c r="FN58" i="6"/>
  <c r="Q58" i="6" s="1"/>
  <c r="FH58" i="6"/>
  <c r="K58" i="6" s="1"/>
  <c r="LG50" i="6"/>
  <c r="LH50" i="6" s="1"/>
  <c r="HP50" i="6"/>
  <c r="AN50" i="6" s="1"/>
  <c r="HJ45" i="6"/>
  <c r="AH45" i="6" s="1"/>
  <c r="FJ44" i="6"/>
  <c r="M44" i="6" s="1"/>
  <c r="HG42" i="6"/>
  <c r="HH42" i="6" s="1"/>
  <c r="AF42" i="6" s="1"/>
  <c r="MB38" i="6"/>
  <c r="FJ35" i="6"/>
  <c r="M35" i="6" s="1"/>
  <c r="HR28" i="6"/>
  <c r="AP28" i="6" s="1"/>
  <c r="LF20" i="6"/>
  <c r="JN19" i="6"/>
  <c r="HG19" i="6"/>
  <c r="LZ17" i="6"/>
  <c r="HG17" i="6"/>
  <c r="HH17" i="6"/>
  <c r="AF17" i="6" s="1"/>
  <c r="HE16" i="6"/>
  <c r="HI15" i="6"/>
  <c r="FF15" i="6"/>
  <c r="I15" i="6" s="1"/>
  <c r="LG12" i="6"/>
  <c r="FQ4" i="6"/>
  <c r="JR3" i="6"/>
  <c r="JT2" i="6"/>
  <c r="MF2" i="6"/>
  <c r="JR2" i="6"/>
  <c r="HD2" i="6"/>
  <c r="AB2" i="6" s="1"/>
  <c r="LF581" i="6"/>
  <c r="MD587" i="6"/>
  <c r="FM600" i="6"/>
  <c r="FN600" i="6"/>
  <c r="Q600" i="6" s="1"/>
  <c r="HH598" i="6"/>
  <c r="AF598" i="6" s="1"/>
  <c r="FP598" i="6"/>
  <c r="S598" i="6" s="1"/>
  <c r="HG596" i="6"/>
  <c r="LD595" i="6"/>
  <c r="HE595" i="6"/>
  <c r="FD595" i="6"/>
  <c r="G595" i="6" s="1"/>
  <c r="JP594" i="6"/>
  <c r="LE594" i="6"/>
  <c r="LF594" i="6"/>
  <c r="HJ594" i="6"/>
  <c r="AH594" i="6" s="1"/>
  <c r="HC594" i="6"/>
  <c r="HD594" i="6"/>
  <c r="AB594" i="6" s="1"/>
  <c r="FC594" i="6"/>
  <c r="FD594" i="6"/>
  <c r="G594" i="6" s="1"/>
  <c r="LX593" i="6"/>
  <c r="JN593" i="6"/>
  <c r="LF593" i="6"/>
  <c r="LH593" i="6"/>
  <c r="MF591" i="6"/>
  <c r="LV591" i="6"/>
  <c r="HJ591" i="6"/>
  <c r="AH591" i="6" s="1"/>
  <c r="FE591" i="6"/>
  <c r="JT590" i="6"/>
  <c r="LZ590" i="6"/>
  <c r="JP590" i="6"/>
  <c r="LF590" i="6"/>
  <c r="HN590" i="6"/>
  <c r="AL590" i="6" s="1"/>
  <c r="HD590" i="6"/>
  <c r="AB590" i="6" s="1"/>
  <c r="FE590" i="6"/>
  <c r="JT589" i="6"/>
  <c r="LZ589" i="6"/>
  <c r="JP589" i="6"/>
  <c r="HE589" i="6"/>
  <c r="HF589" i="6"/>
  <c r="AD589" i="6" s="1"/>
  <c r="FQ589" i="6"/>
  <c r="ML588" i="6"/>
  <c r="MB588" i="6"/>
  <c r="JR588" i="6"/>
  <c r="LG588" i="6"/>
  <c r="LX587" i="6"/>
  <c r="JN587" i="6"/>
  <c r="HN587" i="6"/>
  <c r="AL587" i="6"/>
  <c r="FG587" i="6"/>
  <c r="FI586" i="6"/>
  <c r="JJ585" i="6"/>
  <c r="HO585" i="6"/>
  <c r="HP585" i="6"/>
  <c r="AN585" i="6" s="1"/>
  <c r="HE585" i="6"/>
  <c r="HF585" i="6" s="1"/>
  <c r="AD585" i="6" s="1"/>
  <c r="FO585" i="6"/>
  <c r="FP585" i="6" s="1"/>
  <c r="S585" i="6" s="1"/>
  <c r="HE584" i="6"/>
  <c r="LZ582" i="6"/>
  <c r="JP582" i="6"/>
  <c r="LF582" i="6"/>
  <c r="FG582" i="6"/>
  <c r="HI581" i="6"/>
  <c r="FQ581" i="6"/>
  <c r="FR581" i="6" s="1"/>
  <c r="U581" i="6" s="1"/>
  <c r="FG581" i="6"/>
  <c r="FH581" i="6" s="1"/>
  <c r="K581" i="6" s="1"/>
  <c r="HS579" i="6"/>
  <c r="MB579" i="6"/>
  <c r="JL578" i="6"/>
  <c r="HR578" i="6"/>
  <c r="AP578" i="6" s="1"/>
  <c r="FI578" i="6"/>
  <c r="MJ576" i="6"/>
  <c r="FI576" i="6"/>
  <c r="MJ575" i="6"/>
  <c r="JJ575" i="6"/>
  <c r="HO575" i="6"/>
  <c r="HP575" i="6"/>
  <c r="AN575" i="6" s="1"/>
  <c r="HE575" i="6"/>
  <c r="HF575" i="6"/>
  <c r="AD575" i="6" s="1"/>
  <c r="FO575" i="6"/>
  <c r="FP575" i="6"/>
  <c r="S575" i="6" s="1"/>
  <c r="HE574" i="6"/>
  <c r="HF574" i="6" s="1"/>
  <c r="AD574" i="6" s="1"/>
  <c r="FD574" i="6"/>
  <c r="G574" i="6" s="1"/>
  <c r="FS573" i="6"/>
  <c r="LX573" i="6"/>
  <c r="JN573" i="6"/>
  <c r="HN573" i="6"/>
  <c r="AL573" i="6" s="1"/>
  <c r="HD573" i="6"/>
  <c r="AB573" i="6" s="1"/>
  <c r="FE573" i="6"/>
  <c r="HG572" i="6"/>
  <c r="HH572" i="6" s="1"/>
  <c r="AF572" i="6" s="1"/>
  <c r="FE572" i="6"/>
  <c r="FF572" i="6" s="1"/>
  <c r="I572" i="6" s="1"/>
  <c r="HE569" i="6"/>
  <c r="HE568" i="6"/>
  <c r="HE567" i="6"/>
  <c r="FN567" i="6"/>
  <c r="Q567" i="6" s="1"/>
  <c r="LZ566" i="6"/>
  <c r="HG566" i="6"/>
  <c r="FQ566" i="6"/>
  <c r="FG566" i="6"/>
  <c r="JJ564" i="6"/>
  <c r="HL564" i="6"/>
  <c r="AJ564" i="6" s="1"/>
  <c r="LZ563" i="6"/>
  <c r="LF563" i="6"/>
  <c r="HP563" i="6"/>
  <c r="AN563" i="6" s="1"/>
  <c r="HD563" i="6"/>
  <c r="AB563" i="6" s="1"/>
  <c r="HD561" i="6"/>
  <c r="AB561" i="6" s="1"/>
  <c r="LD556" i="6"/>
  <c r="LC556" i="6"/>
  <c r="LE556" i="6"/>
  <c r="FD551" i="6"/>
  <c r="G551" i="6" s="1"/>
  <c r="LC550" i="6"/>
  <c r="LE550" i="6"/>
  <c r="LD550" i="6"/>
  <c r="FI548" i="6"/>
  <c r="FK548" i="6"/>
  <c r="FC548" i="6"/>
  <c r="FO548" i="6"/>
  <c r="FQ548" i="6"/>
  <c r="FE548" i="6"/>
  <c r="FG548" i="6"/>
  <c r="JO541" i="6"/>
  <c r="CE541" i="6" s="1"/>
  <c r="CF541" i="6" s="1"/>
  <c r="JE540" i="6"/>
  <c r="BU540" i="6" s="1"/>
  <c r="BV540" i="6" s="1"/>
  <c r="HG535" i="6"/>
  <c r="HS535" i="6"/>
  <c r="HI535" i="6"/>
  <c r="HJ535" i="6" s="1"/>
  <c r="AH535" i="6" s="1"/>
  <c r="HC535" i="6"/>
  <c r="HD535" i="6" s="1"/>
  <c r="AB535" i="6"/>
  <c r="HK535" i="6"/>
  <c r="HL535" i="6" s="1"/>
  <c r="AJ535" i="6" s="1"/>
  <c r="HM535" i="6"/>
  <c r="HN535" i="6" s="1"/>
  <c r="AL535" i="6" s="1"/>
  <c r="HO535" i="6"/>
  <c r="HP535" i="6" s="1"/>
  <c r="AN535" i="6" s="1"/>
  <c r="HE535" i="6"/>
  <c r="HF535" i="6" s="1"/>
  <c r="AD535" i="6" s="1"/>
  <c r="HQ535" i="6"/>
  <c r="HR535" i="6" s="1"/>
  <c r="AP535" i="6"/>
  <c r="FN533" i="6"/>
  <c r="Q533" i="6" s="1"/>
  <c r="LF531" i="6"/>
  <c r="LG531" i="6"/>
  <c r="MD593" i="6"/>
  <c r="FK591" i="6"/>
  <c r="JP585" i="6"/>
  <c r="MD573" i="6"/>
  <c r="FS600" i="6"/>
  <c r="LX600" i="6"/>
  <c r="JN600" i="6"/>
  <c r="HM600" i="6"/>
  <c r="HN600" i="6"/>
  <c r="AL600" i="6" s="1"/>
  <c r="HC600" i="6"/>
  <c r="HD600" i="6"/>
  <c r="AB600" i="6" s="1"/>
  <c r="FK600" i="6"/>
  <c r="MB599" i="6"/>
  <c r="LD599" i="6"/>
  <c r="HC599" i="6"/>
  <c r="HD599" i="6"/>
  <c r="AB599" i="6" s="1"/>
  <c r="FK599" i="6"/>
  <c r="FL599" i="6"/>
  <c r="O599" i="6" s="1"/>
  <c r="MB598" i="6"/>
  <c r="LD598" i="6"/>
  <c r="MF597" i="6"/>
  <c r="LV597" i="6"/>
  <c r="HH597" i="6"/>
  <c r="AF597" i="6"/>
  <c r="FM597" i="6"/>
  <c r="FE597" i="6"/>
  <c r="LV596" i="6"/>
  <c r="HE596" i="6"/>
  <c r="FO596" i="6"/>
  <c r="FP596" i="6" s="1"/>
  <c r="S596" i="6" s="1"/>
  <c r="HS595" i="6"/>
  <c r="FL595" i="6"/>
  <c r="O595" i="6" s="1"/>
  <c r="JN594" i="6"/>
  <c r="JL593" i="6"/>
  <c r="HH591" i="6"/>
  <c r="AF591" i="6" s="1"/>
  <c r="FQ591" i="6"/>
  <c r="LX590" i="6"/>
  <c r="JN590" i="6"/>
  <c r="HL590" i="6"/>
  <c r="AJ590" i="6"/>
  <c r="HS589" i="6"/>
  <c r="LX589" i="6"/>
  <c r="JN589" i="6"/>
  <c r="LF589" i="6"/>
  <c r="HO589" i="6"/>
  <c r="HP589" i="6" s="1"/>
  <c r="AN589" i="6" s="1"/>
  <c r="FO589" i="6"/>
  <c r="FE589" i="6"/>
  <c r="JT588" i="6"/>
  <c r="LZ588" i="6"/>
  <c r="JP588" i="6"/>
  <c r="LF588" i="6"/>
  <c r="HM588" i="6"/>
  <c r="FS587" i="6"/>
  <c r="JL587" i="6"/>
  <c r="FE587" i="6"/>
  <c r="MF586" i="6"/>
  <c r="JF586" i="6"/>
  <c r="HK586" i="6"/>
  <c r="HL586" i="6"/>
  <c r="AJ586" i="6" s="1"/>
  <c r="BE586" i="6" s="1"/>
  <c r="FG586" i="6"/>
  <c r="ML585" i="6"/>
  <c r="MH585" i="6"/>
  <c r="JH585" i="6"/>
  <c r="FM585" i="6"/>
  <c r="LD584" i="6"/>
  <c r="FK584" i="6"/>
  <c r="FS582" i="6"/>
  <c r="LX582" i="6"/>
  <c r="JN582" i="6"/>
  <c r="HM582" i="6"/>
  <c r="HN582" i="6"/>
  <c r="AL582" i="6" s="1"/>
  <c r="HC582" i="6"/>
  <c r="HD582" i="6"/>
  <c r="AB582" i="6" s="1"/>
  <c r="FE582" i="6"/>
  <c r="MF581" i="6"/>
  <c r="LV581" i="6"/>
  <c r="HG581" i="6"/>
  <c r="HH581" i="6"/>
  <c r="AF581" i="6" s="1"/>
  <c r="FE581" i="6"/>
  <c r="FF581" i="6"/>
  <c r="I581" i="6" s="1"/>
  <c r="ML580" i="6"/>
  <c r="LZ579" i="6"/>
  <c r="JP579" i="6"/>
  <c r="HQ579" i="6"/>
  <c r="FI579" i="6"/>
  <c r="MJ578" i="6"/>
  <c r="JJ578" i="6"/>
  <c r="HO578" i="6"/>
  <c r="HP578" i="6" s="1"/>
  <c r="AN578" i="6" s="1"/>
  <c r="HD578" i="6"/>
  <c r="AB578" i="6" s="1"/>
  <c r="FG578" i="6"/>
  <c r="ML576" i="6"/>
  <c r="FG576" i="6"/>
  <c r="FH576" i="6" s="1"/>
  <c r="K576" i="6" s="1"/>
  <c r="ML575" i="6"/>
  <c r="JH575" i="6"/>
  <c r="FM575" i="6"/>
  <c r="FN575" i="6"/>
  <c r="Q575" i="6" s="1"/>
  <c r="LD574" i="6"/>
  <c r="JL573" i="6"/>
  <c r="HL573" i="6"/>
  <c r="AJ573" i="6" s="1"/>
  <c r="JT572" i="6"/>
  <c r="LD572" i="6"/>
  <c r="JD572" i="6"/>
  <c r="HE572" i="6"/>
  <c r="HF572" i="6"/>
  <c r="AD572" i="6" s="1"/>
  <c r="FO572" i="6"/>
  <c r="FP572" i="6" s="1"/>
  <c r="S572" i="6" s="1"/>
  <c r="MF570" i="6"/>
  <c r="JR570" i="6"/>
  <c r="LD570" i="6"/>
  <c r="HQ570" i="6"/>
  <c r="HR570" i="6" s="1"/>
  <c r="AP570" i="6" s="1"/>
  <c r="FI570" i="6"/>
  <c r="MJ569" i="6"/>
  <c r="LV569" i="6"/>
  <c r="GZ569" i="6"/>
  <c r="HH569" i="6"/>
  <c r="AF569" i="6" s="1"/>
  <c r="FL569" i="6"/>
  <c r="O569" i="6" s="1"/>
  <c r="GZ568" i="6"/>
  <c r="HH568" i="6"/>
  <c r="AF568" i="6" s="1"/>
  <c r="HA567" i="6"/>
  <c r="HL567" i="6" s="1"/>
  <c r="AJ567" i="6" s="1"/>
  <c r="FK567" i="6"/>
  <c r="FL567" i="6"/>
  <c r="O567" i="6" s="1"/>
  <c r="FS566" i="6"/>
  <c r="LX566" i="6"/>
  <c r="JJ566" i="6"/>
  <c r="HE566" i="6"/>
  <c r="FE566" i="6"/>
  <c r="ML564" i="6"/>
  <c r="MH564" i="6"/>
  <c r="JH564" i="6"/>
  <c r="HI564" i="6"/>
  <c r="FR564" i="6"/>
  <c r="U564" i="6" s="1"/>
  <c r="HQ557" i="6"/>
  <c r="HR557" i="6" s="1"/>
  <c r="AP557" i="6" s="1"/>
  <c r="JF549" i="6"/>
  <c r="JD549" i="6"/>
  <c r="JJ549" i="6"/>
  <c r="JL549" i="6"/>
  <c r="JN549" i="6"/>
  <c r="JP549" i="6"/>
  <c r="JT549" i="6"/>
  <c r="JR549" i="6"/>
  <c r="JK541" i="6"/>
  <c r="CA541" i="6" s="1"/>
  <c r="CB541" i="6" s="1"/>
  <c r="FJ533" i="6"/>
  <c r="M533" i="6" s="1"/>
  <c r="LH505" i="6"/>
  <c r="LE598" i="6"/>
  <c r="LF598" i="6"/>
  <c r="HR598" i="6"/>
  <c r="AP598" i="6" s="1"/>
  <c r="FL598" i="6"/>
  <c r="O598" i="6" s="1"/>
  <c r="HD597" i="6"/>
  <c r="AB597" i="6" s="1"/>
  <c r="LD596" i="6"/>
  <c r="FM596" i="6"/>
  <c r="FN596" i="6" s="1"/>
  <c r="Q596" i="6" s="1"/>
  <c r="LE595" i="6"/>
  <c r="LF595" i="6"/>
  <c r="HQ595" i="6"/>
  <c r="FJ595" i="6"/>
  <c r="M595" i="6" s="1"/>
  <c r="JL594" i="6"/>
  <c r="FH594" i="6"/>
  <c r="K594" i="6" s="1"/>
  <c r="MJ593" i="6"/>
  <c r="JJ593" i="6"/>
  <c r="HD593" i="6"/>
  <c r="AB593" i="6" s="1"/>
  <c r="MB591" i="6"/>
  <c r="HR591" i="6"/>
  <c r="AP591" i="6" s="1"/>
  <c r="FS590" i="6"/>
  <c r="JL590" i="6"/>
  <c r="HJ590" i="6"/>
  <c r="AH590" i="6" s="1"/>
  <c r="FQ590" i="6"/>
  <c r="FS589" i="6"/>
  <c r="JL589" i="6"/>
  <c r="HM589" i="6"/>
  <c r="HN589" i="6"/>
  <c r="AL589" i="6" s="1"/>
  <c r="LX588" i="6"/>
  <c r="JN588" i="6"/>
  <c r="FK588" i="6"/>
  <c r="MJ587" i="6"/>
  <c r="JJ587" i="6"/>
  <c r="HL587" i="6"/>
  <c r="AJ587" i="6" s="1"/>
  <c r="LD586" i="6"/>
  <c r="HI586" i="6"/>
  <c r="HJ586" i="6" s="1"/>
  <c r="AH586" i="6" s="1"/>
  <c r="FE586" i="6"/>
  <c r="MF585" i="6"/>
  <c r="JF585" i="6"/>
  <c r="HM585" i="6"/>
  <c r="HN585" i="6"/>
  <c r="AL585" i="6" s="1"/>
  <c r="HS584" i="6"/>
  <c r="LE584" i="6"/>
  <c r="LF584" i="6" s="1"/>
  <c r="HQ584" i="6"/>
  <c r="JL582" i="6"/>
  <c r="HL582" i="6"/>
  <c r="AJ582" i="6" s="1"/>
  <c r="LD581" i="6"/>
  <c r="LG581" i="6"/>
  <c r="HE581" i="6"/>
  <c r="HF581" i="6" s="1"/>
  <c r="AD581" i="6" s="1"/>
  <c r="FO581" i="6"/>
  <c r="FP581" i="6" s="1"/>
  <c r="S581" i="6" s="1"/>
  <c r="HJ580" i="6"/>
  <c r="AH580" i="6" s="1"/>
  <c r="FD580" i="6"/>
  <c r="G580" i="6" s="1"/>
  <c r="LX579" i="6"/>
  <c r="HO579" i="6"/>
  <c r="FG579" i="6"/>
  <c r="ML578" i="6"/>
  <c r="MH578" i="6"/>
  <c r="JH578" i="6"/>
  <c r="HN578" i="6"/>
  <c r="AL578" i="6" s="1"/>
  <c r="FE578" i="6"/>
  <c r="HJ576" i="6"/>
  <c r="AH576" i="6" s="1"/>
  <c r="FE576" i="6"/>
  <c r="FF576" i="6" s="1"/>
  <c r="I576" i="6" s="1"/>
  <c r="JF575" i="6"/>
  <c r="HM575" i="6"/>
  <c r="HN575" i="6" s="1"/>
  <c r="AL575" i="6" s="1"/>
  <c r="HS574" i="6"/>
  <c r="LE574" i="6"/>
  <c r="LF574" i="6" s="1"/>
  <c r="HQ574" i="6"/>
  <c r="HR574" i="6" s="1"/>
  <c r="AP574" i="6" s="1"/>
  <c r="MJ573" i="6"/>
  <c r="JJ573" i="6"/>
  <c r="HJ573" i="6"/>
  <c r="AH573" i="6" s="1"/>
  <c r="FQ573" i="6"/>
  <c r="HS572" i="6"/>
  <c r="FM572" i="6"/>
  <c r="FN572" i="6"/>
  <c r="Q572" i="6" s="1"/>
  <c r="HO570" i="6"/>
  <c r="HQ569" i="6"/>
  <c r="MJ568" i="6"/>
  <c r="HQ568" i="6"/>
  <c r="MJ567" i="6"/>
  <c r="HQ567" i="6"/>
  <c r="FJ567" i="6"/>
  <c r="M567" i="6" s="1"/>
  <c r="GZ566" i="6"/>
  <c r="HR566" i="6" s="1"/>
  <c r="AP566" i="6" s="1"/>
  <c r="FO566" i="6"/>
  <c r="EZ566" i="6"/>
  <c r="FN566" i="6"/>
  <c r="Q566" i="6" s="1"/>
  <c r="MF564" i="6"/>
  <c r="JF564" i="6"/>
  <c r="HG564" i="6"/>
  <c r="HH564" i="6"/>
  <c r="AF564" i="6" s="1"/>
  <c r="FD564" i="6"/>
  <c r="G564" i="6" s="1"/>
  <c r="HF560" i="6"/>
  <c r="AD560" i="6"/>
  <c r="MJ558" i="6"/>
  <c r="FQ558" i="6"/>
  <c r="HK557" i="6"/>
  <c r="HL557" i="6" s="1"/>
  <c r="AJ557" i="6" s="1"/>
  <c r="FJ555" i="6"/>
  <c r="M555" i="6" s="1"/>
  <c r="MD552" i="6"/>
  <c r="MF552" i="6"/>
  <c r="LV552" i="6"/>
  <c r="MJ552" i="6"/>
  <c r="LX552" i="6"/>
  <c r="LZ552" i="6"/>
  <c r="MB552" i="6"/>
  <c r="FE550" i="6"/>
  <c r="FG550" i="6"/>
  <c r="FS550" i="6"/>
  <c r="FC550" i="6"/>
  <c r="FK550" i="6"/>
  <c r="FM550" i="6"/>
  <c r="FO550" i="6"/>
  <c r="FQ550" i="6"/>
  <c r="FD541" i="6"/>
  <c r="G541" i="6" s="1"/>
  <c r="LZ537" i="6"/>
  <c r="MA537" i="6" s="1"/>
  <c r="CT537" i="6" s="1"/>
  <c r="ML537" i="6"/>
  <c r="MB537" i="6"/>
  <c r="LV537" i="6"/>
  <c r="MF537" i="6"/>
  <c r="MH537" i="6"/>
  <c r="MJ537" i="6"/>
  <c r="LX537" i="6"/>
  <c r="JN532" i="6"/>
  <c r="JP532" i="6"/>
  <c r="JD532" i="6"/>
  <c r="JT532" i="6"/>
  <c r="JF532" i="6"/>
  <c r="JH532" i="6"/>
  <c r="JJ532" i="6"/>
  <c r="JL532" i="6"/>
  <c r="FG532" i="6"/>
  <c r="FS532" i="6"/>
  <c r="FI532" i="6"/>
  <c r="FC532" i="6"/>
  <c r="FD532" i="6"/>
  <c r="G532" i="6" s="1"/>
  <c r="FM532" i="6"/>
  <c r="FO532" i="6"/>
  <c r="FQ532" i="6"/>
  <c r="FE532" i="6"/>
  <c r="FF532" i="6"/>
  <c r="I532" i="6" s="1"/>
  <c r="FQ600" i="6"/>
  <c r="FR600" i="6"/>
  <c r="U600" i="6" s="1"/>
  <c r="FI600" i="6"/>
  <c r="FJ600" i="6" s="1"/>
  <c r="M600" i="6" s="1"/>
  <c r="FS599" i="6"/>
  <c r="LE599" i="6"/>
  <c r="LF599" i="6" s="1"/>
  <c r="FQ599" i="6"/>
  <c r="FR599" i="6"/>
  <c r="U599" i="6" s="1"/>
  <c r="FI599" i="6"/>
  <c r="FJ599" i="6"/>
  <c r="M599" i="6" s="1"/>
  <c r="FC599" i="6"/>
  <c r="FD599" i="6"/>
  <c r="G599" i="6" s="1"/>
  <c r="LE596" i="6"/>
  <c r="HQ596" i="6"/>
  <c r="FC596" i="6"/>
  <c r="FD596" i="6" s="1"/>
  <c r="G596" i="6" s="1"/>
  <c r="HO595" i="6"/>
  <c r="FH595" i="6"/>
  <c r="K595" i="6" s="1"/>
  <c r="ML593" i="6"/>
  <c r="MH593" i="6"/>
  <c r="JH593" i="6"/>
  <c r="HP591" i="6"/>
  <c r="AN591" i="6" s="1"/>
  <c r="FO591" i="6"/>
  <c r="MJ590" i="6"/>
  <c r="JJ590" i="6"/>
  <c r="FO590" i="6"/>
  <c r="MJ589" i="6"/>
  <c r="JJ589" i="6"/>
  <c r="FM589" i="6"/>
  <c r="FS588" i="6"/>
  <c r="JL588" i="6"/>
  <c r="FQ588" i="6"/>
  <c r="FI588" i="6"/>
  <c r="MH587" i="6"/>
  <c r="JH587" i="6"/>
  <c r="HJ587" i="6"/>
  <c r="AH587" i="6" s="1"/>
  <c r="FQ587" i="6"/>
  <c r="LE586" i="6"/>
  <c r="LF586" i="6" s="1"/>
  <c r="JT585" i="6"/>
  <c r="HK585" i="6"/>
  <c r="HL585" i="6"/>
  <c r="AJ585" i="6" s="1"/>
  <c r="FK585" i="6"/>
  <c r="FL585" i="6" s="1"/>
  <c r="O585" i="6" s="1"/>
  <c r="FF585" i="6"/>
  <c r="I585" i="6" s="1"/>
  <c r="HO584" i="6"/>
  <c r="MJ582" i="6"/>
  <c r="JJ582" i="6"/>
  <c r="FQ582" i="6"/>
  <c r="LD580" i="6"/>
  <c r="LG580" i="6" s="1"/>
  <c r="HM579" i="6"/>
  <c r="MF578" i="6"/>
  <c r="JF578" i="6"/>
  <c r="HL578" i="6"/>
  <c r="AJ578" i="6"/>
  <c r="LD576" i="6"/>
  <c r="LG576" i="6"/>
  <c r="JT575" i="6"/>
  <c r="HK575" i="6"/>
  <c r="HL575" i="6"/>
  <c r="AJ575" i="6" s="1"/>
  <c r="FK575" i="6"/>
  <c r="FL575" i="6"/>
  <c r="O575" i="6" s="1"/>
  <c r="HO574" i="6"/>
  <c r="ML573" i="6"/>
  <c r="MH573" i="6"/>
  <c r="JH573" i="6"/>
  <c r="HH573" i="6"/>
  <c r="AF573" i="6" s="1"/>
  <c r="FO573" i="6"/>
  <c r="LE572" i="6"/>
  <c r="LF572" i="6" s="1"/>
  <c r="HQ572" i="6"/>
  <c r="HS570" i="6"/>
  <c r="LE570" i="6"/>
  <c r="LF570" i="6"/>
  <c r="HM570" i="6"/>
  <c r="HC570" i="6"/>
  <c r="LD569" i="6"/>
  <c r="LG569" i="6"/>
  <c r="HO569" i="6"/>
  <c r="LD568" i="6"/>
  <c r="HO568" i="6"/>
  <c r="HO567" i="6"/>
  <c r="FH567" i="6"/>
  <c r="K567" i="6" s="1"/>
  <c r="MJ566" i="6"/>
  <c r="LV566" i="6"/>
  <c r="JT564" i="6"/>
  <c r="JD564" i="6"/>
  <c r="FN564" i="6"/>
  <c r="Q564" i="6" s="1"/>
  <c r="FN551" i="6"/>
  <c r="Q551" i="6" s="1"/>
  <c r="HA550" i="6"/>
  <c r="GZ550" i="6"/>
  <c r="LC537" i="6"/>
  <c r="LD537" i="6"/>
  <c r="LE537" i="6"/>
  <c r="HG537" i="6"/>
  <c r="HI537" i="6"/>
  <c r="HS537" i="6"/>
  <c r="HC537" i="6"/>
  <c r="HD537" i="6" s="1"/>
  <c r="AB537" i="6" s="1"/>
  <c r="HM537" i="6"/>
  <c r="HO537" i="6"/>
  <c r="HQ537" i="6"/>
  <c r="HE537" i="6"/>
  <c r="AO506" i="6"/>
  <c r="BJ506" i="6" s="1"/>
  <c r="BI506" i="6"/>
  <c r="HM595" i="6"/>
  <c r="HC595" i="6"/>
  <c r="HD595" i="6"/>
  <c r="AB595" i="6" s="1"/>
  <c r="FF595" i="6"/>
  <c r="I595" i="6" s="1"/>
  <c r="FP594" i="6"/>
  <c r="S594" i="6" s="1"/>
  <c r="MF593" i="6"/>
  <c r="LV593" i="6"/>
  <c r="JF593" i="6"/>
  <c r="FM591" i="6"/>
  <c r="FC591" i="6"/>
  <c r="MH590" i="6"/>
  <c r="JH590" i="6"/>
  <c r="JD590" i="6"/>
  <c r="HF590" i="6"/>
  <c r="AD590" i="6" s="1"/>
  <c r="FM590" i="6"/>
  <c r="FC590" i="6"/>
  <c r="MH589" i="6"/>
  <c r="JH589" i="6"/>
  <c r="HK589" i="6"/>
  <c r="HL589" i="6"/>
  <c r="AJ589" i="6" s="1"/>
  <c r="FK589" i="6"/>
  <c r="MF587" i="6"/>
  <c r="LV587" i="6"/>
  <c r="HH587" i="6"/>
  <c r="AF587" i="6" s="1"/>
  <c r="FO587" i="6"/>
  <c r="HR586" i="6"/>
  <c r="AP586" i="6" s="1"/>
  <c r="HS585" i="6"/>
  <c r="JR585" i="6"/>
  <c r="JD585" i="6"/>
  <c r="HC585" i="6"/>
  <c r="HD585" i="6"/>
  <c r="AB585" i="6" s="1"/>
  <c r="FI585" i="6"/>
  <c r="FC585" i="6"/>
  <c r="FD585" i="6" s="1"/>
  <c r="G585" i="6" s="1"/>
  <c r="HM584" i="6"/>
  <c r="HC584" i="6"/>
  <c r="ML582" i="6"/>
  <c r="MH582" i="6"/>
  <c r="JH582" i="6"/>
  <c r="FO582" i="6"/>
  <c r="HJ578" i="6"/>
  <c r="AH578" i="6" s="1"/>
  <c r="HR576" i="6"/>
  <c r="AP576" i="6" s="1"/>
  <c r="HS575" i="6"/>
  <c r="JR575" i="6"/>
  <c r="JD575" i="6"/>
  <c r="HC575" i="6"/>
  <c r="HD575" i="6" s="1"/>
  <c r="AB575" i="6" s="1"/>
  <c r="FI575" i="6"/>
  <c r="FJ575" i="6"/>
  <c r="M575" i="6" s="1"/>
  <c r="FC575" i="6"/>
  <c r="FD575" i="6"/>
  <c r="G575" i="6" s="1"/>
  <c r="HM574" i="6"/>
  <c r="HN574" i="6" s="1"/>
  <c r="AL574" i="6" s="1"/>
  <c r="HC574" i="6"/>
  <c r="HD574" i="6" s="1"/>
  <c r="AB574" i="6" s="1"/>
  <c r="MF573" i="6"/>
  <c r="LV573" i="6"/>
  <c r="JF573" i="6"/>
  <c r="JD573" i="6"/>
  <c r="HF573" i="6"/>
  <c r="AD573" i="6" s="1"/>
  <c r="FM573" i="6"/>
  <c r="FC573" i="6"/>
  <c r="HO572" i="6"/>
  <c r="HP572" i="6" s="1"/>
  <c r="AN572" i="6" s="1"/>
  <c r="FK572" i="6"/>
  <c r="FL572" i="6" s="1"/>
  <c r="O572" i="6" s="1"/>
  <c r="EZ570" i="6"/>
  <c r="FL570" i="6"/>
  <c r="O570" i="6" s="1"/>
  <c r="HM569" i="6"/>
  <c r="HC569" i="6"/>
  <c r="HM568" i="6"/>
  <c r="HC568" i="6"/>
  <c r="HM567" i="6"/>
  <c r="HC567" i="6"/>
  <c r="FF567" i="6"/>
  <c r="I567" i="6" s="1"/>
  <c r="LG566" i="6"/>
  <c r="FO557" i="6"/>
  <c r="FP557" i="6" s="1"/>
  <c r="S557" i="6" s="1"/>
  <c r="FQ557" i="6"/>
  <c r="FR557" i="6" s="1"/>
  <c r="U557" i="6" s="1"/>
  <c r="FG557" i="6"/>
  <c r="FH557" i="6" s="1"/>
  <c r="K557" i="6" s="1"/>
  <c r="FS557" i="6"/>
  <c r="FI557" i="6"/>
  <c r="FC557" i="6"/>
  <c r="FD557" i="6" s="1"/>
  <c r="G557" i="6" s="1"/>
  <c r="FM557" i="6"/>
  <c r="FN557" i="6"/>
  <c r="Q557" i="6" s="1"/>
  <c r="LC555" i="6"/>
  <c r="LE555" i="6"/>
  <c r="LD555" i="6"/>
  <c r="LZ554" i="6"/>
  <c r="MB554" i="6"/>
  <c r="LV554" i="6"/>
  <c r="MF554" i="6"/>
  <c r="MH554" i="6"/>
  <c r="ML554" i="6"/>
  <c r="MJ554" i="6"/>
  <c r="LX554" i="6"/>
  <c r="FR541" i="6"/>
  <c r="U541" i="6" s="1"/>
  <c r="JP575" i="6"/>
  <c r="LF569" i="6"/>
  <c r="JE541" i="6"/>
  <c r="BU541" i="6" s="1"/>
  <c r="BV541" i="6" s="1"/>
  <c r="FN541" i="6"/>
  <c r="Q541" i="6" s="1"/>
  <c r="FD533" i="6"/>
  <c r="G533" i="6" s="1"/>
  <c r="LH493" i="6"/>
  <c r="HI575" i="6"/>
  <c r="HJ575" i="6" s="1"/>
  <c r="AH575" i="6" s="1"/>
  <c r="FH598" i="6"/>
  <c r="K598" i="6" s="1"/>
  <c r="FG596" i="6"/>
  <c r="FH596" i="6"/>
  <c r="K596" i="6" s="1"/>
  <c r="HI595" i="6"/>
  <c r="FR595" i="6"/>
  <c r="U595" i="6" s="1"/>
  <c r="MB593" i="6"/>
  <c r="HL591" i="6"/>
  <c r="AJ591" i="6" s="1"/>
  <c r="FI591" i="6"/>
  <c r="HR590" i="6"/>
  <c r="AP590" i="6" s="1"/>
  <c r="FI590" i="6"/>
  <c r="ML587" i="6"/>
  <c r="MB587" i="6"/>
  <c r="FS585" i="6"/>
  <c r="JN585" i="6"/>
  <c r="HG585" i="6"/>
  <c r="HH585" i="6"/>
  <c r="AF585" i="6" s="1"/>
  <c r="FQ585" i="6"/>
  <c r="FG585" i="6"/>
  <c r="FH585" i="6" s="1"/>
  <c r="K585" i="6" s="1"/>
  <c r="HI584" i="6"/>
  <c r="FJ581" i="6"/>
  <c r="M581" i="6" s="1"/>
  <c r="FF579" i="6"/>
  <c r="I579" i="6" s="1"/>
  <c r="FD576" i="6"/>
  <c r="G576" i="6" s="1"/>
  <c r="FS575" i="6"/>
  <c r="JN575" i="6"/>
  <c r="HG575" i="6"/>
  <c r="HH575" i="6"/>
  <c r="AF575" i="6" s="1"/>
  <c r="FQ575" i="6"/>
  <c r="FR575" i="6" s="1"/>
  <c r="U575" i="6"/>
  <c r="FG575" i="6"/>
  <c r="FH575" i="6"/>
  <c r="K575" i="6" s="1"/>
  <c r="HI574" i="6"/>
  <c r="HJ574" i="6" s="1"/>
  <c r="AH574" i="6" s="1"/>
  <c r="FF574" i="6"/>
  <c r="I574" i="6" s="1"/>
  <c r="MB573" i="6"/>
  <c r="JR573" i="6"/>
  <c r="HR573" i="6"/>
  <c r="AP573" i="6" s="1"/>
  <c r="FI573" i="6"/>
  <c r="HI569" i="6"/>
  <c r="HS568" i="6"/>
  <c r="HI568" i="6"/>
  <c r="HS567" i="6"/>
  <c r="HI567" i="6"/>
  <c r="FR567" i="6"/>
  <c r="U567" i="6" s="1"/>
  <c r="LF566" i="6"/>
  <c r="LF564" i="6"/>
  <c r="HP564" i="6"/>
  <c r="AN564" i="6" s="1"/>
  <c r="MJ563" i="6"/>
  <c r="MB563" i="6"/>
  <c r="HG557" i="6"/>
  <c r="HH557" i="6"/>
  <c r="AF557" i="6" s="1"/>
  <c r="HI557" i="6"/>
  <c r="HJ557" i="6" s="1"/>
  <c r="AH557" i="6" s="1"/>
  <c r="HC557" i="6"/>
  <c r="HD557" i="6" s="1"/>
  <c r="AB557" i="6" s="1"/>
  <c r="HM557" i="6"/>
  <c r="HN557" i="6" s="1"/>
  <c r="AL557" i="6" s="1"/>
  <c r="HO557" i="6"/>
  <c r="HP557" i="6" s="1"/>
  <c r="AN557" i="6" s="1"/>
  <c r="HE557" i="6"/>
  <c r="HF557" i="6"/>
  <c r="AD557" i="6" s="1"/>
  <c r="LC543" i="6"/>
  <c r="LE543" i="6"/>
  <c r="LD543" i="6"/>
  <c r="FK590" i="6"/>
  <c r="LF580" i="6"/>
  <c r="HF599" i="6"/>
  <c r="AD599" i="6" s="1"/>
  <c r="HJ598" i="6"/>
  <c r="AH598" i="6" s="1"/>
  <c r="FR598" i="6"/>
  <c r="U598" i="6" s="1"/>
  <c r="FF598" i="6"/>
  <c r="I598" i="6" s="1"/>
  <c r="FQ596" i="6"/>
  <c r="FR596" i="6" s="1"/>
  <c r="U596" i="6" s="1"/>
  <c r="FP595" i="6"/>
  <c r="S595" i="6" s="1"/>
  <c r="FL594" i="6"/>
  <c r="O594" i="6" s="1"/>
  <c r="BG593" i="6"/>
  <c r="HD591" i="6"/>
  <c r="AB591" i="6" s="1"/>
  <c r="ML590" i="6"/>
  <c r="HP590" i="6"/>
  <c r="AN590" i="6" s="1"/>
  <c r="ML589" i="6"/>
  <c r="HQ589" i="6"/>
  <c r="HR589" i="6"/>
  <c r="AP589" i="6" s="1"/>
  <c r="HP587" i="6"/>
  <c r="AN587" i="6" s="1"/>
  <c r="FH584" i="6"/>
  <c r="K584" i="6" s="1"/>
  <c r="LG582" i="6"/>
  <c r="HL581" i="6"/>
  <c r="AJ581" i="6" s="1"/>
  <c r="FL576" i="6"/>
  <c r="O576" i="6" s="1"/>
  <c r="FP574" i="6"/>
  <c r="S574" i="6" s="1"/>
  <c r="FH574" i="6"/>
  <c r="K574" i="6" s="1"/>
  <c r="HP573" i="6"/>
  <c r="AN573" i="6" s="1"/>
  <c r="FQ572" i="6"/>
  <c r="FR572" i="6" s="1"/>
  <c r="U572" i="6" s="1"/>
  <c r="FP569" i="6"/>
  <c r="S569" i="6" s="1"/>
  <c r="FD569" i="6"/>
  <c r="G569" i="6" s="1"/>
  <c r="FP567" i="6"/>
  <c r="S567" i="6"/>
  <c r="HD564" i="6"/>
  <c r="AB564" i="6" s="1"/>
  <c r="MD563" i="6"/>
  <c r="LZ558" i="6"/>
  <c r="MB558" i="6"/>
  <c r="LV558" i="6"/>
  <c r="MF558" i="6"/>
  <c r="MH558" i="6"/>
  <c r="ML558" i="6"/>
  <c r="LX558" i="6"/>
  <c r="JP558" i="6"/>
  <c r="JR558" i="6"/>
  <c r="JD558" i="6"/>
  <c r="JF558" i="6"/>
  <c r="JH558" i="6"/>
  <c r="JL558" i="6"/>
  <c r="JN558" i="6"/>
  <c r="FG558" i="6"/>
  <c r="FH558" i="6"/>
  <c r="K558" i="6" s="1"/>
  <c r="FI558" i="6"/>
  <c r="FC558" i="6"/>
  <c r="FD558" i="6"/>
  <c r="G558" i="6" s="1"/>
  <c r="FM558" i="6"/>
  <c r="FO558" i="6"/>
  <c r="FP558" i="6" s="1"/>
  <c r="S558" i="6"/>
  <c r="FE558" i="6"/>
  <c r="FF558" i="6"/>
  <c r="I558" i="6" s="1"/>
  <c r="FS558" i="6"/>
  <c r="HJ551" i="6"/>
  <c r="AH551" i="6" s="1"/>
  <c r="JS541" i="6"/>
  <c r="CI541" i="6" s="1"/>
  <c r="CJ541" i="6" s="1"/>
  <c r="FE538" i="6"/>
  <c r="FF538" i="6" s="1"/>
  <c r="I538" i="6" s="1"/>
  <c r="FS538" i="6"/>
  <c r="FG538" i="6"/>
  <c r="FH538" i="6" s="1"/>
  <c r="K538" i="6" s="1"/>
  <c r="FC538" i="6"/>
  <c r="FD538" i="6" s="1"/>
  <c r="G538" i="6" s="1"/>
  <c r="FI538" i="6"/>
  <c r="FJ538" i="6" s="1"/>
  <c r="M538" i="6" s="1"/>
  <c r="FK538" i="6"/>
  <c r="FL538" i="6"/>
  <c r="O538" i="6" s="1"/>
  <c r="FM538" i="6"/>
  <c r="FN538" i="6"/>
  <c r="Q538" i="6" s="1"/>
  <c r="FO538" i="6"/>
  <c r="FP538" i="6"/>
  <c r="S538" i="6" s="1"/>
  <c r="FQ538" i="6"/>
  <c r="FR538" i="6" s="1"/>
  <c r="U538" i="6" s="1"/>
  <c r="HK537" i="6"/>
  <c r="FR533" i="6"/>
  <c r="U533" i="6" s="1"/>
  <c r="HR531" i="6"/>
  <c r="AP531" i="6" s="1"/>
  <c r="BE484" i="6"/>
  <c r="AK484" i="6"/>
  <c r="BF484" i="6" s="1"/>
  <c r="HJ563" i="6"/>
  <c r="AH563" i="6" s="1"/>
  <c r="MB561" i="6"/>
  <c r="FF561" i="6"/>
  <c r="I561" i="6" s="1"/>
  <c r="HC560" i="6"/>
  <c r="HD560" i="6" s="1"/>
  <c r="AB560" i="6" s="1"/>
  <c r="FI560" i="6"/>
  <c r="FC560" i="6"/>
  <c r="HC558" i="6"/>
  <c r="HD558" i="6" s="1"/>
  <c r="AB558" i="6" s="1"/>
  <c r="LV557" i="6"/>
  <c r="HR556" i="6"/>
  <c r="AP556" i="6" s="1"/>
  <c r="ML555" i="6"/>
  <c r="MH555" i="6"/>
  <c r="JH555" i="6"/>
  <c r="FD555" i="6"/>
  <c r="G555" i="6" s="1"/>
  <c r="LF554" i="6"/>
  <c r="FG551" i="6"/>
  <c r="FH551" i="6" s="1"/>
  <c r="K551" i="6" s="1"/>
  <c r="EZ550" i="6"/>
  <c r="MF549" i="6"/>
  <c r="LE549" i="6"/>
  <c r="LG549" i="6"/>
  <c r="HM549" i="6"/>
  <c r="HN549" i="6" s="1"/>
  <c r="AL549" i="6" s="1"/>
  <c r="LG548" i="6"/>
  <c r="HO548" i="6"/>
  <c r="HS544" i="6"/>
  <c r="LE544" i="6"/>
  <c r="HO544" i="6"/>
  <c r="FH544" i="6"/>
  <c r="K544" i="6" s="1"/>
  <c r="MJ543" i="6"/>
  <c r="JH543" i="6"/>
  <c r="FQ543" i="6"/>
  <c r="ME540" i="6"/>
  <c r="CX540" i="6"/>
  <c r="CY540" i="6" s="1"/>
  <c r="DT540" i="6" s="1"/>
  <c r="FN540" i="6"/>
  <c r="Q540" i="6" s="1"/>
  <c r="JN538" i="6"/>
  <c r="JO538" i="6"/>
  <c r="CE538" i="6" s="1"/>
  <c r="CF538" i="6" s="1"/>
  <c r="HJ538" i="6"/>
  <c r="AH538" i="6" s="1"/>
  <c r="FS537" i="6"/>
  <c r="FM537" i="6"/>
  <c r="HH530" i="6"/>
  <c r="AF530" i="6" s="1"/>
  <c r="FL526" i="6"/>
  <c r="O526" i="6"/>
  <c r="JL525" i="6"/>
  <c r="HM525" i="6"/>
  <c r="HC525" i="6"/>
  <c r="HD525" i="6" s="1"/>
  <c r="AB525" i="6" s="1"/>
  <c r="FJ525" i="6"/>
  <c r="M525" i="6" s="1"/>
  <c r="HN524" i="6"/>
  <c r="AL524" i="6" s="1"/>
  <c r="JT522" i="6"/>
  <c r="JD522" i="6"/>
  <c r="HE522" i="6"/>
  <c r="FM522" i="6"/>
  <c r="FC522" i="6"/>
  <c r="LX521" i="6"/>
  <c r="HN520" i="6"/>
  <c r="AL520" i="6" s="1"/>
  <c r="FN519" i="6"/>
  <c r="Q519" i="6" s="1"/>
  <c r="LG517" i="6"/>
  <c r="HL516" i="6"/>
  <c r="AJ516" i="6" s="1"/>
  <c r="JT515" i="6"/>
  <c r="JD515" i="6"/>
  <c r="HE515" i="6"/>
  <c r="LD514" i="6"/>
  <c r="LG514" i="6"/>
  <c r="JL513" i="6"/>
  <c r="HM513" i="6"/>
  <c r="HC513" i="6"/>
  <c r="HD513" i="6" s="1"/>
  <c r="AB513" i="6" s="1"/>
  <c r="FE513" i="6"/>
  <c r="FF513" i="6"/>
  <c r="I513" i="6" s="1"/>
  <c r="MF512" i="6"/>
  <c r="LV512" i="6"/>
  <c r="LD511" i="6"/>
  <c r="LG511" i="6"/>
  <c r="HP508" i="6"/>
  <c r="AN508" i="6" s="1"/>
  <c r="HE507" i="6"/>
  <c r="HJ506" i="6"/>
  <c r="AH506" i="6" s="1"/>
  <c r="FS504" i="6"/>
  <c r="JL504" i="6"/>
  <c r="HL504" i="6"/>
  <c r="AJ504" i="6"/>
  <c r="LZ503" i="6"/>
  <c r="JP503" i="6"/>
  <c r="FL503" i="6"/>
  <c r="O503" i="6"/>
  <c r="JL501" i="6"/>
  <c r="JL500" i="6"/>
  <c r="HM500" i="6"/>
  <c r="HC500" i="6"/>
  <c r="HD500" i="6"/>
  <c r="AB500" i="6" s="1"/>
  <c r="MF499" i="6"/>
  <c r="LV499" i="6"/>
  <c r="JF499" i="6"/>
  <c r="JD499" i="6"/>
  <c r="JL498" i="6"/>
  <c r="HM498" i="6"/>
  <c r="HN498" i="6"/>
  <c r="AL498" i="6" s="1"/>
  <c r="HC498" i="6"/>
  <c r="HD498" i="6"/>
  <c r="AB498" i="6" s="1"/>
  <c r="FE498" i="6"/>
  <c r="FF498" i="6"/>
  <c r="I498" i="6" s="1"/>
  <c r="MF497" i="6"/>
  <c r="LV497" i="6"/>
  <c r="FM497" i="6"/>
  <c r="FN497" i="6"/>
  <c r="Q497" i="6" s="1"/>
  <c r="FE497" i="6"/>
  <c r="FF497" i="6" s="1"/>
  <c r="I497" i="6" s="1"/>
  <c r="MF496" i="6"/>
  <c r="LV496" i="6"/>
  <c r="JF496" i="6"/>
  <c r="FQ496" i="6"/>
  <c r="HS494" i="6"/>
  <c r="MB494" i="6"/>
  <c r="LD494" i="6"/>
  <c r="LG494" i="6" s="1"/>
  <c r="HE494" i="6"/>
  <c r="HF494" i="6"/>
  <c r="AD494" i="6" s="1"/>
  <c r="FO494" i="6"/>
  <c r="MB493" i="6"/>
  <c r="JR493" i="6"/>
  <c r="HL493" i="6"/>
  <c r="AJ493" i="6" s="1"/>
  <c r="JT492" i="6"/>
  <c r="LD492" i="6"/>
  <c r="JD492" i="6"/>
  <c r="FM492" i="6"/>
  <c r="FR492" i="6"/>
  <c r="U492" i="6"/>
  <c r="JT491" i="6"/>
  <c r="JD491" i="6"/>
  <c r="HE491" i="6"/>
  <c r="FC491" i="6"/>
  <c r="FD491" i="6" s="1"/>
  <c r="G491" i="6" s="1"/>
  <c r="FS490" i="6"/>
  <c r="LX490" i="6"/>
  <c r="JN490" i="6"/>
  <c r="HM490" i="6"/>
  <c r="HC490" i="6"/>
  <c r="FG490" i="6"/>
  <c r="FH490" i="6" s="1"/>
  <c r="K490" i="6" s="1"/>
  <c r="MJ488" i="6"/>
  <c r="JJ488" i="6"/>
  <c r="HL488" i="6"/>
  <c r="AJ488" i="6" s="1"/>
  <c r="JT487" i="6"/>
  <c r="LD487" i="6"/>
  <c r="JD487" i="6"/>
  <c r="HI487" i="6"/>
  <c r="HC487" i="6"/>
  <c r="HD487" i="6" s="1"/>
  <c r="AB487" i="6" s="1"/>
  <c r="FF486" i="6"/>
  <c r="I486" i="6" s="1"/>
  <c r="LZ484" i="6"/>
  <c r="JP484" i="6"/>
  <c r="LF484" i="6"/>
  <c r="LH484" i="6"/>
  <c r="HQ484" i="6"/>
  <c r="HR484" i="6" s="1"/>
  <c r="AP484" i="6" s="1"/>
  <c r="FQ484" i="6"/>
  <c r="HS483" i="6"/>
  <c r="MB483" i="6"/>
  <c r="JR483" i="6"/>
  <c r="HI483" i="6"/>
  <c r="HJ483" i="6"/>
  <c r="AH483" i="6" s="1"/>
  <c r="FQ483" i="6"/>
  <c r="HS482" i="6"/>
  <c r="MB482" i="6"/>
  <c r="HK482" i="6"/>
  <c r="HL482" i="6" s="1"/>
  <c r="AJ482" i="6" s="1"/>
  <c r="FF482" i="6"/>
  <c r="I482" i="6" s="1"/>
  <c r="HS480" i="6"/>
  <c r="MB480" i="6"/>
  <c r="LD480" i="6"/>
  <c r="LG480" i="6" s="1"/>
  <c r="LH480" i="6" s="1"/>
  <c r="JL479" i="6"/>
  <c r="JL478" i="6"/>
  <c r="HM478" i="6"/>
  <c r="HN478" i="6" s="1"/>
  <c r="AL478" i="6"/>
  <c r="HC478" i="6"/>
  <c r="HD478" i="6" s="1"/>
  <c r="AB478" i="6" s="1"/>
  <c r="FE478" i="6"/>
  <c r="FF478" i="6"/>
  <c r="I478" i="6" s="1"/>
  <c r="MF476" i="6"/>
  <c r="LV476" i="6"/>
  <c r="JF476" i="6"/>
  <c r="JD476" i="6"/>
  <c r="HI476" i="6"/>
  <c r="HC476" i="6"/>
  <c r="HD476" i="6"/>
  <c r="AB476" i="6" s="1"/>
  <c r="FD475" i="6"/>
  <c r="G475" i="6" s="1"/>
  <c r="JP474" i="6"/>
  <c r="LC474" i="6"/>
  <c r="LF474" i="6" s="1"/>
  <c r="HE474" i="6"/>
  <c r="HF474" i="6"/>
  <c r="AD474" i="6" s="1"/>
  <c r="FH474" i="6"/>
  <c r="K474" i="6" s="1"/>
  <c r="LZ472" i="6"/>
  <c r="FL472" i="6"/>
  <c r="O472" i="6" s="1"/>
  <c r="JL471" i="6"/>
  <c r="JL470" i="6"/>
  <c r="HO470" i="6"/>
  <c r="HP470" i="6"/>
  <c r="AN470" i="6"/>
  <c r="FM470" i="6"/>
  <c r="FC470" i="6"/>
  <c r="FD470" i="6" s="1"/>
  <c r="G470" i="6" s="1"/>
  <c r="FS468" i="6"/>
  <c r="MB468" i="6"/>
  <c r="LV468" i="6"/>
  <c r="JF468" i="6"/>
  <c r="FI468" i="6"/>
  <c r="FC468" i="6"/>
  <c r="FD468" i="6" s="1"/>
  <c r="G468" i="6" s="1"/>
  <c r="FS467" i="6"/>
  <c r="LX467" i="6"/>
  <c r="JP467" i="6"/>
  <c r="LD467" i="6"/>
  <c r="JD467" i="6"/>
  <c r="FK467" i="6"/>
  <c r="FL467" i="6" s="1"/>
  <c r="O467" i="6" s="1"/>
  <c r="HS466" i="6"/>
  <c r="MB466" i="6"/>
  <c r="HE466" i="6"/>
  <c r="FQ466" i="6"/>
  <c r="FR466" i="6" s="1"/>
  <c r="U466" i="6" s="1"/>
  <c r="BA463" i="6"/>
  <c r="AG463" i="6"/>
  <c r="BB463" i="6" s="1"/>
  <c r="FL448" i="6"/>
  <c r="O448" i="6" s="1"/>
  <c r="LG442" i="6"/>
  <c r="HJ440" i="6"/>
  <c r="AH440" i="6" s="1"/>
  <c r="HJ439" i="6"/>
  <c r="AH439" i="6" s="1"/>
  <c r="HL434" i="6"/>
  <c r="AJ434" i="6" s="1"/>
  <c r="BI431" i="6"/>
  <c r="HP430" i="6"/>
  <c r="AN430" i="6" s="1"/>
  <c r="HD430" i="6"/>
  <c r="AB430" i="6" s="1"/>
  <c r="FA399" i="6"/>
  <c r="EZ399" i="6"/>
  <c r="JB396" i="6"/>
  <c r="JA396" i="6"/>
  <c r="HF394" i="6"/>
  <c r="AD394" i="6" s="1"/>
  <c r="HN394" i="6"/>
  <c r="AL394" i="6" s="1"/>
  <c r="FD392" i="6"/>
  <c r="G392" i="6" s="1"/>
  <c r="HA390" i="6"/>
  <c r="GZ390" i="6"/>
  <c r="FL387" i="6"/>
  <c r="O387" i="6" s="1"/>
  <c r="HH563" i="6"/>
  <c r="AF563" i="6" s="1"/>
  <c r="LZ561" i="6"/>
  <c r="HR561" i="6"/>
  <c r="AP561" i="6" s="1"/>
  <c r="HG561" i="6"/>
  <c r="HH561" i="6"/>
  <c r="AF561" i="6" s="1"/>
  <c r="HP556" i="6"/>
  <c r="AN556" i="6"/>
  <c r="HF556" i="6"/>
  <c r="AD556" i="6"/>
  <c r="FP556" i="6"/>
  <c r="S556" i="6" s="1"/>
  <c r="MF555" i="6"/>
  <c r="LV555" i="6"/>
  <c r="JF555" i="6"/>
  <c r="JD555" i="6"/>
  <c r="HP554" i="6"/>
  <c r="AN554" i="6" s="1"/>
  <c r="FI552" i="6"/>
  <c r="FJ552" i="6" s="1"/>
  <c r="M552" i="6" s="1"/>
  <c r="FC552" i="6"/>
  <c r="FD552" i="6" s="1"/>
  <c r="G552" i="6" s="1"/>
  <c r="FE551" i="6"/>
  <c r="FF551" i="6" s="1"/>
  <c r="I551" i="6" s="1"/>
  <c r="MD549" i="6"/>
  <c r="LC549" i="6"/>
  <c r="LF549" i="6" s="1"/>
  <c r="HK549" i="6"/>
  <c r="HC549" i="6"/>
  <c r="MF548" i="6"/>
  <c r="JR548" i="6"/>
  <c r="HM548" i="6"/>
  <c r="HN548" i="6"/>
  <c r="AL548" i="6" s="1"/>
  <c r="HC548" i="6"/>
  <c r="HD548" i="6"/>
  <c r="AB548" i="6" s="1"/>
  <c r="HI545" i="6"/>
  <c r="LZ544" i="6"/>
  <c r="LC544" i="6"/>
  <c r="HM544" i="6"/>
  <c r="HC544" i="6"/>
  <c r="FE544" i="6"/>
  <c r="ML543" i="6"/>
  <c r="MH543" i="6"/>
  <c r="LV543" i="6"/>
  <c r="JF543" i="6"/>
  <c r="JD543" i="6"/>
  <c r="HE543" i="6"/>
  <c r="FO543" i="6"/>
  <c r="FC543" i="6"/>
  <c r="MJ541" i="6"/>
  <c r="MK541" i="6"/>
  <c r="DD541" i="6" s="1"/>
  <c r="LZ541" i="6"/>
  <c r="MA541" i="6"/>
  <c r="CT541" i="6"/>
  <c r="JH541" i="6"/>
  <c r="JI541" i="6"/>
  <c r="BY541" i="6" s="1"/>
  <c r="BZ541" i="6" s="1"/>
  <c r="HQ541" i="6"/>
  <c r="HR541" i="6"/>
  <c r="AP541" i="6" s="1"/>
  <c r="HG541" i="6"/>
  <c r="HH541" i="6" s="1"/>
  <c r="AF541" i="6" s="1"/>
  <c r="FG541" i="6"/>
  <c r="FH541" i="6"/>
  <c r="K541" i="6" s="1"/>
  <c r="MB540" i="6"/>
  <c r="JR540" i="6"/>
  <c r="JS540" i="6"/>
  <c r="CI540" i="6" s="1"/>
  <c r="CJ540" i="6" s="1"/>
  <c r="JH540" i="6"/>
  <c r="JI540" i="6"/>
  <c r="BY540" i="6" s="1"/>
  <c r="BZ540" i="6" s="1"/>
  <c r="LG538" i="6"/>
  <c r="MK538" i="6"/>
  <c r="DD538" i="6" s="1"/>
  <c r="DY538" i="6" s="1"/>
  <c r="JD538" i="6"/>
  <c r="JE538" i="6" s="1"/>
  <c r="BU538" i="6" s="1"/>
  <c r="BV538" i="6" s="1"/>
  <c r="FK537" i="6"/>
  <c r="FC537" i="6"/>
  <c r="FD537" i="6"/>
  <c r="G537" i="6"/>
  <c r="LX535" i="6"/>
  <c r="JN535" i="6"/>
  <c r="FL535" i="6"/>
  <c r="O535" i="6" s="1"/>
  <c r="JP534" i="6"/>
  <c r="HQ534" i="6"/>
  <c r="HS533" i="6"/>
  <c r="MB533" i="6"/>
  <c r="JR533" i="6"/>
  <c r="HQ533" i="6"/>
  <c r="HR533" i="6"/>
  <c r="AP533" i="6" s="1"/>
  <c r="HG533" i="6"/>
  <c r="HH533" i="6" s="1"/>
  <c r="AF533" i="6" s="1"/>
  <c r="FG533" i="6"/>
  <c r="FH533" i="6"/>
  <c r="K533" i="6" s="1"/>
  <c r="MJ532" i="6"/>
  <c r="JT531" i="6"/>
  <c r="HI531" i="6"/>
  <c r="HJ531" i="6"/>
  <c r="AH531" i="6" s="1"/>
  <c r="FQ531" i="6"/>
  <c r="FR531" i="6" s="1"/>
  <c r="U531" i="6" s="1"/>
  <c r="MB530" i="6"/>
  <c r="JR530" i="6"/>
  <c r="HR530" i="6"/>
  <c r="AP530" i="6" s="1"/>
  <c r="FP530" i="6"/>
  <c r="S530" i="6"/>
  <c r="JP528" i="6"/>
  <c r="HG528" i="6"/>
  <c r="HH528" i="6"/>
  <c r="AF528" i="6" s="1"/>
  <c r="FQ528" i="6"/>
  <c r="FR528" i="6"/>
  <c r="U528" i="6" s="1"/>
  <c r="FG528" i="6"/>
  <c r="FH528" i="6"/>
  <c r="K528" i="6" s="1"/>
  <c r="FH527" i="6"/>
  <c r="K527" i="6" s="1"/>
  <c r="FJ526" i="6"/>
  <c r="M526" i="6" s="1"/>
  <c r="JJ525" i="6"/>
  <c r="HL525" i="6"/>
  <c r="AJ525" i="6" s="1"/>
  <c r="HS522" i="6"/>
  <c r="FH520" i="6"/>
  <c r="K520" i="6" s="1"/>
  <c r="HJ516" i="6"/>
  <c r="AH516" i="6" s="1"/>
  <c r="HS515" i="6"/>
  <c r="HR514" i="6"/>
  <c r="AP514" i="6" s="1"/>
  <c r="FR514" i="6"/>
  <c r="U514" i="6" s="1"/>
  <c r="FH514" i="6"/>
  <c r="K514" i="6" s="1"/>
  <c r="JJ513" i="6"/>
  <c r="HJ512" i="6"/>
  <c r="AH512" i="6" s="1"/>
  <c r="HR511" i="6"/>
  <c r="AP511" i="6" s="1"/>
  <c r="HH510" i="6"/>
  <c r="AF510" i="6" s="1"/>
  <c r="FR510" i="6"/>
  <c r="U510" i="6" s="1"/>
  <c r="HR506" i="6"/>
  <c r="AP506" i="6" s="1"/>
  <c r="HH506" i="6"/>
  <c r="AF506" i="6" s="1"/>
  <c r="FH506" i="6"/>
  <c r="K506" i="6" s="1"/>
  <c r="MJ504" i="6"/>
  <c r="FQ504" i="6"/>
  <c r="FJ503" i="6"/>
  <c r="M503" i="6" s="1"/>
  <c r="MJ501" i="6"/>
  <c r="JJ501" i="6"/>
  <c r="MJ500" i="6"/>
  <c r="JJ500" i="6"/>
  <c r="FK500" i="6"/>
  <c r="LD499" i="6"/>
  <c r="HE499" i="6"/>
  <c r="HF499" i="6"/>
  <c r="AD499" i="6" s="1"/>
  <c r="MJ498" i="6"/>
  <c r="JJ498" i="6"/>
  <c r="LD497" i="6"/>
  <c r="HR494" i="6"/>
  <c r="AP494" i="6" s="1"/>
  <c r="HJ493" i="6"/>
  <c r="AH493" i="6" s="1"/>
  <c r="FQ493" i="6"/>
  <c r="HS492" i="6"/>
  <c r="HK492" i="6"/>
  <c r="HL492" i="6" s="1"/>
  <c r="AJ492" i="6" s="1"/>
  <c r="HS491" i="6"/>
  <c r="LD491" i="6"/>
  <c r="JL490" i="6"/>
  <c r="HL490" i="6"/>
  <c r="AJ490" i="6" s="1"/>
  <c r="FF490" i="6"/>
  <c r="I490" i="6" s="1"/>
  <c r="JH488" i="6"/>
  <c r="FQ488" i="6"/>
  <c r="FR488" i="6"/>
  <c r="U488" i="6" s="1"/>
  <c r="FK487" i="6"/>
  <c r="FL487" i="6"/>
  <c r="O487" i="6" s="1"/>
  <c r="LD486" i="6"/>
  <c r="HH483" i="6"/>
  <c r="AF483" i="6" s="1"/>
  <c r="HQ480" i="6"/>
  <c r="MJ479" i="6"/>
  <c r="JJ479" i="6"/>
  <c r="FL479" i="6"/>
  <c r="O479" i="6" s="1"/>
  <c r="MJ478" i="6"/>
  <c r="JJ478" i="6"/>
  <c r="HL478" i="6"/>
  <c r="AJ478" i="6" s="1"/>
  <c r="LD476" i="6"/>
  <c r="FK476" i="6"/>
  <c r="FL476" i="6"/>
  <c r="O476" i="6" s="1"/>
  <c r="LD475" i="6"/>
  <c r="HQ472" i="6"/>
  <c r="HR472" i="6" s="1"/>
  <c r="AP472" i="6" s="1"/>
  <c r="FJ472" i="6"/>
  <c r="M472" i="6" s="1"/>
  <c r="MJ471" i="6"/>
  <c r="JJ471" i="6"/>
  <c r="MJ470" i="6"/>
  <c r="JJ470" i="6"/>
  <c r="HM470" i="6"/>
  <c r="LE466" i="6"/>
  <c r="LG466" i="6" s="1"/>
  <c r="HQ466" i="6"/>
  <c r="FG466" i="6"/>
  <c r="FH466" i="6" s="1"/>
  <c r="K466" i="6" s="1"/>
  <c r="BE451" i="6"/>
  <c r="JN450" i="6"/>
  <c r="JP450" i="6"/>
  <c r="JD450" i="6"/>
  <c r="JT450" i="6"/>
  <c r="JF450" i="6"/>
  <c r="JH450" i="6"/>
  <c r="JJ450" i="6"/>
  <c r="JL450" i="6"/>
  <c r="FQ444" i="6"/>
  <c r="FR444" i="6"/>
  <c r="U444" i="6" s="1"/>
  <c r="FS444" i="6"/>
  <c r="FG444" i="6"/>
  <c r="FH444" i="6"/>
  <c r="K444" i="6" s="1"/>
  <c r="FC444" i="6"/>
  <c r="FD444" i="6" s="1"/>
  <c r="G444" i="6" s="1"/>
  <c r="FK444" i="6"/>
  <c r="FL444" i="6"/>
  <c r="O444" i="6" s="1"/>
  <c r="FM444" i="6"/>
  <c r="FN444" i="6" s="1"/>
  <c r="Q444" i="6" s="1"/>
  <c r="FE444" i="6"/>
  <c r="FF444" i="6" s="1"/>
  <c r="I444" i="6" s="1"/>
  <c r="FO444" i="6"/>
  <c r="FP444" i="6" s="1"/>
  <c r="S444" i="6" s="1"/>
  <c r="LF442" i="6"/>
  <c r="LG431" i="6"/>
  <c r="BA424" i="6"/>
  <c r="AG424" i="6"/>
  <c r="BB424" i="6" s="1"/>
  <c r="JB397" i="6"/>
  <c r="JA397" i="6"/>
  <c r="FH392" i="6"/>
  <c r="K392" i="6" s="1"/>
  <c r="FR551" i="6"/>
  <c r="U551" i="6" s="1"/>
  <c r="LF548" i="6"/>
  <c r="LY541" i="6"/>
  <c r="CR541" i="6" s="1"/>
  <c r="HF541" i="6"/>
  <c r="AD541" i="6" s="1"/>
  <c r="MA540" i="6"/>
  <c r="CT540" i="6" s="1"/>
  <c r="CU540" i="6" s="1"/>
  <c r="DP540" i="6" s="1"/>
  <c r="JG540" i="6"/>
  <c r="BW540" i="6" s="1"/>
  <c r="BX540" i="6" s="1"/>
  <c r="HF538" i="6"/>
  <c r="AD538" i="6" s="1"/>
  <c r="HF533" i="6"/>
  <c r="AD533" i="6" s="1"/>
  <c r="HH531" i="6"/>
  <c r="AF531" i="6" s="1"/>
  <c r="HF530" i="6"/>
  <c r="AD530" i="6" s="1"/>
  <c r="FF528" i="6"/>
  <c r="I528" i="6" s="1"/>
  <c r="FH526" i="6"/>
  <c r="K526" i="6" s="1"/>
  <c r="JH525" i="6"/>
  <c r="FR525" i="6"/>
  <c r="U525" i="6" s="1"/>
  <c r="LH522" i="6"/>
  <c r="HQ522" i="6"/>
  <c r="HH522" i="6"/>
  <c r="AF522" i="6" s="1"/>
  <c r="FI522" i="6"/>
  <c r="MJ521" i="6"/>
  <c r="HP521" i="6"/>
  <c r="AN521" i="6" s="1"/>
  <c r="FG521" i="6"/>
  <c r="FH521" i="6"/>
  <c r="K521" i="6" s="1"/>
  <c r="FE520" i="6"/>
  <c r="HL519" i="6"/>
  <c r="AJ519" i="6" s="1"/>
  <c r="LF517" i="6"/>
  <c r="HF517" i="6"/>
  <c r="AD517" i="6" s="1"/>
  <c r="FG517" i="6"/>
  <c r="FH517" i="6"/>
  <c r="K517" i="6" s="1"/>
  <c r="HH516" i="6"/>
  <c r="AF516" i="6" s="1"/>
  <c r="FP516" i="6"/>
  <c r="S516" i="6" s="1"/>
  <c r="JP515" i="6"/>
  <c r="HQ515" i="6"/>
  <c r="HF514" i="6"/>
  <c r="AD514" i="6" s="1"/>
  <c r="JH513" i="6"/>
  <c r="HI513" i="6"/>
  <c r="FQ513" i="6"/>
  <c r="MB512" i="6"/>
  <c r="FP512" i="6"/>
  <c r="S512" i="6" s="1"/>
  <c r="LZ511" i="6"/>
  <c r="HF511" i="6"/>
  <c r="AD511" i="6" s="1"/>
  <c r="LF510" i="6"/>
  <c r="LH510" i="6"/>
  <c r="IY510" i="6" s="1"/>
  <c r="JS510" i="6" s="1"/>
  <c r="CI510" i="6" s="1"/>
  <c r="CJ510" i="6" s="1"/>
  <c r="HQ510" i="6"/>
  <c r="HR510" i="6"/>
  <c r="AP510" i="6" s="1"/>
  <c r="FE510" i="6"/>
  <c r="FF510" i="6" s="1"/>
  <c r="I510" i="6" s="1"/>
  <c r="ML508" i="6"/>
  <c r="MB508" i="6"/>
  <c r="JR508" i="6"/>
  <c r="AY508" i="6"/>
  <c r="FG508" i="6"/>
  <c r="FH508" i="6" s="1"/>
  <c r="K508" i="6" s="1"/>
  <c r="ML507" i="6"/>
  <c r="MB507" i="6"/>
  <c r="JR507" i="6"/>
  <c r="HQ507" i="6"/>
  <c r="HR507" i="6" s="1"/>
  <c r="AP507" i="6" s="1"/>
  <c r="MH504" i="6"/>
  <c r="JH504" i="6"/>
  <c r="HH504" i="6"/>
  <c r="AF504" i="6" s="1"/>
  <c r="FO504" i="6"/>
  <c r="JL503" i="6"/>
  <c r="HO503" i="6"/>
  <c r="HP503" i="6" s="1"/>
  <c r="AN503" i="6" s="1"/>
  <c r="FG503" i="6"/>
  <c r="FH503" i="6" s="1"/>
  <c r="K503" i="6" s="1"/>
  <c r="ML501" i="6"/>
  <c r="MH501" i="6"/>
  <c r="JH501" i="6"/>
  <c r="ML500" i="6"/>
  <c r="MH500" i="6"/>
  <c r="JH500" i="6"/>
  <c r="HI500" i="6"/>
  <c r="FQ500" i="6"/>
  <c r="FI500" i="6"/>
  <c r="MB499" i="6"/>
  <c r="JR499" i="6"/>
  <c r="LE499" i="6"/>
  <c r="HQ499" i="6"/>
  <c r="ML498" i="6"/>
  <c r="MH498" i="6"/>
  <c r="JH498" i="6"/>
  <c r="HI498" i="6"/>
  <c r="HJ498" i="6"/>
  <c r="AH498" i="6" s="1"/>
  <c r="FQ498" i="6"/>
  <c r="FR498" i="6"/>
  <c r="U498" i="6"/>
  <c r="MB497" i="6"/>
  <c r="FK497" i="6"/>
  <c r="FL497" i="6" s="1"/>
  <c r="O497" i="6" s="1"/>
  <c r="MB496" i="6"/>
  <c r="JR496" i="6"/>
  <c r="JD496" i="6"/>
  <c r="FM496" i="6"/>
  <c r="FC496" i="6"/>
  <c r="FS494" i="6"/>
  <c r="HK494" i="6"/>
  <c r="HL494" i="6"/>
  <c r="AJ494" i="6" s="1"/>
  <c r="FK494" i="6"/>
  <c r="FC494" i="6"/>
  <c r="FS493" i="6"/>
  <c r="JN493" i="6"/>
  <c r="JD493" i="6"/>
  <c r="HH493" i="6"/>
  <c r="AF493" i="6" s="1"/>
  <c r="FO493" i="6"/>
  <c r="FP493" i="6" s="1"/>
  <c r="S493" i="6" s="1"/>
  <c r="JP492" i="6"/>
  <c r="LE492" i="6"/>
  <c r="LF492" i="6" s="1"/>
  <c r="FK492" i="6"/>
  <c r="FL492" i="6"/>
  <c r="O492" i="6" s="1"/>
  <c r="JP491" i="6"/>
  <c r="LE491" i="6"/>
  <c r="LF491" i="6" s="1"/>
  <c r="HQ491" i="6"/>
  <c r="FM491" i="6"/>
  <c r="FE491" i="6"/>
  <c r="FF491" i="6"/>
  <c r="I491" i="6" s="1"/>
  <c r="MJ490" i="6"/>
  <c r="JJ490" i="6"/>
  <c r="HI490" i="6"/>
  <c r="MF488" i="6"/>
  <c r="JF488" i="6"/>
  <c r="FO488" i="6"/>
  <c r="FP488" i="6" s="1"/>
  <c r="S488" i="6" s="1"/>
  <c r="JP487" i="6"/>
  <c r="LE487" i="6"/>
  <c r="LF487" i="6"/>
  <c r="HQ487" i="6"/>
  <c r="HG487" i="6"/>
  <c r="HH487" i="6" s="1"/>
  <c r="AF487" i="6" s="1"/>
  <c r="HK486" i="6"/>
  <c r="HL486" i="6" s="1"/>
  <c r="AJ486" i="6" s="1"/>
  <c r="FM484" i="6"/>
  <c r="FS483" i="6"/>
  <c r="JN483" i="6"/>
  <c r="FM483" i="6"/>
  <c r="FS482" i="6"/>
  <c r="LC482" i="6"/>
  <c r="LF482" i="6"/>
  <c r="HQ482" i="6"/>
  <c r="HR482" i="6"/>
  <c r="AP482" i="6" s="1"/>
  <c r="HI482" i="6"/>
  <c r="HJ482" i="6"/>
  <c r="AH482" i="6" s="1"/>
  <c r="HC482" i="6"/>
  <c r="HD482" i="6" s="1"/>
  <c r="AB482" i="6" s="1"/>
  <c r="FI482" i="6"/>
  <c r="FC482" i="6"/>
  <c r="FD482" i="6" s="1"/>
  <c r="G482" i="6" s="1"/>
  <c r="HO480" i="6"/>
  <c r="HF480" i="6"/>
  <c r="AD480" i="6" s="1"/>
  <c r="ML479" i="6"/>
  <c r="MH479" i="6"/>
  <c r="JH479" i="6"/>
  <c r="ML478" i="6"/>
  <c r="MH478" i="6"/>
  <c r="JH478" i="6"/>
  <c r="HI478" i="6"/>
  <c r="HJ478" i="6" s="1"/>
  <c r="AH478" i="6" s="1"/>
  <c r="FQ478" i="6"/>
  <c r="FR478" i="6"/>
  <c r="U478" i="6" s="1"/>
  <c r="HS476" i="6"/>
  <c r="MB476" i="6"/>
  <c r="JR476" i="6"/>
  <c r="LE476" i="6"/>
  <c r="LF476" i="6"/>
  <c r="HQ476" i="6"/>
  <c r="HG476" i="6"/>
  <c r="HH476" i="6"/>
  <c r="AF476" i="6" s="1"/>
  <c r="HO472" i="6"/>
  <c r="HP472" i="6" s="1"/>
  <c r="AN472" i="6" s="1"/>
  <c r="AO472" i="6" s="1"/>
  <c r="BJ472" i="6" s="1"/>
  <c r="FH472" i="6"/>
  <c r="K472" i="6" s="1"/>
  <c r="ML471" i="6"/>
  <c r="MH471" i="6"/>
  <c r="JH471" i="6"/>
  <c r="ML470" i="6"/>
  <c r="MH470" i="6"/>
  <c r="JH470" i="6"/>
  <c r="FI470" i="6"/>
  <c r="MJ468" i="6"/>
  <c r="LZ468" i="6"/>
  <c r="JR468" i="6"/>
  <c r="FG468" i="6"/>
  <c r="FH468" i="6" s="1"/>
  <c r="K468" i="6" s="1"/>
  <c r="MJ467" i="6"/>
  <c r="JL467" i="6"/>
  <c r="LE467" i="6"/>
  <c r="LF467" i="6"/>
  <c r="FI467" i="6"/>
  <c r="FJ467" i="6"/>
  <c r="M467" i="6" s="1"/>
  <c r="FC467" i="6"/>
  <c r="FD467" i="6"/>
  <c r="G467" i="6" s="1"/>
  <c r="FS466" i="6"/>
  <c r="LX466" i="6"/>
  <c r="LC466" i="6"/>
  <c r="HO466" i="6"/>
  <c r="FO466" i="6"/>
  <c r="FP466" i="6" s="1"/>
  <c r="S466" i="6" s="1"/>
  <c r="LZ447" i="6"/>
  <c r="MB447" i="6"/>
  <c r="LV447" i="6"/>
  <c r="MF447" i="6"/>
  <c r="MH447" i="6"/>
  <c r="ML447" i="6"/>
  <c r="MJ447" i="6"/>
  <c r="LX447" i="6"/>
  <c r="JP447" i="6"/>
  <c r="JR447" i="6"/>
  <c r="JD447" i="6"/>
  <c r="JF447" i="6"/>
  <c r="JH447" i="6"/>
  <c r="JJ447" i="6"/>
  <c r="JL447" i="6"/>
  <c r="JN447" i="6"/>
  <c r="HF443" i="6"/>
  <c r="AD443" i="6" s="1"/>
  <c r="HP443" i="6"/>
  <c r="AN443" i="6" s="1"/>
  <c r="HH434" i="6"/>
  <c r="AF434" i="6" s="1"/>
  <c r="HH432" i="6"/>
  <c r="AF432" i="6"/>
  <c r="HL430" i="6"/>
  <c r="AJ430" i="6" s="1"/>
  <c r="JB399" i="6"/>
  <c r="JL399" i="6"/>
  <c r="JA399" i="6"/>
  <c r="FA385" i="6"/>
  <c r="FN385" i="6" s="1"/>
  <c r="Q385" i="6" s="1"/>
  <c r="EZ385" i="6"/>
  <c r="FL563" i="6"/>
  <c r="O563" i="6" s="1"/>
  <c r="FD561" i="6"/>
  <c r="G561" i="6" s="1"/>
  <c r="LF560" i="6"/>
  <c r="MB555" i="6"/>
  <c r="JR555" i="6"/>
  <c r="HC554" i="6"/>
  <c r="HD554" i="6"/>
  <c r="AB554" i="6" s="1"/>
  <c r="LZ549" i="6"/>
  <c r="HG549" i="6"/>
  <c r="FR549" i="6"/>
  <c r="U549" i="6" s="1"/>
  <c r="HS548" i="6"/>
  <c r="MB548" i="6"/>
  <c r="JN548" i="6"/>
  <c r="HI548" i="6"/>
  <c r="HJ548" i="6" s="1"/>
  <c r="AH548" i="6" s="1"/>
  <c r="LV545" i="6"/>
  <c r="JJ544" i="6"/>
  <c r="HI544" i="6"/>
  <c r="JT543" i="6"/>
  <c r="MD543" i="6"/>
  <c r="JR543" i="6"/>
  <c r="FK543" i="6"/>
  <c r="JT541" i="6"/>
  <c r="MH541" i="6"/>
  <c r="MI541" i="6" s="1"/>
  <c r="DB541" i="6" s="1"/>
  <c r="DC541" i="6" s="1"/>
  <c r="DX541" i="6" s="1"/>
  <c r="JP541" i="6"/>
  <c r="JQ541" i="6" s="1"/>
  <c r="CG541" i="6" s="1"/>
  <c r="CH541" i="6" s="1"/>
  <c r="JF541" i="6"/>
  <c r="JG541" i="6"/>
  <c r="BW541" i="6" s="1"/>
  <c r="BX541" i="6" s="1"/>
  <c r="HO541" i="6"/>
  <c r="HP541" i="6"/>
  <c r="AN541" i="6" s="1"/>
  <c r="FO541" i="6"/>
  <c r="FP541" i="6" s="1"/>
  <c r="S541" i="6" s="1"/>
  <c r="FE541" i="6"/>
  <c r="FF541" i="6" s="1"/>
  <c r="I541" i="6" s="1"/>
  <c r="LX540" i="6"/>
  <c r="JP540" i="6"/>
  <c r="JQ540" i="6" s="1"/>
  <c r="CG540" i="6" s="1"/>
  <c r="CH540" i="6" s="1"/>
  <c r="HD540" i="6"/>
  <c r="AB540" i="6" s="1"/>
  <c r="FJ540" i="6"/>
  <c r="M540" i="6" s="1"/>
  <c r="JT538" i="6"/>
  <c r="MG538" i="6"/>
  <c r="CZ538" i="6"/>
  <c r="DU538" i="6" s="1"/>
  <c r="JJ538" i="6"/>
  <c r="JK538" i="6"/>
  <c r="CA538" i="6" s="1"/>
  <c r="CB538" i="6" s="1"/>
  <c r="HR538" i="6"/>
  <c r="AP538" i="6" s="1"/>
  <c r="FG537" i="6"/>
  <c r="MJ535" i="6"/>
  <c r="JJ535" i="6"/>
  <c r="JL534" i="6"/>
  <c r="HM534" i="6"/>
  <c r="HC534" i="6"/>
  <c r="HD534" i="6"/>
  <c r="AB534" i="6" s="1"/>
  <c r="FI534" i="6"/>
  <c r="FC534" i="6"/>
  <c r="FS533" i="6"/>
  <c r="LX533" i="6"/>
  <c r="JN533" i="6"/>
  <c r="HO533" i="6"/>
  <c r="HP533" i="6"/>
  <c r="AN533" i="6" s="1"/>
  <c r="FO533" i="6"/>
  <c r="FP533" i="6" s="1"/>
  <c r="S533" i="6" s="1"/>
  <c r="FE533" i="6"/>
  <c r="FF533" i="6"/>
  <c r="I533" i="6" s="1"/>
  <c r="MF532" i="6"/>
  <c r="LV532" i="6"/>
  <c r="JP531" i="6"/>
  <c r="JD531" i="6"/>
  <c r="HE531" i="6"/>
  <c r="HF531" i="6"/>
  <c r="AD531" i="6" s="1"/>
  <c r="FM531" i="6"/>
  <c r="FN531" i="6" s="1"/>
  <c r="Q531" i="6" s="1"/>
  <c r="FC531" i="6"/>
  <c r="FD531" i="6" s="1"/>
  <c r="G531" i="6" s="1"/>
  <c r="LX530" i="6"/>
  <c r="JN530" i="6"/>
  <c r="FL530" i="6"/>
  <c r="O530" i="6" s="1"/>
  <c r="JL528" i="6"/>
  <c r="HO528" i="6"/>
  <c r="HP528" i="6"/>
  <c r="AN528" i="6" s="1"/>
  <c r="HE528" i="6"/>
  <c r="HF528" i="6"/>
  <c r="AD528" i="6" s="1"/>
  <c r="FO528" i="6"/>
  <c r="FP528" i="6"/>
  <c r="S528" i="6" s="1"/>
  <c r="HE527" i="6"/>
  <c r="HF527" i="6"/>
  <c r="AD527" i="6" s="1"/>
  <c r="FC527" i="6"/>
  <c r="FD527" i="6" s="1"/>
  <c r="G527" i="6" s="1"/>
  <c r="LX526" i="6"/>
  <c r="HN526" i="6"/>
  <c r="AL526" i="6" s="1"/>
  <c r="FE526" i="6"/>
  <c r="FF526" i="6"/>
  <c r="I526" i="6" s="1"/>
  <c r="JF525" i="6"/>
  <c r="HG525" i="6"/>
  <c r="HH525" i="6"/>
  <c r="AF525" i="6"/>
  <c r="FE525" i="6"/>
  <c r="FF525" i="6"/>
  <c r="I525" i="6" s="1"/>
  <c r="HJ524" i="6"/>
  <c r="AH524" i="6" s="1"/>
  <c r="FD524" i="6"/>
  <c r="G524" i="6" s="1"/>
  <c r="FS522" i="6"/>
  <c r="JN522" i="6"/>
  <c r="HO522" i="6"/>
  <c r="FG522" i="6"/>
  <c r="ML521" i="6"/>
  <c r="MH521" i="6"/>
  <c r="JH521" i="6"/>
  <c r="HN521" i="6"/>
  <c r="AL521" i="6" s="1"/>
  <c r="FE521" i="6"/>
  <c r="FF521" i="6" s="1"/>
  <c r="I521" i="6" s="1"/>
  <c r="HJ520" i="6"/>
  <c r="AH520" i="6"/>
  <c r="FD520" i="6"/>
  <c r="G520" i="6"/>
  <c r="HD519" i="6"/>
  <c r="AB519" i="6" s="1"/>
  <c r="FJ519" i="6"/>
  <c r="M519" i="6" s="1"/>
  <c r="HF516" i="6"/>
  <c r="AD516" i="6" s="1"/>
  <c r="FN516" i="6"/>
  <c r="Q516" i="6" s="1"/>
  <c r="FD516" i="6"/>
  <c r="G516" i="6" s="1"/>
  <c r="JN515" i="6"/>
  <c r="HO515" i="6"/>
  <c r="HP515" i="6" s="1"/>
  <c r="AN515" i="6" s="1"/>
  <c r="FD515" i="6"/>
  <c r="G515" i="6"/>
  <c r="FP514" i="6"/>
  <c r="S514" i="6" s="1"/>
  <c r="JF513" i="6"/>
  <c r="FO513" i="6"/>
  <c r="JL510" i="6"/>
  <c r="HO510" i="6"/>
  <c r="HP510" i="6"/>
  <c r="AN510" i="6" s="1"/>
  <c r="HE510" i="6"/>
  <c r="HF510" i="6"/>
  <c r="AD510" i="6" s="1"/>
  <c r="FO510" i="6"/>
  <c r="FP510" i="6"/>
  <c r="S510" i="6" s="1"/>
  <c r="LZ508" i="6"/>
  <c r="JP508" i="6"/>
  <c r="LH508" i="6"/>
  <c r="HR508" i="6"/>
  <c r="AP508" i="6" s="1"/>
  <c r="FE508" i="6"/>
  <c r="FF508" i="6"/>
  <c r="I508" i="6" s="1"/>
  <c r="LZ507" i="6"/>
  <c r="JP507" i="6"/>
  <c r="HO507" i="6"/>
  <c r="AY505" i="6"/>
  <c r="MF504" i="6"/>
  <c r="LV504" i="6"/>
  <c r="JF504" i="6"/>
  <c r="JD504" i="6"/>
  <c r="FM504" i="6"/>
  <c r="FF504" i="6"/>
  <c r="I504" i="6"/>
  <c r="MJ503" i="6"/>
  <c r="HM503" i="6"/>
  <c r="HN503" i="6"/>
  <c r="AL503" i="6" s="1"/>
  <c r="HC503" i="6"/>
  <c r="HD503" i="6" s="1"/>
  <c r="AB503" i="6" s="1"/>
  <c r="MF501" i="6"/>
  <c r="LV501" i="6"/>
  <c r="JF501" i="6"/>
  <c r="MF500" i="6"/>
  <c r="LV500" i="6"/>
  <c r="JF500" i="6"/>
  <c r="LZ499" i="6"/>
  <c r="JP499" i="6"/>
  <c r="HO499" i="6"/>
  <c r="FE499" i="6"/>
  <c r="FF499" i="6"/>
  <c r="I499" i="6" s="1"/>
  <c r="MF498" i="6"/>
  <c r="LV498" i="6"/>
  <c r="JF498" i="6"/>
  <c r="HG498" i="6"/>
  <c r="FO498" i="6"/>
  <c r="FP498" i="6"/>
  <c r="S498" i="6" s="1"/>
  <c r="LZ497" i="6"/>
  <c r="LE497" i="6"/>
  <c r="LF497" i="6"/>
  <c r="LZ496" i="6"/>
  <c r="HJ494" i="6"/>
  <c r="AH494" i="6" s="1"/>
  <c r="HD494" i="6"/>
  <c r="AB494" i="6" s="1"/>
  <c r="HF493" i="6"/>
  <c r="AD493" i="6" s="1"/>
  <c r="FM493" i="6"/>
  <c r="FC493" i="6"/>
  <c r="FS492" i="6"/>
  <c r="JN492" i="6"/>
  <c r="HQ492" i="6"/>
  <c r="HR492" i="6"/>
  <c r="AP492" i="6" s="1"/>
  <c r="HI492" i="6"/>
  <c r="HJ492" i="6" s="1"/>
  <c r="AH492" i="6" s="1"/>
  <c r="HC492" i="6"/>
  <c r="HD492" i="6"/>
  <c r="AB492" i="6" s="1"/>
  <c r="FI492" i="6"/>
  <c r="FC492" i="6"/>
  <c r="FD492" i="6"/>
  <c r="G492" i="6" s="1"/>
  <c r="JN491" i="6"/>
  <c r="HO491" i="6"/>
  <c r="ML490" i="6"/>
  <c r="MH490" i="6"/>
  <c r="JH490" i="6"/>
  <c r="HG490" i="6"/>
  <c r="HH490" i="6" s="1"/>
  <c r="AF490" i="6" s="1"/>
  <c r="JT488" i="6"/>
  <c r="LG488" i="6"/>
  <c r="JD488" i="6"/>
  <c r="FM488" i="6"/>
  <c r="FN488" i="6"/>
  <c r="Q488" i="6" s="1"/>
  <c r="FC488" i="6"/>
  <c r="FD488" i="6"/>
  <c r="G488" i="6" s="1"/>
  <c r="FS487" i="6"/>
  <c r="JN487" i="6"/>
  <c r="HE487" i="6"/>
  <c r="HF487" i="6"/>
  <c r="AD487" i="6" s="1"/>
  <c r="FQ487" i="6"/>
  <c r="FR487" i="6" s="1"/>
  <c r="U487" i="6" s="1"/>
  <c r="FI487" i="6"/>
  <c r="FJ487" i="6" s="1"/>
  <c r="M487" i="6" s="1"/>
  <c r="FC487" i="6"/>
  <c r="FD487" i="6" s="1"/>
  <c r="G487" i="6" s="1"/>
  <c r="LE486" i="6"/>
  <c r="LF486" i="6"/>
  <c r="FL484" i="6"/>
  <c r="O484" i="6" s="1"/>
  <c r="HD483" i="6"/>
  <c r="AB483" i="6" s="1"/>
  <c r="HM480" i="6"/>
  <c r="HN480" i="6" s="1"/>
  <c r="AL480" i="6" s="1"/>
  <c r="HC480" i="6"/>
  <c r="HD480" i="6"/>
  <c r="AB480" i="6" s="1"/>
  <c r="FD480" i="6"/>
  <c r="G480" i="6" s="1"/>
  <c r="MF479" i="6"/>
  <c r="LV479" i="6"/>
  <c r="JF479" i="6"/>
  <c r="JD479" i="6"/>
  <c r="MF478" i="6"/>
  <c r="LV478" i="6"/>
  <c r="JF478" i="6"/>
  <c r="HH478" i="6"/>
  <c r="AF478" i="6" s="1"/>
  <c r="FO478" i="6"/>
  <c r="FP478" i="6"/>
  <c r="S478" i="6" s="1"/>
  <c r="FQ476" i="6"/>
  <c r="FR476" i="6"/>
  <c r="U476" i="6" s="1"/>
  <c r="FI476" i="6"/>
  <c r="FJ476" i="6"/>
  <c r="M476" i="6" s="1"/>
  <c r="FC476" i="6"/>
  <c r="FD476" i="6" s="1"/>
  <c r="G476" i="6" s="1"/>
  <c r="LE475" i="6"/>
  <c r="LF475" i="6" s="1"/>
  <c r="MJ472" i="6"/>
  <c r="HM472" i="6"/>
  <c r="HN472" i="6" s="1"/>
  <c r="AL472" i="6" s="1"/>
  <c r="HC472" i="6"/>
  <c r="HD472" i="6"/>
  <c r="AB472" i="6" s="1"/>
  <c r="FF472" i="6"/>
  <c r="I472" i="6" s="1"/>
  <c r="MF471" i="6"/>
  <c r="LV471" i="6"/>
  <c r="JF471" i="6"/>
  <c r="MF470" i="6"/>
  <c r="LV470" i="6"/>
  <c r="JF470" i="6"/>
  <c r="HK470" i="6"/>
  <c r="HL470" i="6" s="1"/>
  <c r="AJ470" i="6" s="1"/>
  <c r="HF470" i="6"/>
  <c r="AD470" i="6" s="1"/>
  <c r="FG470" i="6"/>
  <c r="FH470" i="6" s="1"/>
  <c r="K470" i="6" s="1"/>
  <c r="ML468" i="6"/>
  <c r="LX468" i="6"/>
  <c r="JP468" i="6"/>
  <c r="JD468" i="6"/>
  <c r="FE468" i="6"/>
  <c r="ML467" i="6"/>
  <c r="MH467" i="6"/>
  <c r="JJ467" i="6"/>
  <c r="HM466" i="6"/>
  <c r="HN466" i="6"/>
  <c r="AL466" i="6" s="1"/>
  <c r="HD464" i="6"/>
  <c r="AB464" i="6" s="1"/>
  <c r="LG452" i="6"/>
  <c r="HH452" i="6"/>
  <c r="AF452" i="6" s="1"/>
  <c r="HL452" i="6"/>
  <c r="AJ452" i="6" s="1"/>
  <c r="FG452" i="6"/>
  <c r="FH452" i="6"/>
  <c r="K452" i="6" s="1"/>
  <c r="FS452" i="6"/>
  <c r="FC452" i="6"/>
  <c r="FD452" i="6"/>
  <c r="G452" i="6" s="1"/>
  <c r="FK452" i="6"/>
  <c r="FL452" i="6"/>
  <c r="O452" i="6" s="1"/>
  <c r="FM452" i="6"/>
  <c r="FO452" i="6"/>
  <c r="FQ452" i="6"/>
  <c r="FE452" i="6"/>
  <c r="FF452" i="6"/>
  <c r="I452" i="6" s="1"/>
  <c r="FE450" i="6"/>
  <c r="FS450" i="6"/>
  <c r="FG450" i="6"/>
  <c r="FQ450" i="6"/>
  <c r="FC450" i="6"/>
  <c r="FI450" i="6"/>
  <c r="FK450" i="6"/>
  <c r="FM450" i="6"/>
  <c r="FO450" i="6"/>
  <c r="LZ446" i="6"/>
  <c r="MB446" i="6"/>
  <c r="LV446" i="6"/>
  <c r="MF446" i="6"/>
  <c r="MH446" i="6"/>
  <c r="ML446" i="6"/>
  <c r="MJ446" i="6"/>
  <c r="LX446" i="6"/>
  <c r="LG443" i="6"/>
  <c r="HG435" i="6"/>
  <c r="HH435" i="6"/>
  <c r="AF435" i="6" s="1"/>
  <c r="HI435" i="6"/>
  <c r="HC435" i="6"/>
  <c r="HD435" i="6"/>
  <c r="AB435" i="6" s="1"/>
  <c r="HM435" i="6"/>
  <c r="HO435" i="6"/>
  <c r="HP435" i="6"/>
  <c r="AN435" i="6" s="1"/>
  <c r="HQ435" i="6"/>
  <c r="HS435" i="6"/>
  <c r="HE435" i="6"/>
  <c r="HF435" i="6"/>
  <c r="AD435" i="6" s="1"/>
  <c r="LF431" i="6"/>
  <c r="BI422" i="6"/>
  <c r="AO422" i="6"/>
  <c r="BJ422" i="6" s="1"/>
  <c r="JB393" i="6"/>
  <c r="JA393" i="6"/>
  <c r="HA393" i="6"/>
  <c r="GZ393" i="6"/>
  <c r="FA390" i="6"/>
  <c r="EZ390" i="6"/>
  <c r="HA387" i="6"/>
  <c r="GZ387" i="6"/>
  <c r="FF387" i="6"/>
  <c r="I387" i="6" s="1"/>
  <c r="JB386" i="6"/>
  <c r="JA386" i="6"/>
  <c r="HA384" i="6"/>
  <c r="GZ384" i="6"/>
  <c r="HN561" i="6"/>
  <c r="AL561" i="6" s="1"/>
  <c r="FL561" i="6"/>
  <c r="O561" i="6" s="1"/>
  <c r="FJ556" i="6"/>
  <c r="M556" i="6" s="1"/>
  <c r="LZ555" i="6"/>
  <c r="JP555" i="6"/>
  <c r="FM555" i="6"/>
  <c r="FN555" i="6"/>
  <c r="Q555" i="6" s="1"/>
  <c r="FE555" i="6"/>
  <c r="FF555" i="6" s="1"/>
  <c r="I555" i="6" s="1"/>
  <c r="HJ554" i="6"/>
  <c r="AH554" i="6" s="1"/>
  <c r="FG554" i="6"/>
  <c r="FQ552" i="6"/>
  <c r="FR552" i="6" s="1"/>
  <c r="U552" i="6" s="1"/>
  <c r="FE552" i="6"/>
  <c r="FF552" i="6"/>
  <c r="I552" i="6" s="1"/>
  <c r="FO551" i="6"/>
  <c r="FP551" i="6"/>
  <c r="S551" i="6" s="1"/>
  <c r="LX549" i="6"/>
  <c r="HE549" i="6"/>
  <c r="LZ548" i="6"/>
  <c r="JL548" i="6"/>
  <c r="HG548" i="6"/>
  <c r="HH548" i="6"/>
  <c r="AF548" i="6" s="1"/>
  <c r="HG544" i="6"/>
  <c r="HH544" i="6" s="1"/>
  <c r="AF544" i="6" s="1"/>
  <c r="FP544" i="6"/>
  <c r="S544" i="6" s="1"/>
  <c r="MB543" i="6"/>
  <c r="JP543" i="6"/>
  <c r="HO543" i="6"/>
  <c r="FI543" i="6"/>
  <c r="ML541" i="6"/>
  <c r="MF541" i="6"/>
  <c r="MG541" i="6" s="1"/>
  <c r="CZ541" i="6" s="1"/>
  <c r="HM541" i="6"/>
  <c r="HN541" i="6" s="1"/>
  <c r="AL541" i="6" s="1"/>
  <c r="LE540" i="6"/>
  <c r="LF540" i="6"/>
  <c r="JN540" i="6"/>
  <c r="JO540" i="6"/>
  <c r="CE540" i="6" s="1"/>
  <c r="CF540" i="6" s="1"/>
  <c r="HL540" i="6"/>
  <c r="AJ540" i="6" s="1"/>
  <c r="JH538" i="6"/>
  <c r="JI538" i="6" s="1"/>
  <c r="BY538" i="6" s="1"/>
  <c r="BZ538" i="6" s="1"/>
  <c r="HP538" i="6"/>
  <c r="AN538" i="6" s="1"/>
  <c r="FE537" i="6"/>
  <c r="FF537" i="6" s="1"/>
  <c r="I537" i="6" s="1"/>
  <c r="ML535" i="6"/>
  <c r="MH535" i="6"/>
  <c r="JH535" i="6"/>
  <c r="FH535" i="6"/>
  <c r="K535" i="6" s="1"/>
  <c r="JJ534" i="6"/>
  <c r="JL533" i="6"/>
  <c r="HM533" i="6"/>
  <c r="HN533" i="6"/>
  <c r="AL533" i="6" s="1"/>
  <c r="HD531" i="6"/>
  <c r="AB531" i="6" s="1"/>
  <c r="JL530" i="6"/>
  <c r="HN530" i="6"/>
  <c r="AL530" i="6" s="1"/>
  <c r="JJ528" i="6"/>
  <c r="FM528" i="6"/>
  <c r="FN528" i="6" s="1"/>
  <c r="Q528" i="6" s="1"/>
  <c r="LG527" i="6"/>
  <c r="HL526" i="6"/>
  <c r="AJ526" i="6" s="1"/>
  <c r="JT525" i="6"/>
  <c r="LD525" i="6"/>
  <c r="LG525" i="6" s="1"/>
  <c r="JD525" i="6"/>
  <c r="HE525" i="6"/>
  <c r="FO525" i="6"/>
  <c r="FP525" i="6"/>
  <c r="S525" i="6" s="1"/>
  <c r="JL522" i="6"/>
  <c r="HM522" i="6"/>
  <c r="HC522" i="6"/>
  <c r="HD522" i="6"/>
  <c r="AB522" i="6" s="1"/>
  <c r="FE522" i="6"/>
  <c r="FF522" i="6" s="1"/>
  <c r="I522" i="6" s="1"/>
  <c r="MF521" i="6"/>
  <c r="LV521" i="6"/>
  <c r="JF521" i="6"/>
  <c r="HL521" i="6"/>
  <c r="AJ521" i="6" s="1"/>
  <c r="FL516" i="6"/>
  <c r="O516" i="6" s="1"/>
  <c r="HM515" i="6"/>
  <c r="HC515" i="6"/>
  <c r="HD515" i="6"/>
  <c r="AB515" i="6" s="1"/>
  <c r="FJ515" i="6"/>
  <c r="M515" i="6" s="1"/>
  <c r="HN514" i="6"/>
  <c r="AL514" i="6" s="1"/>
  <c r="JT513" i="6"/>
  <c r="JD513" i="6"/>
  <c r="FM513" i="6"/>
  <c r="FC513" i="6"/>
  <c r="LX512" i="6"/>
  <c r="FL512" i="6"/>
  <c r="O512" i="6" s="1"/>
  <c r="HN511" i="6"/>
  <c r="AL511" i="6" s="1"/>
  <c r="JJ510" i="6"/>
  <c r="FM510" i="6"/>
  <c r="FN510" i="6"/>
  <c r="Q510" i="6" s="1"/>
  <c r="LX508" i="6"/>
  <c r="JN508" i="6"/>
  <c r="HS507" i="6"/>
  <c r="LX507" i="6"/>
  <c r="HM507" i="6"/>
  <c r="HN507" i="6"/>
  <c r="AL507" i="6" s="1"/>
  <c r="HC507" i="6"/>
  <c r="HD507" i="6"/>
  <c r="AB507" i="6" s="1"/>
  <c r="LG504" i="6"/>
  <c r="FK504" i="6"/>
  <c r="FC504" i="6"/>
  <c r="FD504" i="6" s="1"/>
  <c r="G504" i="6" s="1"/>
  <c r="JT501" i="6"/>
  <c r="JD501" i="6"/>
  <c r="JT500" i="6"/>
  <c r="JD500" i="6"/>
  <c r="FC500" i="6"/>
  <c r="JT498" i="6"/>
  <c r="JD498" i="6"/>
  <c r="HF498" i="6"/>
  <c r="AD498" i="6" s="1"/>
  <c r="FM498" i="6"/>
  <c r="FN498" i="6"/>
  <c r="Q498" i="6" s="1"/>
  <c r="FC498" i="6"/>
  <c r="FD498" i="6" s="1"/>
  <c r="G498" i="6" s="1"/>
  <c r="FS497" i="6"/>
  <c r="FQ497" i="6"/>
  <c r="FR497" i="6" s="1"/>
  <c r="U497" i="6" s="1"/>
  <c r="FI497" i="6"/>
  <c r="FJ497" i="6" s="1"/>
  <c r="M497" i="6" s="1"/>
  <c r="FC497" i="6"/>
  <c r="FD497" i="6" s="1"/>
  <c r="G497" i="6" s="1"/>
  <c r="HD493" i="6"/>
  <c r="AB493" i="6" s="1"/>
  <c r="HM491" i="6"/>
  <c r="HC491" i="6"/>
  <c r="HD491" i="6"/>
  <c r="AB491" i="6" s="1"/>
  <c r="MF490" i="6"/>
  <c r="LV490" i="6"/>
  <c r="JF490" i="6"/>
  <c r="JD490" i="6"/>
  <c r="FJ490" i="6"/>
  <c r="M490" i="6" s="1"/>
  <c r="FD490" i="6"/>
  <c r="G490" i="6" s="1"/>
  <c r="HF486" i="6"/>
  <c r="AD486" i="6" s="1"/>
  <c r="HR483" i="6"/>
  <c r="AP483" i="6" s="1"/>
  <c r="JT478" i="6"/>
  <c r="JD478" i="6"/>
  <c r="HF478" i="6"/>
  <c r="AD478" i="6" s="1"/>
  <c r="FM478" i="6"/>
  <c r="FN478" i="6"/>
  <c r="Q478" i="6" s="1"/>
  <c r="FC478" i="6"/>
  <c r="FD478" i="6"/>
  <c r="G478" i="6" s="1"/>
  <c r="JT471" i="6"/>
  <c r="JD471" i="6"/>
  <c r="JT470" i="6"/>
  <c r="JD470" i="6"/>
  <c r="HI470" i="6"/>
  <c r="HC470" i="6"/>
  <c r="HD470" i="6"/>
  <c r="AB470" i="6" s="1"/>
  <c r="FR468" i="6"/>
  <c r="U468" i="6" s="1"/>
  <c r="MF467" i="6"/>
  <c r="LV467" i="6"/>
  <c r="HD467" i="6"/>
  <c r="AB467" i="6" s="1"/>
  <c r="HK466" i="6"/>
  <c r="HL466" i="6"/>
  <c r="AJ466" i="6" s="1"/>
  <c r="HC466" i="6"/>
  <c r="HD466" i="6"/>
  <c r="AB466" i="6" s="1"/>
  <c r="HE462" i="6"/>
  <c r="HF462" i="6" s="1"/>
  <c r="AD462" i="6" s="1"/>
  <c r="HG462" i="6"/>
  <c r="HH462" i="6" s="1"/>
  <c r="AF462" i="6" s="1"/>
  <c r="HQ462" i="6"/>
  <c r="HR462" i="6" s="1"/>
  <c r="AP462" i="6" s="1"/>
  <c r="HC462" i="6"/>
  <c r="HD462" i="6"/>
  <c r="AB462" i="6" s="1"/>
  <c r="HM462" i="6"/>
  <c r="HN462" i="6" s="1"/>
  <c r="AL462" i="6" s="1"/>
  <c r="HI462" i="6"/>
  <c r="HJ462" i="6"/>
  <c r="AH462" i="6" s="1"/>
  <c r="HO462" i="6"/>
  <c r="HP462" i="6"/>
  <c r="AN462" i="6" s="1"/>
  <c r="HS462" i="6"/>
  <c r="HK462" i="6"/>
  <c r="HL462" i="6" s="1"/>
  <c r="AJ462" i="6" s="1"/>
  <c r="HE444" i="6"/>
  <c r="HF444" i="6"/>
  <c r="AD444" i="6" s="1"/>
  <c r="HG444" i="6"/>
  <c r="HH444" i="6"/>
  <c r="AF444" i="6" s="1"/>
  <c r="HQ444" i="6"/>
  <c r="HR444" i="6" s="1"/>
  <c r="AP444" i="6" s="1"/>
  <c r="HC444" i="6"/>
  <c r="HD444" i="6" s="1"/>
  <c r="AB444" i="6" s="1"/>
  <c r="HI444" i="6"/>
  <c r="HJ444" i="6"/>
  <c r="AH444" i="6"/>
  <c r="HK444" i="6"/>
  <c r="HL444" i="6"/>
  <c r="AJ444" i="6" s="1"/>
  <c r="HM444" i="6"/>
  <c r="HN444" i="6"/>
  <c r="AL444" i="6" s="1"/>
  <c r="HO444" i="6"/>
  <c r="HP444" i="6"/>
  <c r="AN444" i="6" s="1"/>
  <c r="LF443" i="6"/>
  <c r="LZ440" i="6"/>
  <c r="MB440" i="6"/>
  <c r="LV440" i="6"/>
  <c r="MF440" i="6"/>
  <c r="MH440" i="6"/>
  <c r="ML440" i="6"/>
  <c r="MJ440" i="6"/>
  <c r="LX440" i="6"/>
  <c r="LH432" i="6"/>
  <c r="IY432" i="6" s="1"/>
  <c r="JL432" i="6"/>
  <c r="JN432" i="6"/>
  <c r="JD432" i="6"/>
  <c r="JR432" i="6"/>
  <c r="JT432" i="6"/>
  <c r="JF432" i="6"/>
  <c r="JH432" i="6"/>
  <c r="JJ432" i="6"/>
  <c r="FG432" i="6"/>
  <c r="FI432" i="6"/>
  <c r="FS432" i="6"/>
  <c r="FC432" i="6"/>
  <c r="FD432" i="6" s="1"/>
  <c r="G432" i="6" s="1"/>
  <c r="FM432" i="6"/>
  <c r="FO432" i="6"/>
  <c r="FQ432" i="6"/>
  <c r="FE432" i="6"/>
  <c r="FF432" i="6" s="1"/>
  <c r="I432" i="6" s="1"/>
  <c r="AG430" i="6"/>
  <c r="BB430" i="6" s="1"/>
  <c r="BA430" i="6"/>
  <c r="JB398" i="6"/>
  <c r="JA398" i="6"/>
  <c r="FR387" i="6"/>
  <c r="U387" i="6" s="1"/>
  <c r="HA381" i="6"/>
  <c r="GZ381" i="6"/>
  <c r="FD499" i="6"/>
  <c r="G499" i="6" s="1"/>
  <c r="HN487" i="6"/>
  <c r="AL487" i="6" s="1"/>
  <c r="FE466" i="6"/>
  <c r="FF466" i="6"/>
  <c r="I466" i="6" s="1"/>
  <c r="FC466" i="6"/>
  <c r="AW452" i="6"/>
  <c r="AC452" i="6"/>
  <c r="AX452" i="6" s="1"/>
  <c r="HG448" i="6"/>
  <c r="HI448" i="6"/>
  <c r="HC448" i="6"/>
  <c r="HD448" i="6"/>
  <c r="AB448" i="6" s="1"/>
  <c r="HM448" i="6"/>
  <c r="HO448" i="6"/>
  <c r="HQ448" i="6"/>
  <c r="HS448" i="6"/>
  <c r="HE448" i="6"/>
  <c r="HK442" i="6"/>
  <c r="HL442" i="6" s="1"/>
  <c r="AJ442" i="6" s="1"/>
  <c r="HQ442" i="6"/>
  <c r="HR442" i="6"/>
  <c r="AP442" i="6" s="1"/>
  <c r="HC442" i="6"/>
  <c r="HD442" i="6"/>
  <c r="AB442" i="6" s="1"/>
  <c r="HG442" i="6"/>
  <c r="HH442" i="6"/>
  <c r="AF442" i="6" s="1"/>
  <c r="HM442" i="6"/>
  <c r="HN442" i="6"/>
  <c r="AL442" i="6" s="1"/>
  <c r="HO442" i="6"/>
  <c r="HP442" i="6" s="1"/>
  <c r="AN442" i="6" s="1"/>
  <c r="HS442" i="6"/>
  <c r="HI442" i="6"/>
  <c r="HJ442" i="6" s="1"/>
  <c r="AH442" i="6" s="1"/>
  <c r="HL440" i="6"/>
  <c r="AJ440" i="6" s="1"/>
  <c r="HH440" i="6"/>
  <c r="AF440" i="6" s="1"/>
  <c r="HA399" i="6"/>
  <c r="GZ399" i="6"/>
  <c r="FF392" i="6"/>
  <c r="I392" i="6" s="1"/>
  <c r="FN392" i="6"/>
  <c r="Q392" i="6" s="1"/>
  <c r="JB391" i="6"/>
  <c r="JK391" i="6" s="1"/>
  <c r="CA391" i="6" s="1"/>
  <c r="CB391" i="6" s="1"/>
  <c r="JA391" i="6"/>
  <c r="HN563" i="6"/>
  <c r="AL563" i="6" s="1"/>
  <c r="FF563" i="6"/>
  <c r="I563" i="6" s="1"/>
  <c r="MF561" i="6"/>
  <c r="FH561" i="6"/>
  <c r="K561" i="6" s="1"/>
  <c r="LG558" i="6"/>
  <c r="JL555" i="6"/>
  <c r="LD554" i="6"/>
  <c r="LG554" i="6" s="1"/>
  <c r="LD552" i="6"/>
  <c r="LG552" i="6"/>
  <c r="HO552" i="6"/>
  <c r="FM552" i="6"/>
  <c r="FN552" i="6"/>
  <c r="Q552" i="6" s="1"/>
  <c r="LF551" i="6"/>
  <c r="LH551" i="6"/>
  <c r="FK551" i="6"/>
  <c r="FL551" i="6"/>
  <c r="O551" i="6" s="1"/>
  <c r="MJ549" i="6"/>
  <c r="HQ549" i="6"/>
  <c r="MB545" i="6"/>
  <c r="LE545" i="6"/>
  <c r="LF545" i="6"/>
  <c r="FL544" i="6"/>
  <c r="O544" i="6" s="1"/>
  <c r="FS543" i="6"/>
  <c r="JL543" i="6"/>
  <c r="JA543" i="6"/>
  <c r="HK543" i="6"/>
  <c r="MD541" i="6"/>
  <c r="ME541" i="6" s="1"/>
  <c r="CX541" i="6" s="1"/>
  <c r="JL541" i="6"/>
  <c r="JM541" i="6" s="1"/>
  <c r="CC541" i="6" s="1"/>
  <c r="CD541" i="6" s="1"/>
  <c r="HK541" i="6"/>
  <c r="HL541" i="6"/>
  <c r="AJ541" i="6" s="1"/>
  <c r="FK541" i="6"/>
  <c r="FL541" i="6"/>
  <c r="O541" i="6" s="1"/>
  <c r="MH540" i="6"/>
  <c r="MI540" i="6" s="1"/>
  <c r="DB540" i="6" s="1"/>
  <c r="DC540" i="6" s="1"/>
  <c r="DX540" i="6" s="1"/>
  <c r="JL540" i="6"/>
  <c r="JM540" i="6" s="1"/>
  <c r="CC540" i="6" s="1"/>
  <c r="CD540" i="6" s="1"/>
  <c r="FF540" i="6"/>
  <c r="I540" i="6" s="1"/>
  <c r="MA538" i="6"/>
  <c r="CT538" i="6" s="1"/>
  <c r="HN538" i="6"/>
  <c r="AL538" i="6" s="1"/>
  <c r="JE537" i="6"/>
  <c r="BU537" i="6" s="1"/>
  <c r="BV537" i="6" s="1"/>
  <c r="FQ537" i="6"/>
  <c r="FR535" i="6"/>
  <c r="U535" i="6" s="1"/>
  <c r="JF534" i="6"/>
  <c r="HH534" i="6"/>
  <c r="AF534" i="6" s="1"/>
  <c r="ML533" i="6"/>
  <c r="MH533" i="6"/>
  <c r="JH533" i="6"/>
  <c r="HK533" i="6"/>
  <c r="HL533" i="6" s="1"/>
  <c r="AJ533" i="6" s="1"/>
  <c r="FK533" i="6"/>
  <c r="FL533" i="6"/>
  <c r="O533" i="6" s="1"/>
  <c r="LE532" i="6"/>
  <c r="LF532" i="6" s="1"/>
  <c r="HD532" i="6"/>
  <c r="AB532" i="6" s="1"/>
  <c r="MJ531" i="6"/>
  <c r="JJ531" i="6"/>
  <c r="HO531" i="6"/>
  <c r="HP531" i="6"/>
  <c r="AN531" i="6" s="1"/>
  <c r="FG531" i="6"/>
  <c r="FH531" i="6" s="1"/>
  <c r="K531" i="6" s="1"/>
  <c r="ML530" i="6"/>
  <c r="MH530" i="6"/>
  <c r="JH530" i="6"/>
  <c r="HD530" i="6"/>
  <c r="AB530" i="6" s="1"/>
  <c r="JF528" i="6"/>
  <c r="HK528" i="6"/>
  <c r="HL528" i="6"/>
  <c r="AJ528" i="6" s="1"/>
  <c r="FK528" i="6"/>
  <c r="FL528" i="6"/>
  <c r="O528" i="6" s="1"/>
  <c r="LF527" i="6"/>
  <c r="HJ527" i="6"/>
  <c r="AH527" i="6" s="1"/>
  <c r="FP526" i="6"/>
  <c r="S526" i="6" s="1"/>
  <c r="FD526" i="6"/>
  <c r="G526" i="6" s="1"/>
  <c r="JP525" i="6"/>
  <c r="LF524" i="6"/>
  <c r="LH524" i="6"/>
  <c r="HI522" i="6"/>
  <c r="MB521" i="6"/>
  <c r="LF520" i="6"/>
  <c r="LH520" i="6"/>
  <c r="IY520" i="6"/>
  <c r="HP516" i="6"/>
  <c r="AN516" i="6" s="1"/>
  <c r="HD516" i="6"/>
  <c r="AB516" i="6" s="1"/>
  <c r="HI515" i="6"/>
  <c r="FL514" i="6"/>
  <c r="O514" i="6" s="1"/>
  <c r="JP513" i="6"/>
  <c r="LF513" i="6"/>
  <c r="FI513" i="6"/>
  <c r="HP512" i="6"/>
  <c r="AN512" i="6" s="1"/>
  <c r="HD512" i="6"/>
  <c r="AB512" i="6" s="1"/>
  <c r="FH512" i="6"/>
  <c r="K512" i="6" s="1"/>
  <c r="HK510" i="6"/>
  <c r="HL510" i="6" s="1"/>
  <c r="AJ510" i="6" s="1"/>
  <c r="FK510" i="6"/>
  <c r="FL510" i="6"/>
  <c r="O510" i="6" s="1"/>
  <c r="MJ508" i="6"/>
  <c r="JJ508" i="6"/>
  <c r="HN508" i="6"/>
  <c r="AL508" i="6"/>
  <c r="HI507" i="6"/>
  <c r="HP505" i="6"/>
  <c r="AN505" i="6" s="1"/>
  <c r="HH505" i="6"/>
  <c r="AF505" i="6"/>
  <c r="HP504" i="6"/>
  <c r="AN504" i="6" s="1"/>
  <c r="HF504" i="6"/>
  <c r="AD504" i="6" s="1"/>
  <c r="FG504" i="6"/>
  <c r="FH504" i="6" s="1"/>
  <c r="K504" i="6" s="1"/>
  <c r="LH503" i="6"/>
  <c r="HG503" i="6"/>
  <c r="HH503" i="6"/>
  <c r="AF503" i="6" s="1"/>
  <c r="FP503" i="6"/>
  <c r="S503" i="6" s="1"/>
  <c r="LZ501" i="6"/>
  <c r="JP501" i="6"/>
  <c r="LZ500" i="6"/>
  <c r="JP500" i="6"/>
  <c r="FM500" i="6"/>
  <c r="FE500" i="6"/>
  <c r="LZ498" i="6"/>
  <c r="JP498" i="6"/>
  <c r="LG498" i="6"/>
  <c r="HR498" i="6"/>
  <c r="AP498" i="6" s="1"/>
  <c r="FI498" i="6"/>
  <c r="FJ498" i="6" s="1"/>
  <c r="M498" i="6" s="1"/>
  <c r="HF497" i="6"/>
  <c r="AD497" i="6"/>
  <c r="FO497" i="6"/>
  <c r="FP497" i="6"/>
  <c r="S497" i="6" s="1"/>
  <c r="MJ496" i="6"/>
  <c r="HP496" i="6"/>
  <c r="AN496" i="6" s="1"/>
  <c r="HH496" i="6"/>
  <c r="AF496" i="6"/>
  <c r="HN494" i="6"/>
  <c r="AL494" i="6" s="1"/>
  <c r="HP493" i="6"/>
  <c r="AN493" i="6" s="1"/>
  <c r="FG493" i="6"/>
  <c r="FH493" i="6" s="1"/>
  <c r="K493" i="6" s="1"/>
  <c r="JH492" i="6"/>
  <c r="FE492" i="6"/>
  <c r="FF492" i="6" s="1"/>
  <c r="I492" i="6" s="1"/>
  <c r="JH491" i="6"/>
  <c r="HI491" i="6"/>
  <c r="FQ491" i="6"/>
  <c r="MB490" i="6"/>
  <c r="JR490" i="6"/>
  <c r="LG490" i="6"/>
  <c r="HQ490" i="6"/>
  <c r="FS488" i="6"/>
  <c r="JN488" i="6"/>
  <c r="FG488" i="6"/>
  <c r="FH488" i="6" s="1"/>
  <c r="K488" i="6" s="1"/>
  <c r="JH487" i="6"/>
  <c r="HN483" i="6"/>
  <c r="AL483" i="6" s="1"/>
  <c r="HM482" i="6"/>
  <c r="HN482" i="6" s="1"/>
  <c r="AL482" i="6" s="1"/>
  <c r="FO482" i="6"/>
  <c r="FP482" i="6"/>
  <c r="S482" i="6" s="1"/>
  <c r="HG480" i="6"/>
  <c r="HH480" i="6" s="1"/>
  <c r="AF480" i="6" s="1"/>
  <c r="FF480" i="6"/>
  <c r="I480" i="6" s="1"/>
  <c r="LZ479" i="6"/>
  <c r="JP479" i="6"/>
  <c r="HF479" i="6"/>
  <c r="AD479" i="6" s="1"/>
  <c r="FF479" i="6"/>
  <c r="I479" i="6"/>
  <c r="LZ478" i="6"/>
  <c r="JP478" i="6"/>
  <c r="LG478" i="6"/>
  <c r="HQ478" i="6"/>
  <c r="HR478" i="6"/>
  <c r="AP478" i="6" s="1"/>
  <c r="FI478" i="6"/>
  <c r="FJ478" i="6" s="1"/>
  <c r="M478" i="6" s="1"/>
  <c r="MJ476" i="6"/>
  <c r="JJ476" i="6"/>
  <c r="HF476" i="6"/>
  <c r="AD476" i="6" s="1"/>
  <c r="HL475" i="6"/>
  <c r="AJ475" i="6" s="1"/>
  <c r="LD474" i="6"/>
  <c r="LG474" i="6"/>
  <c r="HG472" i="6"/>
  <c r="HH472" i="6"/>
  <c r="AF472" i="6" s="1"/>
  <c r="FP472" i="6"/>
  <c r="S472" i="6" s="1"/>
  <c r="LZ471" i="6"/>
  <c r="JP471" i="6"/>
  <c r="LZ470" i="6"/>
  <c r="JP470" i="6"/>
  <c r="HQ470" i="6"/>
  <c r="HG470" i="6"/>
  <c r="HH470" i="6" s="1"/>
  <c r="AF470" i="6" s="1"/>
  <c r="FQ470" i="6"/>
  <c r="JJ468" i="6"/>
  <c r="HR468" i="6"/>
  <c r="AP468" i="6" s="1"/>
  <c r="FM468" i="6"/>
  <c r="MB467" i="6"/>
  <c r="JF467" i="6"/>
  <c r="MF466" i="6"/>
  <c r="FI466" i="6"/>
  <c r="FJ466" i="6" s="1"/>
  <c r="M466" i="6" s="1"/>
  <c r="LF463" i="6"/>
  <c r="LZ460" i="6"/>
  <c r="MB460" i="6"/>
  <c r="LV460" i="6"/>
  <c r="MF460" i="6"/>
  <c r="MH460" i="6"/>
  <c r="ML460" i="6"/>
  <c r="MJ460" i="6"/>
  <c r="LX460" i="6"/>
  <c r="HQ450" i="6"/>
  <c r="HR450" i="6" s="1"/>
  <c r="AP450" i="6" s="1"/>
  <c r="HG450" i="6"/>
  <c r="HH450" i="6" s="1"/>
  <c r="AF450" i="6" s="1"/>
  <c r="HC450" i="6"/>
  <c r="HD450" i="6"/>
  <c r="AB450" i="6" s="1"/>
  <c r="HK450" i="6"/>
  <c r="HL450" i="6"/>
  <c r="AJ450" i="6" s="1"/>
  <c r="HM450" i="6"/>
  <c r="HN450" i="6" s="1"/>
  <c r="AL450" i="6" s="1"/>
  <c r="HE450" i="6"/>
  <c r="HF450" i="6" s="1"/>
  <c r="AD450" i="6" s="1"/>
  <c r="HO450" i="6"/>
  <c r="HP450" i="6"/>
  <c r="AN450" i="6" s="1"/>
  <c r="FP448" i="6"/>
  <c r="S448" i="6" s="1"/>
  <c r="FL446" i="6"/>
  <c r="O446" i="6" s="1"/>
  <c r="HP434" i="6"/>
  <c r="AN434" i="6" s="1"/>
  <c r="HD434" i="6"/>
  <c r="AB434" i="6"/>
  <c r="HP432" i="6"/>
  <c r="AN432" i="6" s="1"/>
  <c r="AQ420" i="6"/>
  <c r="BL420" i="6" s="1"/>
  <c r="AG416" i="6"/>
  <c r="BB416" i="6" s="1"/>
  <c r="JB400" i="6"/>
  <c r="JA400" i="6"/>
  <c r="JE400" i="6" s="1"/>
  <c r="BU400" i="6" s="1"/>
  <c r="BV400" i="6" s="1"/>
  <c r="FL394" i="6"/>
  <c r="O394" i="6" s="1"/>
  <c r="HA392" i="6"/>
  <c r="GZ392" i="6"/>
  <c r="EZ378" i="6"/>
  <c r="FA378" i="6"/>
  <c r="FD378" i="6" s="1"/>
  <c r="G378" i="6" s="1"/>
  <c r="HJ561" i="6"/>
  <c r="AH561" i="6" s="1"/>
  <c r="HH560" i="6"/>
  <c r="AF560" i="6" s="1"/>
  <c r="HH556" i="6"/>
  <c r="AF556" i="6" s="1"/>
  <c r="FR556" i="6"/>
  <c r="U556" i="6" s="1"/>
  <c r="GZ552" i="6"/>
  <c r="HH552" i="6" s="1"/>
  <c r="AF552" i="6" s="1"/>
  <c r="HR551" i="6"/>
  <c r="AP551" i="6" s="1"/>
  <c r="FJ551" i="6"/>
  <c r="M551" i="6" s="1"/>
  <c r="MJ548" i="6"/>
  <c r="JB546" i="6"/>
  <c r="EZ545" i="6"/>
  <c r="FL545" i="6"/>
  <c r="O545" i="6" s="1"/>
  <c r="FS541" i="6"/>
  <c r="MB541" i="6"/>
  <c r="MC541" i="6"/>
  <c r="CV541" i="6" s="1"/>
  <c r="CW541" i="6" s="1"/>
  <c r="DR541" i="6" s="1"/>
  <c r="HI541" i="6"/>
  <c r="HJ541" i="6" s="1"/>
  <c r="AH541" i="6" s="1"/>
  <c r="JT540" i="6"/>
  <c r="MF540" i="6"/>
  <c r="JJ540" i="6"/>
  <c r="JK540" i="6" s="1"/>
  <c r="CA540" i="6" s="1"/>
  <c r="CB540" i="6" s="1"/>
  <c r="HL538" i="6"/>
  <c r="AJ538" i="6" s="1"/>
  <c r="FP535" i="6"/>
  <c r="S535" i="6" s="1"/>
  <c r="FD535" i="6"/>
  <c r="G535" i="6" s="1"/>
  <c r="JT534" i="6"/>
  <c r="MF533" i="6"/>
  <c r="JF533" i="6"/>
  <c r="HI533" i="6"/>
  <c r="HJ533" i="6" s="1"/>
  <c r="AH533" i="6" s="1"/>
  <c r="ML531" i="6"/>
  <c r="HM531" i="6"/>
  <c r="HN531" i="6"/>
  <c r="AL531" i="6" s="1"/>
  <c r="MF530" i="6"/>
  <c r="JF530" i="6"/>
  <c r="HJ530" i="6"/>
  <c r="AH530" i="6" s="1"/>
  <c r="FD530" i="6"/>
  <c r="G530" i="6" s="1"/>
  <c r="JT528" i="6"/>
  <c r="FI528" i="6"/>
  <c r="FJ528" i="6"/>
  <c r="M528" i="6" s="1"/>
  <c r="HN527" i="6"/>
  <c r="AL527" i="6" s="1"/>
  <c r="HF526" i="6"/>
  <c r="AD526" i="6" s="1"/>
  <c r="FN526" i="6"/>
  <c r="Q526" i="6" s="1"/>
  <c r="FK525" i="6"/>
  <c r="FL525" i="6"/>
  <c r="O525" i="6" s="1"/>
  <c r="FP524" i="6"/>
  <c r="S524" i="6" s="1"/>
  <c r="HF521" i="6"/>
  <c r="AD521" i="6" s="1"/>
  <c r="FL520" i="6"/>
  <c r="O520" i="6" s="1"/>
  <c r="HP519" i="6"/>
  <c r="AN519" i="6" s="1"/>
  <c r="FD517" i="6"/>
  <c r="G517" i="6" s="1"/>
  <c r="HN516" i="6"/>
  <c r="AL516" i="6" s="1"/>
  <c r="HJ514" i="6"/>
  <c r="AH514" i="6" s="1"/>
  <c r="FD514" i="6"/>
  <c r="G514" i="6"/>
  <c r="FS513" i="6"/>
  <c r="HN512" i="6"/>
  <c r="AL512" i="6"/>
  <c r="HJ511" i="6"/>
  <c r="AH511" i="6" s="1"/>
  <c r="FD511" i="6"/>
  <c r="G511" i="6" s="1"/>
  <c r="FI510" i="6"/>
  <c r="FJ510" i="6" s="1"/>
  <c r="M510" i="6" s="1"/>
  <c r="FM508" i="6"/>
  <c r="LH506" i="6"/>
  <c r="ML503" i="6"/>
  <c r="FN503" i="6"/>
  <c r="Q503" i="6" s="1"/>
  <c r="FD503" i="6"/>
  <c r="G503" i="6" s="1"/>
  <c r="HD501" i="6"/>
  <c r="AB501" i="6" s="1"/>
  <c r="LF500" i="6"/>
  <c r="LH500" i="6" s="1"/>
  <c r="ML499" i="6"/>
  <c r="FS498" i="6"/>
  <c r="ML497" i="6"/>
  <c r="HL497" i="6"/>
  <c r="AJ497" i="6" s="1"/>
  <c r="ML496" i="6"/>
  <c r="HN493" i="6"/>
  <c r="AL493" i="6" s="1"/>
  <c r="HM492" i="6"/>
  <c r="HN492" i="6" s="1"/>
  <c r="AL492" i="6" s="1"/>
  <c r="HF490" i="6"/>
  <c r="AD490" i="6" s="1"/>
  <c r="FN490" i="6"/>
  <c r="Q490" i="6" s="1"/>
  <c r="HN488" i="6"/>
  <c r="AL488" i="6" s="1"/>
  <c r="HD488" i="6"/>
  <c r="AB488" i="6" s="1"/>
  <c r="FM487" i="6"/>
  <c r="FN487" i="6" s="1"/>
  <c r="Q487" i="6" s="1"/>
  <c r="HM486" i="6"/>
  <c r="HF484" i="6"/>
  <c r="AD484" i="6"/>
  <c r="HL483" i="6"/>
  <c r="AJ483" i="6" s="1"/>
  <c r="FP480" i="6"/>
  <c r="S480" i="6" s="1"/>
  <c r="HD479" i="6"/>
  <c r="AB479" i="6" s="1"/>
  <c r="FS478" i="6"/>
  <c r="FM476" i="6"/>
  <c r="FN476" i="6"/>
  <c r="Q476" i="6" s="1"/>
  <c r="FF474" i="6"/>
  <c r="I474" i="6" s="1"/>
  <c r="HS472" i="6"/>
  <c r="FN472" i="6"/>
  <c r="Q472" i="6" s="1"/>
  <c r="FD472" i="6"/>
  <c r="G472" i="6" s="1"/>
  <c r="HD471" i="6"/>
  <c r="AB471" i="6" s="1"/>
  <c r="FS470" i="6"/>
  <c r="FP468" i="6"/>
  <c r="S468" i="6" s="1"/>
  <c r="FN447" i="6"/>
  <c r="Q447" i="6" s="1"/>
  <c r="JN444" i="6"/>
  <c r="JP444" i="6"/>
  <c r="JD444" i="6"/>
  <c r="JT444" i="6"/>
  <c r="JF444" i="6"/>
  <c r="JH444" i="6"/>
  <c r="JJ444" i="6"/>
  <c r="JL444" i="6"/>
  <c r="HD432" i="6"/>
  <c r="AB432" i="6" s="1"/>
  <c r="BA431" i="6"/>
  <c r="AG431" i="6"/>
  <c r="BB431" i="6" s="1"/>
  <c r="HA400" i="6"/>
  <c r="GZ400" i="6"/>
  <c r="HA396" i="6"/>
  <c r="GZ396" i="6"/>
  <c r="FD387" i="6"/>
  <c r="G387" i="6" s="1"/>
  <c r="LG464" i="6"/>
  <c r="HE464" i="6"/>
  <c r="FR464" i="6"/>
  <c r="U464" i="6" s="1"/>
  <c r="HI463" i="6"/>
  <c r="HJ463" i="6" s="1"/>
  <c r="AH463" i="6" s="1"/>
  <c r="JT462" i="6"/>
  <c r="JD462" i="6"/>
  <c r="FM462" i="6"/>
  <c r="FC462" i="6"/>
  <c r="FD462" i="6" s="1"/>
  <c r="G462" i="6" s="1"/>
  <c r="JN460" i="6"/>
  <c r="LC460" i="6"/>
  <c r="HQ460" i="6"/>
  <c r="HR460" i="6"/>
  <c r="AP460" i="6" s="1"/>
  <c r="FL460" i="6"/>
  <c r="O460" i="6" s="1"/>
  <c r="JL459" i="6"/>
  <c r="FK459" i="6"/>
  <c r="JT456" i="6"/>
  <c r="LD456" i="6"/>
  <c r="LG456" i="6"/>
  <c r="JD456" i="6"/>
  <c r="HG456" i="6"/>
  <c r="JL454" i="6"/>
  <c r="LC454" i="6"/>
  <c r="LF454" i="6" s="1"/>
  <c r="LH454" i="6" s="1"/>
  <c r="HF454" i="6"/>
  <c r="AD454" i="6" s="1"/>
  <c r="FI454" i="6"/>
  <c r="JJ452" i="6"/>
  <c r="LC452" i="6"/>
  <c r="LF452" i="6"/>
  <c r="HF452" i="6"/>
  <c r="AD452" i="6" s="1"/>
  <c r="MF451" i="6"/>
  <c r="LV451" i="6"/>
  <c r="HR451" i="6"/>
  <c r="AP451" i="6" s="1"/>
  <c r="FL451" i="6"/>
  <c r="O451" i="6" s="1"/>
  <c r="MF448" i="6"/>
  <c r="LV448" i="6"/>
  <c r="JF448" i="6"/>
  <c r="JD448" i="6"/>
  <c r="FC448" i="6"/>
  <c r="FD448" i="6"/>
  <c r="G448" i="6" s="1"/>
  <c r="HM447" i="6"/>
  <c r="HC447" i="6"/>
  <c r="HD447" i="6" s="1"/>
  <c r="AB447" i="6" s="1"/>
  <c r="FG447" i="6"/>
  <c r="FH447" i="6"/>
  <c r="K447" i="6" s="1"/>
  <c r="FC447" i="6"/>
  <c r="FD447" i="6"/>
  <c r="G447" i="6" s="1"/>
  <c r="LC446" i="6"/>
  <c r="LF446" i="6" s="1"/>
  <c r="LH446" i="6" s="1"/>
  <c r="HN440" i="6"/>
  <c r="AL440" i="6" s="1"/>
  <c r="LZ434" i="6"/>
  <c r="HR434" i="6"/>
  <c r="AP434" i="6" s="1"/>
  <c r="FH434" i="6"/>
  <c r="K434" i="6" s="1"/>
  <c r="JF431" i="6"/>
  <c r="FF431" i="6"/>
  <c r="I431" i="6" s="1"/>
  <c r="FI428" i="6"/>
  <c r="FJ428" i="6"/>
  <c r="M428" i="6" s="1"/>
  <c r="FC428" i="6"/>
  <c r="FD428" i="6"/>
  <c r="G428" i="6" s="1"/>
  <c r="FS427" i="6"/>
  <c r="LX427" i="6"/>
  <c r="JN427" i="6"/>
  <c r="HM427" i="6"/>
  <c r="HC427" i="6"/>
  <c r="HD427" i="6"/>
  <c r="AB427" i="6" s="1"/>
  <c r="MF426" i="6"/>
  <c r="LV426" i="6"/>
  <c r="JF426" i="6"/>
  <c r="JD426" i="6"/>
  <c r="FO426" i="6"/>
  <c r="FP426" i="6"/>
  <c r="S426" i="6" s="1"/>
  <c r="HO423" i="6"/>
  <c r="HP423" i="6"/>
  <c r="AN423" i="6" s="1"/>
  <c r="HK422" i="6"/>
  <c r="HL422" i="6"/>
  <c r="AJ422" i="6" s="1"/>
  <c r="HJ420" i="6"/>
  <c r="AH420" i="6" s="1"/>
  <c r="HD420" i="6"/>
  <c r="AB420" i="6" s="1"/>
  <c r="FK420" i="6"/>
  <c r="FL420" i="6" s="1"/>
  <c r="O420" i="6" s="1"/>
  <c r="LE419" i="6"/>
  <c r="LG419" i="6" s="1"/>
  <c r="FC419" i="6"/>
  <c r="FS418" i="6"/>
  <c r="LX418" i="6"/>
  <c r="JN418" i="6"/>
  <c r="HE418" i="6"/>
  <c r="HF418" i="6" s="1"/>
  <c r="AD418" i="6" s="1"/>
  <c r="LD416" i="6"/>
  <c r="HD416" i="6"/>
  <c r="AB416" i="6" s="1"/>
  <c r="HI414" i="6"/>
  <c r="MB412" i="6"/>
  <c r="JR412" i="6"/>
  <c r="LG412" i="6"/>
  <c r="HR412" i="6"/>
  <c r="AP412" i="6" s="1"/>
  <c r="FI412" i="6"/>
  <c r="JJ411" i="6"/>
  <c r="JT410" i="6"/>
  <c r="LD410" i="6"/>
  <c r="JD410" i="6"/>
  <c r="JL408" i="6"/>
  <c r="HH408" i="6"/>
  <c r="AF408" i="6" s="1"/>
  <c r="FG408" i="6"/>
  <c r="HG407" i="6"/>
  <c r="HH407" i="6"/>
  <c r="AF407" i="6" s="1"/>
  <c r="FE407" i="6"/>
  <c r="MF406" i="6"/>
  <c r="LV406" i="6"/>
  <c r="HG406" i="6"/>
  <c r="HH406" i="6"/>
  <c r="AF406" i="6" s="1"/>
  <c r="LZ404" i="6"/>
  <c r="JP404" i="6"/>
  <c r="FM404" i="6"/>
  <c r="FN404" i="6" s="1"/>
  <c r="Q404" i="6" s="1"/>
  <c r="FE404" i="6"/>
  <c r="FF404" i="6"/>
  <c r="I404" i="6" s="1"/>
  <c r="ML403" i="6"/>
  <c r="MH403" i="6"/>
  <c r="HI403" i="6"/>
  <c r="FS402" i="6"/>
  <c r="JL402" i="6"/>
  <c r="HD402" i="6"/>
  <c r="AB402" i="6" s="1"/>
  <c r="FG402" i="6"/>
  <c r="ML400" i="6"/>
  <c r="IS400" i="6"/>
  <c r="MH400" i="6"/>
  <c r="HK400" i="6"/>
  <c r="JT399" i="6"/>
  <c r="ER399" i="6"/>
  <c r="LX398" i="6"/>
  <c r="JL398" i="6"/>
  <c r="ML397" i="6"/>
  <c r="IS397" i="6"/>
  <c r="MH397" i="6"/>
  <c r="LR397" i="6"/>
  <c r="JP397" i="6"/>
  <c r="HC397" i="6"/>
  <c r="IS396" i="6"/>
  <c r="MH396" i="6"/>
  <c r="HI396" i="6"/>
  <c r="FQ396" i="6"/>
  <c r="HS394" i="6"/>
  <c r="HK394" i="6"/>
  <c r="HL394" i="6" s="1"/>
  <c r="AJ394" i="6" s="1"/>
  <c r="FO394" i="6"/>
  <c r="ML393" i="6"/>
  <c r="MJ393" i="6"/>
  <c r="HE393" i="6"/>
  <c r="FM393" i="6"/>
  <c r="FA393" i="6"/>
  <c r="FP393" i="6" s="1"/>
  <c r="S393" i="6" s="1"/>
  <c r="MF392" i="6"/>
  <c r="FK392" i="6"/>
  <c r="FL392" i="6"/>
  <c r="O392" i="6" s="1"/>
  <c r="ML391" i="6"/>
  <c r="IS391" i="6"/>
  <c r="MH391" i="6"/>
  <c r="HK391" i="6"/>
  <c r="JT390" i="6"/>
  <c r="ER390" i="6"/>
  <c r="JL390" i="6"/>
  <c r="JL388" i="6"/>
  <c r="FK388" i="6"/>
  <c r="ML387" i="6"/>
  <c r="MJ387" i="6"/>
  <c r="LT387" i="6"/>
  <c r="LY387" i="6" s="1"/>
  <c r="CR387" i="6" s="1"/>
  <c r="FO387" i="6"/>
  <c r="FG387" i="6"/>
  <c r="FH387" i="6" s="1"/>
  <c r="K387" i="6" s="1"/>
  <c r="LG386" i="6"/>
  <c r="LH386" i="6" s="1"/>
  <c r="FS386" i="6"/>
  <c r="LZ386" i="6"/>
  <c r="HE386" i="6"/>
  <c r="FQ386" i="6"/>
  <c r="FC386" i="6"/>
  <c r="JT385" i="6"/>
  <c r="ER385" i="6"/>
  <c r="LR385" i="6"/>
  <c r="LS385" i="6" s="1"/>
  <c r="JL385" i="6"/>
  <c r="HC385" i="6"/>
  <c r="LX384" i="6"/>
  <c r="JN384" i="6"/>
  <c r="FS382" i="6"/>
  <c r="LZ382" i="6"/>
  <c r="JP382" i="6"/>
  <c r="FI382" i="6"/>
  <c r="LF381" i="6"/>
  <c r="GR381" i="6"/>
  <c r="MB381" i="6"/>
  <c r="LV381" i="6"/>
  <c r="JJ381" i="6"/>
  <c r="FI381" i="6"/>
  <c r="FC381" i="6"/>
  <c r="FS380" i="6"/>
  <c r="LZ380" i="6"/>
  <c r="JF380" i="6"/>
  <c r="JD380" i="6"/>
  <c r="HC380" i="6"/>
  <c r="FK380" i="6"/>
  <c r="FA380" i="6"/>
  <c r="FF380" i="6" s="1"/>
  <c r="I380" i="6" s="1"/>
  <c r="HS379" i="6"/>
  <c r="MH379" i="6"/>
  <c r="MI379" i="6"/>
  <c r="DB379" i="6" s="1"/>
  <c r="DC379" i="6" s="1"/>
  <c r="DX379" i="6" s="1"/>
  <c r="JJ379" i="6"/>
  <c r="JD379" i="6"/>
  <c r="HK379" i="6"/>
  <c r="FK379" i="6"/>
  <c r="LZ378" i="6"/>
  <c r="JE378" i="6"/>
  <c r="BU378" i="6" s="1"/>
  <c r="BV378" i="6" s="1"/>
  <c r="HE378" i="6"/>
  <c r="LH376" i="6"/>
  <c r="JB376" i="6"/>
  <c r="JE376" i="6" s="1"/>
  <c r="BU376" i="6" s="1"/>
  <c r="BV376" i="6" s="1"/>
  <c r="JD376" i="6"/>
  <c r="JA376" i="6"/>
  <c r="FA374" i="6"/>
  <c r="FR374" i="6" s="1"/>
  <c r="U374" i="6" s="1"/>
  <c r="JB369" i="6"/>
  <c r="JI369" i="6" s="1"/>
  <c r="BY369" i="6" s="1"/>
  <c r="BZ369" i="6" s="1"/>
  <c r="JA369" i="6"/>
  <c r="FL462" i="6"/>
  <c r="O462" i="6" s="1"/>
  <c r="HR455" i="6"/>
  <c r="AP455" i="6" s="1"/>
  <c r="FH455" i="6"/>
  <c r="K455" i="6" s="1"/>
  <c r="HR452" i="6"/>
  <c r="AP452" i="6" s="1"/>
  <c r="LG448" i="6"/>
  <c r="FF447" i="6"/>
  <c r="I447" i="6" s="1"/>
  <c r="FN446" i="6"/>
  <c r="Q446" i="6" s="1"/>
  <c r="FL442" i="6"/>
  <c r="O442" i="6" s="1"/>
  <c r="JL440" i="6"/>
  <c r="FO440" i="6"/>
  <c r="JP439" i="6"/>
  <c r="LE439" i="6"/>
  <c r="LF439" i="6"/>
  <c r="HG439" i="6"/>
  <c r="HH439" i="6"/>
  <c r="AF439" i="6" s="1"/>
  <c r="FQ439" i="6"/>
  <c r="FG439" i="6"/>
  <c r="MJ438" i="6"/>
  <c r="JJ438" i="6"/>
  <c r="HI438" i="6"/>
  <c r="FQ438" i="6"/>
  <c r="FF438" i="6"/>
  <c r="I438" i="6" s="1"/>
  <c r="MB436" i="6"/>
  <c r="JR436" i="6"/>
  <c r="LE436" i="6"/>
  <c r="LF436" i="6"/>
  <c r="MB435" i="6"/>
  <c r="LX434" i="6"/>
  <c r="HE434" i="6"/>
  <c r="HF434" i="6" s="1"/>
  <c r="AD434" i="6" s="1"/>
  <c r="JT431" i="6"/>
  <c r="HJ431" i="6"/>
  <c r="AH431" i="6" s="1"/>
  <c r="FD431" i="6"/>
  <c r="G431" i="6" s="1"/>
  <c r="HN430" i="6"/>
  <c r="AL430" i="6" s="1"/>
  <c r="FQ430" i="6"/>
  <c r="FR430" i="6" s="1"/>
  <c r="U430" i="6" s="1"/>
  <c r="MB428" i="6"/>
  <c r="LD428" i="6"/>
  <c r="JL427" i="6"/>
  <c r="FK427" i="6"/>
  <c r="FL427" i="6"/>
  <c r="O427" i="6" s="1"/>
  <c r="LD426" i="6"/>
  <c r="HF426" i="6"/>
  <c r="AD426" i="6" s="1"/>
  <c r="FN426" i="6"/>
  <c r="Q426" i="6" s="1"/>
  <c r="HM423" i="6"/>
  <c r="HN423" i="6"/>
  <c r="AL423" i="6" s="1"/>
  <c r="JN422" i="6"/>
  <c r="HQ422" i="6"/>
  <c r="HR422" i="6"/>
  <c r="AP422" i="6" s="1"/>
  <c r="FM422" i="6"/>
  <c r="LZ420" i="6"/>
  <c r="HH420" i="6"/>
  <c r="AF420" i="6" s="1"/>
  <c r="LC419" i="6"/>
  <c r="JL418" i="6"/>
  <c r="HO418" i="6"/>
  <c r="HP418" i="6"/>
  <c r="AN418" i="6" s="1"/>
  <c r="FO418" i="6"/>
  <c r="FP418" i="6" s="1"/>
  <c r="S418" i="6" s="1"/>
  <c r="HJ416" i="6"/>
  <c r="AH416" i="6" s="1"/>
  <c r="FG416" i="6"/>
  <c r="FH416" i="6"/>
  <c r="K416" i="6" s="1"/>
  <c r="HC415" i="6"/>
  <c r="HD415" i="6"/>
  <c r="AB415" i="6" s="1"/>
  <c r="HG414" i="6"/>
  <c r="LZ412" i="6"/>
  <c r="JP412" i="6"/>
  <c r="FG412" i="6"/>
  <c r="FH412" i="6" s="1"/>
  <c r="K412" i="6" s="1"/>
  <c r="JH411" i="6"/>
  <c r="FQ411" i="6"/>
  <c r="FR411" i="6" s="1"/>
  <c r="U411" i="6" s="1"/>
  <c r="HS410" i="6"/>
  <c r="HK410" i="6"/>
  <c r="HL410" i="6" s="1"/>
  <c r="AJ410" i="6" s="1"/>
  <c r="MJ408" i="6"/>
  <c r="JJ408" i="6"/>
  <c r="HD408" i="6"/>
  <c r="AB408" i="6" s="1"/>
  <c r="FE408" i="6"/>
  <c r="HE407" i="6"/>
  <c r="HF407" i="6"/>
  <c r="AD407" i="6" s="1"/>
  <c r="FQ407" i="6"/>
  <c r="LD406" i="6"/>
  <c r="HF406" i="6"/>
  <c r="AD406" i="6" s="1"/>
  <c r="JN404" i="6"/>
  <c r="HD404" i="6"/>
  <c r="AB404" i="6" s="1"/>
  <c r="HG403" i="6"/>
  <c r="HH403" i="6"/>
  <c r="AF403" i="6" s="1"/>
  <c r="MJ402" i="6"/>
  <c r="JJ402" i="6"/>
  <c r="HL402" i="6"/>
  <c r="AJ402" i="6" s="1"/>
  <c r="FM398" i="6"/>
  <c r="MF397" i="6"/>
  <c r="FK397" i="6"/>
  <c r="HS396" i="6"/>
  <c r="FO396" i="6"/>
  <c r="IS393" i="6"/>
  <c r="FG393" i="6"/>
  <c r="JK390" i="6"/>
  <c r="CA390" i="6" s="1"/>
  <c r="CB390" i="6" s="1"/>
  <c r="FD388" i="6"/>
  <c r="G388" i="6" s="1"/>
  <c r="MH387" i="6"/>
  <c r="LX386" i="6"/>
  <c r="HR386" i="6"/>
  <c r="AP386" i="6"/>
  <c r="JQ385" i="6"/>
  <c r="CG385" i="6" s="1"/>
  <c r="CH385" i="6" s="1"/>
  <c r="LX382" i="6"/>
  <c r="HP382" i="6"/>
  <c r="AN382" i="6" s="1"/>
  <c r="LH380" i="6"/>
  <c r="LX380" i="6"/>
  <c r="FI380" i="6"/>
  <c r="LX378" i="6"/>
  <c r="LK376" i="6"/>
  <c r="LR376" i="6"/>
  <c r="JQ375" i="6"/>
  <c r="CG375" i="6" s="1"/>
  <c r="CH375" i="6" s="1"/>
  <c r="HF367" i="6"/>
  <c r="AD367" i="6" s="1"/>
  <c r="AG344" i="6"/>
  <c r="BB344" i="6" s="1"/>
  <c r="BA344" i="6"/>
  <c r="LF462" i="6"/>
  <c r="LH462" i="6"/>
  <c r="HM460" i="6"/>
  <c r="HF460" i="6"/>
  <c r="AD460" i="6" s="1"/>
  <c r="MH459" i="6"/>
  <c r="HF458" i="6"/>
  <c r="AD458" i="6" s="1"/>
  <c r="FN458" i="6"/>
  <c r="Q458" i="6" s="1"/>
  <c r="JP456" i="6"/>
  <c r="HD456" i="6"/>
  <c r="AB456" i="6" s="1"/>
  <c r="FP456" i="6"/>
  <c r="S456" i="6" s="1"/>
  <c r="FD456" i="6"/>
  <c r="G456" i="6"/>
  <c r="HF455" i="6"/>
  <c r="AD455" i="6" s="1"/>
  <c r="JH454" i="6"/>
  <c r="HP454" i="6"/>
  <c r="AN454" i="6" s="1"/>
  <c r="HH454" i="6"/>
  <c r="AF454" i="6" s="1"/>
  <c r="JF452" i="6"/>
  <c r="MB451" i="6"/>
  <c r="HJ451" i="6"/>
  <c r="AH451" i="6" s="1"/>
  <c r="HI447" i="6"/>
  <c r="FR447" i="6"/>
  <c r="U447" i="6" s="1"/>
  <c r="FG446" i="6"/>
  <c r="FH446" i="6" s="1"/>
  <c r="K446" i="6" s="1"/>
  <c r="JD442" i="6"/>
  <c r="JJ440" i="6"/>
  <c r="HF440" i="6"/>
  <c r="AD440" i="6"/>
  <c r="FM440" i="6"/>
  <c r="FC440" i="6"/>
  <c r="JN439" i="6"/>
  <c r="HQ439" i="6"/>
  <c r="HR439" i="6" s="1"/>
  <c r="AP439" i="6" s="1"/>
  <c r="FE439" i="6"/>
  <c r="HG438" i="6"/>
  <c r="LZ436" i="6"/>
  <c r="JP436" i="6"/>
  <c r="HP436" i="6"/>
  <c r="AN436" i="6" s="1"/>
  <c r="HF436" i="6"/>
  <c r="AD436" i="6" s="1"/>
  <c r="LZ435" i="6"/>
  <c r="FP434" i="6"/>
  <c r="S434" i="6" s="1"/>
  <c r="JR431" i="6"/>
  <c r="FL431" i="6"/>
  <c r="O431" i="6" s="1"/>
  <c r="FO430" i="6"/>
  <c r="FP430" i="6" s="1"/>
  <c r="S430" i="6" s="1"/>
  <c r="FF430" i="6"/>
  <c r="I430" i="6" s="1"/>
  <c r="LE428" i="6"/>
  <c r="LF428" i="6" s="1"/>
  <c r="HH428" i="6"/>
  <c r="AF428" i="6" s="1"/>
  <c r="FR428" i="6"/>
  <c r="U428" i="6" s="1"/>
  <c r="MJ427" i="6"/>
  <c r="JJ427" i="6"/>
  <c r="FQ427" i="6"/>
  <c r="FI427" i="6"/>
  <c r="FF427" i="6"/>
  <c r="I427" i="6" s="1"/>
  <c r="MB426" i="6"/>
  <c r="LE426" i="6"/>
  <c r="LF426" i="6"/>
  <c r="HR426" i="6"/>
  <c r="AP426" i="6" s="1"/>
  <c r="HL426" i="6"/>
  <c r="AJ426" i="6"/>
  <c r="FK426" i="6"/>
  <c r="FC426" i="6"/>
  <c r="HK423" i="6"/>
  <c r="HL423" i="6"/>
  <c r="AJ423" i="6" s="1"/>
  <c r="JL422" i="6"/>
  <c r="FK422" i="6"/>
  <c r="FC422" i="6"/>
  <c r="LX420" i="6"/>
  <c r="MJ418" i="6"/>
  <c r="JJ418" i="6"/>
  <c r="HM418" i="6"/>
  <c r="FM418" i="6"/>
  <c r="LE416" i="6"/>
  <c r="LF416" i="6"/>
  <c r="FQ416" i="6"/>
  <c r="FR416" i="6" s="1"/>
  <c r="U416" i="6" s="1"/>
  <c r="FE416" i="6"/>
  <c r="FF416" i="6" s="1"/>
  <c r="I416" i="6" s="1"/>
  <c r="HE414" i="6"/>
  <c r="FS412" i="6"/>
  <c r="LX412" i="6"/>
  <c r="JN412" i="6"/>
  <c r="FE412" i="6"/>
  <c r="FF412" i="6"/>
  <c r="I412" i="6" s="1"/>
  <c r="JF411" i="6"/>
  <c r="FO411" i="6"/>
  <c r="FP411" i="6" s="1"/>
  <c r="S411" i="6" s="1"/>
  <c r="JP410" i="6"/>
  <c r="LE410" i="6"/>
  <c r="LF410" i="6" s="1"/>
  <c r="ML408" i="6"/>
  <c r="MH408" i="6"/>
  <c r="JH408" i="6"/>
  <c r="LD407" i="6"/>
  <c r="FO407" i="6"/>
  <c r="HS406" i="6"/>
  <c r="MB406" i="6"/>
  <c r="JL404" i="6"/>
  <c r="HE403" i="6"/>
  <c r="HF403" i="6"/>
  <c r="AD403" i="6" s="1"/>
  <c r="MH402" i="6"/>
  <c r="JH402" i="6"/>
  <c r="HJ402" i="6"/>
  <c r="AH402" i="6" s="1"/>
  <c r="IS399" i="6"/>
  <c r="ML398" i="6"/>
  <c r="MJ398" i="6"/>
  <c r="FG398" i="6"/>
  <c r="FH398" i="6"/>
  <c r="K398" i="6" s="1"/>
  <c r="MD397" i="6"/>
  <c r="HE397" i="6"/>
  <c r="HM396" i="6"/>
  <c r="FM396" i="6"/>
  <c r="HQ394" i="6"/>
  <c r="HR394" i="6" s="1"/>
  <c r="AP394" i="6" s="1"/>
  <c r="FM394" i="6"/>
  <c r="LK393" i="6"/>
  <c r="HS393" i="6"/>
  <c r="HQ393" i="6"/>
  <c r="FQ393" i="6"/>
  <c r="LF392" i="6"/>
  <c r="GR392" i="6"/>
  <c r="FQ392" i="6"/>
  <c r="FR392" i="6" s="1"/>
  <c r="U392" i="6" s="1"/>
  <c r="FI392" i="6"/>
  <c r="FJ392" i="6"/>
  <c r="M392" i="6" s="1"/>
  <c r="JI390" i="6"/>
  <c r="BY390" i="6" s="1"/>
  <c r="BZ390" i="6" s="1"/>
  <c r="MF387" i="6"/>
  <c r="FE386" i="6"/>
  <c r="JE385" i="6"/>
  <c r="BU385" i="6" s="1"/>
  <c r="BV385" i="6" s="1"/>
  <c r="HM385" i="6"/>
  <c r="HE385" i="6"/>
  <c r="ML384" i="6"/>
  <c r="MJ384" i="6"/>
  <c r="JD384" i="6"/>
  <c r="JT382" i="6"/>
  <c r="HN382" i="6"/>
  <c r="AL382" i="6" s="1"/>
  <c r="HF382" i="6"/>
  <c r="AD382" i="6" s="1"/>
  <c r="LX381" i="6"/>
  <c r="FO381" i="6"/>
  <c r="FE381" i="6"/>
  <c r="JT380" i="6"/>
  <c r="HQ380" i="6"/>
  <c r="HE380" i="6"/>
  <c r="MD379" i="6"/>
  <c r="ME379" i="6" s="1"/>
  <c r="CX379" i="6" s="1"/>
  <c r="LV379" i="6"/>
  <c r="LW379" i="6"/>
  <c r="CP379" i="6" s="1"/>
  <c r="JF379" i="6"/>
  <c r="HG379" i="6"/>
  <c r="HC379" i="6"/>
  <c r="JI378" i="6"/>
  <c r="BY378" i="6" s="1"/>
  <c r="BZ378" i="6" s="1"/>
  <c r="HQ378" i="6"/>
  <c r="HR378" i="6" s="1"/>
  <c r="AP378" i="6" s="1"/>
  <c r="HA375" i="6"/>
  <c r="GZ375" i="6"/>
  <c r="LT369" i="6"/>
  <c r="LS369" i="6"/>
  <c r="LS366" i="6"/>
  <c r="LT366" i="6"/>
  <c r="LX464" i="6"/>
  <c r="HO464" i="6"/>
  <c r="HP464" i="6"/>
  <c r="AN464" i="6" s="1"/>
  <c r="HO463" i="6"/>
  <c r="HP463" i="6" s="1"/>
  <c r="AN463" i="6" s="1"/>
  <c r="HC463" i="6"/>
  <c r="HD463" i="6" s="1"/>
  <c r="AB463" i="6" s="1"/>
  <c r="FS462" i="6"/>
  <c r="LX462" i="6"/>
  <c r="JN462" i="6"/>
  <c r="FG462" i="6"/>
  <c r="FH462" i="6"/>
  <c r="K462" i="6" s="1"/>
  <c r="JH460" i="6"/>
  <c r="HK460" i="6"/>
  <c r="HC460" i="6"/>
  <c r="FE460" i="6"/>
  <c r="MF459" i="6"/>
  <c r="LV459" i="6"/>
  <c r="JF459" i="6"/>
  <c r="JD459" i="6"/>
  <c r="HM458" i="6"/>
  <c r="HC458" i="6"/>
  <c r="HD458" i="6" s="1"/>
  <c r="AB458" i="6" s="1"/>
  <c r="FG458" i="6"/>
  <c r="FH458" i="6"/>
  <c r="K458" i="6" s="1"/>
  <c r="JN456" i="6"/>
  <c r="HQ456" i="6"/>
  <c r="JL455" i="6"/>
  <c r="HO455" i="6"/>
  <c r="HP455" i="6"/>
  <c r="AN455" i="6" s="1"/>
  <c r="FO455" i="6"/>
  <c r="FP455" i="6"/>
  <c r="S455" i="6" s="1"/>
  <c r="FE455" i="6"/>
  <c r="FF455" i="6" s="1"/>
  <c r="I455" i="6" s="1"/>
  <c r="JF454" i="6"/>
  <c r="JT452" i="6"/>
  <c r="HJ452" i="6"/>
  <c r="AH452" i="6" s="1"/>
  <c r="LZ451" i="6"/>
  <c r="LD451" i="6"/>
  <c r="LG451" i="6" s="1"/>
  <c r="HD451" i="6"/>
  <c r="AB451" i="6" s="1"/>
  <c r="LZ448" i="6"/>
  <c r="JP448" i="6"/>
  <c r="LF448" i="6"/>
  <c r="HG447" i="6"/>
  <c r="FK447" i="6"/>
  <c r="FL447" i="6" s="1"/>
  <c r="O447" i="6" s="1"/>
  <c r="JH446" i="6"/>
  <c r="FE446" i="6"/>
  <c r="FF446" i="6" s="1"/>
  <c r="I446" i="6" s="1"/>
  <c r="LZ443" i="6"/>
  <c r="LX442" i="6"/>
  <c r="FH442" i="6"/>
  <c r="K442" i="6" s="1"/>
  <c r="HR440" i="6"/>
  <c r="AP440" i="6" s="1"/>
  <c r="HP439" i="6"/>
  <c r="AN439" i="6" s="1"/>
  <c r="LX436" i="6"/>
  <c r="HD436" i="6"/>
  <c r="AB436" i="6" s="1"/>
  <c r="MJ434" i="6"/>
  <c r="HN434" i="6"/>
  <c r="AL434" i="6" s="1"/>
  <c r="JP431" i="6"/>
  <c r="JD431" i="6"/>
  <c r="HE430" i="6"/>
  <c r="HF430" i="6" s="1"/>
  <c r="AD430" i="6" s="1"/>
  <c r="AY430" i="6" s="1"/>
  <c r="FM430" i="6"/>
  <c r="FC430" i="6"/>
  <c r="FD430" i="6" s="1"/>
  <c r="G430" i="6" s="1"/>
  <c r="ML427" i="6"/>
  <c r="MH427" i="6"/>
  <c r="JH427" i="6"/>
  <c r="HP426" i="6"/>
  <c r="AN426" i="6" s="1"/>
  <c r="HI423" i="6"/>
  <c r="HI422" i="6"/>
  <c r="HJ422" i="6"/>
  <c r="AH422" i="6" s="1"/>
  <c r="HC422" i="6"/>
  <c r="HD422" i="6" s="1"/>
  <c r="AB422" i="6" s="1"/>
  <c r="ML418" i="6"/>
  <c r="MH418" i="6"/>
  <c r="JH418" i="6"/>
  <c r="HK418" i="6"/>
  <c r="HL418" i="6"/>
  <c r="AJ418" i="6" s="1"/>
  <c r="FK418" i="6"/>
  <c r="FL418" i="6" s="1"/>
  <c r="O418" i="6" s="1"/>
  <c r="FC418" i="6"/>
  <c r="HS414" i="6"/>
  <c r="JL412" i="6"/>
  <c r="HL412" i="6"/>
  <c r="AJ412" i="6" s="1"/>
  <c r="JT411" i="6"/>
  <c r="LD411" i="6"/>
  <c r="LG411" i="6"/>
  <c r="JD411" i="6"/>
  <c r="FM411" i="6"/>
  <c r="FN411" i="6"/>
  <c r="Q411" i="6" s="1"/>
  <c r="FC411" i="6"/>
  <c r="FD411" i="6"/>
  <c r="G411" i="6" s="1"/>
  <c r="HQ410" i="6"/>
  <c r="HR410" i="6"/>
  <c r="AP410" i="6" s="1"/>
  <c r="HI410" i="6"/>
  <c r="HJ410" i="6" s="1"/>
  <c r="AH410" i="6" s="1"/>
  <c r="MF408" i="6"/>
  <c r="LV408" i="6"/>
  <c r="JF408" i="6"/>
  <c r="HS407" i="6"/>
  <c r="LE407" i="6"/>
  <c r="HQ407" i="6"/>
  <c r="HR407" i="6"/>
  <c r="AP407" i="6" s="1"/>
  <c r="LZ406" i="6"/>
  <c r="LE406" i="6"/>
  <c r="LF406" i="6"/>
  <c r="JJ404" i="6"/>
  <c r="HO404" i="6"/>
  <c r="HP404" i="6" s="1"/>
  <c r="AN404" i="6" s="1"/>
  <c r="HS403" i="6"/>
  <c r="MF402" i="6"/>
  <c r="LV402" i="6"/>
  <c r="JF402" i="6"/>
  <c r="JD402" i="6"/>
  <c r="GR400" i="6"/>
  <c r="IS398" i="6"/>
  <c r="MH398" i="6"/>
  <c r="LV398" i="6"/>
  <c r="LF397" i="6"/>
  <c r="LH397" i="6"/>
  <c r="MB397" i="6"/>
  <c r="LV397" i="6"/>
  <c r="GZ397" i="6"/>
  <c r="FQ397" i="6"/>
  <c r="FI397" i="6"/>
  <c r="EY397" i="6"/>
  <c r="GR396" i="6"/>
  <c r="HG396" i="6"/>
  <c r="FK396" i="6"/>
  <c r="FS394" i="6"/>
  <c r="FK393" i="6"/>
  <c r="FS392" i="6"/>
  <c r="MB391" i="6"/>
  <c r="FQ388" i="6"/>
  <c r="FR388" i="6"/>
  <c r="U388" i="6" s="1"/>
  <c r="FI388" i="6"/>
  <c r="LF387" i="6"/>
  <c r="MD387" i="6"/>
  <c r="MJ386" i="6"/>
  <c r="FM386" i="6"/>
  <c r="HK385" i="6"/>
  <c r="GZ385" i="6"/>
  <c r="HR385" i="6"/>
  <c r="AP385" i="6" s="1"/>
  <c r="MH384" i="6"/>
  <c r="MJ382" i="6"/>
  <c r="MK382" i="6" s="1"/>
  <c r="DD382" i="6" s="1"/>
  <c r="JN382" i="6"/>
  <c r="LS381" i="6"/>
  <c r="ME381" i="6" s="1"/>
  <c r="CX381" i="6" s="1"/>
  <c r="EZ381" i="6"/>
  <c r="FR381" i="6"/>
  <c r="U381" i="6" s="1"/>
  <c r="ML380" i="6"/>
  <c r="MJ380" i="6"/>
  <c r="JL380" i="6"/>
  <c r="JA380" i="6"/>
  <c r="JK380" i="6" s="1"/>
  <c r="CA380" i="6" s="1"/>
  <c r="CB380" i="6" s="1"/>
  <c r="HO380" i="6"/>
  <c r="GZ380" i="6"/>
  <c r="HH380" i="6" s="1"/>
  <c r="AF380" i="6" s="1"/>
  <c r="FQ380" i="6"/>
  <c r="FG380" i="6"/>
  <c r="MJ378" i="6"/>
  <c r="HO378" i="6"/>
  <c r="JN376" i="6"/>
  <c r="JT376" i="6"/>
  <c r="JF376" i="6"/>
  <c r="JP376" i="6"/>
  <c r="JJ376" i="6"/>
  <c r="JB374" i="6"/>
  <c r="JA374" i="6"/>
  <c r="HN463" i="6"/>
  <c r="AL463" i="6" s="1"/>
  <c r="JL462" i="6"/>
  <c r="FE462" i="6"/>
  <c r="FD460" i="6"/>
  <c r="G460" i="6" s="1"/>
  <c r="LG459" i="6"/>
  <c r="HL458" i="6"/>
  <c r="AJ458" i="6" s="1"/>
  <c r="FF458" i="6"/>
  <c r="I458" i="6" s="1"/>
  <c r="JL456" i="6"/>
  <c r="FN456" i="6"/>
  <c r="Q456" i="6" s="1"/>
  <c r="JJ455" i="6"/>
  <c r="HM455" i="6"/>
  <c r="HN455" i="6"/>
  <c r="AL455" i="6" s="1"/>
  <c r="JT454" i="6"/>
  <c r="JR452" i="6"/>
  <c r="LX451" i="6"/>
  <c r="FD451" i="6"/>
  <c r="G451" i="6" s="1"/>
  <c r="FS448" i="6"/>
  <c r="LX448" i="6"/>
  <c r="JN448" i="6"/>
  <c r="HE447" i="6"/>
  <c r="FI447" i="6"/>
  <c r="FJ447" i="6"/>
  <c r="M447" i="6" s="1"/>
  <c r="HK443" i="6"/>
  <c r="HL443" i="6" s="1"/>
  <c r="AJ443" i="6" s="1"/>
  <c r="JJ439" i="6"/>
  <c r="FM439" i="6"/>
  <c r="LG438" i="6"/>
  <c r="JL436" i="6"/>
  <c r="HL436" i="6"/>
  <c r="AJ436" i="6" s="1"/>
  <c r="ML434" i="6"/>
  <c r="MH434" i="6"/>
  <c r="HR430" i="6"/>
  <c r="AP430" i="6" s="1"/>
  <c r="HP428" i="6"/>
  <c r="AN428" i="6" s="1"/>
  <c r="MF427" i="6"/>
  <c r="LV427" i="6"/>
  <c r="JF427" i="6"/>
  <c r="JD427" i="6"/>
  <c r="FC427" i="6"/>
  <c r="FD427" i="6"/>
  <c r="G427" i="6" s="1"/>
  <c r="HC423" i="6"/>
  <c r="HD423" i="6"/>
  <c r="AB423" i="6" s="1"/>
  <c r="HP420" i="6"/>
  <c r="AN420" i="6" s="1"/>
  <c r="MF418" i="6"/>
  <c r="LV418" i="6"/>
  <c r="JF418" i="6"/>
  <c r="JD418" i="6"/>
  <c r="HC418" i="6"/>
  <c r="AQ416" i="6"/>
  <c r="BL416" i="6" s="1"/>
  <c r="HF416" i="6"/>
  <c r="AD416" i="6" s="1"/>
  <c r="FP416" i="6"/>
  <c r="S416" i="6" s="1"/>
  <c r="HC410" i="6"/>
  <c r="HD410" i="6" s="1"/>
  <c r="AB410" i="6" s="1"/>
  <c r="JT408" i="6"/>
  <c r="JD408" i="6"/>
  <c r="HP407" i="6"/>
  <c r="AN407" i="6" s="1"/>
  <c r="FM407" i="6"/>
  <c r="FC407" i="6"/>
  <c r="EY400" i="6"/>
  <c r="GY398" i="6"/>
  <c r="FS396" i="6"/>
  <c r="FI396" i="6"/>
  <c r="FC396" i="6"/>
  <c r="IZ394" i="6"/>
  <c r="LG393" i="6"/>
  <c r="LH393" i="6"/>
  <c r="FE393" i="6"/>
  <c r="FC393" i="6"/>
  <c r="IZ392" i="6"/>
  <c r="FO392" i="6"/>
  <c r="FP392" i="6"/>
  <c r="S392" i="6" s="1"/>
  <c r="LG391" i="6"/>
  <c r="LH391" i="6"/>
  <c r="EY391" i="6"/>
  <c r="LK388" i="6"/>
  <c r="GY388" i="6"/>
  <c r="FO388" i="6"/>
  <c r="FG388" i="6"/>
  <c r="LG387" i="6"/>
  <c r="FS387" i="6"/>
  <c r="MB387" i="6"/>
  <c r="LV387" i="6"/>
  <c r="ML386" i="6"/>
  <c r="IS386" i="6"/>
  <c r="MH386" i="6"/>
  <c r="FK386" i="6"/>
  <c r="MF384" i="6"/>
  <c r="LV384" i="6"/>
  <c r="ML382" i="6"/>
  <c r="MH382" i="6"/>
  <c r="JL382" i="6"/>
  <c r="FQ382" i="6"/>
  <c r="MJ381" i="6"/>
  <c r="MH380" i="6"/>
  <c r="LV380" i="6"/>
  <c r="FO380" i="6"/>
  <c r="FC380" i="6"/>
  <c r="LF379" i="6"/>
  <c r="LH379" i="6"/>
  <c r="JR379" i="6"/>
  <c r="HE379" i="6"/>
  <c r="ML378" i="6"/>
  <c r="IS378" i="6"/>
  <c r="MH378" i="6"/>
  <c r="LV378" i="6"/>
  <c r="FA375" i="6"/>
  <c r="LH374" i="6"/>
  <c r="HA366" i="6"/>
  <c r="GZ366" i="6"/>
  <c r="LH414" i="6"/>
  <c r="HD407" i="6"/>
  <c r="AB407" i="6" s="1"/>
  <c r="FH394" i="6"/>
  <c r="K394" i="6" s="1"/>
  <c r="JS390" i="6"/>
  <c r="CI390" i="6" s="1"/>
  <c r="CJ390" i="6" s="1"/>
  <c r="LH384" i="6"/>
  <c r="EY376" i="6"/>
  <c r="ER376" i="6"/>
  <c r="HA372" i="6"/>
  <c r="GZ372" i="6"/>
  <c r="FA372" i="6"/>
  <c r="FG372" i="6"/>
  <c r="EZ372" i="6"/>
  <c r="JB370" i="6"/>
  <c r="JI370" i="6" s="1"/>
  <c r="BY370" i="6" s="1"/>
  <c r="BZ370" i="6" s="1"/>
  <c r="JA370" i="6"/>
  <c r="HI370" i="6"/>
  <c r="HQ370" i="6"/>
  <c r="HS370" i="6"/>
  <c r="HK370" i="6"/>
  <c r="HC370" i="6"/>
  <c r="HE370" i="6"/>
  <c r="HM370" i="6"/>
  <c r="HG370" i="6"/>
  <c r="HO370" i="6"/>
  <c r="JH462" i="6"/>
  <c r="FQ462" i="6"/>
  <c r="LD460" i="6"/>
  <c r="HG460" i="6"/>
  <c r="LZ459" i="6"/>
  <c r="LF459" i="6"/>
  <c r="JH456" i="6"/>
  <c r="FF456" i="6"/>
  <c r="I456" i="6" s="1"/>
  <c r="FL455" i="6"/>
  <c r="O455" i="6" s="1"/>
  <c r="HL454" i="6"/>
  <c r="AJ454" i="6" s="1"/>
  <c r="HN452" i="6"/>
  <c r="AL452" i="6" s="1"/>
  <c r="MJ451" i="6"/>
  <c r="FP451" i="6"/>
  <c r="S451" i="6" s="1"/>
  <c r="FF451" i="6"/>
  <c r="I451" i="6" s="1"/>
  <c r="MJ448" i="6"/>
  <c r="JJ448" i="6"/>
  <c r="FQ448" i="6"/>
  <c r="FF448" i="6"/>
  <c r="I448" i="6" s="1"/>
  <c r="HQ447" i="6"/>
  <c r="FO447" i="6"/>
  <c r="FP447" i="6" s="1"/>
  <c r="S447" i="6" s="1"/>
  <c r="FJ446" i="6"/>
  <c r="M446" i="6" s="1"/>
  <c r="HD440" i="6"/>
  <c r="AB440" i="6" s="1"/>
  <c r="HL439" i="6"/>
  <c r="AJ439" i="6" s="1"/>
  <c r="LF438" i="6"/>
  <c r="HJ434" i="6"/>
  <c r="AH434" i="6"/>
  <c r="HF432" i="6"/>
  <c r="AD432" i="6" s="1"/>
  <c r="JJ431" i="6"/>
  <c r="HF431" i="6"/>
  <c r="AD431" i="6" s="1"/>
  <c r="HJ430" i="6"/>
  <c r="AH430" i="6" s="1"/>
  <c r="FG430" i="6"/>
  <c r="FH430" i="6" s="1"/>
  <c r="K430" i="6" s="1"/>
  <c r="MB427" i="6"/>
  <c r="JR427" i="6"/>
  <c r="LE427" i="6"/>
  <c r="LF427" i="6" s="1"/>
  <c r="FM427" i="6"/>
  <c r="FN427" i="6" s="1"/>
  <c r="Q427" i="6" s="1"/>
  <c r="MJ426" i="6"/>
  <c r="JJ426" i="6"/>
  <c r="FE426" i="6"/>
  <c r="MF424" i="6"/>
  <c r="JF424" i="6"/>
  <c r="HG423" i="6"/>
  <c r="HH423" i="6" s="1"/>
  <c r="AF423" i="6" s="1"/>
  <c r="HM422" i="6"/>
  <c r="HN422" i="6"/>
  <c r="AL422" i="6" s="1"/>
  <c r="MF420" i="6"/>
  <c r="JF420" i="6"/>
  <c r="HS418" i="6"/>
  <c r="MB418" i="6"/>
  <c r="JR418" i="6"/>
  <c r="HI418" i="6"/>
  <c r="HJ418" i="6" s="1"/>
  <c r="AH418" i="6" s="1"/>
  <c r="FQ418" i="6"/>
  <c r="FR418" i="6" s="1"/>
  <c r="U418" i="6" s="1"/>
  <c r="FG418" i="6"/>
  <c r="HP416" i="6"/>
  <c r="AN416" i="6" s="1"/>
  <c r="FK416" i="6"/>
  <c r="HM414" i="6"/>
  <c r="MF412" i="6"/>
  <c r="JF412" i="6"/>
  <c r="FM412" i="6"/>
  <c r="FN412" i="6" s="1"/>
  <c r="Q412" i="6" s="1"/>
  <c r="FS411" i="6"/>
  <c r="JN411" i="6"/>
  <c r="FG411" i="6"/>
  <c r="FH411" i="6" s="1"/>
  <c r="K411" i="6" s="1"/>
  <c r="LZ408" i="6"/>
  <c r="JP408" i="6"/>
  <c r="HK407" i="6"/>
  <c r="HL407" i="6" s="1"/>
  <c r="AJ407" i="6" s="1"/>
  <c r="FI407" i="6"/>
  <c r="HL406" i="6"/>
  <c r="AJ406" i="6" s="1"/>
  <c r="JT404" i="6"/>
  <c r="LG404" i="6"/>
  <c r="LH404" i="6" s="1"/>
  <c r="HM403" i="6"/>
  <c r="HN403" i="6"/>
  <c r="AL403" i="6" s="1"/>
  <c r="JT402" i="6"/>
  <c r="LZ402" i="6"/>
  <c r="JP402" i="6"/>
  <c r="HP402" i="6"/>
  <c r="AN402" i="6" s="1"/>
  <c r="LR400" i="6"/>
  <c r="LG398" i="6"/>
  <c r="MB398" i="6"/>
  <c r="LX397" i="6"/>
  <c r="LR396" i="6"/>
  <c r="LS396" i="6"/>
  <c r="HE396" i="6"/>
  <c r="HJ386" i="6"/>
  <c r="AH386" i="6" s="1"/>
  <c r="LG385" i="6"/>
  <c r="MB384" i="6"/>
  <c r="FD382" i="6"/>
  <c r="G382" i="6" s="1"/>
  <c r="MD380" i="6"/>
  <c r="MD378" i="6"/>
  <c r="HC378" i="6"/>
  <c r="HG378" i="6"/>
  <c r="LH344" i="6"/>
  <c r="MF464" i="6"/>
  <c r="HQ463" i="6"/>
  <c r="HR463" i="6"/>
  <c r="AP463" i="6" s="1"/>
  <c r="MF462" i="6"/>
  <c r="FM460" i="6"/>
  <c r="FJ458" i="6"/>
  <c r="M458" i="6" s="1"/>
  <c r="FR456" i="6"/>
  <c r="U456" i="6" s="1"/>
  <c r="LG455" i="6"/>
  <c r="HJ455" i="6"/>
  <c r="AH455" i="6" s="1"/>
  <c r="ML451" i="6"/>
  <c r="HF451" i="6"/>
  <c r="AD451" i="6" s="1"/>
  <c r="LF450" i="6"/>
  <c r="ML448" i="6"/>
  <c r="HD446" i="6"/>
  <c r="AB446" i="6" s="1"/>
  <c r="FD446" i="6"/>
  <c r="G446" i="6" s="1"/>
  <c r="FF442" i="6"/>
  <c r="I442" i="6" s="1"/>
  <c r="LF440" i="6"/>
  <c r="JT439" i="6"/>
  <c r="FI439" i="6"/>
  <c r="HM438" i="6"/>
  <c r="MF436" i="6"/>
  <c r="JF436" i="6"/>
  <c r="MF435" i="6"/>
  <c r="HR431" i="6"/>
  <c r="AP431" i="6" s="1"/>
  <c r="HL428" i="6"/>
  <c r="AJ428" i="6" s="1"/>
  <c r="HH426" i="6"/>
  <c r="AF426" i="6" s="1"/>
  <c r="HS423" i="6"/>
  <c r="LF423" i="6"/>
  <c r="HQ423" i="6"/>
  <c r="HR423" i="6"/>
  <c r="AP423" i="6" s="1"/>
  <c r="HS422" i="6"/>
  <c r="LG420" i="6"/>
  <c r="HQ418" i="6"/>
  <c r="HR418" i="6"/>
  <c r="AP418" i="6" s="1"/>
  <c r="HN416" i="6"/>
  <c r="AL416" i="6" s="1"/>
  <c r="FJ416" i="6"/>
  <c r="M416" i="6" s="1"/>
  <c r="HM410" i="6"/>
  <c r="HN410" i="6" s="1"/>
  <c r="AL410" i="6" s="1"/>
  <c r="FD410" i="6"/>
  <c r="G410" i="6" s="1"/>
  <c r="HJ407" i="6"/>
  <c r="AH407" i="6" s="1"/>
  <c r="HJ406" i="6"/>
  <c r="AH406" i="6" s="1"/>
  <c r="LF399" i="6"/>
  <c r="LH399" i="6" s="1"/>
  <c r="FF394" i="6"/>
  <c r="I394" i="6" s="1"/>
  <c r="LF390" i="6"/>
  <c r="LH390" i="6"/>
  <c r="JO390" i="6"/>
  <c r="CE390" i="6" s="1"/>
  <c r="CF390" i="6" s="1"/>
  <c r="FM388" i="6"/>
  <c r="FN388" i="6"/>
  <c r="Q388" i="6" s="1"/>
  <c r="HO385" i="6"/>
  <c r="JR382" i="6"/>
  <c r="JP380" i="6"/>
  <c r="HI378" i="6"/>
  <c r="JA373" i="6"/>
  <c r="JB373" i="6"/>
  <c r="FA373" i="6"/>
  <c r="EZ373" i="6"/>
  <c r="DO348" i="6"/>
  <c r="CU348" i="6"/>
  <c r="DP348" i="6" s="1"/>
  <c r="ER373" i="6"/>
  <c r="FE373" i="6"/>
  <c r="MD372" i="6"/>
  <c r="ME372" i="6" s="1"/>
  <c r="CX372" i="6" s="1"/>
  <c r="JL372" i="6"/>
  <c r="HI372" i="6"/>
  <c r="HC372" i="6"/>
  <c r="FC372" i="6"/>
  <c r="LZ370" i="6"/>
  <c r="JP370" i="6"/>
  <c r="MJ369" i="6"/>
  <c r="JP369" i="6"/>
  <c r="HK369" i="6"/>
  <c r="FC369" i="6"/>
  <c r="LX368" i="6"/>
  <c r="JN368" i="6"/>
  <c r="JA368" i="6"/>
  <c r="JQ368" i="6" s="1"/>
  <c r="CG368" i="6" s="1"/>
  <c r="CH368" i="6" s="1"/>
  <c r="FQ368" i="6"/>
  <c r="FR368" i="6" s="1"/>
  <c r="U368" i="6" s="1"/>
  <c r="FI368" i="6"/>
  <c r="MF367" i="6"/>
  <c r="HH367" i="6"/>
  <c r="AF367" i="6" s="1"/>
  <c r="MJ366" i="6"/>
  <c r="JL366" i="6"/>
  <c r="HK366" i="6"/>
  <c r="FK366" i="6"/>
  <c r="JT364" i="6"/>
  <c r="MJ364" i="6"/>
  <c r="LQ364" i="6"/>
  <c r="MG364" i="6"/>
  <c r="CZ364" i="6" s="1"/>
  <c r="DA364" i="6" s="1"/>
  <c r="DV364" i="6" s="1"/>
  <c r="IY364" i="6"/>
  <c r="JQ364" i="6"/>
  <c r="CG364" i="6" s="1"/>
  <c r="CH364" i="6" s="1"/>
  <c r="HD364" i="6"/>
  <c r="AB364" i="6"/>
  <c r="JL363" i="6"/>
  <c r="FK363" i="6"/>
  <c r="FL363" i="6"/>
  <c r="MH363" i="6"/>
  <c r="MI363" i="6"/>
  <c r="DB363" i="6" s="1"/>
  <c r="GX363" i="6"/>
  <c r="JT362" i="6"/>
  <c r="MF362" i="6"/>
  <c r="JR362" i="6"/>
  <c r="HD362" i="6"/>
  <c r="AB362" i="6" s="1"/>
  <c r="FC360" i="6"/>
  <c r="LZ360" i="6"/>
  <c r="JR360" i="6"/>
  <c r="HM360" i="6"/>
  <c r="HF360" i="6"/>
  <c r="AD360" i="6" s="1"/>
  <c r="JO359" i="6"/>
  <c r="FS359" i="6"/>
  <c r="MA359" i="6"/>
  <c r="CT359" i="6" s="1"/>
  <c r="HE359" i="6"/>
  <c r="HF359" i="6" s="1"/>
  <c r="AD359" i="6" s="1"/>
  <c r="FQ359" i="6"/>
  <c r="LG358" i="6"/>
  <c r="HQ358" i="6"/>
  <c r="GX358" i="6"/>
  <c r="HP358" i="6" s="1"/>
  <c r="AN358" i="6" s="1"/>
  <c r="EX358" i="6"/>
  <c r="FL358" i="6"/>
  <c r="JH356" i="6"/>
  <c r="MF356" i="6"/>
  <c r="MG356" i="6"/>
  <c r="CZ356" i="6" s="1"/>
  <c r="HG356" i="6"/>
  <c r="HH356" i="6"/>
  <c r="AF356" i="6" s="1"/>
  <c r="FQ356" i="6"/>
  <c r="JF355" i="6"/>
  <c r="FE355" i="6"/>
  <c r="IY355" i="6"/>
  <c r="JK355" i="6"/>
  <c r="LF354" i="6"/>
  <c r="JH354" i="6"/>
  <c r="ME351" i="6"/>
  <c r="CX351" i="6" s="1"/>
  <c r="DS351" i="6" s="1"/>
  <c r="HP350" i="6"/>
  <c r="AN350" i="6" s="1"/>
  <c r="JO348" i="6"/>
  <c r="CE348" i="6" s="1"/>
  <c r="CF348" i="6" s="1"/>
  <c r="HD348" i="6"/>
  <c r="AB348" i="6" s="1"/>
  <c r="FJ348" i="6"/>
  <c r="M348" i="6" s="1"/>
  <c r="LW346" i="6"/>
  <c r="CP346" i="6" s="1"/>
  <c r="CQ346" i="6" s="1"/>
  <c r="DL346" i="6" s="1"/>
  <c r="HF344" i="6"/>
  <c r="AD344" i="6" s="1"/>
  <c r="FL344" i="6"/>
  <c r="O344" i="6" s="1"/>
  <c r="MK343" i="6"/>
  <c r="DD343" i="6" s="1"/>
  <c r="DY343" i="6" s="1"/>
  <c r="JG343" i="6"/>
  <c r="BW343" i="6" s="1"/>
  <c r="BX343" i="6" s="1"/>
  <c r="JK340" i="6"/>
  <c r="CA340" i="6" s="1"/>
  <c r="CB340" i="6" s="1"/>
  <c r="HP340" i="6"/>
  <c r="AN340" i="6" s="1"/>
  <c r="HD340" i="6"/>
  <c r="AB340" i="6" s="1"/>
  <c r="AW335" i="6"/>
  <c r="AC335" i="6"/>
  <c r="AX335" i="6" s="1"/>
  <c r="FS334" i="6"/>
  <c r="JJ331" i="6"/>
  <c r="JK331" i="6" s="1"/>
  <c r="CA331" i="6" s="1"/>
  <c r="CB331" i="6" s="1"/>
  <c r="JO330" i="6"/>
  <c r="CE330" i="6" s="1"/>
  <c r="CF330" i="6" s="1"/>
  <c r="FH327" i="6"/>
  <c r="K327" i="6" s="1"/>
  <c r="HR326" i="6"/>
  <c r="AP326" i="6" s="1"/>
  <c r="JT324" i="6"/>
  <c r="LW324" i="6"/>
  <c r="CP324" i="6" s="1"/>
  <c r="HK324" i="6"/>
  <c r="HL324" i="6"/>
  <c r="AJ324" i="6" s="1"/>
  <c r="FG323" i="6"/>
  <c r="FI323" i="6"/>
  <c r="FS323" i="6"/>
  <c r="FO323" i="6"/>
  <c r="FQ323" i="6"/>
  <c r="FE323" i="6"/>
  <c r="JF322" i="6"/>
  <c r="JG322" i="6"/>
  <c r="BW322" i="6" s="1"/>
  <c r="BX322" i="6" s="1"/>
  <c r="JR322" i="6"/>
  <c r="JS322" i="6" s="1"/>
  <c r="CI322" i="6" s="1"/>
  <c r="CJ322" i="6" s="1"/>
  <c r="JH322" i="6"/>
  <c r="JT322" i="6"/>
  <c r="JD322" i="6"/>
  <c r="JE322" i="6"/>
  <c r="BU322" i="6" s="1"/>
  <c r="BV322" i="6" s="1"/>
  <c r="JL322" i="6"/>
  <c r="JN322" i="6"/>
  <c r="JP322" i="6"/>
  <c r="HE322" i="6"/>
  <c r="HF322" i="6"/>
  <c r="AD322" i="6" s="1"/>
  <c r="HG322" i="6"/>
  <c r="HH322" i="6" s="1"/>
  <c r="AF322" i="6" s="1"/>
  <c r="HQ322" i="6"/>
  <c r="HK322" i="6"/>
  <c r="HL322" i="6" s="1"/>
  <c r="AJ322" i="6" s="1"/>
  <c r="HM322" i="6"/>
  <c r="HO322" i="6"/>
  <c r="HP322" i="6" s="1"/>
  <c r="AN322" i="6" s="1"/>
  <c r="HS322" i="6"/>
  <c r="LW320" i="6"/>
  <c r="CP320" i="6" s="1"/>
  <c r="JE320" i="6"/>
  <c r="BU320" i="6" s="1"/>
  <c r="BV320" i="6" s="1"/>
  <c r="HE320" i="6"/>
  <c r="HG320" i="6"/>
  <c r="HH320" i="6"/>
  <c r="AF320" i="6" s="1"/>
  <c r="HK320" i="6"/>
  <c r="HL320" i="6"/>
  <c r="AJ320" i="6" s="1"/>
  <c r="HS320" i="6"/>
  <c r="HM320" i="6"/>
  <c r="HO320" i="6"/>
  <c r="HP320" i="6" s="1"/>
  <c r="AN320" i="6" s="1"/>
  <c r="HQ320" i="6"/>
  <c r="FF320" i="6"/>
  <c r="I320" i="6" s="1"/>
  <c r="LW319" i="6"/>
  <c r="CP319" i="6" s="1"/>
  <c r="CQ319" i="6" s="1"/>
  <c r="DL319" i="6" s="1"/>
  <c r="MI315" i="6"/>
  <c r="DB315" i="6" s="1"/>
  <c r="JE315" i="6"/>
  <c r="BU315" i="6" s="1"/>
  <c r="BV315" i="6" s="1"/>
  <c r="HH315" i="6"/>
  <c r="AF315" i="6" s="1"/>
  <c r="MG310" i="6"/>
  <c r="CZ310" i="6" s="1"/>
  <c r="JT307" i="6"/>
  <c r="FJ300" i="6"/>
  <c r="M300" i="6" s="1"/>
  <c r="HE376" i="6"/>
  <c r="LX375" i="6"/>
  <c r="LY375" i="6"/>
  <c r="CR375" i="6" s="1"/>
  <c r="ER372" i="6"/>
  <c r="MC372" i="6"/>
  <c r="CV372" i="6" s="1"/>
  <c r="LF370" i="6"/>
  <c r="LH370" i="6" s="1"/>
  <c r="LX370" i="6"/>
  <c r="JN370" i="6"/>
  <c r="JN369" i="6"/>
  <c r="JT368" i="6"/>
  <c r="GY368" i="6"/>
  <c r="FO368" i="6"/>
  <c r="FG368" i="6"/>
  <c r="FH368" i="6" s="1"/>
  <c r="K368" i="6" s="1"/>
  <c r="MD367" i="6"/>
  <c r="LV367" i="6"/>
  <c r="FQ367" i="6"/>
  <c r="ML366" i="6"/>
  <c r="MH366" i="6"/>
  <c r="JJ366" i="6"/>
  <c r="JD366" i="6"/>
  <c r="FI366" i="6"/>
  <c r="FC366" i="6"/>
  <c r="FN364" i="6"/>
  <c r="HJ364" i="6"/>
  <c r="AH364" i="6" s="1"/>
  <c r="ML363" i="6"/>
  <c r="JJ363" i="6"/>
  <c r="MF363" i="6"/>
  <c r="JP363" i="6"/>
  <c r="JN362" i="6"/>
  <c r="MD362" i="6"/>
  <c r="LQ362" i="6"/>
  <c r="MI362" i="6" s="1"/>
  <c r="DB362" i="6" s="1"/>
  <c r="IY362" i="6"/>
  <c r="JG362" i="6" s="1"/>
  <c r="HR362" i="6"/>
  <c r="AP362" i="6" s="1"/>
  <c r="HH362" i="6"/>
  <c r="AF362" i="6" s="1"/>
  <c r="ML360" i="6"/>
  <c r="JJ360" i="6"/>
  <c r="FM360" i="6"/>
  <c r="LX360" i="6"/>
  <c r="LY360" i="6" s="1"/>
  <c r="CR360" i="6" s="1"/>
  <c r="IY360" i="6"/>
  <c r="JM360" i="6" s="1"/>
  <c r="FO360" i="6"/>
  <c r="FM359" i="6"/>
  <c r="HO359" i="6"/>
  <c r="HP359" i="6"/>
  <c r="AN359" i="6" s="1"/>
  <c r="EX359" i="6"/>
  <c r="FD359" i="6"/>
  <c r="LF358" i="6"/>
  <c r="MJ358" i="6"/>
  <c r="MK358" i="6"/>
  <c r="DD358" i="6" s="1"/>
  <c r="JF356" i="6"/>
  <c r="FI356" i="6"/>
  <c r="JP356" i="6"/>
  <c r="HQ356" i="6"/>
  <c r="HR356" i="6" s="1"/>
  <c r="AP356" i="6" s="1"/>
  <c r="HE356" i="6"/>
  <c r="HF356" i="6" s="1"/>
  <c r="AD356" i="6"/>
  <c r="EX356" i="6"/>
  <c r="FL356" i="6"/>
  <c r="JD355" i="6"/>
  <c r="FC355" i="6"/>
  <c r="MD355" i="6"/>
  <c r="LQ355" i="6"/>
  <c r="LW355" i="6" s="1"/>
  <c r="CP355" i="6" s="1"/>
  <c r="FQ355" i="6"/>
  <c r="LG354" i="6"/>
  <c r="MB354" i="6"/>
  <c r="LV354" i="6"/>
  <c r="LW354" i="6" s="1"/>
  <c r="JM352" i="6"/>
  <c r="CC352" i="6" s="1"/>
  <c r="CD352" i="6" s="1"/>
  <c r="FF352" i="6"/>
  <c r="I352" i="6" s="1"/>
  <c r="HH351" i="6"/>
  <c r="AF351" i="6"/>
  <c r="FL350" i="6"/>
  <c r="O350" i="6" s="1"/>
  <c r="MA347" i="6"/>
  <c r="CT347" i="6" s="1"/>
  <c r="FR346" i="6"/>
  <c r="U346" i="6" s="1"/>
  <c r="JI340" i="6"/>
  <c r="BY340" i="6" s="1"/>
  <c r="BZ340" i="6" s="1"/>
  <c r="MK338" i="6"/>
  <c r="DD338" i="6" s="1"/>
  <c r="DY338" i="6" s="1"/>
  <c r="HF336" i="6"/>
  <c r="AD336" i="6" s="1"/>
  <c r="JG335" i="6"/>
  <c r="BW335" i="6" s="1"/>
  <c r="BX335" i="6" s="1"/>
  <c r="HE335" i="6"/>
  <c r="HF335" i="6" s="1"/>
  <c r="AD335" i="6" s="1"/>
  <c r="HK335" i="6"/>
  <c r="HL335" i="6"/>
  <c r="AJ335" i="6" s="1"/>
  <c r="HM335" i="6"/>
  <c r="HN335" i="6" s="1"/>
  <c r="AL335" i="6" s="1"/>
  <c r="FD331" i="6"/>
  <c r="G331" i="6" s="1"/>
  <c r="FG326" i="6"/>
  <c r="FH326" i="6"/>
  <c r="K326" i="6" s="1"/>
  <c r="FI326" i="6"/>
  <c r="FO326" i="6"/>
  <c r="FP326" i="6"/>
  <c r="S326" i="6" s="1"/>
  <c r="FS326" i="6"/>
  <c r="FQ326" i="6"/>
  <c r="FE326" i="6"/>
  <c r="HI324" i="6"/>
  <c r="HJ324" i="6"/>
  <c r="AH324" i="6" s="1"/>
  <c r="MH322" i="6"/>
  <c r="MI322" i="6" s="1"/>
  <c r="DB322" i="6" s="1"/>
  <c r="DC322" i="6" s="1"/>
  <c r="DX322" i="6" s="1"/>
  <c r="ML322" i="6"/>
  <c r="LX322" i="6"/>
  <c r="LY322" i="6" s="1"/>
  <c r="CR322" i="6" s="1"/>
  <c r="LV322" i="6"/>
  <c r="LW322" i="6"/>
  <c r="CP322" i="6" s="1"/>
  <c r="DK322" i="6" s="1"/>
  <c r="MB322" i="6"/>
  <c r="MD322" i="6"/>
  <c r="ME322" i="6" s="1"/>
  <c r="CX322" i="6" s="1"/>
  <c r="MF322" i="6"/>
  <c r="FR322" i="6"/>
  <c r="U322" i="6" s="1"/>
  <c r="MI320" i="6"/>
  <c r="DB320" i="6" s="1"/>
  <c r="DC320" i="6" s="1"/>
  <c r="DX320" i="6" s="1"/>
  <c r="JO320" i="6"/>
  <c r="CE320" i="6" s="1"/>
  <c r="CF320" i="6" s="1"/>
  <c r="JF316" i="6"/>
  <c r="JG316" i="6" s="1"/>
  <c r="BW316" i="6" s="1"/>
  <c r="BX316" i="6" s="1"/>
  <c r="JH316" i="6"/>
  <c r="JI316" i="6"/>
  <c r="BY316" i="6" s="1"/>
  <c r="BZ316" i="6" s="1"/>
  <c r="JR316" i="6"/>
  <c r="JT316" i="6"/>
  <c r="JL316" i="6"/>
  <c r="JM316" i="6"/>
  <c r="CC316" i="6" s="1"/>
  <c r="CD316" i="6" s="1"/>
  <c r="JN316" i="6"/>
  <c r="JP316" i="6"/>
  <c r="JQ316" i="6"/>
  <c r="CG316" i="6" s="1"/>
  <c r="CH316" i="6" s="1"/>
  <c r="MG315" i="6"/>
  <c r="CZ315" i="6" s="1"/>
  <c r="JI315" i="6"/>
  <c r="BY315" i="6" s="1"/>
  <c r="BZ315" i="6" s="1"/>
  <c r="HF315" i="6"/>
  <c r="AD315" i="6" s="1"/>
  <c r="LX312" i="6"/>
  <c r="LZ312" i="6"/>
  <c r="MA312" i="6" s="1"/>
  <c r="CT312" i="6" s="1"/>
  <c r="LV312" i="6"/>
  <c r="MF312" i="6"/>
  <c r="MH312" i="6"/>
  <c r="MI312" i="6" s="1"/>
  <c r="DB312" i="6" s="1"/>
  <c r="ML312" i="6"/>
  <c r="MJ312" i="6"/>
  <c r="JQ310" i="6"/>
  <c r="CG310" i="6" s="1"/>
  <c r="CH310" i="6" s="1"/>
  <c r="JE310" i="6"/>
  <c r="BU310" i="6" s="1"/>
  <c r="BV310" i="6" s="1"/>
  <c r="HQ307" i="6"/>
  <c r="HR307" i="6"/>
  <c r="AP307" i="6" s="1"/>
  <c r="HG307" i="6"/>
  <c r="HC307" i="6"/>
  <c r="HD307" i="6" s="1"/>
  <c r="AB307" i="6" s="1"/>
  <c r="HK307" i="6"/>
  <c r="HM307" i="6"/>
  <c r="HN307" i="6" s="1"/>
  <c r="AL307" i="6" s="1"/>
  <c r="HE307" i="6"/>
  <c r="HF307" i="6"/>
  <c r="AD307" i="6" s="1"/>
  <c r="HO307" i="6"/>
  <c r="HS307" i="6"/>
  <c r="JQ305" i="6"/>
  <c r="CG305" i="6" s="1"/>
  <c r="CH305" i="6" s="1"/>
  <c r="JR302" i="6"/>
  <c r="JS302" i="6" s="1"/>
  <c r="CI302" i="6" s="1"/>
  <c r="CJ302" i="6" s="1"/>
  <c r="JH302" i="6"/>
  <c r="JI302" i="6"/>
  <c r="BY302" i="6" s="1"/>
  <c r="BZ302" i="6" s="1"/>
  <c r="JD302" i="6"/>
  <c r="JE302" i="6"/>
  <c r="BU302" i="6" s="1"/>
  <c r="BV302" i="6" s="1"/>
  <c r="JL302" i="6"/>
  <c r="JM302" i="6" s="1"/>
  <c r="CC302" i="6" s="1"/>
  <c r="CD302" i="6" s="1"/>
  <c r="JN302" i="6"/>
  <c r="JO302" i="6" s="1"/>
  <c r="CE302" i="6" s="1"/>
  <c r="CF302" i="6" s="1"/>
  <c r="JF302" i="6"/>
  <c r="JG302" i="6"/>
  <c r="BW302" i="6" s="1"/>
  <c r="BX302" i="6" s="1"/>
  <c r="JP302" i="6"/>
  <c r="JQ302" i="6" s="1"/>
  <c r="CG302" i="6" s="1"/>
  <c r="CH302" i="6" s="1"/>
  <c r="FG298" i="6"/>
  <c r="FH298" i="6" s="1"/>
  <c r="K298" i="6" s="1"/>
  <c r="FI298" i="6"/>
  <c r="FJ298" i="6" s="1"/>
  <c r="M298" i="6" s="1"/>
  <c r="FS298" i="6"/>
  <c r="FC298" i="6"/>
  <c r="FM298" i="6"/>
  <c r="FO298" i="6"/>
  <c r="FP298" i="6" s="1"/>
  <c r="S298" i="6" s="1"/>
  <c r="FQ298" i="6"/>
  <c r="FE298" i="6"/>
  <c r="FD368" i="6"/>
  <c r="G368" i="6" s="1"/>
  <c r="MG342" i="6"/>
  <c r="CZ342" i="6" s="1"/>
  <c r="DU342" i="6" s="1"/>
  <c r="LX340" i="6"/>
  <c r="LY340" i="6"/>
  <c r="CR340" i="6" s="1"/>
  <c r="MJ340" i="6"/>
  <c r="LV340" i="6"/>
  <c r="LW340" i="6" s="1"/>
  <c r="CP340" i="6" s="1"/>
  <c r="MF340" i="6"/>
  <c r="MG340" i="6"/>
  <c r="CZ340" i="6"/>
  <c r="MH340" i="6"/>
  <c r="MI340" i="6"/>
  <c r="DB340" i="6" s="1"/>
  <c r="JH339" i="6"/>
  <c r="JN339" i="6"/>
  <c r="JO339" i="6" s="1"/>
  <c r="CE339" i="6" s="1"/>
  <c r="CF339" i="6" s="1"/>
  <c r="JP339" i="6"/>
  <c r="JF339" i="6"/>
  <c r="JG339" i="6"/>
  <c r="BW339" i="6" s="1"/>
  <c r="BX339" i="6" s="1"/>
  <c r="JR339" i="6"/>
  <c r="LX335" i="6"/>
  <c r="LY335" i="6" s="1"/>
  <c r="CR335" i="6"/>
  <c r="LV335" i="6"/>
  <c r="LW335" i="6"/>
  <c r="CP335" i="6"/>
  <c r="DK335" i="6" s="1"/>
  <c r="MB335" i="6"/>
  <c r="MC335" i="6"/>
  <c r="CV335" i="6" s="1"/>
  <c r="MD335" i="6"/>
  <c r="ME335" i="6"/>
  <c r="CX335" i="6" s="1"/>
  <c r="MF335" i="6"/>
  <c r="MG335" i="6" s="1"/>
  <c r="CZ335" i="6" s="1"/>
  <c r="HE327" i="6"/>
  <c r="HF327" i="6"/>
  <c r="AD327" i="6" s="1"/>
  <c r="HM327" i="6"/>
  <c r="HN327" i="6"/>
  <c r="AL327" i="6" s="1"/>
  <c r="HC327" i="6"/>
  <c r="HI327" i="6"/>
  <c r="HJ327" i="6" s="1"/>
  <c r="AH327" i="6" s="1"/>
  <c r="HQ327" i="6"/>
  <c r="HR327" i="6"/>
  <c r="AP327" i="6" s="1"/>
  <c r="HK327" i="6"/>
  <c r="HS327" i="6"/>
  <c r="LX323" i="6"/>
  <c r="LY323" i="6" s="1"/>
  <c r="CR323" i="6" s="1"/>
  <c r="CS323" i="6" s="1"/>
  <c r="DN323" i="6" s="1"/>
  <c r="LZ323" i="6"/>
  <c r="LV323" i="6"/>
  <c r="LW323" i="6"/>
  <c r="CP323" i="6" s="1"/>
  <c r="MF323" i="6"/>
  <c r="MG323" i="6" s="1"/>
  <c r="CZ323" i="6" s="1"/>
  <c r="DA323" i="6" s="1"/>
  <c r="DV323" i="6" s="1"/>
  <c r="ML323" i="6"/>
  <c r="MH323" i="6"/>
  <c r="MJ323" i="6"/>
  <c r="MK323" i="6" s="1"/>
  <c r="DD323" i="6" s="1"/>
  <c r="FJ320" i="6"/>
  <c r="M320" i="6" s="1"/>
  <c r="FR320" i="6"/>
  <c r="U320" i="6" s="1"/>
  <c r="LZ316" i="6"/>
  <c r="MB316" i="6"/>
  <c r="MC316" i="6" s="1"/>
  <c r="CV316" i="6" s="1"/>
  <c r="MD316" i="6"/>
  <c r="MF316" i="6"/>
  <c r="MH316" i="6"/>
  <c r="LX316" i="6"/>
  <c r="MJ316" i="6"/>
  <c r="MK316" i="6" s="1"/>
  <c r="DD316" i="6" s="1"/>
  <c r="ML316" i="6"/>
  <c r="HL305" i="6"/>
  <c r="AJ305" i="6" s="1"/>
  <c r="FE303" i="6"/>
  <c r="FF303" i="6" s="1"/>
  <c r="I303" i="6" s="1"/>
  <c r="FG303" i="6"/>
  <c r="FC303" i="6"/>
  <c r="FD303" i="6" s="1"/>
  <c r="G303" i="6" s="1"/>
  <c r="FK303" i="6"/>
  <c r="FM303" i="6"/>
  <c r="FN303" i="6" s="1"/>
  <c r="Q303" i="6" s="1"/>
  <c r="FO303" i="6"/>
  <c r="FS303" i="6"/>
  <c r="FQ303" i="6"/>
  <c r="FR303" i="6"/>
  <c r="U303" i="6" s="1"/>
  <c r="MH300" i="6"/>
  <c r="MI300" i="6" s="1"/>
  <c r="DB300" i="6" s="1"/>
  <c r="DW300" i="6" s="1"/>
  <c r="LZ300" i="6"/>
  <c r="MA300" i="6" s="1"/>
  <c r="CT300" i="6" s="1"/>
  <c r="DO300" i="6" s="1"/>
  <c r="LV300" i="6"/>
  <c r="LW300" i="6" s="1"/>
  <c r="CP300" i="6" s="1"/>
  <c r="ML300" i="6"/>
  <c r="MB300" i="6"/>
  <c r="MD300" i="6"/>
  <c r="ME300" i="6" s="1"/>
  <c r="CX300" i="6" s="1"/>
  <c r="LX300" i="6"/>
  <c r="LY300" i="6"/>
  <c r="CR300" i="6" s="1"/>
  <c r="MF300" i="6"/>
  <c r="HQ376" i="6"/>
  <c r="HR376" i="6"/>
  <c r="AP376" i="6" s="1"/>
  <c r="ML375" i="6"/>
  <c r="IS375" i="6"/>
  <c r="MH375" i="6"/>
  <c r="MI375" i="6" s="1"/>
  <c r="DB375" i="6" s="1"/>
  <c r="LY372" i="6"/>
  <c r="CR372" i="6" s="1"/>
  <c r="ML370" i="6"/>
  <c r="MJ370" i="6"/>
  <c r="JJ370" i="6"/>
  <c r="JD370" i="6"/>
  <c r="MF369" i="6"/>
  <c r="JJ369" i="6"/>
  <c r="JD369" i="6"/>
  <c r="ML368" i="6"/>
  <c r="MH368" i="6"/>
  <c r="LV368" i="6"/>
  <c r="JJ368" i="6"/>
  <c r="LG367" i="6"/>
  <c r="LH367" i="6"/>
  <c r="LZ367" i="6"/>
  <c r="HR367" i="6"/>
  <c r="AP367" i="6" s="1"/>
  <c r="EY367" i="6"/>
  <c r="MD366" i="6"/>
  <c r="LV366" i="6"/>
  <c r="JF366" i="6"/>
  <c r="HG366" i="6"/>
  <c r="HC366" i="6"/>
  <c r="FE366" i="6"/>
  <c r="FJ364" i="6"/>
  <c r="HF364" i="6"/>
  <c r="AD364" i="6" s="1"/>
  <c r="JF363" i="6"/>
  <c r="FG363" i="6"/>
  <c r="FO363" i="6"/>
  <c r="FP363" i="6"/>
  <c r="S363" i="6" s="1"/>
  <c r="JJ362" i="6"/>
  <c r="FL362" i="6"/>
  <c r="HP362" i="6"/>
  <c r="AN362" i="6" s="1"/>
  <c r="JH360" i="6"/>
  <c r="FI360" i="6"/>
  <c r="MH360" i="6"/>
  <c r="FI359" i="6"/>
  <c r="MI359" i="6"/>
  <c r="DB359" i="6" s="1"/>
  <c r="JT356" i="6"/>
  <c r="JD356" i="6"/>
  <c r="FE356" i="6"/>
  <c r="MC356" i="6"/>
  <c r="CV356" i="6" s="1"/>
  <c r="FS355" i="6"/>
  <c r="JI352" i="6"/>
  <c r="BY352" i="6" s="1"/>
  <c r="BZ352" i="6" s="1"/>
  <c r="HD352" i="6"/>
  <c r="AB352" i="6" s="1"/>
  <c r="FR351" i="6"/>
  <c r="U351" i="6" s="1"/>
  <c r="FJ351" i="6"/>
  <c r="M351" i="6" s="1"/>
  <c r="JE348" i="6"/>
  <c r="BU348" i="6" s="1"/>
  <c r="BV348" i="6" s="1"/>
  <c r="HJ348" i="6"/>
  <c r="AH348" i="6" s="1"/>
  <c r="FR348" i="6"/>
  <c r="U348" i="6" s="1"/>
  <c r="FF348" i="6"/>
  <c r="I348" i="6" s="1"/>
  <c r="JM347" i="6"/>
  <c r="CC347" i="6" s="1"/>
  <c r="CD347" i="6" s="1"/>
  <c r="ME346" i="6"/>
  <c r="CX346" i="6" s="1"/>
  <c r="FL346" i="6"/>
  <c r="O346" i="6" s="1"/>
  <c r="ME344" i="6"/>
  <c r="CX344" i="6" s="1"/>
  <c r="HL344" i="6"/>
  <c r="AJ344" i="6"/>
  <c r="LW343" i="6"/>
  <c r="CP343" i="6" s="1"/>
  <c r="LW342" i="6"/>
  <c r="CP342" i="6" s="1"/>
  <c r="CQ342" i="6" s="1"/>
  <c r="DL342" i="6" s="1"/>
  <c r="MD340" i="6"/>
  <c r="ME340" i="6"/>
  <c r="CX340" i="6" s="1"/>
  <c r="DS340" i="6" s="1"/>
  <c r="JG340" i="6"/>
  <c r="BW340" i="6" s="1"/>
  <c r="BX340" i="6" s="1"/>
  <c r="FI340" i="6"/>
  <c r="FJ340" i="6"/>
  <c r="M340" i="6" s="1"/>
  <c r="FO340" i="6"/>
  <c r="FP340" i="6"/>
  <c r="S340" i="6" s="1"/>
  <c r="FQ340" i="6"/>
  <c r="FR340" i="6" s="1"/>
  <c r="U340" i="6" s="1"/>
  <c r="FE340" i="6"/>
  <c r="FF340" i="6" s="1"/>
  <c r="I340" i="6" s="1"/>
  <c r="FG340" i="6"/>
  <c r="FH340" i="6"/>
  <c r="K340" i="6" s="1"/>
  <c r="JL339" i="6"/>
  <c r="MH335" i="6"/>
  <c r="MI335" i="6"/>
  <c r="DB335" i="6" s="1"/>
  <c r="LW334" i="6"/>
  <c r="CP334" i="6" s="1"/>
  <c r="DK334" i="6" s="1"/>
  <c r="JF334" i="6"/>
  <c r="JD334" i="6"/>
  <c r="JN334" i="6"/>
  <c r="JP334" i="6"/>
  <c r="JT334" i="6"/>
  <c r="JR334" i="6"/>
  <c r="LH332" i="6"/>
  <c r="MA332" i="6"/>
  <c r="CT332" i="6" s="1"/>
  <c r="DO332" i="6" s="1"/>
  <c r="HO327" i="6"/>
  <c r="ME320" i="6"/>
  <c r="CX320" i="6" s="1"/>
  <c r="FN320" i="6"/>
  <c r="Q320" i="6" s="1"/>
  <c r="HE319" i="6"/>
  <c r="HG319" i="6"/>
  <c r="HH319" i="6"/>
  <c r="AF319" i="6" s="1"/>
  <c r="HC319" i="6"/>
  <c r="HM319" i="6"/>
  <c r="HN319" i="6" s="1"/>
  <c r="AL319" i="6" s="1"/>
  <c r="HO319" i="6"/>
  <c r="HQ319" i="6"/>
  <c r="HR319" i="6" s="1"/>
  <c r="AP319" i="6" s="1"/>
  <c r="HS319" i="6"/>
  <c r="FH316" i="6"/>
  <c r="K316" i="6" s="1"/>
  <c r="HP315" i="6"/>
  <c r="AN315" i="6" s="1"/>
  <c r="HJ315" i="6"/>
  <c r="AH315" i="6" s="1"/>
  <c r="HQ314" i="6"/>
  <c r="HR314" i="6" s="1"/>
  <c r="AP314" i="6" s="1"/>
  <c r="HS314" i="6"/>
  <c r="HE314" i="6"/>
  <c r="HF314" i="6" s="1"/>
  <c r="AD314" i="6" s="1"/>
  <c r="HC314" i="6"/>
  <c r="HD314" i="6" s="1"/>
  <c r="AB314" i="6" s="1"/>
  <c r="HK314" i="6"/>
  <c r="HL314" i="6" s="1"/>
  <c r="AJ314" i="6" s="1"/>
  <c r="HM314" i="6"/>
  <c r="HN314" i="6"/>
  <c r="AL314" i="6" s="1"/>
  <c r="HO314" i="6"/>
  <c r="HP314" i="6"/>
  <c r="AN314" i="6" s="1"/>
  <c r="LY310" i="6"/>
  <c r="CR310" i="6" s="1"/>
  <c r="FP307" i="6"/>
  <c r="S307" i="6" s="1"/>
  <c r="FD307" i="6"/>
  <c r="G307" i="6" s="1"/>
  <c r="DS304" i="6"/>
  <c r="CY304" i="6"/>
  <c r="DT304" i="6" s="1"/>
  <c r="FQ302" i="6"/>
  <c r="FR302" i="6"/>
  <c r="U302" i="6" s="1"/>
  <c r="FG302" i="6"/>
  <c r="FH302" i="6"/>
  <c r="K302" i="6" s="1"/>
  <c r="FC302" i="6"/>
  <c r="FD302" i="6"/>
  <c r="G302" i="6" s="1"/>
  <c r="FK302" i="6"/>
  <c r="FL302" i="6"/>
  <c r="O302" i="6" s="1"/>
  <c r="FS302" i="6"/>
  <c r="FM302" i="6"/>
  <c r="FN302" i="6"/>
  <c r="Q302" i="6" s="1"/>
  <c r="FE302" i="6"/>
  <c r="FF302" i="6" s="1"/>
  <c r="I302" i="6" s="1"/>
  <c r="FO302" i="6"/>
  <c r="FP302" i="6" s="1"/>
  <c r="S302" i="6" s="1"/>
  <c r="FF300" i="6"/>
  <c r="I300" i="6" s="1"/>
  <c r="HO376" i="6"/>
  <c r="MH370" i="6"/>
  <c r="GZ370" i="6"/>
  <c r="FP370" i="6"/>
  <c r="S370" i="6" s="1"/>
  <c r="MD369" i="6"/>
  <c r="LX367" i="6"/>
  <c r="HP367" i="6"/>
  <c r="AN367" i="6" s="1"/>
  <c r="EZ366" i="6"/>
  <c r="JD363" i="6"/>
  <c r="JR363" i="6"/>
  <c r="ML362" i="6"/>
  <c r="MJ362" i="6"/>
  <c r="HN362" i="6"/>
  <c r="AL362" i="6" s="1"/>
  <c r="JF360" i="6"/>
  <c r="FQ360" i="6"/>
  <c r="FG359" i="6"/>
  <c r="MG358" i="6"/>
  <c r="CZ358" i="6" s="1"/>
  <c r="DU358" i="6" s="1"/>
  <c r="JN356" i="6"/>
  <c r="FC356" i="6"/>
  <c r="MA356" i="6"/>
  <c r="CT356" i="6" s="1"/>
  <c r="JR356" i="6"/>
  <c r="HN356" i="6"/>
  <c r="AL356" i="6" s="1"/>
  <c r="MJ354" i="6"/>
  <c r="LX354" i="6"/>
  <c r="HN354" i="6"/>
  <c r="AL354" i="6" s="1"/>
  <c r="JG352" i="6"/>
  <c r="BW352" i="6" s="1"/>
  <c r="BX352" i="6" s="1"/>
  <c r="LY351" i="6"/>
  <c r="CR351" i="6" s="1"/>
  <c r="HL350" i="6"/>
  <c r="AJ350" i="6" s="1"/>
  <c r="JS348" i="6"/>
  <c r="CI348" i="6" s="1"/>
  <c r="CJ348" i="6" s="1"/>
  <c r="MG347" i="6"/>
  <c r="CZ347" i="6" s="1"/>
  <c r="DA347" i="6" s="1"/>
  <c r="DV347" i="6" s="1"/>
  <c r="MK347" i="6"/>
  <c r="DD347" i="6" s="1"/>
  <c r="HP347" i="6"/>
  <c r="AN347" i="6" s="1"/>
  <c r="FH347" i="6"/>
  <c r="K347" i="6" s="1"/>
  <c r="JI344" i="6"/>
  <c r="BY344" i="6" s="1"/>
  <c r="BZ344" i="6" s="1"/>
  <c r="HD344" i="6"/>
  <c r="AB344" i="6"/>
  <c r="JS343" i="6"/>
  <c r="CI343" i="6" s="1"/>
  <c r="CJ343" i="6" s="1"/>
  <c r="MC342" i="6"/>
  <c r="CV342" i="6" s="1"/>
  <c r="DQ342" i="6" s="1"/>
  <c r="JI342" i="6"/>
  <c r="BY342" i="6" s="1"/>
  <c r="BZ342" i="6" s="1"/>
  <c r="JM342" i="6"/>
  <c r="CC342" i="6"/>
  <c r="CD342" i="6" s="1"/>
  <c r="MB340" i="6"/>
  <c r="HN336" i="6"/>
  <c r="AL336" i="6" s="1"/>
  <c r="FE336" i="6"/>
  <c r="FC336" i="6"/>
  <c r="FD336" i="6" s="1"/>
  <c r="G336" i="6" s="1"/>
  <c r="FM336" i="6"/>
  <c r="FO336" i="6"/>
  <c r="FP336" i="6" s="1"/>
  <c r="S336" i="6" s="1"/>
  <c r="FQ336" i="6"/>
  <c r="MG334" i="6"/>
  <c r="CZ334" i="6"/>
  <c r="JK332" i="6"/>
  <c r="CA332" i="6" s="1"/>
  <c r="CB332" i="6" s="1"/>
  <c r="HE330" i="6"/>
  <c r="HF330" i="6"/>
  <c r="AD330" i="6" s="1"/>
  <c r="HG330" i="6"/>
  <c r="HC330" i="6"/>
  <c r="HD330" i="6" s="1"/>
  <c r="AB330" i="6" s="1"/>
  <c r="HM330" i="6"/>
  <c r="HN330" i="6"/>
  <c r="AL330" i="6" s="1"/>
  <c r="HO330" i="6"/>
  <c r="HQ330" i="6"/>
  <c r="HS330" i="6"/>
  <c r="JG328" i="6"/>
  <c r="BW328" i="6" s="1"/>
  <c r="BX328" i="6" s="1"/>
  <c r="FP327" i="6"/>
  <c r="S327" i="6" s="1"/>
  <c r="FL320" i="6"/>
  <c r="O320" i="6" s="1"/>
  <c r="JK318" i="6"/>
  <c r="CA318" i="6" s="1"/>
  <c r="CB318" i="6" s="1"/>
  <c r="HN315" i="6"/>
  <c r="AL315" i="6" s="1"/>
  <c r="FQ312" i="6"/>
  <c r="FR312" i="6"/>
  <c r="U312" i="6" s="1"/>
  <c r="FS312" i="6"/>
  <c r="FC312" i="6"/>
  <c r="FD312" i="6" s="1"/>
  <c r="G312" i="6" s="1"/>
  <c r="FI312" i="6"/>
  <c r="FJ312" i="6"/>
  <c r="M312" i="6" s="1"/>
  <c r="FK312" i="6"/>
  <c r="FM312" i="6"/>
  <c r="FN312" i="6"/>
  <c r="Q312" i="6" s="1"/>
  <c r="FO312" i="6"/>
  <c r="JN307" i="6"/>
  <c r="JF307" i="6"/>
  <c r="JG307" i="6"/>
  <c r="BW307" i="6" s="1"/>
  <c r="BX307" i="6" s="1"/>
  <c r="JP307" i="6"/>
  <c r="JQ307" i="6"/>
  <c r="CG307" i="6" s="1"/>
  <c r="CH307" i="6" s="1"/>
  <c r="JD307" i="6"/>
  <c r="JE307" i="6"/>
  <c r="BU307" i="6" s="1"/>
  <c r="BV307" i="6" s="1"/>
  <c r="JR307" i="6"/>
  <c r="JJ307" i="6"/>
  <c r="JL307" i="6"/>
  <c r="JM307" i="6" s="1"/>
  <c r="CC307" i="6" s="1"/>
  <c r="CD307" i="6" s="1"/>
  <c r="LX302" i="6"/>
  <c r="LY302" i="6"/>
  <c r="CR302" i="6" s="1"/>
  <c r="ML302" i="6"/>
  <c r="LZ302" i="6"/>
  <c r="MA302" i="6"/>
  <c r="CT302" i="6" s="1"/>
  <c r="MJ302" i="6"/>
  <c r="MK302" i="6"/>
  <c r="DD302" i="6" s="1"/>
  <c r="LV302" i="6"/>
  <c r="LW302" i="6"/>
  <c r="CP302" i="6" s="1"/>
  <c r="MB302" i="6"/>
  <c r="MC302" i="6" s="1"/>
  <c r="CV302" i="6" s="1"/>
  <c r="DQ302" i="6" s="1"/>
  <c r="MD302" i="6"/>
  <c r="ME302" i="6" s="1"/>
  <c r="CX302" i="6" s="1"/>
  <c r="CY302" i="6" s="1"/>
  <c r="DT302" i="6" s="1"/>
  <c r="MF302" i="6"/>
  <c r="MG302" i="6"/>
  <c r="CZ302" i="6" s="1"/>
  <c r="DU302" i="6" s="1"/>
  <c r="MH302" i="6"/>
  <c r="MI302" i="6" s="1"/>
  <c r="DB302" i="6" s="1"/>
  <c r="AM298" i="6"/>
  <c r="BH298" i="6" s="1"/>
  <c r="BG298" i="6"/>
  <c r="HM376" i="6"/>
  <c r="HN376" i="6"/>
  <c r="AL376" i="6" s="1"/>
  <c r="MF370" i="6"/>
  <c r="LV370" i="6"/>
  <c r="JF370" i="6"/>
  <c r="LG369" i="6"/>
  <c r="MB369" i="6"/>
  <c r="LV369" i="6"/>
  <c r="JF369" i="6"/>
  <c r="EY369" i="6"/>
  <c r="MD368" i="6"/>
  <c r="JR368" i="6"/>
  <c r="JH368" i="6"/>
  <c r="JD368" i="6"/>
  <c r="ML367" i="6"/>
  <c r="LT367" i="6"/>
  <c r="MI367" i="6" s="1"/>
  <c r="DB367" i="6" s="1"/>
  <c r="IZ367" i="6"/>
  <c r="HN367" i="6"/>
  <c r="AL367" i="6" s="1"/>
  <c r="LG366" i="6"/>
  <c r="FS366" i="6"/>
  <c r="JR366" i="6"/>
  <c r="HO366" i="6"/>
  <c r="HE366" i="6"/>
  <c r="FQ366" i="6"/>
  <c r="LF364" i="6"/>
  <c r="FD364" i="6"/>
  <c r="LF363" i="6"/>
  <c r="LH363" i="6" s="1"/>
  <c r="FC363" i="6"/>
  <c r="FD363" i="6"/>
  <c r="IY363" i="6"/>
  <c r="JH362" i="6"/>
  <c r="FH362" i="6"/>
  <c r="LZ362" i="6"/>
  <c r="LV362" i="6"/>
  <c r="JP362" i="6"/>
  <c r="FR362" i="6"/>
  <c r="U362" i="6" s="1"/>
  <c r="JT360" i="6"/>
  <c r="JD360" i="6"/>
  <c r="FG360" i="6"/>
  <c r="JP360" i="6"/>
  <c r="EX360" i="6"/>
  <c r="LG359" i="6"/>
  <c r="LH359" i="6" s="1"/>
  <c r="FE359" i="6"/>
  <c r="JS358" i="6"/>
  <c r="CI358" i="6" s="1"/>
  <c r="CJ358" i="6" s="1"/>
  <c r="FS356" i="6"/>
  <c r="MK356" i="6"/>
  <c r="DD356" i="6" s="1"/>
  <c r="DY356" i="6" s="1"/>
  <c r="LY356" i="6"/>
  <c r="CR356" i="6" s="1"/>
  <c r="DM356" i="6" s="1"/>
  <c r="IY356" i="6"/>
  <c r="JK356" i="6"/>
  <c r="FO356" i="6"/>
  <c r="MH355" i="6"/>
  <c r="LZ355" i="6"/>
  <c r="HF355" i="6"/>
  <c r="AD355" i="6" s="1"/>
  <c r="MH354" i="6"/>
  <c r="LQ354" i="6"/>
  <c r="JS352" i="6"/>
  <c r="CI352" i="6" s="1"/>
  <c r="CJ352" i="6" s="1"/>
  <c r="MK351" i="6"/>
  <c r="DD351" i="6" s="1"/>
  <c r="DY351" i="6" s="1"/>
  <c r="HD350" i="6"/>
  <c r="AB350" i="6" s="1"/>
  <c r="LH348" i="6"/>
  <c r="FN348" i="6"/>
  <c r="Q348" i="6" s="1"/>
  <c r="FD344" i="6"/>
  <c r="G344" i="6" s="1"/>
  <c r="JE343" i="6"/>
  <c r="BU343" i="6" s="1"/>
  <c r="BV343" i="6" s="1"/>
  <c r="LZ340" i="6"/>
  <c r="MA340" i="6" s="1"/>
  <c r="CT340" i="6" s="1"/>
  <c r="JJ339" i="6"/>
  <c r="JK339" i="6" s="1"/>
  <c r="CA339" i="6" s="1"/>
  <c r="CB339" i="6" s="1"/>
  <c r="FI339" i="6"/>
  <c r="FQ339" i="6"/>
  <c r="FE339" i="6"/>
  <c r="FS339" i="6"/>
  <c r="FG339" i="6"/>
  <c r="MF336" i="6"/>
  <c r="MG336" i="6"/>
  <c r="CZ336" i="6" s="1"/>
  <c r="MH336" i="6"/>
  <c r="LX336" i="6"/>
  <c r="LY336" i="6"/>
  <c r="CR336" i="6" s="1"/>
  <c r="MJ336" i="6"/>
  <c r="MK336" i="6" s="1"/>
  <c r="DD336" i="6" s="1"/>
  <c r="LZ335" i="6"/>
  <c r="MA335" i="6" s="1"/>
  <c r="CT335" i="6"/>
  <c r="FG334" i="6"/>
  <c r="FH334" i="6"/>
  <c r="K334" i="6" s="1"/>
  <c r="FI334" i="6"/>
  <c r="FO334" i="6"/>
  <c r="FQ334" i="6"/>
  <c r="FE334" i="6"/>
  <c r="ME332" i="6"/>
  <c r="CX332" i="6"/>
  <c r="DS332" i="6" s="1"/>
  <c r="HE332" i="6"/>
  <c r="HF332" i="6" s="1"/>
  <c r="AD332" i="6" s="1"/>
  <c r="HM332" i="6"/>
  <c r="HI332" i="6"/>
  <c r="HK332" i="6"/>
  <c r="HL332" i="6"/>
  <c r="AJ332" i="6" s="1"/>
  <c r="HQ332" i="6"/>
  <c r="HS332" i="6"/>
  <c r="JF331" i="6"/>
  <c r="JG331" i="6"/>
  <c r="BW331" i="6" s="1"/>
  <c r="BX331" i="6" s="1"/>
  <c r="JD331" i="6"/>
  <c r="JE331" i="6" s="1"/>
  <c r="BU331" i="6" s="1"/>
  <c r="BV331" i="6" s="1"/>
  <c r="JL331" i="6"/>
  <c r="JN331" i="6"/>
  <c r="JO331" i="6" s="1"/>
  <c r="CE331" i="6" s="1"/>
  <c r="CF331" i="6" s="1"/>
  <c r="JT331" i="6"/>
  <c r="JP331" i="6"/>
  <c r="JR331" i="6"/>
  <c r="JS331" i="6"/>
  <c r="CI331" i="6" s="1"/>
  <c r="CJ331" i="6" s="1"/>
  <c r="HP331" i="6"/>
  <c r="AN331" i="6" s="1"/>
  <c r="FF331" i="6"/>
  <c r="I331" i="6" s="1"/>
  <c r="FR328" i="6"/>
  <c r="U328" i="6" s="1"/>
  <c r="HG327" i="6"/>
  <c r="FD327" i="6"/>
  <c r="G327" i="6" s="1"/>
  <c r="MD323" i="6"/>
  <c r="LH322" i="6"/>
  <c r="FD318" i="6"/>
  <c r="G318" i="6" s="1"/>
  <c r="FD316" i="6"/>
  <c r="G316" i="6" s="1"/>
  <c r="MA315" i="6"/>
  <c r="CT315" i="6" s="1"/>
  <c r="HD315" i="6"/>
  <c r="AB315" i="6" s="1"/>
  <c r="JF309" i="6"/>
  <c r="JG309" i="6"/>
  <c r="BW309" i="6" s="1"/>
  <c r="BX309" i="6" s="1"/>
  <c r="JH309" i="6"/>
  <c r="JI309" i="6" s="1"/>
  <c r="BY309" i="6" s="1"/>
  <c r="BZ309" i="6" s="1"/>
  <c r="JD309" i="6"/>
  <c r="JE309" i="6"/>
  <c r="BU309" i="6" s="1"/>
  <c r="BV309" i="6" s="1"/>
  <c r="JL309" i="6"/>
  <c r="JM309" i="6"/>
  <c r="CC309" i="6" s="1"/>
  <c r="CD309" i="6" s="1"/>
  <c r="JT309" i="6"/>
  <c r="JN309" i="6"/>
  <c r="JO309" i="6" s="1"/>
  <c r="CE309" i="6" s="1"/>
  <c r="CF309" i="6" s="1"/>
  <c r="JP309" i="6"/>
  <c r="JQ309" i="6"/>
  <c r="CG309" i="6" s="1"/>
  <c r="CH309" i="6" s="1"/>
  <c r="JR309" i="6"/>
  <c r="JS309" i="6"/>
  <c r="CI309" i="6" s="1"/>
  <c r="CJ309" i="6" s="1"/>
  <c r="JK305" i="6"/>
  <c r="CA305" i="6" s="1"/>
  <c r="CB305" i="6" s="1"/>
  <c r="FN305" i="6"/>
  <c r="Q305" i="6" s="1"/>
  <c r="MJ300" i="6"/>
  <c r="FK298" i="6"/>
  <c r="FL298" i="6"/>
  <c r="O298" i="6" s="1"/>
  <c r="MI372" i="6"/>
  <c r="DB372" i="6" s="1"/>
  <c r="FL370" i="6"/>
  <c r="O370" i="6"/>
  <c r="MJ367" i="6"/>
  <c r="HL367" i="6"/>
  <c r="AJ367" i="6" s="1"/>
  <c r="FO366" i="6"/>
  <c r="FR364" i="6"/>
  <c r="U364" i="6" s="1"/>
  <c r="JT363" i="6"/>
  <c r="FR363" i="6"/>
  <c r="U363" i="6" s="1"/>
  <c r="LY359" i="6"/>
  <c r="CR359" i="6" s="1"/>
  <c r="CS359" i="6" s="1"/>
  <c r="DN359" i="6" s="1"/>
  <c r="JS359" i="6"/>
  <c r="CI359" i="6" s="1"/>
  <c r="CJ359" i="6" s="1"/>
  <c r="JL356" i="6"/>
  <c r="HD356" i="6"/>
  <c r="AB356" i="6" s="1"/>
  <c r="MF354" i="6"/>
  <c r="LH351" i="6"/>
  <c r="JQ348" i="6"/>
  <c r="CG348" i="6" s="1"/>
  <c r="CH348" i="6" s="1"/>
  <c r="ML335" i="6"/>
  <c r="FL327" i="6"/>
  <c r="O327" i="6" s="1"/>
  <c r="HG324" i="6"/>
  <c r="HH324" i="6"/>
  <c r="AF324" i="6" s="1"/>
  <c r="HS324" i="6"/>
  <c r="HM324" i="6"/>
  <c r="HN324" i="6" s="1"/>
  <c r="AL324" i="6" s="1"/>
  <c r="HO324" i="6"/>
  <c r="HP324" i="6" s="1"/>
  <c r="AN324" i="6" s="1"/>
  <c r="HE324" i="6"/>
  <c r="HF324" i="6"/>
  <c r="AD324" i="6" s="1"/>
  <c r="HQ324" i="6"/>
  <c r="HR324" i="6" s="1"/>
  <c r="AP324" i="6" s="1"/>
  <c r="MB323" i="6"/>
  <c r="MC323" i="6"/>
  <c r="CV323" i="6" s="1"/>
  <c r="LC309" i="6"/>
  <c r="LD309" i="6"/>
  <c r="LE309" i="6"/>
  <c r="HE302" i="6"/>
  <c r="HF302" i="6" s="1"/>
  <c r="AD302" i="6" s="1"/>
  <c r="HG302" i="6"/>
  <c r="HH302" i="6"/>
  <c r="AF302" i="6" s="1"/>
  <c r="HQ302" i="6"/>
  <c r="HR302" i="6"/>
  <c r="AP302" i="6" s="1"/>
  <c r="HC302" i="6"/>
  <c r="HD302" i="6" s="1"/>
  <c r="AB302" i="6" s="1"/>
  <c r="HI302" i="6"/>
  <c r="HJ302" i="6" s="1"/>
  <c r="AH302" i="6" s="1"/>
  <c r="HK302" i="6"/>
  <c r="HL302" i="6"/>
  <c r="AJ302" i="6" s="1"/>
  <c r="HM302" i="6"/>
  <c r="HN302" i="6" s="1"/>
  <c r="AL302" i="6" s="1"/>
  <c r="HO302" i="6"/>
  <c r="HP302" i="6"/>
  <c r="AN302" i="6" s="1"/>
  <c r="HS302" i="6"/>
  <c r="CU301" i="6"/>
  <c r="DP301" i="6" s="1"/>
  <c r="DO301" i="6"/>
  <c r="HJ376" i="6"/>
  <c r="AH376" i="6" s="1"/>
  <c r="LF373" i="6"/>
  <c r="LH373" i="6" s="1"/>
  <c r="MG372" i="6"/>
  <c r="CZ372" i="6" s="1"/>
  <c r="DA372" i="6" s="1"/>
  <c r="DV372" i="6" s="1"/>
  <c r="JT369" i="6"/>
  <c r="HJ367" i="6"/>
  <c r="AH367" i="6" s="1"/>
  <c r="HD367" i="6"/>
  <c r="AB367" i="6" s="1"/>
  <c r="JT366" i="6"/>
  <c r="FM363" i="6"/>
  <c r="LH362" i="6"/>
  <c r="HJ362" i="6"/>
  <c r="AH362" i="6" s="1"/>
  <c r="FP362" i="6"/>
  <c r="S362" i="6" s="1"/>
  <c r="FS360" i="6"/>
  <c r="JI358" i="6"/>
  <c r="MC358" i="6"/>
  <c r="CV358" i="6" s="1"/>
  <c r="LW358" i="6"/>
  <c r="CP358" i="6" s="1"/>
  <c r="CQ358" i="6" s="1"/>
  <c r="DL358" i="6" s="1"/>
  <c r="HJ356" i="6"/>
  <c r="AH356" i="6" s="1"/>
  <c r="ML354" i="6"/>
  <c r="HD354" i="6"/>
  <c r="AB354" i="6" s="1"/>
  <c r="JO352" i="6"/>
  <c r="CE352" i="6" s="1"/>
  <c r="CF352" i="6" s="1"/>
  <c r="JE352" i="6"/>
  <c r="BU352" i="6" s="1"/>
  <c r="BV352" i="6" s="1"/>
  <c r="MG351" i="6"/>
  <c r="CZ351" i="6" s="1"/>
  <c r="DU351" i="6" s="1"/>
  <c r="JM351" i="6"/>
  <c r="CC351" i="6" s="1"/>
  <c r="CD351" i="6" s="1"/>
  <c r="JE351" i="6"/>
  <c r="BU351" i="6" s="1"/>
  <c r="BV351" i="6" s="1"/>
  <c r="HH350" i="6"/>
  <c r="AF350" i="6" s="1"/>
  <c r="LW347" i="6"/>
  <c r="CP347" i="6" s="1"/>
  <c r="CQ347" i="6" s="1"/>
  <c r="DL347" i="6" s="1"/>
  <c r="JK347" i="6"/>
  <c r="CA347" i="6" s="1"/>
  <c r="CB347" i="6" s="1"/>
  <c r="JI343" i="6"/>
  <c r="BY343" i="6" s="1"/>
  <c r="BZ343" i="6" s="1"/>
  <c r="HF343" i="6"/>
  <c r="AD343" i="6" s="1"/>
  <c r="FM339" i="6"/>
  <c r="HJ338" i="6"/>
  <c r="AH338" i="6" s="1"/>
  <c r="MB336" i="6"/>
  <c r="MC336" i="6" s="1"/>
  <c r="CV336" i="6" s="1"/>
  <c r="FI336" i="6"/>
  <c r="FM334" i="6"/>
  <c r="FN334" i="6" s="1"/>
  <c r="Q334" i="6" s="1"/>
  <c r="JQ330" i="6"/>
  <c r="CG330" i="6" s="1"/>
  <c r="CH330" i="6" s="1"/>
  <c r="HK330" i="6"/>
  <c r="JH324" i="6"/>
  <c r="JI324" i="6" s="1"/>
  <c r="BY324" i="6" s="1"/>
  <c r="BZ324" i="6" s="1"/>
  <c r="JJ324" i="6"/>
  <c r="JK324" i="6" s="1"/>
  <c r="CA324" i="6" s="1"/>
  <c r="CB324" i="6" s="1"/>
  <c r="JP324" i="6"/>
  <c r="JQ324" i="6" s="1"/>
  <c r="CG324" i="6" s="1"/>
  <c r="CH324" i="6" s="1"/>
  <c r="JR324" i="6"/>
  <c r="JF324" i="6"/>
  <c r="JG324" i="6" s="1"/>
  <c r="BW324" i="6" s="1"/>
  <c r="BX324" i="6" s="1"/>
  <c r="FH320" i="6"/>
  <c r="K320" i="6" s="1"/>
  <c r="HI319" i="6"/>
  <c r="FP316" i="6"/>
  <c r="S316" i="6" s="1"/>
  <c r="FL315" i="6"/>
  <c r="O315" i="6" s="1"/>
  <c r="JO314" i="6"/>
  <c r="CE314" i="6" s="1"/>
  <c r="CF314" i="6" s="1"/>
  <c r="HG314" i="6"/>
  <c r="HH314" i="6"/>
  <c r="AF314" i="6" s="1"/>
  <c r="FG312" i="6"/>
  <c r="MI310" i="6"/>
  <c r="DB310" i="6" s="1"/>
  <c r="MA310" i="6"/>
  <c r="CT310" i="6" s="1"/>
  <c r="HN308" i="6"/>
  <c r="AL308" i="6" s="1"/>
  <c r="AW304" i="6"/>
  <c r="AC304" i="6"/>
  <c r="AX304" i="6" s="1"/>
  <c r="FI302" i="6"/>
  <c r="FJ302" i="6"/>
  <c r="M302" i="6" s="1"/>
  <c r="HG301" i="6"/>
  <c r="HH301" i="6"/>
  <c r="AF301" i="6" s="1"/>
  <c r="HQ301" i="6"/>
  <c r="HR301" i="6" s="1"/>
  <c r="AP301" i="6" s="1"/>
  <c r="HC301" i="6"/>
  <c r="HD301" i="6" s="1"/>
  <c r="AB301" i="6" s="1"/>
  <c r="HK301" i="6"/>
  <c r="HL301" i="6"/>
  <c r="AJ301" i="6" s="1"/>
  <c r="HM301" i="6"/>
  <c r="HN301" i="6" s="1"/>
  <c r="AL301" i="6" s="1"/>
  <c r="HS301" i="6"/>
  <c r="HO301" i="6"/>
  <c r="HP301" i="6"/>
  <c r="AN301" i="6" s="1"/>
  <c r="HE301" i="6"/>
  <c r="HF301" i="6"/>
  <c r="AD301" i="6" s="1"/>
  <c r="LF298" i="6"/>
  <c r="JG338" i="6"/>
  <c r="BW338" i="6" s="1"/>
  <c r="BX338" i="6" s="1"/>
  <c r="FQ338" i="6"/>
  <c r="JN336" i="6"/>
  <c r="MC334" i="6"/>
  <c r="CV334" i="6"/>
  <c r="HM334" i="6"/>
  <c r="HN334" i="6" s="1"/>
  <c r="AL334" i="6" s="1"/>
  <c r="JH332" i="6"/>
  <c r="FO332" i="6"/>
  <c r="LZ331" i="6"/>
  <c r="MA331" i="6"/>
  <c r="CT331" i="6" s="1"/>
  <c r="HM331" i="6"/>
  <c r="HN331" i="6"/>
  <c r="AL331" i="6" s="1"/>
  <c r="HC331" i="6"/>
  <c r="FJ331" i="6"/>
  <c r="M331" i="6" s="1"/>
  <c r="MF330" i="6"/>
  <c r="LV330" i="6"/>
  <c r="JK330" i="6"/>
  <c r="CA330" i="6" s="1"/>
  <c r="CB330" i="6" s="1"/>
  <c r="FM330" i="6"/>
  <c r="FN330" i="6" s="1"/>
  <c r="Q330" i="6" s="1"/>
  <c r="MJ328" i="6"/>
  <c r="JK328" i="6"/>
  <c r="CA328" i="6" s="1"/>
  <c r="CB328" i="6" s="1"/>
  <c r="HQ328" i="6"/>
  <c r="FJ328" i="6"/>
  <c r="M328" i="6" s="1"/>
  <c r="MF327" i="6"/>
  <c r="MG326" i="6"/>
  <c r="CZ326" i="6" s="1"/>
  <c r="MA326" i="6"/>
  <c r="CT326" i="6" s="1"/>
  <c r="CU326" i="6" s="1"/>
  <c r="DP326" i="6" s="1"/>
  <c r="HJ326" i="6"/>
  <c r="AH326" i="6" s="1"/>
  <c r="MC324" i="6"/>
  <c r="CV324" i="6" s="1"/>
  <c r="FC324" i="6"/>
  <c r="FD324" i="6"/>
  <c r="G324" i="6" s="1"/>
  <c r="HJ323" i="6"/>
  <c r="AH323" i="6" s="1"/>
  <c r="FD322" i="6"/>
  <c r="G322" i="6" s="1"/>
  <c r="LZ320" i="6"/>
  <c r="MA320" i="6" s="1"/>
  <c r="CT320" i="6" s="1"/>
  <c r="JR320" i="6"/>
  <c r="JS320" i="6"/>
  <c r="CI320" i="6" s="1"/>
  <c r="CJ320" i="6" s="1"/>
  <c r="JH320" i="6"/>
  <c r="JI320" i="6" s="1"/>
  <c r="BY320" i="6" s="1"/>
  <c r="BZ320" i="6" s="1"/>
  <c r="FN319" i="6"/>
  <c r="Q319" i="6" s="1"/>
  <c r="LF318" i="6"/>
  <c r="JH318" i="6"/>
  <c r="FG318" i="6"/>
  <c r="HD316" i="6"/>
  <c r="AB316" i="6" s="1"/>
  <c r="JR315" i="6"/>
  <c r="JF315" i="6"/>
  <c r="FG315" i="6"/>
  <c r="FH315" i="6"/>
  <c r="K315" i="6" s="1"/>
  <c r="JH314" i="6"/>
  <c r="HG312" i="6"/>
  <c r="JH311" i="6"/>
  <c r="HF311" i="6"/>
  <c r="AD311" i="6" s="1"/>
  <c r="MC310" i="6"/>
  <c r="CV310" i="6" s="1"/>
  <c r="DQ310" i="6" s="1"/>
  <c r="LV310" i="6"/>
  <c r="LW310" i="6" s="1"/>
  <c r="CP310" i="6" s="1"/>
  <c r="HK310" i="6"/>
  <c r="HL310" i="6"/>
  <c r="AJ310" i="6" s="1"/>
  <c r="FL310" i="6"/>
  <c r="O310" i="6" s="1"/>
  <c r="HN309" i="6"/>
  <c r="AL309" i="6" s="1"/>
  <c r="FJ309" i="6"/>
  <c r="M309" i="6" s="1"/>
  <c r="FQ308" i="6"/>
  <c r="MH307" i="6"/>
  <c r="HI305" i="6"/>
  <c r="HC305" i="6"/>
  <c r="HD305" i="6" s="1"/>
  <c r="AB305" i="6" s="1"/>
  <c r="FJ305" i="6"/>
  <c r="M305" i="6" s="1"/>
  <c r="LX304" i="6"/>
  <c r="LY304" i="6" s="1"/>
  <c r="CR304" i="6"/>
  <c r="JQ304" i="6"/>
  <c r="CG304" i="6" s="1"/>
  <c r="CH304" i="6" s="1"/>
  <c r="HJ304" i="6"/>
  <c r="AH304" i="6" s="1"/>
  <c r="ME303" i="6"/>
  <c r="CX303" i="6" s="1"/>
  <c r="DS303" i="6" s="1"/>
  <c r="HL303" i="6"/>
  <c r="AJ303" i="6" s="1"/>
  <c r="MC301" i="6"/>
  <c r="CV301" i="6" s="1"/>
  <c r="DQ301" i="6" s="1"/>
  <c r="FM301" i="6"/>
  <c r="FN301" i="6" s="1"/>
  <c r="Q301" i="6"/>
  <c r="LD300" i="6"/>
  <c r="LG300" i="6"/>
  <c r="JG300" i="6"/>
  <c r="BW300" i="6" s="1"/>
  <c r="BX300" i="6" s="1"/>
  <c r="HG300" i="6"/>
  <c r="JT298" i="6"/>
  <c r="LX298" i="6"/>
  <c r="LY298" i="6" s="1"/>
  <c r="CR298" i="6" s="1"/>
  <c r="CS298" i="6" s="1"/>
  <c r="DN298" i="6" s="1"/>
  <c r="JP298" i="6"/>
  <c r="HK298" i="6"/>
  <c r="HL298" i="6"/>
  <c r="AJ298" i="6" s="1"/>
  <c r="HC298" i="6"/>
  <c r="HD298" i="6" s="1"/>
  <c r="AB298" i="6" s="1"/>
  <c r="MJ297" i="6"/>
  <c r="MK297" i="6" s="1"/>
  <c r="DD297" i="6" s="1"/>
  <c r="DY297" i="6" s="1"/>
  <c r="JR297" i="6"/>
  <c r="JS297" i="6" s="1"/>
  <c r="CI297" i="6" s="1"/>
  <c r="CJ297" i="6" s="1"/>
  <c r="FE297" i="6"/>
  <c r="FF297" i="6"/>
  <c r="I297" i="6" s="1"/>
  <c r="MA296" i="6"/>
  <c r="CT296" i="6" s="1"/>
  <c r="CU296" i="6" s="1"/>
  <c r="DP296" i="6" s="1"/>
  <c r="JS296" i="6"/>
  <c r="CI296" i="6" s="1"/>
  <c r="CJ296" i="6" s="1"/>
  <c r="HN296" i="6"/>
  <c r="AL296" i="6"/>
  <c r="FS295" i="6"/>
  <c r="JF295" i="6"/>
  <c r="JH295" i="6"/>
  <c r="JR295" i="6"/>
  <c r="JD295" i="6"/>
  <c r="JJ295" i="6"/>
  <c r="JP295" i="6"/>
  <c r="FM295" i="6"/>
  <c r="FN295" i="6" s="1"/>
  <c r="Q295" i="6" s="1"/>
  <c r="JH294" i="6"/>
  <c r="JI294" i="6"/>
  <c r="BY294" i="6" s="1"/>
  <c r="BZ294" i="6" s="1"/>
  <c r="JJ294" i="6"/>
  <c r="JK294" i="6"/>
  <c r="CA294" i="6" s="1"/>
  <c r="CB294" i="6" s="1"/>
  <c r="JD294" i="6"/>
  <c r="JE294" i="6" s="1"/>
  <c r="BU294" i="6" s="1"/>
  <c r="BV294" i="6" s="1"/>
  <c r="JN294" i="6"/>
  <c r="JO294" i="6" s="1"/>
  <c r="CE294" i="6" s="1"/>
  <c r="CF294" i="6" s="1"/>
  <c r="JR294" i="6"/>
  <c r="JS294" i="6"/>
  <c r="CI294" i="6" s="1"/>
  <c r="CJ294" i="6" s="1"/>
  <c r="JF294" i="6"/>
  <c r="JG294" i="6" s="1"/>
  <c r="BW294" i="6" s="1"/>
  <c r="BX294" i="6" s="1"/>
  <c r="MI293" i="6"/>
  <c r="DB293" i="6" s="1"/>
  <c r="DC293" i="6" s="1"/>
  <c r="DX293" i="6" s="1"/>
  <c r="JM285" i="6"/>
  <c r="CC285" i="6" s="1"/>
  <c r="CD285" i="6" s="1"/>
  <c r="JO285" i="6"/>
  <c r="CE285" i="6" s="1"/>
  <c r="CF285" i="6" s="1"/>
  <c r="FL285" i="6"/>
  <c r="O285" i="6" s="1"/>
  <c r="FF285" i="6"/>
  <c r="I285" i="6" s="1"/>
  <c r="FN285" i="6"/>
  <c r="Q285" i="6" s="1"/>
  <c r="HD283" i="6"/>
  <c r="AB283" i="6"/>
  <c r="HF281" i="6"/>
  <c r="AD281" i="6" s="1"/>
  <c r="FG279" i="6"/>
  <c r="FH279" i="6"/>
  <c r="K279" i="6" s="1"/>
  <c r="FI279" i="6"/>
  <c r="FC279" i="6"/>
  <c r="FD279" i="6"/>
  <c r="G279" i="6" s="1"/>
  <c r="FM279" i="6"/>
  <c r="FS279" i="6"/>
  <c r="FO279" i="6"/>
  <c r="FP279" i="6" s="1"/>
  <c r="S279" i="6" s="1"/>
  <c r="FQ279" i="6"/>
  <c r="FE279" i="6"/>
  <c r="MI278" i="6"/>
  <c r="DB278" i="6" s="1"/>
  <c r="DW278" i="6" s="1"/>
  <c r="LW278" i="6"/>
  <c r="CP278" i="6" s="1"/>
  <c r="DK278" i="6" s="1"/>
  <c r="HD278" i="6"/>
  <c r="AB278" i="6" s="1"/>
  <c r="HJ272" i="6"/>
  <c r="AH272" i="6" s="1"/>
  <c r="HF272" i="6"/>
  <c r="AD272" i="6" s="1"/>
  <c r="DA268" i="6"/>
  <c r="DV268" i="6" s="1"/>
  <c r="DU268" i="6"/>
  <c r="JM340" i="6"/>
  <c r="CC340" i="6" s="1"/>
  <c r="CD340" i="6" s="1"/>
  <c r="HH340" i="6"/>
  <c r="AF340" i="6" s="1"/>
  <c r="MA339" i="6"/>
  <c r="CT339" i="6" s="1"/>
  <c r="DO339" i="6" s="1"/>
  <c r="FS338" i="6"/>
  <c r="FF338" i="6"/>
  <c r="I338" i="6" s="1"/>
  <c r="LG335" i="6"/>
  <c r="LH335" i="6" s="1"/>
  <c r="FL335" i="6"/>
  <c r="O335" i="6" s="1"/>
  <c r="JF332" i="6"/>
  <c r="FM332" i="6"/>
  <c r="FF332" i="6"/>
  <c r="I332" i="6" s="1"/>
  <c r="MJ331" i="6"/>
  <c r="LX331" i="6"/>
  <c r="JI330" i="6"/>
  <c r="BY330" i="6" s="1"/>
  <c r="BZ330" i="6" s="1"/>
  <c r="MH328" i="6"/>
  <c r="MI328" i="6"/>
  <c r="DB328" i="6" s="1"/>
  <c r="HO328" i="6"/>
  <c r="HP328" i="6" s="1"/>
  <c r="AN328" i="6" s="1"/>
  <c r="ML327" i="6"/>
  <c r="MD327" i="6"/>
  <c r="LY327" i="6"/>
  <c r="CR327" i="6" s="1"/>
  <c r="CS327" i="6" s="1"/>
  <c r="DN327" i="6" s="1"/>
  <c r="LW326" i="6"/>
  <c r="CP326" i="6" s="1"/>
  <c r="DK326" i="6" s="1"/>
  <c r="JT320" i="6"/>
  <c r="JF320" i="6"/>
  <c r="JG320" i="6" s="1"/>
  <c r="BW320" i="6" s="1"/>
  <c r="BX320" i="6" s="1"/>
  <c r="JH319" i="6"/>
  <c r="JT318" i="6"/>
  <c r="JF318" i="6"/>
  <c r="JG318" i="6"/>
  <c r="BW318" i="6" s="1"/>
  <c r="BX318" i="6" s="1"/>
  <c r="FE318" i="6"/>
  <c r="FF318" i="6" s="1"/>
  <c r="I318" i="6" s="1"/>
  <c r="JT315" i="6"/>
  <c r="MK315" i="6"/>
  <c r="DD315" i="6" s="1"/>
  <c r="JP315" i="6"/>
  <c r="JQ315" i="6"/>
  <c r="CG315" i="6" s="1"/>
  <c r="CH315" i="6" s="1"/>
  <c r="FE315" i="6"/>
  <c r="ME314" i="6"/>
  <c r="CX314" i="6" s="1"/>
  <c r="LW314" i="6"/>
  <c r="CP314" i="6" s="1"/>
  <c r="DK314" i="6" s="1"/>
  <c r="JF314" i="6"/>
  <c r="JK312" i="6"/>
  <c r="CA312" i="6" s="1"/>
  <c r="CB312" i="6" s="1"/>
  <c r="HE312" i="6"/>
  <c r="LE311" i="6"/>
  <c r="LF311" i="6"/>
  <c r="LX311" i="6"/>
  <c r="LY311" i="6"/>
  <c r="CR311" i="6" s="1"/>
  <c r="JF311" i="6"/>
  <c r="LE310" i="6"/>
  <c r="LF310" i="6"/>
  <c r="MK310" i="6"/>
  <c r="DD310" i="6" s="1"/>
  <c r="DY310" i="6" s="1"/>
  <c r="JI310" i="6"/>
  <c r="BY310" i="6" s="1"/>
  <c r="BZ310" i="6" s="1"/>
  <c r="FH309" i="6"/>
  <c r="K309" i="6" s="1"/>
  <c r="ML308" i="6"/>
  <c r="MJ308" i="6"/>
  <c r="MK308" i="6"/>
  <c r="DD308" i="6" s="1"/>
  <c r="HF308" i="6"/>
  <c r="AD308" i="6" s="1"/>
  <c r="FO308" i="6"/>
  <c r="MF307" i="6"/>
  <c r="MG307" i="6"/>
  <c r="CZ307" i="6" s="1"/>
  <c r="MJ304" i="6"/>
  <c r="MK304" i="6" s="1"/>
  <c r="DD304" i="6" s="1"/>
  <c r="JO304" i="6"/>
  <c r="CE304" i="6" s="1"/>
  <c r="CF304" i="6" s="1"/>
  <c r="HH304" i="6"/>
  <c r="AF304" i="6" s="1"/>
  <c r="FQ304" i="6"/>
  <c r="LE303" i="6"/>
  <c r="LF303" i="6" s="1"/>
  <c r="JR303" i="6"/>
  <c r="JS303" i="6"/>
  <c r="CI303" i="6"/>
  <c r="CJ303" i="6" s="1"/>
  <c r="JR301" i="6"/>
  <c r="FC301" i="6"/>
  <c r="FD301" i="6" s="1"/>
  <c r="G301" i="6" s="1"/>
  <c r="LC300" i="6"/>
  <c r="LF300" i="6" s="1"/>
  <c r="JN300" i="6"/>
  <c r="JO300" i="6"/>
  <c r="CE300" i="6" s="1"/>
  <c r="CF300" i="6" s="1"/>
  <c r="JD300" i="6"/>
  <c r="HE300" i="6"/>
  <c r="ML298" i="6"/>
  <c r="MJ298" i="6"/>
  <c r="MK298" i="6"/>
  <c r="DD298" i="6" s="1"/>
  <c r="JN298" i="6"/>
  <c r="JD298" i="6"/>
  <c r="HJ298" i="6"/>
  <c r="AH298" i="6"/>
  <c r="MH297" i="6"/>
  <c r="LX297" i="6"/>
  <c r="LY297" i="6" s="1"/>
  <c r="CR297" i="6" s="1"/>
  <c r="DM297" i="6" s="1"/>
  <c r="JJ297" i="6"/>
  <c r="JK297" i="6" s="1"/>
  <c r="CA297" i="6" s="1"/>
  <c r="CB297" i="6" s="1"/>
  <c r="FK297" i="6"/>
  <c r="FL297" i="6"/>
  <c r="O297" i="6" s="1"/>
  <c r="MK296" i="6"/>
  <c r="DD296" i="6"/>
  <c r="LY296" i="6"/>
  <c r="CR296" i="6" s="1"/>
  <c r="JQ296" i="6"/>
  <c r="CG296" i="6" s="1"/>
  <c r="CH296" i="6" s="1"/>
  <c r="HL296" i="6"/>
  <c r="AJ296" i="6" s="1"/>
  <c r="MJ295" i="6"/>
  <c r="MK295" i="6" s="1"/>
  <c r="DD295" i="6" s="1"/>
  <c r="DY295" i="6" s="1"/>
  <c r="LZ295" i="6"/>
  <c r="MA295" i="6"/>
  <c r="CT295" i="6" s="1"/>
  <c r="CU295" i="6" s="1"/>
  <c r="DP295" i="6" s="1"/>
  <c r="ML295" i="6"/>
  <c r="LV295" i="6"/>
  <c r="LW295" i="6" s="1"/>
  <c r="CP295" i="6" s="1"/>
  <c r="MF295" i="6"/>
  <c r="MG295" i="6" s="1"/>
  <c r="CZ295" i="6" s="1"/>
  <c r="LX295" i="6"/>
  <c r="LY295" i="6"/>
  <c r="CR295" i="6" s="1"/>
  <c r="MH295" i="6"/>
  <c r="MI295" i="6"/>
  <c r="DB295" i="6" s="1"/>
  <c r="DC295" i="6" s="1"/>
  <c r="DX295" i="6" s="1"/>
  <c r="ME293" i="6"/>
  <c r="CX293" i="6" s="1"/>
  <c r="MI276" i="6"/>
  <c r="DB276" i="6"/>
  <c r="DW276" i="6" s="1"/>
  <c r="JM275" i="6"/>
  <c r="CC275" i="6" s="1"/>
  <c r="CD275" i="6" s="1"/>
  <c r="HL275" i="6"/>
  <c r="AJ275" i="6" s="1"/>
  <c r="HN272" i="6"/>
  <c r="AL272" i="6" s="1"/>
  <c r="FO338" i="6"/>
  <c r="FP338" i="6" s="1"/>
  <c r="S338" i="6" s="1"/>
  <c r="FG338" i="6"/>
  <c r="FH338" i="6" s="1"/>
  <c r="K338" i="6" s="1"/>
  <c r="FC338" i="6"/>
  <c r="FD338" i="6" s="1"/>
  <c r="G338" i="6" s="1"/>
  <c r="JT336" i="6"/>
  <c r="JL336" i="6"/>
  <c r="JM336" i="6" s="1"/>
  <c r="CC336" i="6" s="1"/>
  <c r="CD336" i="6" s="1"/>
  <c r="JD336" i="6"/>
  <c r="JE336" i="6" s="1"/>
  <c r="BU336" i="6" s="1"/>
  <c r="BV336" i="6" s="1"/>
  <c r="LY334" i="6"/>
  <c r="CR334" i="6"/>
  <c r="HJ334" i="6"/>
  <c r="AH334" i="6" s="1"/>
  <c r="FS332" i="6"/>
  <c r="JR332" i="6"/>
  <c r="JS332" i="6"/>
  <c r="CI332" i="6" s="1"/>
  <c r="CJ332" i="6" s="1"/>
  <c r="FK332" i="6"/>
  <c r="FL332" i="6"/>
  <c r="O332" i="6" s="1"/>
  <c r="FC332" i="6"/>
  <c r="MH331" i="6"/>
  <c r="LW331" i="6"/>
  <c r="CP331" i="6" s="1"/>
  <c r="CQ331" i="6" s="1"/>
  <c r="DL331" i="6" s="1"/>
  <c r="JI331" i="6"/>
  <c r="BY331" i="6" s="1"/>
  <c r="BZ331" i="6" s="1"/>
  <c r="HI331" i="6"/>
  <c r="MB330" i="6"/>
  <c r="JS330" i="6"/>
  <c r="CI330" i="6" s="1"/>
  <c r="CJ330" i="6" s="1"/>
  <c r="JF330" i="6"/>
  <c r="JG330" i="6" s="1"/>
  <c r="BW330" i="6" s="1"/>
  <c r="BX330" i="6" s="1"/>
  <c r="FK330" i="6"/>
  <c r="FL330" i="6" s="1"/>
  <c r="O330" i="6" s="1"/>
  <c r="FC330" i="6"/>
  <c r="FD330" i="6"/>
  <c r="G330" i="6" s="1"/>
  <c r="MF328" i="6"/>
  <c r="HM328" i="6"/>
  <c r="FF328" i="6"/>
  <c r="I328" i="6" s="1"/>
  <c r="LV327" i="6"/>
  <c r="MC326" i="6"/>
  <c r="CV326" i="6" s="1"/>
  <c r="JH326" i="6"/>
  <c r="JI326" i="6"/>
  <c r="BY326" i="6" s="1"/>
  <c r="BZ326" i="6" s="1"/>
  <c r="MA324" i="6"/>
  <c r="CT324" i="6" s="1"/>
  <c r="HF323" i="6"/>
  <c r="AD323" i="6" s="1"/>
  <c r="JP320" i="6"/>
  <c r="JQ320" i="6" s="1"/>
  <c r="CG320" i="6" s="1"/>
  <c r="CH320" i="6" s="1"/>
  <c r="LZ319" i="6"/>
  <c r="FL319" i="6"/>
  <c r="O319" i="6" s="1"/>
  <c r="HL318" i="6"/>
  <c r="AJ318" i="6" s="1"/>
  <c r="JN315" i="6"/>
  <c r="FQ315" i="6"/>
  <c r="FR315" i="6" s="1"/>
  <c r="U315" i="6" s="1"/>
  <c r="FD315" i="6"/>
  <c r="G315" i="6" s="1"/>
  <c r="MC314" i="6"/>
  <c r="CV314" i="6" s="1"/>
  <c r="DQ314" i="6" s="1"/>
  <c r="LD311" i="6"/>
  <c r="JR311" i="6"/>
  <c r="JS311" i="6"/>
  <c r="CI311" i="6" s="1"/>
  <c r="CJ311" i="6" s="1"/>
  <c r="LD310" i="6"/>
  <c r="JF310" i="6"/>
  <c r="HQ310" i="6"/>
  <c r="HR310" i="6" s="1"/>
  <c r="AP310" i="6" s="1"/>
  <c r="HI310" i="6"/>
  <c r="HJ310" i="6"/>
  <c r="AH310" i="6" s="1"/>
  <c r="HC310" i="6"/>
  <c r="HD310" i="6" s="1"/>
  <c r="AB310" i="6" s="1"/>
  <c r="FR309" i="6"/>
  <c r="U309" i="6" s="1"/>
  <c r="FF309" i="6"/>
  <c r="I309" i="6" s="1"/>
  <c r="MH308" i="6"/>
  <c r="JH308" i="6"/>
  <c r="FM308" i="6"/>
  <c r="MD307" i="6"/>
  <c r="ME307" i="6" s="1"/>
  <c r="CX307" i="6" s="1"/>
  <c r="LV307" i="6"/>
  <c r="JH305" i="6"/>
  <c r="JI305" i="6" s="1"/>
  <c r="BY305" i="6" s="1"/>
  <c r="BZ305" i="6" s="1"/>
  <c r="HG305" i="6"/>
  <c r="HH305" i="6" s="1"/>
  <c r="AF305" i="6" s="1"/>
  <c r="FR305" i="6"/>
  <c r="U305" i="6" s="1"/>
  <c r="FG305" i="6"/>
  <c r="FH305" i="6" s="1"/>
  <c r="K305" i="6" s="1"/>
  <c r="ML304" i="6"/>
  <c r="MH304" i="6"/>
  <c r="MI304" i="6" s="1"/>
  <c r="DB304" i="6" s="1"/>
  <c r="DW304" i="6" s="1"/>
  <c r="HF304" i="6"/>
  <c r="AD304" i="6"/>
  <c r="FO304" i="6"/>
  <c r="FP304" i="6"/>
  <c r="S304" i="6" s="1"/>
  <c r="LD303" i="6"/>
  <c r="JP303" i="6"/>
  <c r="MK301" i="6"/>
  <c r="DD301" i="6" s="1"/>
  <c r="DY301" i="6" s="1"/>
  <c r="JP301" i="6"/>
  <c r="FL301" i="6"/>
  <c r="O301" i="6" s="1"/>
  <c r="MH298" i="6"/>
  <c r="MI298" i="6" s="1"/>
  <c r="DB298" i="6" s="1"/>
  <c r="JP297" i="6"/>
  <c r="JQ297" i="6" s="1"/>
  <c r="CG297" i="6" s="1"/>
  <c r="CH297" i="6" s="1"/>
  <c r="FQ297" i="6"/>
  <c r="FR297" i="6"/>
  <c r="U297" i="6" s="1"/>
  <c r="HH296" i="6"/>
  <c r="AF296" i="6" s="1"/>
  <c r="HL295" i="6"/>
  <c r="AJ295" i="6" s="1"/>
  <c r="MH294" i="6"/>
  <c r="MI294" i="6" s="1"/>
  <c r="DB294" i="6" s="1"/>
  <c r="DC294" i="6" s="1"/>
  <c r="DX294" i="6" s="1"/>
  <c r="ML294" i="6"/>
  <c r="MJ294" i="6"/>
  <c r="LX294" i="6"/>
  <c r="LY294" i="6"/>
  <c r="CR294" i="6" s="1"/>
  <c r="MB294" i="6"/>
  <c r="LV294" i="6"/>
  <c r="LW294" i="6" s="1"/>
  <c r="CP294" i="6" s="1"/>
  <c r="MF294" i="6"/>
  <c r="FG294" i="6"/>
  <c r="FI294" i="6"/>
  <c r="FC294" i="6"/>
  <c r="FM294" i="6"/>
  <c r="FO294" i="6"/>
  <c r="FQ294" i="6"/>
  <c r="FE294" i="6"/>
  <c r="MA293" i="6"/>
  <c r="CT293" i="6" s="1"/>
  <c r="CU293" i="6" s="1"/>
  <c r="DP293" i="6" s="1"/>
  <c r="MC278" i="6"/>
  <c r="CV278" i="6" s="1"/>
  <c r="DQ278" i="6" s="1"/>
  <c r="FG276" i="6"/>
  <c r="FH276" i="6"/>
  <c r="K276" i="6" s="1"/>
  <c r="FI276" i="6"/>
  <c r="FJ276" i="6" s="1"/>
  <c r="M276" i="6" s="1"/>
  <c r="FC276" i="6"/>
  <c r="FD276" i="6" s="1"/>
  <c r="G276" i="6" s="1"/>
  <c r="FM276" i="6"/>
  <c r="FN276" i="6"/>
  <c r="Q276" i="6" s="1"/>
  <c r="FO276" i="6"/>
  <c r="FP276" i="6" s="1"/>
  <c r="S276" i="6" s="1"/>
  <c r="FQ276" i="6"/>
  <c r="FR276" i="6"/>
  <c r="U276" i="6" s="1"/>
  <c r="FE276" i="6"/>
  <c r="FF276" i="6"/>
  <c r="I276" i="6" s="1"/>
  <c r="HR275" i="6"/>
  <c r="AP275" i="6" s="1"/>
  <c r="FN275" i="6"/>
  <c r="Q275" i="6" s="1"/>
  <c r="HL272" i="6"/>
  <c r="AJ272" i="6" s="1"/>
  <c r="LZ269" i="6"/>
  <c r="MA269" i="6" s="1"/>
  <c r="CT269" i="6" s="1"/>
  <c r="DO269" i="6" s="1"/>
  <c r="ML269" i="6"/>
  <c r="LV269" i="6"/>
  <c r="MD269" i="6"/>
  <c r="MF269" i="6"/>
  <c r="MH269" i="6"/>
  <c r="MI269" i="6" s="1"/>
  <c r="DB269" i="6" s="1"/>
  <c r="MJ269" i="6"/>
  <c r="MK269" i="6"/>
  <c r="DD269" i="6" s="1"/>
  <c r="LX269" i="6"/>
  <c r="LF266" i="6"/>
  <c r="HJ264" i="6"/>
  <c r="HF340" i="6"/>
  <c r="AD340" i="6" s="1"/>
  <c r="JP332" i="6"/>
  <c r="HH331" i="6"/>
  <c r="AF331" i="6" s="1"/>
  <c r="MA330" i="6"/>
  <c r="CT330" i="6" s="1"/>
  <c r="CU330" i="6" s="1"/>
  <c r="DP330" i="6" s="1"/>
  <c r="MK324" i="6"/>
  <c r="DD324" i="6" s="1"/>
  <c r="LY324" i="6"/>
  <c r="CR324" i="6" s="1"/>
  <c r="FJ319" i="6"/>
  <c r="M319" i="6" s="1"/>
  <c r="JR318" i="6"/>
  <c r="JS318" i="6" s="1"/>
  <c r="CI318" i="6" s="1"/>
  <c r="CJ318" i="6" s="1"/>
  <c r="JM318" i="6"/>
  <c r="CC318" i="6" s="1"/>
  <c r="CD318" i="6" s="1"/>
  <c r="FQ318" i="6"/>
  <c r="FR318" i="6" s="1"/>
  <c r="U318" i="6" s="1"/>
  <c r="FP318" i="6"/>
  <c r="S318" i="6" s="1"/>
  <c r="LH314" i="6"/>
  <c r="JR314" i="6"/>
  <c r="JS314" i="6"/>
  <c r="CI314" i="6" s="1"/>
  <c r="CJ314" i="6" s="1"/>
  <c r="JE314" i="6"/>
  <c r="BU314" i="6" s="1"/>
  <c r="BV314" i="6" s="1"/>
  <c r="HS312" i="6"/>
  <c r="JG312" i="6"/>
  <c r="BW312" i="6" s="1"/>
  <c r="BX312" i="6" s="1"/>
  <c r="HQ312" i="6"/>
  <c r="JP311" i="6"/>
  <c r="HH309" i="6"/>
  <c r="AF309" i="6" s="1"/>
  <c r="MF308" i="6"/>
  <c r="MG308" i="6" s="1"/>
  <c r="CZ308" i="6" s="1"/>
  <c r="DA308" i="6" s="1"/>
  <c r="DV308" i="6" s="1"/>
  <c r="LV308" i="6"/>
  <c r="LW308" i="6"/>
  <c r="CP308" i="6" s="1"/>
  <c r="HR308" i="6"/>
  <c r="AP308" i="6" s="1"/>
  <c r="JG305" i="6"/>
  <c r="BW305" i="6" s="1"/>
  <c r="BX305" i="6" s="1"/>
  <c r="FF305" i="6"/>
  <c r="I305" i="6" s="1"/>
  <c r="MF304" i="6"/>
  <c r="MG304" i="6" s="1"/>
  <c r="CZ304" i="6" s="1"/>
  <c r="DU304" i="6" s="1"/>
  <c r="HR304" i="6"/>
  <c r="AP304" i="6" s="1"/>
  <c r="FM304" i="6"/>
  <c r="FN304" i="6"/>
  <c r="Q304" i="6" s="1"/>
  <c r="FC304" i="6"/>
  <c r="FD304" i="6"/>
  <c r="G304" i="6" s="1"/>
  <c r="JN303" i="6"/>
  <c r="JO303" i="6" s="1"/>
  <c r="CE303" i="6" s="1"/>
  <c r="CF303" i="6" s="1"/>
  <c r="JD303" i="6"/>
  <c r="JE303" i="6" s="1"/>
  <c r="BU303" i="6" s="1"/>
  <c r="BV303" i="6" s="1"/>
  <c r="LY301" i="6"/>
  <c r="CR301" i="6" s="1"/>
  <c r="JN301" i="6"/>
  <c r="JD301" i="6"/>
  <c r="HQ300" i="6"/>
  <c r="MF298" i="6"/>
  <c r="MG298" i="6" s="1"/>
  <c r="CZ298" i="6" s="1"/>
  <c r="HH298" i="6"/>
  <c r="AF298" i="6" s="1"/>
  <c r="MF297" i="6"/>
  <c r="MG297" i="6" s="1"/>
  <c r="CZ297" i="6" s="1"/>
  <c r="DU297" i="6" s="1"/>
  <c r="JH297" i="6"/>
  <c r="JI297" i="6" s="1"/>
  <c r="BY297" i="6" s="1"/>
  <c r="BZ297" i="6" s="1"/>
  <c r="JD297" i="6"/>
  <c r="JE297" i="6"/>
  <c r="BU297" i="6" s="1"/>
  <c r="BV297" i="6" s="1"/>
  <c r="MI296" i="6"/>
  <c r="DB296" i="6" s="1"/>
  <c r="DC296" i="6" s="1"/>
  <c r="DX296" i="6" s="1"/>
  <c r="HF296" i="6"/>
  <c r="AD296" i="6" s="1"/>
  <c r="HJ295" i="6"/>
  <c r="AH295" i="6" s="1"/>
  <c r="JH293" i="6"/>
  <c r="JI293" i="6"/>
  <c r="BY293" i="6" s="1"/>
  <c r="BZ293" i="6" s="1"/>
  <c r="JJ293" i="6"/>
  <c r="JD293" i="6"/>
  <c r="JE293" i="6"/>
  <c r="BU293" i="6" s="1"/>
  <c r="BV293" i="6" s="1"/>
  <c r="JN293" i="6"/>
  <c r="JP293" i="6"/>
  <c r="JR293" i="6"/>
  <c r="JF293" i="6"/>
  <c r="JG293" i="6"/>
  <c r="BW293" i="6" s="1"/>
  <c r="BX293" i="6" s="1"/>
  <c r="HH278" i="6"/>
  <c r="AF278" i="6" s="1"/>
  <c r="HE266" i="6"/>
  <c r="HQ266" i="6"/>
  <c r="HG266" i="6"/>
  <c r="HC266" i="6"/>
  <c r="HK266" i="6"/>
  <c r="HM266" i="6"/>
  <c r="HS266" i="6"/>
  <c r="GX266" i="6"/>
  <c r="HO266" i="6"/>
  <c r="LW309" i="6"/>
  <c r="CP309" i="6" s="1"/>
  <c r="CQ309" i="6" s="1"/>
  <c r="DL309" i="6" s="1"/>
  <c r="FP309" i="6"/>
  <c r="S309" i="6" s="1"/>
  <c r="HD308" i="6"/>
  <c r="AB308" i="6" s="1"/>
  <c r="JO305" i="6"/>
  <c r="CE305" i="6" s="1"/>
  <c r="CF305" i="6" s="1"/>
  <c r="HP304" i="6"/>
  <c r="AN304" i="6" s="1"/>
  <c r="HF298" i="6"/>
  <c r="AD298" i="6" s="1"/>
  <c r="MG296" i="6"/>
  <c r="CZ296" i="6" s="1"/>
  <c r="HO294" i="6"/>
  <c r="HP294" i="6" s="1"/>
  <c r="AN294" i="6" s="1"/>
  <c r="HQ294" i="6"/>
  <c r="HE294" i="6"/>
  <c r="HG294" i="6"/>
  <c r="HH294" i="6"/>
  <c r="AF294" i="6" s="1"/>
  <c r="HI294" i="6"/>
  <c r="HJ294" i="6" s="1"/>
  <c r="AH294" i="6" s="1"/>
  <c r="HC294" i="6"/>
  <c r="HD294" i="6"/>
  <c r="AB294" i="6" s="1"/>
  <c r="HM294" i="6"/>
  <c r="HS294" i="6"/>
  <c r="JH279" i="6"/>
  <c r="JI279" i="6"/>
  <c r="BY279" i="6" s="1"/>
  <c r="BZ279" i="6" s="1"/>
  <c r="JJ279" i="6"/>
  <c r="JD279" i="6"/>
  <c r="JE279" i="6"/>
  <c r="BU279" i="6" s="1"/>
  <c r="BV279" i="6" s="1"/>
  <c r="JN279" i="6"/>
  <c r="JP279" i="6"/>
  <c r="JQ279" i="6" s="1"/>
  <c r="CG279" i="6" s="1"/>
  <c r="CH279" i="6" s="1"/>
  <c r="JR279" i="6"/>
  <c r="JF279" i="6"/>
  <c r="JT279" i="6"/>
  <c r="HD334" i="6"/>
  <c r="AB334" i="6" s="1"/>
  <c r="FH331" i="6"/>
  <c r="K331" i="6" s="1"/>
  <c r="MK330" i="6"/>
  <c r="DD330" i="6" s="1"/>
  <c r="JO328" i="6"/>
  <c r="CE328" i="6" s="1"/>
  <c r="CF328" i="6" s="1"/>
  <c r="FN328" i="6"/>
  <c r="Q328" i="6" s="1"/>
  <c r="FF327" i="6"/>
  <c r="I327" i="6" s="1"/>
  <c r="LF326" i="6"/>
  <c r="HH326" i="6"/>
  <c r="AF326" i="6" s="1"/>
  <c r="HN323" i="6"/>
  <c r="AL323" i="6"/>
  <c r="JK320" i="6"/>
  <c r="CA320" i="6" s="1"/>
  <c r="CB320" i="6" s="1"/>
  <c r="LW315" i="6"/>
  <c r="CP315" i="6" s="1"/>
  <c r="CQ315" i="6" s="1"/>
  <c r="DL315" i="6" s="1"/>
  <c r="LG312" i="6"/>
  <c r="HL312" i="6"/>
  <c r="AJ312" i="6"/>
  <c r="MG309" i="6"/>
  <c r="CZ309" i="6" s="1"/>
  <c r="DU309" i="6" s="1"/>
  <c r="HD309" i="6"/>
  <c r="AB309" i="6" s="1"/>
  <c r="FD309" i="6"/>
  <c r="G309" i="6" s="1"/>
  <c r="LZ308" i="6"/>
  <c r="ME305" i="6"/>
  <c r="CX305" i="6"/>
  <c r="CY305" i="6" s="1"/>
  <c r="DT305" i="6" s="1"/>
  <c r="FS304" i="6"/>
  <c r="MC304" i="6"/>
  <c r="CV304" i="6" s="1"/>
  <c r="DQ304" i="6" s="1"/>
  <c r="FG304" i="6"/>
  <c r="FH304" i="6"/>
  <c r="K304" i="6" s="1"/>
  <c r="JH303" i="6"/>
  <c r="HP303" i="6"/>
  <c r="AN303" i="6"/>
  <c r="JH301" i="6"/>
  <c r="FD300" i="6"/>
  <c r="G300" i="6" s="1"/>
  <c r="LG298" i="6"/>
  <c r="MC298" i="6"/>
  <c r="CV298" i="6"/>
  <c r="HP298" i="6"/>
  <c r="AN298" i="6" s="1"/>
  <c r="JT297" i="6"/>
  <c r="ME296" i="6"/>
  <c r="CX296" i="6" s="1"/>
  <c r="FE295" i="6"/>
  <c r="FF295" i="6" s="1"/>
  <c r="I295" i="6" s="1"/>
  <c r="FG295" i="6"/>
  <c r="FH295" i="6"/>
  <c r="K295" i="6" s="1"/>
  <c r="FQ295" i="6"/>
  <c r="FR295" i="6"/>
  <c r="U295" i="6" s="1"/>
  <c r="FC295" i="6"/>
  <c r="FD295" i="6" s="1"/>
  <c r="G295" i="6" s="1"/>
  <c r="FI295" i="6"/>
  <c r="FJ295" i="6" s="1"/>
  <c r="M295" i="6" s="1"/>
  <c r="FO295" i="6"/>
  <c r="FP295" i="6"/>
  <c r="S295" i="6" s="1"/>
  <c r="LG279" i="6"/>
  <c r="JH276" i="6"/>
  <c r="JI276" i="6"/>
  <c r="BY276" i="6" s="1"/>
  <c r="BZ276" i="6" s="1"/>
  <c r="JJ276" i="6"/>
  <c r="JK276" i="6"/>
  <c r="CA276" i="6" s="1"/>
  <c r="CB276" i="6" s="1"/>
  <c r="JD276" i="6"/>
  <c r="JE276" i="6"/>
  <c r="BU276" i="6" s="1"/>
  <c r="BV276" i="6" s="1"/>
  <c r="JN276" i="6"/>
  <c r="JO276" i="6" s="1"/>
  <c r="CE276" i="6" s="1"/>
  <c r="CF276" i="6" s="1"/>
  <c r="JP276" i="6"/>
  <c r="JQ276" i="6" s="1"/>
  <c r="CG276" i="6" s="1"/>
  <c r="CH276" i="6" s="1"/>
  <c r="JT276" i="6"/>
  <c r="JR276" i="6"/>
  <c r="JS276" i="6" s="1"/>
  <c r="CI276" i="6" s="1"/>
  <c r="CJ276" i="6" s="1"/>
  <c r="JF276" i="6"/>
  <c r="JG276" i="6"/>
  <c r="BW276" i="6" s="1"/>
  <c r="BX276" i="6" s="1"/>
  <c r="LH248" i="6"/>
  <c r="JQ340" i="6"/>
  <c r="CG340" i="6" s="1"/>
  <c r="CH340" i="6" s="1"/>
  <c r="HL340" i="6"/>
  <c r="AJ340" i="6" s="1"/>
  <c r="LW339" i="6"/>
  <c r="CP339" i="6" s="1"/>
  <c r="JI336" i="6"/>
  <c r="BY336" i="6" s="1"/>
  <c r="BZ336" i="6" s="1"/>
  <c r="HI336" i="6"/>
  <c r="HJ336" i="6"/>
  <c r="AH336" i="6" s="1"/>
  <c r="JO335" i="6"/>
  <c r="CE335" i="6" s="1"/>
  <c r="CF335" i="6" s="1"/>
  <c r="JI335" i="6"/>
  <c r="BY335" i="6" s="1"/>
  <c r="BZ335" i="6" s="1"/>
  <c r="MI332" i="6"/>
  <c r="DB332" i="6" s="1"/>
  <c r="LY332" i="6"/>
  <c r="CR332" i="6" s="1"/>
  <c r="CS332" i="6" s="1"/>
  <c r="DN332" i="6" s="1"/>
  <c r="JL330" i="6"/>
  <c r="JM330" i="6"/>
  <c r="CC330" i="6" s="1"/>
  <c r="CD330" i="6" s="1"/>
  <c r="JL326" i="6"/>
  <c r="JM326" i="6" s="1"/>
  <c r="CC326" i="6" s="1"/>
  <c r="CD326" i="6" s="1"/>
  <c r="HK326" i="6"/>
  <c r="HL326" i="6"/>
  <c r="AJ326" i="6" s="1"/>
  <c r="ME324" i="6"/>
  <c r="CX324" i="6" s="1"/>
  <c r="HD323" i="6"/>
  <c r="AB323" i="6"/>
  <c r="FD320" i="6"/>
  <c r="G320" i="6" s="1"/>
  <c r="MG319" i="6"/>
  <c r="CZ319" i="6" s="1"/>
  <c r="DU319" i="6" s="1"/>
  <c r="FP319" i="6"/>
  <c r="S319" i="6" s="1"/>
  <c r="LG318" i="6"/>
  <c r="FF316" i="6"/>
  <c r="I316" i="6" s="1"/>
  <c r="LG315" i="6"/>
  <c r="LH315" i="6" s="1"/>
  <c r="MC315" i="6"/>
  <c r="CV315" i="6" s="1"/>
  <c r="DQ315" i="6" s="1"/>
  <c r="HR315" i="6"/>
  <c r="AP315" i="6" s="1"/>
  <c r="MG314" i="6"/>
  <c r="CZ314" i="6"/>
  <c r="DU314" i="6" s="1"/>
  <c r="LF312" i="6"/>
  <c r="JO312" i="6"/>
  <c r="CE312" i="6" s="1"/>
  <c r="CF312" i="6" s="1"/>
  <c r="JE312" i="6"/>
  <c r="BU312" i="6" s="1"/>
  <c r="BV312" i="6" s="1"/>
  <c r="FL309" i="6"/>
  <c r="O309" i="6"/>
  <c r="HJ308" i="6"/>
  <c r="AH308" i="6" s="1"/>
  <c r="LF305" i="6"/>
  <c r="LH305" i="6"/>
  <c r="JE304" i="6"/>
  <c r="BU304" i="6" s="1"/>
  <c r="BV304" i="6" s="1"/>
  <c r="HL304" i="6"/>
  <c r="AJ304" i="6" s="1"/>
  <c r="JT301" i="6"/>
  <c r="MD301" i="6"/>
  <c r="ME301" i="6" s="1"/>
  <c r="CX301" i="6" s="1"/>
  <c r="JK300" i="6"/>
  <c r="CA300" i="6" s="1"/>
  <c r="CB300" i="6" s="1"/>
  <c r="ML297" i="6"/>
  <c r="MC296" i="6"/>
  <c r="CV296" i="6"/>
  <c r="JG296" i="6"/>
  <c r="BW296" i="6" s="1"/>
  <c r="BX296" i="6" s="1"/>
  <c r="HQ295" i="6"/>
  <c r="HR295" i="6" s="1"/>
  <c r="AP295" i="6"/>
  <c r="HG295" i="6"/>
  <c r="HH295" i="6" s="1"/>
  <c r="AF295" i="6" s="1"/>
  <c r="HC295" i="6"/>
  <c r="HD295" i="6" s="1"/>
  <c r="AB295" i="6" s="1"/>
  <c r="HM295" i="6"/>
  <c r="HN295" i="6"/>
  <c r="AL295" i="6" s="1"/>
  <c r="HE295" i="6"/>
  <c r="HF295" i="6" s="1"/>
  <c r="AD295" i="6" s="1"/>
  <c r="HO295" i="6"/>
  <c r="HP295" i="6"/>
  <c r="AN295" i="6" s="1"/>
  <c r="HS295" i="6"/>
  <c r="JL293" i="6"/>
  <c r="FG293" i="6"/>
  <c r="FI293" i="6"/>
  <c r="FC293" i="6"/>
  <c r="FD293" i="6"/>
  <c r="G293" i="6" s="1"/>
  <c r="FM293" i="6"/>
  <c r="FO293" i="6"/>
  <c r="FS293" i="6"/>
  <c r="FQ293" i="6"/>
  <c r="FE293" i="6"/>
  <c r="FF293" i="6"/>
  <c r="I293" i="6" s="1"/>
  <c r="MI287" i="6"/>
  <c r="DB287" i="6" s="1"/>
  <c r="HP287" i="6"/>
  <c r="AN287" i="6" s="1"/>
  <c r="JS285" i="6"/>
  <c r="CI285" i="6" s="1"/>
  <c r="CJ285" i="6" s="1"/>
  <c r="LY281" i="6"/>
  <c r="CR281" i="6" s="1"/>
  <c r="HP278" i="6"/>
  <c r="AN278" i="6" s="1"/>
  <c r="HF278" i="6"/>
  <c r="AD278" i="6" s="1"/>
  <c r="MC275" i="6"/>
  <c r="CV275" i="6" s="1"/>
  <c r="FL275" i="6"/>
  <c r="O275" i="6" s="1"/>
  <c r="HR272" i="6"/>
  <c r="AP272" i="6" s="1"/>
  <c r="FE272" i="6"/>
  <c r="FG272" i="6"/>
  <c r="FC272" i="6"/>
  <c r="FK272" i="6"/>
  <c r="FM272" i="6"/>
  <c r="FO272" i="6"/>
  <c r="FQ272" i="6"/>
  <c r="FS272" i="6"/>
  <c r="HR270" i="6"/>
  <c r="AP270" i="6" s="1"/>
  <c r="HL268" i="6"/>
  <c r="AJ268" i="6" s="1"/>
  <c r="HI266" i="6"/>
  <c r="JO260" i="6"/>
  <c r="JK296" i="6"/>
  <c r="CA296" i="6" s="1"/>
  <c r="CB296" i="6" s="1"/>
  <c r="HS293" i="6"/>
  <c r="LV293" i="6"/>
  <c r="LW293" i="6" s="1"/>
  <c r="CP293" i="6" s="1"/>
  <c r="CQ293" i="6" s="1"/>
  <c r="DL293" i="6" s="1"/>
  <c r="HC293" i="6"/>
  <c r="HD293" i="6" s="1"/>
  <c r="AB293" i="6" s="1"/>
  <c r="MA291" i="6"/>
  <c r="CT291" i="6" s="1"/>
  <c r="HH291" i="6"/>
  <c r="AF291" i="6" s="1"/>
  <c r="MK289" i="6"/>
  <c r="DD289" i="6" s="1"/>
  <c r="JI289" i="6"/>
  <c r="BY289" i="6" s="1"/>
  <c r="BZ289" i="6" s="1"/>
  <c r="HR289" i="6"/>
  <c r="AP289" i="6" s="1"/>
  <c r="FH289" i="6"/>
  <c r="K289" i="6" s="1"/>
  <c r="JR287" i="6"/>
  <c r="JS287" i="6" s="1"/>
  <c r="CI287" i="6" s="1"/>
  <c r="CJ287" i="6" s="1"/>
  <c r="FQ287" i="6"/>
  <c r="ME283" i="6"/>
  <c r="CX283" i="6" s="1"/>
  <c r="JE283" i="6"/>
  <c r="BU283" i="6" s="1"/>
  <c r="BV283" i="6" s="1"/>
  <c r="HL283" i="6"/>
  <c r="AJ283" i="6" s="1"/>
  <c r="FD283" i="6"/>
  <c r="G283" i="6" s="1"/>
  <c r="MF279" i="6"/>
  <c r="MG279" i="6" s="1"/>
  <c r="CZ279" i="6" s="1"/>
  <c r="DU279" i="6" s="1"/>
  <c r="LV279" i="6"/>
  <c r="LW279" i="6" s="1"/>
  <c r="CP279" i="6" s="1"/>
  <c r="HM279" i="6"/>
  <c r="HN279" i="6"/>
  <c r="AL279" i="6" s="1"/>
  <c r="HC279" i="6"/>
  <c r="HD279" i="6" s="1"/>
  <c r="AB279" i="6" s="1"/>
  <c r="MF276" i="6"/>
  <c r="MG276" i="6" s="1"/>
  <c r="CZ276" i="6" s="1"/>
  <c r="LV276" i="6"/>
  <c r="LW276" i="6" s="1"/>
  <c r="CP276" i="6" s="1"/>
  <c r="HM276" i="6"/>
  <c r="HN276" i="6"/>
  <c r="AL276" i="6" s="1"/>
  <c r="HC276" i="6"/>
  <c r="HD276" i="6" s="1"/>
  <c r="AB276" i="6" s="1"/>
  <c r="AC276" i="6" s="1"/>
  <c r="AX276" i="6" s="1"/>
  <c r="FS275" i="6"/>
  <c r="LV275" i="6"/>
  <c r="LW275" i="6" s="1"/>
  <c r="CP275" i="6" s="1"/>
  <c r="JJ275" i="6"/>
  <c r="JK275" i="6" s="1"/>
  <c r="CA275" i="6" s="1"/>
  <c r="CB275" i="6" s="1"/>
  <c r="JD275" i="6"/>
  <c r="JE275" i="6"/>
  <c r="BU275" i="6" s="1"/>
  <c r="BV275" i="6" s="1"/>
  <c r="HC275" i="6"/>
  <c r="HD275" i="6" s="1"/>
  <c r="AB275" i="6" s="1"/>
  <c r="FI275" i="6"/>
  <c r="FJ275" i="6" s="1"/>
  <c r="M275" i="6" s="1"/>
  <c r="FC275" i="6"/>
  <c r="FD275" i="6" s="1"/>
  <c r="G275" i="6" s="1"/>
  <c r="ME273" i="6"/>
  <c r="CX273" i="6" s="1"/>
  <c r="DS273" i="6" s="1"/>
  <c r="HL273" i="6"/>
  <c r="AJ273" i="6" s="1"/>
  <c r="MA272" i="6"/>
  <c r="CT272" i="6" s="1"/>
  <c r="HH272" i="6"/>
  <c r="AF272" i="6" s="1"/>
  <c r="LG269" i="6"/>
  <c r="JP269" i="6"/>
  <c r="JQ269" i="6"/>
  <c r="CG269" i="6" s="1"/>
  <c r="CH269" i="6" s="1"/>
  <c r="FQ269" i="6"/>
  <c r="JF268" i="6"/>
  <c r="HH268" i="6"/>
  <c r="AF268" i="6" s="1"/>
  <c r="FJ268" i="6"/>
  <c r="M268" i="6" s="1"/>
  <c r="JT266" i="6"/>
  <c r="JG265" i="6"/>
  <c r="JK264" i="6"/>
  <c r="HL264" i="6"/>
  <c r="FP264" i="6"/>
  <c r="S264" i="6" s="1"/>
  <c r="MF263" i="6"/>
  <c r="HM263" i="6"/>
  <c r="JN262" i="6"/>
  <c r="JF260" i="6"/>
  <c r="JG260" i="6" s="1"/>
  <c r="MF260" i="6"/>
  <c r="MG260" i="6"/>
  <c r="MA260" i="6"/>
  <c r="FG259" i="6"/>
  <c r="FH259" i="6"/>
  <c r="MK259" i="6"/>
  <c r="DD259" i="6" s="1"/>
  <c r="JK259" i="6"/>
  <c r="FH258" i="6"/>
  <c r="MA258" i="6"/>
  <c r="JM257" i="6"/>
  <c r="HH257" i="6"/>
  <c r="FR257" i="6"/>
  <c r="U257" i="6" s="1"/>
  <c r="FH254" i="6"/>
  <c r="K254" i="6" s="1"/>
  <c r="FJ253" i="6"/>
  <c r="M253" i="6" s="1"/>
  <c r="JG251" i="6"/>
  <c r="BW251" i="6" s="1"/>
  <c r="BX251" i="6" s="1"/>
  <c r="FR251" i="6"/>
  <c r="U251" i="6" s="1"/>
  <c r="JS248" i="6"/>
  <c r="CI248" i="6"/>
  <c r="CJ248" i="6" s="1"/>
  <c r="FF247" i="6"/>
  <c r="I247" i="6" s="1"/>
  <c r="FR246" i="6"/>
  <c r="U246" i="6" s="1"/>
  <c r="FF246" i="6"/>
  <c r="I246" i="6" s="1"/>
  <c r="AG245" i="6"/>
  <c r="BB245" i="6" s="1"/>
  <c r="LZ240" i="6"/>
  <c r="MB240" i="6"/>
  <c r="MC240" i="6" s="1"/>
  <c r="CV240" i="6" s="1"/>
  <c r="CW240" i="6" s="1"/>
  <c r="DR240" i="6" s="1"/>
  <c r="LV240" i="6"/>
  <c r="LW240" i="6" s="1"/>
  <c r="CP240" i="6" s="1"/>
  <c r="DK240" i="6" s="1"/>
  <c r="MD240" i="6"/>
  <c r="MF240" i="6"/>
  <c r="MG240" i="6" s="1"/>
  <c r="CZ240" i="6" s="1"/>
  <c r="DA240" i="6" s="1"/>
  <c r="DV240" i="6" s="1"/>
  <c r="MH240" i="6"/>
  <c r="MJ240" i="6"/>
  <c r="MK240" i="6" s="1"/>
  <c r="DD240" i="6" s="1"/>
  <c r="DE240" i="6" s="1"/>
  <c r="DZ240" i="6" s="1"/>
  <c r="ML240" i="6"/>
  <c r="HF291" i="6"/>
  <c r="AD291" i="6" s="1"/>
  <c r="LY289" i="6"/>
  <c r="CR289" i="6" s="1"/>
  <c r="CS289" i="6" s="1"/>
  <c r="DN289" i="6" s="1"/>
  <c r="HF289" i="6"/>
  <c r="AD289" i="6" s="1"/>
  <c r="MA287" i="6"/>
  <c r="CT287" i="6" s="1"/>
  <c r="JI287" i="6"/>
  <c r="BY287" i="6" s="1"/>
  <c r="BZ287" i="6" s="1"/>
  <c r="HH287" i="6"/>
  <c r="AF287" i="6" s="1"/>
  <c r="HF285" i="6"/>
  <c r="AD285" i="6" s="1"/>
  <c r="MC283" i="6"/>
  <c r="CV283" i="6" s="1"/>
  <c r="DQ283" i="6" s="1"/>
  <c r="HJ283" i="6"/>
  <c r="AH283" i="6" s="1"/>
  <c r="MA281" i="6"/>
  <c r="CT281" i="6" s="1"/>
  <c r="DO281" i="6" s="1"/>
  <c r="HH281" i="6"/>
  <c r="AF281" i="6" s="1"/>
  <c r="FR281" i="6"/>
  <c r="U281" i="6" s="1"/>
  <c r="HN278" i="6"/>
  <c r="AL278" i="6" s="1"/>
  <c r="ME276" i="6"/>
  <c r="CX276" i="6" s="1"/>
  <c r="HL276" i="6"/>
  <c r="AJ276" i="6" s="1"/>
  <c r="JI272" i="6"/>
  <c r="BY272" i="6" s="1"/>
  <c r="BZ272" i="6" s="1"/>
  <c r="HP272" i="6"/>
  <c r="AN272" i="6" s="1"/>
  <c r="MC270" i="6"/>
  <c r="CV270" i="6" s="1"/>
  <c r="DQ270" i="6" s="1"/>
  <c r="HJ270" i="6"/>
  <c r="AH270" i="6" s="1"/>
  <c r="JN269" i="6"/>
  <c r="JO269" i="6"/>
  <c r="CE269" i="6" s="1"/>
  <c r="CF269" i="6" s="1"/>
  <c r="FO269" i="6"/>
  <c r="FP269" i="6"/>
  <c r="S269" i="6" s="1"/>
  <c r="JN268" i="6"/>
  <c r="HP268" i="6"/>
  <c r="AN268" i="6" s="1"/>
  <c r="JN266" i="6"/>
  <c r="FH266" i="6"/>
  <c r="LZ265" i="6"/>
  <c r="MA265" i="6"/>
  <c r="FQ265" i="6"/>
  <c r="JI264" i="6"/>
  <c r="HD264" i="6"/>
  <c r="ML263" i="6"/>
  <c r="MD263" i="6"/>
  <c r="JL262" i="6"/>
  <c r="FS262" i="6"/>
  <c r="JT260" i="6"/>
  <c r="JD260" i="6"/>
  <c r="FK260" i="6"/>
  <c r="MD260" i="6"/>
  <c r="ME260" i="6" s="1"/>
  <c r="FE259" i="6"/>
  <c r="FF259" i="6" s="1"/>
  <c r="MA259" i="6"/>
  <c r="HP259" i="6"/>
  <c r="AN259" i="6" s="1"/>
  <c r="HS258" i="6"/>
  <c r="FF258" i="6"/>
  <c r="LX258" i="6"/>
  <c r="LY258" i="6" s="1"/>
  <c r="JS258" i="6"/>
  <c r="CI258" i="6"/>
  <c r="CJ258" i="6" s="1"/>
  <c r="HG258" i="6"/>
  <c r="HH258" i="6"/>
  <c r="LH257" i="6"/>
  <c r="JK257" i="6"/>
  <c r="FD257" i="6"/>
  <c r="HF257" i="6"/>
  <c r="FN256" i="6"/>
  <c r="LW256" i="6"/>
  <c r="HJ256" i="6"/>
  <c r="HD256" i="6"/>
  <c r="FP256" i="6"/>
  <c r="S256" i="6" s="1"/>
  <c r="ME254" i="6"/>
  <c r="CX254" i="6" s="1"/>
  <c r="CY254" i="6" s="1"/>
  <c r="DT254" i="6" s="1"/>
  <c r="JI254" i="6"/>
  <c r="BY254" i="6" s="1"/>
  <c r="BZ254" i="6" s="1"/>
  <c r="HP254" i="6"/>
  <c r="AN254" i="6" s="1"/>
  <c r="LW253" i="6"/>
  <c r="CP253" i="6" s="1"/>
  <c r="LW252" i="6"/>
  <c r="CP252" i="6" s="1"/>
  <c r="FD252" i="6"/>
  <c r="G252" i="6" s="1"/>
  <c r="LW251" i="6"/>
  <c r="CP251" i="6" s="1"/>
  <c r="FF251" i="6"/>
  <c r="I251" i="6" s="1"/>
  <c r="LY250" i="6"/>
  <c r="CR250" i="6" s="1"/>
  <c r="DM250" i="6" s="1"/>
  <c r="JG248" i="6"/>
  <c r="BW248" i="6" s="1"/>
  <c r="BX248" i="6" s="1"/>
  <c r="HN248" i="6"/>
  <c r="AL248" i="6" s="1"/>
  <c r="JS247" i="6"/>
  <c r="CI247" i="6" s="1"/>
  <c r="CJ247" i="6" s="1"/>
  <c r="JE247" i="6"/>
  <c r="BU247" i="6" s="1"/>
  <c r="BV247" i="6" s="1"/>
  <c r="HH247" i="6"/>
  <c r="AF247" i="6" s="1"/>
  <c r="FP247" i="6"/>
  <c r="S247" i="6" s="1"/>
  <c r="LH246" i="6"/>
  <c r="LY246" i="6"/>
  <c r="CR246" i="6" s="1"/>
  <c r="CS246" i="6" s="1"/>
  <c r="DN246" i="6" s="1"/>
  <c r="FD246" i="6"/>
  <c r="G246" i="6" s="1"/>
  <c r="MC245" i="6"/>
  <c r="CV245" i="6" s="1"/>
  <c r="DQ245" i="6" s="1"/>
  <c r="HP245" i="6"/>
  <c r="AN245" i="6" s="1"/>
  <c r="HP220" i="6"/>
  <c r="AN220" i="6" s="1"/>
  <c r="LG293" i="6"/>
  <c r="LH291" i="6"/>
  <c r="LW291" i="6"/>
  <c r="CP291" i="6" s="1"/>
  <c r="HD291" i="6"/>
  <c r="AB291" i="6" s="1"/>
  <c r="FL291" i="6"/>
  <c r="O291" i="6" s="1"/>
  <c r="MH289" i="6"/>
  <c r="MI289" i="6"/>
  <c r="DB289" i="6" s="1"/>
  <c r="JP289" i="6"/>
  <c r="JQ289" i="6" s="1"/>
  <c r="CG289" i="6" s="1"/>
  <c r="CH289" i="6" s="1"/>
  <c r="JF289" i="6"/>
  <c r="JG289" i="6"/>
  <c r="BW289" i="6" s="1"/>
  <c r="BX289" i="6" s="1"/>
  <c r="HO289" i="6"/>
  <c r="HP289" i="6"/>
  <c r="AN289" i="6" s="1"/>
  <c r="FO289" i="6"/>
  <c r="FP289" i="6"/>
  <c r="S289" i="6" s="1"/>
  <c r="FE289" i="6"/>
  <c r="FF289" i="6"/>
  <c r="I289" i="6" s="1"/>
  <c r="FS287" i="6"/>
  <c r="LX287" i="6"/>
  <c r="JN287" i="6"/>
  <c r="JO287" i="6" s="1"/>
  <c r="CE287" i="6" s="1"/>
  <c r="CF287" i="6" s="1"/>
  <c r="JD287" i="6"/>
  <c r="JE287" i="6" s="1"/>
  <c r="BU287" i="6" s="1"/>
  <c r="BV287" i="6" s="1"/>
  <c r="HE287" i="6"/>
  <c r="FM287" i="6"/>
  <c r="FC287" i="6"/>
  <c r="HO285" i="6"/>
  <c r="HP285" i="6"/>
  <c r="AN285" i="6" s="1"/>
  <c r="MA283" i="6"/>
  <c r="CT283" i="6"/>
  <c r="CU283" i="6" s="1"/>
  <c r="DP283" i="6" s="1"/>
  <c r="JQ283" i="6"/>
  <c r="CG283" i="6" s="1"/>
  <c r="CH283" i="6" s="1"/>
  <c r="HH283" i="6"/>
  <c r="AF283" i="6" s="1"/>
  <c r="FP283" i="6"/>
  <c r="S283" i="6" s="1"/>
  <c r="LH281" i="6"/>
  <c r="FF281" i="6"/>
  <c r="I281" i="6" s="1"/>
  <c r="ML279" i="6"/>
  <c r="HS279" i="6"/>
  <c r="MB279" i="6"/>
  <c r="MC279" i="6" s="1"/>
  <c r="CV279" i="6" s="1"/>
  <c r="DQ279" i="6" s="1"/>
  <c r="HI279" i="6"/>
  <c r="HJ279" i="6"/>
  <c r="AH279" i="6" s="1"/>
  <c r="LX278" i="6"/>
  <c r="LY278" i="6" s="1"/>
  <c r="CR278" i="6" s="1"/>
  <c r="MB276" i="6"/>
  <c r="MC276" i="6" s="1"/>
  <c r="CV276" i="6" s="1"/>
  <c r="HI276" i="6"/>
  <c r="HJ276" i="6" s="1"/>
  <c r="AH276" i="6" s="1"/>
  <c r="LG275" i="6"/>
  <c r="LZ275" i="6"/>
  <c r="MA275" i="6" s="1"/>
  <c r="CT275" i="6" s="1"/>
  <c r="CU275" i="6" s="1"/>
  <c r="DP275" i="6" s="1"/>
  <c r="JR275" i="6"/>
  <c r="JS275" i="6" s="1"/>
  <c r="CI275" i="6" s="1"/>
  <c r="CJ275" i="6" s="1"/>
  <c r="JH275" i="6"/>
  <c r="JI275" i="6"/>
  <c r="BY275" i="6" s="1"/>
  <c r="BZ275" i="6" s="1"/>
  <c r="HG275" i="6"/>
  <c r="HH275" i="6" s="1"/>
  <c r="AF275" i="6" s="1"/>
  <c r="FQ275" i="6"/>
  <c r="FR275" i="6"/>
  <c r="U275" i="6" s="1"/>
  <c r="FG275" i="6"/>
  <c r="FH275" i="6"/>
  <c r="K275" i="6" s="1"/>
  <c r="LZ273" i="6"/>
  <c r="MA273" i="6"/>
  <c r="CT273" i="6" s="1"/>
  <c r="JI273" i="6"/>
  <c r="BY273" i="6" s="1"/>
  <c r="BZ273" i="6" s="1"/>
  <c r="HG273" i="6"/>
  <c r="HH273" i="6"/>
  <c r="AF273" i="6" s="1"/>
  <c r="FH273" i="6"/>
  <c r="K273" i="6" s="1"/>
  <c r="LG272" i="6"/>
  <c r="MK272" i="6"/>
  <c r="DD272" i="6" s="1"/>
  <c r="JQ272" i="6"/>
  <c r="CG272" i="6" s="1"/>
  <c r="CH272" i="6" s="1"/>
  <c r="LZ270" i="6"/>
  <c r="HG270" i="6"/>
  <c r="LF269" i="6"/>
  <c r="JL269" i="6"/>
  <c r="JM269" i="6"/>
  <c r="CC269" i="6" s="1"/>
  <c r="CD269" i="6" s="1"/>
  <c r="JD269" i="6"/>
  <c r="JE269" i="6"/>
  <c r="BU269" i="6" s="1"/>
  <c r="BV269" i="6" s="1"/>
  <c r="HE269" i="6"/>
  <c r="FM269" i="6"/>
  <c r="FC269" i="6"/>
  <c r="HE268" i="6"/>
  <c r="HF268" i="6"/>
  <c r="AD268" i="6" s="1"/>
  <c r="FQ268" i="6"/>
  <c r="FR268" i="6"/>
  <c r="U268" i="6" s="1"/>
  <c r="FG268" i="6"/>
  <c r="FH268" i="6" s="1"/>
  <c r="K268" i="6" s="1"/>
  <c r="JL266" i="6"/>
  <c r="MI266" i="6"/>
  <c r="DB266" i="6" s="1"/>
  <c r="DW266" i="6" s="1"/>
  <c r="JP266" i="6"/>
  <c r="JO265" i="6"/>
  <c r="MJ265" i="6"/>
  <c r="LX265" i="6"/>
  <c r="LY265" i="6" s="1"/>
  <c r="HQ265" i="6"/>
  <c r="HR265" i="6" s="1"/>
  <c r="AP265" i="6" s="1"/>
  <c r="HE265" i="6"/>
  <c r="HF265" i="6" s="1"/>
  <c r="EX265" i="6"/>
  <c r="FJ265" i="6"/>
  <c r="LG264" i="6"/>
  <c r="JK263" i="6"/>
  <c r="MB263" i="6"/>
  <c r="LV263" i="6"/>
  <c r="HK263" i="6"/>
  <c r="HC263" i="6"/>
  <c r="JJ262" i="6"/>
  <c r="FM262" i="6"/>
  <c r="JP262" i="6"/>
  <c r="HL262" i="6"/>
  <c r="HJ262" i="6"/>
  <c r="FO262" i="6"/>
  <c r="FI260" i="6"/>
  <c r="MB260" i="6"/>
  <c r="MC260" i="6" s="1"/>
  <c r="LV260" i="6"/>
  <c r="LW260" i="6" s="1"/>
  <c r="JP260" i="6"/>
  <c r="JQ260" i="6"/>
  <c r="CG260" i="6" s="1"/>
  <c r="CH260" i="6" s="1"/>
  <c r="FO260" i="6"/>
  <c r="FC259" i="6"/>
  <c r="FD259" i="6"/>
  <c r="MG259" i="6"/>
  <c r="FO259" i="6"/>
  <c r="FP259" i="6"/>
  <c r="S259" i="6" s="1"/>
  <c r="JO258" i="6"/>
  <c r="MJ258" i="6"/>
  <c r="MK258" i="6" s="1"/>
  <c r="DD258" i="6" s="1"/>
  <c r="HQ258" i="6"/>
  <c r="HR258" i="6"/>
  <c r="AP258" i="6" s="1"/>
  <c r="HE258" i="6"/>
  <c r="HF258" i="6" s="1"/>
  <c r="MF257" i="6"/>
  <c r="HP257" i="6"/>
  <c r="AN257" i="6" s="1"/>
  <c r="LG256" i="6"/>
  <c r="LH256" i="6" s="1"/>
  <c r="JH256" i="6"/>
  <c r="FL256" i="6"/>
  <c r="HD254" i="6"/>
  <c r="AB254" i="6" s="1"/>
  <c r="LH253" i="6"/>
  <c r="JI253" i="6"/>
  <c r="BY253" i="6" s="1"/>
  <c r="BZ253" i="6" s="1"/>
  <c r="HP253" i="6"/>
  <c r="AN253" i="6" s="1"/>
  <c r="HF253" i="6"/>
  <c r="AD253" i="6" s="1"/>
  <c r="FF253" i="6"/>
  <c r="I253" i="6" s="1"/>
  <c r="FN252" i="6"/>
  <c r="Q252" i="6" s="1"/>
  <c r="ME251" i="6"/>
  <c r="CX251" i="6" s="1"/>
  <c r="JS251" i="6"/>
  <c r="CI251" i="6" s="1"/>
  <c r="CJ251" i="6" s="1"/>
  <c r="LG250" i="6"/>
  <c r="JK250" i="6"/>
  <c r="CA250" i="6" s="1"/>
  <c r="CB250" i="6" s="1"/>
  <c r="HF250" i="6"/>
  <c r="AD250" i="6" s="1"/>
  <c r="FN250" i="6"/>
  <c r="Q250" i="6" s="1"/>
  <c r="LY248" i="6"/>
  <c r="CR248" i="6" s="1"/>
  <c r="FF248" i="6"/>
  <c r="I248" i="6" s="1"/>
  <c r="LG247" i="6"/>
  <c r="MK247" i="6"/>
  <c r="DD247" i="6" s="1"/>
  <c r="FN246" i="6"/>
  <c r="Q246" i="6" s="1"/>
  <c r="JS245" i="6"/>
  <c r="CI245" i="6" s="1"/>
  <c r="CJ245" i="6" s="1"/>
  <c r="HN245" i="6"/>
  <c r="AL245" i="6" s="1"/>
  <c r="HD245" i="6"/>
  <c r="AB245" i="6" s="1"/>
  <c r="LW238" i="6"/>
  <c r="CP238" i="6" s="1"/>
  <c r="FR238" i="6"/>
  <c r="U238" i="6" s="1"/>
  <c r="HD228" i="6"/>
  <c r="MF293" i="6"/>
  <c r="MG293" i="6"/>
  <c r="CZ293" i="6" s="1"/>
  <c r="LX293" i="6"/>
  <c r="LY293" i="6"/>
  <c r="CR293" i="6" s="1"/>
  <c r="DM293" i="6" s="1"/>
  <c r="HM293" i="6"/>
  <c r="HN293" i="6" s="1"/>
  <c r="AL293" i="6" s="1"/>
  <c r="HE293" i="6"/>
  <c r="HF293" i="6" s="1"/>
  <c r="AD293" i="6" s="1"/>
  <c r="MG289" i="6"/>
  <c r="CZ289" i="6" s="1"/>
  <c r="HN289" i="6"/>
  <c r="AL289" i="6" s="1"/>
  <c r="LY283" i="6"/>
  <c r="CR283" i="6" s="1"/>
  <c r="HF283" i="6"/>
  <c r="AD283" i="6" s="1"/>
  <c r="MI281" i="6"/>
  <c r="DB281" i="6" s="1"/>
  <c r="HP281" i="6"/>
  <c r="AN281" i="6" s="1"/>
  <c r="MA276" i="6"/>
  <c r="CT276" i="6" s="1"/>
  <c r="DO276" i="6" s="1"/>
  <c r="JG275" i="6"/>
  <c r="BW275" i="6" s="1"/>
  <c r="BX275" i="6" s="1"/>
  <c r="FF275" i="6"/>
  <c r="I275" i="6" s="1"/>
  <c r="MI272" i="6"/>
  <c r="DB272" i="6" s="1"/>
  <c r="LY270" i="6"/>
  <c r="CR270" i="6" s="1"/>
  <c r="LY257" i="6"/>
  <c r="HP296" i="6"/>
  <c r="AN296" i="6" s="1"/>
  <c r="HD296" i="6"/>
  <c r="AB296" i="6" s="1"/>
  <c r="FL296" i="6"/>
  <c r="O296" i="6" s="1"/>
  <c r="LF294" i="6"/>
  <c r="MI291" i="6"/>
  <c r="DB291" i="6" s="1"/>
  <c r="HP291" i="6"/>
  <c r="AN291" i="6" s="1"/>
  <c r="FH291" i="6"/>
  <c r="K291" i="6" s="1"/>
  <c r="JJ287" i="6"/>
  <c r="JK287" i="6"/>
  <c r="CA287" i="6" s="1"/>
  <c r="CB287" i="6" s="1"/>
  <c r="FI287" i="6"/>
  <c r="JM283" i="6"/>
  <c r="CC283" i="6" s="1"/>
  <c r="CD283" i="6" s="1"/>
  <c r="FL283" i="6"/>
  <c r="O283" i="6" s="1"/>
  <c r="FN281" i="6"/>
  <c r="Q281" i="6" s="1"/>
  <c r="LX279" i="6"/>
  <c r="LY279" i="6"/>
  <c r="CR279" i="6"/>
  <c r="HE279" i="6"/>
  <c r="HF279" i="6"/>
  <c r="AD279" i="6" s="1"/>
  <c r="MD278" i="6"/>
  <c r="ME278" i="6"/>
  <c r="CX278" i="6" s="1"/>
  <c r="HK278" i="6"/>
  <c r="HL278" i="6"/>
  <c r="AJ278" i="6" s="1"/>
  <c r="HS276" i="6"/>
  <c r="LX276" i="6"/>
  <c r="LY276" i="6"/>
  <c r="CR276" i="6" s="1"/>
  <c r="CS276" i="6" s="1"/>
  <c r="DN276" i="6" s="1"/>
  <c r="HE276" i="6"/>
  <c r="HF276" i="6" s="1"/>
  <c r="AD276" i="6" s="1"/>
  <c r="JT275" i="6"/>
  <c r="MH275" i="6"/>
  <c r="MI275" i="6"/>
  <c r="DB275" i="6" s="1"/>
  <c r="LX275" i="6"/>
  <c r="LY275" i="6" s="1"/>
  <c r="CR275" i="6" s="1"/>
  <c r="JP275" i="6"/>
  <c r="JQ275" i="6" s="1"/>
  <c r="CG275" i="6" s="1"/>
  <c r="CH275" i="6" s="1"/>
  <c r="HO275" i="6"/>
  <c r="HP275" i="6" s="1"/>
  <c r="AN275" i="6" s="1"/>
  <c r="HE275" i="6"/>
  <c r="HF275" i="6" s="1"/>
  <c r="AD275" i="6" s="1"/>
  <c r="FO275" i="6"/>
  <c r="FP275" i="6"/>
  <c r="S275" i="6"/>
  <c r="MG272" i="6"/>
  <c r="CZ272" i="6" s="1"/>
  <c r="FL270" i="6"/>
  <c r="O270" i="6" s="1"/>
  <c r="JJ269" i="6"/>
  <c r="JK269" i="6" s="1"/>
  <c r="CA269" i="6"/>
  <c r="CB269" i="6" s="1"/>
  <c r="FI269" i="6"/>
  <c r="JJ268" i="6"/>
  <c r="FO268" i="6"/>
  <c r="FP268" i="6" s="1"/>
  <c r="S268" i="6" s="1"/>
  <c r="JH266" i="6"/>
  <c r="ML265" i="6"/>
  <c r="MH265" i="6"/>
  <c r="MI265" i="6" s="1"/>
  <c r="DB265" i="6" s="1"/>
  <c r="JE265" i="6"/>
  <c r="JT264" i="6"/>
  <c r="JD264" i="6"/>
  <c r="JE264" i="6" s="1"/>
  <c r="FI264" i="6"/>
  <c r="FJ264" i="6"/>
  <c r="HE264" i="6"/>
  <c r="HF264" i="6"/>
  <c r="JF263" i="6"/>
  <c r="JG263" i="6" s="1"/>
  <c r="FI263" i="6"/>
  <c r="LZ263" i="6"/>
  <c r="JR263" i="6"/>
  <c r="HG263" i="6"/>
  <c r="JF262" i="6"/>
  <c r="FI262" i="6"/>
  <c r="JL260" i="6"/>
  <c r="JM260" i="6"/>
  <c r="FM259" i="6"/>
  <c r="FN259" i="6" s="1"/>
  <c r="HJ259" i="6"/>
  <c r="FN258" i="6"/>
  <c r="MF258" i="6"/>
  <c r="JQ258" i="6"/>
  <c r="CG258" i="6" s="1"/>
  <c r="CH258" i="6" s="1"/>
  <c r="HO258" i="6"/>
  <c r="HP258" i="6" s="1"/>
  <c r="AN258" i="6" s="1"/>
  <c r="FL257" i="6"/>
  <c r="MB257" i="6"/>
  <c r="MC257" i="6"/>
  <c r="LV257" i="6"/>
  <c r="LW257" i="6"/>
  <c r="JP257" i="6"/>
  <c r="FH257" i="6"/>
  <c r="JT256" i="6"/>
  <c r="JD256" i="6"/>
  <c r="LY256" i="6"/>
  <c r="IY256" i="6"/>
  <c r="JM256" i="6" s="1"/>
  <c r="HR256" i="6"/>
  <c r="AP256" i="6" s="1"/>
  <c r="FP254" i="6"/>
  <c r="S254" i="6" s="1"/>
  <c r="FF254" i="6"/>
  <c r="I254" i="6" s="1"/>
  <c r="JQ253" i="6"/>
  <c r="CG253" i="6" s="1"/>
  <c r="CH253" i="6" s="1"/>
  <c r="HL253" i="6"/>
  <c r="AJ253" i="6" s="1"/>
  <c r="FR253" i="6"/>
  <c r="U253" i="6" s="1"/>
  <c r="JE252" i="6"/>
  <c r="BU252" i="6" s="1"/>
  <c r="BV252" i="6" s="1"/>
  <c r="FJ252" i="6"/>
  <c r="M252" i="6"/>
  <c r="MA251" i="6"/>
  <c r="CT251" i="6" s="1"/>
  <c r="CU251" i="6" s="1"/>
  <c r="DP251" i="6" s="1"/>
  <c r="JO251" i="6"/>
  <c r="CE251" i="6" s="1"/>
  <c r="CF251" i="6" s="1"/>
  <c r="LF250" i="6"/>
  <c r="LW250" i="6"/>
  <c r="CP250" i="6" s="1"/>
  <c r="JG250" i="6"/>
  <c r="BW250" i="6" s="1"/>
  <c r="BX250" i="6" s="1"/>
  <c r="HN250" i="6"/>
  <c r="AL250" i="6" s="1"/>
  <c r="FJ250" i="6"/>
  <c r="M250" i="6" s="1"/>
  <c r="MG248" i="6"/>
  <c r="CZ248" i="6" s="1"/>
  <c r="FD248" i="6"/>
  <c r="G248" i="6" s="1"/>
  <c r="HF247" i="6"/>
  <c r="AD247" i="6" s="1"/>
  <c r="FL247" i="6"/>
  <c r="O247" i="6" s="1"/>
  <c r="LF245" i="6"/>
  <c r="LH245" i="6" s="1"/>
  <c r="LY245" i="6"/>
  <c r="CR245" i="6" s="1"/>
  <c r="HJ245" i="6"/>
  <c r="AH245" i="6" s="1"/>
  <c r="MG244" i="6"/>
  <c r="CZ244" i="6" s="1"/>
  <c r="LX240" i="6"/>
  <c r="LY240" i="6" s="1"/>
  <c r="CR240" i="6" s="1"/>
  <c r="FH239" i="6"/>
  <c r="K239" i="6" s="1"/>
  <c r="FN239" i="6"/>
  <c r="Q239" i="6" s="1"/>
  <c r="JS238" i="6"/>
  <c r="CI238" i="6" s="1"/>
  <c r="CJ238" i="6" s="1"/>
  <c r="LH228" i="6"/>
  <c r="FH264" i="6"/>
  <c r="HR264" i="6"/>
  <c r="AP264" i="6" s="1"/>
  <c r="MJ263" i="6"/>
  <c r="LX263" i="6"/>
  <c r="HE263" i="6"/>
  <c r="JD262" i="6"/>
  <c r="FG262" i="6"/>
  <c r="MA262" i="6"/>
  <c r="JR262" i="6"/>
  <c r="FQ262" i="6"/>
  <c r="JJ260" i="6"/>
  <c r="JK260" i="6" s="1"/>
  <c r="FS260" i="6"/>
  <c r="FE260" i="6"/>
  <c r="MJ260" i="6"/>
  <c r="MK260" i="6"/>
  <c r="DD260" i="6" s="1"/>
  <c r="DY260" i="6" s="1"/>
  <c r="LX260" i="6"/>
  <c r="LY260" i="6" s="1"/>
  <c r="JR260" i="6"/>
  <c r="JS260" i="6"/>
  <c r="CI260" i="6" s="1"/>
  <c r="CJ260" i="6" s="1"/>
  <c r="HH260" i="6"/>
  <c r="FQ260" i="6"/>
  <c r="LG259" i="6"/>
  <c r="FK259" i="6"/>
  <c r="FL259" i="6" s="1"/>
  <c r="FQ259" i="6"/>
  <c r="FR259" i="6" s="1"/>
  <c r="U259" i="6" s="1"/>
  <c r="JI258" i="6"/>
  <c r="HM258" i="6"/>
  <c r="HN258" i="6" s="1"/>
  <c r="JE257" i="6"/>
  <c r="FJ257" i="6"/>
  <c r="JN256" i="6"/>
  <c r="HH254" i="6"/>
  <c r="AF254" i="6" s="1"/>
  <c r="FD254" i="6"/>
  <c r="G254" i="6" s="1"/>
  <c r="MI253" i="6"/>
  <c r="DB253" i="6" s="1"/>
  <c r="DC253" i="6" s="1"/>
  <c r="DX253" i="6" s="1"/>
  <c r="FD253" i="6"/>
  <c r="G253" i="6" s="1"/>
  <c r="MI252" i="6"/>
  <c r="DB252" i="6" s="1"/>
  <c r="JM252" i="6"/>
  <c r="CC252" i="6" s="1"/>
  <c r="CD252" i="6" s="1"/>
  <c r="MG250" i="6"/>
  <c r="CZ250" i="6" s="1"/>
  <c r="HF248" i="6"/>
  <c r="AD248" i="6" s="1"/>
  <c r="FL248" i="6"/>
  <c r="O248" i="6" s="1"/>
  <c r="JK247" i="6"/>
  <c r="CA247" i="6" s="1"/>
  <c r="CB247" i="6" s="1"/>
  <c r="HP247" i="6"/>
  <c r="AN247" i="6" s="1"/>
  <c r="FD247" i="6"/>
  <c r="G247" i="6" s="1"/>
  <c r="MG246" i="6"/>
  <c r="CZ246" i="6" s="1"/>
  <c r="FJ246" i="6"/>
  <c r="M246" i="6" s="1"/>
  <c r="ME244" i="6"/>
  <c r="CX244" i="6" s="1"/>
  <c r="FJ241" i="6"/>
  <c r="M241" i="6" s="1"/>
  <c r="MA238" i="6"/>
  <c r="CT238" i="6" s="1"/>
  <c r="JO238" i="6"/>
  <c r="CE238" i="6" s="1"/>
  <c r="CF238" i="6" s="1"/>
  <c r="JG238" i="6"/>
  <c r="BW238" i="6" s="1"/>
  <c r="BX238" i="6" s="1"/>
  <c r="AE203" i="6"/>
  <c r="AZ203" i="6" s="1"/>
  <c r="AY203" i="6"/>
  <c r="FH296" i="6"/>
  <c r="K296" i="6" s="1"/>
  <c r="ME291" i="6"/>
  <c r="CX291" i="6" s="1"/>
  <c r="HL291" i="6"/>
  <c r="AJ291" i="6" s="1"/>
  <c r="MB289" i="6"/>
  <c r="MC289" i="6" s="1"/>
  <c r="CV289" i="6" s="1"/>
  <c r="HI289" i="6"/>
  <c r="HJ289" i="6"/>
  <c r="AH289" i="6" s="1"/>
  <c r="JT287" i="6"/>
  <c r="MF287" i="6"/>
  <c r="MI283" i="6"/>
  <c r="DB283" i="6" s="1"/>
  <c r="JI283" i="6"/>
  <c r="BY283" i="6" s="1"/>
  <c r="BZ283" i="6" s="1"/>
  <c r="HP283" i="6"/>
  <c r="AN283" i="6" s="1"/>
  <c r="FH283" i="6"/>
  <c r="K283" i="6" s="1"/>
  <c r="ME281" i="6"/>
  <c r="CX281" i="6" s="1"/>
  <c r="CY281" i="6" s="1"/>
  <c r="DT281" i="6" s="1"/>
  <c r="HL281" i="6"/>
  <c r="AJ281" i="6" s="1"/>
  <c r="MJ279" i="6"/>
  <c r="MK279" i="6" s="1"/>
  <c r="DD279" i="6" s="1"/>
  <c r="DE279" i="6" s="1"/>
  <c r="DZ279" i="6" s="1"/>
  <c r="HQ279" i="6"/>
  <c r="HR279" i="6" s="1"/>
  <c r="AP279" i="6" s="1"/>
  <c r="MK276" i="6"/>
  <c r="DD276" i="6" s="1"/>
  <c r="HR276" i="6"/>
  <c r="AP276" i="6" s="1"/>
  <c r="MI273" i="6"/>
  <c r="DB273" i="6" s="1"/>
  <c r="LW273" i="6"/>
  <c r="CP273" i="6" s="1"/>
  <c r="DK273" i="6" s="1"/>
  <c r="HP273" i="6"/>
  <c r="AN273" i="6" s="1"/>
  <c r="HD273" i="6"/>
  <c r="AB273" i="6" s="1"/>
  <c r="ME272" i="6"/>
  <c r="CX272" i="6" s="1"/>
  <c r="CY272" i="6" s="1"/>
  <c r="DT272" i="6" s="1"/>
  <c r="LW272" i="6"/>
  <c r="CP272" i="6" s="1"/>
  <c r="DK272" i="6" s="1"/>
  <c r="HD272" i="6"/>
  <c r="AB272" i="6" s="1"/>
  <c r="JR269" i="6"/>
  <c r="FE269" i="6"/>
  <c r="FD268" i="6"/>
  <c r="G268" i="6" s="1"/>
  <c r="LG266" i="6"/>
  <c r="JF266" i="6"/>
  <c r="IY266" i="6"/>
  <c r="JE266" i="6" s="1"/>
  <c r="MD265" i="6"/>
  <c r="JQ265" i="6"/>
  <c r="CG265" i="6" s="1"/>
  <c r="CH265" i="6" s="1"/>
  <c r="HK265" i="6"/>
  <c r="HL265" i="6"/>
  <c r="MI264" i="6"/>
  <c r="DB264" i="6" s="1"/>
  <c r="JS264" i="6"/>
  <c r="CI264" i="6" s="1"/>
  <c r="CJ264" i="6" s="1"/>
  <c r="LQ263" i="6"/>
  <c r="MI263" i="6" s="1"/>
  <c r="DB263" i="6" s="1"/>
  <c r="JI263" i="6"/>
  <c r="HQ263" i="6"/>
  <c r="GX263" i="6"/>
  <c r="FE262" i="6"/>
  <c r="LY262" i="6"/>
  <c r="IY262" i="6"/>
  <c r="HR262" i="6"/>
  <c r="AP262" i="6" s="1"/>
  <c r="EX262" i="6"/>
  <c r="JH260" i="6"/>
  <c r="JI260" i="6" s="1"/>
  <c r="MH260" i="6"/>
  <c r="MI260" i="6" s="1"/>
  <c r="DB260" i="6" s="1"/>
  <c r="HF260" i="6"/>
  <c r="EX260" i="6"/>
  <c r="FD260" i="6" s="1"/>
  <c r="FI259" i="6"/>
  <c r="LF258" i="6"/>
  <c r="LH258" i="6" s="1"/>
  <c r="JG258" i="6"/>
  <c r="MD258" i="6"/>
  <c r="ME258" i="6" s="1"/>
  <c r="HK258" i="6"/>
  <c r="HL258" i="6" s="1"/>
  <c r="FP258" i="6"/>
  <c r="S258" i="6" s="1"/>
  <c r="LZ257" i="6"/>
  <c r="MA257" i="6" s="1"/>
  <c r="HD257" i="6"/>
  <c r="FF256" i="6"/>
  <c r="MI256" i="6"/>
  <c r="DB256" i="6" s="1"/>
  <c r="ME256" i="6"/>
  <c r="LY254" i="6"/>
  <c r="CR254" i="6" s="1"/>
  <c r="JM254" i="6"/>
  <c r="CC254" i="6" s="1"/>
  <c r="CD254" i="6" s="1"/>
  <c r="FL254" i="6"/>
  <c r="O254" i="6" s="1"/>
  <c r="HH253" i="6"/>
  <c r="AF253" i="6" s="1"/>
  <c r="FN253" i="6"/>
  <c r="Q253" i="6" s="1"/>
  <c r="HD252" i="6"/>
  <c r="AB252" i="6" s="1"/>
  <c r="FF252" i="6"/>
  <c r="I252" i="6" s="1"/>
  <c r="JK251" i="6"/>
  <c r="CA251" i="6" s="1"/>
  <c r="CB251" i="6" s="1"/>
  <c r="HD251" i="6"/>
  <c r="AB251" i="6" s="1"/>
  <c r="FJ251" i="6"/>
  <c r="M251" i="6" s="1"/>
  <c r="JS250" i="6"/>
  <c r="CI250" i="6" s="1"/>
  <c r="CJ250" i="6" s="1"/>
  <c r="FF250" i="6"/>
  <c r="I250" i="6" s="1"/>
  <c r="JK248" i="6"/>
  <c r="CA248" i="6" s="1"/>
  <c r="CB248" i="6" s="1"/>
  <c r="HD247" i="6"/>
  <c r="AB247" i="6" s="1"/>
  <c r="JG246" i="6"/>
  <c r="BW246" i="6" s="1"/>
  <c r="BX246" i="6" s="1"/>
  <c r="HL246" i="6"/>
  <c r="AJ246" i="6" s="1"/>
  <c r="MG245" i="6"/>
  <c r="CZ245" i="6" s="1"/>
  <c r="HF245" i="6"/>
  <c r="AD245" i="6" s="1"/>
  <c r="JG242" i="6"/>
  <c r="BW242" i="6" s="1"/>
  <c r="BX242" i="6" s="1"/>
  <c r="JD239" i="6"/>
  <c r="JE239" i="6"/>
  <c r="BU239" i="6" s="1"/>
  <c r="BV239" i="6" s="1"/>
  <c r="JP239" i="6"/>
  <c r="JQ239" i="6"/>
  <c r="CG239" i="6" s="1"/>
  <c r="CH239" i="6" s="1"/>
  <c r="JJ239" i="6"/>
  <c r="JK239" i="6" s="1"/>
  <c r="CA239" i="6" s="1"/>
  <c r="CB239" i="6" s="1"/>
  <c r="JL239" i="6"/>
  <c r="JM239" i="6"/>
  <c r="CC239" i="6" s="1"/>
  <c r="CD239" i="6" s="1"/>
  <c r="JR239" i="6"/>
  <c r="JS239" i="6"/>
  <c r="CI239" i="6" s="1"/>
  <c r="CJ239" i="6" s="1"/>
  <c r="JT239" i="6"/>
  <c r="JF239" i="6"/>
  <c r="JG239" i="6"/>
  <c r="BW239" i="6" s="1"/>
  <c r="BX239" i="6" s="1"/>
  <c r="JH239" i="6"/>
  <c r="JI239" i="6" s="1"/>
  <c r="BY239" i="6" s="1"/>
  <c r="BZ239" i="6" s="1"/>
  <c r="JN239" i="6"/>
  <c r="JO239" i="6" s="1"/>
  <c r="CE239" i="6" s="1"/>
  <c r="CF239" i="6" s="1"/>
  <c r="LV234" i="6"/>
  <c r="LW234" i="6" s="1"/>
  <c r="CP234" i="6" s="1"/>
  <c r="MH234" i="6"/>
  <c r="MI234" i="6"/>
  <c r="DB234" i="6" s="1"/>
  <c r="MB234" i="6"/>
  <c r="MC234" i="6"/>
  <c r="CV234" i="6" s="1"/>
  <c r="MD234" i="6"/>
  <c r="ME234" i="6" s="1"/>
  <c r="CX234" i="6" s="1"/>
  <c r="MJ234" i="6"/>
  <c r="MK234" i="6" s="1"/>
  <c r="DD234" i="6" s="1"/>
  <c r="LX234" i="6"/>
  <c r="LY234" i="6"/>
  <c r="CR234" i="6" s="1"/>
  <c r="ML234" i="6"/>
  <c r="LZ234" i="6"/>
  <c r="MA234" i="6"/>
  <c r="CT234" i="6" s="1"/>
  <c r="DO234" i="6" s="1"/>
  <c r="MF234" i="6"/>
  <c r="MG234" i="6"/>
  <c r="CZ234" i="6" s="1"/>
  <c r="DA234" i="6" s="1"/>
  <c r="DV234" i="6" s="1"/>
  <c r="DS213" i="6"/>
  <c r="CY213" i="6"/>
  <c r="DT213" i="6" s="1"/>
  <c r="LW296" i="6"/>
  <c r="CP296" i="6" s="1"/>
  <c r="DK296" i="6" s="1"/>
  <c r="JM296" i="6"/>
  <c r="CC296" i="6" s="1"/>
  <c r="CD296" i="6" s="1"/>
  <c r="HI296" i="6"/>
  <c r="HJ296" i="6" s="1"/>
  <c r="AH296" i="6" s="1"/>
  <c r="ML293" i="6"/>
  <c r="MJ293" i="6"/>
  <c r="MK293" i="6"/>
  <c r="DD293" i="6" s="1"/>
  <c r="HQ293" i="6"/>
  <c r="HR293" i="6"/>
  <c r="AP293" i="6" s="1"/>
  <c r="MC291" i="6"/>
  <c r="CV291" i="6" s="1"/>
  <c r="HJ291" i="6"/>
  <c r="AH291" i="6" s="1"/>
  <c r="FR291" i="6"/>
  <c r="U291" i="6" s="1"/>
  <c r="ME287" i="6"/>
  <c r="CX287" i="6" s="1"/>
  <c r="DS287" i="6" s="1"/>
  <c r="HL287" i="6"/>
  <c r="AJ287" i="6" s="1"/>
  <c r="JQ285" i="6"/>
  <c r="CG285" i="6" s="1"/>
  <c r="CH285" i="6" s="1"/>
  <c r="FP285" i="6"/>
  <c r="S285" i="6" s="1"/>
  <c r="MG283" i="6"/>
  <c r="CZ283" i="6" s="1"/>
  <c r="JG283" i="6"/>
  <c r="BW283" i="6" s="1"/>
  <c r="BX283" i="6" s="1"/>
  <c r="HN283" i="6"/>
  <c r="AL283" i="6" s="1"/>
  <c r="FF283" i="6"/>
  <c r="I283" i="6" s="1"/>
  <c r="LW281" i="6"/>
  <c r="CP281" i="6"/>
  <c r="DK281" i="6" s="1"/>
  <c r="HD281" i="6"/>
  <c r="AB281" i="6" s="1"/>
  <c r="FJ281" i="6"/>
  <c r="M281" i="6" s="1"/>
  <c r="LF279" i="6"/>
  <c r="MA279" i="6"/>
  <c r="CT279" i="6" s="1"/>
  <c r="HH279" i="6"/>
  <c r="AF279" i="6" s="1"/>
  <c r="ML275" i="6"/>
  <c r="MF273" i="6"/>
  <c r="HM273" i="6"/>
  <c r="MC272" i="6"/>
  <c r="CV272" i="6" s="1"/>
  <c r="ML270" i="6"/>
  <c r="MF270" i="6"/>
  <c r="MG270" i="6" s="1"/>
  <c r="CZ270" i="6" s="1"/>
  <c r="DA270" i="6" s="1"/>
  <c r="DV270" i="6" s="1"/>
  <c r="HM270" i="6"/>
  <c r="HI268" i="6"/>
  <c r="HJ268" i="6" s="1"/>
  <c r="AH268" i="6" s="1"/>
  <c r="LG265" i="6"/>
  <c r="LH265" i="6"/>
  <c r="HI265" i="6"/>
  <c r="HJ265" i="6"/>
  <c r="LY264" i="6"/>
  <c r="JQ264" i="6"/>
  <c r="CG264" i="6" s="1"/>
  <c r="CH264" i="6" s="1"/>
  <c r="HS263" i="6"/>
  <c r="FH263" i="6"/>
  <c r="MI262" i="6"/>
  <c r="DB262" i="6" s="1"/>
  <c r="FM260" i="6"/>
  <c r="JE259" i="6"/>
  <c r="LY259" i="6"/>
  <c r="MB258" i="6"/>
  <c r="MC258" i="6" s="1"/>
  <c r="HI258" i="6"/>
  <c r="HJ258" i="6" s="1"/>
  <c r="MJ257" i="6"/>
  <c r="MK257" i="6"/>
  <c r="DD257" i="6" s="1"/>
  <c r="FD256" i="6"/>
  <c r="MG256" i="6"/>
  <c r="HH256" i="6"/>
  <c r="LF254" i="6"/>
  <c r="LH254" i="6" s="1"/>
  <c r="MI254" i="6"/>
  <c r="DB254" i="6" s="1"/>
  <c r="DC254" i="6" s="1"/>
  <c r="DX254" i="6" s="1"/>
  <c r="JE254" i="6"/>
  <c r="BU254" i="6" s="1"/>
  <c r="BV254" i="6" s="1"/>
  <c r="HF254" i="6"/>
  <c r="AD254" i="6" s="1"/>
  <c r="JM253" i="6"/>
  <c r="CC253" i="6" s="1"/>
  <c r="CD253" i="6" s="1"/>
  <c r="JI252" i="6"/>
  <c r="BY252" i="6" s="1"/>
  <c r="BZ252" i="6" s="1"/>
  <c r="HN252" i="6"/>
  <c r="AL252" i="6" s="1"/>
  <c r="HN251" i="6"/>
  <c r="AL251" i="6" s="1"/>
  <c r="MC250" i="6"/>
  <c r="CV250" i="6" s="1"/>
  <c r="DQ250" i="6" s="1"/>
  <c r="JE250" i="6"/>
  <c r="BU250" i="6" s="1"/>
  <c r="BV250" i="6" s="1"/>
  <c r="HJ250" i="6"/>
  <c r="AH250" i="6" s="1"/>
  <c r="MC248" i="6"/>
  <c r="CV248" i="6" s="1"/>
  <c r="HR248" i="6"/>
  <c r="AP248" i="6" s="1"/>
  <c r="HD248" i="6"/>
  <c r="AB248" i="6"/>
  <c r="FH248" i="6"/>
  <c r="K248" i="6" s="1"/>
  <c r="JG247" i="6"/>
  <c r="BW247" i="6" s="1"/>
  <c r="BX247" i="6" s="1"/>
  <c r="HL247" i="6"/>
  <c r="AJ247" i="6" s="1"/>
  <c r="FH247" i="6"/>
  <c r="K247" i="6" s="1"/>
  <c r="MC246" i="6"/>
  <c r="CV246" i="6" s="1"/>
  <c r="JQ246" i="6"/>
  <c r="CG246" i="6" s="1"/>
  <c r="CH246" i="6" s="1"/>
  <c r="HD246" i="6"/>
  <c r="AB246" i="6" s="1"/>
  <c r="FH246" i="6"/>
  <c r="K246" i="6" s="1"/>
  <c r="JE245" i="6"/>
  <c r="BU245" i="6" s="1"/>
  <c r="BV245" i="6" s="1"/>
  <c r="FJ245" i="6"/>
  <c r="M245" i="6" s="1"/>
  <c r="JO242" i="6"/>
  <c r="CE242" i="6" s="1"/>
  <c r="CF242" i="6" s="1"/>
  <c r="MI241" i="6"/>
  <c r="DB241" i="6" s="1"/>
  <c r="DW241" i="6" s="1"/>
  <c r="FL239" i="6"/>
  <c r="O239" i="6" s="1"/>
  <c r="LY237" i="6"/>
  <c r="CR237" i="6" s="1"/>
  <c r="JI229" i="6"/>
  <c r="JQ229" i="6"/>
  <c r="CG229" i="6" s="1"/>
  <c r="CH229" i="6" s="1"/>
  <c r="ME226" i="6"/>
  <c r="FD225" i="6"/>
  <c r="MA220" i="6"/>
  <c r="HN220" i="6"/>
  <c r="HG195" i="6"/>
  <c r="HH195" i="6"/>
  <c r="AF195" i="6" s="1"/>
  <c r="HC195" i="6"/>
  <c r="HK195" i="6"/>
  <c r="HM195" i="6"/>
  <c r="HN195" i="6" s="1"/>
  <c r="AL195" i="6" s="1"/>
  <c r="HO195" i="6"/>
  <c r="HS195" i="6"/>
  <c r="HQ195" i="6"/>
  <c r="HR195" i="6" s="1"/>
  <c r="AP195" i="6" s="1"/>
  <c r="HE195" i="6"/>
  <c r="HF195" i="6"/>
  <c r="AD195" i="6" s="1"/>
  <c r="MI192" i="6"/>
  <c r="DB192" i="6" s="1"/>
  <c r="LY192" i="6"/>
  <c r="LW244" i="6"/>
  <c r="CP244" i="6" s="1"/>
  <c r="CQ244" i="6" s="1"/>
  <c r="DL244" i="6" s="1"/>
  <c r="HL244" i="6"/>
  <c r="AJ244" i="6" s="1"/>
  <c r="MF242" i="6"/>
  <c r="MG242" i="6"/>
  <c r="CZ242" i="6" s="1"/>
  <c r="LV242" i="6"/>
  <c r="JJ242" i="6"/>
  <c r="JK242" i="6"/>
  <c r="CA242" i="6" s="1"/>
  <c r="CB242" i="6" s="1"/>
  <c r="JD242" i="6"/>
  <c r="JE242" i="6"/>
  <c r="BU242" i="6" s="1"/>
  <c r="BV242" i="6" s="1"/>
  <c r="FN242" i="6"/>
  <c r="Q242" i="6" s="1"/>
  <c r="MF241" i="6"/>
  <c r="MG241" i="6"/>
  <c r="CZ241" i="6" s="1"/>
  <c r="LV241" i="6"/>
  <c r="LW241" i="6" s="1"/>
  <c r="CP241" i="6" s="1"/>
  <c r="HM241" i="6"/>
  <c r="HC241" i="6"/>
  <c r="HD241" i="6" s="1"/>
  <c r="AB241" i="6" s="1"/>
  <c r="FG241" i="6"/>
  <c r="FH241" i="6"/>
  <c r="K241" i="6" s="1"/>
  <c r="JD240" i="6"/>
  <c r="FM240" i="6"/>
  <c r="FC240" i="6"/>
  <c r="MD239" i="6"/>
  <c r="ME239" i="6" s="1"/>
  <c r="CX239" i="6" s="1"/>
  <c r="DS239" i="6" s="1"/>
  <c r="LV239" i="6"/>
  <c r="LW239" i="6"/>
  <c r="CP239" i="6" s="1"/>
  <c r="DK239" i="6" s="1"/>
  <c r="HQ239" i="6"/>
  <c r="LG238" i="6"/>
  <c r="JM238" i="6"/>
  <c r="CC238" i="6" s="1"/>
  <c r="CD238" i="6" s="1"/>
  <c r="FL238" i="6"/>
  <c r="O238" i="6" s="1"/>
  <c r="MI237" i="6"/>
  <c r="DB237" i="6" s="1"/>
  <c r="JH237" i="6"/>
  <c r="HP237" i="6"/>
  <c r="AN237" i="6" s="1"/>
  <c r="FG237" i="6"/>
  <c r="ML235" i="6"/>
  <c r="MH235" i="6"/>
  <c r="MI235" i="6"/>
  <c r="DB235" i="6" s="1"/>
  <c r="JK235" i="6"/>
  <c r="CA235" i="6" s="1"/>
  <c r="CB235" i="6" s="1"/>
  <c r="JT234" i="6"/>
  <c r="JR234" i="6"/>
  <c r="MI233" i="6"/>
  <c r="DB233" i="6" s="1"/>
  <c r="DW233" i="6" s="1"/>
  <c r="HP233" i="6"/>
  <c r="AN233" i="6" s="1"/>
  <c r="HS232" i="6"/>
  <c r="MI232" i="6"/>
  <c r="DB232" i="6" s="1"/>
  <c r="DC232" i="6" s="1"/>
  <c r="DX232" i="6" s="1"/>
  <c r="JI232" i="6"/>
  <c r="BY232" i="6" s="1"/>
  <c r="BZ232" i="6" s="1"/>
  <c r="HQ232" i="6"/>
  <c r="FI232" i="6"/>
  <c r="FJ232" i="6"/>
  <c r="M232" i="6" s="1"/>
  <c r="MJ231" i="6"/>
  <c r="MK231" i="6"/>
  <c r="DD231" i="6" s="1"/>
  <c r="JM231" i="6"/>
  <c r="CC231" i="6" s="1"/>
  <c r="CD231" i="6" s="1"/>
  <c r="HF231" i="6"/>
  <c r="AD231" i="6"/>
  <c r="FF231" i="6"/>
  <c r="I231" i="6" s="1"/>
  <c r="JG229" i="6"/>
  <c r="HI229" i="6"/>
  <c r="HJ229" i="6"/>
  <c r="HC229" i="6"/>
  <c r="HD229" i="6" s="1"/>
  <c r="FE228" i="6"/>
  <c r="HH228" i="6"/>
  <c r="FN227" i="6"/>
  <c r="HK227" i="6"/>
  <c r="HL227" i="6" s="1"/>
  <c r="MC226" i="6"/>
  <c r="LW226" i="6"/>
  <c r="JP226" i="6"/>
  <c r="JQ226" i="6" s="1"/>
  <c r="CG226" i="6" s="1"/>
  <c r="CH226" i="6" s="1"/>
  <c r="HC226" i="6"/>
  <c r="JK225" i="6"/>
  <c r="MG225" i="6"/>
  <c r="JS225" i="6"/>
  <c r="CI225" i="6" s="1"/>
  <c r="CJ225" i="6" s="1"/>
  <c r="HN225" i="6"/>
  <c r="FF225" i="6"/>
  <c r="JN223" i="6"/>
  <c r="FD223" i="6"/>
  <c r="FJ222" i="6"/>
  <c r="HL222" i="6"/>
  <c r="HF222" i="6"/>
  <c r="FD222" i="6"/>
  <c r="HS221" i="6"/>
  <c r="FG221" i="6"/>
  <c r="LX221" i="6"/>
  <c r="HQ221" i="6"/>
  <c r="HE221" i="6"/>
  <c r="MG220" i="6"/>
  <c r="JP220" i="6"/>
  <c r="JQ220" i="6" s="1"/>
  <c r="CG220" i="6" s="1"/>
  <c r="CH220" i="6" s="1"/>
  <c r="HL220" i="6"/>
  <c r="FO220" i="6"/>
  <c r="FP220" i="6"/>
  <c r="S220" i="6" s="1"/>
  <c r="JT219" i="6"/>
  <c r="JD219" i="6"/>
  <c r="FG219" i="6"/>
  <c r="MJ219" i="6"/>
  <c r="LX219" i="6"/>
  <c r="JR219" i="6"/>
  <c r="HH219" i="6"/>
  <c r="LY217" i="6"/>
  <c r="CR217" i="6"/>
  <c r="CS217" i="6" s="1"/>
  <c r="DN217" i="6" s="1"/>
  <c r="MG216" i="6"/>
  <c r="CZ216" i="6" s="1"/>
  <c r="DU216" i="6" s="1"/>
  <c r="LW216" i="6"/>
  <c r="CP216" i="6" s="1"/>
  <c r="FH216" i="6"/>
  <c r="K216" i="6" s="1"/>
  <c r="JO215" i="6"/>
  <c r="CE215" i="6" s="1"/>
  <c r="CF215" i="6" s="1"/>
  <c r="HJ215" i="6"/>
  <c r="AH215" i="6" s="1"/>
  <c r="FP215" i="6"/>
  <c r="S215" i="6" s="1"/>
  <c r="FF215" i="6"/>
  <c r="I215" i="6" s="1"/>
  <c r="MK214" i="6"/>
  <c r="DD214" i="6" s="1"/>
  <c r="DE214" i="6" s="1"/>
  <c r="DZ214" i="6" s="1"/>
  <c r="HP213" i="6"/>
  <c r="AN213" i="6" s="1"/>
  <c r="HL213" i="6"/>
  <c r="AJ213" i="6"/>
  <c r="JK211" i="6"/>
  <c r="CA211" i="6" s="1"/>
  <c r="CB211" i="6" s="1"/>
  <c r="HF211" i="6"/>
  <c r="AD211" i="6" s="1"/>
  <c r="FH211" i="6"/>
  <c r="K211" i="6" s="1"/>
  <c r="JS210" i="6"/>
  <c r="CI210" i="6" s="1"/>
  <c r="CJ210" i="6" s="1"/>
  <c r="JO210" i="6"/>
  <c r="CE210" i="6" s="1"/>
  <c r="CF210" i="6" s="1"/>
  <c r="LF209" i="6"/>
  <c r="HF209" i="6"/>
  <c r="AD209" i="6" s="1"/>
  <c r="FR208" i="6"/>
  <c r="U208" i="6" s="1"/>
  <c r="FN207" i="6"/>
  <c r="Q207" i="6"/>
  <c r="HS205" i="6"/>
  <c r="MF205" i="6"/>
  <c r="MG205" i="6"/>
  <c r="CZ205" i="6" s="1"/>
  <c r="DU205" i="6" s="1"/>
  <c r="LV205" i="6"/>
  <c r="LW205" i="6" s="1"/>
  <c r="CP205" i="6" s="1"/>
  <c r="DK205" i="6" s="1"/>
  <c r="JF205" i="6"/>
  <c r="JG205" i="6"/>
  <c r="BW205" i="6" s="1"/>
  <c r="BX205" i="6" s="1"/>
  <c r="FI205" i="6"/>
  <c r="JT204" i="6"/>
  <c r="LX204" i="6"/>
  <c r="JP204" i="6"/>
  <c r="HG204" i="6"/>
  <c r="HH204" i="6" s="1"/>
  <c r="AF204" i="6" s="1"/>
  <c r="LF203" i="6"/>
  <c r="LH203" i="6" s="1"/>
  <c r="LV203" i="6"/>
  <c r="LW203" i="6"/>
  <c r="CP203" i="6" s="1"/>
  <c r="DK203" i="6" s="1"/>
  <c r="JF203" i="6"/>
  <c r="JG203" i="6"/>
  <c r="BW203" i="6" s="1"/>
  <c r="BX203" i="6" s="1"/>
  <c r="HQ203" i="6"/>
  <c r="HR203" i="6" s="1"/>
  <c r="AP203" i="6" s="1"/>
  <c r="JN202" i="6"/>
  <c r="JO202" i="6"/>
  <c r="CE202" i="6" s="1"/>
  <c r="CF202" i="6" s="1"/>
  <c r="FM202" i="6"/>
  <c r="FN202" i="6" s="1"/>
  <c r="Q202" i="6" s="1"/>
  <c r="HM201" i="6"/>
  <c r="HC201" i="6"/>
  <c r="FE201" i="6"/>
  <c r="HS200" i="6"/>
  <c r="MF200" i="6"/>
  <c r="MG200" i="6"/>
  <c r="CZ200" i="6" s="1"/>
  <c r="DA200" i="6" s="1"/>
  <c r="DV200" i="6" s="1"/>
  <c r="LV200" i="6"/>
  <c r="LW200" i="6"/>
  <c r="CP200" i="6" s="1"/>
  <c r="JF200" i="6"/>
  <c r="HD200" i="6"/>
  <c r="AB200" i="6" s="1"/>
  <c r="JS197" i="6"/>
  <c r="CI197" i="6" s="1"/>
  <c r="CJ197" i="6" s="1"/>
  <c r="FG189" i="6"/>
  <c r="FQ189" i="6"/>
  <c r="FO189" i="6"/>
  <c r="FK189" i="6"/>
  <c r="FC189" i="6"/>
  <c r="FM189" i="6"/>
  <c r="EX189" i="6"/>
  <c r="FJ189" i="6"/>
  <c r="FE189" i="6"/>
  <c r="FS189" i="6"/>
  <c r="FJ182" i="6"/>
  <c r="HR180" i="6"/>
  <c r="AP180" i="6" s="1"/>
  <c r="MC177" i="6"/>
  <c r="CV177" i="6" s="1"/>
  <c r="DQ177" i="6" s="1"/>
  <c r="BI157" i="6"/>
  <c r="IY153" i="6"/>
  <c r="JQ153" i="6"/>
  <c r="CG153" i="6" s="1"/>
  <c r="CH153" i="6" s="1"/>
  <c r="HJ244" i="6"/>
  <c r="AH244" i="6" s="1"/>
  <c r="FP244" i="6"/>
  <c r="S244" i="6" s="1"/>
  <c r="ME242" i="6"/>
  <c r="CX242" i="6" s="1"/>
  <c r="CY242" i="6" s="1"/>
  <c r="DT242" i="6" s="1"/>
  <c r="JI242" i="6"/>
  <c r="BY242" i="6" s="1"/>
  <c r="BZ242" i="6" s="1"/>
  <c r="HJ242" i="6"/>
  <c r="AH242" i="6"/>
  <c r="ME241" i="6"/>
  <c r="CX241" i="6" s="1"/>
  <c r="HL241" i="6"/>
  <c r="AJ241" i="6" s="1"/>
  <c r="FF241" i="6"/>
  <c r="I241" i="6" s="1"/>
  <c r="JM240" i="6"/>
  <c r="CC240" i="6" s="1"/>
  <c r="CD240" i="6" s="1"/>
  <c r="HO239" i="6"/>
  <c r="HP239" i="6" s="1"/>
  <c r="AN239" i="6" s="1"/>
  <c r="FD239" i="6"/>
  <c r="G239" i="6" s="1"/>
  <c r="LF238" i="6"/>
  <c r="MC238" i="6"/>
  <c r="CV238" i="6" s="1"/>
  <c r="CW238" i="6" s="1"/>
  <c r="DR238" i="6" s="1"/>
  <c r="JE238" i="6"/>
  <c r="BU238" i="6" s="1"/>
  <c r="BV238" i="6" s="1"/>
  <c r="HJ238" i="6"/>
  <c r="AH238" i="6" s="1"/>
  <c r="FD238" i="6"/>
  <c r="G238" i="6" s="1"/>
  <c r="MG237" i="6"/>
  <c r="CZ237" i="6" s="1"/>
  <c r="LW237" i="6"/>
  <c r="CP237" i="6" s="1"/>
  <c r="CQ237" i="6" s="1"/>
  <c r="DL237" i="6" s="1"/>
  <c r="JF237" i="6"/>
  <c r="JG237" i="6" s="1"/>
  <c r="BW237" i="6" s="1"/>
  <c r="BX237" i="6" s="1"/>
  <c r="HN237" i="6"/>
  <c r="AL237" i="6" s="1"/>
  <c r="HD237" i="6"/>
  <c r="AB237" i="6" s="1"/>
  <c r="FE237" i="6"/>
  <c r="FF237" i="6"/>
  <c r="I237" i="6" s="1"/>
  <c r="HS235" i="6"/>
  <c r="MF235" i="6"/>
  <c r="MG235" i="6"/>
  <c r="CZ235" i="6" s="1"/>
  <c r="LY235" i="6"/>
  <c r="CR235" i="6"/>
  <c r="HQ235" i="6"/>
  <c r="HR235" i="6" s="1"/>
  <c r="AP235" i="6" s="1"/>
  <c r="FJ235" i="6"/>
  <c r="M235" i="6" s="1"/>
  <c r="JP234" i="6"/>
  <c r="FQ234" i="6"/>
  <c r="FN233" i="6"/>
  <c r="Q233" i="6" s="1"/>
  <c r="JF232" i="6"/>
  <c r="JG232" i="6"/>
  <c r="BW232" i="6" s="1"/>
  <c r="BX232" i="6" s="1"/>
  <c r="HO232" i="6"/>
  <c r="FG232" i="6"/>
  <c r="FH232" i="6"/>
  <c r="K232" i="6" s="1"/>
  <c r="ML231" i="6"/>
  <c r="MH231" i="6"/>
  <c r="HR231" i="6"/>
  <c r="AP231" i="6" s="1"/>
  <c r="FL231" i="6"/>
  <c r="O231" i="6" s="1"/>
  <c r="FC231" i="6"/>
  <c r="LF229" i="6"/>
  <c r="LH229" i="6" s="1"/>
  <c r="LZ229" i="6"/>
  <c r="JR229" i="6"/>
  <c r="JS229" i="6" s="1"/>
  <c r="CI229" i="6" s="1"/>
  <c r="CJ229" i="6" s="1"/>
  <c r="FC228" i="6"/>
  <c r="HF228" i="6"/>
  <c r="FQ228" i="6"/>
  <c r="JS227" i="6"/>
  <c r="CI227" i="6" s="1"/>
  <c r="CJ227" i="6" s="1"/>
  <c r="JO226" i="6"/>
  <c r="MA226" i="6"/>
  <c r="JI225" i="6"/>
  <c r="ME225" i="6"/>
  <c r="FP225" i="6"/>
  <c r="S225" i="6" s="1"/>
  <c r="JL223" i="6"/>
  <c r="FP223" i="6"/>
  <c r="S223" i="6" s="1"/>
  <c r="FH222" i="6"/>
  <c r="HD222" i="6"/>
  <c r="FE221" i="6"/>
  <c r="MJ221" i="6"/>
  <c r="LQ221" i="6"/>
  <c r="MC221" i="6" s="1"/>
  <c r="HO221" i="6"/>
  <c r="GX221" i="6"/>
  <c r="HD221" i="6"/>
  <c r="EX221" i="6"/>
  <c r="FP221" i="6" s="1"/>
  <c r="S221" i="6" s="1"/>
  <c r="JI220" i="6"/>
  <c r="FN220" i="6"/>
  <c r="HJ220" i="6"/>
  <c r="HD220" i="6"/>
  <c r="ML219" i="6"/>
  <c r="FE219" i="6"/>
  <c r="LQ219" i="6"/>
  <c r="MA219" i="6"/>
  <c r="IY219" i="6"/>
  <c r="JQ219" i="6"/>
  <c r="CG219" i="6" s="1"/>
  <c r="CH219" i="6" s="1"/>
  <c r="HF219" i="6"/>
  <c r="FQ219" i="6"/>
  <c r="LW217" i="6"/>
  <c r="CP217" i="6" s="1"/>
  <c r="JK217" i="6"/>
  <c r="CA217" i="6" s="1"/>
  <c r="CB217" i="6" s="1"/>
  <c r="HF217" i="6"/>
  <c r="AD217" i="6" s="1"/>
  <c r="FJ217" i="6"/>
  <c r="M217" i="6" s="1"/>
  <c r="FF216" i="6"/>
  <c r="I216" i="6"/>
  <c r="HH215" i="6"/>
  <c r="AF215" i="6"/>
  <c r="HF214" i="6"/>
  <c r="AD214" i="6" s="1"/>
  <c r="LY213" i="6"/>
  <c r="CR213" i="6"/>
  <c r="CS213" i="6" s="1"/>
  <c r="DN213" i="6" s="1"/>
  <c r="JO213" i="6"/>
  <c r="CE213" i="6" s="1"/>
  <c r="CF213" i="6" s="1"/>
  <c r="JG213" i="6"/>
  <c r="BW213" i="6" s="1"/>
  <c r="BX213" i="6" s="1"/>
  <c r="HN213" i="6"/>
  <c r="AL213" i="6" s="1"/>
  <c r="FL213" i="6"/>
  <c r="O213" i="6" s="1"/>
  <c r="FD213" i="6"/>
  <c r="G213" i="6" s="1"/>
  <c r="MK211" i="6"/>
  <c r="DD211" i="6"/>
  <c r="JI211" i="6"/>
  <c r="BY211" i="6" s="1"/>
  <c r="BZ211" i="6" s="1"/>
  <c r="FF211" i="6"/>
  <c r="I211" i="6" s="1"/>
  <c r="JQ210" i="6"/>
  <c r="CG210" i="6" s="1"/>
  <c r="CH210" i="6" s="1"/>
  <c r="MA209" i="6"/>
  <c r="CT209" i="6" s="1"/>
  <c r="CU209" i="6" s="1"/>
  <c r="DP209" i="6" s="1"/>
  <c r="JI209" i="6"/>
  <c r="BY209" i="6" s="1"/>
  <c r="BZ209" i="6" s="1"/>
  <c r="JM208" i="6"/>
  <c r="CC208" i="6" s="1"/>
  <c r="CD208" i="6" s="1"/>
  <c r="FF208" i="6"/>
  <c r="I208" i="6" s="1"/>
  <c r="JM207" i="6"/>
  <c r="CC207" i="6" s="1"/>
  <c r="CD207" i="6" s="1"/>
  <c r="FG205" i="6"/>
  <c r="FN204" i="6"/>
  <c r="Q204" i="6" s="1"/>
  <c r="FD204" i="6"/>
  <c r="G204" i="6" s="1"/>
  <c r="MI203" i="6"/>
  <c r="DB203" i="6" s="1"/>
  <c r="DC203" i="6" s="1"/>
  <c r="DX203" i="6" s="1"/>
  <c r="MA203" i="6"/>
  <c r="CT203" i="6" s="1"/>
  <c r="HP203" i="6"/>
  <c r="AN203" i="6" s="1"/>
  <c r="MF202" i="6"/>
  <c r="MG202" i="6"/>
  <c r="CZ202" i="6" s="1"/>
  <c r="DA202" i="6" s="1"/>
  <c r="DV202" i="6" s="1"/>
  <c r="HM202" i="6"/>
  <c r="HN202" i="6" s="1"/>
  <c r="AL202" i="6" s="1"/>
  <c r="JR201" i="6"/>
  <c r="JS201" i="6"/>
  <c r="CI201" i="6" s="1"/>
  <c r="CJ201" i="6" s="1"/>
  <c r="HL201" i="6"/>
  <c r="AJ201" i="6"/>
  <c r="LF196" i="6"/>
  <c r="HH196" i="6"/>
  <c r="AF196" i="6" s="1"/>
  <c r="JR190" i="6"/>
  <c r="JH190" i="6"/>
  <c r="JP190" i="6"/>
  <c r="JL190" i="6"/>
  <c r="JN190" i="6"/>
  <c r="JD190" i="6"/>
  <c r="JT190" i="6"/>
  <c r="IY190" i="6"/>
  <c r="JK190" i="6"/>
  <c r="JF190" i="6"/>
  <c r="LF186" i="6"/>
  <c r="LG186" i="6"/>
  <c r="FQ186" i="6"/>
  <c r="FI186" i="6"/>
  <c r="FK186" i="6"/>
  <c r="FO186" i="6"/>
  <c r="FS186" i="6"/>
  <c r="FC186" i="6"/>
  <c r="FE186" i="6"/>
  <c r="EX186" i="6"/>
  <c r="FG186" i="6"/>
  <c r="HE184" i="6"/>
  <c r="HG184" i="6"/>
  <c r="HC184" i="6"/>
  <c r="HK184" i="6"/>
  <c r="HL184" i="6" s="1"/>
  <c r="GX184" i="6"/>
  <c r="HM184" i="6"/>
  <c r="HO184" i="6"/>
  <c r="HS184" i="6"/>
  <c r="HQ184" i="6"/>
  <c r="HP180" i="6"/>
  <c r="AN180" i="6" s="1"/>
  <c r="HF180" i="6"/>
  <c r="AD180" i="6" s="1"/>
  <c r="MI178" i="6"/>
  <c r="DB178" i="6" s="1"/>
  <c r="DC178" i="6" s="1"/>
  <c r="DX178" i="6" s="1"/>
  <c r="MA172" i="6"/>
  <c r="CT172" i="6" s="1"/>
  <c r="CU172" i="6" s="1"/>
  <c r="DP172" i="6" s="1"/>
  <c r="MI172" i="6"/>
  <c r="DB172" i="6" s="1"/>
  <c r="FR245" i="6"/>
  <c r="U245" i="6" s="1"/>
  <c r="FD244" i="6"/>
  <c r="G244" i="6"/>
  <c r="JR242" i="6"/>
  <c r="JS242" i="6" s="1"/>
  <c r="CI242" i="6" s="1"/>
  <c r="CJ242" i="6" s="1"/>
  <c r="MB241" i="6"/>
  <c r="JS241" i="6"/>
  <c r="CI241" i="6" s="1"/>
  <c r="CJ241" i="6" s="1"/>
  <c r="FQ241" i="6"/>
  <c r="FR241" i="6"/>
  <c r="U241" i="6" s="1"/>
  <c r="JJ240" i="6"/>
  <c r="JK240" i="6" s="1"/>
  <c r="CA240" i="6" s="1"/>
  <c r="CB240" i="6" s="1"/>
  <c r="HR240" i="6"/>
  <c r="AP240" i="6" s="1"/>
  <c r="LF239" i="6"/>
  <c r="LH239" i="6" s="1"/>
  <c r="LZ239" i="6"/>
  <c r="HM239" i="6"/>
  <c r="HC239" i="6"/>
  <c r="ME237" i="6"/>
  <c r="CX237" i="6" s="1"/>
  <c r="JE237" i="6"/>
  <c r="BU237" i="6" s="1"/>
  <c r="BV237" i="6" s="1"/>
  <c r="HL237" i="6"/>
  <c r="AJ237" i="6" s="1"/>
  <c r="FD237" i="6"/>
  <c r="G237" i="6" s="1"/>
  <c r="MD235" i="6"/>
  <c r="ME235" i="6"/>
  <c r="CX235" i="6" s="1"/>
  <c r="DS235" i="6" s="1"/>
  <c r="LV235" i="6"/>
  <c r="HO235" i="6"/>
  <c r="JN234" i="6"/>
  <c r="JD234" i="6"/>
  <c r="FO234" i="6"/>
  <c r="HM232" i="6"/>
  <c r="HN232" i="6" s="1"/>
  <c r="AL232" i="6" s="1"/>
  <c r="HC232" i="6"/>
  <c r="HD232" i="6" s="1"/>
  <c r="AB232" i="6" s="1"/>
  <c r="FE232" i="6"/>
  <c r="FF232" i="6" s="1"/>
  <c r="I232" i="6" s="1"/>
  <c r="J232" i="6" s="1"/>
  <c r="MF231" i="6"/>
  <c r="MG231" i="6"/>
  <c r="CZ231" i="6" s="1"/>
  <c r="JH231" i="6"/>
  <c r="JI231" i="6"/>
  <c r="BY231" i="6" s="1"/>
  <c r="BZ231" i="6" s="1"/>
  <c r="LX229" i="6"/>
  <c r="HG229" i="6"/>
  <c r="HH229" i="6" s="1"/>
  <c r="JM228" i="6"/>
  <c r="HQ228" i="6"/>
  <c r="HR228" i="6"/>
  <c r="AP228" i="6" s="1"/>
  <c r="EX228" i="6"/>
  <c r="LG227" i="6"/>
  <c r="LH227" i="6" s="1"/>
  <c r="JG227" i="6"/>
  <c r="LX227" i="6"/>
  <c r="HI227" i="6"/>
  <c r="HJ227" i="6"/>
  <c r="HG226" i="6"/>
  <c r="HH226" i="6"/>
  <c r="FQ226" i="6"/>
  <c r="FL225" i="6"/>
  <c r="MC225" i="6"/>
  <c r="LV225" i="6"/>
  <c r="LW225" i="6"/>
  <c r="JJ223" i="6"/>
  <c r="HL223" i="6"/>
  <c r="MA222" i="6"/>
  <c r="ML221" i="6"/>
  <c r="FS221" i="6"/>
  <c r="MH221" i="6"/>
  <c r="JG220" i="6"/>
  <c r="MC220" i="6"/>
  <c r="JN219" i="6"/>
  <c r="FC219" i="6"/>
  <c r="MH219" i="6"/>
  <c r="EX219" i="6"/>
  <c r="MK217" i="6"/>
  <c r="DD217" i="6" s="1"/>
  <c r="DY217" i="6" s="1"/>
  <c r="FH217" i="6"/>
  <c r="K217" i="6" s="1"/>
  <c r="MC216" i="6"/>
  <c r="CV216" i="6" s="1"/>
  <c r="DQ216" i="6" s="1"/>
  <c r="JG216" i="6"/>
  <c r="BW216" i="6" s="1"/>
  <c r="BX216" i="6" s="1"/>
  <c r="HJ216" i="6"/>
  <c r="AH216" i="6" s="1"/>
  <c r="LG215" i="6"/>
  <c r="HF215" i="6"/>
  <c r="AD215" i="6" s="1"/>
  <c r="FL215" i="6"/>
  <c r="O215" i="6" s="1"/>
  <c r="LY214" i="6"/>
  <c r="CR214" i="6" s="1"/>
  <c r="CS214" i="6" s="1"/>
  <c r="DN214" i="6" s="1"/>
  <c r="LF213" i="6"/>
  <c r="LW211" i="6"/>
  <c r="CP211" i="6" s="1"/>
  <c r="CQ211" i="6" s="1"/>
  <c r="DL211" i="6" s="1"/>
  <c r="HD211" i="6"/>
  <c r="AB211" i="6" s="1"/>
  <c r="FN210" i="6"/>
  <c r="Q210" i="6" s="1"/>
  <c r="JQ209" i="6"/>
  <c r="CG209" i="6" s="1"/>
  <c r="CH209" i="6" s="1"/>
  <c r="ME208" i="6"/>
  <c r="CX208" i="6" s="1"/>
  <c r="JK208" i="6"/>
  <c r="CA208" i="6" s="1"/>
  <c r="CB208" i="6" s="1"/>
  <c r="JE208" i="6"/>
  <c r="BU208" i="6" s="1"/>
  <c r="BV208" i="6" s="1"/>
  <c r="MC207" i="6"/>
  <c r="CV207" i="6" s="1"/>
  <c r="MB205" i="6"/>
  <c r="MC205" i="6"/>
  <c r="CV205" i="6" s="1"/>
  <c r="DQ205" i="6" s="1"/>
  <c r="JR205" i="6"/>
  <c r="HN205" i="6"/>
  <c r="AL205" i="6" s="1"/>
  <c r="FE205" i="6"/>
  <c r="MH204" i="6"/>
  <c r="MI204" i="6"/>
  <c r="DB204" i="6" s="1"/>
  <c r="JR203" i="6"/>
  <c r="FN203" i="6"/>
  <c r="Q203" i="6" s="1"/>
  <c r="FS202" i="6"/>
  <c r="MD202" i="6"/>
  <c r="ME202" i="6"/>
  <c r="CX202" i="6" s="1"/>
  <c r="CY202" i="6" s="1"/>
  <c r="DT202" i="6" s="1"/>
  <c r="JL202" i="6"/>
  <c r="JM202" i="6" s="1"/>
  <c r="CC202" i="6" s="1"/>
  <c r="CD202" i="6" s="1"/>
  <c r="HK202" i="6"/>
  <c r="HL202" i="6" s="1"/>
  <c r="AJ202" i="6" s="1"/>
  <c r="FK202" i="6"/>
  <c r="FL202" i="6"/>
  <c r="O202" i="6" s="1"/>
  <c r="FS201" i="6"/>
  <c r="JP201" i="6"/>
  <c r="JQ201" i="6"/>
  <c r="CG201" i="6" s="1"/>
  <c r="CH201" i="6" s="1"/>
  <c r="HI201" i="6"/>
  <c r="HJ201" i="6"/>
  <c r="AH201" i="6" s="1"/>
  <c r="FQ201" i="6"/>
  <c r="MB200" i="6"/>
  <c r="MC200" i="6"/>
  <c r="CV200" i="6" s="1"/>
  <c r="JR200" i="6"/>
  <c r="HJ200" i="6"/>
  <c r="AH200" i="6" s="1"/>
  <c r="JG198" i="6"/>
  <c r="BW198" i="6" s="1"/>
  <c r="BX198" i="6" s="1"/>
  <c r="ME197" i="6"/>
  <c r="CX197" i="6" s="1"/>
  <c r="CY197" i="6" s="1"/>
  <c r="DT197" i="6" s="1"/>
  <c r="JK197" i="6"/>
  <c r="CA197" i="6" s="1"/>
  <c r="CB197" i="6" s="1"/>
  <c r="HF196" i="6"/>
  <c r="AD196" i="6" s="1"/>
  <c r="JI195" i="6"/>
  <c r="BY195" i="6" s="1"/>
  <c r="BZ195" i="6" s="1"/>
  <c r="JD184" i="6"/>
  <c r="JN184" i="6"/>
  <c r="JR184" i="6"/>
  <c r="JT184" i="6"/>
  <c r="JP184" i="6"/>
  <c r="JH184" i="6"/>
  <c r="JJ184" i="6"/>
  <c r="JL184" i="6"/>
  <c r="IY184" i="6"/>
  <c r="HE183" i="6"/>
  <c r="HG183" i="6"/>
  <c r="HC183" i="6"/>
  <c r="HK183" i="6"/>
  <c r="HM183" i="6"/>
  <c r="HO183" i="6"/>
  <c r="HS183" i="6"/>
  <c r="HQ183" i="6"/>
  <c r="GX183" i="6"/>
  <c r="MA178" i="6"/>
  <c r="CT178" i="6"/>
  <c r="MG178" i="6"/>
  <c r="CZ178" i="6"/>
  <c r="LY178" i="6"/>
  <c r="CR178" i="6" s="1"/>
  <c r="LW172" i="6"/>
  <c r="CP172" i="6"/>
  <c r="FN245" i="6"/>
  <c r="Q245" i="6" s="1"/>
  <c r="HF244" i="6"/>
  <c r="AD244" i="6" s="1"/>
  <c r="JQ242" i="6"/>
  <c r="CG242" i="6" s="1"/>
  <c r="CH242" i="6" s="1"/>
  <c r="MA241" i="6"/>
  <c r="CT241" i="6" s="1"/>
  <c r="DO241" i="6" s="1"/>
  <c r="HH241" i="6"/>
  <c r="AF241" i="6" s="1"/>
  <c r="MK238" i="6"/>
  <c r="DD238" i="6" s="1"/>
  <c r="JI238" i="6"/>
  <c r="BY238" i="6" s="1"/>
  <c r="BZ238" i="6" s="1"/>
  <c r="HR238" i="6"/>
  <c r="AP238" i="6"/>
  <c r="FH238" i="6"/>
  <c r="K238" i="6" s="1"/>
  <c r="MC237" i="6"/>
  <c r="CV237" i="6" s="1"/>
  <c r="JS237" i="6"/>
  <c r="CI237" i="6" s="1"/>
  <c r="CJ237" i="6" s="1"/>
  <c r="HJ237" i="6"/>
  <c r="AH237" i="6" s="1"/>
  <c r="JG235" i="6"/>
  <c r="BW235" i="6" s="1"/>
  <c r="BX235" i="6" s="1"/>
  <c r="HM235" i="6"/>
  <c r="HC235" i="6"/>
  <c r="HD235" i="6" s="1"/>
  <c r="AB235" i="6" s="1"/>
  <c r="FF235" i="6"/>
  <c r="I235" i="6" s="1"/>
  <c r="FM234" i="6"/>
  <c r="FC234" i="6"/>
  <c r="FS232" i="6"/>
  <c r="MC232" i="6"/>
  <c r="CV232" i="6" s="1"/>
  <c r="DQ232" i="6" s="1"/>
  <c r="JS232" i="6"/>
  <c r="CI232" i="6" s="1"/>
  <c r="CJ232" i="6" s="1"/>
  <c r="MD231" i="6"/>
  <c r="LV231" i="6"/>
  <c r="LW231" i="6"/>
  <c r="CP231" i="6" s="1"/>
  <c r="HH231" i="6"/>
  <c r="AF231" i="6"/>
  <c r="FH231" i="6"/>
  <c r="K231" i="6" s="1"/>
  <c r="JO229" i="6"/>
  <c r="FH229" i="6"/>
  <c r="LQ229" i="6"/>
  <c r="HE229" i="6"/>
  <c r="HF229" i="6"/>
  <c r="FS228" i="6"/>
  <c r="ME228" i="6"/>
  <c r="HO228" i="6"/>
  <c r="HP228" i="6" s="1"/>
  <c r="AN228" i="6" s="1"/>
  <c r="JE227" i="6"/>
  <c r="MJ227" i="6"/>
  <c r="LQ227" i="6"/>
  <c r="MC227" i="6"/>
  <c r="HG227" i="6"/>
  <c r="HH227" i="6"/>
  <c r="HC227" i="6"/>
  <c r="HD227" i="6"/>
  <c r="MJ226" i="6"/>
  <c r="MK226" i="6"/>
  <c r="DD226" i="6"/>
  <c r="LX226" i="6"/>
  <c r="LY226" i="6"/>
  <c r="HE226" i="6"/>
  <c r="HF226" i="6" s="1"/>
  <c r="LG225" i="6"/>
  <c r="FJ225" i="6"/>
  <c r="HG225" i="6"/>
  <c r="FQ225" i="6"/>
  <c r="FR225" i="6" s="1"/>
  <c r="U225" i="6" s="1"/>
  <c r="JH223" i="6"/>
  <c r="JI223" i="6" s="1"/>
  <c r="FL223" i="6"/>
  <c r="MC223" i="6"/>
  <c r="JP223" i="6"/>
  <c r="MK222" i="6"/>
  <c r="DD222" i="6"/>
  <c r="FM221" i="6"/>
  <c r="FN221" i="6"/>
  <c r="FC221" i="6"/>
  <c r="MF221" i="6"/>
  <c r="HM221" i="6"/>
  <c r="LF220" i="6"/>
  <c r="LH220" i="6" s="1"/>
  <c r="JL219" i="6"/>
  <c r="MF219" i="6"/>
  <c r="HP219" i="6"/>
  <c r="AN219" i="6" s="1"/>
  <c r="MI217" i="6"/>
  <c r="DB217" i="6" s="1"/>
  <c r="DC217" i="6" s="1"/>
  <c r="DX217" i="6" s="1"/>
  <c r="JG217" i="6"/>
  <c r="BW217" i="6" s="1"/>
  <c r="BX217" i="6" s="1"/>
  <c r="FR217" i="6"/>
  <c r="U217" i="6" s="1"/>
  <c r="FR216" i="6"/>
  <c r="U216" i="6" s="1"/>
  <c r="LF215" i="6"/>
  <c r="LY215" i="6"/>
  <c r="CR215" i="6" s="1"/>
  <c r="JK215" i="6"/>
  <c r="CA215" i="6" s="1"/>
  <c r="CB215" i="6" s="1"/>
  <c r="MG214" i="6"/>
  <c r="CZ214" i="6" s="1"/>
  <c r="FR214" i="6"/>
  <c r="U214" i="6" s="1"/>
  <c r="LG213" i="6"/>
  <c r="FR213" i="6"/>
  <c r="U213" i="6" s="1"/>
  <c r="LY210" i="6"/>
  <c r="CR210" i="6" s="1"/>
  <c r="CS210" i="6" s="1"/>
  <c r="DN210" i="6" s="1"/>
  <c r="MI209" i="6"/>
  <c r="DB209" i="6" s="1"/>
  <c r="LW208" i="6"/>
  <c r="CP208" i="6" s="1"/>
  <c r="BE208" i="6"/>
  <c r="FN208" i="6"/>
  <c r="Q208" i="6" s="1"/>
  <c r="FH207" i="6"/>
  <c r="K207" i="6" s="1"/>
  <c r="LG205" i="6"/>
  <c r="LH205" i="6"/>
  <c r="FS205" i="6"/>
  <c r="LZ205" i="6"/>
  <c r="MA205" i="6"/>
  <c r="CT205" i="6" s="1"/>
  <c r="JP205" i="6"/>
  <c r="HS204" i="6"/>
  <c r="FJ204" i="6"/>
  <c r="M204" i="6" s="1"/>
  <c r="JT203" i="6"/>
  <c r="MF203" i="6"/>
  <c r="MG203" i="6"/>
  <c r="CZ203" i="6" s="1"/>
  <c r="LX203" i="6"/>
  <c r="LY203" i="6"/>
  <c r="CR203" i="6" s="1"/>
  <c r="JP203" i="6"/>
  <c r="LF202" i="6"/>
  <c r="LH202" i="6" s="1"/>
  <c r="LV202" i="6"/>
  <c r="LW202" i="6"/>
  <c r="CP202" i="6" s="1"/>
  <c r="JJ202" i="6"/>
  <c r="JK202" i="6"/>
  <c r="CA202" i="6" s="1"/>
  <c r="CB202" i="6" s="1"/>
  <c r="JD202" i="6"/>
  <c r="JE202" i="6" s="1"/>
  <c r="BU202" i="6" s="1"/>
  <c r="BV202" i="6" s="1"/>
  <c r="HC202" i="6"/>
  <c r="HD202" i="6" s="1"/>
  <c r="AB202" i="6" s="1"/>
  <c r="FI202" i="6"/>
  <c r="FJ202" i="6"/>
  <c r="M202" i="6" s="1"/>
  <c r="FC202" i="6"/>
  <c r="FD202" i="6"/>
  <c r="G202" i="6" s="1"/>
  <c r="LF201" i="6"/>
  <c r="LH201" i="6"/>
  <c r="JN201" i="6"/>
  <c r="JO201" i="6"/>
  <c r="CE201" i="6" s="1"/>
  <c r="CF201" i="6" s="1"/>
  <c r="JD201" i="6"/>
  <c r="JE201" i="6" s="1"/>
  <c r="BU201" i="6" s="1"/>
  <c r="BV201" i="6" s="1"/>
  <c r="HG201" i="6"/>
  <c r="HH201" i="6" s="1"/>
  <c r="AF201" i="6" s="1"/>
  <c r="LZ200" i="6"/>
  <c r="JP200" i="6"/>
  <c r="JS198" i="6"/>
  <c r="CI198" i="6" s="1"/>
  <c r="CJ198" i="6" s="1"/>
  <c r="FD197" i="6"/>
  <c r="G197" i="6" s="1"/>
  <c r="HI195" i="6"/>
  <c r="HJ195" i="6" s="1"/>
  <c r="AH195" i="6" s="1"/>
  <c r="LH188" i="6"/>
  <c r="HN188" i="6"/>
  <c r="FM186" i="6"/>
  <c r="HN180" i="6"/>
  <c r="AL180" i="6" s="1"/>
  <c r="ME172" i="6"/>
  <c r="CX172" i="6" s="1"/>
  <c r="LY238" i="6"/>
  <c r="CR238" i="6" s="1"/>
  <c r="CS238" i="6" s="1"/>
  <c r="DN238" i="6" s="1"/>
  <c r="HF238" i="6"/>
  <c r="AD238" i="6" s="1"/>
  <c r="MA237" i="6"/>
  <c r="CT237" i="6" s="1"/>
  <c r="HH237" i="6"/>
  <c r="AF237" i="6" s="1"/>
  <c r="MA235" i="6"/>
  <c r="CT235" i="6"/>
  <c r="MA232" i="6"/>
  <c r="CT232" i="6" s="1"/>
  <c r="CU232" i="6" s="1"/>
  <c r="DP232" i="6" s="1"/>
  <c r="FQ232" i="6"/>
  <c r="FR232" i="6"/>
  <c r="U232" i="6" s="1"/>
  <c r="FM228" i="6"/>
  <c r="JQ228" i="6"/>
  <c r="CG228" i="6" s="1"/>
  <c r="CH228" i="6" s="1"/>
  <c r="HN228" i="6"/>
  <c r="HR227" i="6"/>
  <c r="AP227" i="6" s="1"/>
  <c r="JK226" i="6"/>
  <c r="MI226" i="6"/>
  <c r="DB226" i="6" s="1"/>
  <c r="HR226" i="6"/>
  <c r="AP226" i="6" s="1"/>
  <c r="HF225" i="6"/>
  <c r="FJ223" i="6"/>
  <c r="MI222" i="6"/>
  <c r="DB222" i="6" s="1"/>
  <c r="LY220" i="6"/>
  <c r="HF220" i="6"/>
  <c r="FS219" i="6"/>
  <c r="FF217" i="6"/>
  <c r="I217" i="6"/>
  <c r="LY216" i="6"/>
  <c r="CR216" i="6" s="1"/>
  <c r="DM216" i="6" s="1"/>
  <c r="HR216" i="6"/>
  <c r="AP216" i="6" s="1"/>
  <c r="FH215" i="6"/>
  <c r="K215" i="6" s="1"/>
  <c r="FP213" i="6"/>
  <c r="S213" i="6"/>
  <c r="FH213" i="6"/>
  <c r="K213" i="6" s="1"/>
  <c r="HJ211" i="6"/>
  <c r="AH211" i="6" s="1"/>
  <c r="JK210" i="6"/>
  <c r="CA210" i="6" s="1"/>
  <c r="CB210" i="6" s="1"/>
  <c r="JI208" i="6"/>
  <c r="BY208" i="6" s="1"/>
  <c r="BZ208" i="6" s="1"/>
  <c r="HJ205" i="6"/>
  <c r="AH205" i="6" s="1"/>
  <c r="FQ205" i="6"/>
  <c r="FJ203" i="6"/>
  <c r="M203" i="6" s="1"/>
  <c r="LY200" i="6"/>
  <c r="CR200" i="6" s="1"/>
  <c r="HF200" i="6"/>
  <c r="AD200" i="6"/>
  <c r="HE191" i="6"/>
  <c r="HQ191" i="6"/>
  <c r="HG191" i="6"/>
  <c r="HS191" i="6"/>
  <c r="HC191" i="6"/>
  <c r="HI191" i="6"/>
  <c r="HK191" i="6"/>
  <c r="HM191" i="6"/>
  <c r="HO191" i="6"/>
  <c r="GX191" i="6"/>
  <c r="HE189" i="6"/>
  <c r="HQ189" i="6"/>
  <c r="HS189" i="6"/>
  <c r="HC189" i="6"/>
  <c r="HI189" i="6"/>
  <c r="HK189" i="6"/>
  <c r="HM189" i="6"/>
  <c r="GX189" i="6"/>
  <c r="HH189" i="6" s="1"/>
  <c r="HO189" i="6"/>
  <c r="HL245" i="6"/>
  <c r="AJ245" i="6" s="1"/>
  <c r="HN244" i="6"/>
  <c r="AL244" i="6" s="1"/>
  <c r="MC242" i="6"/>
  <c r="CV242" i="6" s="1"/>
  <c r="HL242" i="6"/>
  <c r="AJ242" i="6" s="1"/>
  <c r="FH242" i="6"/>
  <c r="K242" i="6" s="1"/>
  <c r="FM241" i="6"/>
  <c r="HG239" i="6"/>
  <c r="HH239" i="6"/>
  <c r="AF239" i="6" s="1"/>
  <c r="FQ239" i="6"/>
  <c r="FR239" i="6" s="1"/>
  <c r="U239" i="6" s="1"/>
  <c r="JP238" i="6"/>
  <c r="JQ238" i="6"/>
  <c r="CG238" i="6" s="1"/>
  <c r="CH238" i="6" s="1"/>
  <c r="FO238" i="6"/>
  <c r="FP238" i="6"/>
  <c r="S238" i="6" s="1"/>
  <c r="JN237" i="6"/>
  <c r="FM237" i="6"/>
  <c r="LF235" i="6"/>
  <c r="HI235" i="6"/>
  <c r="FR235" i="6"/>
  <c r="U235" i="6" s="1"/>
  <c r="JH234" i="6"/>
  <c r="FI234" i="6"/>
  <c r="FJ234" i="6"/>
  <c r="M234" i="6" s="1"/>
  <c r="JT232" i="6"/>
  <c r="JN232" i="6"/>
  <c r="JO232" i="6" s="1"/>
  <c r="CE232" i="6" s="1"/>
  <c r="CF232" i="6" s="1"/>
  <c r="HG232" i="6"/>
  <c r="FO232" i="6"/>
  <c r="FP232" i="6"/>
  <c r="S232" i="6" s="1"/>
  <c r="LZ231" i="6"/>
  <c r="MA231" i="6"/>
  <c r="CT231" i="6" s="1"/>
  <c r="HJ231" i="6"/>
  <c r="AH231" i="6" s="1"/>
  <c r="FR229" i="6"/>
  <c r="U229" i="6" s="1"/>
  <c r="FK228" i="6"/>
  <c r="JO227" i="6"/>
  <c r="HS227" i="6"/>
  <c r="MF227" i="6"/>
  <c r="HO227" i="6"/>
  <c r="HP227" i="6" s="1"/>
  <c r="AN227" i="6" s="1"/>
  <c r="HO226" i="6"/>
  <c r="LG223" i="6"/>
  <c r="JD223" i="6"/>
  <c r="MA223" i="6"/>
  <c r="JI222" i="6"/>
  <c r="HR222" i="6"/>
  <c r="AP222" i="6" s="1"/>
  <c r="LG221" i="6"/>
  <c r="FK221" i="6"/>
  <c r="HI221" i="6"/>
  <c r="JO220" i="6"/>
  <c r="FH220" i="6"/>
  <c r="JH219" i="6"/>
  <c r="FM219" i="6"/>
  <c r="MB219" i="6"/>
  <c r="ME217" i="6"/>
  <c r="CX217" i="6" s="1"/>
  <c r="JS217" i="6"/>
  <c r="CI217" i="6"/>
  <c r="CJ217" i="6" s="1"/>
  <c r="HF216" i="6"/>
  <c r="AD216" i="6" s="1"/>
  <c r="FN216" i="6"/>
  <c r="Q216" i="6" s="1"/>
  <c r="FD216" i="6"/>
  <c r="G216" i="6" s="1"/>
  <c r="JS215" i="6"/>
  <c r="CI215" i="6" s="1"/>
  <c r="CJ215" i="6" s="1"/>
  <c r="HP215" i="6"/>
  <c r="AN215" i="6" s="1"/>
  <c r="MC214" i="6"/>
  <c r="CV214" i="6" s="1"/>
  <c r="JQ214" i="6"/>
  <c r="CG214" i="6" s="1"/>
  <c r="CH214" i="6" s="1"/>
  <c r="FN214" i="6"/>
  <c r="Q214" i="6" s="1"/>
  <c r="FJ214" i="6"/>
  <c r="M214" i="6" s="1"/>
  <c r="MK213" i="6"/>
  <c r="DD213" i="6" s="1"/>
  <c r="MC213" i="6"/>
  <c r="CV213" i="6" s="1"/>
  <c r="JK213" i="6"/>
  <c r="CA213" i="6" s="1"/>
  <c r="CB213" i="6" s="1"/>
  <c r="FF213" i="6"/>
  <c r="I213" i="6" s="1"/>
  <c r="JQ211" i="6"/>
  <c r="CG211" i="6" s="1"/>
  <c r="CH211" i="6" s="1"/>
  <c r="HH211" i="6"/>
  <c r="AF211" i="6" s="1"/>
  <c r="ME210" i="6"/>
  <c r="CX210" i="6" s="1"/>
  <c r="DS210" i="6" s="1"/>
  <c r="HN210" i="6"/>
  <c r="AL210" i="6" s="1"/>
  <c r="JM209" i="6"/>
  <c r="CC209" i="6" s="1"/>
  <c r="CD209" i="6" s="1"/>
  <c r="LH208" i="6"/>
  <c r="MA208" i="6"/>
  <c r="CT208" i="6" s="1"/>
  <c r="HD208" i="6"/>
  <c r="AB208" i="6" s="1"/>
  <c r="HJ207" i="6"/>
  <c r="AH207" i="6" s="1"/>
  <c r="FR207" i="6"/>
  <c r="U207" i="6" s="1"/>
  <c r="FO205" i="6"/>
  <c r="ME204" i="6"/>
  <c r="CX204" i="6" s="1"/>
  <c r="DS204" i="6" s="1"/>
  <c r="LW204" i="6"/>
  <c r="CP204" i="6" s="1"/>
  <c r="FF204" i="6"/>
  <c r="I204" i="6" s="1"/>
  <c r="ML203" i="6"/>
  <c r="HD203" i="6"/>
  <c r="AB203" i="6" s="1"/>
  <c r="ML202" i="6"/>
  <c r="LZ202" i="6"/>
  <c r="MA202" i="6"/>
  <c r="CT202" i="6" s="1"/>
  <c r="JR202" i="6"/>
  <c r="JS202" i="6" s="1"/>
  <c r="CI202" i="6" s="1"/>
  <c r="CJ202" i="6" s="1"/>
  <c r="JH202" i="6"/>
  <c r="JI202" i="6"/>
  <c r="BY202" i="6" s="1"/>
  <c r="BZ202" i="6" s="1"/>
  <c r="HG202" i="6"/>
  <c r="HH202" i="6"/>
  <c r="AF202" i="6" s="1"/>
  <c r="FQ202" i="6"/>
  <c r="FR202" i="6"/>
  <c r="U202" i="6" s="1"/>
  <c r="V202" i="6" s="1"/>
  <c r="FG202" i="6"/>
  <c r="FH202" i="6"/>
  <c r="K202" i="6" s="1"/>
  <c r="MK201" i="6"/>
  <c r="DD201" i="6" s="1"/>
  <c r="JJ201" i="6"/>
  <c r="JK201" i="6"/>
  <c r="CA201" i="6" s="1"/>
  <c r="CB201" i="6" s="1"/>
  <c r="FD200" i="6"/>
  <c r="G200" i="6" s="1"/>
  <c r="FN190" i="6"/>
  <c r="HD190" i="6"/>
  <c r="JF184" i="6"/>
  <c r="HI184" i="6"/>
  <c r="HJ180" i="6"/>
  <c r="AH180" i="6" s="1"/>
  <c r="MG177" i="6"/>
  <c r="CZ177" i="6" s="1"/>
  <c r="DA177" i="6" s="1"/>
  <c r="DV177" i="6" s="1"/>
  <c r="H158" i="6"/>
  <c r="JO245" i="6"/>
  <c r="CE245" i="6" s="1"/>
  <c r="CF245" i="6" s="1"/>
  <c r="LY244" i="6"/>
  <c r="CR244" i="6" s="1"/>
  <c r="CS244" i="6" s="1"/>
  <c r="DN244" i="6" s="1"/>
  <c r="HP244" i="6"/>
  <c r="AN244" i="6" s="1"/>
  <c r="FR242" i="6"/>
  <c r="U242" i="6" s="1"/>
  <c r="FF242" i="6"/>
  <c r="I242" i="6" s="1"/>
  <c r="JK241" i="6"/>
  <c r="CA241" i="6" s="1"/>
  <c r="CB241" i="6" s="1"/>
  <c r="FL241" i="6"/>
  <c r="O241" i="6" s="1"/>
  <c r="HJ240" i="6"/>
  <c r="AH240" i="6" s="1"/>
  <c r="MG238" i="6"/>
  <c r="CZ238" i="6" s="1"/>
  <c r="HN238" i="6"/>
  <c r="AL238" i="6" s="1"/>
  <c r="JM237" i="6"/>
  <c r="CC237" i="6" s="1"/>
  <c r="CD237" i="6" s="1"/>
  <c r="JO235" i="6"/>
  <c r="CE235" i="6" s="1"/>
  <c r="CF235" i="6" s="1"/>
  <c r="JI235" i="6"/>
  <c r="BY235" i="6" s="1"/>
  <c r="BZ235" i="6" s="1"/>
  <c r="FH235" i="6"/>
  <c r="K235" i="6" s="1"/>
  <c r="FS234" i="6"/>
  <c r="HH234" i="6"/>
  <c r="AF234" i="6" s="1"/>
  <c r="MA233" i="6"/>
  <c r="CT233" i="6" s="1"/>
  <c r="DO233" i="6" s="1"/>
  <c r="HH233" i="6"/>
  <c r="AF233" i="6" s="1"/>
  <c r="BA233" i="6" s="1"/>
  <c r="FR233" i="6"/>
  <c r="U233" i="6" s="1"/>
  <c r="LW232" i="6"/>
  <c r="CP232" i="6" s="1"/>
  <c r="JM232" i="6"/>
  <c r="CC232" i="6" s="1"/>
  <c r="CD232" i="6" s="1"/>
  <c r="FM232" i="6"/>
  <c r="FN232" i="6"/>
  <c r="Q232" i="6" s="1"/>
  <c r="JQ231" i="6"/>
  <c r="CG231" i="6" s="1"/>
  <c r="CH231" i="6" s="1"/>
  <c r="JG231" i="6"/>
  <c r="BW231" i="6" s="1"/>
  <c r="BX231" i="6" s="1"/>
  <c r="JK229" i="6"/>
  <c r="HN229" i="6"/>
  <c r="FI228" i="6"/>
  <c r="HJ228" i="6"/>
  <c r="JM227" i="6"/>
  <c r="JI227" i="6"/>
  <c r="LF223" i="6"/>
  <c r="FH223" i="6"/>
  <c r="HP222" i="6"/>
  <c r="AN222" i="6"/>
  <c r="LF221" i="6"/>
  <c r="FF220" i="6"/>
  <c r="FR220" i="6"/>
  <c r="U220" i="6" s="1"/>
  <c r="FK219" i="6"/>
  <c r="HJ219" i="6"/>
  <c r="JI217" i="6"/>
  <c r="BY217" i="6" s="1"/>
  <c r="BZ217" i="6" s="1"/>
  <c r="FN217" i="6"/>
  <c r="Q217" i="6" s="1"/>
  <c r="MK216" i="6"/>
  <c r="DD216" i="6" s="1"/>
  <c r="DY216" i="6" s="1"/>
  <c r="FL216" i="6"/>
  <c r="O216" i="6" s="1"/>
  <c r="JG215" i="6"/>
  <c r="BW215" i="6" s="1"/>
  <c r="BX215" i="6" s="1"/>
  <c r="HN215" i="6"/>
  <c r="AL215" i="6" s="1"/>
  <c r="HD215" i="6"/>
  <c r="AB215" i="6" s="1"/>
  <c r="MA214" i="6"/>
  <c r="CT214" i="6" s="1"/>
  <c r="CU214" i="6" s="1"/>
  <c r="DP214" i="6" s="1"/>
  <c r="JE214" i="6"/>
  <c r="BU214" i="6" s="1"/>
  <c r="BV214" i="6" s="1"/>
  <c r="FL214" i="6"/>
  <c r="O214" i="6" s="1"/>
  <c r="FD214" i="6"/>
  <c r="G214" i="6" s="1"/>
  <c r="MI213" i="6"/>
  <c r="DB213" i="6" s="1"/>
  <c r="DW213" i="6" s="1"/>
  <c r="HF213" i="6"/>
  <c r="AD213" i="6" s="1"/>
  <c r="LG211" i="6"/>
  <c r="LY211" i="6"/>
  <c r="CR211" i="6" s="1"/>
  <c r="JO211" i="6"/>
  <c r="CE211" i="6" s="1"/>
  <c r="CF211" i="6" s="1"/>
  <c r="FD211" i="6"/>
  <c r="G211" i="6" s="1"/>
  <c r="MG210" i="6"/>
  <c r="CZ210" i="6" s="1"/>
  <c r="DU210" i="6" s="1"/>
  <c r="JG210" i="6"/>
  <c r="BW210" i="6" s="1"/>
  <c r="BX210" i="6" s="1"/>
  <c r="ME209" i="6"/>
  <c r="CX209" i="6" s="1"/>
  <c r="DS209" i="6" s="1"/>
  <c r="LW209" i="6"/>
  <c r="CP209" i="6" s="1"/>
  <c r="MI208" i="6"/>
  <c r="DB208" i="6" s="1"/>
  <c r="DC208" i="6" s="1"/>
  <c r="DX208" i="6" s="1"/>
  <c r="JQ208" i="6"/>
  <c r="CG208" i="6" s="1"/>
  <c r="CH208" i="6" s="1"/>
  <c r="FJ208" i="6"/>
  <c r="M208" i="6" s="1"/>
  <c r="ML205" i="6"/>
  <c r="AQ205" i="6"/>
  <c r="BL205" i="6" s="1"/>
  <c r="HF205" i="6"/>
  <c r="AD205" i="6" s="1"/>
  <c r="FM205" i="6"/>
  <c r="FN205" i="6"/>
  <c r="Q205" i="6" s="1"/>
  <c r="LG204" i="6"/>
  <c r="LH204" i="6"/>
  <c r="HR200" i="6"/>
  <c r="AP200" i="6" s="1"/>
  <c r="LZ196" i="6"/>
  <c r="MA196" i="6"/>
  <c r="CT196" i="6" s="1"/>
  <c r="CU196" i="6" s="1"/>
  <c r="DP196" i="6" s="1"/>
  <c r="MB196" i="6"/>
  <c r="MC196" i="6" s="1"/>
  <c r="CV196" i="6" s="1"/>
  <c r="LV196" i="6"/>
  <c r="LW196" i="6" s="1"/>
  <c r="CP196" i="6"/>
  <c r="MF196" i="6"/>
  <c r="MG196" i="6"/>
  <c r="CZ196" i="6" s="1"/>
  <c r="DA196" i="6" s="1"/>
  <c r="DV196" i="6" s="1"/>
  <c r="MH196" i="6"/>
  <c r="MI196" i="6" s="1"/>
  <c r="DB196" i="6" s="1"/>
  <c r="MJ196" i="6"/>
  <c r="MK196" i="6"/>
  <c r="DD196" i="6" s="1"/>
  <c r="ML196" i="6"/>
  <c r="LX196" i="6"/>
  <c r="LY196" i="6" s="1"/>
  <c r="CR196" i="6" s="1"/>
  <c r="MJ191" i="6"/>
  <c r="LX191" i="6"/>
  <c r="LV191" i="6"/>
  <c r="MB191" i="6"/>
  <c r="MD191" i="6"/>
  <c r="MF191" i="6"/>
  <c r="LQ191" i="6"/>
  <c r="MA191" i="6" s="1"/>
  <c r="MH191" i="6"/>
  <c r="ML191" i="6"/>
  <c r="LX184" i="6"/>
  <c r="MJ184" i="6"/>
  <c r="LV184" i="6"/>
  <c r="MB184" i="6"/>
  <c r="MD184" i="6"/>
  <c r="MF184" i="6"/>
  <c r="ML184" i="6"/>
  <c r="LQ184" i="6"/>
  <c r="MA184" i="6"/>
  <c r="MH184" i="6"/>
  <c r="HI183" i="6"/>
  <c r="FI183" i="6"/>
  <c r="FQ183" i="6"/>
  <c r="FK183" i="6"/>
  <c r="FO183" i="6"/>
  <c r="FS183" i="6"/>
  <c r="FC183" i="6"/>
  <c r="FE183" i="6"/>
  <c r="FG183" i="6"/>
  <c r="EX183" i="6"/>
  <c r="AO173" i="6"/>
  <c r="BJ173" i="6" s="1"/>
  <c r="BI173" i="6"/>
  <c r="BE160" i="6"/>
  <c r="AK160" i="6"/>
  <c r="BF160" i="6" s="1"/>
  <c r="LG198" i="6"/>
  <c r="LH198" i="6" s="1"/>
  <c r="HR198" i="6"/>
  <c r="AP198" i="6" s="1"/>
  <c r="MJ197" i="6"/>
  <c r="MK197" i="6"/>
  <c r="DD197" i="6" s="1"/>
  <c r="DY197" i="6" s="1"/>
  <c r="LZ197" i="6"/>
  <c r="MA197" i="6"/>
  <c r="CT197" i="6" s="1"/>
  <c r="CU197" i="6" s="1"/>
  <c r="DP197" i="6" s="1"/>
  <c r="JH197" i="6"/>
  <c r="JI197" i="6" s="1"/>
  <c r="BY197" i="6" s="1"/>
  <c r="BZ197" i="6" s="1"/>
  <c r="HQ197" i="6"/>
  <c r="HR197" i="6" s="1"/>
  <c r="AP197" i="6" s="1"/>
  <c r="HG197" i="6"/>
  <c r="HH197" i="6" s="1"/>
  <c r="AF197" i="6" s="1"/>
  <c r="FG197" i="6"/>
  <c r="FH197" i="6" s="1"/>
  <c r="K197" i="6" s="1"/>
  <c r="JT196" i="6"/>
  <c r="JN196" i="6"/>
  <c r="JO196" i="6"/>
  <c r="CE196" i="6" s="1"/>
  <c r="CF196" i="6" s="1"/>
  <c r="JD196" i="6"/>
  <c r="JE196" i="6"/>
  <c r="BU196" i="6" s="1"/>
  <c r="BV196" i="6" s="1"/>
  <c r="JM195" i="6"/>
  <c r="CC195" i="6" s="1"/>
  <c r="CD195" i="6" s="1"/>
  <c r="MA194" i="6"/>
  <c r="CT194" i="6"/>
  <c r="LG192" i="6"/>
  <c r="LH192" i="6" s="1"/>
  <c r="HI192" i="6"/>
  <c r="HC192" i="6"/>
  <c r="HR190" i="6"/>
  <c r="AP190" i="6"/>
  <c r="HG190" i="6"/>
  <c r="HH190" i="6" s="1"/>
  <c r="FR190" i="6"/>
  <c r="U190" i="6" s="1"/>
  <c r="MC189" i="6"/>
  <c r="JJ188" i="6"/>
  <c r="FS188" i="6"/>
  <c r="MD188" i="6"/>
  <c r="LV188" i="6"/>
  <c r="JP188" i="6"/>
  <c r="HK188" i="6"/>
  <c r="HD188" i="6"/>
  <c r="FO188" i="6"/>
  <c r="JT186" i="6"/>
  <c r="JD186" i="6"/>
  <c r="JE186" i="6"/>
  <c r="MJ186" i="6"/>
  <c r="MK186" i="6" s="1"/>
  <c r="DD186" i="6" s="1"/>
  <c r="HQ186" i="6"/>
  <c r="HR186" i="6" s="1"/>
  <c r="AP186" i="6" s="1"/>
  <c r="LG185" i="6"/>
  <c r="JF185" i="6"/>
  <c r="JG185" i="6"/>
  <c r="LX185" i="6"/>
  <c r="LY185" i="6" s="1"/>
  <c r="HG185" i="6"/>
  <c r="HC185" i="6"/>
  <c r="FO185" i="6"/>
  <c r="FE184" i="6"/>
  <c r="FF184" i="6" s="1"/>
  <c r="LF183" i="6"/>
  <c r="JD183" i="6"/>
  <c r="JR183" i="6"/>
  <c r="JS183" i="6" s="1"/>
  <c r="CI183" i="6" s="1"/>
  <c r="CJ183" i="6" s="1"/>
  <c r="JE182" i="6"/>
  <c r="MA182" i="6"/>
  <c r="HE182" i="6"/>
  <c r="MA180" i="6"/>
  <c r="CT180" i="6"/>
  <c r="CU180" i="6" s="1"/>
  <c r="DP180" i="6" s="1"/>
  <c r="HD180" i="6"/>
  <c r="AB180" i="6" s="1"/>
  <c r="LW177" i="6"/>
  <c r="CP177" i="6" s="1"/>
  <c r="JE177" i="6"/>
  <c r="BU177" i="6"/>
  <c r="BV177" i="6" s="1"/>
  <c r="HJ177" i="6"/>
  <c r="AH177" i="6" s="1"/>
  <c r="HJ173" i="6"/>
  <c r="AH173" i="6" s="1"/>
  <c r="MK172" i="6"/>
  <c r="DD172" i="6" s="1"/>
  <c r="JQ172" i="6"/>
  <c r="CG172" i="6" s="1"/>
  <c r="CH172" i="6" s="1"/>
  <c r="LY171" i="6"/>
  <c r="CR171" i="6" s="1"/>
  <c r="DM171" i="6" s="1"/>
  <c r="JM171" i="6"/>
  <c r="CC171" i="6" s="1"/>
  <c r="CD171" i="6" s="1"/>
  <c r="HD171" i="6"/>
  <c r="AB171" i="6" s="1"/>
  <c r="LW170" i="6"/>
  <c r="CP170" i="6" s="1"/>
  <c r="DK170" i="6" s="1"/>
  <c r="ML168" i="6"/>
  <c r="MJ168" i="6"/>
  <c r="MK168" i="6"/>
  <c r="DD168" i="6" s="1"/>
  <c r="JR168" i="6"/>
  <c r="JS168" i="6" s="1"/>
  <c r="CI168" i="6" s="1"/>
  <c r="CJ168" i="6" s="1"/>
  <c r="HI168" i="6"/>
  <c r="HJ168" i="6"/>
  <c r="AH168" i="6" s="1"/>
  <c r="HC168" i="6"/>
  <c r="HD168" i="6"/>
  <c r="AB168" i="6" s="1"/>
  <c r="FE168" i="6"/>
  <c r="FF168" i="6" s="1"/>
  <c r="I168" i="6" s="1"/>
  <c r="HS167" i="6"/>
  <c r="MH167" i="6"/>
  <c r="MI167" i="6" s="1"/>
  <c r="DB167" i="6" s="1"/>
  <c r="DC167" i="6" s="1"/>
  <c r="DX167" i="6" s="1"/>
  <c r="LX167" i="6"/>
  <c r="LY167" i="6" s="1"/>
  <c r="CR167" i="6" s="1"/>
  <c r="HE167" i="6"/>
  <c r="FO167" i="6"/>
  <c r="HR166" i="6"/>
  <c r="AP166" i="6" s="1"/>
  <c r="LY165" i="6"/>
  <c r="CR165" i="6" s="1"/>
  <c r="DM165" i="6" s="1"/>
  <c r="JN165" i="6"/>
  <c r="JO165" i="6"/>
  <c r="CE165" i="6" s="1"/>
  <c r="CF165" i="6" s="1"/>
  <c r="JJ165" i="6"/>
  <c r="JK165" i="6" s="1"/>
  <c r="CA165" i="6" s="1"/>
  <c r="CB165" i="6" s="1"/>
  <c r="JL165" i="6"/>
  <c r="JM165" i="6" s="1"/>
  <c r="CC165" i="6" s="1"/>
  <c r="CD165" i="6" s="1"/>
  <c r="FL165" i="6"/>
  <c r="O165" i="6" s="1"/>
  <c r="FF165" i="6"/>
  <c r="I165" i="6" s="1"/>
  <c r="MD164" i="6"/>
  <c r="ME164" i="6" s="1"/>
  <c r="CX164" i="6" s="1"/>
  <c r="LX163" i="6"/>
  <c r="LY163" i="6" s="1"/>
  <c r="CR163" i="6" s="1"/>
  <c r="CS163" i="6" s="1"/>
  <c r="DN163" i="6" s="1"/>
  <c r="MD163" i="6"/>
  <c r="ME163" i="6" s="1"/>
  <c r="CX163" i="6" s="1"/>
  <c r="LV163" i="6"/>
  <c r="LW163" i="6"/>
  <c r="CP163" i="6" s="1"/>
  <c r="DK163" i="6" s="1"/>
  <c r="MF163" i="6"/>
  <c r="MG163" i="6"/>
  <c r="CZ163" i="6" s="1"/>
  <c r="ML163" i="6"/>
  <c r="MB163" i="6"/>
  <c r="MC163" i="6" s="1"/>
  <c r="CV163" i="6" s="1"/>
  <c r="MH163" i="6"/>
  <c r="MI163" i="6"/>
  <c r="DB163" i="6" s="1"/>
  <c r="HJ163" i="6"/>
  <c r="AH163" i="6" s="1"/>
  <c r="FD163" i="6"/>
  <c r="G163" i="6" s="1"/>
  <c r="R161" i="6"/>
  <c r="LZ160" i="6"/>
  <c r="MA160" i="6"/>
  <c r="CT160" i="6" s="1"/>
  <c r="FG158" i="6"/>
  <c r="FH158" i="6"/>
  <c r="K158" i="6" s="1"/>
  <c r="LX157" i="6"/>
  <c r="LY157" i="6"/>
  <c r="CR157" i="6" s="1"/>
  <c r="FL155" i="6"/>
  <c r="O155" i="6" s="1"/>
  <c r="FD155" i="6"/>
  <c r="G155" i="6" s="1"/>
  <c r="FN152" i="6"/>
  <c r="Q152" i="6" s="1"/>
  <c r="FD152" i="6"/>
  <c r="G152" i="6" s="1"/>
  <c r="HP146" i="6"/>
  <c r="AN146" i="6" s="1"/>
  <c r="JQ198" i="6"/>
  <c r="CG198" i="6"/>
  <c r="CH198" i="6" s="1"/>
  <c r="LY197" i="6"/>
  <c r="CR197" i="6"/>
  <c r="HF197" i="6"/>
  <c r="AD197" i="6" s="1"/>
  <c r="JE192" i="6"/>
  <c r="FJ190" i="6"/>
  <c r="HJ188" i="6"/>
  <c r="LY183" i="6"/>
  <c r="FH182" i="6"/>
  <c r="LY182" i="6"/>
  <c r="JM180" i="6"/>
  <c r="CC180" i="6" s="1"/>
  <c r="CD180" i="6" s="1"/>
  <c r="MC174" i="6"/>
  <c r="CV174" i="6" s="1"/>
  <c r="DQ174" i="6" s="1"/>
  <c r="HH173" i="6"/>
  <c r="AF173" i="6" s="1"/>
  <c r="LY172" i="6"/>
  <c r="CR172" i="6" s="1"/>
  <c r="CS172" i="6" s="1"/>
  <c r="DN172" i="6" s="1"/>
  <c r="FN167" i="6"/>
  <c r="Q167" i="6" s="1"/>
  <c r="HG164" i="6"/>
  <c r="HO164" i="6"/>
  <c r="HP164" i="6" s="1"/>
  <c r="AN164" i="6" s="1"/>
  <c r="HQ164" i="6"/>
  <c r="HR164" i="6" s="1"/>
  <c r="AP164" i="6" s="1"/>
  <c r="HS164" i="6"/>
  <c r="HE164" i="6"/>
  <c r="HF164" i="6"/>
  <c r="AD164" i="6" s="1"/>
  <c r="JP163" i="6"/>
  <c r="JD163" i="6"/>
  <c r="JJ163" i="6"/>
  <c r="JL163" i="6"/>
  <c r="JT163" i="6"/>
  <c r="JN163" i="6"/>
  <c r="FF163" i="6"/>
  <c r="I163" i="6" s="1"/>
  <c r="FP163" i="6"/>
  <c r="S163" i="6" s="1"/>
  <c r="P152" i="6"/>
  <c r="FD144" i="6"/>
  <c r="G144" i="6" s="1"/>
  <c r="FL144" i="6"/>
  <c r="O144" i="6" s="1"/>
  <c r="L138" i="6"/>
  <c r="FL200" i="6"/>
  <c r="O200" i="6" s="1"/>
  <c r="HM198" i="6"/>
  <c r="HC198" i="6"/>
  <c r="HD198" i="6"/>
  <c r="AB198" i="6" s="1"/>
  <c r="MH197" i="6"/>
  <c r="MI197" i="6" s="1"/>
  <c r="DB197" i="6" s="1"/>
  <c r="DC197" i="6" s="1"/>
  <c r="DX197" i="6" s="1"/>
  <c r="JP197" i="6"/>
  <c r="JQ197" i="6"/>
  <c r="CG197" i="6" s="1"/>
  <c r="CH197" i="6" s="1"/>
  <c r="JF197" i="6"/>
  <c r="JG197" i="6" s="1"/>
  <c r="BW197" i="6" s="1"/>
  <c r="BX197" i="6" s="1"/>
  <c r="HO197" i="6"/>
  <c r="HP197" i="6"/>
  <c r="AN197" i="6" s="1"/>
  <c r="FO197" i="6"/>
  <c r="FP197" i="6" s="1"/>
  <c r="S197" i="6" s="1"/>
  <c r="FE197" i="6"/>
  <c r="FF197" i="6" s="1"/>
  <c r="I197" i="6" s="1"/>
  <c r="JJ196" i="6"/>
  <c r="HR196" i="6"/>
  <c r="AP196" i="6" s="1"/>
  <c r="FJ196" i="6"/>
  <c r="M196" i="6" s="1"/>
  <c r="MF195" i="6"/>
  <c r="MG195" i="6"/>
  <c r="CZ195" i="6" s="1"/>
  <c r="DA195" i="6" s="1"/>
  <c r="DV195" i="6" s="1"/>
  <c r="FC194" i="6"/>
  <c r="FD194" i="6"/>
  <c r="G194" i="6" s="1"/>
  <c r="HE192" i="6"/>
  <c r="JI191" i="6"/>
  <c r="FJ191" i="6"/>
  <c r="FH190" i="6"/>
  <c r="ME190" i="6"/>
  <c r="JF188" i="6"/>
  <c r="LZ188" i="6"/>
  <c r="JR188" i="6"/>
  <c r="MI186" i="6"/>
  <c r="DB186" i="6" s="1"/>
  <c r="JQ186" i="6"/>
  <c r="CG186" i="6" s="1"/>
  <c r="CH186" i="6" s="1"/>
  <c r="HN186" i="6"/>
  <c r="FG185" i="6"/>
  <c r="MK185" i="6"/>
  <c r="DD185" i="6"/>
  <c r="DY185" i="6" s="1"/>
  <c r="HO185" i="6"/>
  <c r="HE185" i="6"/>
  <c r="LG180" i="6"/>
  <c r="HJ179" i="6"/>
  <c r="AH179" i="6" s="1"/>
  <c r="HD179" i="6"/>
  <c r="AB179" i="6" s="1"/>
  <c r="LG177" i="6"/>
  <c r="MA177" i="6"/>
  <c r="CT177" i="6" s="1"/>
  <c r="CU177" i="6" s="1"/>
  <c r="DP177" i="6" s="1"/>
  <c r="HF177" i="6"/>
  <c r="AD177" i="6" s="1"/>
  <c r="JG176" i="6"/>
  <c r="BW176" i="6" s="1"/>
  <c r="BX176" i="6" s="1"/>
  <c r="JK173" i="6"/>
  <c r="CA173" i="6" s="1"/>
  <c r="CB173" i="6" s="1"/>
  <c r="HF173" i="6"/>
  <c r="AD173" i="6"/>
  <c r="JM172" i="6"/>
  <c r="CC172" i="6" s="1"/>
  <c r="CD172" i="6" s="1"/>
  <c r="HD172" i="6"/>
  <c r="AB172" i="6" s="1"/>
  <c r="LH171" i="6"/>
  <c r="MK171" i="6"/>
  <c r="DD171" i="6" s="1"/>
  <c r="HP171" i="6"/>
  <c r="AN171" i="6" s="1"/>
  <c r="HF171" i="6"/>
  <c r="AD171" i="6" s="1"/>
  <c r="MC170" i="6"/>
  <c r="CV170" i="6" s="1"/>
  <c r="DQ170" i="6" s="1"/>
  <c r="JG170" i="6"/>
  <c r="BW170" i="6" s="1"/>
  <c r="BX170" i="6" s="1"/>
  <c r="HG168" i="6"/>
  <c r="HH168" i="6" s="1"/>
  <c r="AF168" i="6" s="1"/>
  <c r="FQ168" i="6"/>
  <c r="MF167" i="6"/>
  <c r="MG167" i="6" s="1"/>
  <c r="CZ167" i="6" s="1"/>
  <c r="JP167" i="6"/>
  <c r="HM167" i="6"/>
  <c r="HN167" i="6" s="1"/>
  <c r="AL167" i="6" s="1"/>
  <c r="MD166" i="6"/>
  <c r="ME166" i="6"/>
  <c r="CX166" i="6" s="1"/>
  <c r="CY166" i="6" s="1"/>
  <c r="DT166" i="6" s="1"/>
  <c r="ML166" i="6"/>
  <c r="HP166" i="6"/>
  <c r="AN166" i="6" s="1"/>
  <c r="HO165" i="6"/>
  <c r="HP165" i="6" s="1"/>
  <c r="AN165" i="6" s="1"/>
  <c r="HM164" i="6"/>
  <c r="HJ160" i="6"/>
  <c r="AH160" i="6" s="1"/>
  <c r="LX158" i="6"/>
  <c r="LY158" i="6"/>
  <c r="CR158" i="6" s="1"/>
  <c r="ML158" i="6"/>
  <c r="MD158" i="6"/>
  <c r="ME158" i="6" s="1"/>
  <c r="CX158" i="6" s="1"/>
  <c r="DS158" i="6" s="1"/>
  <c r="MF158" i="6"/>
  <c r="MG158" i="6"/>
  <c r="CZ158" i="6" s="1"/>
  <c r="DA158" i="6" s="1"/>
  <c r="DV158" i="6" s="1"/>
  <c r="MH158" i="6"/>
  <c r="MI158" i="6"/>
  <c r="DB158" i="6" s="1"/>
  <c r="H150" i="6"/>
  <c r="MF197" i="6"/>
  <c r="MG197" i="6" s="1"/>
  <c r="CZ197" i="6" s="1"/>
  <c r="DU197" i="6" s="1"/>
  <c r="HM197" i="6"/>
  <c r="HN197" i="6"/>
  <c r="AL197" i="6" s="1"/>
  <c r="JH196" i="6"/>
  <c r="HP196" i="6"/>
  <c r="AN196" i="6" s="1"/>
  <c r="ME195" i="6"/>
  <c r="CX195" i="6" s="1"/>
  <c r="DS195" i="6" s="1"/>
  <c r="FJ194" i="6"/>
  <c r="M194" i="6" s="1"/>
  <c r="HS192" i="6"/>
  <c r="HQ192" i="6"/>
  <c r="LG191" i="6"/>
  <c r="JG189" i="6"/>
  <c r="FK188" i="6"/>
  <c r="LX188" i="6"/>
  <c r="HG188" i="6"/>
  <c r="HH188" i="6" s="1"/>
  <c r="FQ188" i="6"/>
  <c r="JM186" i="6"/>
  <c r="ME186" i="6"/>
  <c r="LW186" i="6"/>
  <c r="JO185" i="6"/>
  <c r="HS185" i="6"/>
  <c r="FE185" i="6"/>
  <c r="MI185" i="6"/>
  <c r="DB185" i="6" s="1"/>
  <c r="FQ185" i="6"/>
  <c r="FP184" i="6"/>
  <c r="S184" i="6" s="1"/>
  <c r="FD182" i="6"/>
  <c r="MI182" i="6"/>
  <c r="DB182" i="6" s="1"/>
  <c r="LF180" i="6"/>
  <c r="MK180" i="6"/>
  <c r="DD180" i="6" s="1"/>
  <c r="DY180" i="6" s="1"/>
  <c r="JI180" i="6"/>
  <c r="BY180" i="6" s="1"/>
  <c r="BZ180" i="6" s="1"/>
  <c r="JE179" i="6"/>
  <c r="BU179" i="6" s="1"/>
  <c r="BV179" i="6" s="1"/>
  <c r="LF177" i="6"/>
  <c r="JO177" i="6"/>
  <c r="CE177" i="6" s="1"/>
  <c r="CF177" i="6" s="1"/>
  <c r="JS176" i="6"/>
  <c r="CI176" i="6" s="1"/>
  <c r="CJ176" i="6" s="1"/>
  <c r="LY174" i="6"/>
  <c r="CR174" i="6" s="1"/>
  <c r="DM174" i="6" s="1"/>
  <c r="HR174" i="6"/>
  <c r="AP174" i="6" s="1"/>
  <c r="MG172" i="6"/>
  <c r="CZ172" i="6" s="1"/>
  <c r="JK172" i="6"/>
  <c r="CA172" i="6" s="1"/>
  <c r="CB172" i="6" s="1"/>
  <c r="HP172" i="6"/>
  <c r="AN172" i="6"/>
  <c r="HF172" i="6"/>
  <c r="AD172" i="6" s="1"/>
  <c r="MI171" i="6"/>
  <c r="DB171" i="6" s="1"/>
  <c r="FH171" i="6"/>
  <c r="K171" i="6" s="1"/>
  <c r="JQ170" i="6"/>
  <c r="CG170" i="6" s="1"/>
  <c r="CH170" i="6" s="1"/>
  <c r="HP170" i="6"/>
  <c r="AN170" i="6" s="1"/>
  <c r="MF168" i="6"/>
  <c r="MG168" i="6" s="1"/>
  <c r="CZ168" i="6" s="1"/>
  <c r="HE168" i="6"/>
  <c r="HF168" i="6" s="1"/>
  <c r="AD168" i="6" s="1"/>
  <c r="FO168" i="6"/>
  <c r="FP168" i="6" s="1"/>
  <c r="S168" i="6" s="1"/>
  <c r="LG167" i="6"/>
  <c r="LH167" i="6" s="1"/>
  <c r="MD167" i="6"/>
  <c r="ME167" i="6"/>
  <c r="CX167" i="6" s="1"/>
  <c r="JN167" i="6"/>
  <c r="HK167" i="6"/>
  <c r="HF166" i="6"/>
  <c r="AD166" i="6" s="1"/>
  <c r="HQ165" i="6"/>
  <c r="HR165" i="6"/>
  <c r="AP165" i="6" s="1"/>
  <c r="HK165" i="6"/>
  <c r="HL165" i="6"/>
  <c r="AJ165" i="6" s="1"/>
  <c r="HM165" i="6"/>
  <c r="HN165" i="6" s="1"/>
  <c r="AL165" i="6" s="1"/>
  <c r="FH165" i="6"/>
  <c r="K165" i="6" s="1"/>
  <c r="HK164" i="6"/>
  <c r="HL164" i="6"/>
  <c r="AJ164" i="6" s="1"/>
  <c r="HH163" i="6"/>
  <c r="AF163" i="6" s="1"/>
  <c r="MJ160" i="6"/>
  <c r="MK160" i="6" s="1"/>
  <c r="DD160" i="6" s="1"/>
  <c r="HH160" i="6"/>
  <c r="AF160" i="6" s="1"/>
  <c r="JR158" i="6"/>
  <c r="JS158" i="6" s="1"/>
  <c r="CI158" i="6" s="1"/>
  <c r="CJ158" i="6" s="1"/>
  <c r="JL158" i="6"/>
  <c r="JM158" i="6" s="1"/>
  <c r="CC158" i="6" s="1"/>
  <c r="CD158" i="6" s="1"/>
  <c r="JN158" i="6"/>
  <c r="JO158" i="6"/>
  <c r="CE158" i="6" s="1"/>
  <c r="CF158" i="6" s="1"/>
  <c r="JF158" i="6"/>
  <c r="JG158" i="6"/>
  <c r="BW158" i="6" s="1"/>
  <c r="BX158" i="6" s="1"/>
  <c r="JP158" i="6"/>
  <c r="JQ158" i="6"/>
  <c r="CG158" i="6" s="1"/>
  <c r="CH158" i="6" s="1"/>
  <c r="P154" i="6"/>
  <c r="HD153" i="6"/>
  <c r="AB153" i="6" s="1"/>
  <c r="FK150" i="6"/>
  <c r="FL150" i="6"/>
  <c r="O150" i="6" s="1"/>
  <c r="FM150" i="6"/>
  <c r="FN150" i="6"/>
  <c r="Q150" i="6" s="1"/>
  <c r="FQ150" i="6"/>
  <c r="FR150" i="6" s="1"/>
  <c r="U150" i="6" s="1"/>
  <c r="FG150" i="6"/>
  <c r="FH150" i="6"/>
  <c r="K150" i="6" s="1"/>
  <c r="FE150" i="6"/>
  <c r="FF150" i="6"/>
  <c r="I150" i="6" s="1"/>
  <c r="HP145" i="6"/>
  <c r="AN145" i="6"/>
  <c r="LH142" i="6"/>
  <c r="HC131" i="6"/>
  <c r="HD131" i="6"/>
  <c r="AB131" i="6" s="1"/>
  <c r="HK131" i="6"/>
  <c r="HL131" i="6"/>
  <c r="AJ131" i="6" s="1"/>
  <c r="HM131" i="6"/>
  <c r="HN131" i="6" s="1"/>
  <c r="AL131" i="6" s="1"/>
  <c r="HO131" i="6"/>
  <c r="HP131" i="6" s="1"/>
  <c r="AN131" i="6" s="1"/>
  <c r="HE131" i="6"/>
  <c r="HF131" i="6"/>
  <c r="AD131" i="6" s="1"/>
  <c r="HQ131" i="6"/>
  <c r="HR131" i="6" s="1"/>
  <c r="AP131" i="6" s="1"/>
  <c r="HG131" i="6"/>
  <c r="HS131" i="6"/>
  <c r="HI131" i="6"/>
  <c r="HJ131" i="6" s="1"/>
  <c r="AH131" i="6" s="1"/>
  <c r="FH200" i="6"/>
  <c r="K200" i="6" s="1"/>
  <c r="JM198" i="6"/>
  <c r="CC198" i="6" s="1"/>
  <c r="CD198" i="6" s="1"/>
  <c r="HI198" i="6"/>
  <c r="HJ198" i="6"/>
  <c r="AH198" i="6"/>
  <c r="JN197" i="6"/>
  <c r="JO197" i="6"/>
  <c r="CE197" i="6" s="1"/>
  <c r="CF197" i="6" s="1"/>
  <c r="FM197" i="6"/>
  <c r="FN197" i="6" s="1"/>
  <c r="Q197" i="6" s="1"/>
  <c r="JF196" i="6"/>
  <c r="JG196" i="6"/>
  <c r="BW196" i="6" s="1"/>
  <c r="BX196" i="6" s="1"/>
  <c r="HN196" i="6"/>
  <c r="AL196" i="6"/>
  <c r="JM192" i="6"/>
  <c r="HO192" i="6"/>
  <c r="HP192" i="6" s="1"/>
  <c r="AN192" i="6" s="1"/>
  <c r="GX192" i="6"/>
  <c r="HL192" i="6"/>
  <c r="LF191" i="6"/>
  <c r="HK190" i="6"/>
  <c r="HL190" i="6"/>
  <c r="JT188" i="6"/>
  <c r="JD188" i="6"/>
  <c r="FI188" i="6"/>
  <c r="LQ188" i="6"/>
  <c r="IY188" i="6"/>
  <c r="HQ188" i="6"/>
  <c r="HR188" i="6"/>
  <c r="AP188" i="6" s="1"/>
  <c r="HE188" i="6"/>
  <c r="HF188" i="6"/>
  <c r="EX188" i="6"/>
  <c r="FH188" i="6"/>
  <c r="MC186" i="6"/>
  <c r="HJ186" i="6"/>
  <c r="JM185" i="6"/>
  <c r="FC185" i="6"/>
  <c r="HM185" i="6"/>
  <c r="GX185" i="6"/>
  <c r="HJ185" i="6" s="1"/>
  <c r="EX185" i="6"/>
  <c r="LG184" i="6"/>
  <c r="FN184" i="6"/>
  <c r="JK183" i="6"/>
  <c r="MG183" i="6"/>
  <c r="MG182" i="6"/>
  <c r="HP182" i="6"/>
  <c r="AN182" i="6" s="1"/>
  <c r="MI180" i="6"/>
  <c r="DB180" i="6" s="1"/>
  <c r="LG179" i="6"/>
  <c r="HH179" i="6"/>
  <c r="AF179" i="6" s="1"/>
  <c r="LF178" i="6"/>
  <c r="JM178" i="6"/>
  <c r="CC178" i="6" s="1"/>
  <c r="CD178" i="6" s="1"/>
  <c r="MI177" i="6"/>
  <c r="DB177" i="6" s="1"/>
  <c r="DC177" i="6" s="1"/>
  <c r="DX177" i="6" s="1"/>
  <c r="HR177" i="6"/>
  <c r="AP177" i="6" s="1"/>
  <c r="HF174" i="6"/>
  <c r="AD174" i="6" s="1"/>
  <c r="JS173" i="6"/>
  <c r="CI173" i="6" s="1"/>
  <c r="CJ173" i="6" s="1"/>
  <c r="HR173" i="6"/>
  <c r="AP173" i="6" s="1"/>
  <c r="JI172" i="6"/>
  <c r="BY172" i="6" s="1"/>
  <c r="BZ172" i="6" s="1"/>
  <c r="MG171" i="6"/>
  <c r="CZ171" i="6" s="1"/>
  <c r="LW171" i="6"/>
  <c r="CP171" i="6" s="1"/>
  <c r="HL171" i="6"/>
  <c r="AJ171" i="6" s="1"/>
  <c r="LG170" i="6"/>
  <c r="LY170" i="6"/>
  <c r="CR170" i="6" s="1"/>
  <c r="DM170" i="6" s="1"/>
  <c r="HN170" i="6"/>
  <c r="AL170" i="6" s="1"/>
  <c r="FS168" i="6"/>
  <c r="MD168" i="6"/>
  <c r="MA168" i="6"/>
  <c r="CT168" i="6" s="1"/>
  <c r="HQ168" i="6"/>
  <c r="HR168" i="6" s="1"/>
  <c r="AP168" i="6" s="1"/>
  <c r="FM168" i="6"/>
  <c r="FC168" i="6"/>
  <c r="FD168" i="6" s="1"/>
  <c r="G168" i="6" s="1"/>
  <c r="MB167" i="6"/>
  <c r="MC167" i="6" s="1"/>
  <c r="CV167" i="6" s="1"/>
  <c r="JL167" i="6"/>
  <c r="JM167" i="6"/>
  <c r="CC167" i="6" s="1"/>
  <c r="CD167" i="6" s="1"/>
  <c r="JK167" i="6"/>
  <c r="CA167" i="6" s="1"/>
  <c r="CB167" i="6" s="1"/>
  <c r="HI167" i="6"/>
  <c r="HL167" i="6"/>
  <c r="AJ167" i="6" s="1"/>
  <c r="FG167" i="6"/>
  <c r="MJ166" i="6"/>
  <c r="MK166" i="6" s="1"/>
  <c r="DD166" i="6" s="1"/>
  <c r="LX166" i="6"/>
  <c r="LY166" i="6" s="1"/>
  <c r="CR166" i="6" s="1"/>
  <c r="HN166" i="6"/>
  <c r="AL166" i="6" s="1"/>
  <c r="HI165" i="6"/>
  <c r="HJ165" i="6" s="1"/>
  <c r="AH165" i="6" s="1"/>
  <c r="FR165" i="6"/>
  <c r="U165" i="6" s="1"/>
  <c r="HI164" i="6"/>
  <c r="JH163" i="6"/>
  <c r="HR163" i="6"/>
  <c r="AP163" i="6" s="1"/>
  <c r="HD161" i="6"/>
  <c r="AB161" i="6" s="1"/>
  <c r="HG159" i="6"/>
  <c r="HO159" i="6"/>
  <c r="HQ159" i="6"/>
  <c r="HR159" i="6"/>
  <c r="AP159" i="6" s="1"/>
  <c r="HS159" i="6"/>
  <c r="HE159" i="6"/>
  <c r="HF159" i="6"/>
  <c r="AD159" i="6" s="1"/>
  <c r="FE159" i="6"/>
  <c r="FF159" i="6"/>
  <c r="I159" i="6" s="1"/>
  <c r="FQ159" i="6"/>
  <c r="FM159" i="6"/>
  <c r="FO159" i="6"/>
  <c r="FP159" i="6" s="1"/>
  <c r="S159" i="6" s="1"/>
  <c r="T159" i="6" s="1"/>
  <c r="HE158" i="6"/>
  <c r="HF158" i="6"/>
  <c r="AD158" i="6" s="1"/>
  <c r="HK158" i="6"/>
  <c r="HL158" i="6" s="1"/>
  <c r="AJ158" i="6" s="1"/>
  <c r="HM158" i="6"/>
  <c r="HN158" i="6" s="1"/>
  <c r="AL158" i="6" s="1"/>
  <c r="HO158" i="6"/>
  <c r="HP158" i="6" s="1"/>
  <c r="AN158" i="6" s="1"/>
  <c r="HS158" i="6"/>
  <c r="FJ154" i="6"/>
  <c r="M154" i="6" s="1"/>
  <c r="FD154" i="6"/>
  <c r="G154" i="6" s="1"/>
  <c r="LH152" i="6"/>
  <c r="JH150" i="6"/>
  <c r="JP150" i="6"/>
  <c r="JL150" i="6"/>
  <c r="JN150" i="6"/>
  <c r="JF150" i="6"/>
  <c r="JT150" i="6"/>
  <c r="JJ150" i="6"/>
  <c r="IY145" i="6"/>
  <c r="JK145" i="6"/>
  <c r="CA145" i="6" s="1"/>
  <c r="CB145" i="6" s="1"/>
  <c r="LQ145" i="6"/>
  <c r="LW145" i="6" s="1"/>
  <c r="CP145" i="6" s="1"/>
  <c r="FR144" i="6"/>
  <c r="U144" i="6" s="1"/>
  <c r="HL172" i="6"/>
  <c r="AJ172" i="6"/>
  <c r="ME171" i="6"/>
  <c r="CX171" i="6" s="1"/>
  <c r="HO168" i="6"/>
  <c r="HP168" i="6"/>
  <c r="AN168" i="6" s="1"/>
  <c r="FF167" i="6"/>
  <c r="I167" i="6" s="1"/>
  <c r="T165" i="6"/>
  <c r="JF163" i="6"/>
  <c r="BI163" i="6"/>
  <c r="AO163" i="6"/>
  <c r="BJ163" i="6" s="1"/>
  <c r="FH163" i="6"/>
  <c r="K163" i="6" s="1"/>
  <c r="J161" i="6"/>
  <c r="LX160" i="6"/>
  <c r="LY160" i="6"/>
  <c r="CR160" i="6" s="1"/>
  <c r="DM160" i="6" s="1"/>
  <c r="MH160" i="6"/>
  <c r="MI160" i="6" s="1"/>
  <c r="DB160" i="6" s="1"/>
  <c r="MB160" i="6"/>
  <c r="MC160" i="6"/>
  <c r="CV160" i="6" s="1"/>
  <c r="CW160" i="6" s="1"/>
  <c r="DR160" i="6" s="1"/>
  <c r="MD160" i="6"/>
  <c r="ME160" i="6" s="1"/>
  <c r="CX160" i="6" s="1"/>
  <c r="DS160" i="6" s="1"/>
  <c r="MF160" i="6"/>
  <c r="MG160" i="6"/>
  <c r="CZ160" i="6" s="1"/>
  <c r="FQ158" i="6"/>
  <c r="FR158" i="6"/>
  <c r="U158" i="6" s="1"/>
  <c r="FK158" i="6"/>
  <c r="FL158" i="6"/>
  <c r="O158" i="6" s="1"/>
  <c r="FS158" i="6"/>
  <c r="FM158" i="6"/>
  <c r="FN158" i="6"/>
  <c r="Q158" i="6" s="1"/>
  <c r="FE158" i="6"/>
  <c r="FF158" i="6"/>
  <c r="I158" i="6" s="1"/>
  <c r="FO158" i="6"/>
  <c r="FP158" i="6" s="1"/>
  <c r="S158" i="6" s="1"/>
  <c r="ML157" i="6"/>
  <c r="LV157" i="6"/>
  <c r="LW157" i="6" s="1"/>
  <c r="CP157" i="6" s="1"/>
  <c r="CQ157" i="6" s="1"/>
  <c r="DL157" i="6" s="1"/>
  <c r="MB157" i="6"/>
  <c r="MC157" i="6"/>
  <c r="CV157" i="6" s="1"/>
  <c r="MJ157" i="6"/>
  <c r="MK157" i="6"/>
  <c r="DD157" i="6" s="1"/>
  <c r="MD157" i="6"/>
  <c r="ME157" i="6"/>
  <c r="CX157" i="6" s="1"/>
  <c r="CY157" i="6" s="1"/>
  <c r="DT157" i="6" s="1"/>
  <c r="HJ153" i="6"/>
  <c r="AH153" i="6" s="1"/>
  <c r="FO150" i="6"/>
  <c r="FP150" i="6"/>
  <c r="S150" i="6" s="1"/>
  <c r="JD139" i="6"/>
  <c r="JL139" i="6"/>
  <c r="JN139" i="6"/>
  <c r="JF139" i="6"/>
  <c r="JP139" i="6"/>
  <c r="JT139" i="6"/>
  <c r="JR139" i="6"/>
  <c r="JH139" i="6"/>
  <c r="FS129" i="6"/>
  <c r="FI129" i="6"/>
  <c r="FJ129" i="6"/>
  <c r="M129" i="6" s="1"/>
  <c r="FQ129" i="6"/>
  <c r="FR129" i="6"/>
  <c r="U129" i="6" s="1"/>
  <c r="FK129" i="6"/>
  <c r="FL129" i="6"/>
  <c r="O129" i="6" s="1"/>
  <c r="FE129" i="6"/>
  <c r="FF129" i="6" s="1"/>
  <c r="I129" i="6" s="1"/>
  <c r="FM129" i="6"/>
  <c r="FN129" i="6"/>
  <c r="Q129" i="6" s="1"/>
  <c r="FO129" i="6"/>
  <c r="FP129" i="6"/>
  <c r="S129" i="6" s="1"/>
  <c r="FC129" i="6"/>
  <c r="FD129" i="6" s="1"/>
  <c r="G129" i="6" s="1"/>
  <c r="FG129" i="6"/>
  <c r="FH129" i="6"/>
  <c r="K129" i="6" s="1"/>
  <c r="LF197" i="6"/>
  <c r="MB197" i="6"/>
  <c r="MC197" i="6" s="1"/>
  <c r="CV197" i="6"/>
  <c r="HI197" i="6"/>
  <c r="HJ197" i="6"/>
  <c r="AH197" i="6"/>
  <c r="LG196" i="6"/>
  <c r="LH196" i="6"/>
  <c r="JR196" i="6"/>
  <c r="JS196" i="6" s="1"/>
  <c r="CI196" i="6" s="1"/>
  <c r="CJ196" i="6" s="1"/>
  <c r="JE195" i="6"/>
  <c r="BU195" i="6" s="1"/>
  <c r="BV195" i="6" s="1"/>
  <c r="MG192" i="6"/>
  <c r="HI190" i="6"/>
  <c r="HJ190" i="6"/>
  <c r="FD190" i="6"/>
  <c r="HS188" i="6"/>
  <c r="FE188" i="6"/>
  <c r="MH188" i="6"/>
  <c r="HO188" i="6"/>
  <c r="HP188" i="6"/>
  <c r="AN188" i="6"/>
  <c r="LX186" i="6"/>
  <c r="JR186" i="6"/>
  <c r="JS186" i="6"/>
  <c r="CI186" i="6" s="1"/>
  <c r="CJ186" i="6" s="1"/>
  <c r="HH186" i="6"/>
  <c r="FM185" i="6"/>
  <c r="FJ184" i="6"/>
  <c r="FQ184" i="6"/>
  <c r="FR184" i="6"/>
  <c r="U184" i="6" s="1"/>
  <c r="MC183" i="6"/>
  <c r="JI182" i="6"/>
  <c r="FL182" i="6"/>
  <c r="ME180" i="6"/>
  <c r="CX180" i="6"/>
  <c r="JG179" i="6"/>
  <c r="BW179" i="6" s="1"/>
  <c r="BX179" i="6" s="1"/>
  <c r="HP179" i="6"/>
  <c r="AN179" i="6"/>
  <c r="LW178" i="6"/>
  <c r="CP178" i="6" s="1"/>
  <c r="HD178" i="6"/>
  <c r="AB178" i="6" s="1"/>
  <c r="JI177" i="6"/>
  <c r="BY177" i="6" s="1"/>
  <c r="BZ177" i="6" s="1"/>
  <c r="HN177" i="6"/>
  <c r="AL177" i="6" s="1"/>
  <c r="HH177" i="6"/>
  <c r="AF177" i="6" s="1"/>
  <c r="JE176" i="6"/>
  <c r="BU176" i="6" s="1"/>
  <c r="BV176" i="6" s="1"/>
  <c r="MA174" i="6"/>
  <c r="CT174" i="6" s="1"/>
  <c r="DO174" i="6" s="1"/>
  <c r="HN173" i="6"/>
  <c r="AL173" i="6" s="1"/>
  <c r="HD173" i="6"/>
  <c r="AB173" i="6" s="1"/>
  <c r="MC172" i="6"/>
  <c r="CV172" i="6" s="1"/>
  <c r="MC171" i="6"/>
  <c r="CV171" i="6" s="1"/>
  <c r="DQ171" i="6" s="1"/>
  <c r="JQ171" i="6"/>
  <c r="CG171" i="6" s="1"/>
  <c r="CH171" i="6" s="1"/>
  <c r="JG171" i="6"/>
  <c r="BW171" i="6" s="1"/>
  <c r="BX171" i="6" s="1"/>
  <c r="MI170" i="6"/>
  <c r="DB170" i="6" s="1"/>
  <c r="DW170" i="6" s="1"/>
  <c r="JM170" i="6"/>
  <c r="CC170" i="6" s="1"/>
  <c r="CD170" i="6" s="1"/>
  <c r="HJ170" i="6"/>
  <c r="AH170" i="6" s="1"/>
  <c r="HD170" i="6"/>
  <c r="AB170" i="6" s="1"/>
  <c r="HM168" i="6"/>
  <c r="HN168" i="6"/>
  <c r="AL168" i="6" s="1"/>
  <c r="FI168" i="6"/>
  <c r="LX164" i="6"/>
  <c r="LY164" i="6"/>
  <c r="CR164" i="6" s="1"/>
  <c r="LV164" i="6"/>
  <c r="LW164" i="6"/>
  <c r="CP164" i="6" s="1"/>
  <c r="DK164" i="6" s="1"/>
  <c r="MF164" i="6"/>
  <c r="MH164" i="6"/>
  <c r="MJ164" i="6"/>
  <c r="ML164" i="6"/>
  <c r="H161" i="6"/>
  <c r="ML160" i="6"/>
  <c r="JR160" i="6"/>
  <c r="JS160" i="6"/>
  <c r="CI160" i="6" s="1"/>
  <c r="CJ160" i="6" s="1"/>
  <c r="JL160" i="6"/>
  <c r="JM160" i="6"/>
  <c r="CC160" i="6" s="1"/>
  <c r="CD160" i="6" s="1"/>
  <c r="JT160" i="6"/>
  <c r="JN160" i="6"/>
  <c r="JO160" i="6"/>
  <c r="CE160" i="6" s="1"/>
  <c r="CF160" i="6" s="1"/>
  <c r="JF160" i="6"/>
  <c r="JG160" i="6" s="1"/>
  <c r="BW160" i="6" s="1"/>
  <c r="BX160" i="6" s="1"/>
  <c r="JP160" i="6"/>
  <c r="JQ160" i="6" s="1"/>
  <c r="CG160" i="6" s="1"/>
  <c r="CH160" i="6" s="1"/>
  <c r="LH159" i="6"/>
  <c r="FH154" i="6"/>
  <c r="K154" i="6" s="1"/>
  <c r="HH153" i="6"/>
  <c r="AF153" i="6" s="1"/>
  <c r="FR152" i="6"/>
  <c r="U152" i="6" s="1"/>
  <c r="FI150" i="6"/>
  <c r="FJ150" i="6"/>
  <c r="M150" i="6" s="1"/>
  <c r="JI198" i="6"/>
  <c r="BY198" i="6" s="1"/>
  <c r="BZ198" i="6" s="1"/>
  <c r="HJ196" i="6"/>
  <c r="AH196" i="6" s="1"/>
  <c r="HD196" i="6"/>
  <c r="AB196" i="6" s="1"/>
  <c r="FD195" i="6"/>
  <c r="G195" i="6" s="1"/>
  <c r="FR194" i="6"/>
  <c r="U194" i="6" s="1"/>
  <c r="MC192" i="6"/>
  <c r="FD191" i="6"/>
  <c r="MI190" i="6"/>
  <c r="DB190" i="6" s="1"/>
  <c r="JO189" i="6"/>
  <c r="JF186" i="6"/>
  <c r="JG186" i="6"/>
  <c r="LF185" i="6"/>
  <c r="JH185" i="6"/>
  <c r="JI185" i="6"/>
  <c r="FG184" i="6"/>
  <c r="FH184" i="6"/>
  <c r="LG183" i="6"/>
  <c r="LH183" i="6" s="1"/>
  <c r="MB182" i="6"/>
  <c r="MC182" i="6"/>
  <c r="MC180" i="6"/>
  <c r="CV180" i="6" s="1"/>
  <c r="JQ180" i="6"/>
  <c r="CG180" i="6" s="1"/>
  <c r="CH180" i="6" s="1"/>
  <c r="JG180" i="6"/>
  <c r="BW180" i="6" s="1"/>
  <c r="BX180" i="6" s="1"/>
  <c r="JS179" i="6"/>
  <c r="CI179" i="6" s="1"/>
  <c r="CJ179" i="6" s="1"/>
  <c r="JI178" i="6"/>
  <c r="BY178" i="6" s="1"/>
  <c r="BZ178" i="6" s="1"/>
  <c r="ME177" i="6"/>
  <c r="CX177" i="6" s="1"/>
  <c r="CY177" i="6" s="1"/>
  <c r="DT177" i="6" s="1"/>
  <c r="HD177" i="6"/>
  <c r="AB177" i="6" s="1"/>
  <c r="LW176" i="6"/>
  <c r="CP176" i="6" s="1"/>
  <c r="JK176" i="6"/>
  <c r="CA176" i="6" s="1"/>
  <c r="CB176" i="6" s="1"/>
  <c r="MG174" i="6"/>
  <c r="CZ174" i="6" s="1"/>
  <c r="LW174" i="6"/>
  <c r="CP174" i="6" s="1"/>
  <c r="DK174" i="6" s="1"/>
  <c r="JO173" i="6"/>
  <c r="CE173" i="6" s="1"/>
  <c r="CF173" i="6" s="1"/>
  <c r="HL173" i="6"/>
  <c r="AJ173" i="6" s="1"/>
  <c r="JS172" i="6"/>
  <c r="CI172" i="6" s="1"/>
  <c r="CJ172" i="6" s="1"/>
  <c r="HH172" i="6"/>
  <c r="AF172" i="6" s="1"/>
  <c r="MA171" i="6"/>
  <c r="CT171" i="6"/>
  <c r="CU171" i="6" s="1"/>
  <c r="DP171" i="6" s="1"/>
  <c r="MK170" i="6"/>
  <c r="DD170" i="6" s="1"/>
  <c r="DY170" i="6" s="1"/>
  <c r="JE170" i="6"/>
  <c r="BU170" i="6" s="1"/>
  <c r="BV170" i="6" s="1"/>
  <c r="AG170" i="6"/>
  <c r="BB170" i="6" s="1"/>
  <c r="ML167" i="6"/>
  <c r="HQ167" i="6"/>
  <c r="MF166" i="6"/>
  <c r="MG166" i="6"/>
  <c r="CZ166" i="6"/>
  <c r="DA166" i="6" s="1"/>
  <c r="DV166" i="6" s="1"/>
  <c r="HJ166" i="6"/>
  <c r="AH166" i="6" s="1"/>
  <c r="FD165" i="6"/>
  <c r="G165" i="6" s="1"/>
  <c r="JS164" i="6"/>
  <c r="CI164" i="6" s="1"/>
  <c r="CJ164" i="6" s="1"/>
  <c r="HD163" i="6"/>
  <c r="AB163" i="6" s="1"/>
  <c r="HD160" i="6"/>
  <c r="AB160" i="6" s="1"/>
  <c r="FI160" i="6"/>
  <c r="FO160" i="6"/>
  <c r="FQ160" i="6"/>
  <c r="FE160" i="6"/>
  <c r="FS160" i="6"/>
  <c r="FG160" i="6"/>
  <c r="HI159" i="6"/>
  <c r="FG159" i="6"/>
  <c r="FH159" i="6"/>
  <c r="K159" i="6" s="1"/>
  <c r="FI158" i="6"/>
  <c r="FJ158" i="6" s="1"/>
  <c r="M158" i="6" s="1"/>
  <c r="N158" i="6" s="1"/>
  <c r="LZ157" i="6"/>
  <c r="MA157" i="6" s="1"/>
  <c r="CT157" i="6" s="1"/>
  <c r="JQ157" i="6"/>
  <c r="CG157" i="6" s="1"/>
  <c r="CH157" i="6" s="1"/>
  <c r="HE157" i="6"/>
  <c r="HF157" i="6"/>
  <c r="AD157" i="6" s="1"/>
  <c r="HM157" i="6"/>
  <c r="HN157" i="6" s="1"/>
  <c r="AL157" i="6" s="1"/>
  <c r="HI157" i="6"/>
  <c r="HJ157" i="6" s="1"/>
  <c r="AH157" i="6" s="1"/>
  <c r="HQ157" i="6"/>
  <c r="HR157" i="6"/>
  <c r="AP157" i="6" s="1"/>
  <c r="HK157" i="6"/>
  <c r="HL157" i="6"/>
  <c r="AJ157" i="6" s="1"/>
  <c r="HS157" i="6"/>
  <c r="LH154" i="6"/>
  <c r="FR154" i="6"/>
  <c r="U154" i="6" s="1"/>
  <c r="T152" i="6"/>
  <c r="N146" i="6"/>
  <c r="FN139" i="6"/>
  <c r="Q139" i="6" s="1"/>
  <c r="N161" i="6"/>
  <c r="JM159" i="6"/>
  <c r="CC159" i="6" s="1"/>
  <c r="CD159" i="6" s="1"/>
  <c r="JE159" i="6"/>
  <c r="BU159" i="6" s="1"/>
  <c r="BV159" i="6" s="1"/>
  <c r="JM157" i="6"/>
  <c r="CC157" i="6" s="1"/>
  <c r="CD157" i="6" s="1"/>
  <c r="FF154" i="6"/>
  <c r="I154" i="6" s="1"/>
  <c r="HR153" i="6"/>
  <c r="AP153" i="6" s="1"/>
  <c r="HD152" i="6"/>
  <c r="AB152" i="6" s="1"/>
  <c r="LH150" i="6"/>
  <c r="HC148" i="6"/>
  <c r="HK148" i="6"/>
  <c r="HL148" i="6" s="1"/>
  <c r="AJ148" i="6" s="1"/>
  <c r="HS148" i="6"/>
  <c r="HM148" i="6"/>
  <c r="HE148" i="6"/>
  <c r="HF148" i="6"/>
  <c r="AD148" i="6" s="1"/>
  <c r="FM146" i="6"/>
  <c r="FN146" i="6" s="1"/>
  <c r="Q146" i="6" s="1"/>
  <c r="FO146" i="6"/>
  <c r="FQ146" i="6"/>
  <c r="FR146" i="6"/>
  <c r="U146" i="6" s="1"/>
  <c r="FG146" i="6"/>
  <c r="L130" i="6"/>
  <c r="FO124" i="6"/>
  <c r="FQ124" i="6"/>
  <c r="FE124" i="6"/>
  <c r="FG124" i="6"/>
  <c r="FH124" i="6" s="1"/>
  <c r="K124" i="6" s="1"/>
  <c r="FI124" i="6"/>
  <c r="FJ124" i="6" s="1"/>
  <c r="M124" i="6" s="1"/>
  <c r="FK124" i="6"/>
  <c r="FL124" i="6"/>
  <c r="O124" i="6" s="1"/>
  <c r="FM124" i="6"/>
  <c r="FN124" i="6" s="1"/>
  <c r="Q124" i="6" s="1"/>
  <c r="BE117" i="6"/>
  <c r="MD115" i="6"/>
  <c r="MF115" i="6"/>
  <c r="LX115" i="6"/>
  <c r="MH115" i="6"/>
  <c r="MJ115" i="6"/>
  <c r="LV115" i="6"/>
  <c r="LZ115" i="6"/>
  <c r="MB115" i="6"/>
  <c r="L111" i="6"/>
  <c r="LQ106" i="6"/>
  <c r="MC106" i="6" s="1"/>
  <c r="CV106" i="6" s="1"/>
  <c r="IY106" i="6"/>
  <c r="JM106" i="6"/>
  <c r="CC106" i="6"/>
  <c r="CD106" i="6" s="1"/>
  <c r="DS104" i="6"/>
  <c r="CY104" i="6"/>
  <c r="DT104" i="6" s="1"/>
  <c r="JM166" i="6"/>
  <c r="CC166" i="6" s="1"/>
  <c r="CD166" i="6" s="1"/>
  <c r="MA161" i="6"/>
  <c r="CT161" i="6" s="1"/>
  <c r="CU161" i="6" s="1"/>
  <c r="DP161" i="6" s="1"/>
  <c r="HH161" i="6"/>
  <c r="AF161" i="6"/>
  <c r="LG160" i="6"/>
  <c r="HO160" i="6"/>
  <c r="HP160" i="6"/>
  <c r="AN160" i="6" s="1"/>
  <c r="HE160" i="6"/>
  <c r="HF160" i="6" s="1"/>
  <c r="AD160" i="6" s="1"/>
  <c r="JJ157" i="6"/>
  <c r="FM157" i="6"/>
  <c r="FC157" i="6"/>
  <c r="FN154" i="6"/>
  <c r="Q154" i="6" s="1"/>
  <c r="HF153" i="6"/>
  <c r="AD153" i="6" s="1"/>
  <c r="FH152" i="6"/>
  <c r="K152" i="6" s="1"/>
  <c r="ML150" i="6"/>
  <c r="LV150" i="6"/>
  <c r="HL150" i="6"/>
  <c r="AJ150" i="6" s="1"/>
  <c r="HC150" i="6"/>
  <c r="HD150" i="6"/>
  <c r="AB150" i="6" s="1"/>
  <c r="HI150" i="6"/>
  <c r="HJ150" i="6" s="1"/>
  <c r="AH150" i="6" s="1"/>
  <c r="BC150" i="6" s="1"/>
  <c r="HQ150" i="6"/>
  <c r="HR150" i="6"/>
  <c r="AP150" i="6" s="1"/>
  <c r="HE150" i="6"/>
  <c r="HF150" i="6"/>
  <c r="AD150" i="6" s="1"/>
  <c r="HM150" i="6"/>
  <c r="HN150" i="6" s="1"/>
  <c r="AL150" i="6" s="1"/>
  <c r="HR149" i="6"/>
  <c r="AP149" i="6" s="1"/>
  <c r="HH149" i="6"/>
  <c r="AF149" i="6" s="1"/>
  <c r="FG149" i="6"/>
  <c r="FH149" i="6"/>
  <c r="K149" i="6" s="1"/>
  <c r="MF148" i="6"/>
  <c r="MH148" i="6"/>
  <c r="LZ148" i="6"/>
  <c r="HO148" i="6"/>
  <c r="HP148" i="6"/>
  <c r="AN148" i="6" s="1"/>
  <c r="LX146" i="6"/>
  <c r="FH144" i="6"/>
  <c r="K144" i="6" s="1"/>
  <c r="HD141" i="6"/>
  <c r="AB141" i="6" s="1"/>
  <c r="FK141" i="6"/>
  <c r="FL141" i="6"/>
  <c r="O141" i="6" s="1"/>
  <c r="FS141" i="6"/>
  <c r="FM141" i="6"/>
  <c r="FE141" i="6"/>
  <c r="FF141" i="6"/>
  <c r="I141" i="6" s="1"/>
  <c r="FO141" i="6"/>
  <c r="FQ141" i="6"/>
  <c r="FG141" i="6"/>
  <c r="FH141" i="6"/>
  <c r="K141" i="6" s="1"/>
  <c r="FR139" i="6"/>
  <c r="U139" i="6" s="1"/>
  <c r="FP138" i="6"/>
  <c r="S138" i="6" s="1"/>
  <c r="BE107" i="6"/>
  <c r="AK107" i="6"/>
  <c r="BF107" i="6" s="1"/>
  <c r="AW107" i="6"/>
  <c r="AC107" i="6"/>
  <c r="AX107" i="6" s="1"/>
  <c r="JJ87" i="6"/>
  <c r="JD87" i="6"/>
  <c r="JN87" i="6"/>
  <c r="JP87" i="6"/>
  <c r="JT87" i="6"/>
  <c r="JF87" i="6"/>
  <c r="JR87" i="6"/>
  <c r="JH87" i="6"/>
  <c r="R69" i="6"/>
  <c r="FD166" i="6"/>
  <c r="G166" i="6" s="1"/>
  <c r="FN165" i="6"/>
  <c r="Q165" i="6" s="1"/>
  <c r="JK164" i="6"/>
  <c r="CA164" i="6" s="1"/>
  <c r="CB164" i="6" s="1"/>
  <c r="HK163" i="6"/>
  <c r="HL163" i="6" s="1"/>
  <c r="AJ163" i="6" s="1"/>
  <c r="HE163" i="6"/>
  <c r="HF163" i="6"/>
  <c r="AD163" i="6" s="1"/>
  <c r="FP161" i="6"/>
  <c r="S161" i="6" s="1"/>
  <c r="HM160" i="6"/>
  <c r="HN160" i="6" s="1"/>
  <c r="AL160" i="6" s="1"/>
  <c r="MG159" i="6"/>
  <c r="CZ159" i="6" s="1"/>
  <c r="JH157" i="6"/>
  <c r="FP155" i="6"/>
  <c r="S155" i="6" s="1"/>
  <c r="FE149" i="6"/>
  <c r="FF149" i="6"/>
  <c r="I149" i="6" s="1"/>
  <c r="JT148" i="6"/>
  <c r="FJ144" i="6"/>
  <c r="M144" i="6" s="1"/>
  <c r="JH142" i="6"/>
  <c r="JI142" i="6"/>
  <c r="BY142" i="6" s="1"/>
  <c r="BZ142" i="6" s="1"/>
  <c r="H142" i="6"/>
  <c r="HJ141" i="6"/>
  <c r="AH141" i="6" s="1"/>
  <c r="HL141" i="6"/>
  <c r="AJ141" i="6" s="1"/>
  <c r="LV139" i="6"/>
  <c r="MB139" i="6"/>
  <c r="MD139" i="6"/>
  <c r="MF139" i="6"/>
  <c r="MH139" i="6"/>
  <c r="ML139" i="6"/>
  <c r="MJ139" i="6"/>
  <c r="R138" i="6"/>
  <c r="LH136" i="6"/>
  <c r="LH131" i="6"/>
  <c r="JN129" i="6"/>
  <c r="JJ129" i="6"/>
  <c r="JP129" i="6"/>
  <c r="JT129" i="6"/>
  <c r="JF129" i="6"/>
  <c r="JL129" i="6"/>
  <c r="HH125" i="6"/>
  <c r="AF125" i="6" s="1"/>
  <c r="MB122" i="6"/>
  <c r="MJ122" i="6"/>
  <c r="ML122" i="6"/>
  <c r="MD122" i="6"/>
  <c r="LX122" i="6"/>
  <c r="LZ122" i="6"/>
  <c r="MF122" i="6"/>
  <c r="LQ113" i="6"/>
  <c r="LW113" i="6"/>
  <c r="CP113" i="6" s="1"/>
  <c r="IY113" i="6"/>
  <c r="JM113" i="6"/>
  <c r="CC113" i="6" s="1"/>
  <c r="CD113" i="6" s="1"/>
  <c r="LQ109" i="6"/>
  <c r="IY109" i="6"/>
  <c r="AW82" i="6"/>
  <c r="FL166" i="6"/>
  <c r="O166" i="6" s="1"/>
  <c r="JI159" i="6"/>
  <c r="BY159" i="6" s="1"/>
  <c r="BZ159" i="6" s="1"/>
  <c r="LG158" i="6"/>
  <c r="LH158" i="6" s="1"/>
  <c r="JF157" i="6"/>
  <c r="JG157" i="6"/>
  <c r="BW157" i="6" s="1"/>
  <c r="BX157" i="6" s="1"/>
  <c r="FI157" i="6"/>
  <c r="FF155" i="6"/>
  <c r="I155" i="6" s="1"/>
  <c r="HP154" i="6"/>
  <c r="AN154" i="6" s="1"/>
  <c r="HF154" i="6"/>
  <c r="AD154" i="6" s="1"/>
  <c r="HN153" i="6"/>
  <c r="AL153" i="6" s="1"/>
  <c r="FN153" i="6"/>
  <c r="Q153" i="6" s="1"/>
  <c r="FF153" i="6"/>
  <c r="I153" i="6" s="1"/>
  <c r="LX150" i="6"/>
  <c r="JH149" i="6"/>
  <c r="JJ149" i="6"/>
  <c r="JL149" i="6"/>
  <c r="JT149" i="6"/>
  <c r="JD149" i="6"/>
  <c r="JP149" i="6"/>
  <c r="FS146" i="6"/>
  <c r="HL146" i="6"/>
  <c r="AJ146" i="6" s="1"/>
  <c r="FE146" i="6"/>
  <c r="FF146" i="6" s="1"/>
  <c r="I146" i="6" s="1"/>
  <c r="JL145" i="6"/>
  <c r="JN145" i="6"/>
  <c r="JP145" i="6"/>
  <c r="JT145" i="6"/>
  <c r="JH145" i="6"/>
  <c r="FN145" i="6"/>
  <c r="Q145" i="6" s="1"/>
  <c r="FF144" i="6"/>
  <c r="I144" i="6" s="1"/>
  <c r="MC142" i="6"/>
  <c r="CV142" i="6" s="1"/>
  <c r="CW142" i="6" s="1"/>
  <c r="DR142" i="6" s="1"/>
  <c r="MK142" i="6"/>
  <c r="DD142" i="6" s="1"/>
  <c r="DE142" i="6" s="1"/>
  <c r="DZ142" i="6" s="1"/>
  <c r="FK142" i="6"/>
  <c r="FL142" i="6"/>
  <c r="O142" i="6" s="1"/>
  <c r="FE142" i="6"/>
  <c r="FF142" i="6" s="1"/>
  <c r="I142" i="6" s="1"/>
  <c r="FG142" i="6"/>
  <c r="FH142" i="6"/>
  <c r="K142" i="6" s="1"/>
  <c r="FM142" i="6"/>
  <c r="FN142" i="6"/>
  <c r="Q142" i="6" s="1"/>
  <c r="FF138" i="6"/>
  <c r="I138" i="6" s="1"/>
  <c r="FL138" i="6"/>
  <c r="O138" i="6" s="1"/>
  <c r="FR138" i="6"/>
  <c r="U138" i="6" s="1"/>
  <c r="J136" i="6"/>
  <c r="LV133" i="6"/>
  <c r="MB133" i="6"/>
  <c r="MJ133" i="6"/>
  <c r="MD133" i="6"/>
  <c r="ML133" i="6"/>
  <c r="LX133" i="6"/>
  <c r="MF133" i="6"/>
  <c r="FP132" i="6"/>
  <c r="S132" i="6" s="1"/>
  <c r="LG130" i="6"/>
  <c r="LH130" i="6"/>
  <c r="MD128" i="6"/>
  <c r="MF128" i="6"/>
  <c r="MH128" i="6"/>
  <c r="LX128" i="6"/>
  <c r="MJ128" i="6"/>
  <c r="ML128" i="6"/>
  <c r="LZ128" i="6"/>
  <c r="HO126" i="6"/>
  <c r="HP126" i="6"/>
  <c r="AN126" i="6" s="1"/>
  <c r="HQ126" i="6"/>
  <c r="HR126" i="6" s="1"/>
  <c r="AP126" i="6" s="1"/>
  <c r="HE126" i="6"/>
  <c r="HS126" i="6"/>
  <c r="HG126" i="6"/>
  <c r="HH126" i="6"/>
  <c r="AF126" i="6" s="1"/>
  <c r="HI126" i="6"/>
  <c r="HJ126" i="6"/>
  <c r="AH126" i="6" s="1"/>
  <c r="LH124" i="6"/>
  <c r="HC121" i="6"/>
  <c r="HD121" i="6"/>
  <c r="AB121" i="6" s="1"/>
  <c r="HM121" i="6"/>
  <c r="HO121" i="6"/>
  <c r="HP121" i="6"/>
  <c r="AN121" i="6" s="1"/>
  <c r="HQ121" i="6"/>
  <c r="HR121" i="6" s="1"/>
  <c r="AP121" i="6" s="1"/>
  <c r="HE121" i="6"/>
  <c r="HG121" i="6"/>
  <c r="HS121" i="6"/>
  <c r="HI121" i="6"/>
  <c r="HK121" i="6"/>
  <c r="HL121" i="6" s="1"/>
  <c r="AJ121" i="6" s="1"/>
  <c r="LV100" i="6"/>
  <c r="LX100" i="6"/>
  <c r="LZ100" i="6"/>
  <c r="MB100" i="6"/>
  <c r="ML100" i="6"/>
  <c r="MD100" i="6"/>
  <c r="MF100" i="6"/>
  <c r="MH100" i="6"/>
  <c r="MJ100" i="6"/>
  <c r="HG148" i="6"/>
  <c r="HH148" i="6" s="1"/>
  <c r="AF148" i="6" s="1"/>
  <c r="HR145" i="6"/>
  <c r="AP145" i="6" s="1"/>
  <c r="HQ144" i="6"/>
  <c r="HE144" i="6"/>
  <c r="HG144" i="6"/>
  <c r="HI144" i="6"/>
  <c r="LW142" i="6"/>
  <c r="CP142" i="6"/>
  <c r="FQ142" i="6"/>
  <c r="FR142" i="6"/>
  <c r="U142" i="6"/>
  <c r="HH141" i="6"/>
  <c r="AF141" i="6" s="1"/>
  <c r="HD139" i="6"/>
  <c r="AB139" i="6"/>
  <c r="FF139" i="6"/>
  <c r="I139" i="6" s="1"/>
  <c r="FD138" i="6"/>
  <c r="G138" i="6" s="1"/>
  <c r="JP132" i="6"/>
  <c r="JR132" i="6"/>
  <c r="JF132" i="6"/>
  <c r="JH132" i="6"/>
  <c r="JJ132" i="6"/>
  <c r="JL132" i="6"/>
  <c r="HF132" i="6"/>
  <c r="AD132" i="6" s="1"/>
  <c r="JR129" i="6"/>
  <c r="HH128" i="6"/>
  <c r="AF128" i="6" s="1"/>
  <c r="LG125" i="6"/>
  <c r="LH125" i="6"/>
  <c r="IY118" i="6"/>
  <c r="JQ118" i="6"/>
  <c r="CG118" i="6" s="1"/>
  <c r="CH118" i="6" s="1"/>
  <c r="LQ118" i="6"/>
  <c r="MI118" i="6" s="1"/>
  <c r="DB118" i="6" s="1"/>
  <c r="DW118" i="6" s="1"/>
  <c r="ML115" i="6"/>
  <c r="LV95" i="6"/>
  <c r="MD95" i="6"/>
  <c r="MF95" i="6"/>
  <c r="MH95" i="6"/>
  <c r="MJ95" i="6"/>
  <c r="LX95" i="6"/>
  <c r="ML95" i="6"/>
  <c r="LZ95" i="6"/>
  <c r="MB95" i="6"/>
  <c r="V95" i="6"/>
  <c r="FM125" i="6"/>
  <c r="FO125" i="6"/>
  <c r="FP125" i="6"/>
  <c r="S125" i="6"/>
  <c r="FQ125" i="6"/>
  <c r="FR125" i="6"/>
  <c r="U125" i="6" s="1"/>
  <c r="FS125" i="6"/>
  <c r="FE125" i="6"/>
  <c r="FG125" i="6"/>
  <c r="FH125" i="6"/>
  <c r="K125" i="6" s="1"/>
  <c r="FI125" i="6"/>
  <c r="FJ125" i="6"/>
  <c r="M125" i="6" s="1"/>
  <c r="BI123" i="6"/>
  <c r="AO123" i="6"/>
  <c r="BJ123" i="6" s="1"/>
  <c r="MH122" i="6"/>
  <c r="HF115" i="6"/>
  <c r="AD115" i="6"/>
  <c r="H113" i="6"/>
  <c r="HH152" i="6"/>
  <c r="AF152" i="6" s="1"/>
  <c r="FF152" i="6"/>
  <c r="I152" i="6" s="1"/>
  <c r="MD149" i="6"/>
  <c r="MF149" i="6"/>
  <c r="MH149" i="6"/>
  <c r="LX149" i="6"/>
  <c r="ML149" i="6"/>
  <c r="FC149" i="6"/>
  <c r="FD149" i="6" s="1"/>
  <c r="G149" i="6" s="1"/>
  <c r="FI149" i="6"/>
  <c r="FJ149" i="6" s="1"/>
  <c r="M149" i="6" s="1"/>
  <c r="FM149" i="6"/>
  <c r="FN149" i="6" s="1"/>
  <c r="Q149" i="6" s="1"/>
  <c r="JD148" i="6"/>
  <c r="JN148" i="6"/>
  <c r="JP148" i="6"/>
  <c r="JR148" i="6"/>
  <c r="MF146" i="6"/>
  <c r="ML146" i="6"/>
  <c r="LZ146" i="6"/>
  <c r="JD142" i="6"/>
  <c r="JE142" i="6"/>
  <c r="BU142" i="6" s="1"/>
  <c r="BV142" i="6" s="1"/>
  <c r="JR142" i="6"/>
  <c r="JS142" i="6" s="1"/>
  <c r="CI142" i="6" s="1"/>
  <c r="CJ142" i="6" s="1"/>
  <c r="JT142" i="6"/>
  <c r="JJ142" i="6"/>
  <c r="JK142" i="6"/>
  <c r="CA142" i="6" s="1"/>
  <c r="CB142" i="6" s="1"/>
  <c r="JL142" i="6"/>
  <c r="JM142" i="6"/>
  <c r="CC142" i="6" s="1"/>
  <c r="CD142" i="6" s="1"/>
  <c r="JN142" i="6"/>
  <c r="JO142" i="6" s="1"/>
  <c r="CE142" i="6" s="1"/>
  <c r="CF142" i="6" s="1"/>
  <c r="N142" i="6"/>
  <c r="FJ139" i="6"/>
  <c r="M139" i="6" s="1"/>
  <c r="LF138" i="6"/>
  <c r="LH138" i="6"/>
  <c r="V136" i="6"/>
  <c r="AM132" i="6"/>
  <c r="BH132" i="6" s="1"/>
  <c r="BG132" i="6"/>
  <c r="HP125" i="6"/>
  <c r="AN125" i="6" s="1"/>
  <c r="MA103" i="6"/>
  <c r="CT103" i="6"/>
  <c r="MI103" i="6"/>
  <c r="DB103" i="6" s="1"/>
  <c r="R101" i="6"/>
  <c r="ME161" i="6"/>
  <c r="CX161" i="6" s="1"/>
  <c r="HQ160" i="6"/>
  <c r="HR160" i="6"/>
  <c r="AP160" i="6" s="1"/>
  <c r="JG159" i="6"/>
  <c r="BW159" i="6" s="1"/>
  <c r="BX159" i="6" s="1"/>
  <c r="JN157" i="6"/>
  <c r="JO157" i="6"/>
  <c r="CE157" i="6" s="1"/>
  <c r="CF157" i="6" s="1"/>
  <c r="FH155" i="6"/>
  <c r="K155" i="6" s="1"/>
  <c r="HH154" i="6"/>
  <c r="AF154" i="6" s="1"/>
  <c r="FR153" i="6"/>
  <c r="U153" i="6" s="1"/>
  <c r="FJ153" i="6"/>
  <c r="M153" i="6" s="1"/>
  <c r="HP152" i="6"/>
  <c r="AN152" i="6"/>
  <c r="FJ152" i="6"/>
  <c r="M152" i="6" s="1"/>
  <c r="LZ149" i="6"/>
  <c r="JR149" i="6"/>
  <c r="HP149" i="6"/>
  <c r="AN149" i="6" s="1"/>
  <c r="FK149" i="6"/>
  <c r="FL149" i="6"/>
  <c r="O149" i="6" s="1"/>
  <c r="MJ148" i="6"/>
  <c r="LG148" i="6"/>
  <c r="LH148" i="6"/>
  <c r="HQ148" i="6"/>
  <c r="FE148" i="6"/>
  <c r="FG148" i="6"/>
  <c r="FI148" i="6"/>
  <c r="FJ148" i="6"/>
  <c r="M148" i="6" s="1"/>
  <c r="FC148" i="6"/>
  <c r="FM148" i="6"/>
  <c r="FN148" i="6"/>
  <c r="Q148" i="6" s="1"/>
  <c r="MB146" i="6"/>
  <c r="HE146" i="6"/>
  <c r="HG146" i="6"/>
  <c r="HH146" i="6"/>
  <c r="AF146" i="6" s="1"/>
  <c r="HI146" i="6"/>
  <c r="HJ146" i="6" s="1"/>
  <c r="AH146" i="6" s="1"/>
  <c r="HC146" i="6"/>
  <c r="HD146" i="6"/>
  <c r="AB146" i="6" s="1"/>
  <c r="HM146" i="6"/>
  <c r="FC146" i="6"/>
  <c r="LF144" i="6"/>
  <c r="LH144" i="6" s="1"/>
  <c r="HK144" i="6"/>
  <c r="ME142" i="6"/>
  <c r="CX142" i="6" s="1"/>
  <c r="CY142" i="6" s="1"/>
  <c r="DT142" i="6" s="1"/>
  <c r="HR141" i="6"/>
  <c r="AP141" i="6" s="1"/>
  <c r="LH139" i="6"/>
  <c r="HF139" i="6"/>
  <c r="AD139" i="6" s="1"/>
  <c r="JN136" i="6"/>
  <c r="JP136" i="6"/>
  <c r="JR136" i="6"/>
  <c r="JT136" i="6"/>
  <c r="JF136" i="6"/>
  <c r="JH136" i="6"/>
  <c r="JJ136" i="6"/>
  <c r="FP136" i="6"/>
  <c r="S136" i="6" s="1"/>
  <c r="LZ133" i="6"/>
  <c r="LH132" i="6"/>
  <c r="JT131" i="6"/>
  <c r="JN131" i="6"/>
  <c r="JP131" i="6"/>
  <c r="JF131" i="6"/>
  <c r="JR131" i="6"/>
  <c r="JH131" i="6"/>
  <c r="LG128" i="6"/>
  <c r="LH128" i="6" s="1"/>
  <c r="LH126" i="6"/>
  <c r="HL125" i="6"/>
  <c r="AJ125" i="6" s="1"/>
  <c r="FK125" i="6"/>
  <c r="FC124" i="6"/>
  <c r="FD124" i="6"/>
  <c r="G124" i="6" s="1"/>
  <c r="LF123" i="6"/>
  <c r="BE123" i="6"/>
  <c r="AK123" i="6"/>
  <c r="BF123" i="6" s="1"/>
  <c r="N122" i="6"/>
  <c r="HD145" i="6"/>
  <c r="AB145" i="6" s="1"/>
  <c r="JP144" i="6"/>
  <c r="FP144" i="6"/>
  <c r="S144" i="6" s="1"/>
  <c r="HP142" i="6"/>
  <c r="AN142" i="6" s="1"/>
  <c r="JH141" i="6"/>
  <c r="HI139" i="6"/>
  <c r="HJ139" i="6"/>
  <c r="AH139" i="6" s="1"/>
  <c r="FK139" i="6"/>
  <c r="HE136" i="6"/>
  <c r="HF136" i="6"/>
  <c r="AD136" i="6" s="1"/>
  <c r="FS135" i="6"/>
  <c r="HE135" i="6"/>
  <c r="FM135" i="6"/>
  <c r="FC135" i="6"/>
  <c r="FD135" i="6" s="1"/>
  <c r="G135" i="6" s="1"/>
  <c r="HO133" i="6"/>
  <c r="HP133" i="6"/>
  <c r="AN133" i="6" s="1"/>
  <c r="FO133" i="6"/>
  <c r="HO132" i="6"/>
  <c r="HP132" i="6" s="1"/>
  <c r="AN132" i="6" s="1"/>
  <c r="FK132" i="6"/>
  <c r="FL132" i="6" s="1"/>
  <c r="O132" i="6" s="1"/>
  <c r="FC132" i="6"/>
  <c r="FD132" i="6"/>
  <c r="G132" i="6" s="1"/>
  <c r="FO131" i="6"/>
  <c r="FP131" i="6" s="1"/>
  <c r="S131" i="6" s="1"/>
  <c r="HS130" i="6"/>
  <c r="MD130" i="6"/>
  <c r="HO130" i="6"/>
  <c r="HF130" i="6"/>
  <c r="AD130" i="6" s="1"/>
  <c r="HQ129" i="6"/>
  <c r="JH128" i="6"/>
  <c r="HD128" i="6"/>
  <c r="AB128" i="6" s="1"/>
  <c r="JT126" i="6"/>
  <c r="FQ126" i="6"/>
  <c r="MH125" i="6"/>
  <c r="LZ125" i="6"/>
  <c r="JH125" i="6"/>
  <c r="HC125" i="6"/>
  <c r="HD125" i="6"/>
  <c r="AB125" i="6" s="1"/>
  <c r="AE118" i="6"/>
  <c r="AZ118" i="6" s="1"/>
  <c r="AY118" i="6"/>
  <c r="R118" i="6"/>
  <c r="FK117" i="6"/>
  <c r="HH115" i="6"/>
  <c r="AF115" i="6" s="1"/>
  <c r="FH115" i="6"/>
  <c r="K115" i="6" s="1"/>
  <c r="FH113" i="6"/>
  <c r="K113" i="6" s="1"/>
  <c r="HH110" i="6"/>
  <c r="AF110" i="6" s="1"/>
  <c r="V110" i="6"/>
  <c r="LV107" i="6"/>
  <c r="LZ107" i="6"/>
  <c r="ML107" i="6"/>
  <c r="MB107" i="6"/>
  <c r="MD107" i="6"/>
  <c r="MF107" i="6"/>
  <c r="LX107" i="6"/>
  <c r="MH107" i="6"/>
  <c r="HH104" i="6"/>
  <c r="AF104" i="6" s="1"/>
  <c r="LH103" i="6"/>
  <c r="LW103" i="6"/>
  <c r="CP103" i="6" s="1"/>
  <c r="HD100" i="6"/>
  <c r="AB100" i="6" s="1"/>
  <c r="HL100" i="6"/>
  <c r="AJ100" i="6" s="1"/>
  <c r="LV99" i="6"/>
  <c r="MB99" i="6"/>
  <c r="MD99" i="6"/>
  <c r="MJ99" i="6"/>
  <c r="ML99" i="6"/>
  <c r="LX99" i="6"/>
  <c r="LZ99" i="6"/>
  <c r="MF99" i="6"/>
  <c r="JD98" i="6"/>
  <c r="JN98" i="6"/>
  <c r="JP98" i="6"/>
  <c r="JQ98" i="6" s="1"/>
  <c r="CG98" i="6" s="1"/>
  <c r="CH98" i="6" s="1"/>
  <c r="IY98" i="6"/>
  <c r="JR98" i="6"/>
  <c r="JF98" i="6"/>
  <c r="JH98" i="6"/>
  <c r="JT98" i="6"/>
  <c r="JJ98" i="6"/>
  <c r="LV84" i="6"/>
  <c r="LZ84" i="6"/>
  <c r="MJ84" i="6"/>
  <c r="ML84" i="6"/>
  <c r="MB84" i="6"/>
  <c r="MD84" i="6"/>
  <c r="MF84" i="6"/>
  <c r="LX84" i="6"/>
  <c r="MH84" i="6"/>
  <c r="HH142" i="6"/>
  <c r="AF142" i="6" s="1"/>
  <c r="JR141" i="6"/>
  <c r="JF141" i="6"/>
  <c r="HN141" i="6"/>
  <c r="AL141" i="6" s="1"/>
  <c r="HR139" i="6"/>
  <c r="AP139" i="6" s="1"/>
  <c r="FD139" i="6"/>
  <c r="G139" i="6" s="1"/>
  <c r="HQ136" i="6"/>
  <c r="HR136" i="6"/>
  <c r="AP136" i="6" s="1"/>
  <c r="FN136" i="6"/>
  <c r="Q136" i="6" s="1"/>
  <c r="FD136" i="6"/>
  <c r="G136" i="6" s="1"/>
  <c r="HD135" i="6"/>
  <c r="AB135" i="6" s="1"/>
  <c r="HM133" i="6"/>
  <c r="HN133" i="6" s="1"/>
  <c r="AL133" i="6" s="1"/>
  <c r="FN131" i="6"/>
  <c r="Q131" i="6" s="1"/>
  <c r="JR128" i="6"/>
  <c r="JF128" i="6"/>
  <c r="JF125" i="6"/>
  <c r="HO113" i="6"/>
  <c r="HP113" i="6" s="1"/>
  <c r="AN113" i="6" s="1"/>
  <c r="HQ113" i="6"/>
  <c r="HE113" i="6"/>
  <c r="HG113" i="6"/>
  <c r="HH113" i="6"/>
  <c r="AF113" i="6" s="1"/>
  <c r="HI113" i="6"/>
  <c r="HS113" i="6"/>
  <c r="BA107" i="6"/>
  <c r="AG107" i="6"/>
  <c r="BB107" i="6" s="1"/>
  <c r="ME103" i="6"/>
  <c r="CX103" i="6" s="1"/>
  <c r="LY103" i="6"/>
  <c r="CR103" i="6" s="1"/>
  <c r="LQ98" i="6"/>
  <c r="JM98" i="6"/>
  <c r="CC98" i="6" s="1"/>
  <c r="CD98" i="6" s="1"/>
  <c r="HN142" i="6"/>
  <c r="AL142" i="6" s="1"/>
  <c r="JT141" i="6"/>
  <c r="HF141" i="6"/>
  <c r="AD141" i="6" s="1"/>
  <c r="HO136" i="6"/>
  <c r="HQ135" i="6"/>
  <c r="FI135" i="6"/>
  <c r="FJ135" i="6" s="1"/>
  <c r="M135" i="6" s="1"/>
  <c r="HD132" i="6"/>
  <c r="AB132" i="6" s="1"/>
  <c r="FS130" i="6"/>
  <c r="JL130" i="6"/>
  <c r="FK130" i="6"/>
  <c r="FL130" i="6" s="1"/>
  <c r="O130" i="6" s="1"/>
  <c r="FF130" i="6"/>
  <c r="I130" i="6" s="1"/>
  <c r="JP128" i="6"/>
  <c r="FJ128" i="6"/>
  <c r="M128" i="6" s="1"/>
  <c r="FD126" i="6"/>
  <c r="G126" i="6" s="1"/>
  <c r="HM125" i="6"/>
  <c r="V122" i="6"/>
  <c r="J118" i="6"/>
  <c r="LQ117" i="6"/>
  <c r="LY117" i="6"/>
  <c r="CR117" i="6" s="1"/>
  <c r="JR117" i="6"/>
  <c r="JT117" i="6"/>
  <c r="JF117" i="6"/>
  <c r="JG117" i="6"/>
  <c r="BW117" i="6" s="1"/>
  <c r="BX117" i="6" s="1"/>
  <c r="JH117" i="6"/>
  <c r="JJ117" i="6"/>
  <c r="JL117" i="6"/>
  <c r="HH117" i="6"/>
  <c r="AF117" i="6" s="1"/>
  <c r="HR115" i="6"/>
  <c r="AP115" i="6" s="1"/>
  <c r="FF115" i="6"/>
  <c r="I115" i="6" s="1"/>
  <c r="T112" i="6"/>
  <c r="FK112" i="6"/>
  <c r="FL112" i="6"/>
  <c r="O112" i="6" s="1"/>
  <c r="FS112" i="6"/>
  <c r="FE112" i="6"/>
  <c r="FF112" i="6" s="1"/>
  <c r="I112" i="6" s="1"/>
  <c r="J112" i="6" s="1"/>
  <c r="FQ112" i="6"/>
  <c r="FR112" i="6"/>
  <c r="U112" i="6" s="1"/>
  <c r="FG112" i="6"/>
  <c r="FH112" i="6" s="1"/>
  <c r="K112" i="6" s="1"/>
  <c r="FM112" i="6"/>
  <c r="FN112" i="6" s="1"/>
  <c r="Q112" i="6" s="1"/>
  <c r="HR111" i="6"/>
  <c r="AP111" i="6" s="1"/>
  <c r="LV109" i="6"/>
  <c r="MB109" i="6"/>
  <c r="MJ109" i="6"/>
  <c r="ML109" i="6"/>
  <c r="MD109" i="6"/>
  <c r="LX109" i="6"/>
  <c r="MF109" i="6"/>
  <c r="LZ109" i="6"/>
  <c r="MH109" i="6"/>
  <c r="DO104" i="6"/>
  <c r="CU104" i="6"/>
  <c r="DP104" i="6" s="1"/>
  <c r="HH103" i="6"/>
  <c r="AF103" i="6" s="1"/>
  <c r="BG101" i="6"/>
  <c r="AM101" i="6"/>
  <c r="BH101" i="6" s="1"/>
  <c r="BA99" i="6"/>
  <c r="AG99" i="6"/>
  <c r="BB99" i="6" s="1"/>
  <c r="AI98" i="6"/>
  <c r="BD98" i="6" s="1"/>
  <c r="BC98" i="6"/>
  <c r="HR96" i="6"/>
  <c r="AP96" i="6" s="1"/>
  <c r="FC96" i="6"/>
  <c r="FD96" i="6"/>
  <c r="G96" i="6" s="1"/>
  <c r="FI96" i="6"/>
  <c r="FJ96" i="6" s="1"/>
  <c r="M96" i="6" s="1"/>
  <c r="FQ96" i="6"/>
  <c r="FR96" i="6" s="1"/>
  <c r="U96" i="6" s="1"/>
  <c r="FK96" i="6"/>
  <c r="FL96" i="6"/>
  <c r="O96" i="6" s="1"/>
  <c r="FS96" i="6"/>
  <c r="FE96" i="6"/>
  <c r="FF96" i="6" s="1"/>
  <c r="I96" i="6" s="1"/>
  <c r="J96" i="6" s="1"/>
  <c r="FM96" i="6"/>
  <c r="FN96" i="6" s="1"/>
  <c r="Q96" i="6" s="1"/>
  <c r="HC86" i="6"/>
  <c r="HD86" i="6"/>
  <c r="AB86" i="6" s="1"/>
  <c r="HS86" i="6"/>
  <c r="HM86" i="6"/>
  <c r="HO86" i="6"/>
  <c r="HP86" i="6" s="1"/>
  <c r="AN86" i="6" s="1"/>
  <c r="HQ86" i="6"/>
  <c r="HR86" i="6" s="1"/>
  <c r="AP86" i="6" s="1"/>
  <c r="HE86" i="6"/>
  <c r="HG86" i="6"/>
  <c r="HI86" i="6"/>
  <c r="HJ86" i="6" s="1"/>
  <c r="AH86" i="6" s="1"/>
  <c r="HK86" i="6"/>
  <c r="HL86" i="6" s="1"/>
  <c r="AJ86" i="6" s="1"/>
  <c r="H80" i="6"/>
  <c r="HL145" i="6"/>
  <c r="AJ145" i="6" s="1"/>
  <c r="FF145" i="6"/>
  <c r="I145" i="6" s="1"/>
  <c r="MA142" i="6"/>
  <c r="CT142" i="6" s="1"/>
  <c r="JG142" i="6"/>
  <c r="BW142" i="6" s="1"/>
  <c r="BX142" i="6" s="1"/>
  <c r="HL142" i="6"/>
  <c r="AJ142" i="6"/>
  <c r="JP141" i="6"/>
  <c r="HS139" i="6"/>
  <c r="HG139" i="6"/>
  <c r="HH139" i="6" s="1"/>
  <c r="AF139" i="6" s="1"/>
  <c r="FG139" i="6"/>
  <c r="MJ136" i="6"/>
  <c r="LX136" i="6"/>
  <c r="HM136" i="6"/>
  <c r="HN136" i="6" s="1"/>
  <c r="AL136" i="6" s="1"/>
  <c r="FJ136" i="6"/>
  <c r="M136" i="6" s="1"/>
  <c r="HO135" i="6"/>
  <c r="FG135" i="6"/>
  <c r="HK133" i="6"/>
  <c r="HL133" i="6" s="1"/>
  <c r="AJ133" i="6" s="1"/>
  <c r="FS132" i="6"/>
  <c r="FG132" i="6"/>
  <c r="FH132" i="6" s="1"/>
  <c r="K132" i="6" s="1"/>
  <c r="FI131" i="6"/>
  <c r="FJ131" i="6" s="1"/>
  <c r="M131" i="6" s="1"/>
  <c r="N131" i="6" s="1"/>
  <c r="JR130" i="6"/>
  <c r="JJ130" i="6"/>
  <c r="FI130" i="6"/>
  <c r="JT128" i="6"/>
  <c r="FD128" i="6"/>
  <c r="G128" i="6" s="1"/>
  <c r="FL126" i="6"/>
  <c r="O126" i="6" s="1"/>
  <c r="JR125" i="6"/>
  <c r="LZ124" i="6"/>
  <c r="MH124" i="6"/>
  <c r="FN122" i="6"/>
  <c r="Q122" i="6" s="1"/>
  <c r="MB119" i="6"/>
  <c r="MD119" i="6"/>
  <c r="MF119" i="6"/>
  <c r="MH119" i="6"/>
  <c r="MJ119" i="6"/>
  <c r="ML119" i="6"/>
  <c r="HR117" i="6"/>
  <c r="AP117" i="6" s="1"/>
  <c r="HF117" i="6"/>
  <c r="AD117" i="6" s="1"/>
  <c r="LV116" i="6"/>
  <c r="MD116" i="6"/>
  <c r="MF116" i="6"/>
  <c r="MH116" i="6"/>
  <c r="MJ116" i="6"/>
  <c r="LX116" i="6"/>
  <c r="ML116" i="6"/>
  <c r="LH115" i="6"/>
  <c r="HM113" i="6"/>
  <c r="HP111" i="6"/>
  <c r="AN111" i="6" s="1"/>
  <c r="HF111" i="6"/>
  <c r="AD111" i="6" s="1"/>
  <c r="MB110" i="6"/>
  <c r="MD110" i="6"/>
  <c r="MF110" i="6"/>
  <c r="MH110" i="6"/>
  <c r="LX110" i="6"/>
  <c r="BI107" i="6"/>
  <c r="AO107" i="6"/>
  <c r="BJ107" i="6" s="1"/>
  <c r="MH99" i="6"/>
  <c r="LH99" i="6"/>
  <c r="IY83" i="6"/>
  <c r="JQ83" i="6" s="1"/>
  <c r="CG83" i="6" s="1"/>
  <c r="CH83" i="6" s="1"/>
  <c r="LQ83" i="6"/>
  <c r="MG83" i="6"/>
  <c r="CZ83" i="6" s="1"/>
  <c r="P83" i="6"/>
  <c r="HJ145" i="6"/>
  <c r="AH145" i="6" s="1"/>
  <c r="JT144" i="6"/>
  <c r="FM144" i="6"/>
  <c r="FN144" i="6"/>
  <c r="Q144" i="6" s="1"/>
  <c r="HJ142" i="6"/>
  <c r="AH142" i="6" s="1"/>
  <c r="JN141" i="6"/>
  <c r="FJ141" i="6"/>
  <c r="M141" i="6" s="1"/>
  <c r="FS139" i="6"/>
  <c r="HO139" i="6"/>
  <c r="HP139" i="6"/>
  <c r="AN139" i="6" s="1"/>
  <c r="HS136" i="6"/>
  <c r="HK136" i="6"/>
  <c r="HL136" i="6" s="1"/>
  <c r="AJ136" i="6" s="1"/>
  <c r="HM135" i="6"/>
  <c r="HI133" i="6"/>
  <c r="HJ133" i="6" s="1"/>
  <c r="AH133" i="6" s="1"/>
  <c r="FQ132" i="6"/>
  <c r="ML130" i="6"/>
  <c r="MJ130" i="6"/>
  <c r="FQ130" i="6"/>
  <c r="FR130" i="6" s="1"/>
  <c r="U130" i="6" s="1"/>
  <c r="JN128" i="6"/>
  <c r="FS126" i="6"/>
  <c r="JP125" i="6"/>
  <c r="BA123" i="6"/>
  <c r="AG123" i="6"/>
  <c r="BB123" i="6" s="1"/>
  <c r="FF123" i="6"/>
  <c r="I123" i="6" s="1"/>
  <c r="LH121" i="6"/>
  <c r="LG116" i="6"/>
  <c r="LH116" i="6"/>
  <c r="HP116" i="6"/>
  <c r="AN116" i="6" s="1"/>
  <c r="HJ115" i="6"/>
  <c r="AH115" i="6" s="1"/>
  <c r="FP115" i="6"/>
  <c r="S115" i="6" s="1"/>
  <c r="HK113" i="6"/>
  <c r="HL113" i="6" s="1"/>
  <c r="AJ113" i="6" s="1"/>
  <c r="LF112" i="6"/>
  <c r="LH112" i="6" s="1"/>
  <c r="FI112" i="6"/>
  <c r="FJ112" i="6"/>
  <c r="M112" i="6" s="1"/>
  <c r="ML110" i="6"/>
  <c r="MJ110" i="6"/>
  <c r="HP110" i="6"/>
  <c r="AN110" i="6" s="1"/>
  <c r="LH104" i="6"/>
  <c r="HF104" i="6"/>
  <c r="AD104" i="6" s="1"/>
  <c r="HL103" i="6"/>
  <c r="AJ103" i="6" s="1"/>
  <c r="LH96" i="6"/>
  <c r="FP142" i="6"/>
  <c r="S142" i="6" s="1"/>
  <c r="HP141" i="6"/>
  <c r="AN141" i="6"/>
  <c r="HN139" i="6"/>
  <c r="AL139" i="6" s="1"/>
  <c r="HH138" i="6"/>
  <c r="AF138" i="6" s="1"/>
  <c r="FF131" i="6"/>
  <c r="I131" i="6" s="1"/>
  <c r="HD126" i="6"/>
  <c r="AB126" i="6" s="1"/>
  <c r="HF125" i="6"/>
  <c r="AD125" i="6" s="1"/>
  <c r="LG123" i="6"/>
  <c r="J122" i="6"/>
  <c r="FC121" i="6"/>
  <c r="FD121" i="6"/>
  <c r="G121" i="6" s="1"/>
  <c r="FK121" i="6"/>
  <c r="FM121" i="6"/>
  <c r="FO121" i="6"/>
  <c r="FP121" i="6"/>
  <c r="S121" i="6" s="1"/>
  <c r="FS121" i="6"/>
  <c r="FE121" i="6"/>
  <c r="FG121" i="6"/>
  <c r="FH121" i="6"/>
  <c r="K121" i="6" s="1"/>
  <c r="FQ121" i="6"/>
  <c r="FR121" i="6"/>
  <c r="U121" i="6" s="1"/>
  <c r="JD119" i="6"/>
  <c r="JL119" i="6"/>
  <c r="JN119" i="6"/>
  <c r="JP119" i="6"/>
  <c r="JF119" i="6"/>
  <c r="JR119" i="6"/>
  <c r="JT119" i="6"/>
  <c r="JH119" i="6"/>
  <c r="JJ119" i="6"/>
  <c r="FC117" i="6"/>
  <c r="FM117" i="6"/>
  <c r="FO117" i="6"/>
  <c r="FP117" i="6"/>
  <c r="S117" i="6" s="1"/>
  <c r="FQ117" i="6"/>
  <c r="FR117" i="6" s="1"/>
  <c r="U117" i="6" s="1"/>
  <c r="FE117" i="6"/>
  <c r="FG117" i="6"/>
  <c r="FH117" i="6" s="1"/>
  <c r="K117" i="6" s="1"/>
  <c r="FS117" i="6"/>
  <c r="IY111" i="6"/>
  <c r="JO111" i="6" s="1"/>
  <c r="CE111" i="6" s="1"/>
  <c r="CF111" i="6" s="1"/>
  <c r="LQ111" i="6"/>
  <c r="LW111" i="6"/>
  <c r="CP111" i="6" s="1"/>
  <c r="CQ111" i="6" s="1"/>
  <c r="DL111" i="6" s="1"/>
  <c r="N111" i="6"/>
  <c r="LV106" i="6"/>
  <c r="MD106" i="6"/>
  <c r="MF106" i="6"/>
  <c r="MH106" i="6"/>
  <c r="MJ106" i="6"/>
  <c r="ML106" i="6"/>
  <c r="LX106" i="6"/>
  <c r="LZ106" i="6"/>
  <c r="BE104" i="6"/>
  <c r="AK104" i="6"/>
  <c r="BF104" i="6" s="1"/>
  <c r="BC101" i="6"/>
  <c r="AI101" i="6"/>
  <c r="BD101" i="6" s="1"/>
  <c r="L76" i="6"/>
  <c r="LQ67" i="6"/>
  <c r="ME67" i="6"/>
  <c r="CX67" i="6" s="1"/>
  <c r="IY67" i="6"/>
  <c r="HE122" i="6"/>
  <c r="FP118" i="6"/>
  <c r="S118" i="6" s="1"/>
  <c r="FH118" i="6"/>
  <c r="K118" i="6" s="1"/>
  <c r="HN116" i="6"/>
  <c r="AL116" i="6" s="1"/>
  <c r="HD116" i="6"/>
  <c r="AB116" i="6" s="1"/>
  <c r="FE116" i="6"/>
  <c r="FF116" i="6" s="1"/>
  <c r="I116" i="6" s="1"/>
  <c r="FR113" i="6"/>
  <c r="U113" i="6"/>
  <c r="FJ113" i="6"/>
  <c r="M113" i="6" s="1"/>
  <c r="HN111" i="6"/>
  <c r="AL111" i="6" s="1"/>
  <c r="HC111" i="6"/>
  <c r="HD111" i="6" s="1"/>
  <c r="AB111" i="6" s="1"/>
  <c r="FE111" i="6"/>
  <c r="FF111" i="6" s="1"/>
  <c r="I111" i="6" s="1"/>
  <c r="HF110" i="6"/>
  <c r="AD110" i="6" s="1"/>
  <c r="FH110" i="6"/>
  <c r="K110" i="6" s="1"/>
  <c r="HL106" i="6"/>
  <c r="AJ106" i="6" s="1"/>
  <c r="FG104" i="6"/>
  <c r="JT103" i="6"/>
  <c r="JF103" i="6"/>
  <c r="JG103" i="6"/>
  <c r="BW103" i="6" s="1"/>
  <c r="BX103" i="6" s="1"/>
  <c r="FG103" i="6"/>
  <c r="FH103" i="6" s="1"/>
  <c r="K103" i="6" s="1"/>
  <c r="FS99" i="6"/>
  <c r="HQ99" i="6"/>
  <c r="HR99" i="6" s="1"/>
  <c r="AP99" i="6" s="1"/>
  <c r="HK99" i="6"/>
  <c r="HL99" i="6" s="1"/>
  <c r="AJ99" i="6" s="1"/>
  <c r="HE99" i="6"/>
  <c r="HF99" i="6"/>
  <c r="AD99" i="6" s="1"/>
  <c r="HG98" i="6"/>
  <c r="HH98" i="6" s="1"/>
  <c r="AF98" i="6" s="1"/>
  <c r="FF98" i="6"/>
  <c r="I98" i="6" s="1"/>
  <c r="HP96" i="6"/>
  <c r="AN96" i="6" s="1"/>
  <c r="HF96" i="6"/>
  <c r="AD96" i="6" s="1"/>
  <c r="HG95" i="6"/>
  <c r="MH94" i="6"/>
  <c r="N94" i="6"/>
  <c r="LY93" i="6"/>
  <c r="CR93" i="6" s="1"/>
  <c r="HC93" i="6"/>
  <c r="HD93" i="6"/>
  <c r="AB93" i="6" s="1"/>
  <c r="HK93" i="6"/>
  <c r="HL93" i="6"/>
  <c r="AJ93" i="6" s="1"/>
  <c r="HM93" i="6"/>
  <c r="HN93" i="6"/>
  <c r="AL93" i="6" s="1"/>
  <c r="HO93" i="6"/>
  <c r="HP93" i="6" s="1"/>
  <c r="AN93" i="6" s="1"/>
  <c r="HE93" i="6"/>
  <c r="HF93" i="6"/>
  <c r="AD93" i="6" s="1"/>
  <c r="HS93" i="6"/>
  <c r="HG93" i="6"/>
  <c r="HH93" i="6" s="1"/>
  <c r="AF93" i="6" s="1"/>
  <c r="HQ93" i="6"/>
  <c r="HR93" i="6"/>
  <c r="AP93" i="6" s="1"/>
  <c r="AG90" i="6"/>
  <c r="BB90" i="6" s="1"/>
  <c r="BA90" i="6"/>
  <c r="BE89" i="6"/>
  <c r="AK89" i="6"/>
  <c r="BF89" i="6" s="1"/>
  <c r="JH88" i="6"/>
  <c r="JP88" i="6"/>
  <c r="JD88" i="6"/>
  <c r="JJ88" i="6"/>
  <c r="JR88" i="6"/>
  <c r="JL88" i="6"/>
  <c r="JT88" i="6"/>
  <c r="FC60" i="6"/>
  <c r="FM60" i="6"/>
  <c r="FO60" i="6"/>
  <c r="FP60" i="6" s="1"/>
  <c r="S60" i="6" s="1"/>
  <c r="FE60" i="6"/>
  <c r="FG60" i="6"/>
  <c r="FI60" i="6"/>
  <c r="FK60" i="6"/>
  <c r="FQ60" i="6"/>
  <c r="FS60" i="6"/>
  <c r="LH57" i="6"/>
  <c r="LQ56" i="6"/>
  <c r="IY56" i="6"/>
  <c r="JM56" i="6" s="1"/>
  <c r="CC56" i="6" s="1"/>
  <c r="CD56" i="6" s="1"/>
  <c r="HQ122" i="6"/>
  <c r="HR122" i="6"/>
  <c r="AP122" i="6" s="1"/>
  <c r="FO122" i="6"/>
  <c r="FP122" i="6"/>
  <c r="S122" i="6" s="1"/>
  <c r="FC122" i="6"/>
  <c r="FD122" i="6" s="1"/>
  <c r="G122" i="6" s="1"/>
  <c r="HM119" i="6"/>
  <c r="HC119" i="6"/>
  <c r="HD119" i="6" s="1"/>
  <c r="AB119" i="6" s="1"/>
  <c r="FC119" i="6"/>
  <c r="HL116" i="6"/>
  <c r="AJ116" i="6" s="1"/>
  <c r="HC115" i="6"/>
  <c r="HD115" i="6"/>
  <c r="AB115" i="6"/>
  <c r="FI115" i="6"/>
  <c r="FC115" i="6"/>
  <c r="FD115" i="6"/>
  <c r="G115" i="6" s="1"/>
  <c r="HI112" i="6"/>
  <c r="ML111" i="6"/>
  <c r="MJ111" i="6"/>
  <c r="HL111" i="6"/>
  <c r="AJ111" i="6"/>
  <c r="HN109" i="6"/>
  <c r="AL109" i="6" s="1"/>
  <c r="HE109" i="6"/>
  <c r="HF109" i="6"/>
  <c r="AD109" i="6" s="1"/>
  <c r="FI107" i="6"/>
  <c r="HI106" i="6"/>
  <c r="HJ106" i="6" s="1"/>
  <c r="AH106" i="6" s="1"/>
  <c r="JJ104" i="6"/>
  <c r="HC104" i="6"/>
  <c r="HD104" i="6" s="1"/>
  <c r="AB104" i="6" s="1"/>
  <c r="FE104" i="6"/>
  <c r="FF104" i="6" s="1"/>
  <c r="I104" i="6" s="1"/>
  <c r="J104" i="6" s="1"/>
  <c r="HP103" i="6"/>
  <c r="AN103" i="6" s="1"/>
  <c r="FE103" i="6"/>
  <c r="LZ101" i="6"/>
  <c r="HR101" i="6"/>
  <c r="AP101" i="6" s="1"/>
  <c r="HD101" i="6"/>
  <c r="AB101" i="6" s="1"/>
  <c r="FI100" i="6"/>
  <c r="FO99" i="6"/>
  <c r="FP99" i="6"/>
  <c r="S99" i="6" s="1"/>
  <c r="HE98" i="6"/>
  <c r="HF98" i="6"/>
  <c r="AD98" i="6" s="1"/>
  <c r="HE95" i="6"/>
  <c r="HD94" i="6"/>
  <c r="AB94" i="6" s="1"/>
  <c r="IY93" i="6"/>
  <c r="ML89" i="6"/>
  <c r="LV89" i="6"/>
  <c r="MB89" i="6"/>
  <c r="MD89" i="6"/>
  <c r="MF89" i="6"/>
  <c r="MH89" i="6"/>
  <c r="IY89" i="6"/>
  <c r="JG89" i="6"/>
  <c r="BW89" i="6" s="1"/>
  <c r="BX89" i="6" s="1"/>
  <c r="JF88" i="6"/>
  <c r="MB87" i="6"/>
  <c r="FR82" i="6"/>
  <c r="U82" i="6" s="1"/>
  <c r="LH81" i="6"/>
  <c r="HH75" i="6"/>
  <c r="AF75" i="6" s="1"/>
  <c r="HP75" i="6"/>
  <c r="AN75" i="6" s="1"/>
  <c r="LH74" i="6"/>
  <c r="HF70" i="6"/>
  <c r="AD70" i="6" s="1"/>
  <c r="FL69" i="6"/>
  <c r="O69" i="6" s="1"/>
  <c r="IY42" i="6"/>
  <c r="JO42" i="6" s="1"/>
  <c r="CE42" i="6" s="1"/>
  <c r="CF42" i="6" s="1"/>
  <c r="LQ42" i="6"/>
  <c r="MC42" i="6"/>
  <c r="CV42" i="6"/>
  <c r="HL119" i="6"/>
  <c r="AJ119" i="6" s="1"/>
  <c r="HJ116" i="6"/>
  <c r="AH116" i="6" s="1"/>
  <c r="FQ116" i="6"/>
  <c r="FR116" i="6"/>
  <c r="U116" i="6" s="1"/>
  <c r="HG112" i="6"/>
  <c r="MH111" i="6"/>
  <c r="HJ111" i="6"/>
  <c r="AH111" i="6" s="1"/>
  <c r="FQ111" i="6"/>
  <c r="FR111" i="6"/>
  <c r="U111" i="6" s="1"/>
  <c r="FD110" i="6"/>
  <c r="G110" i="6" s="1"/>
  <c r="FG107" i="6"/>
  <c r="HG106" i="6"/>
  <c r="HH106" i="6" s="1"/>
  <c r="AF106" i="6" s="1"/>
  <c r="FS104" i="6"/>
  <c r="JH104" i="6"/>
  <c r="MG103" i="6"/>
  <c r="CZ103" i="6" s="1"/>
  <c r="DA103" i="6" s="1"/>
  <c r="DV103" i="6" s="1"/>
  <c r="JR103" i="6"/>
  <c r="LX101" i="6"/>
  <c r="FS100" i="6"/>
  <c r="HJ100" i="6"/>
  <c r="AH100" i="6" s="1"/>
  <c r="FG100" i="6"/>
  <c r="HI99" i="6"/>
  <c r="HJ99" i="6"/>
  <c r="AH99" i="6" s="1"/>
  <c r="FM99" i="6"/>
  <c r="FH99" i="6"/>
  <c r="K99" i="6" s="1"/>
  <c r="MD98" i="6"/>
  <c r="LV98" i="6"/>
  <c r="HQ98" i="6"/>
  <c r="HR98" i="6" s="1"/>
  <c r="AP98" i="6" s="1"/>
  <c r="FL98" i="6"/>
  <c r="O98" i="6" s="1"/>
  <c r="JL96" i="6"/>
  <c r="FN95" i="6"/>
  <c r="Q95" i="6" s="1"/>
  <c r="HL94" i="6"/>
  <c r="AJ94" i="6" s="1"/>
  <c r="V94" i="6"/>
  <c r="J94" i="6"/>
  <c r="LF92" i="6"/>
  <c r="LG92" i="6"/>
  <c r="HP92" i="6"/>
  <c r="AN92" i="6" s="1"/>
  <c r="FC92" i="6"/>
  <c r="FM92" i="6"/>
  <c r="FQ92" i="6"/>
  <c r="FS92" i="6"/>
  <c r="FE92" i="6"/>
  <c r="FG92" i="6"/>
  <c r="FI92" i="6"/>
  <c r="LZ90" i="6"/>
  <c r="MH90" i="6"/>
  <c r="LV90" i="6"/>
  <c r="MB90" i="6"/>
  <c r="MJ90" i="6"/>
  <c r="MD90" i="6"/>
  <c r="ML90" i="6"/>
  <c r="HR90" i="6"/>
  <c r="AP90" i="6" s="1"/>
  <c r="T89" i="6"/>
  <c r="HN80" i="6"/>
  <c r="AL80" i="6" s="1"/>
  <c r="LQ77" i="6"/>
  <c r="MC77" i="6"/>
  <c r="CV77" i="6" s="1"/>
  <c r="DQ77" i="6" s="1"/>
  <c r="IY77" i="6"/>
  <c r="JM77" i="6" s="1"/>
  <c r="CC77" i="6" s="1"/>
  <c r="CD77" i="6" s="1"/>
  <c r="HR75" i="6"/>
  <c r="AP75" i="6" s="1"/>
  <c r="BG72" i="6"/>
  <c r="AM72" i="6"/>
  <c r="BH72" i="6" s="1"/>
  <c r="FN70" i="6"/>
  <c r="Q70" i="6" s="1"/>
  <c r="FF67" i="6"/>
  <c r="I67" i="6" s="1"/>
  <c r="HH116" i="6"/>
  <c r="AF116" i="6" s="1"/>
  <c r="FO116" i="6"/>
  <c r="FP116" i="6" s="1"/>
  <c r="S116" i="6" s="1"/>
  <c r="MF111" i="6"/>
  <c r="HH111" i="6"/>
  <c r="AF111" i="6" s="1"/>
  <c r="FO111" i="6"/>
  <c r="FP111" i="6"/>
  <c r="S111" i="6" s="1"/>
  <c r="FD111" i="6"/>
  <c r="G111" i="6" s="1"/>
  <c r="FM106" i="6"/>
  <c r="FQ104" i="6"/>
  <c r="JP103" i="6"/>
  <c r="HN103" i="6"/>
  <c r="AL103" i="6" s="1"/>
  <c r="HF103" i="6"/>
  <c r="AD103" i="6" s="1"/>
  <c r="FQ103" i="6"/>
  <c r="FR103" i="6"/>
  <c r="U103" i="6" s="1"/>
  <c r="FJ101" i="6"/>
  <c r="M101" i="6" s="1"/>
  <c r="HR100" i="6"/>
  <c r="AP100" i="6" s="1"/>
  <c r="HH100" i="6"/>
  <c r="AF100" i="6" s="1"/>
  <c r="FE100" i="6"/>
  <c r="HO99" i="6"/>
  <c r="HP99" i="6"/>
  <c r="AN99" i="6" s="1"/>
  <c r="HS98" i="6"/>
  <c r="HO98" i="6"/>
  <c r="HP98" i="6"/>
  <c r="AN98" i="6" s="1"/>
  <c r="FJ98" i="6"/>
  <c r="M98" i="6" s="1"/>
  <c r="JR96" i="6"/>
  <c r="JJ96" i="6"/>
  <c r="HQ95" i="6"/>
  <c r="R93" i="6"/>
  <c r="MJ89" i="6"/>
  <c r="BA89" i="6"/>
  <c r="AG89" i="6"/>
  <c r="BB89" i="6" s="1"/>
  <c r="LH87" i="6"/>
  <c r="HD87" i="6"/>
  <c r="AB87" i="6" s="1"/>
  <c r="LV86" i="6"/>
  <c r="MD86" i="6"/>
  <c r="MF86" i="6"/>
  <c r="MH86" i="6"/>
  <c r="MJ86" i="6"/>
  <c r="ML86" i="6"/>
  <c r="LX86" i="6"/>
  <c r="LZ86" i="6"/>
  <c r="FJ82" i="6"/>
  <c r="M82" i="6" s="1"/>
  <c r="HD80" i="6"/>
  <c r="AB80" i="6" s="1"/>
  <c r="P76" i="6"/>
  <c r="HD75" i="6"/>
  <c r="AB75" i="6"/>
  <c r="LH72" i="6"/>
  <c r="JD67" i="6"/>
  <c r="JN67" i="6"/>
  <c r="JP67" i="6"/>
  <c r="JR67" i="6"/>
  <c r="JF67" i="6"/>
  <c r="JH67" i="6"/>
  <c r="JJ67" i="6"/>
  <c r="HM122" i="6"/>
  <c r="HN122" i="6"/>
  <c r="AL122" i="6" s="1"/>
  <c r="HG119" i="6"/>
  <c r="FQ119" i="6"/>
  <c r="HF116" i="6"/>
  <c r="AD116" i="6" s="1"/>
  <c r="FM116" i="6"/>
  <c r="FN116" i="6"/>
  <c r="Q116" i="6" s="1"/>
  <c r="FN113" i="6"/>
  <c r="Q113" i="6" s="1"/>
  <c r="FF113" i="6"/>
  <c r="I113" i="6" s="1"/>
  <c r="MD111" i="6"/>
  <c r="FM111" i="6"/>
  <c r="FN111" i="6"/>
  <c r="Q111" i="6" s="1"/>
  <c r="FL109" i="6"/>
  <c r="O109" i="6" s="1"/>
  <c r="FO104" i="6"/>
  <c r="FS103" i="6"/>
  <c r="JN103" i="6"/>
  <c r="FO103" i="6"/>
  <c r="FP103" i="6"/>
  <c r="S103" i="6" s="1"/>
  <c r="FK99" i="6"/>
  <c r="FL99" i="6"/>
  <c r="O99" i="6" s="1"/>
  <c r="HM98" i="6"/>
  <c r="HN98" i="6" s="1"/>
  <c r="AL98" i="6" s="1"/>
  <c r="HO95" i="6"/>
  <c r="HP95" i="6"/>
  <c r="AN95" i="6" s="1"/>
  <c r="FL95" i="6"/>
  <c r="O95" i="6" s="1"/>
  <c r="FD95" i="6"/>
  <c r="G95" i="6" s="1"/>
  <c r="HH94" i="6"/>
  <c r="AF94" i="6" s="1"/>
  <c r="LZ93" i="6"/>
  <c r="MA93" i="6" s="1"/>
  <c r="CT93" i="6" s="1"/>
  <c r="ML93" i="6"/>
  <c r="LV93" i="6"/>
  <c r="LW93" i="6"/>
  <c r="CP93" i="6" s="1"/>
  <c r="MB93" i="6"/>
  <c r="MC93" i="6" s="1"/>
  <c r="CV93" i="6" s="1"/>
  <c r="MD93" i="6"/>
  <c r="ME93" i="6" s="1"/>
  <c r="CX93" i="6" s="1"/>
  <c r="DS93" i="6" s="1"/>
  <c r="MF93" i="6"/>
  <c r="MG93" i="6"/>
  <c r="CZ93" i="6" s="1"/>
  <c r="MH93" i="6"/>
  <c r="MI93" i="6" s="1"/>
  <c r="DB93" i="6" s="1"/>
  <c r="HI93" i="6"/>
  <c r="HJ93" i="6" s="1"/>
  <c r="AH93" i="6" s="1"/>
  <c r="HN92" i="6"/>
  <c r="AL92" i="6" s="1"/>
  <c r="HD92" i="6"/>
  <c r="AB92" i="6" s="1"/>
  <c r="LZ89" i="6"/>
  <c r="P89" i="6"/>
  <c r="LF88" i="6"/>
  <c r="LH88" i="6"/>
  <c r="HL87" i="6"/>
  <c r="AJ87" i="6" s="1"/>
  <c r="V83" i="6"/>
  <c r="BI82" i="6"/>
  <c r="AO82" i="6"/>
  <c r="BJ82" i="6" s="1"/>
  <c r="LV79" i="6"/>
  <c r="MD79" i="6"/>
  <c r="MF79" i="6"/>
  <c r="MH79" i="6"/>
  <c r="MJ79" i="6"/>
  <c r="LQ79" i="6"/>
  <c r="MK79" i="6"/>
  <c r="DD79" i="6" s="1"/>
  <c r="DY79" i="6" s="1"/>
  <c r="ML79" i="6"/>
  <c r="LX79" i="6"/>
  <c r="LZ79" i="6"/>
  <c r="HL75" i="6"/>
  <c r="AJ75" i="6" s="1"/>
  <c r="HN75" i="6"/>
  <c r="AL75" i="6" s="1"/>
  <c r="AE74" i="6"/>
  <c r="AZ74" i="6" s="1"/>
  <c r="AY74" i="6"/>
  <c r="LH69" i="6"/>
  <c r="JH58" i="6"/>
  <c r="JJ58" i="6"/>
  <c r="JD58" i="6"/>
  <c r="JN58" i="6"/>
  <c r="JP58" i="6"/>
  <c r="JL58" i="6"/>
  <c r="JR58" i="6"/>
  <c r="JT58" i="6"/>
  <c r="FO119" i="6"/>
  <c r="P111" i="6"/>
  <c r="HR109" i="6"/>
  <c r="AP109" i="6" s="1"/>
  <c r="HJ109" i="6"/>
  <c r="AH109" i="6" s="1"/>
  <c r="HR106" i="6"/>
  <c r="AP106" i="6" s="1"/>
  <c r="FM104" i="6"/>
  <c r="FM103" i="6"/>
  <c r="FN103" i="6"/>
  <c r="Q103" i="6" s="1"/>
  <c r="FR101" i="6"/>
  <c r="U101" i="6" s="1"/>
  <c r="FF101" i="6"/>
  <c r="I101" i="6" s="1"/>
  <c r="HM99" i="6"/>
  <c r="HN99" i="6"/>
  <c r="AL99" i="6" s="1"/>
  <c r="AK98" i="6"/>
  <c r="BF98" i="6" s="1"/>
  <c r="HH96" i="6"/>
  <c r="AF96" i="6" s="1"/>
  <c r="HS95" i="6"/>
  <c r="HM95" i="6"/>
  <c r="R94" i="6"/>
  <c r="N93" i="6"/>
  <c r="IY84" i="6"/>
  <c r="JO84" i="6"/>
  <c r="CE84" i="6" s="1"/>
  <c r="CF84" i="6" s="1"/>
  <c r="LQ84" i="6"/>
  <c r="JD74" i="6"/>
  <c r="JP74" i="6"/>
  <c r="JR74" i="6"/>
  <c r="JF74" i="6"/>
  <c r="JH74" i="6"/>
  <c r="JT74" i="6"/>
  <c r="JJ74" i="6"/>
  <c r="JL74" i="6"/>
  <c r="AY72" i="6"/>
  <c r="AE72" i="6"/>
  <c r="AZ72" i="6" s="1"/>
  <c r="MB64" i="6"/>
  <c r="MH64" i="6"/>
  <c r="LV64" i="6"/>
  <c r="MD64" i="6"/>
  <c r="MF64" i="6"/>
  <c r="ML64" i="6"/>
  <c r="MJ64" i="6"/>
  <c r="LX64" i="6"/>
  <c r="LZ64" i="6"/>
  <c r="LQ61" i="6"/>
  <c r="MK61" i="6"/>
  <c r="DD61" i="6" s="1"/>
  <c r="IY61" i="6"/>
  <c r="JI61" i="6" s="1"/>
  <c r="BY61" i="6" s="1"/>
  <c r="BZ61" i="6" s="1"/>
  <c r="FG55" i="6"/>
  <c r="FH55" i="6" s="1"/>
  <c r="K55" i="6" s="1"/>
  <c r="FC55" i="6"/>
  <c r="FD55" i="6" s="1"/>
  <c r="G55" i="6" s="1"/>
  <c r="FK55" i="6"/>
  <c r="FL55" i="6"/>
  <c r="O55" i="6" s="1"/>
  <c r="FM55" i="6"/>
  <c r="FO55" i="6"/>
  <c r="FP55" i="6" s="1"/>
  <c r="S55" i="6" s="1"/>
  <c r="FS55" i="6"/>
  <c r="FE55" i="6"/>
  <c r="FF55" i="6" s="1"/>
  <c r="I55" i="6" s="1"/>
  <c r="FI55" i="6"/>
  <c r="FQ55" i="6"/>
  <c r="FR55" i="6" s="1"/>
  <c r="U55" i="6" s="1"/>
  <c r="HD106" i="6"/>
  <c r="AB106" i="6" s="1"/>
  <c r="MK103" i="6"/>
  <c r="DD103" i="6" s="1"/>
  <c r="DY103" i="6" s="1"/>
  <c r="MC103" i="6"/>
  <c r="CV103" i="6" s="1"/>
  <c r="DQ103" i="6" s="1"/>
  <c r="P103" i="6"/>
  <c r="FP101" i="6"/>
  <c r="S101" i="6" s="1"/>
  <c r="LX94" i="6"/>
  <c r="LV94" i="6"/>
  <c r="MB94" i="6"/>
  <c r="MD94" i="6"/>
  <c r="MF94" i="6"/>
  <c r="LG94" i="6"/>
  <c r="LH94" i="6" s="1"/>
  <c r="L89" i="6"/>
  <c r="LV87" i="6"/>
  <c r="MD87" i="6"/>
  <c r="MF87" i="6"/>
  <c r="MH87" i="6"/>
  <c r="LX87" i="6"/>
  <c r="MJ87" i="6"/>
  <c r="ML87" i="6"/>
  <c r="IY79" i="6"/>
  <c r="JQ79" i="6"/>
  <c r="CG79" i="6" s="1"/>
  <c r="CH79" i="6" s="1"/>
  <c r="N76" i="6"/>
  <c r="JN74" i="6"/>
  <c r="LH70" i="6"/>
  <c r="L64" i="6"/>
  <c r="AW62" i="6"/>
  <c r="AC62" i="6"/>
  <c r="AX62" i="6" s="1"/>
  <c r="FQ56" i="6"/>
  <c r="FE56" i="6"/>
  <c r="FC56" i="6"/>
  <c r="FD56" i="6" s="1"/>
  <c r="G56" i="6" s="1"/>
  <c r="FK56" i="6"/>
  <c r="FL56" i="6" s="1"/>
  <c r="O56" i="6" s="1"/>
  <c r="FM56" i="6"/>
  <c r="FN56" i="6" s="1"/>
  <c r="Q56" i="6" s="1"/>
  <c r="FS56" i="6"/>
  <c r="FG56" i="6"/>
  <c r="FH56" i="6" s="1"/>
  <c r="K56" i="6" s="1"/>
  <c r="FI56" i="6"/>
  <c r="FO56" i="6"/>
  <c r="FJ95" i="6"/>
  <c r="M95" i="6" s="1"/>
  <c r="HN88" i="6"/>
  <c r="AL88" i="6" s="1"/>
  <c r="L88" i="6"/>
  <c r="HP87" i="6"/>
  <c r="AN87" i="6" s="1"/>
  <c r="JF84" i="6"/>
  <c r="HQ84" i="6"/>
  <c r="HR84" i="6" s="1"/>
  <c r="AP84" i="6" s="1"/>
  <c r="HG84" i="6"/>
  <c r="HH84" i="6" s="1"/>
  <c r="AF84" i="6" s="1"/>
  <c r="FO84" i="6"/>
  <c r="FJ84" i="6"/>
  <c r="M84" i="6" s="1"/>
  <c r="JD83" i="6"/>
  <c r="HC83" i="6"/>
  <c r="HD83" i="6" s="1"/>
  <c r="AB83" i="6" s="1"/>
  <c r="JL82" i="6"/>
  <c r="FO82" i="6"/>
  <c r="FC79" i="6"/>
  <c r="FD79" i="6" s="1"/>
  <c r="G79" i="6" s="1"/>
  <c r="LV77" i="6"/>
  <c r="MH76" i="6"/>
  <c r="HK76" i="6"/>
  <c r="HL76" i="6" s="1"/>
  <c r="AJ76" i="6" s="1"/>
  <c r="FC76" i="6"/>
  <c r="FD76" i="6" s="1"/>
  <c r="G76" i="6" s="1"/>
  <c r="HJ75" i="6"/>
  <c r="AH75" i="6" s="1"/>
  <c r="LG73" i="6"/>
  <c r="LH73" i="6"/>
  <c r="HE73" i="6"/>
  <c r="FN73" i="6"/>
  <c r="Q73" i="6" s="1"/>
  <c r="JT70" i="6"/>
  <c r="JN70" i="6"/>
  <c r="HM70" i="6"/>
  <c r="HN70" i="6"/>
  <c r="AL70" i="6" s="1"/>
  <c r="HJ69" i="6"/>
  <c r="AH69" i="6" s="1"/>
  <c r="HO68" i="6"/>
  <c r="HP68" i="6"/>
  <c r="AN68" i="6" s="1"/>
  <c r="HE68" i="6"/>
  <c r="HF68" i="6" s="1"/>
  <c r="AD68" i="6" s="1"/>
  <c r="FM68" i="6"/>
  <c r="MB67" i="6"/>
  <c r="HQ67" i="6"/>
  <c r="HE67" i="6"/>
  <c r="FM67" i="6"/>
  <c r="LV66" i="6"/>
  <c r="JF64" i="6"/>
  <c r="JN64" i="6"/>
  <c r="JD64" i="6"/>
  <c r="HF64" i="6"/>
  <c r="AD64" i="6" s="1"/>
  <c r="JP63" i="6"/>
  <c r="HJ61" i="6"/>
  <c r="AH61" i="6" s="1"/>
  <c r="HE57" i="6"/>
  <c r="HF57" i="6"/>
  <c r="AD57" i="6"/>
  <c r="HG57" i="6"/>
  <c r="HH57" i="6"/>
  <c r="AF57" i="6" s="1"/>
  <c r="HM57" i="6"/>
  <c r="HN57" i="6"/>
  <c r="AL57" i="6" s="1"/>
  <c r="HO57" i="6"/>
  <c r="HP57" i="6"/>
  <c r="AN57" i="6" s="1"/>
  <c r="BA56" i="6"/>
  <c r="AG56" i="6"/>
  <c r="BB56" i="6" s="1"/>
  <c r="IY48" i="6"/>
  <c r="LQ48" i="6"/>
  <c r="HF94" i="6"/>
  <c r="AD94" i="6" s="1"/>
  <c r="JL93" i="6"/>
  <c r="HN90" i="6"/>
  <c r="AL90" i="6" s="1"/>
  <c r="LV88" i="6"/>
  <c r="HL88" i="6"/>
  <c r="AJ88" i="6" s="1"/>
  <c r="J88" i="6"/>
  <c r="HS84" i="6"/>
  <c r="JR84" i="6"/>
  <c r="HO84" i="6"/>
  <c r="HP84" i="6"/>
  <c r="AN84" i="6" s="1"/>
  <c r="HE84" i="6"/>
  <c r="FN82" i="6"/>
  <c r="Q82" i="6"/>
  <c r="FL81" i="6"/>
  <c r="O81" i="6" s="1"/>
  <c r="HL80" i="6"/>
  <c r="AJ80" i="6" s="1"/>
  <c r="FJ80" i="6"/>
  <c r="M80" i="6" s="1"/>
  <c r="HD77" i="6"/>
  <c r="AB77" i="6" s="1"/>
  <c r="N74" i="6"/>
  <c r="FK73" i="6"/>
  <c r="FC73" i="6"/>
  <c r="FD73" i="6"/>
  <c r="G73" i="6" s="1"/>
  <c r="JH72" i="6"/>
  <c r="HQ72" i="6"/>
  <c r="HR72" i="6" s="1"/>
  <c r="AP72" i="6" s="1"/>
  <c r="FQ72" i="6"/>
  <c r="MD70" i="6"/>
  <c r="LV70" i="6"/>
  <c r="JL70" i="6"/>
  <c r="HK70" i="6"/>
  <c r="FK70" i="6"/>
  <c r="FL70" i="6" s="1"/>
  <c r="O70" i="6" s="1"/>
  <c r="FI69" i="6"/>
  <c r="FJ69" i="6"/>
  <c r="M69" i="6" s="1"/>
  <c r="FC69" i="6"/>
  <c r="FD69" i="6" s="1"/>
  <c r="G69" i="6" s="1"/>
  <c r="MF68" i="6"/>
  <c r="HM68" i="6"/>
  <c r="HN68" i="6" s="1"/>
  <c r="AL68" i="6" s="1"/>
  <c r="FK68" i="6"/>
  <c r="MH67" i="6"/>
  <c r="HO67" i="6"/>
  <c r="HP67" i="6" s="1"/>
  <c r="AN67" i="6" s="1"/>
  <c r="JH66" i="6"/>
  <c r="AQ64" i="6"/>
  <c r="BL64" i="6" s="1"/>
  <c r="JT63" i="6"/>
  <c r="JN63" i="6"/>
  <c r="LV62" i="6"/>
  <c r="MB62" i="6"/>
  <c r="MF62" i="6"/>
  <c r="MH62" i="6"/>
  <c r="LX62" i="6"/>
  <c r="LF62" i="6"/>
  <c r="LH62" i="6"/>
  <c r="HQ62" i="6"/>
  <c r="LV61" i="6"/>
  <c r="MD61" i="6"/>
  <c r="MF61" i="6"/>
  <c r="ML61" i="6"/>
  <c r="LX61" i="6"/>
  <c r="LZ61" i="6"/>
  <c r="HE60" i="6"/>
  <c r="HF60" i="6" s="1"/>
  <c r="AD60" i="6" s="1"/>
  <c r="HM60" i="6"/>
  <c r="HN60" i="6" s="1"/>
  <c r="AL60" i="6" s="1"/>
  <c r="HS60" i="6"/>
  <c r="HC60" i="6"/>
  <c r="HD60" i="6" s="1"/>
  <c r="AB60" i="6" s="1"/>
  <c r="HI60" i="6"/>
  <c r="HJ60" i="6"/>
  <c r="AH60" i="6" s="1"/>
  <c r="HQ60" i="6"/>
  <c r="HR60" i="6" s="1"/>
  <c r="AP60" i="6" s="1"/>
  <c r="HK60" i="6"/>
  <c r="HL60" i="6" s="1"/>
  <c r="AJ60" i="6" s="1"/>
  <c r="LH58" i="6"/>
  <c r="HR58" i="6"/>
  <c r="AP58" i="6" s="1"/>
  <c r="LQ54" i="6"/>
  <c r="MI54" i="6"/>
  <c r="DB54" i="6" s="1"/>
  <c r="DC54" i="6" s="1"/>
  <c r="DX54" i="6" s="1"/>
  <c r="IY54" i="6"/>
  <c r="JQ54" i="6"/>
  <c r="CG54" i="6" s="1"/>
  <c r="CH54" i="6" s="1"/>
  <c r="JJ93" i="6"/>
  <c r="HJ92" i="6"/>
  <c r="AH92" i="6" s="1"/>
  <c r="FF89" i="6"/>
  <c r="I89" i="6" s="1"/>
  <c r="V88" i="6"/>
  <c r="JP84" i="6"/>
  <c r="FM84" i="6"/>
  <c r="FN84" i="6"/>
  <c r="Q84" i="6" s="1"/>
  <c r="HG83" i="6"/>
  <c r="JD82" i="6"/>
  <c r="FK82" i="6"/>
  <c r="FL82" i="6"/>
  <c r="O82" i="6" s="1"/>
  <c r="FC82" i="6"/>
  <c r="FD82" i="6"/>
  <c r="G82" i="6" s="1"/>
  <c r="FI79" i="6"/>
  <c r="LZ77" i="6"/>
  <c r="FF77" i="6"/>
  <c r="I77" i="6" s="1"/>
  <c r="MD76" i="6"/>
  <c r="LV76" i="6"/>
  <c r="JJ75" i="6"/>
  <c r="JD75" i="6"/>
  <c r="FG74" i="6"/>
  <c r="FH74" i="6"/>
  <c r="K74" i="6" s="1"/>
  <c r="HQ73" i="6"/>
  <c r="HR73" i="6" s="1"/>
  <c r="AP73" i="6" s="1"/>
  <c r="HS70" i="6"/>
  <c r="JD70" i="6"/>
  <c r="HC70" i="6"/>
  <c r="HD70" i="6" s="1"/>
  <c r="AB70" i="6" s="1"/>
  <c r="FI70" i="6"/>
  <c r="FJ70" i="6" s="1"/>
  <c r="M70" i="6" s="1"/>
  <c r="FC70" i="6"/>
  <c r="FD70" i="6" s="1"/>
  <c r="G70" i="6" s="1"/>
  <c r="FH69" i="6"/>
  <c r="K69" i="6" s="1"/>
  <c r="FS68" i="6"/>
  <c r="MD68" i="6"/>
  <c r="LV68" i="6"/>
  <c r="HL68" i="6"/>
  <c r="AJ68" i="6" s="1"/>
  <c r="FC68" i="6"/>
  <c r="LZ67" i="6"/>
  <c r="LV67" i="6"/>
  <c r="FK67" i="6"/>
  <c r="FL67" i="6"/>
  <c r="O67" i="6" s="1"/>
  <c r="FC67" i="6"/>
  <c r="FD67" i="6"/>
  <c r="G67" i="6" s="1"/>
  <c r="JH63" i="6"/>
  <c r="FC61" i="6"/>
  <c r="FD61" i="6"/>
  <c r="G61" i="6" s="1"/>
  <c r="FM61" i="6"/>
  <c r="FN61" i="6" s="1"/>
  <c r="Q61" i="6" s="1"/>
  <c r="FO61" i="6"/>
  <c r="FP61" i="6" s="1"/>
  <c r="S61" i="6" s="1"/>
  <c r="FE61" i="6"/>
  <c r="FG61" i="6"/>
  <c r="FI61" i="6"/>
  <c r="FJ61" i="6"/>
  <c r="M61" i="6" s="1"/>
  <c r="FS61" i="6"/>
  <c r="LQ60" i="6"/>
  <c r="MC60" i="6" s="1"/>
  <c r="CV60" i="6" s="1"/>
  <c r="HP52" i="6"/>
  <c r="AN52" i="6" s="1"/>
  <c r="FF52" i="6"/>
  <c r="I52" i="6" s="1"/>
  <c r="LH51" i="6"/>
  <c r="FC89" i="6"/>
  <c r="FD89" i="6" s="1"/>
  <c r="G89" i="6" s="1"/>
  <c r="LZ88" i="6"/>
  <c r="FD88" i="6"/>
  <c r="G88" i="6" s="1"/>
  <c r="HR83" i="6"/>
  <c r="AP83" i="6" s="1"/>
  <c r="MB80" i="6"/>
  <c r="LV80" i="6"/>
  <c r="FF80" i="6"/>
  <c r="I80" i="6" s="1"/>
  <c r="HN79" i="6"/>
  <c r="AL79" i="6" s="1"/>
  <c r="FG79" i="6"/>
  <c r="ML77" i="6"/>
  <c r="LX77" i="6"/>
  <c r="HF75" i="6"/>
  <c r="AD75" i="6" s="1"/>
  <c r="FH73" i="6"/>
  <c r="K73" i="6" s="1"/>
  <c r="FP69" i="6"/>
  <c r="S69" i="6" s="1"/>
  <c r="HR68" i="6"/>
  <c r="AP68" i="6" s="1"/>
  <c r="JD66" i="6"/>
  <c r="JF66" i="6"/>
  <c r="HE66" i="6"/>
  <c r="HF66" i="6"/>
  <c r="AD66" i="6" s="1"/>
  <c r="HG66" i="6"/>
  <c r="HH66" i="6" s="1"/>
  <c r="AF66" i="6" s="1"/>
  <c r="HC66" i="6"/>
  <c r="HM66" i="6"/>
  <c r="HN66" i="6" s="1"/>
  <c r="AL66" i="6" s="1"/>
  <c r="FC66" i="6"/>
  <c r="FM66" i="6"/>
  <c r="FO66" i="6"/>
  <c r="FE66" i="6"/>
  <c r="FF66" i="6"/>
  <c r="I66" i="6" s="1"/>
  <c r="JJ63" i="6"/>
  <c r="JL63" i="6"/>
  <c r="JR63" i="6"/>
  <c r="JF63" i="6"/>
  <c r="HM62" i="6"/>
  <c r="HE62" i="6"/>
  <c r="HF62" i="6" s="1"/>
  <c r="AD62" i="6" s="1"/>
  <c r="HO62" i="6"/>
  <c r="HP62" i="6"/>
  <c r="AN62" i="6" s="1"/>
  <c r="HI62" i="6"/>
  <c r="HJ62" i="6" s="1"/>
  <c r="AH62" i="6" s="1"/>
  <c r="HK62" i="6"/>
  <c r="HL62" i="6" s="1"/>
  <c r="AJ62" i="6" s="1"/>
  <c r="H62" i="6"/>
  <c r="HD58" i="6"/>
  <c r="AB58" i="6" s="1"/>
  <c r="P93" i="6"/>
  <c r="HR92" i="6"/>
  <c r="AP92" i="6" s="1"/>
  <c r="FJ86" i="6"/>
  <c r="M86" i="6" s="1"/>
  <c r="HE83" i="6"/>
  <c r="HF83" i="6" s="1"/>
  <c r="AD83" i="6" s="1"/>
  <c r="JP82" i="6"/>
  <c r="HH80" i="6"/>
  <c r="AF80" i="6" s="1"/>
  <c r="FR80" i="6"/>
  <c r="U80" i="6" s="1"/>
  <c r="FE79" i="6"/>
  <c r="MJ77" i="6"/>
  <c r="LZ76" i="6"/>
  <c r="FM76" i="6"/>
  <c r="FN76" i="6" s="1"/>
  <c r="Q76" i="6" s="1"/>
  <c r="FE76" i="6"/>
  <c r="FF76" i="6" s="1"/>
  <c r="I76" i="6" s="1"/>
  <c r="HM73" i="6"/>
  <c r="HC73" i="6"/>
  <c r="FE73" i="6"/>
  <c r="FF73" i="6" s="1"/>
  <c r="I73" i="6" s="1"/>
  <c r="FS70" i="6"/>
  <c r="LX70" i="6"/>
  <c r="JR70" i="6"/>
  <c r="HG70" i="6"/>
  <c r="HH70" i="6"/>
  <c r="AF70" i="6" s="1"/>
  <c r="FQ70" i="6"/>
  <c r="FR70" i="6" s="1"/>
  <c r="U70" i="6" s="1"/>
  <c r="FG70" i="6"/>
  <c r="FH70" i="6" s="1"/>
  <c r="K70" i="6" s="1"/>
  <c r="ML68" i="6"/>
  <c r="LZ68" i="6"/>
  <c r="HJ68" i="6"/>
  <c r="AH68" i="6" s="1"/>
  <c r="HD68" i="6"/>
  <c r="AB68" i="6" s="1"/>
  <c r="LX67" i="6"/>
  <c r="HD67" i="6"/>
  <c r="AB67" i="6" s="1"/>
  <c r="FG67" i="6"/>
  <c r="FH67" i="6" s="1"/>
  <c r="K67" i="6" s="1"/>
  <c r="HQ66" i="6"/>
  <c r="HR66" i="6" s="1"/>
  <c r="AP66" i="6" s="1"/>
  <c r="FQ66" i="6"/>
  <c r="JL64" i="6"/>
  <c r="HN64" i="6"/>
  <c r="AL64" i="6" s="1"/>
  <c r="HD64" i="6"/>
  <c r="AB64" i="6" s="1"/>
  <c r="MD62" i="6"/>
  <c r="MH61" i="6"/>
  <c r="HE61" i="6"/>
  <c r="HF61" i="6" s="1"/>
  <c r="AD61" i="6" s="1"/>
  <c r="HS61" i="6"/>
  <c r="HG61" i="6"/>
  <c r="HH61" i="6" s="1"/>
  <c r="AF61" i="6" s="1"/>
  <c r="HC61" i="6"/>
  <c r="HD61" i="6" s="1"/>
  <c r="AB61" i="6" s="1"/>
  <c r="HM61" i="6"/>
  <c r="HN61" i="6"/>
  <c r="AL61" i="6" s="1"/>
  <c r="HO61" i="6"/>
  <c r="HP61" i="6"/>
  <c r="AN61" i="6" s="1"/>
  <c r="HQ61" i="6"/>
  <c r="HR61" i="6" s="1"/>
  <c r="AP61" i="6" s="1"/>
  <c r="HL58" i="6"/>
  <c r="AJ58" i="6" s="1"/>
  <c r="HH58" i="6"/>
  <c r="AF58" i="6" s="1"/>
  <c r="HR52" i="6"/>
  <c r="AP52" i="6" s="1"/>
  <c r="LV37" i="6"/>
  <c r="MB37" i="6"/>
  <c r="MD37" i="6"/>
  <c r="MF37" i="6"/>
  <c r="MH37" i="6"/>
  <c r="LX37" i="6"/>
  <c r="MJ37" i="6"/>
  <c r="ML37" i="6"/>
  <c r="LZ37" i="6"/>
  <c r="HH82" i="6"/>
  <c r="AF82" i="6" s="1"/>
  <c r="FJ81" i="6"/>
  <c r="M81" i="6" s="1"/>
  <c r="MH77" i="6"/>
  <c r="HE77" i="6"/>
  <c r="HF77" i="6"/>
  <c r="AD77" i="6" s="1"/>
  <c r="LX76" i="6"/>
  <c r="JT75" i="6"/>
  <c r="JP75" i="6"/>
  <c r="HH74" i="6"/>
  <c r="AF74" i="6" s="1"/>
  <c r="HL73" i="6"/>
  <c r="AJ73" i="6" s="1"/>
  <c r="JH70" i="6"/>
  <c r="HQ70" i="6"/>
  <c r="HR70" i="6" s="1"/>
  <c r="AP70" i="6" s="1"/>
  <c r="FE70" i="6"/>
  <c r="FF70" i="6"/>
  <c r="I70" i="6" s="1"/>
  <c r="HN69" i="6"/>
  <c r="AL69" i="6" s="1"/>
  <c r="MJ68" i="6"/>
  <c r="FG68" i="6"/>
  <c r="ML67" i="6"/>
  <c r="JN66" i="6"/>
  <c r="LH66" i="6"/>
  <c r="HO66" i="6"/>
  <c r="HP66" i="6"/>
  <c r="AN66" i="6" s="1"/>
  <c r="FK66" i="6"/>
  <c r="HG62" i="6"/>
  <c r="HH62" i="6"/>
  <c r="AF62" i="6" s="1"/>
  <c r="FQ61" i="6"/>
  <c r="FR61" i="6"/>
  <c r="U61" i="6" s="1"/>
  <c r="LG55" i="6"/>
  <c r="LH55" i="6" s="1"/>
  <c r="HN52" i="6"/>
  <c r="AL52" i="6" s="1"/>
  <c r="FJ52" i="6"/>
  <c r="M52" i="6" s="1"/>
  <c r="JP47" i="6"/>
  <c r="JT47" i="6"/>
  <c r="JF47" i="6"/>
  <c r="JR47" i="6"/>
  <c r="JH47" i="6"/>
  <c r="JJ47" i="6"/>
  <c r="JD47" i="6"/>
  <c r="JL47" i="6"/>
  <c r="JN47" i="6"/>
  <c r="HR87" i="6"/>
  <c r="AP87" i="6" s="1"/>
  <c r="FP87" i="6"/>
  <c r="S87" i="6" s="1"/>
  <c r="FF82" i="6"/>
  <c r="I82" i="6" s="1"/>
  <c r="HP80" i="6"/>
  <c r="AN80" i="6" s="1"/>
  <c r="FN80" i="6"/>
  <c r="Q80" i="6" s="1"/>
  <c r="FH80" i="6"/>
  <c r="K80" i="6" s="1"/>
  <c r="HS73" i="6"/>
  <c r="ML70" i="6"/>
  <c r="HO70" i="6"/>
  <c r="HD69" i="6"/>
  <c r="AB69" i="6" s="1"/>
  <c r="FQ68" i="6"/>
  <c r="FR68" i="6" s="1"/>
  <c r="U68" i="6" s="1"/>
  <c r="MJ67" i="6"/>
  <c r="FQ67" i="6"/>
  <c r="JL66" i="6"/>
  <c r="HK66" i="6"/>
  <c r="FI66" i="6"/>
  <c r="HJ64" i="6"/>
  <c r="AH64" i="6" s="1"/>
  <c r="FE64" i="6"/>
  <c r="FF64" i="6" s="1"/>
  <c r="I64" i="6" s="1"/>
  <c r="J64" i="6" s="1"/>
  <c r="FM64" i="6"/>
  <c r="FN64" i="6" s="1"/>
  <c r="Q64" i="6" s="1"/>
  <c r="FC64" i="6"/>
  <c r="FD64" i="6"/>
  <c r="G64" i="6" s="1"/>
  <c r="FI64" i="6"/>
  <c r="FJ64" i="6" s="1"/>
  <c r="M64" i="6" s="1"/>
  <c r="FQ64" i="6"/>
  <c r="FR64" i="6" s="1"/>
  <c r="U64" i="6" s="1"/>
  <c r="FK64" i="6"/>
  <c r="FL64" i="6" s="1"/>
  <c r="O64" i="6" s="1"/>
  <c r="LH63" i="6"/>
  <c r="FK61" i="6"/>
  <c r="FL61" i="6" s="1"/>
  <c r="O61" i="6" s="1"/>
  <c r="HS57" i="6"/>
  <c r="MH55" i="6"/>
  <c r="LX55" i="6"/>
  <c r="MJ55" i="6"/>
  <c r="ML55" i="6"/>
  <c r="LV55" i="6"/>
  <c r="MB55" i="6"/>
  <c r="MD55" i="6"/>
  <c r="MF55" i="6"/>
  <c r="HH52" i="6"/>
  <c r="AF52" i="6" s="1"/>
  <c r="FH52" i="6"/>
  <c r="K52" i="6" s="1"/>
  <c r="LV63" i="6"/>
  <c r="FL57" i="6"/>
  <c r="O57" i="6" s="1"/>
  <c r="MF54" i="6"/>
  <c r="FK54" i="6"/>
  <c r="FL54" i="6" s="1"/>
  <c r="O54" i="6" s="1"/>
  <c r="MF53" i="6"/>
  <c r="HF53" i="6"/>
  <c r="AD53" i="6" s="1"/>
  <c r="MD52" i="6"/>
  <c r="JN52" i="6"/>
  <c r="FM52" i="6"/>
  <c r="FN52" i="6" s="1"/>
  <c r="Q52" i="6" s="1"/>
  <c r="JR51" i="6"/>
  <c r="JF51" i="6"/>
  <c r="FD48" i="6"/>
  <c r="G48" i="6" s="1"/>
  <c r="LH44" i="6"/>
  <c r="FC37" i="6"/>
  <c r="FD37" i="6"/>
  <c r="G37" i="6" s="1"/>
  <c r="FO37" i="6"/>
  <c r="FP37" i="6"/>
  <c r="S37" i="6" s="1"/>
  <c r="FI37" i="6"/>
  <c r="FJ37" i="6" s="1"/>
  <c r="M37" i="6" s="1"/>
  <c r="FK37" i="6"/>
  <c r="FL37" i="6" s="1"/>
  <c r="O37" i="6" s="1"/>
  <c r="FQ37" i="6"/>
  <c r="FR37" i="6"/>
  <c r="U37" i="6" s="1"/>
  <c r="FE37" i="6"/>
  <c r="FF37" i="6" s="1"/>
  <c r="I37" i="6" s="1"/>
  <c r="FG37" i="6"/>
  <c r="FH37" i="6"/>
  <c r="K37" i="6" s="1"/>
  <c r="FM37" i="6"/>
  <c r="FN37" i="6"/>
  <c r="Q37" i="6" s="1"/>
  <c r="LH36" i="6"/>
  <c r="IY5" i="6"/>
  <c r="JI5" i="6" s="1"/>
  <c r="BY5" i="6" s="1"/>
  <c r="BZ5" i="6" s="1"/>
  <c r="LQ5" i="6"/>
  <c r="HN58" i="6"/>
  <c r="AL58" i="6" s="1"/>
  <c r="JP56" i="6"/>
  <c r="JD56" i="6"/>
  <c r="JL55" i="6"/>
  <c r="JD55" i="6"/>
  <c r="MD54" i="6"/>
  <c r="LV54" i="6"/>
  <c r="FI54" i="6"/>
  <c r="FJ54" i="6"/>
  <c r="M54" i="6" s="1"/>
  <c r="MD53" i="6"/>
  <c r="LV53" i="6"/>
  <c r="FS52" i="6"/>
  <c r="MB52" i="6"/>
  <c r="HK52" i="6"/>
  <c r="HL52" i="6" s="1"/>
  <c r="AJ52" i="6" s="1"/>
  <c r="FK52" i="6"/>
  <c r="FL52" i="6"/>
  <c r="O52" i="6" s="1"/>
  <c r="HS51" i="6"/>
  <c r="JP51" i="6"/>
  <c r="LV41" i="6"/>
  <c r="LZ41" i="6"/>
  <c r="MH41" i="6"/>
  <c r="MB41" i="6"/>
  <c r="MJ41" i="6"/>
  <c r="ML41" i="6"/>
  <c r="MD41" i="6"/>
  <c r="LX41" i="6"/>
  <c r="MF41" i="6"/>
  <c r="JD38" i="6"/>
  <c r="JP38" i="6"/>
  <c r="JJ38" i="6"/>
  <c r="JR38" i="6"/>
  <c r="JL38" i="6"/>
  <c r="JF38" i="6"/>
  <c r="FS37" i="6"/>
  <c r="LH34" i="6"/>
  <c r="LZ63" i="6"/>
  <c r="HG63" i="6"/>
  <c r="FG62" i="6"/>
  <c r="HP58" i="6"/>
  <c r="AN58" i="6" s="1"/>
  <c r="FF58" i="6"/>
  <c r="I58" i="6" s="1"/>
  <c r="HL56" i="6"/>
  <c r="AJ56" i="6" s="1"/>
  <c r="FQ54" i="6"/>
  <c r="FR54" i="6"/>
  <c r="U54" i="6" s="1"/>
  <c r="FC54" i="6"/>
  <c r="FD54" i="6"/>
  <c r="G54" i="6" s="1"/>
  <c r="HR53" i="6"/>
  <c r="AP53" i="6" s="1"/>
  <c r="LV52" i="6"/>
  <c r="JL52" i="6"/>
  <c r="JD52" i="6"/>
  <c r="HI52" i="6"/>
  <c r="HJ52" i="6" s="1"/>
  <c r="AH52" i="6" s="1"/>
  <c r="HC52" i="6"/>
  <c r="HD52" i="6"/>
  <c r="AB52" i="6" s="1"/>
  <c r="FC52" i="6"/>
  <c r="FD52" i="6" s="1"/>
  <c r="G52" i="6" s="1"/>
  <c r="MF51" i="6"/>
  <c r="LX51" i="6"/>
  <c r="LG45" i="6"/>
  <c r="LH45" i="6"/>
  <c r="JH38" i="6"/>
  <c r="HR55" i="6"/>
  <c r="AP55" i="6" s="1"/>
  <c r="HH54" i="6"/>
  <c r="AF54" i="6"/>
  <c r="HC51" i="6"/>
  <c r="HD51" i="6" s="1"/>
  <c r="AB51" i="6" s="1"/>
  <c r="HK51" i="6"/>
  <c r="HL51" i="6" s="1"/>
  <c r="AJ51" i="6" s="1"/>
  <c r="HM51" i="6"/>
  <c r="HE51" i="6"/>
  <c r="HF51" i="6" s="1"/>
  <c r="AD51" i="6" s="1"/>
  <c r="HQ51" i="6"/>
  <c r="FC38" i="6"/>
  <c r="FD38" i="6"/>
  <c r="G38" i="6" s="1"/>
  <c r="FI38" i="6"/>
  <c r="FJ38" i="6"/>
  <c r="M38" i="6" s="1"/>
  <c r="FK38" i="6"/>
  <c r="FL38" i="6"/>
  <c r="O38" i="6" s="1"/>
  <c r="FM38" i="6"/>
  <c r="FN38" i="6"/>
  <c r="Q38" i="6" s="1"/>
  <c r="FS38" i="6"/>
  <c r="FO38" i="6"/>
  <c r="FP38" i="6"/>
  <c r="S38" i="6" s="1"/>
  <c r="FE38" i="6"/>
  <c r="FF38" i="6" s="1"/>
  <c r="I38" i="6" s="1"/>
  <c r="FG38" i="6"/>
  <c r="FH38" i="6" s="1"/>
  <c r="K38" i="6" s="1"/>
  <c r="FQ38" i="6"/>
  <c r="FR38" i="6"/>
  <c r="U38" i="6" s="1"/>
  <c r="HS64" i="6"/>
  <c r="HK64" i="6"/>
  <c r="HL64" i="6"/>
  <c r="AJ64" i="6" s="1"/>
  <c r="ML63" i="6"/>
  <c r="MJ63" i="6"/>
  <c r="HQ63" i="6"/>
  <c r="FJ63" i="6"/>
  <c r="M63" i="6" s="1"/>
  <c r="FS62" i="6"/>
  <c r="JH62" i="6"/>
  <c r="FQ62" i="6"/>
  <c r="FR62" i="6" s="1"/>
  <c r="U62" i="6" s="1"/>
  <c r="MF60" i="6"/>
  <c r="FJ58" i="6"/>
  <c r="M58" i="6" s="1"/>
  <c r="FS57" i="6"/>
  <c r="FQ57" i="6"/>
  <c r="JH56" i="6"/>
  <c r="JF55" i="6"/>
  <c r="ML53" i="6"/>
  <c r="JP53" i="6"/>
  <c r="HL53" i="6"/>
  <c r="AJ53" i="6" s="1"/>
  <c r="JT52" i="6"/>
  <c r="MH52" i="6"/>
  <c r="JH52" i="6"/>
  <c r="HE52" i="6"/>
  <c r="HF52" i="6" s="1"/>
  <c r="AD52" i="6" s="1"/>
  <c r="FQ52" i="6"/>
  <c r="FR52" i="6" s="1"/>
  <c r="U52" i="6" s="1"/>
  <c r="ML51" i="6"/>
  <c r="JH51" i="6"/>
  <c r="FK50" i="6"/>
  <c r="FL50" i="6" s="1"/>
  <c r="O50" i="6" s="1"/>
  <c r="FE50" i="6"/>
  <c r="FF50" i="6"/>
  <c r="I50" i="6" s="1"/>
  <c r="FM50" i="6"/>
  <c r="FN50" i="6"/>
  <c r="Q50" i="6" s="1"/>
  <c r="FS50" i="6"/>
  <c r="FG50" i="6"/>
  <c r="FH50" i="6" s="1"/>
  <c r="K50" i="6" s="1"/>
  <c r="FO50" i="6"/>
  <c r="FP50" i="6"/>
  <c r="S50" i="6" s="1"/>
  <c r="IY46" i="6"/>
  <c r="JQ46" i="6" s="1"/>
  <c r="CG46" i="6" s="1"/>
  <c r="CH46" i="6" s="1"/>
  <c r="LQ46" i="6"/>
  <c r="ME46" i="6"/>
  <c r="CX46" i="6" s="1"/>
  <c r="FP46" i="6"/>
  <c r="S46" i="6" s="1"/>
  <c r="FR40" i="6"/>
  <c r="U40" i="6" s="1"/>
  <c r="IY31" i="6"/>
  <c r="JI31" i="6"/>
  <c r="BY31" i="6" s="1"/>
  <c r="BZ31" i="6" s="1"/>
  <c r="LQ31" i="6"/>
  <c r="MK31" i="6"/>
  <c r="DD31" i="6" s="1"/>
  <c r="HS56" i="6"/>
  <c r="HO56" i="6"/>
  <c r="HP56" i="6" s="1"/>
  <c r="AN56" i="6" s="1"/>
  <c r="ML54" i="6"/>
  <c r="FO52" i="6"/>
  <c r="FP52" i="6"/>
  <c r="S52" i="6" s="1"/>
  <c r="MJ51" i="6"/>
  <c r="HG51" i="6"/>
  <c r="HH51" i="6"/>
  <c r="AF51" i="6" s="1"/>
  <c r="FN51" i="6"/>
  <c r="Q51" i="6" s="1"/>
  <c r="HH50" i="6"/>
  <c r="AF50" i="6" s="1"/>
  <c r="LH47" i="6"/>
  <c r="FO47" i="6"/>
  <c r="FP47" i="6"/>
  <c r="S47" i="6" s="1"/>
  <c r="FQ47" i="6"/>
  <c r="FE47" i="6"/>
  <c r="FG47" i="6"/>
  <c r="FI47" i="6"/>
  <c r="FS47" i="6"/>
  <c r="FC45" i="6"/>
  <c r="FD45" i="6"/>
  <c r="G45" i="6" s="1"/>
  <c r="FI45" i="6"/>
  <c r="FK45" i="6"/>
  <c r="FL45" i="6"/>
  <c r="O45" i="6" s="1"/>
  <c r="FM45" i="6"/>
  <c r="FO45" i="6"/>
  <c r="FP45" i="6"/>
  <c r="S45" i="6" s="1"/>
  <c r="FE45" i="6"/>
  <c r="FF45" i="6" s="1"/>
  <c r="I45" i="6" s="1"/>
  <c r="FG45" i="6"/>
  <c r="FH45" i="6" s="1"/>
  <c r="K45" i="6" s="1"/>
  <c r="FQ45" i="6"/>
  <c r="FR45" i="6" s="1"/>
  <c r="U45" i="6" s="1"/>
  <c r="FS45" i="6"/>
  <c r="FP42" i="6"/>
  <c r="S42" i="6" s="1"/>
  <c r="JT38" i="6"/>
  <c r="HC38" i="6"/>
  <c r="HD38" i="6" s="1"/>
  <c r="AB38" i="6" s="1"/>
  <c r="HM38" i="6"/>
  <c r="HN38" i="6"/>
  <c r="AL38" i="6" s="1"/>
  <c r="HO38" i="6"/>
  <c r="HP38" i="6" s="1"/>
  <c r="AN38" i="6" s="1"/>
  <c r="HQ38" i="6"/>
  <c r="HR38" i="6"/>
  <c r="AP38" i="6" s="1"/>
  <c r="HE38" i="6"/>
  <c r="HF38" i="6" s="1"/>
  <c r="AD38" i="6" s="1"/>
  <c r="HG38" i="6"/>
  <c r="HH38" i="6" s="1"/>
  <c r="AF38" i="6" s="1"/>
  <c r="HS38" i="6"/>
  <c r="HI38" i="6"/>
  <c r="HJ38" i="6" s="1"/>
  <c r="AH38" i="6" s="1"/>
  <c r="MB46" i="6"/>
  <c r="LV46" i="6"/>
  <c r="LW46" i="6" s="1"/>
  <c r="CP46" i="6" s="1"/>
  <c r="FL46" i="6"/>
  <c r="O46" i="6" s="1"/>
  <c r="JH45" i="6"/>
  <c r="HO45" i="6"/>
  <c r="HE45" i="6"/>
  <c r="HF45" i="6"/>
  <c r="AD45" i="6" s="1"/>
  <c r="HL44" i="6"/>
  <c r="AJ44" i="6" s="1"/>
  <c r="JT42" i="6"/>
  <c r="MF42" i="6"/>
  <c r="JL42" i="6"/>
  <c r="JD42" i="6"/>
  <c r="HE42" i="6"/>
  <c r="HF42" i="6"/>
  <c r="AD42" i="6" s="1"/>
  <c r="FM42" i="6"/>
  <c r="FN42" i="6"/>
  <c r="Q42" i="6" s="1"/>
  <c r="FC42" i="6"/>
  <c r="FD42" i="6" s="1"/>
  <c r="G42" i="6" s="1"/>
  <c r="MH40" i="6"/>
  <c r="JJ40" i="6"/>
  <c r="FO40" i="6"/>
  <c r="MD38" i="6"/>
  <c r="LV38" i="6"/>
  <c r="HK37" i="6"/>
  <c r="HL37" i="6"/>
  <c r="AJ37" i="6" s="1"/>
  <c r="HC37" i="6"/>
  <c r="HD37" i="6"/>
  <c r="AB37" i="6" s="1"/>
  <c r="JH36" i="6"/>
  <c r="HP36" i="6"/>
  <c r="AN36" i="6"/>
  <c r="HL35" i="6"/>
  <c r="AJ35" i="6" s="1"/>
  <c r="FE35" i="6"/>
  <c r="FF35" i="6" s="1"/>
  <c r="I35" i="6" s="1"/>
  <c r="LV30" i="6"/>
  <c r="MB30" i="6"/>
  <c r="ML30" i="6"/>
  <c r="MD30" i="6"/>
  <c r="MF30" i="6"/>
  <c r="LX30" i="6"/>
  <c r="LZ30" i="6"/>
  <c r="MH30" i="6"/>
  <c r="LQ27" i="6"/>
  <c r="MC27" i="6"/>
  <c r="CV27" i="6" s="1"/>
  <c r="IY27" i="6"/>
  <c r="JI27" i="6"/>
  <c r="BY27" i="6" s="1"/>
  <c r="BZ27" i="6" s="1"/>
  <c r="LH25" i="6"/>
  <c r="BA2" i="6"/>
  <c r="AG2" i="6"/>
  <c r="BB2" i="6" s="1"/>
  <c r="HL50" i="6"/>
  <c r="AJ50" i="6" s="1"/>
  <c r="JF45" i="6"/>
  <c r="ML44" i="6"/>
  <c r="MJ44" i="6"/>
  <c r="HJ44" i="6"/>
  <c r="AH44" i="6" s="1"/>
  <c r="HD43" i="6"/>
  <c r="AB43" i="6" s="1"/>
  <c r="FL42" i="6"/>
  <c r="O42" i="6" s="1"/>
  <c r="JT40" i="6"/>
  <c r="JH40" i="6"/>
  <c r="FJ36" i="6"/>
  <c r="M36" i="6" s="1"/>
  <c r="HE33" i="6"/>
  <c r="HF33" i="6"/>
  <c r="AD33" i="6" s="1"/>
  <c r="HS33" i="6"/>
  <c r="HC33" i="6"/>
  <c r="HD33" i="6"/>
  <c r="AB33" i="6" s="1"/>
  <c r="HO33" i="6"/>
  <c r="HP33" i="6" s="1"/>
  <c r="AN33" i="6" s="1"/>
  <c r="HI33" i="6"/>
  <c r="HJ33" i="6" s="1"/>
  <c r="AH33" i="6" s="1"/>
  <c r="FO33" i="6"/>
  <c r="FP33" i="6"/>
  <c r="S33" i="6" s="1"/>
  <c r="FE33" i="6"/>
  <c r="FF33" i="6" s="1"/>
  <c r="I33" i="6" s="1"/>
  <c r="FC33" i="6"/>
  <c r="FD33" i="6" s="1"/>
  <c r="G33" i="6" s="1"/>
  <c r="FI33" i="6"/>
  <c r="FK33" i="6"/>
  <c r="FL33" i="6"/>
  <c r="O33" i="6" s="1"/>
  <c r="FS33" i="6"/>
  <c r="JD26" i="6"/>
  <c r="JP26" i="6"/>
  <c r="JR26" i="6"/>
  <c r="JF26" i="6"/>
  <c r="JH26" i="6"/>
  <c r="JT26" i="6"/>
  <c r="JJ26" i="6"/>
  <c r="JL26" i="6"/>
  <c r="LQ15" i="6"/>
  <c r="MI15" i="6" s="1"/>
  <c r="DB15" i="6" s="1"/>
  <c r="IY15" i="6"/>
  <c r="JS15" i="6" s="1"/>
  <c r="CI15" i="6" s="1"/>
  <c r="CJ15" i="6" s="1"/>
  <c r="HJ50" i="6"/>
  <c r="AH50" i="6" s="1"/>
  <c r="HD50" i="6"/>
  <c r="AB50" i="6" s="1"/>
  <c r="MH48" i="6"/>
  <c r="HD48" i="6"/>
  <c r="AB48" i="6" s="1"/>
  <c r="FG48" i="6"/>
  <c r="HD47" i="6"/>
  <c r="AB47" i="6" s="1"/>
  <c r="MJ46" i="6"/>
  <c r="LZ46" i="6"/>
  <c r="HD46" i="6"/>
  <c r="AB46" i="6" s="1"/>
  <c r="FG46" i="6"/>
  <c r="HM45" i="6"/>
  <c r="HN45" i="6"/>
  <c r="AL45" i="6" s="1"/>
  <c r="HH45" i="6"/>
  <c r="AF45" i="6" s="1"/>
  <c r="MH44" i="6"/>
  <c r="HH44" i="6"/>
  <c r="AF44" i="6" s="1"/>
  <c r="FP44" i="6"/>
  <c r="S44" i="6" s="1"/>
  <c r="JJ42" i="6"/>
  <c r="HR42" i="6"/>
  <c r="AP42" i="6" s="1"/>
  <c r="FI42" i="6"/>
  <c r="FJ42" i="6"/>
  <c r="M42" i="6" s="1"/>
  <c r="HK41" i="6"/>
  <c r="HL41" i="6"/>
  <c r="AJ41" i="6" s="1"/>
  <c r="FM41" i="6"/>
  <c r="FN41" i="6" s="1"/>
  <c r="Q41" i="6" s="1"/>
  <c r="MD40" i="6"/>
  <c r="LV40" i="6"/>
  <c r="JF40" i="6"/>
  <c r="HH40" i="6"/>
  <c r="AF40" i="6" s="1"/>
  <c r="FM40" i="6"/>
  <c r="FN40" i="6" s="1"/>
  <c r="Q40" i="6" s="1"/>
  <c r="FC40" i="6"/>
  <c r="FD40" i="6" s="1"/>
  <c r="G40" i="6" s="1"/>
  <c r="LZ38" i="6"/>
  <c r="JR37" i="6"/>
  <c r="JJ37" i="6"/>
  <c r="JD37" i="6"/>
  <c r="HG37" i="6"/>
  <c r="MJ36" i="6"/>
  <c r="LX36" i="6"/>
  <c r="JP36" i="6"/>
  <c r="HL36" i="6"/>
  <c r="AJ36" i="6" s="1"/>
  <c r="HF36" i="6"/>
  <c r="AD36" i="6" s="1"/>
  <c r="ML35" i="6"/>
  <c r="MJ35" i="6"/>
  <c r="LX35" i="6"/>
  <c r="JP35" i="6"/>
  <c r="JD35" i="6"/>
  <c r="HG35" i="6"/>
  <c r="HH35" i="6"/>
  <c r="AF35" i="6" s="1"/>
  <c r="FO35" i="6"/>
  <c r="FH35" i="6"/>
  <c r="K35" i="6" s="1"/>
  <c r="LZ34" i="6"/>
  <c r="MJ34" i="6"/>
  <c r="ML34" i="6"/>
  <c r="HJ34" i="6"/>
  <c r="AH34" i="6" s="1"/>
  <c r="HE34" i="6"/>
  <c r="HF34" i="6"/>
  <c r="AD34" i="6" s="1"/>
  <c r="HM34" i="6"/>
  <c r="HN34" i="6" s="1"/>
  <c r="AL34" i="6" s="1"/>
  <c r="LF33" i="6"/>
  <c r="LH33" i="6"/>
  <c r="HM33" i="6"/>
  <c r="HN33" i="6"/>
  <c r="AL33" i="6" s="1"/>
  <c r="FQ33" i="6"/>
  <c r="LH32" i="6"/>
  <c r="JN26" i="6"/>
  <c r="JD21" i="6"/>
  <c r="JN21" i="6"/>
  <c r="JP21" i="6"/>
  <c r="JR21" i="6"/>
  <c r="JF21" i="6"/>
  <c r="JH21" i="6"/>
  <c r="JJ21" i="6"/>
  <c r="JT21" i="6"/>
  <c r="FJ51" i="6"/>
  <c r="M51" i="6" s="1"/>
  <c r="MD50" i="6"/>
  <c r="JT48" i="6"/>
  <c r="MF48" i="6"/>
  <c r="JH48" i="6"/>
  <c r="HM48" i="6"/>
  <c r="MJ47" i="6"/>
  <c r="LX47" i="6"/>
  <c r="LX46" i="6"/>
  <c r="JF46" i="6"/>
  <c r="HN46" i="6"/>
  <c r="AL46" i="6" s="1"/>
  <c r="JR45" i="6"/>
  <c r="HK45" i="6"/>
  <c r="MF44" i="6"/>
  <c r="HF44" i="6"/>
  <c r="AD44" i="6" s="1"/>
  <c r="FN44" i="6"/>
  <c r="Q44" i="6" s="1"/>
  <c r="FD44" i="6"/>
  <c r="G44" i="6" s="1"/>
  <c r="HN43" i="6"/>
  <c r="AL43" i="6" s="1"/>
  <c r="LZ42" i="6"/>
  <c r="JH42" i="6"/>
  <c r="HP42" i="6"/>
  <c r="AN42" i="6" s="1"/>
  <c r="FG42" i="6"/>
  <c r="FH42" i="6"/>
  <c r="K42" i="6" s="1"/>
  <c r="HF41" i="6"/>
  <c r="AD41" i="6" s="1"/>
  <c r="FH41" i="6"/>
  <c r="K41" i="6" s="1"/>
  <c r="LX38" i="6"/>
  <c r="HE37" i="6"/>
  <c r="HF37" i="6"/>
  <c r="AD37" i="6" s="1"/>
  <c r="HD36" i="6"/>
  <c r="AB36" i="6" s="1"/>
  <c r="FN35" i="6"/>
  <c r="Q35" i="6" s="1"/>
  <c r="HL33" i="6"/>
  <c r="AJ33" i="6" s="1"/>
  <c r="FC26" i="6"/>
  <c r="FM26" i="6"/>
  <c r="FS26" i="6"/>
  <c r="FO26" i="6"/>
  <c r="FQ26" i="6"/>
  <c r="FE26" i="6"/>
  <c r="FF26" i="6" s="1"/>
  <c r="I26" i="6" s="1"/>
  <c r="FG26" i="6"/>
  <c r="FI26" i="6"/>
  <c r="ML50" i="6"/>
  <c r="MJ50" i="6"/>
  <c r="FJ50" i="6"/>
  <c r="M50" i="6" s="1"/>
  <c r="MD48" i="6"/>
  <c r="JT45" i="6"/>
  <c r="MH45" i="6"/>
  <c r="JP45" i="6"/>
  <c r="MD44" i="6"/>
  <c r="FL44" i="6"/>
  <c r="O44" i="6" s="1"/>
  <c r="FS42" i="6"/>
  <c r="JR42" i="6"/>
  <c r="HM42" i="6"/>
  <c r="HN42" i="6"/>
  <c r="AL42" i="6" s="1"/>
  <c r="HI41" i="6"/>
  <c r="HJ41" i="6"/>
  <c r="AH41" i="6" s="1"/>
  <c r="LZ40" i="6"/>
  <c r="JR40" i="6"/>
  <c r="FI40" i="6"/>
  <c r="FJ40" i="6" s="1"/>
  <c r="M40" i="6" s="1"/>
  <c r="HQ37" i="6"/>
  <c r="JN36" i="6"/>
  <c r="JT35" i="6"/>
  <c r="JL35" i="6"/>
  <c r="FK35" i="6"/>
  <c r="JN34" i="6"/>
  <c r="FD34" i="6"/>
  <c r="G34" i="6" s="1"/>
  <c r="LH23" i="6"/>
  <c r="HC22" i="6"/>
  <c r="HM22" i="6"/>
  <c r="HN22" i="6" s="1"/>
  <c r="AL22" i="6" s="1"/>
  <c r="HO22" i="6"/>
  <c r="HS22" i="6"/>
  <c r="HQ22" i="6"/>
  <c r="HE22" i="6"/>
  <c r="HF22" i="6" s="1"/>
  <c r="AD22" i="6" s="1"/>
  <c r="HG22" i="6"/>
  <c r="HI22" i="6"/>
  <c r="FF51" i="6"/>
  <c r="I51" i="6" s="1"/>
  <c r="FR48" i="6"/>
  <c r="U48" i="6" s="1"/>
  <c r="HR44" i="6"/>
  <c r="AP44" i="6" s="1"/>
  <c r="JP42" i="6"/>
  <c r="HL42" i="6"/>
  <c r="AJ42" i="6" s="1"/>
  <c r="JP40" i="6"/>
  <c r="HJ40" i="6"/>
  <c r="AH40" i="6" s="1"/>
  <c r="ML38" i="6"/>
  <c r="HS37" i="6"/>
  <c r="HH36" i="6"/>
  <c r="AF36" i="6" s="1"/>
  <c r="AO35" i="6"/>
  <c r="BJ35" i="6" s="1"/>
  <c r="N35" i="6"/>
  <c r="JH34" i="6"/>
  <c r="JR34" i="6"/>
  <c r="JP34" i="6"/>
  <c r="FP34" i="6"/>
  <c r="S34" i="6" s="1"/>
  <c r="HG33" i="6"/>
  <c r="HH33" i="6" s="1"/>
  <c r="AF33" i="6" s="1"/>
  <c r="FG33" i="6"/>
  <c r="FH33" i="6"/>
  <c r="K33" i="6" s="1"/>
  <c r="LV27" i="6"/>
  <c r="MD27" i="6"/>
  <c r="MF27" i="6"/>
  <c r="MH27" i="6"/>
  <c r="MJ27" i="6"/>
  <c r="ML27" i="6"/>
  <c r="LX27" i="6"/>
  <c r="LZ27" i="6"/>
  <c r="LH26" i="6"/>
  <c r="JH20" i="6"/>
  <c r="JJ20" i="6"/>
  <c r="JD20" i="6"/>
  <c r="JN20" i="6"/>
  <c r="JP20" i="6"/>
  <c r="JR20" i="6"/>
  <c r="JF20" i="6"/>
  <c r="JT20" i="6"/>
  <c r="IY2" i="6"/>
  <c r="LQ2" i="6"/>
  <c r="HD44" i="6"/>
  <c r="AB44" i="6" s="1"/>
  <c r="FR42" i="6"/>
  <c r="U42" i="6" s="1"/>
  <c r="HR34" i="6"/>
  <c r="AP34" i="6" s="1"/>
  <c r="LQ21" i="6"/>
  <c r="IY21" i="6"/>
  <c r="JM21" i="6"/>
  <c r="CC21" i="6" s="1"/>
  <c r="CD21" i="6" s="1"/>
  <c r="IY17" i="6"/>
  <c r="LQ17" i="6"/>
  <c r="MG17" i="6"/>
  <c r="CZ17" i="6" s="1"/>
  <c r="IY4" i="6"/>
  <c r="JS4" i="6" s="1"/>
  <c r="CI4" i="6" s="1"/>
  <c r="CJ4" i="6" s="1"/>
  <c r="LQ4" i="6"/>
  <c r="MI4" i="6" s="1"/>
  <c r="DB4" i="6" s="1"/>
  <c r="IY3" i="6"/>
  <c r="JE3" i="6" s="1"/>
  <c r="BU3" i="6" s="1"/>
  <c r="BV3" i="6" s="1"/>
  <c r="LQ3" i="6"/>
  <c r="MA3" i="6" s="1"/>
  <c r="CT3" i="6" s="1"/>
  <c r="FL34" i="6"/>
  <c r="O34" i="6" s="1"/>
  <c r="JH33" i="6"/>
  <c r="MD32" i="6"/>
  <c r="LV32" i="6"/>
  <c r="JF32" i="6"/>
  <c r="JT31" i="6"/>
  <c r="MF31" i="6"/>
  <c r="JL31" i="6"/>
  <c r="JD31" i="6"/>
  <c r="FQ31" i="6"/>
  <c r="FR31" i="6"/>
  <c r="U31" i="6" s="1"/>
  <c r="JT30" i="6"/>
  <c r="JR30" i="6"/>
  <c r="HK30" i="6"/>
  <c r="HL30" i="6"/>
  <c r="AJ30" i="6" s="1"/>
  <c r="FM30" i="6"/>
  <c r="FN30" i="6"/>
  <c r="Q30" i="6" s="1"/>
  <c r="MH28" i="6"/>
  <c r="JD28" i="6"/>
  <c r="HM27" i="6"/>
  <c r="HN27" i="6" s="1"/>
  <c r="AL27" i="6" s="1"/>
  <c r="FH27" i="6"/>
  <c r="K27" i="6" s="1"/>
  <c r="HQ26" i="6"/>
  <c r="HR26" i="6" s="1"/>
  <c r="AP26" i="6" s="1"/>
  <c r="FL25" i="6"/>
  <c r="O25" i="6" s="1"/>
  <c r="JP23" i="6"/>
  <c r="HL23" i="6"/>
  <c r="AJ23" i="6" s="1"/>
  <c r="FH23" i="6"/>
  <c r="K23" i="6" s="1"/>
  <c r="ML22" i="6"/>
  <c r="MD22" i="6"/>
  <c r="FQ22" i="6"/>
  <c r="MD21" i="6"/>
  <c r="HR21" i="6"/>
  <c r="AP21" i="6" s="1"/>
  <c r="FO21" i="6"/>
  <c r="FP21" i="6" s="1"/>
  <c r="S21" i="6" s="1"/>
  <c r="FR21" i="6"/>
  <c r="U21" i="6" s="1"/>
  <c r="HH19" i="6"/>
  <c r="AF19" i="6" s="1"/>
  <c r="BA11" i="6"/>
  <c r="AG11" i="6"/>
  <c r="BB11" i="6" s="1"/>
  <c r="JD8" i="6"/>
  <c r="JL8" i="6"/>
  <c r="JT8" i="6"/>
  <c r="JN8" i="6"/>
  <c r="JP8" i="6"/>
  <c r="JR8" i="6"/>
  <c r="JF8" i="6"/>
  <c r="JH8" i="6"/>
  <c r="LF6" i="6"/>
  <c r="LH6" i="6"/>
  <c r="LV33" i="6"/>
  <c r="HJ32" i="6"/>
  <c r="AH32" i="6" s="1"/>
  <c r="FQ32" i="6"/>
  <c r="MD31" i="6"/>
  <c r="LV31" i="6"/>
  <c r="HF31" i="6"/>
  <c r="AD31" i="6" s="1"/>
  <c r="FO31" i="6"/>
  <c r="JP30" i="6"/>
  <c r="JD30" i="6"/>
  <c r="FK30" i="6"/>
  <c r="FL30" i="6" s="1"/>
  <c r="O30" i="6" s="1"/>
  <c r="HK27" i="6"/>
  <c r="HC27" i="6"/>
  <c r="HD27" i="6"/>
  <c r="AB27" i="6" s="1"/>
  <c r="HO26" i="6"/>
  <c r="HP26" i="6"/>
  <c r="AN26" i="6" s="1"/>
  <c r="HR25" i="6"/>
  <c r="AP25" i="6" s="1"/>
  <c r="JN23" i="6"/>
  <c r="JD23" i="6"/>
  <c r="HJ23" i="6"/>
  <c r="AH23" i="6" s="1"/>
  <c r="FR23" i="6"/>
  <c r="U23" i="6" s="1"/>
  <c r="MB22" i="6"/>
  <c r="JJ22" i="6"/>
  <c r="JD22" i="6"/>
  <c r="FO22" i="6"/>
  <c r="FH22" i="6"/>
  <c r="K22" i="6" s="1"/>
  <c r="MJ21" i="6"/>
  <c r="MB21" i="6"/>
  <c r="FM21" i="6"/>
  <c r="FC21" i="6"/>
  <c r="FD21" i="6" s="1"/>
  <c r="G21" i="6" s="1"/>
  <c r="LH18" i="6"/>
  <c r="JJ8" i="6"/>
  <c r="JR32" i="6"/>
  <c r="FO32" i="6"/>
  <c r="FP32" i="6" s="1"/>
  <c r="S32" i="6" s="1"/>
  <c r="FF32" i="6"/>
  <c r="I32" i="6" s="1"/>
  <c r="HR31" i="6"/>
  <c r="AP31" i="6" s="1"/>
  <c r="HL31" i="6"/>
  <c r="AJ31" i="6" s="1"/>
  <c r="FM31" i="6"/>
  <c r="FN31" i="6"/>
  <c r="Q31" i="6" s="1"/>
  <c r="HS30" i="6"/>
  <c r="HI30" i="6"/>
  <c r="HJ30" i="6" s="1"/>
  <c r="AH30" i="6" s="1"/>
  <c r="AI30" i="6" s="1"/>
  <c r="BD30" i="6" s="1"/>
  <c r="HC30" i="6"/>
  <c r="HD30" i="6"/>
  <c r="AB30" i="6" s="1"/>
  <c r="FC30" i="6"/>
  <c r="FD30" i="6" s="1"/>
  <c r="G30" i="6" s="1"/>
  <c r="HM26" i="6"/>
  <c r="HN26" i="6" s="1"/>
  <c r="AL26" i="6" s="1"/>
  <c r="HC26" i="6"/>
  <c r="HD26" i="6"/>
  <c r="AB26" i="6" s="1"/>
  <c r="LV22" i="6"/>
  <c r="LV21" i="6"/>
  <c r="AG17" i="6"/>
  <c r="BB17" i="6" s="1"/>
  <c r="BA17" i="6"/>
  <c r="FF13" i="6"/>
  <c r="I13" i="6" s="1"/>
  <c r="HC3" i="6"/>
  <c r="HD3" i="6" s="1"/>
  <c r="AB3" i="6" s="1"/>
  <c r="HS3" i="6"/>
  <c r="HI3" i="6"/>
  <c r="HJ3" i="6"/>
  <c r="AH3" i="6" s="1"/>
  <c r="HQ3" i="6"/>
  <c r="HR3" i="6" s="1"/>
  <c r="AP3" i="6" s="1"/>
  <c r="HK3" i="6"/>
  <c r="HL3" i="6" s="1"/>
  <c r="AJ3" i="6" s="1"/>
  <c r="HE3" i="6"/>
  <c r="HF3" i="6" s="1"/>
  <c r="AD3" i="6" s="1"/>
  <c r="HM3" i="6"/>
  <c r="HN3" i="6"/>
  <c r="AL3" i="6" s="1"/>
  <c r="HP31" i="6"/>
  <c r="AN31" i="6" s="1"/>
  <c r="HH30" i="6"/>
  <c r="AF30" i="6" s="1"/>
  <c r="HJ27" i="6"/>
  <c r="AH27" i="6" s="1"/>
  <c r="HL26" i="6"/>
  <c r="AJ26" i="6" s="1"/>
  <c r="HP19" i="6"/>
  <c r="AN19" i="6" s="1"/>
  <c r="JD9" i="6"/>
  <c r="JN9" i="6"/>
  <c r="JP9" i="6"/>
  <c r="JT9" i="6"/>
  <c r="JR9" i="6"/>
  <c r="JF9" i="6"/>
  <c r="JH9" i="6"/>
  <c r="JJ9" i="6"/>
  <c r="FS30" i="6"/>
  <c r="HE30" i="6"/>
  <c r="FI30" i="6"/>
  <c r="FJ30" i="6"/>
  <c r="M30" i="6" s="1"/>
  <c r="HG27" i="6"/>
  <c r="HH27" i="6"/>
  <c r="AF27" i="6" s="1"/>
  <c r="FP27" i="6"/>
  <c r="S27" i="6" s="1"/>
  <c r="HS26" i="6"/>
  <c r="HI26" i="6"/>
  <c r="HJ26" i="6" s="1"/>
  <c r="AH26" i="6" s="1"/>
  <c r="MD25" i="6"/>
  <c r="LV25" i="6"/>
  <c r="HL25" i="6"/>
  <c r="AJ25" i="6" s="1"/>
  <c r="FD25" i="6"/>
  <c r="G25" i="6" s="1"/>
  <c r="JT23" i="6"/>
  <c r="JH23" i="6"/>
  <c r="FJ23" i="6"/>
  <c r="M23" i="6" s="1"/>
  <c r="MJ22" i="6"/>
  <c r="LZ22" i="6"/>
  <c r="JR22" i="6"/>
  <c r="JH22" i="6"/>
  <c r="FS21" i="6"/>
  <c r="MH21" i="6"/>
  <c r="LZ21" i="6"/>
  <c r="FG21" i="6"/>
  <c r="FH21" i="6" s="1"/>
  <c r="K21" i="6" s="1"/>
  <c r="FC20" i="6"/>
  <c r="FI20" i="6"/>
  <c r="FJ20" i="6" s="1"/>
  <c r="M20" i="6" s="1"/>
  <c r="FM20" i="6"/>
  <c r="FN20" i="6" s="1"/>
  <c r="Q20" i="6" s="1"/>
  <c r="FS20" i="6"/>
  <c r="FE20" i="6"/>
  <c r="FF20" i="6"/>
  <c r="I20" i="6" s="1"/>
  <c r="J20" i="6" s="1"/>
  <c r="FO20" i="6"/>
  <c r="FP20" i="6"/>
  <c r="S20" i="6" s="1"/>
  <c r="FQ20" i="6"/>
  <c r="FR20" i="6"/>
  <c r="U20" i="6" s="1"/>
  <c r="FC19" i="6"/>
  <c r="FM19" i="6"/>
  <c r="FO19" i="6"/>
  <c r="FE19" i="6"/>
  <c r="FG19" i="6"/>
  <c r="FI19" i="6"/>
  <c r="FJ19" i="6" s="1"/>
  <c r="M19" i="6" s="1"/>
  <c r="FL16" i="6"/>
  <c r="O16" i="6" s="1"/>
  <c r="LH11" i="6"/>
  <c r="JL9" i="6"/>
  <c r="LH8" i="6"/>
  <c r="FL6" i="6"/>
  <c r="O6" i="6" s="1"/>
  <c r="BE2" i="6"/>
  <c r="AK2" i="6"/>
  <c r="BF2" i="6" s="1"/>
  <c r="JL32" i="6"/>
  <c r="HR32" i="6"/>
  <c r="AP32" i="6" s="1"/>
  <c r="FI32" i="6"/>
  <c r="JH30" i="6"/>
  <c r="FQ30" i="6"/>
  <c r="FR30" i="6" s="1"/>
  <c r="U30" i="6" s="1"/>
  <c r="FG30" i="6"/>
  <c r="FH30" i="6" s="1"/>
  <c r="K30" i="6" s="1"/>
  <c r="JR28" i="6"/>
  <c r="JF28" i="6"/>
  <c r="HQ27" i="6"/>
  <c r="HR27" i="6" s="1"/>
  <c r="AP27" i="6" s="1"/>
  <c r="HE27" i="6"/>
  <c r="HF27" i="6"/>
  <c r="AD27" i="6" s="1"/>
  <c r="FD27" i="6"/>
  <c r="G27" i="6" s="1"/>
  <c r="HG26" i="6"/>
  <c r="HH26" i="6" s="1"/>
  <c r="AF26" i="6" s="1"/>
  <c r="HJ25" i="6"/>
  <c r="AH25" i="6" s="1"/>
  <c r="HF23" i="6"/>
  <c r="AD23" i="6" s="1"/>
  <c r="FD23" i="6"/>
  <c r="G23" i="6"/>
  <c r="MH22" i="6"/>
  <c r="JP22" i="6"/>
  <c r="JF22" i="6"/>
  <c r="FJ22" i="6"/>
  <c r="M22" i="6" s="1"/>
  <c r="MF21" i="6"/>
  <c r="LX21" i="6"/>
  <c r="FE21" i="6"/>
  <c r="FF21" i="6"/>
  <c r="I21" i="6" s="1"/>
  <c r="JD18" i="6"/>
  <c r="JN18" i="6"/>
  <c r="JP18" i="6"/>
  <c r="JF18" i="6"/>
  <c r="JT18" i="6"/>
  <c r="JH18" i="6"/>
  <c r="JJ18" i="6"/>
  <c r="FC12" i="6"/>
  <c r="FK12" i="6"/>
  <c r="FM12" i="6"/>
  <c r="FO12" i="6"/>
  <c r="FP12" i="6" s="1"/>
  <c r="S12" i="6" s="1"/>
  <c r="FS12" i="6"/>
  <c r="FE12" i="6"/>
  <c r="FQ12" i="6"/>
  <c r="FG12" i="6"/>
  <c r="FH12" i="6"/>
  <c r="K12" i="6" s="1"/>
  <c r="LF10" i="6"/>
  <c r="LH10" i="6"/>
  <c r="FJ9" i="6"/>
  <c r="M9" i="6" s="1"/>
  <c r="LV4" i="6"/>
  <c r="LZ4" i="6"/>
  <c r="MB4" i="6"/>
  <c r="MJ4" i="6"/>
  <c r="MD4" i="6"/>
  <c r="ML4" i="6"/>
  <c r="MF4" i="6"/>
  <c r="LX4" i="6"/>
  <c r="HO3" i="6"/>
  <c r="HP3" i="6" s="1"/>
  <c r="AN3" i="6" s="1"/>
  <c r="HD32" i="6"/>
  <c r="AB32" i="6" s="1"/>
  <c r="ML31" i="6"/>
  <c r="FO30" i="6"/>
  <c r="MJ28" i="6"/>
  <c r="FQ28" i="6"/>
  <c r="FR28" i="6" s="1"/>
  <c r="U28" i="6" s="1"/>
  <c r="HS27" i="6"/>
  <c r="FL27" i="6"/>
  <c r="O27" i="6" s="1"/>
  <c r="HS23" i="6"/>
  <c r="FL23" i="6"/>
  <c r="O23" i="6" s="1"/>
  <c r="FS22" i="6"/>
  <c r="HF19" i="6"/>
  <c r="AD19" i="6" s="1"/>
  <c r="LF13" i="6"/>
  <c r="LG13" i="6"/>
  <c r="FJ13" i="6"/>
  <c r="M13" i="6" s="1"/>
  <c r="FH6" i="6"/>
  <c r="K6" i="6" s="1"/>
  <c r="HG3" i="6"/>
  <c r="HH3" i="6"/>
  <c r="AF3" i="6" s="1"/>
  <c r="JD19" i="6"/>
  <c r="HN19" i="6"/>
  <c r="AL19" i="6" s="1"/>
  <c r="HD19" i="6"/>
  <c r="AB19" i="6" s="1"/>
  <c r="FM18" i="6"/>
  <c r="FN18" i="6"/>
  <c r="Q18" i="6" s="1"/>
  <c r="FC18" i="6"/>
  <c r="JN17" i="6"/>
  <c r="JD17" i="6"/>
  <c r="JD16" i="6"/>
  <c r="FJ16" i="6"/>
  <c r="M16" i="6" s="1"/>
  <c r="FO15" i="6"/>
  <c r="FP15" i="6" s="1"/>
  <c r="S15" i="6" s="1"/>
  <c r="FN13" i="6"/>
  <c r="Q13" i="6" s="1"/>
  <c r="HO11" i="6"/>
  <c r="FC11" i="6"/>
  <c r="LV10" i="6"/>
  <c r="FC10" i="6"/>
  <c r="FK9" i="6"/>
  <c r="FL9" i="6"/>
  <c r="O9" i="6" s="1"/>
  <c r="LZ5" i="6"/>
  <c r="FL5" i="6"/>
  <c r="O5" i="6" s="1"/>
  <c r="HM4" i="6"/>
  <c r="HC4" i="6"/>
  <c r="JD2" i="6"/>
  <c r="HI20" i="6"/>
  <c r="HJ18" i="6"/>
  <c r="AH18" i="6" s="1"/>
  <c r="HJ17" i="6"/>
  <c r="AH17" i="6" s="1"/>
  <c r="FP16" i="6"/>
  <c r="S16" i="6" s="1"/>
  <c r="FH16" i="6"/>
  <c r="K16" i="6" s="1"/>
  <c r="FM15" i="6"/>
  <c r="FN15" i="6" s="1"/>
  <c r="Q15" i="6" s="1"/>
  <c r="HM11" i="6"/>
  <c r="HN11" i="6"/>
  <c r="AL11" i="6" s="1"/>
  <c r="HQ8" i="6"/>
  <c r="HR8" i="6"/>
  <c r="AP8" i="6" s="1"/>
  <c r="HE8" i="6"/>
  <c r="HF8" i="6"/>
  <c r="AD8" i="6" s="1"/>
  <c r="LV6" i="6"/>
  <c r="FC6" i="6"/>
  <c r="FD6" i="6"/>
  <c r="G6" i="6" s="1"/>
  <c r="LV5" i="6"/>
  <c r="HQ5" i="6"/>
  <c r="FO2" i="6"/>
  <c r="FP2" i="6" s="1"/>
  <c r="S2" i="6" s="1"/>
  <c r="T2" i="6" s="1"/>
  <c r="LX20" i="6"/>
  <c r="HG20" i="6"/>
  <c r="JJ19" i="6"/>
  <c r="FJ18" i="6"/>
  <c r="M18" i="6"/>
  <c r="MB17" i="6"/>
  <c r="JJ17" i="6"/>
  <c r="HH16" i="6"/>
  <c r="AF16" i="6" s="1"/>
  <c r="FE16" i="6"/>
  <c r="FF16" i="6" s="1"/>
  <c r="I16" i="6" s="1"/>
  <c r="FK15" i="6"/>
  <c r="HJ13" i="6"/>
  <c r="AH13" i="6" s="1"/>
  <c r="FC13" i="6"/>
  <c r="HD10" i="6"/>
  <c r="AB10" i="6" s="1"/>
  <c r="HO8" i="6"/>
  <c r="HO5" i="6"/>
  <c r="HP5" i="6"/>
  <c r="AN5" i="6" s="1"/>
  <c r="FM2" i="6"/>
  <c r="HE20" i="6"/>
  <c r="HJ19" i="6"/>
  <c r="AH19" i="6" s="1"/>
  <c r="FG18" i="6"/>
  <c r="FH18" i="6" s="1"/>
  <c r="K18" i="6" s="1"/>
  <c r="HR17" i="6"/>
  <c r="AP17" i="6" s="1"/>
  <c r="HP16" i="6"/>
  <c r="AN16" i="6" s="1"/>
  <c r="FM16" i="6"/>
  <c r="FN16" i="6" s="1"/>
  <c r="Q16" i="6" s="1"/>
  <c r="HC15" i="6"/>
  <c r="HD15" i="6"/>
  <c r="AB15" i="6" s="1"/>
  <c r="FC15" i="6"/>
  <c r="HI11" i="6"/>
  <c r="HL11" i="6"/>
  <c r="AJ11" i="6" s="1"/>
  <c r="FG11" i="6"/>
  <c r="LX10" i="6"/>
  <c r="HM8" i="6"/>
  <c r="HN8" i="6" s="1"/>
  <c r="AL8" i="6" s="1"/>
  <c r="MF5" i="6"/>
  <c r="MG5" i="6"/>
  <c r="CZ5" i="6" s="1"/>
  <c r="HM5" i="6"/>
  <c r="HC5" i="6"/>
  <c r="JJ2" i="6"/>
  <c r="FK2" i="6"/>
  <c r="FC2" i="6"/>
  <c r="FD2" i="6"/>
  <c r="G2" i="6" s="1"/>
  <c r="HC11" i="6"/>
  <c r="HD11" i="6" s="1"/>
  <c r="AB11" i="6" s="1"/>
  <c r="HJ9" i="6"/>
  <c r="AH9" i="6" s="1"/>
  <c r="HK8" i="6"/>
  <c r="HL8" i="6" s="1"/>
  <c r="AJ8" i="6" s="1"/>
  <c r="HQ20" i="6"/>
  <c r="HF17" i="6"/>
  <c r="AD17" i="6" s="1"/>
  <c r="FR17" i="6"/>
  <c r="U17" i="6" s="1"/>
  <c r="FG13" i="6"/>
  <c r="FH13" i="6"/>
  <c r="K13" i="6" s="1"/>
  <c r="HI8" i="6"/>
  <c r="HJ8" i="6"/>
  <c r="AH8" i="6" s="1"/>
  <c r="HI5" i="6"/>
  <c r="MB2" i="6"/>
  <c r="FG2" i="6"/>
  <c r="FH2" i="6"/>
  <c r="K2" i="6" s="1"/>
  <c r="MH17" i="6"/>
  <c r="HN17" i="6"/>
  <c r="AL17" i="6" s="1"/>
  <c r="HR13" i="6"/>
  <c r="AP13" i="6" s="1"/>
  <c r="FP5" i="6"/>
  <c r="S5" i="6" s="1"/>
  <c r="AG600" i="6"/>
  <c r="BB600" i="6" s="1"/>
  <c r="BA600" i="6"/>
  <c r="BA599" i="6"/>
  <c r="AG599" i="6"/>
  <c r="BB599" i="6" s="1"/>
  <c r="AY600" i="6"/>
  <c r="AE600" i="6"/>
  <c r="AZ600" i="6" s="1"/>
  <c r="AM598" i="6"/>
  <c r="BH598" i="6" s="1"/>
  <c r="BG598" i="6"/>
  <c r="AY597" i="6"/>
  <c r="AY599" i="6"/>
  <c r="AE599" i="6"/>
  <c r="AZ599" i="6" s="1"/>
  <c r="AI598" i="6"/>
  <c r="BD598" i="6" s="1"/>
  <c r="AM597" i="6"/>
  <c r="BH597" i="6" s="1"/>
  <c r="BG597" i="6"/>
  <c r="AO600" i="6"/>
  <c r="BJ600" i="6" s="1"/>
  <c r="BI600" i="6"/>
  <c r="AG598" i="6"/>
  <c r="BB598" i="6" s="1"/>
  <c r="BA598" i="6"/>
  <c r="AC600" i="6"/>
  <c r="AX600" i="6"/>
  <c r="AW600" i="6"/>
  <c r="AW599" i="6"/>
  <c r="AC599" i="6"/>
  <c r="AX599" i="6" s="1"/>
  <c r="BA597" i="6"/>
  <c r="AG597" i="6"/>
  <c r="BB597" i="6" s="1"/>
  <c r="AK600" i="6"/>
  <c r="BF600" i="6" s="1"/>
  <c r="BE600" i="6"/>
  <c r="AQ598" i="6"/>
  <c r="BL598" i="6" s="1"/>
  <c r="BK598" i="6"/>
  <c r="AW597" i="6"/>
  <c r="AC597" i="6"/>
  <c r="AX597" i="6" s="1"/>
  <c r="LF600" i="6"/>
  <c r="HP597" i="6"/>
  <c r="AN597" i="6"/>
  <c r="HL597" i="6"/>
  <c r="AJ597" i="6" s="1"/>
  <c r="HH596" i="6"/>
  <c r="AF596" i="6" s="1"/>
  <c r="HL595" i="6"/>
  <c r="AJ595" i="6" s="1"/>
  <c r="BE594" i="6"/>
  <c r="AK594" i="6"/>
  <c r="BF594" i="6" s="1"/>
  <c r="AG593" i="6"/>
  <c r="BB593" i="6" s="1"/>
  <c r="BA593" i="6"/>
  <c r="BE591" i="6"/>
  <c r="AK591" i="6"/>
  <c r="BF591" i="6" s="1"/>
  <c r="LH589" i="6"/>
  <c r="BK587" i="6"/>
  <c r="AQ587" i="6"/>
  <c r="BL587" i="6" s="1"/>
  <c r="BG586" i="6"/>
  <c r="AM586" i="6"/>
  <c r="BH586" i="6" s="1"/>
  <c r="FL586" i="6"/>
  <c r="O586" i="6" s="1"/>
  <c r="BA582" i="6"/>
  <c r="BC575" i="6"/>
  <c r="AI575" i="6"/>
  <c r="BD575" i="6" s="1"/>
  <c r="AC575" i="6"/>
  <c r="AX575" i="6" s="1"/>
  <c r="AW575" i="6"/>
  <c r="AE573" i="6"/>
  <c r="AZ573" i="6" s="1"/>
  <c r="AY573" i="6"/>
  <c r="AO572" i="6"/>
  <c r="BJ572" i="6" s="1"/>
  <c r="BI572" i="6"/>
  <c r="HL570" i="6"/>
  <c r="AJ570" i="6" s="1"/>
  <c r="BG563" i="6"/>
  <c r="AM563" i="6"/>
  <c r="BH563" i="6" s="1"/>
  <c r="AI557" i="6"/>
  <c r="BD557" i="6" s="1"/>
  <c r="AY554" i="6"/>
  <c r="AE554" i="6"/>
  <c r="AZ554" i="6" s="1"/>
  <c r="HR596" i="6"/>
  <c r="AP596" i="6" s="1"/>
  <c r="HJ595" i="6"/>
  <c r="AH595" i="6" s="1"/>
  <c r="LQ591" i="6"/>
  <c r="MC591" i="6" s="1"/>
  <c r="CV591" i="6" s="1"/>
  <c r="IY591" i="6"/>
  <c r="JE591" i="6" s="1"/>
  <c r="BU591" i="6" s="1"/>
  <c r="BV591" i="6" s="1"/>
  <c r="AW591" i="6"/>
  <c r="AC591" i="6"/>
  <c r="AX591" i="6" s="1"/>
  <c r="BI590" i="6"/>
  <c r="AO589" i="6"/>
  <c r="BJ589" i="6" s="1"/>
  <c r="BI589" i="6"/>
  <c r="AE589" i="6"/>
  <c r="AZ589" i="6" s="1"/>
  <c r="AY589" i="6"/>
  <c r="HF588" i="6"/>
  <c r="AD588" i="6" s="1"/>
  <c r="HJ588" i="6"/>
  <c r="AH588" i="6" s="1"/>
  <c r="HN588" i="6"/>
  <c r="AL588" i="6" s="1"/>
  <c r="HR588" i="6"/>
  <c r="AP588" i="6" s="1"/>
  <c r="HH588" i="6"/>
  <c r="AF588" i="6"/>
  <c r="HL588" i="6"/>
  <c r="AJ588" i="6" s="1"/>
  <c r="HP588" i="6"/>
  <c r="AN588" i="6" s="1"/>
  <c r="AY587" i="6"/>
  <c r="AE587" i="6"/>
  <c r="AZ587" i="6" s="1"/>
  <c r="AO585" i="6"/>
  <c r="BJ585" i="6" s="1"/>
  <c r="BI585" i="6"/>
  <c r="AE582" i="6"/>
  <c r="AZ582" i="6" s="1"/>
  <c r="AY582" i="6"/>
  <c r="AE580" i="6"/>
  <c r="AZ580" i="6" s="1"/>
  <c r="AY580" i="6"/>
  <c r="AG578" i="6"/>
  <c r="BB578" i="6" s="1"/>
  <c r="BA578" i="6"/>
  <c r="AO576" i="6"/>
  <c r="BJ576" i="6" s="1"/>
  <c r="BI576" i="6"/>
  <c r="FF570" i="6"/>
  <c r="I570" i="6" s="1"/>
  <c r="FJ570" i="6"/>
  <c r="M570" i="6" s="1"/>
  <c r="FN570" i="6"/>
  <c r="Q570" i="6" s="1"/>
  <c r="FR570" i="6"/>
  <c r="U570" i="6" s="1"/>
  <c r="AI561" i="6"/>
  <c r="BD561" i="6" s="1"/>
  <c r="AG560" i="6"/>
  <c r="BB560" i="6" s="1"/>
  <c r="BA560" i="6"/>
  <c r="AG557" i="6"/>
  <c r="BB557" i="6" s="1"/>
  <c r="BA557" i="6"/>
  <c r="AE555" i="6"/>
  <c r="AZ555" i="6" s="1"/>
  <c r="AY555" i="6"/>
  <c r="AQ554" i="6"/>
  <c r="BL554" i="6" s="1"/>
  <c r="BK554" i="6"/>
  <c r="BK551" i="6"/>
  <c r="AQ551" i="6"/>
  <c r="BL551" i="6" s="1"/>
  <c r="FL600" i="6"/>
  <c r="O600" i="6" s="1"/>
  <c r="HP596" i="6"/>
  <c r="AN596" i="6" s="1"/>
  <c r="HF596" i="6"/>
  <c r="AD596" i="6" s="1"/>
  <c r="HH595" i="6"/>
  <c r="AF595" i="6" s="1"/>
  <c r="AQ594" i="6"/>
  <c r="BL594" i="6" s="1"/>
  <c r="BK594" i="6"/>
  <c r="AI594" i="6"/>
  <c r="BD594" i="6"/>
  <c r="BC594" i="6"/>
  <c r="AW589" i="6"/>
  <c r="AC589" i="6"/>
  <c r="AX589" i="6" s="1"/>
  <c r="HD588" i="6"/>
  <c r="AB588" i="6" s="1"/>
  <c r="AC587" i="6"/>
  <c r="AX587" i="6" s="1"/>
  <c r="FH586" i="6"/>
  <c r="K586" i="6" s="1"/>
  <c r="AM585" i="6"/>
  <c r="BH585" i="6" s="1"/>
  <c r="BG585" i="6"/>
  <c r="AY578" i="6"/>
  <c r="AE578" i="6"/>
  <c r="AZ578" i="6" s="1"/>
  <c r="AI574" i="6"/>
  <c r="BD574" i="6" s="1"/>
  <c r="BK573" i="6"/>
  <c r="AQ573" i="6"/>
  <c r="BL573" i="6" s="1"/>
  <c r="HH570" i="6"/>
  <c r="AF570" i="6" s="1"/>
  <c r="FP570" i="6"/>
  <c r="S570" i="6" s="1"/>
  <c r="FD570" i="6"/>
  <c r="G570" i="6" s="1"/>
  <c r="FF569" i="6"/>
  <c r="I569" i="6" s="1"/>
  <c r="FJ569" i="6"/>
  <c r="M569" i="6" s="1"/>
  <c r="FN569" i="6"/>
  <c r="Q569" i="6" s="1"/>
  <c r="FR569" i="6"/>
  <c r="U569" i="6" s="1"/>
  <c r="LH566" i="6"/>
  <c r="BI564" i="6"/>
  <c r="BC563" i="6"/>
  <c r="AI563" i="6"/>
  <c r="BD563" i="6" s="1"/>
  <c r="LH561" i="6"/>
  <c r="BC560" i="6"/>
  <c r="AI560" i="6"/>
  <c r="BD560" i="6" s="1"/>
  <c r="AC560" i="6"/>
  <c r="AX560" i="6" s="1"/>
  <c r="AW560" i="6"/>
  <c r="AE557" i="6"/>
  <c r="AZ557" i="6" s="1"/>
  <c r="AY557" i="6"/>
  <c r="BE589" i="6"/>
  <c r="AK589" i="6"/>
  <c r="BF589" i="6" s="1"/>
  <c r="AE574" i="6"/>
  <c r="AZ574" i="6" s="1"/>
  <c r="AQ599" i="6"/>
  <c r="BL599" i="6" s="1"/>
  <c r="HF595" i="6"/>
  <c r="AD595" i="6" s="1"/>
  <c r="AG594" i="6"/>
  <c r="BB594" i="6" s="1"/>
  <c r="BA594" i="6"/>
  <c r="AG591" i="6"/>
  <c r="BB591" i="6" s="1"/>
  <c r="BA591" i="6"/>
  <c r="LH590" i="6"/>
  <c r="AM589" i="6"/>
  <c r="BH589" i="6" s="1"/>
  <c r="BG589" i="6"/>
  <c r="BG587" i="6"/>
  <c r="AM587" i="6"/>
  <c r="BH587" i="6" s="1"/>
  <c r="BC586" i="6"/>
  <c r="AI586" i="6"/>
  <c r="BD586" i="6" s="1"/>
  <c r="AQ582" i="6"/>
  <c r="BL582" i="6" s="1"/>
  <c r="BE581" i="6"/>
  <c r="AK581" i="6"/>
  <c r="BF581" i="6" s="1"/>
  <c r="AM580" i="6"/>
  <c r="BH580" i="6" s="1"/>
  <c r="BG576" i="6"/>
  <c r="AM576" i="6"/>
  <c r="BH576" i="6" s="1"/>
  <c r="AE575" i="6"/>
  <c r="AZ575" i="6" s="1"/>
  <c r="AY575" i="6"/>
  <c r="AO573" i="6"/>
  <c r="BJ573" i="6" s="1"/>
  <c r="BI573" i="6"/>
  <c r="AG563" i="6"/>
  <c r="BB563" i="6" s="1"/>
  <c r="BA563" i="6"/>
  <c r="BI556" i="6"/>
  <c r="AO556" i="6"/>
  <c r="BJ556" i="6" s="1"/>
  <c r="AE556" i="6"/>
  <c r="AZ556" i="6" s="1"/>
  <c r="AY556" i="6"/>
  <c r="BE555" i="6"/>
  <c r="AK555" i="6"/>
  <c r="BF555" i="6" s="1"/>
  <c r="AW555" i="6"/>
  <c r="AC555" i="6"/>
  <c r="AX555" i="6" s="1"/>
  <c r="BI554" i="6"/>
  <c r="AO594" i="6"/>
  <c r="BJ594" i="6" s="1"/>
  <c r="BI594" i="6"/>
  <c r="BE593" i="6"/>
  <c r="AK593" i="6"/>
  <c r="BF593" i="6" s="1"/>
  <c r="BA586" i="6"/>
  <c r="AK585" i="6"/>
  <c r="BF585" i="6" s="1"/>
  <c r="BE585" i="6"/>
  <c r="HF584" i="6"/>
  <c r="AD584" i="6" s="1"/>
  <c r="HJ584" i="6"/>
  <c r="AH584" i="6" s="1"/>
  <c r="HN584" i="6"/>
  <c r="AL584" i="6" s="1"/>
  <c r="HR584" i="6"/>
  <c r="AP584" i="6" s="1"/>
  <c r="HD584" i="6"/>
  <c r="AB584" i="6" s="1"/>
  <c r="HH584" i="6"/>
  <c r="AF584" i="6" s="1"/>
  <c r="HL584" i="6"/>
  <c r="AJ584" i="6" s="1"/>
  <c r="HP584" i="6"/>
  <c r="AN584" i="6" s="1"/>
  <c r="AO582" i="6"/>
  <c r="BJ582" i="6" s="1"/>
  <c r="BI582" i="6"/>
  <c r="BE580" i="6"/>
  <c r="AK580" i="6"/>
  <c r="BF580" i="6" s="1"/>
  <c r="AK576" i="6"/>
  <c r="BF576" i="6" s="1"/>
  <c r="BE576" i="6"/>
  <c r="AC573" i="6"/>
  <c r="AX573" i="6" s="1"/>
  <c r="AG572" i="6"/>
  <c r="BB572" i="6" s="1"/>
  <c r="BA572" i="6"/>
  <c r="BE564" i="6"/>
  <c r="AK564" i="6"/>
  <c r="BF564" i="6" s="1"/>
  <c r="AY563" i="6"/>
  <c r="AE563" i="6"/>
  <c r="AZ563" i="6" s="1"/>
  <c r="AO561" i="6"/>
  <c r="BJ561" i="6" s="1"/>
  <c r="BI561" i="6"/>
  <c r="BK560" i="6"/>
  <c r="AQ560" i="6"/>
  <c r="BL560" i="6" s="1"/>
  <c r="BK557" i="6"/>
  <c r="AQ557" i="6"/>
  <c r="BL557" i="6" s="1"/>
  <c r="AM556" i="6"/>
  <c r="BH556" i="6" s="1"/>
  <c r="BG556" i="6"/>
  <c r="BE556" i="6"/>
  <c r="AK556" i="6"/>
  <c r="BF556" i="6" s="1"/>
  <c r="AM554" i="6"/>
  <c r="BH554" i="6" s="1"/>
  <c r="BG554" i="6"/>
  <c r="AW593" i="6"/>
  <c r="AC593" i="6"/>
  <c r="AX593" i="6" s="1"/>
  <c r="HL598" i="6"/>
  <c r="AJ598" i="6" s="1"/>
  <c r="HL596" i="6"/>
  <c r="AJ596" i="6"/>
  <c r="HR595" i="6"/>
  <c r="AP595" i="6" s="1"/>
  <c r="AE594" i="6"/>
  <c r="AZ594" i="6" s="1"/>
  <c r="AY594" i="6"/>
  <c r="BK593" i="6"/>
  <c r="AQ593" i="6"/>
  <c r="BL593" i="6" s="1"/>
  <c r="AO591" i="6"/>
  <c r="BJ591" i="6" s="1"/>
  <c r="BI591" i="6"/>
  <c r="BG590" i="6"/>
  <c r="AM590" i="6"/>
  <c r="BH590" i="6" s="1"/>
  <c r="AC590" i="6"/>
  <c r="AX590" i="6" s="1"/>
  <c r="AW590" i="6"/>
  <c r="BK586" i="6"/>
  <c r="AQ586" i="6"/>
  <c r="BL586" i="6" s="1"/>
  <c r="BC585" i="6"/>
  <c r="AI585" i="6"/>
  <c r="BD585" i="6" s="1"/>
  <c r="AC585" i="6"/>
  <c r="AX585" i="6" s="1"/>
  <c r="AW585" i="6"/>
  <c r="AM582" i="6"/>
  <c r="BH582" i="6" s="1"/>
  <c r="BG582" i="6"/>
  <c r="AG581" i="6"/>
  <c r="BB581" i="6" s="1"/>
  <c r="BA581" i="6"/>
  <c r="AO578" i="6"/>
  <c r="BJ578" i="6" s="1"/>
  <c r="BI578" i="6"/>
  <c r="AC578" i="6"/>
  <c r="AX578" i="6" s="1"/>
  <c r="AW578" i="6"/>
  <c r="AM575" i="6"/>
  <c r="BH575" i="6" s="1"/>
  <c r="BG575" i="6"/>
  <c r="BE573" i="6"/>
  <c r="AK573" i="6"/>
  <c r="BF573" i="6" s="1"/>
  <c r="AE560" i="6"/>
  <c r="AZ560" i="6" s="1"/>
  <c r="AY560" i="6"/>
  <c r="AO557" i="6"/>
  <c r="BJ557" i="6" s="1"/>
  <c r="BI557" i="6"/>
  <c r="AQ555" i="6"/>
  <c r="BL555" i="6" s="1"/>
  <c r="BK555" i="6"/>
  <c r="AI555" i="6"/>
  <c r="BD555" i="6" s="1"/>
  <c r="BC555" i="6"/>
  <c r="AC554" i="6"/>
  <c r="AX554" i="6" s="1"/>
  <c r="AW554" i="6"/>
  <c r="LQ593" i="6"/>
  <c r="LY593" i="6"/>
  <c r="CR593" i="6" s="1"/>
  <c r="IY593" i="6"/>
  <c r="JI593" i="6"/>
  <c r="BY593" i="6" s="1"/>
  <c r="BZ593" i="6" s="1"/>
  <c r="FF586" i="6"/>
  <c r="I586" i="6" s="1"/>
  <c r="FJ586" i="6"/>
  <c r="M586" i="6" s="1"/>
  <c r="FN586" i="6"/>
  <c r="Q586" i="6" s="1"/>
  <c r="FR586" i="6"/>
  <c r="U586" i="6" s="1"/>
  <c r="AM573" i="6"/>
  <c r="BH573" i="6" s="1"/>
  <c r="BG573" i="6"/>
  <c r="HD596" i="6"/>
  <c r="AB596" i="6" s="1"/>
  <c r="HP595" i="6"/>
  <c r="AN595" i="6" s="1"/>
  <c r="AK590" i="6"/>
  <c r="BF590" i="6" s="1"/>
  <c r="BE590" i="6"/>
  <c r="AI589" i="6"/>
  <c r="BD589" i="6" s="1"/>
  <c r="BC589" i="6"/>
  <c r="BC587" i="6"/>
  <c r="AI587" i="6"/>
  <c r="BD587" i="6" s="1"/>
  <c r="FP586" i="6"/>
  <c r="S586" i="6" s="1"/>
  <c r="AI580" i="6"/>
  <c r="BD580" i="6" s="1"/>
  <c r="BC580" i="6"/>
  <c r="BG578" i="6"/>
  <c r="AM578" i="6"/>
  <c r="BH578" i="6" s="1"/>
  <c r="BC576" i="6"/>
  <c r="AI576" i="6"/>
  <c r="BD576" i="6" s="1"/>
  <c r="BK574" i="6"/>
  <c r="AQ574" i="6"/>
  <c r="BL574" i="6" s="1"/>
  <c r="BC573" i="6"/>
  <c r="AI573" i="6"/>
  <c r="BD573" i="6" s="1"/>
  <c r="HP570" i="6"/>
  <c r="AN570" i="6" s="1"/>
  <c r="FH570" i="6"/>
  <c r="K570" i="6" s="1"/>
  <c r="HF569" i="6"/>
  <c r="AD569" i="6" s="1"/>
  <c r="HJ569" i="6"/>
  <c r="AH569" i="6" s="1"/>
  <c r="HN569" i="6"/>
  <c r="AL569" i="6" s="1"/>
  <c r="HR569" i="6"/>
  <c r="AP569" i="6" s="1"/>
  <c r="HF568" i="6"/>
  <c r="AD568" i="6" s="1"/>
  <c r="HJ568" i="6"/>
  <c r="AH568" i="6" s="1"/>
  <c r="HN568" i="6"/>
  <c r="AL568" i="6" s="1"/>
  <c r="HR568" i="6"/>
  <c r="AP568" i="6" s="1"/>
  <c r="AG564" i="6"/>
  <c r="BB564" i="6" s="1"/>
  <c r="BA564" i="6"/>
  <c r="BK563" i="6"/>
  <c r="AQ563" i="6"/>
  <c r="BL563" i="6" s="1"/>
  <c r="AM557" i="6"/>
  <c r="BH557" i="6" s="1"/>
  <c r="BG557" i="6"/>
  <c r="BC556" i="6"/>
  <c r="AI554" i="6"/>
  <c r="BD554" i="6" s="1"/>
  <c r="BC554" i="6"/>
  <c r="LF597" i="6"/>
  <c r="LH597" i="6"/>
  <c r="LF596" i="6"/>
  <c r="HJ596" i="6"/>
  <c r="AH596" i="6" s="1"/>
  <c r="AI596" i="6" s="1"/>
  <c r="BD596" i="6" s="1"/>
  <c r="HN595" i="6"/>
  <c r="AL595" i="6" s="1"/>
  <c r="AO593" i="6"/>
  <c r="BJ593" i="6" s="1"/>
  <c r="BI593" i="6"/>
  <c r="BC590" i="6"/>
  <c r="AI590" i="6"/>
  <c r="BD590" i="6" s="1"/>
  <c r="AG589" i="6"/>
  <c r="BB589" i="6" s="1"/>
  <c r="BA589" i="6"/>
  <c r="LH587" i="6"/>
  <c r="AG587" i="6"/>
  <c r="BB587" i="6" s="1"/>
  <c r="AC586" i="6"/>
  <c r="AX586" i="6" s="1"/>
  <c r="AW586" i="6"/>
  <c r="FD586" i="6"/>
  <c r="G586" i="6" s="1"/>
  <c r="BK585" i="6"/>
  <c r="AQ585" i="6"/>
  <c r="BL585" i="6" s="1"/>
  <c r="AG585" i="6"/>
  <c r="BB585" i="6" s="1"/>
  <c r="BA585" i="6"/>
  <c r="BC582" i="6"/>
  <c r="AI582" i="6"/>
  <c r="BD582" i="6" s="1"/>
  <c r="LH581" i="6"/>
  <c r="AG580" i="6"/>
  <c r="BB580" i="6" s="1"/>
  <c r="BA580" i="6"/>
  <c r="AK578" i="6"/>
  <c r="BF578" i="6" s="1"/>
  <c r="BE578" i="6"/>
  <c r="BA576" i="6"/>
  <c r="AG573" i="6"/>
  <c r="BB573" i="6" s="1"/>
  <c r="BA573" i="6"/>
  <c r="HN570" i="6"/>
  <c r="AL570" i="6" s="1"/>
  <c r="HD570" i="6"/>
  <c r="AB570" i="6" s="1"/>
  <c r="HP569" i="6"/>
  <c r="AN569" i="6" s="1"/>
  <c r="HD569" i="6"/>
  <c r="AB569" i="6" s="1"/>
  <c r="FH569" i="6"/>
  <c r="K569" i="6" s="1"/>
  <c r="HP568" i="6"/>
  <c r="AN568" i="6" s="1"/>
  <c r="HD568" i="6"/>
  <c r="AB568" i="6" s="1"/>
  <c r="FH568" i="6"/>
  <c r="K568" i="6" s="1"/>
  <c r="HP567" i="6"/>
  <c r="AN567" i="6" s="1"/>
  <c r="AO563" i="6"/>
  <c r="BJ563" i="6" s="1"/>
  <c r="BI563" i="6"/>
  <c r="AC563" i="6"/>
  <c r="AX563" i="6" s="1"/>
  <c r="AW563" i="6"/>
  <c r="AK561" i="6"/>
  <c r="BF561" i="6" s="1"/>
  <c r="BE561" i="6"/>
  <c r="AM560" i="6"/>
  <c r="BH560" i="6" s="1"/>
  <c r="BG560" i="6"/>
  <c r="BE557" i="6"/>
  <c r="AK557" i="6"/>
  <c r="BF557" i="6" s="1"/>
  <c r="AC556" i="6"/>
  <c r="AX556" i="6" s="1"/>
  <c r="AW556" i="6"/>
  <c r="AG555" i="6"/>
  <c r="BB555" i="6" s="1"/>
  <c r="BA555" i="6"/>
  <c r="FN590" i="6"/>
  <c r="Q590" i="6" s="1"/>
  <c r="HJ581" i="6"/>
  <c r="AH581" i="6" s="1"/>
  <c r="FR576" i="6"/>
  <c r="U576" i="6" s="1"/>
  <c r="FN576" i="6"/>
  <c r="Q576" i="6" s="1"/>
  <c r="FJ576" i="6"/>
  <c r="M576" i="6"/>
  <c r="HR572" i="6"/>
  <c r="AP572" i="6" s="1"/>
  <c r="HN572" i="6"/>
  <c r="AL572" i="6" s="1"/>
  <c r="FR561" i="6"/>
  <c r="U561" i="6" s="1"/>
  <c r="FN561" i="6"/>
  <c r="Q561" i="6" s="1"/>
  <c r="FJ561" i="6"/>
  <c r="M561" i="6" s="1"/>
  <c r="FF557" i="6"/>
  <c r="I557" i="6" s="1"/>
  <c r="HF551" i="6"/>
  <c r="AD551" i="6" s="1"/>
  <c r="FH550" i="6"/>
  <c r="K550" i="6" s="1"/>
  <c r="HJ549" i="6"/>
  <c r="AH549" i="6" s="1"/>
  <c r="HD549" i="6"/>
  <c r="AB549" i="6" s="1"/>
  <c r="FR545" i="6"/>
  <c r="U545" i="6" s="1"/>
  <c r="FH545" i="6"/>
  <c r="K545" i="6" s="1"/>
  <c r="DS541" i="6"/>
  <c r="CY541" i="6"/>
  <c r="DT541" i="6" s="1"/>
  <c r="AW541" i="6"/>
  <c r="AC541" i="6"/>
  <c r="AX541" i="6" s="1"/>
  <c r="AO538" i="6"/>
  <c r="BJ538" i="6" s="1"/>
  <c r="BI538" i="6"/>
  <c r="AO535" i="6"/>
  <c r="BJ535" i="6" s="1"/>
  <c r="BI535" i="6"/>
  <c r="AG534" i="6"/>
  <c r="BB534" i="6" s="1"/>
  <c r="BA534" i="6"/>
  <c r="AK533" i="6"/>
  <c r="BF533" i="6" s="1"/>
  <c r="AW532" i="6"/>
  <c r="AC532" i="6"/>
  <c r="AX532" i="6" s="1"/>
  <c r="AO531" i="6"/>
  <c r="BJ531" i="6" s="1"/>
  <c r="BI531" i="6"/>
  <c r="AC530" i="6"/>
  <c r="AX530" i="6" s="1"/>
  <c r="AW530" i="6"/>
  <c r="AK528" i="6"/>
  <c r="BF528" i="6" s="1"/>
  <c r="BE528" i="6"/>
  <c r="BA526" i="6"/>
  <c r="LQ524" i="6"/>
  <c r="MA524" i="6" s="1"/>
  <c r="CT524" i="6" s="1"/>
  <c r="IY524" i="6"/>
  <c r="JI524" i="6" s="1"/>
  <c r="BY524" i="6" s="1"/>
  <c r="BZ524" i="6" s="1"/>
  <c r="AO524" i="6"/>
  <c r="BJ524" i="6" s="1"/>
  <c r="BI524" i="6"/>
  <c r="AO520" i="6"/>
  <c r="BJ520" i="6" s="1"/>
  <c r="BI520" i="6"/>
  <c r="AW516" i="6"/>
  <c r="AC516" i="6"/>
  <c r="AX516" i="6" s="1"/>
  <c r="AC512" i="6"/>
  <c r="AX512" i="6" s="1"/>
  <c r="AW512" i="6"/>
  <c r="AK510" i="6"/>
  <c r="BF510" i="6" s="1"/>
  <c r="BE510" i="6"/>
  <c r="FR585" i="6"/>
  <c r="U585" i="6" s="1"/>
  <c r="FN585" i="6"/>
  <c r="Q585" i="6" s="1"/>
  <c r="FJ585" i="6"/>
  <c r="M585" i="6" s="1"/>
  <c r="HP560" i="6"/>
  <c r="AN560" i="6" s="1"/>
  <c r="HL560" i="6"/>
  <c r="AJ560" i="6" s="1"/>
  <c r="FR560" i="6"/>
  <c r="U560" i="6" s="1"/>
  <c r="FJ557" i="6"/>
  <c r="M557" i="6" s="1"/>
  <c r="BA556" i="6"/>
  <c r="LF555" i="6"/>
  <c r="FH552" i="6"/>
  <c r="K552" i="6" s="1"/>
  <c r="HP551" i="6"/>
  <c r="AN551" i="6" s="1"/>
  <c r="FR550" i="6"/>
  <c r="U550" i="6" s="1"/>
  <c r="HH549" i="6"/>
  <c r="AF549" i="6" s="1"/>
  <c r="FF545" i="6"/>
  <c r="I545" i="6" s="1"/>
  <c r="HL544" i="6"/>
  <c r="AJ544" i="6" s="1"/>
  <c r="AM541" i="6"/>
  <c r="BH541" i="6" s="1"/>
  <c r="BG541" i="6"/>
  <c r="HF540" i="6"/>
  <c r="AD540" i="6" s="1"/>
  <c r="HJ540" i="6"/>
  <c r="AH540" i="6" s="1"/>
  <c r="HN540" i="6"/>
  <c r="AL540" i="6" s="1"/>
  <c r="HR540" i="6"/>
  <c r="AP540" i="6" s="1"/>
  <c r="ME538" i="6"/>
  <c r="CX538" i="6" s="1"/>
  <c r="DS537" i="6"/>
  <c r="CY537" i="6"/>
  <c r="DT537" i="6" s="1"/>
  <c r="LY537" i="6"/>
  <c r="CR537" i="6"/>
  <c r="MC537" i="6"/>
  <c r="CV537" i="6" s="1"/>
  <c r="MG537" i="6"/>
  <c r="CZ537" i="6" s="1"/>
  <c r="MK537" i="6"/>
  <c r="DD537" i="6" s="1"/>
  <c r="BG531" i="6"/>
  <c r="AM531" i="6"/>
  <c r="BH531" i="6" s="1"/>
  <c r="BC530" i="6"/>
  <c r="BC528" i="6"/>
  <c r="AI528" i="6"/>
  <c r="BD528" i="6" s="1"/>
  <c r="AE526" i="6"/>
  <c r="AZ526" i="6" s="1"/>
  <c r="AY526" i="6"/>
  <c r="AO525" i="6"/>
  <c r="BJ525" i="6" s="1"/>
  <c r="BI525" i="6"/>
  <c r="AM516" i="6"/>
  <c r="BH516" i="6" s="1"/>
  <c r="BG516" i="6"/>
  <c r="AG515" i="6"/>
  <c r="BB515" i="6" s="1"/>
  <c r="BA515" i="6"/>
  <c r="BC514" i="6"/>
  <c r="AI510" i="6"/>
  <c r="BD510" i="6" s="1"/>
  <c r="AC510" i="6"/>
  <c r="AX510" i="6" s="1"/>
  <c r="AW510" i="6"/>
  <c r="HJ593" i="6"/>
  <c r="AH593" i="6" s="1"/>
  <c r="HF593" i="6"/>
  <c r="AD593" i="6" s="1"/>
  <c r="FR584" i="6"/>
  <c r="U584" i="6" s="1"/>
  <c r="FN584" i="6"/>
  <c r="Q584" i="6" s="1"/>
  <c r="FJ584" i="6"/>
  <c r="M584" i="6" s="1"/>
  <c r="FF584" i="6"/>
  <c r="I584" i="6" s="1"/>
  <c r="FP579" i="6"/>
  <c r="S579" i="6" s="1"/>
  <c r="FL579" i="6"/>
  <c r="O579" i="6" s="1"/>
  <c r="FH579" i="6"/>
  <c r="K579" i="6" s="1"/>
  <c r="FD579" i="6"/>
  <c r="G579" i="6" s="1"/>
  <c r="HP574" i="6"/>
  <c r="AN574" i="6"/>
  <c r="HL574" i="6"/>
  <c r="AJ574" i="6" s="1"/>
  <c r="HH574" i="6"/>
  <c r="AF574" i="6" s="1"/>
  <c r="FR574" i="6"/>
  <c r="U574" i="6" s="1"/>
  <c r="FN574" i="6"/>
  <c r="Q574" i="6" s="1"/>
  <c r="FJ574" i="6"/>
  <c r="M574" i="6" s="1"/>
  <c r="LG573" i="6"/>
  <c r="LH573" i="6"/>
  <c r="LG568" i="6"/>
  <c r="FR568" i="6"/>
  <c r="U568" i="6" s="1"/>
  <c r="FN568" i="6"/>
  <c r="Q568" i="6" s="1"/>
  <c r="FJ568" i="6"/>
  <c r="M568" i="6" s="1"/>
  <c r="HR567" i="6"/>
  <c r="AP567" i="6" s="1"/>
  <c r="HN567" i="6"/>
  <c r="AL567" i="6" s="1"/>
  <c r="HJ567" i="6"/>
  <c r="AH567" i="6" s="1"/>
  <c r="HR564" i="6"/>
  <c r="AP564" i="6" s="1"/>
  <c r="HN564" i="6"/>
  <c r="AL564" i="6" s="1"/>
  <c r="HJ564" i="6"/>
  <c r="AH564" i="6" s="1"/>
  <c r="FP564" i="6"/>
  <c r="S564" i="6" s="1"/>
  <c r="FL564" i="6"/>
  <c r="O564" i="6" s="1"/>
  <c r="FH564" i="6"/>
  <c r="K564" i="6" s="1"/>
  <c r="FR558" i="6"/>
  <c r="U558" i="6" s="1"/>
  <c r="FN558" i="6"/>
  <c r="Q558" i="6" s="1"/>
  <c r="FJ558" i="6"/>
  <c r="M558" i="6" s="1"/>
  <c r="HH554" i="6"/>
  <c r="AF554" i="6" s="1"/>
  <c r="FL552" i="6"/>
  <c r="O552" i="6" s="1"/>
  <c r="HN551" i="6"/>
  <c r="AL551" i="6" s="1"/>
  <c r="FP550" i="6"/>
  <c r="S550" i="6" s="1"/>
  <c r="FF550" i="6"/>
  <c r="I550" i="6" s="1"/>
  <c r="HR549" i="6"/>
  <c r="AP549" i="6" s="1"/>
  <c r="FH549" i="6"/>
  <c r="K549" i="6" s="1"/>
  <c r="FL549" i="6"/>
  <c r="O549" i="6" s="1"/>
  <c r="FP549" i="6"/>
  <c r="S549" i="6" s="1"/>
  <c r="FP545" i="6"/>
  <c r="S545" i="6" s="1"/>
  <c r="HJ544" i="6"/>
  <c r="AH544" i="6" s="1"/>
  <c r="HD544" i="6"/>
  <c r="AB544" i="6" s="1"/>
  <c r="HD543" i="6"/>
  <c r="AB543" i="6" s="1"/>
  <c r="LG540" i="6"/>
  <c r="LH540" i="6" s="1"/>
  <c r="LW538" i="6"/>
  <c r="CP538" i="6" s="1"/>
  <c r="LW537" i="6"/>
  <c r="CP537" i="6" s="1"/>
  <c r="HF534" i="6"/>
  <c r="AD534" i="6" s="1"/>
  <c r="HJ534" i="6"/>
  <c r="AH534" i="6" s="1"/>
  <c r="HN534" i="6"/>
  <c r="AL534" i="6" s="1"/>
  <c r="HR534" i="6"/>
  <c r="AP534" i="6" s="1"/>
  <c r="AI533" i="6"/>
  <c r="BD533" i="6" s="1"/>
  <c r="BC533" i="6"/>
  <c r="AK531" i="6"/>
  <c r="BF531" i="6" s="1"/>
  <c r="AG530" i="6"/>
  <c r="BB530" i="6" s="1"/>
  <c r="BA530" i="6"/>
  <c r="AM524" i="6"/>
  <c r="BH524" i="6" s="1"/>
  <c r="BG524" i="6"/>
  <c r="BG520" i="6"/>
  <c r="AM520" i="6"/>
  <c r="BH520" i="6" s="1"/>
  <c r="BE516" i="6"/>
  <c r="AK516" i="6"/>
  <c r="BF516" i="6" s="1"/>
  <c r="AG514" i="6"/>
  <c r="BB514" i="6" s="1"/>
  <c r="BA514" i="6"/>
  <c r="AW513" i="6"/>
  <c r="AG511" i="6"/>
  <c r="BB511" i="6" s="1"/>
  <c r="BA511" i="6"/>
  <c r="BI508" i="6"/>
  <c r="AO508" i="6"/>
  <c r="BJ508" i="6" s="1"/>
  <c r="BC506" i="6"/>
  <c r="AI506" i="6"/>
  <c r="BD506" i="6" s="1"/>
  <c r="HL554" i="6"/>
  <c r="AJ554" i="6" s="1"/>
  <c r="FP552" i="6"/>
  <c r="S552" i="6" s="1"/>
  <c r="HP549" i="6"/>
  <c r="AN549" i="6" s="1"/>
  <c r="HF549" i="6"/>
  <c r="AD549" i="6" s="1"/>
  <c r="HL548" i="6"/>
  <c r="AJ548" i="6" s="1"/>
  <c r="HP548" i="6"/>
  <c r="AN548" i="6" s="1"/>
  <c r="FN545" i="6"/>
  <c r="Q545" i="6" s="1"/>
  <c r="AG544" i="6"/>
  <c r="BB544" i="6" s="1"/>
  <c r="FF544" i="6"/>
  <c r="I544" i="6" s="1"/>
  <c r="FJ544" i="6"/>
  <c r="M544" i="6" s="1"/>
  <c r="FN544" i="6"/>
  <c r="Q544" i="6" s="1"/>
  <c r="FR544" i="6"/>
  <c r="U544" i="6" s="1"/>
  <c r="HL543" i="6"/>
  <c r="AJ543" i="6" s="1"/>
  <c r="CU541" i="6"/>
  <c r="DP541" i="6" s="1"/>
  <c r="DO541" i="6"/>
  <c r="LY540" i="6"/>
  <c r="CR540" i="6" s="1"/>
  <c r="MC540" i="6"/>
  <c r="CV540" i="6" s="1"/>
  <c r="MG540" i="6"/>
  <c r="CZ540" i="6" s="1"/>
  <c r="MK540" i="6"/>
  <c r="DD540" i="6" s="1"/>
  <c r="HP540" i="6"/>
  <c r="AN540" i="6" s="1"/>
  <c r="MC538" i="6"/>
  <c r="CV538" i="6" s="1"/>
  <c r="BE538" i="6"/>
  <c r="AK538" i="6"/>
  <c r="BF538" i="6" s="1"/>
  <c r="HF537" i="6"/>
  <c r="AD537" i="6" s="1"/>
  <c r="HJ537" i="6"/>
  <c r="AH537" i="6" s="1"/>
  <c r="HN537" i="6"/>
  <c r="AL537" i="6" s="1"/>
  <c r="HR537" i="6"/>
  <c r="AP537" i="6" s="1"/>
  <c r="HH537" i="6"/>
  <c r="AF537" i="6" s="1"/>
  <c r="HL537" i="6"/>
  <c r="AJ537" i="6" s="1"/>
  <c r="HP537" i="6"/>
  <c r="AN537" i="6" s="1"/>
  <c r="BE535" i="6"/>
  <c r="AK535" i="6"/>
  <c r="BF535" i="6" s="1"/>
  <c r="AG533" i="6"/>
  <c r="BB533" i="6" s="1"/>
  <c r="BK530" i="6"/>
  <c r="AQ530" i="6"/>
  <c r="BL530" i="6" s="1"/>
  <c r="BK528" i="6"/>
  <c r="AQ528" i="6"/>
  <c r="BL528" i="6" s="1"/>
  <c r="AG528" i="6"/>
  <c r="BB528" i="6" s="1"/>
  <c r="BA528" i="6"/>
  <c r="BK526" i="6"/>
  <c r="AQ526" i="6"/>
  <c r="BL526" i="6" s="1"/>
  <c r="BE525" i="6"/>
  <c r="AK525" i="6"/>
  <c r="BF525" i="6" s="1"/>
  <c r="BE524" i="6"/>
  <c r="AK524" i="6"/>
  <c r="BF524" i="6" s="1"/>
  <c r="BK521" i="6"/>
  <c r="AQ521" i="6"/>
  <c r="BL521" i="6" s="1"/>
  <c r="BC516" i="6"/>
  <c r="AI516" i="6"/>
  <c r="BD516" i="6" s="1"/>
  <c r="BK514" i="6"/>
  <c r="BC512" i="6"/>
  <c r="AI512" i="6"/>
  <c r="BD512" i="6" s="1"/>
  <c r="BK510" i="6"/>
  <c r="AQ510" i="6"/>
  <c r="BL510" i="6" s="1"/>
  <c r="AG510" i="6"/>
  <c r="BB510" i="6" s="1"/>
  <c r="BA510" i="6"/>
  <c r="BK506" i="6"/>
  <c r="AQ506" i="6"/>
  <c r="BL506" i="6" s="1"/>
  <c r="HL551" i="6"/>
  <c r="AJ551" i="6" s="1"/>
  <c r="AM549" i="6"/>
  <c r="BH549" i="6" s="1"/>
  <c r="HA545" i="6"/>
  <c r="GZ545" i="6"/>
  <c r="BK544" i="6"/>
  <c r="AQ544" i="6"/>
  <c r="BL544" i="6" s="1"/>
  <c r="DE541" i="6"/>
  <c r="DZ541" i="6" s="1"/>
  <c r="DY541" i="6"/>
  <c r="AI541" i="6"/>
  <c r="BD541" i="6" s="1"/>
  <c r="BC541" i="6"/>
  <c r="DE538" i="6"/>
  <c r="DZ538" i="6" s="1"/>
  <c r="CU538" i="6"/>
  <c r="DP538" i="6" s="1"/>
  <c r="DO538" i="6"/>
  <c r="AW538" i="6"/>
  <c r="AW537" i="6"/>
  <c r="AC537" i="6"/>
  <c r="AX537" i="6" s="1"/>
  <c r="LF535" i="6"/>
  <c r="LG535" i="6"/>
  <c r="AW535" i="6"/>
  <c r="AC535" i="6"/>
  <c r="AX535" i="6" s="1"/>
  <c r="AQ533" i="6"/>
  <c r="BL533" i="6" s="1"/>
  <c r="BK533" i="6"/>
  <c r="AG531" i="6"/>
  <c r="BB531" i="6" s="1"/>
  <c r="BA531" i="6"/>
  <c r="AO526" i="6"/>
  <c r="BJ526" i="6" s="1"/>
  <c r="BI526" i="6"/>
  <c r="LQ522" i="6"/>
  <c r="MC522" i="6" s="1"/>
  <c r="CV522" i="6" s="1"/>
  <c r="IY522" i="6"/>
  <c r="JG522" i="6" s="1"/>
  <c r="BW522" i="6" s="1"/>
  <c r="BX522" i="6" s="1"/>
  <c r="AO521" i="6"/>
  <c r="BJ521" i="6" s="1"/>
  <c r="BI521" i="6"/>
  <c r="AC520" i="6"/>
  <c r="AX520" i="6" s="1"/>
  <c r="AG516" i="6"/>
  <c r="BB516" i="6" s="1"/>
  <c r="BA516" i="6"/>
  <c r="AO514" i="6"/>
  <c r="BJ514" i="6" s="1"/>
  <c r="BI514" i="6"/>
  <c r="AY511" i="6"/>
  <c r="AE511" i="6"/>
  <c r="AZ511" i="6" s="1"/>
  <c r="AE510" i="6"/>
  <c r="AZ510" i="6" s="1"/>
  <c r="BC551" i="6"/>
  <c r="AI551" i="6"/>
  <c r="BD551" i="6" s="1"/>
  <c r="AM548" i="6"/>
  <c r="BH548" i="6" s="1"/>
  <c r="AC548" i="6"/>
  <c r="AX548" i="6" s="1"/>
  <c r="AW548" i="6"/>
  <c r="CS541" i="6"/>
  <c r="DN541" i="6" s="1"/>
  <c r="DM541" i="6"/>
  <c r="AG541" i="6"/>
  <c r="BB541" i="6" s="1"/>
  <c r="BA541" i="6"/>
  <c r="AO533" i="6"/>
  <c r="BJ533" i="6" s="1"/>
  <c r="BI533" i="6"/>
  <c r="AE533" i="6"/>
  <c r="AZ533" i="6" s="1"/>
  <c r="AY533" i="6"/>
  <c r="AO528" i="6"/>
  <c r="BJ528" i="6" s="1"/>
  <c r="BI528" i="6"/>
  <c r="AE527" i="6"/>
  <c r="AZ527" i="6" s="1"/>
  <c r="AY527" i="6"/>
  <c r="AW526" i="6"/>
  <c r="AC526" i="6"/>
  <c r="AX526" i="6" s="1"/>
  <c r="AI524" i="6"/>
  <c r="BD524" i="6" s="1"/>
  <c r="BG521" i="6"/>
  <c r="AM521" i="6"/>
  <c r="BH521" i="6" s="1"/>
  <c r="BC519" i="6"/>
  <c r="AI519" i="6"/>
  <c r="BD519" i="6" s="1"/>
  <c r="AC519" i="6"/>
  <c r="AX519" i="6" s="1"/>
  <c r="AW519" i="6"/>
  <c r="AE516" i="6"/>
  <c r="AZ516" i="6" s="1"/>
  <c r="AY516" i="6"/>
  <c r="AO515" i="6"/>
  <c r="BJ515" i="6" s="1"/>
  <c r="AW514" i="6"/>
  <c r="AC514" i="6"/>
  <c r="AX514" i="6" s="1"/>
  <c r="AE512" i="6"/>
  <c r="AZ512" i="6" s="1"/>
  <c r="AO510" i="6"/>
  <c r="BJ510" i="6" s="1"/>
  <c r="BI510" i="6"/>
  <c r="LQ508" i="6"/>
  <c r="IY508" i="6"/>
  <c r="JO508" i="6" s="1"/>
  <c r="CE508" i="6" s="1"/>
  <c r="CF508" i="6" s="1"/>
  <c r="FP584" i="6"/>
  <c r="S584" i="6" s="1"/>
  <c r="FL584" i="6"/>
  <c r="O584" i="6" s="1"/>
  <c r="FR579" i="6"/>
  <c r="U579" i="6" s="1"/>
  <c r="FN579" i="6"/>
  <c r="Q579" i="6" s="1"/>
  <c r="FJ579" i="6"/>
  <c r="M579" i="6" s="1"/>
  <c r="FL574" i="6"/>
  <c r="O574" i="6" s="1"/>
  <c r="HD551" i="6"/>
  <c r="AB551" i="6" s="1"/>
  <c r="HL549" i="6"/>
  <c r="AJ549" i="6" s="1"/>
  <c r="FJ549" i="6"/>
  <c r="M549" i="6" s="1"/>
  <c r="FA546" i="6"/>
  <c r="EZ546" i="6"/>
  <c r="FJ545" i="6"/>
  <c r="M545" i="6" s="1"/>
  <c r="FD545" i="6"/>
  <c r="G545" i="6" s="1"/>
  <c r="JB544" i="6"/>
  <c r="JA544" i="6"/>
  <c r="HP544" i="6"/>
  <c r="AN544" i="6" s="1"/>
  <c r="FD544" i="6"/>
  <c r="G544" i="6" s="1"/>
  <c r="LT543" i="6"/>
  <c r="LS543" i="6"/>
  <c r="DK541" i="6"/>
  <c r="CQ541" i="6"/>
  <c r="DL541" i="6" s="1"/>
  <c r="LW540" i="6"/>
  <c r="CP540" i="6" s="1"/>
  <c r="MI538" i="6"/>
  <c r="DB538" i="6" s="1"/>
  <c r="LY538" i="6"/>
  <c r="CR538" i="6" s="1"/>
  <c r="HH538" i="6"/>
  <c r="AF538" i="6"/>
  <c r="MI537" i="6"/>
  <c r="DB537" i="6" s="1"/>
  <c r="AQ535" i="6"/>
  <c r="BL535" i="6" s="1"/>
  <c r="HH535" i="6"/>
  <c r="AF535" i="6" s="1"/>
  <c r="HL534" i="6"/>
  <c r="AJ534" i="6" s="1"/>
  <c r="AW533" i="6"/>
  <c r="AC533" i="6"/>
  <c r="AX533" i="6" s="1"/>
  <c r="BG530" i="6"/>
  <c r="AM530" i="6"/>
  <c r="BH530" i="6" s="1"/>
  <c r="AM528" i="6"/>
  <c r="BH528" i="6" s="1"/>
  <c r="BG528" i="6"/>
  <c r="BE526" i="6"/>
  <c r="AK526" i="6"/>
  <c r="BF526" i="6" s="1"/>
  <c r="AG524" i="6"/>
  <c r="BB524" i="6" s="1"/>
  <c r="BA524" i="6"/>
  <c r="AW522" i="6"/>
  <c r="AM514" i="6"/>
  <c r="BH514" i="6" s="1"/>
  <c r="BG514" i="6"/>
  <c r="AM510" i="6"/>
  <c r="BH510" i="6" s="1"/>
  <c r="BG510" i="6"/>
  <c r="HH551" i="6"/>
  <c r="AF551" i="6" s="1"/>
  <c r="FJ550" i="6"/>
  <c r="M550" i="6" s="1"/>
  <c r="FD550" i="6"/>
  <c r="G550" i="6" s="1"/>
  <c r="BC548" i="6"/>
  <c r="AI548" i="6"/>
  <c r="BD548" i="6" s="1"/>
  <c r="HN544" i="6"/>
  <c r="AL544" i="6" s="1"/>
  <c r="HF543" i="6"/>
  <c r="AD543" i="6" s="1"/>
  <c r="HJ543" i="6"/>
  <c r="AH543" i="6" s="1"/>
  <c r="HN543" i="6"/>
  <c r="AL543" i="6" s="1"/>
  <c r="HR543" i="6"/>
  <c r="AP543" i="6" s="1"/>
  <c r="DA541" i="6"/>
  <c r="DV541" i="6" s="1"/>
  <c r="DU541" i="6"/>
  <c r="AO541" i="6"/>
  <c r="BJ541" i="6" s="1"/>
  <c r="BI541" i="6"/>
  <c r="AE541" i="6"/>
  <c r="AZ541" i="6" s="1"/>
  <c r="AY541" i="6"/>
  <c r="HH540" i="6"/>
  <c r="AF540" i="6" s="1"/>
  <c r="DA538" i="6"/>
  <c r="DV538" i="6" s="1"/>
  <c r="AE538" i="6"/>
  <c r="AZ538" i="6" s="1"/>
  <c r="AM533" i="6"/>
  <c r="BH533" i="6" s="1"/>
  <c r="BG533" i="6"/>
  <c r="BK531" i="6"/>
  <c r="AQ531" i="6"/>
  <c r="BL531" i="6" s="1"/>
  <c r="AK530" i="6"/>
  <c r="BF530" i="6" s="1"/>
  <c r="BE530" i="6"/>
  <c r="BK527" i="6"/>
  <c r="AQ527" i="6"/>
  <c r="BL527" i="6" s="1"/>
  <c r="BC526" i="6"/>
  <c r="AI526" i="6"/>
  <c r="BD526" i="6" s="1"/>
  <c r="AQ524" i="6"/>
  <c r="BL524" i="6" s="1"/>
  <c r="BK524" i="6"/>
  <c r="BC521" i="6"/>
  <c r="AI521" i="6"/>
  <c r="BD521" i="6" s="1"/>
  <c r="BK516" i="6"/>
  <c r="AQ516" i="6"/>
  <c r="BL516" i="6" s="1"/>
  <c r="BE515" i="6"/>
  <c r="AK515" i="6"/>
  <c r="BF515" i="6" s="1"/>
  <c r="BK512" i="6"/>
  <c r="AQ512" i="6"/>
  <c r="BL512" i="6" s="1"/>
  <c r="AK511" i="6"/>
  <c r="BF511" i="6" s="1"/>
  <c r="BE511" i="6"/>
  <c r="FR530" i="6"/>
  <c r="U530" i="6" s="1"/>
  <c r="FN530" i="6"/>
  <c r="Q530" i="6" s="1"/>
  <c r="FJ530" i="6"/>
  <c r="M530" i="6" s="1"/>
  <c r="FF530" i="6"/>
  <c r="I530" i="6" s="1"/>
  <c r="HR525" i="6"/>
  <c r="AP525" i="6" s="1"/>
  <c r="HN525" i="6"/>
  <c r="AL525" i="6" s="1"/>
  <c r="HJ525" i="6"/>
  <c r="AH525" i="6" s="1"/>
  <c r="HF525" i="6"/>
  <c r="AD525" i="6" s="1"/>
  <c r="FR520" i="6"/>
  <c r="U520" i="6" s="1"/>
  <c r="FN520" i="6"/>
  <c r="Q520" i="6"/>
  <c r="FJ520" i="6"/>
  <c r="M520" i="6" s="1"/>
  <c r="FF520" i="6"/>
  <c r="I520" i="6" s="1"/>
  <c r="HR515" i="6"/>
  <c r="AP515" i="6" s="1"/>
  <c r="HN515" i="6"/>
  <c r="AL515" i="6" s="1"/>
  <c r="HJ515" i="6"/>
  <c r="AH515" i="6" s="1"/>
  <c r="HF515" i="6"/>
  <c r="AD515" i="6" s="1"/>
  <c r="FR511" i="6"/>
  <c r="U511" i="6" s="1"/>
  <c r="FN511" i="6"/>
  <c r="Q511" i="6" s="1"/>
  <c r="FJ511" i="6"/>
  <c r="M511" i="6" s="1"/>
  <c r="FF511" i="6"/>
  <c r="I511" i="6" s="1"/>
  <c r="FP508" i="6"/>
  <c r="S508" i="6" s="1"/>
  <c r="BG503" i="6"/>
  <c r="AM503" i="6"/>
  <c r="BH503" i="6" s="1"/>
  <c r="BC498" i="6"/>
  <c r="AI498" i="6"/>
  <c r="BD498" i="6" s="1"/>
  <c r="AG496" i="6"/>
  <c r="BB496" i="6" s="1"/>
  <c r="BA496" i="6"/>
  <c r="FF496" i="6"/>
  <c r="I496" i="6" s="1"/>
  <c r="FJ496" i="6"/>
  <c r="M496" i="6" s="1"/>
  <c r="FN496" i="6"/>
  <c r="Q496" i="6" s="1"/>
  <c r="FR496" i="6"/>
  <c r="U496" i="6" s="1"/>
  <c r="FH496" i="6"/>
  <c r="K496" i="6" s="1"/>
  <c r="FL496" i="6"/>
  <c r="O496" i="6" s="1"/>
  <c r="FP496" i="6"/>
  <c r="S496" i="6" s="1"/>
  <c r="BC492" i="6"/>
  <c r="AI492" i="6"/>
  <c r="BD492" i="6" s="1"/>
  <c r="AG488" i="6"/>
  <c r="BB488" i="6" s="1"/>
  <c r="BE487" i="6"/>
  <c r="AK487" i="6"/>
  <c r="BF487" i="6" s="1"/>
  <c r="BG483" i="6"/>
  <c r="AM483" i="6"/>
  <c r="BH483" i="6" s="1"/>
  <c r="AE479" i="6"/>
  <c r="AZ479" i="6" s="1"/>
  <c r="AY479" i="6"/>
  <c r="BK478" i="6"/>
  <c r="AQ478" i="6"/>
  <c r="BL478" i="6" s="1"/>
  <c r="BE476" i="6"/>
  <c r="AE476" i="6"/>
  <c r="AZ476" i="6" s="1"/>
  <c r="AY476" i="6"/>
  <c r="BE475" i="6"/>
  <c r="AK475" i="6"/>
  <c r="BF475" i="6" s="1"/>
  <c r="AG474" i="6"/>
  <c r="BB474" i="6" s="1"/>
  <c r="BA474" i="6"/>
  <c r="BK471" i="6"/>
  <c r="AQ471" i="6"/>
  <c r="BL471" i="6" s="1"/>
  <c r="BC471" i="6"/>
  <c r="AI471" i="6"/>
  <c r="BD471" i="6" s="1"/>
  <c r="BA466" i="6"/>
  <c r="BI464" i="6"/>
  <c r="AO464" i="6"/>
  <c r="BJ464" i="6" s="1"/>
  <c r="LQ462" i="6"/>
  <c r="LW462" i="6" s="1"/>
  <c r="CP462" i="6" s="1"/>
  <c r="IY462" i="6"/>
  <c r="LS545" i="6"/>
  <c r="HL508" i="6"/>
  <c r="AJ508" i="6" s="1"/>
  <c r="FJ508" i="6"/>
  <c r="M508" i="6" s="1"/>
  <c r="HL507" i="6"/>
  <c r="AJ507" i="6" s="1"/>
  <c r="BI505" i="6"/>
  <c r="AG505" i="6"/>
  <c r="BB505" i="6" s="1"/>
  <c r="BA505" i="6"/>
  <c r="FP505" i="6"/>
  <c r="S505" i="6" s="1"/>
  <c r="AK501" i="6"/>
  <c r="BF501" i="6" s="1"/>
  <c r="BE501" i="6"/>
  <c r="HD499" i="6"/>
  <c r="AB499" i="6" s="1"/>
  <c r="HH498" i="6"/>
  <c r="AF498" i="6" s="1"/>
  <c r="AG497" i="6"/>
  <c r="BB497" i="6" s="1"/>
  <c r="BA497" i="6"/>
  <c r="FD496" i="6"/>
  <c r="G496" i="6" s="1"/>
  <c r="AY493" i="6"/>
  <c r="AE493" i="6"/>
  <c r="AZ493" i="6" s="1"/>
  <c r="FN493" i="6"/>
  <c r="Q493" i="6" s="1"/>
  <c r="FD493" i="6"/>
  <c r="G493" i="6" s="1"/>
  <c r="AW492" i="6"/>
  <c r="HF491" i="6"/>
  <c r="AD491" i="6" s="1"/>
  <c r="HJ491" i="6"/>
  <c r="AH491" i="6" s="1"/>
  <c r="HN491" i="6"/>
  <c r="AL491" i="6" s="1"/>
  <c r="HR491" i="6"/>
  <c r="AP491" i="6" s="1"/>
  <c r="HH491" i="6"/>
  <c r="AF491" i="6" s="1"/>
  <c r="HL491" i="6"/>
  <c r="AJ491" i="6"/>
  <c r="HP491" i="6"/>
  <c r="AN491" i="6" s="1"/>
  <c r="HF488" i="6"/>
  <c r="AD488" i="6" s="1"/>
  <c r="AK483" i="6"/>
  <c r="BF483" i="6" s="1"/>
  <c r="BE483" i="6"/>
  <c r="AK482" i="6"/>
  <c r="BF482" i="6" s="1"/>
  <c r="BE482" i="6"/>
  <c r="AW479" i="6"/>
  <c r="AC479" i="6"/>
  <c r="AX479" i="6" s="1"/>
  <c r="AO478" i="6"/>
  <c r="BJ478" i="6" s="1"/>
  <c r="BI478" i="6"/>
  <c r="BI470" i="6"/>
  <c r="AO470" i="6"/>
  <c r="BJ470" i="6" s="1"/>
  <c r="EZ543" i="6"/>
  <c r="FJ543" i="6"/>
  <c r="M543" i="6" s="1"/>
  <c r="JS537" i="6"/>
  <c r="CI537" i="6" s="1"/>
  <c r="CJ537" i="6" s="1"/>
  <c r="JO537" i="6"/>
  <c r="CE537" i="6" s="1"/>
  <c r="CF537" i="6" s="1"/>
  <c r="JK537" i="6"/>
  <c r="CA537" i="6" s="1"/>
  <c r="CB537" i="6" s="1"/>
  <c r="JG537" i="6"/>
  <c r="BW537" i="6" s="1"/>
  <c r="BX537" i="6" s="1"/>
  <c r="FR537" i="6"/>
  <c r="U537" i="6" s="1"/>
  <c r="FN537" i="6"/>
  <c r="Q537" i="6" s="1"/>
  <c r="FJ537" i="6"/>
  <c r="M537" i="6" s="1"/>
  <c r="HR532" i="6"/>
  <c r="AP532" i="6" s="1"/>
  <c r="HN532" i="6"/>
  <c r="AL532" i="6" s="1"/>
  <c r="HJ532" i="6"/>
  <c r="AH532" i="6" s="1"/>
  <c r="HF532" i="6"/>
  <c r="AD532" i="6" s="1"/>
  <c r="FP532" i="6"/>
  <c r="S532" i="6" s="1"/>
  <c r="FH532" i="6"/>
  <c r="K532" i="6" s="1"/>
  <c r="HP527" i="6"/>
  <c r="AN527" i="6" s="1"/>
  <c r="HL527" i="6"/>
  <c r="AJ527" i="6" s="1"/>
  <c r="HH527" i="6"/>
  <c r="AF527" i="6" s="1"/>
  <c r="HD527" i="6"/>
  <c r="AB527" i="6" s="1"/>
  <c r="AW527" i="6" s="1"/>
  <c r="FR527" i="6"/>
  <c r="U527" i="6" s="1"/>
  <c r="FN527" i="6"/>
  <c r="Q527" i="6" s="1"/>
  <c r="FJ527" i="6"/>
  <c r="M527" i="6" s="1"/>
  <c r="FF527" i="6"/>
  <c r="I527" i="6" s="1"/>
  <c r="LG526" i="6"/>
  <c r="LH526" i="6" s="1"/>
  <c r="HR522" i="6"/>
  <c r="AP522" i="6" s="1"/>
  <c r="HN522" i="6"/>
  <c r="AL522" i="6" s="1"/>
  <c r="HJ522" i="6"/>
  <c r="AH522" i="6" s="1"/>
  <c r="HF522" i="6"/>
  <c r="AD522" i="6" s="1"/>
  <c r="FP522" i="6"/>
  <c r="S522" i="6" s="1"/>
  <c r="FL522" i="6"/>
  <c r="O522" i="6" s="1"/>
  <c r="FH522" i="6"/>
  <c r="K522" i="6" s="1"/>
  <c r="FD522" i="6"/>
  <c r="G522" i="6" s="1"/>
  <c r="HP517" i="6"/>
  <c r="AN517" i="6" s="1"/>
  <c r="HL517" i="6"/>
  <c r="AJ517" i="6" s="1"/>
  <c r="HH517" i="6"/>
  <c r="AF517" i="6" s="1"/>
  <c r="HD517" i="6"/>
  <c r="AB517" i="6" s="1"/>
  <c r="FR517" i="6"/>
  <c r="U517" i="6" s="1"/>
  <c r="FN517" i="6"/>
  <c r="Q517" i="6" s="1"/>
  <c r="FJ517" i="6"/>
  <c r="M517" i="6" s="1"/>
  <c r="FF517" i="6"/>
  <c r="I517" i="6" s="1"/>
  <c r="LG516" i="6"/>
  <c r="LH516" i="6" s="1"/>
  <c r="HR513" i="6"/>
  <c r="AP513" i="6" s="1"/>
  <c r="HN513" i="6"/>
  <c r="AL513" i="6" s="1"/>
  <c r="HJ513" i="6"/>
  <c r="AH513" i="6" s="1"/>
  <c r="FP513" i="6"/>
  <c r="S513" i="6" s="1"/>
  <c r="FL513" i="6"/>
  <c r="O513" i="6" s="1"/>
  <c r="FH513" i="6"/>
  <c r="K513" i="6" s="1"/>
  <c r="FD513" i="6"/>
  <c r="G513" i="6" s="1"/>
  <c r="BA507" i="6"/>
  <c r="BE504" i="6"/>
  <c r="AK504" i="6"/>
  <c r="BF504" i="6" s="1"/>
  <c r="AE498" i="6"/>
  <c r="AZ498" i="6" s="1"/>
  <c r="AY498" i="6"/>
  <c r="BG494" i="6"/>
  <c r="AM494" i="6"/>
  <c r="BH494" i="6" s="1"/>
  <c r="AC493" i="6"/>
  <c r="AX493" i="6" s="1"/>
  <c r="AW493" i="6"/>
  <c r="BI492" i="6"/>
  <c r="AG492" i="6"/>
  <c r="BB492" i="6" s="1"/>
  <c r="BA492" i="6"/>
  <c r="HP490" i="6"/>
  <c r="AN490" i="6" s="1"/>
  <c r="LQ484" i="6"/>
  <c r="LY484" i="6"/>
  <c r="CR484" i="6" s="1"/>
  <c r="IY484" i="6"/>
  <c r="JE484" i="6"/>
  <c r="BU484" i="6" s="1"/>
  <c r="BV484" i="6" s="1"/>
  <c r="BK484" i="6"/>
  <c r="AQ484" i="6"/>
  <c r="BL484" i="6" s="1"/>
  <c r="BC483" i="6"/>
  <c r="AI483" i="6"/>
  <c r="BD483" i="6" s="1"/>
  <c r="AM478" i="6"/>
  <c r="BH478" i="6" s="1"/>
  <c r="BG478" i="6"/>
  <c r="AW478" i="6"/>
  <c r="AC478" i="6"/>
  <c r="AX478" i="6" s="1"/>
  <c r="AG475" i="6"/>
  <c r="BB475" i="6" s="1"/>
  <c r="BA475" i="6"/>
  <c r="AO474" i="6"/>
  <c r="BJ474" i="6" s="1"/>
  <c r="BI474" i="6"/>
  <c r="AO471" i="6"/>
  <c r="BJ471" i="6" s="1"/>
  <c r="BI471" i="6"/>
  <c r="AG471" i="6"/>
  <c r="BB471" i="6" s="1"/>
  <c r="BA471" i="6"/>
  <c r="AW470" i="6"/>
  <c r="AC470" i="6"/>
  <c r="AX470" i="6" s="1"/>
  <c r="BI468" i="6"/>
  <c r="AO468" i="6"/>
  <c r="BJ468" i="6" s="1"/>
  <c r="AI460" i="6"/>
  <c r="BD460" i="6" s="1"/>
  <c r="BC460" i="6"/>
  <c r="AI508" i="6"/>
  <c r="BD508" i="6" s="1"/>
  <c r="FN508" i="6"/>
  <c r="Q508" i="6" s="1"/>
  <c r="HJ507" i="6"/>
  <c r="AH507" i="6" s="1"/>
  <c r="LH504" i="6"/>
  <c r="AW504" i="6"/>
  <c r="AC504" i="6"/>
  <c r="AX504" i="6" s="1"/>
  <c r="IY503" i="6"/>
  <c r="JQ503" i="6"/>
  <c r="CG503" i="6" s="1"/>
  <c r="CH503" i="6" s="1"/>
  <c r="LQ503" i="6"/>
  <c r="MC503" i="6"/>
  <c r="CV503" i="6" s="1"/>
  <c r="BK501" i="6"/>
  <c r="AQ501" i="6"/>
  <c r="BL501" i="6" s="1"/>
  <c r="BC501" i="6"/>
  <c r="AI501" i="6"/>
  <c r="BD501" i="6" s="1"/>
  <c r="AW498" i="6"/>
  <c r="FJ493" i="6"/>
  <c r="M493" i="6" s="1"/>
  <c r="HR488" i="6"/>
  <c r="AP488" i="6" s="1"/>
  <c r="AG487" i="6"/>
  <c r="BB487" i="6" s="1"/>
  <c r="BA487" i="6"/>
  <c r="AG483" i="6"/>
  <c r="BB483" i="6" s="1"/>
  <c r="BA483" i="6"/>
  <c r="BK482" i="6"/>
  <c r="AQ482" i="6"/>
  <c r="BL482" i="6" s="1"/>
  <c r="BC482" i="6"/>
  <c r="AI482" i="6"/>
  <c r="BD482" i="6" s="1"/>
  <c r="AG476" i="6"/>
  <c r="BB476" i="6" s="1"/>
  <c r="BA476" i="6"/>
  <c r="AW474" i="6"/>
  <c r="AC474" i="6"/>
  <c r="AX474" i="6" s="1"/>
  <c r="AQ507" i="6"/>
  <c r="BL507" i="6" s="1"/>
  <c r="LQ505" i="6"/>
  <c r="LY505" i="6" s="1"/>
  <c r="CR505" i="6" s="1"/>
  <c r="IY505" i="6"/>
  <c r="JG505" i="6"/>
  <c r="BW505" i="6" s="1"/>
  <c r="BX505" i="6" s="1"/>
  <c r="AY503" i="6"/>
  <c r="AE503" i="6"/>
  <c r="AZ503" i="6" s="1"/>
  <c r="AC501" i="6"/>
  <c r="AX501" i="6" s="1"/>
  <c r="AW501" i="6"/>
  <c r="HF500" i="6"/>
  <c r="AD500" i="6" s="1"/>
  <c r="HJ500" i="6"/>
  <c r="AH500" i="6" s="1"/>
  <c r="HN500" i="6"/>
  <c r="AL500" i="6" s="1"/>
  <c r="HR500" i="6"/>
  <c r="AP500" i="6"/>
  <c r="HH500" i="6"/>
  <c r="AF500" i="6" s="1"/>
  <c r="HL500" i="6"/>
  <c r="AJ500" i="6" s="1"/>
  <c r="HP500" i="6"/>
  <c r="AN500" i="6" s="1"/>
  <c r="BK498" i="6"/>
  <c r="AQ498" i="6"/>
  <c r="BL498" i="6" s="1"/>
  <c r="AW497" i="6"/>
  <c r="AC497" i="6"/>
  <c r="AX497" i="6" s="1"/>
  <c r="BE496" i="6"/>
  <c r="AK496" i="6"/>
  <c r="BF496" i="6" s="1"/>
  <c r="AY494" i="6"/>
  <c r="AE494" i="6"/>
  <c r="AZ494" i="6" s="1"/>
  <c r="BG492" i="6"/>
  <c r="AM492" i="6"/>
  <c r="BH492" i="6" s="1"/>
  <c r="AY492" i="6"/>
  <c r="AE492" i="6"/>
  <c r="AZ492" i="6" s="1"/>
  <c r="HP488" i="6"/>
  <c r="AN488" i="6" s="1"/>
  <c r="AY483" i="6"/>
  <c r="AE483" i="6"/>
  <c r="AZ483" i="6" s="1"/>
  <c r="AC482" i="6"/>
  <c r="AX482" i="6" s="1"/>
  <c r="AE480" i="6"/>
  <c r="AZ480" i="6" s="1"/>
  <c r="AY480" i="6"/>
  <c r="BC478" i="6"/>
  <c r="AI478" i="6"/>
  <c r="BD478" i="6" s="1"/>
  <c r="BI472" i="6"/>
  <c r="AY471" i="6"/>
  <c r="AE471" i="6"/>
  <c r="AZ471" i="6" s="1"/>
  <c r="BE470" i="6"/>
  <c r="AK470" i="6"/>
  <c r="BF470" i="6" s="1"/>
  <c r="AY467" i="6"/>
  <c r="AE467" i="6"/>
  <c r="AZ467" i="6" s="1"/>
  <c r="AQ462" i="6"/>
  <c r="BL462" i="6" s="1"/>
  <c r="BG506" i="6"/>
  <c r="AM506" i="6"/>
  <c r="BH506" i="6" s="1"/>
  <c r="BE505" i="6"/>
  <c r="AK505" i="6"/>
  <c r="BF505" i="6" s="1"/>
  <c r="AW505" i="6"/>
  <c r="AC505" i="6"/>
  <c r="AX505" i="6" s="1"/>
  <c r="BA504" i="6"/>
  <c r="AG504" i="6"/>
  <c r="BB504" i="6" s="1"/>
  <c r="AO501" i="6"/>
  <c r="BJ501" i="6" s="1"/>
  <c r="BI501" i="6"/>
  <c r="AC500" i="6"/>
  <c r="AX500" i="6" s="1"/>
  <c r="AW500" i="6"/>
  <c r="AO498" i="6"/>
  <c r="BJ498" i="6" s="1"/>
  <c r="AE497" i="6"/>
  <c r="AZ497" i="6" s="1"/>
  <c r="AY497" i="6"/>
  <c r="BK494" i="6"/>
  <c r="AQ494" i="6"/>
  <c r="BL494" i="6" s="1"/>
  <c r="BE490" i="6"/>
  <c r="AK490" i="6"/>
  <c r="BF490" i="6" s="1"/>
  <c r="AM488" i="6"/>
  <c r="BH488" i="6" s="1"/>
  <c r="BG488" i="6"/>
  <c r="AO487" i="6"/>
  <c r="BJ487" i="6" s="1"/>
  <c r="BI487" i="6"/>
  <c r="AC483" i="6"/>
  <c r="AX483" i="6" s="1"/>
  <c r="AW483" i="6"/>
  <c r="AG482" i="6"/>
  <c r="BB482" i="6" s="1"/>
  <c r="BA482" i="6"/>
  <c r="AG478" i="6"/>
  <c r="BB478" i="6" s="1"/>
  <c r="BA478" i="6"/>
  <c r="AO476" i="6"/>
  <c r="BJ476" i="6" s="1"/>
  <c r="BI476" i="6"/>
  <c r="BE474" i="6"/>
  <c r="AK474" i="6"/>
  <c r="BF474" i="6" s="1"/>
  <c r="BG472" i="6"/>
  <c r="AM472" i="6"/>
  <c r="BH472" i="6" s="1"/>
  <c r="AE470" i="6"/>
  <c r="AZ470" i="6" s="1"/>
  <c r="BG466" i="6"/>
  <c r="AM466" i="6"/>
  <c r="BH466" i="6" s="1"/>
  <c r="AQ460" i="6"/>
  <c r="BL460" i="6" s="1"/>
  <c r="BK460" i="6"/>
  <c r="EZ548" i="6"/>
  <c r="FF548" i="6" s="1"/>
  <c r="I548" i="6" s="1"/>
  <c r="GZ546" i="6"/>
  <c r="HN546" i="6"/>
  <c r="AL546" i="6" s="1"/>
  <c r="JA545" i="6"/>
  <c r="LS544" i="6"/>
  <c r="JQ537" i="6"/>
  <c r="CG537" i="6" s="1"/>
  <c r="CH537" i="6" s="1"/>
  <c r="JM537" i="6"/>
  <c r="CC537" i="6" s="1"/>
  <c r="CD537" i="6" s="1"/>
  <c r="JI537" i="6"/>
  <c r="BY537" i="6" s="1"/>
  <c r="BZ537" i="6" s="1"/>
  <c r="FP537" i="6"/>
  <c r="S537" i="6" s="1"/>
  <c r="FL537" i="6"/>
  <c r="O537" i="6" s="1"/>
  <c r="FH537" i="6"/>
  <c r="K537" i="6" s="1"/>
  <c r="HP532" i="6"/>
  <c r="AN532" i="6" s="1"/>
  <c r="HL532" i="6"/>
  <c r="AJ532" i="6" s="1"/>
  <c r="HH532" i="6"/>
  <c r="AF532" i="6" s="1"/>
  <c r="FR532" i="6"/>
  <c r="U532" i="6" s="1"/>
  <c r="FN532" i="6"/>
  <c r="Q532" i="6" s="1"/>
  <c r="FJ532" i="6"/>
  <c r="M532" i="6" s="1"/>
  <c r="FL527" i="6"/>
  <c r="O527" i="6" s="1"/>
  <c r="HP522" i="6"/>
  <c r="AN522" i="6" s="1"/>
  <c r="HL522" i="6"/>
  <c r="AJ522" i="6" s="1"/>
  <c r="FR522" i="6"/>
  <c r="U522" i="6" s="1"/>
  <c r="FN522" i="6"/>
  <c r="Q522" i="6" s="1"/>
  <c r="FJ522" i="6"/>
  <c r="M522" i="6" s="1"/>
  <c r="HR517" i="6"/>
  <c r="AP517" i="6" s="1"/>
  <c r="HN517" i="6"/>
  <c r="AL517" i="6" s="1"/>
  <c r="HJ517" i="6"/>
  <c r="AH517" i="6" s="1"/>
  <c r="FP517" i="6"/>
  <c r="S517" i="6" s="1"/>
  <c r="FL517" i="6"/>
  <c r="O517" i="6" s="1"/>
  <c r="HL513" i="6"/>
  <c r="AJ513" i="6" s="1"/>
  <c r="FR513" i="6"/>
  <c r="U513" i="6" s="1"/>
  <c r="FN513" i="6"/>
  <c r="Q513" i="6" s="1"/>
  <c r="FJ513" i="6"/>
  <c r="M513" i="6" s="1"/>
  <c r="FL508" i="6"/>
  <c r="O508" i="6" s="1"/>
  <c r="HP507" i="6"/>
  <c r="AN507" i="6" s="1"/>
  <c r="HF507" i="6"/>
  <c r="AD507" i="6" s="1"/>
  <c r="AE504" i="6"/>
  <c r="AZ504" i="6" s="1"/>
  <c r="IY500" i="6"/>
  <c r="JG500" i="6" s="1"/>
  <c r="BW500" i="6" s="1"/>
  <c r="BX500" i="6" s="1"/>
  <c r="LQ500" i="6"/>
  <c r="LY500" i="6" s="1"/>
  <c r="CR500" i="6" s="1"/>
  <c r="AM498" i="6"/>
  <c r="BH498" i="6" s="1"/>
  <c r="BG498" i="6"/>
  <c r="BE497" i="6"/>
  <c r="AK497" i="6"/>
  <c r="BF497" i="6" s="1"/>
  <c r="AK493" i="6"/>
  <c r="BF493" i="6" s="1"/>
  <c r="BE493" i="6"/>
  <c r="AK492" i="6"/>
  <c r="BF492" i="6" s="1"/>
  <c r="BE492" i="6"/>
  <c r="HD490" i="6"/>
  <c r="AB490" i="6" s="1"/>
  <c r="AW487" i="6"/>
  <c r="AC487" i="6"/>
  <c r="AX487" i="6" s="1"/>
  <c r="AE478" i="6"/>
  <c r="AZ478" i="6" s="1"/>
  <c r="AY478" i="6"/>
  <c r="AW476" i="6"/>
  <c r="AC476" i="6"/>
  <c r="AX476" i="6" s="1"/>
  <c r="AO475" i="6"/>
  <c r="BJ475" i="6" s="1"/>
  <c r="AK472" i="6"/>
  <c r="BF472" i="6" s="1"/>
  <c r="BE472" i="6"/>
  <c r="AY468" i="6"/>
  <c r="AE468" i="6"/>
  <c r="AZ468" i="6" s="1"/>
  <c r="BG467" i="6"/>
  <c r="AM467" i="6"/>
  <c r="BH467" i="6" s="1"/>
  <c r="AC467" i="6"/>
  <c r="AX467" i="6" s="1"/>
  <c r="AW467" i="6"/>
  <c r="AQ508" i="6"/>
  <c r="BL508" i="6" s="1"/>
  <c r="AM507" i="6"/>
  <c r="BH507" i="6" s="1"/>
  <c r="IY506" i="6"/>
  <c r="JI506" i="6" s="1"/>
  <c r="BY506" i="6" s="1"/>
  <c r="BZ506" i="6" s="1"/>
  <c r="LQ506" i="6"/>
  <c r="MI506" i="6"/>
  <c r="DB506" i="6" s="1"/>
  <c r="AK506" i="6"/>
  <c r="BF506" i="6" s="1"/>
  <c r="BE506" i="6"/>
  <c r="FF506" i="6"/>
  <c r="I506" i="6" s="1"/>
  <c r="FJ506" i="6"/>
  <c r="M506" i="6" s="1"/>
  <c r="FN506" i="6"/>
  <c r="Q506" i="6" s="1"/>
  <c r="FR506" i="6"/>
  <c r="U506" i="6" s="1"/>
  <c r="BI504" i="6"/>
  <c r="AO504" i="6"/>
  <c r="BJ504" i="6" s="1"/>
  <c r="HL498" i="6"/>
  <c r="AJ498" i="6" s="1"/>
  <c r="BC494" i="6"/>
  <c r="AI494" i="6"/>
  <c r="BD494" i="6" s="1"/>
  <c r="BC493" i="6"/>
  <c r="AI493" i="6"/>
  <c r="BD493" i="6" s="1"/>
  <c r="FR493" i="6"/>
  <c r="U493" i="6" s="1"/>
  <c r="LF490" i="6"/>
  <c r="LH490" i="6"/>
  <c r="HJ488" i="6"/>
  <c r="AH488" i="6" s="1"/>
  <c r="AM487" i="6"/>
  <c r="BH487" i="6" s="1"/>
  <c r="BG487" i="6"/>
  <c r="BG484" i="6"/>
  <c r="AM484" i="6"/>
  <c r="BH484" i="6" s="1"/>
  <c r="AO483" i="6"/>
  <c r="BJ483" i="6" s="1"/>
  <c r="BI483" i="6"/>
  <c r="BG482" i="6"/>
  <c r="AM482" i="6"/>
  <c r="BH482" i="6" s="1"/>
  <c r="AY482" i="6"/>
  <c r="AE482" i="6"/>
  <c r="AZ482" i="6" s="1"/>
  <c r="AW475" i="6"/>
  <c r="AC475" i="6"/>
  <c r="AX475" i="6" s="1"/>
  <c r="BC472" i="6"/>
  <c r="AI472" i="6"/>
  <c r="BD472" i="6" s="1"/>
  <c r="AG470" i="6"/>
  <c r="BB470" i="6" s="1"/>
  <c r="BA470" i="6"/>
  <c r="BI467" i="6"/>
  <c r="AO467" i="6"/>
  <c r="BJ467" i="6" s="1"/>
  <c r="LH464" i="6"/>
  <c r="AW464" i="6"/>
  <c r="AC464" i="6"/>
  <c r="AX464" i="6" s="1"/>
  <c r="FR501" i="6"/>
  <c r="U501" i="6" s="1"/>
  <c r="FN501" i="6"/>
  <c r="Q501" i="6" s="1"/>
  <c r="R501" i="6" s="1"/>
  <c r="FJ501" i="6"/>
  <c r="M501" i="6" s="1"/>
  <c r="HR497" i="6"/>
  <c r="AP497" i="6" s="1"/>
  <c r="HN497" i="6"/>
  <c r="AL497" i="6" s="1"/>
  <c r="HJ497" i="6"/>
  <c r="AH497" i="6" s="1"/>
  <c r="FN492" i="6"/>
  <c r="Q492" i="6" s="1"/>
  <c r="FJ492" i="6"/>
  <c r="M492" i="6" s="1"/>
  <c r="HR487" i="6"/>
  <c r="AP487" i="6" s="1"/>
  <c r="HJ487" i="6"/>
  <c r="AH487" i="6" s="1"/>
  <c r="FR482" i="6"/>
  <c r="U482" i="6" s="1"/>
  <c r="FN482" i="6"/>
  <c r="Q482" i="6" s="1"/>
  <c r="FJ482" i="6"/>
  <c r="M482" i="6" s="1"/>
  <c r="HR476" i="6"/>
  <c r="AP476" i="6" s="1"/>
  <c r="HN476" i="6"/>
  <c r="AL476" i="6" s="1"/>
  <c r="HJ476" i="6"/>
  <c r="AH476" i="6" s="1"/>
  <c r="FR471" i="6"/>
  <c r="U471" i="6" s="1"/>
  <c r="FN471" i="6"/>
  <c r="Q471" i="6" s="1"/>
  <c r="FJ471" i="6"/>
  <c r="M471" i="6" s="1"/>
  <c r="FL468" i="6"/>
  <c r="O468" i="6" s="1"/>
  <c r="HP466" i="6"/>
  <c r="AN466" i="6"/>
  <c r="HF466" i="6"/>
  <c r="AD466" i="6" s="1"/>
  <c r="HF464" i="6"/>
  <c r="AD464" i="6"/>
  <c r="HJ464" i="6"/>
  <c r="AH464" i="6" s="1"/>
  <c r="HN464" i="6"/>
  <c r="AL464" i="6" s="1"/>
  <c r="HR464" i="6"/>
  <c r="AP464" i="6" s="1"/>
  <c r="FF464" i="6"/>
  <c r="I464" i="6" s="1"/>
  <c r="HN460" i="6"/>
  <c r="AL460" i="6" s="1"/>
  <c r="LF458" i="6"/>
  <c r="AM455" i="6"/>
  <c r="BH455" i="6" s="1"/>
  <c r="BG455" i="6"/>
  <c r="AO454" i="6"/>
  <c r="BJ454" i="6" s="1"/>
  <c r="BI454" i="6"/>
  <c r="FF454" i="6"/>
  <c r="I454" i="6" s="1"/>
  <c r="FJ454" i="6"/>
  <c r="M454" i="6" s="1"/>
  <c r="FN454" i="6"/>
  <c r="Q454" i="6" s="1"/>
  <c r="FR454" i="6"/>
  <c r="U454" i="6" s="1"/>
  <c r="FH454" i="6"/>
  <c r="K454" i="6" s="1"/>
  <c r="FL454" i="6"/>
  <c r="O454" i="6" s="1"/>
  <c r="FP454" i="6"/>
  <c r="S454" i="6" s="1"/>
  <c r="BK452" i="6"/>
  <c r="AQ452" i="6"/>
  <c r="BL452" i="6" s="1"/>
  <c r="BK451" i="6"/>
  <c r="LF447" i="6"/>
  <c r="LG447" i="6"/>
  <c r="HP446" i="6"/>
  <c r="AN446" i="6" s="1"/>
  <c r="HF446" i="6"/>
  <c r="AD446" i="6" s="1"/>
  <c r="AW444" i="6"/>
  <c r="AC444" i="6"/>
  <c r="AX444" i="6" s="1"/>
  <c r="AY442" i="6"/>
  <c r="AE442" i="6"/>
  <c r="AZ442" i="6" s="1"/>
  <c r="AY440" i="6"/>
  <c r="AE440" i="6"/>
  <c r="AZ440" i="6" s="1"/>
  <c r="AY439" i="6"/>
  <c r="AE436" i="6"/>
  <c r="AZ436" i="6" s="1"/>
  <c r="AY436" i="6"/>
  <c r="AW434" i="6"/>
  <c r="AC434" i="6"/>
  <c r="AX434" i="6" s="1"/>
  <c r="BK428" i="6"/>
  <c r="AQ428" i="6"/>
  <c r="BL428" i="6" s="1"/>
  <c r="AG428" i="6"/>
  <c r="BB428" i="6" s="1"/>
  <c r="BA428" i="6"/>
  <c r="BK426" i="6"/>
  <c r="AQ426" i="6"/>
  <c r="BL426" i="6" s="1"/>
  <c r="HR505" i="6"/>
  <c r="AP505" i="6" s="1"/>
  <c r="HN505" i="6"/>
  <c r="AL505" i="6" s="1"/>
  <c r="HJ505" i="6"/>
  <c r="AH505" i="6" s="1"/>
  <c r="FJ500" i="6"/>
  <c r="M500" i="6" s="1"/>
  <c r="HR496" i="6"/>
  <c r="AP496" i="6" s="1"/>
  <c r="HN496" i="6"/>
  <c r="AL496" i="6" s="1"/>
  <c r="HJ496" i="6"/>
  <c r="AH496" i="6" s="1"/>
  <c r="FR491" i="6"/>
  <c r="U491" i="6" s="1"/>
  <c r="FN491" i="6"/>
  <c r="Q491" i="6" s="1"/>
  <c r="HR486" i="6"/>
  <c r="AP486" i="6" s="1"/>
  <c r="HN486" i="6"/>
  <c r="AL486" i="6" s="1"/>
  <c r="HJ486" i="6"/>
  <c r="AH486" i="6"/>
  <c r="FP486" i="6"/>
  <c r="S486" i="6" s="1"/>
  <c r="FL486" i="6"/>
  <c r="O486" i="6" s="1"/>
  <c r="P486" i="6" s="1"/>
  <c r="FH486" i="6"/>
  <c r="K486" i="6" s="1"/>
  <c r="HP480" i="6"/>
  <c r="AN480" i="6" s="1"/>
  <c r="HL480" i="6"/>
  <c r="AJ480" i="6" s="1"/>
  <c r="FR480" i="6"/>
  <c r="U480" i="6" s="1"/>
  <c r="FN480" i="6"/>
  <c r="Q480" i="6" s="1"/>
  <c r="FJ480" i="6"/>
  <c r="M480" i="6" s="1"/>
  <c r="HR475" i="6"/>
  <c r="AP475" i="6" s="1"/>
  <c r="HN475" i="6"/>
  <c r="AL475" i="6" s="1"/>
  <c r="HJ475" i="6"/>
  <c r="AH475" i="6" s="1"/>
  <c r="FP475" i="6"/>
  <c r="S475" i="6" s="1"/>
  <c r="FL475" i="6"/>
  <c r="O475" i="6" s="1"/>
  <c r="FH475" i="6"/>
  <c r="K475" i="6" s="1"/>
  <c r="FF468" i="6"/>
  <c r="I468" i="6" s="1"/>
  <c r="HL467" i="6"/>
  <c r="AJ467" i="6" s="1"/>
  <c r="BG462" i="6"/>
  <c r="AM462" i="6"/>
  <c r="BH462" i="6" s="1"/>
  <c r="FP460" i="6"/>
  <c r="S460" i="6" s="1"/>
  <c r="FH460" i="6"/>
  <c r="K460" i="6" s="1"/>
  <c r="HH458" i="6"/>
  <c r="AF458" i="6" s="1"/>
  <c r="HL456" i="6"/>
  <c r="AJ456" i="6" s="1"/>
  <c r="BE455" i="6"/>
  <c r="AK455" i="6"/>
  <c r="BF455" i="6" s="1"/>
  <c r="FD454" i="6"/>
  <c r="G454" i="6" s="1"/>
  <c r="AM450" i="6"/>
  <c r="BH450" i="6" s="1"/>
  <c r="BG450" i="6"/>
  <c r="AM444" i="6"/>
  <c r="BH444" i="6" s="1"/>
  <c r="BG444" i="6"/>
  <c r="AO443" i="6"/>
  <c r="BJ443" i="6" s="1"/>
  <c r="BI443" i="6"/>
  <c r="AG443" i="6"/>
  <c r="BB443" i="6" s="1"/>
  <c r="BA443" i="6"/>
  <c r="FF443" i="6"/>
  <c r="I443" i="6" s="1"/>
  <c r="FJ443" i="6"/>
  <c r="M443" i="6" s="1"/>
  <c r="FN443" i="6"/>
  <c r="Q443" i="6" s="1"/>
  <c r="FR443" i="6"/>
  <c r="U443" i="6" s="1"/>
  <c r="FH443" i="6"/>
  <c r="K443" i="6" s="1"/>
  <c r="FL443" i="6"/>
  <c r="O443" i="6" s="1"/>
  <c r="FP443" i="6"/>
  <c r="S443" i="6" s="1"/>
  <c r="BK442" i="6"/>
  <c r="AQ442" i="6"/>
  <c r="BL442" i="6" s="1"/>
  <c r="BK440" i="6"/>
  <c r="AQ440" i="6"/>
  <c r="BL440" i="6" s="1"/>
  <c r="LQ432" i="6"/>
  <c r="MC432" i="6"/>
  <c r="CV432" i="6" s="1"/>
  <c r="AE430" i="6"/>
  <c r="AZ430" i="6" s="1"/>
  <c r="AE428" i="6"/>
  <c r="AZ428" i="6" s="1"/>
  <c r="AY428" i="6"/>
  <c r="AO426" i="6"/>
  <c r="BJ426" i="6" s="1"/>
  <c r="BI426" i="6"/>
  <c r="FR504" i="6"/>
  <c r="U504" i="6" s="1"/>
  <c r="FN504" i="6"/>
  <c r="Q504" i="6" s="1"/>
  <c r="FJ504" i="6"/>
  <c r="M504" i="6" s="1"/>
  <c r="HP499" i="6"/>
  <c r="AN499" i="6" s="1"/>
  <c r="HL499" i="6"/>
  <c r="AJ499" i="6" s="1"/>
  <c r="HH499" i="6"/>
  <c r="AF499" i="6" s="1"/>
  <c r="FR499" i="6"/>
  <c r="U499" i="6" s="1"/>
  <c r="FN499" i="6"/>
  <c r="Q499" i="6" s="1"/>
  <c r="FJ499" i="6"/>
  <c r="M499" i="6" s="1"/>
  <c r="BI486" i="6"/>
  <c r="BA486" i="6"/>
  <c r="HP479" i="6"/>
  <c r="AN479" i="6" s="1"/>
  <c r="HL479" i="6"/>
  <c r="AJ479" i="6"/>
  <c r="HH479" i="6"/>
  <c r="AF479" i="6" s="1"/>
  <c r="FR479" i="6"/>
  <c r="U479" i="6" s="1"/>
  <c r="FN479" i="6"/>
  <c r="Q479" i="6" s="1"/>
  <c r="FJ479" i="6"/>
  <c r="M479" i="6" s="1"/>
  <c r="HR474" i="6"/>
  <c r="AP474" i="6" s="1"/>
  <c r="HN474" i="6"/>
  <c r="AL474" i="6" s="1"/>
  <c r="HJ474" i="6"/>
  <c r="AH474" i="6" s="1"/>
  <c r="FP474" i="6"/>
  <c r="S474" i="6" s="1"/>
  <c r="FL474" i="6"/>
  <c r="O474" i="6" s="1"/>
  <c r="HR470" i="6"/>
  <c r="AP470" i="6" s="1"/>
  <c r="HN470" i="6"/>
  <c r="AL470" i="6" s="1"/>
  <c r="HJ470" i="6"/>
  <c r="AH470" i="6" s="1"/>
  <c r="FP470" i="6"/>
  <c r="S470" i="6" s="1"/>
  <c r="FL470" i="6"/>
  <c r="O470" i="6" s="1"/>
  <c r="HJ466" i="6"/>
  <c r="AH466" i="6" s="1"/>
  <c r="FD466" i="6"/>
  <c r="G466" i="6" s="1"/>
  <c r="HL464" i="6"/>
  <c r="AJ464" i="6" s="1"/>
  <c r="HL460" i="6"/>
  <c r="AJ460" i="6" s="1"/>
  <c r="HF459" i="6"/>
  <c r="AD459" i="6" s="1"/>
  <c r="HJ459" i="6"/>
  <c r="AH459" i="6" s="1"/>
  <c r="HN459" i="6"/>
  <c r="AL459" i="6" s="1"/>
  <c r="HR459" i="6"/>
  <c r="AP459" i="6" s="1"/>
  <c r="HH459" i="6"/>
  <c r="AF459" i="6" s="1"/>
  <c r="HL459" i="6"/>
  <c r="AJ459" i="6" s="1"/>
  <c r="HP459" i="6"/>
  <c r="AN459" i="6" s="1"/>
  <c r="AE458" i="6"/>
  <c r="AZ458" i="6" s="1"/>
  <c r="BC452" i="6"/>
  <c r="AI452" i="6"/>
  <c r="BD452" i="6" s="1"/>
  <c r="FP452" i="6"/>
  <c r="S452" i="6" s="1"/>
  <c r="BC451" i="6"/>
  <c r="AI451" i="6"/>
  <c r="BD451" i="6" s="1"/>
  <c r="FH451" i="6"/>
  <c r="K451" i="6" s="1"/>
  <c r="L451" i="6" s="1"/>
  <c r="HH447" i="6"/>
  <c r="AF447" i="6" s="1"/>
  <c r="HL446" i="6"/>
  <c r="AJ446" i="6" s="1"/>
  <c r="AK444" i="6"/>
  <c r="BF444" i="6" s="1"/>
  <c r="FD443" i="6"/>
  <c r="G443" i="6" s="1"/>
  <c r="AM439" i="6"/>
  <c r="BH439" i="6" s="1"/>
  <c r="BG439" i="6"/>
  <c r="BE436" i="6"/>
  <c r="AK436" i="6"/>
  <c r="BF436" i="6" s="1"/>
  <c r="BE434" i="6"/>
  <c r="AK434" i="6"/>
  <c r="BF434" i="6" s="1"/>
  <c r="BG431" i="6"/>
  <c r="AM431" i="6"/>
  <c r="BH431" i="6" s="1"/>
  <c r="BK430" i="6"/>
  <c r="AQ430" i="6"/>
  <c r="BL430" i="6" s="1"/>
  <c r="AM426" i="6"/>
  <c r="BH426" i="6" s="1"/>
  <c r="BG426" i="6"/>
  <c r="BC426" i="6"/>
  <c r="AI426" i="6"/>
  <c r="BD426" i="6" s="1"/>
  <c r="AY424" i="6"/>
  <c r="AE424" i="6"/>
  <c r="AZ424" i="6" s="1"/>
  <c r="AO420" i="6"/>
  <c r="BJ420" i="6" s="1"/>
  <c r="BI420" i="6"/>
  <c r="AY419" i="6"/>
  <c r="AE419" i="6"/>
  <c r="AZ419" i="6" s="1"/>
  <c r="AK486" i="6"/>
  <c r="BF486" i="6" s="1"/>
  <c r="LF470" i="6"/>
  <c r="HH468" i="6"/>
  <c r="AF468" i="6" s="1"/>
  <c r="FJ468" i="6"/>
  <c r="M468" i="6" s="1"/>
  <c r="FL466" i="6"/>
  <c r="O466" i="6" s="1"/>
  <c r="AY463" i="6"/>
  <c r="AK463" i="6"/>
  <c r="BF463" i="6" s="1"/>
  <c r="FN460" i="6"/>
  <c r="Q460" i="6" s="1"/>
  <c r="FF460" i="6"/>
  <c r="I460" i="6" s="1"/>
  <c r="HD459" i="6"/>
  <c r="AB459" i="6" s="1"/>
  <c r="HP458" i="6"/>
  <c r="AN458" i="6" s="1"/>
  <c r="HH456" i="6"/>
  <c r="AF456" i="6" s="1"/>
  <c r="AI455" i="6"/>
  <c r="BD455" i="6" s="1"/>
  <c r="BC455" i="6"/>
  <c r="AK450" i="6"/>
  <c r="BF450" i="6" s="1"/>
  <c r="BE450" i="6"/>
  <c r="HF448" i="6"/>
  <c r="AD448" i="6" s="1"/>
  <c r="HJ448" i="6"/>
  <c r="AH448" i="6" s="1"/>
  <c r="HN448" i="6"/>
  <c r="AL448" i="6" s="1"/>
  <c r="HR448" i="6"/>
  <c r="AP448" i="6" s="1"/>
  <c r="HH448" i="6"/>
  <c r="AF448" i="6" s="1"/>
  <c r="HL448" i="6"/>
  <c r="AJ448" i="6" s="1"/>
  <c r="HP448" i="6"/>
  <c r="AN448" i="6" s="1"/>
  <c r="BC442" i="6"/>
  <c r="AI442" i="6"/>
  <c r="BD442" i="6" s="1"/>
  <c r="FP442" i="6"/>
  <c r="S442" i="6" s="1"/>
  <c r="BC440" i="6"/>
  <c r="AI440" i="6"/>
  <c r="BD440" i="6" s="1"/>
  <c r="BE435" i="6"/>
  <c r="AK435" i="6"/>
  <c r="BF435" i="6" s="1"/>
  <c r="AM420" i="6"/>
  <c r="BH420" i="6" s="1"/>
  <c r="BG420" i="6"/>
  <c r="AG455" i="6"/>
  <c r="BB455" i="6" s="1"/>
  <c r="BA455" i="6"/>
  <c r="AW454" i="6"/>
  <c r="AC454" i="6"/>
  <c r="AX454" i="6" s="1"/>
  <c r="BC450" i="6"/>
  <c r="AI450" i="6"/>
  <c r="BD450" i="6" s="1"/>
  <c r="AC450" i="6"/>
  <c r="AX450" i="6" s="1"/>
  <c r="AW450" i="6"/>
  <c r="AW448" i="6"/>
  <c r="AC448" i="6"/>
  <c r="AX448" i="6" s="1"/>
  <c r="HP447" i="6"/>
  <c r="AN447" i="6" s="1"/>
  <c r="LQ446" i="6"/>
  <c r="MA446" i="6"/>
  <c r="CT446" i="6" s="1"/>
  <c r="IY446" i="6"/>
  <c r="JE446" i="6"/>
  <c r="BU446" i="6" s="1"/>
  <c r="BV446" i="6" s="1"/>
  <c r="HH446" i="6"/>
  <c r="AF446" i="6" s="1"/>
  <c r="AI444" i="6"/>
  <c r="BD444" i="6" s="1"/>
  <c r="BC444" i="6"/>
  <c r="AC440" i="6"/>
  <c r="AX440" i="6" s="1"/>
  <c r="AW440" i="6"/>
  <c r="HF438" i="6"/>
  <c r="AD438" i="6" s="1"/>
  <c r="HJ438" i="6"/>
  <c r="AH438" i="6" s="1"/>
  <c r="HN438" i="6"/>
  <c r="AL438" i="6"/>
  <c r="HR438" i="6"/>
  <c r="AP438" i="6" s="1"/>
  <c r="HH438" i="6"/>
  <c r="AF438" i="6" s="1"/>
  <c r="HL438" i="6"/>
  <c r="AJ438" i="6" s="1"/>
  <c r="HP438" i="6"/>
  <c r="AN438" i="6"/>
  <c r="AY431" i="6"/>
  <c r="AE431" i="6"/>
  <c r="AZ431" i="6" s="1"/>
  <c r="BC424" i="6"/>
  <c r="AI424" i="6"/>
  <c r="BD424" i="6" s="1"/>
  <c r="BC419" i="6"/>
  <c r="AI419" i="6"/>
  <c r="BD419" i="6" s="1"/>
  <c r="FR486" i="6"/>
  <c r="U486" i="6" s="1"/>
  <c r="FN486" i="6"/>
  <c r="Q486" i="6" s="1"/>
  <c r="FJ486" i="6"/>
  <c r="M486" i="6" s="1"/>
  <c r="HR480" i="6"/>
  <c r="AP480" i="6"/>
  <c r="HJ480" i="6"/>
  <c r="AH480" i="6" s="1"/>
  <c r="FN468" i="6"/>
  <c r="Q468" i="6" s="1"/>
  <c r="HJ467" i="6"/>
  <c r="AH467" i="6" s="1"/>
  <c r="FH464" i="6"/>
  <c r="K464" i="6" s="1"/>
  <c r="FL464" i="6"/>
  <c r="O464" i="6" s="1"/>
  <c r="FP464" i="6"/>
  <c r="S464" i="6" s="1"/>
  <c r="BK463" i="6"/>
  <c r="AQ463" i="6"/>
  <c r="BL463" i="6" s="1"/>
  <c r="AC463" i="6"/>
  <c r="AX463" i="6" s="1"/>
  <c r="HD460" i="6"/>
  <c r="AB460" i="6" s="1"/>
  <c r="AQ455" i="6"/>
  <c r="BL455" i="6" s="1"/>
  <c r="BK455" i="6"/>
  <c r="BG452" i="6"/>
  <c r="AM452" i="6"/>
  <c r="BH452" i="6" s="1"/>
  <c r="BG451" i="6"/>
  <c r="AM451" i="6"/>
  <c r="BH451" i="6" s="1"/>
  <c r="AG444" i="6"/>
  <c r="BB444" i="6" s="1"/>
  <c r="BA444" i="6"/>
  <c r="BE443" i="6"/>
  <c r="AW443" i="6"/>
  <c r="AC443" i="6"/>
  <c r="AX443" i="6" s="1"/>
  <c r="BC439" i="6"/>
  <c r="AI439" i="6"/>
  <c r="BD439" i="6" s="1"/>
  <c r="AC439" i="6"/>
  <c r="AX439" i="6" s="1"/>
  <c r="AW439" i="6"/>
  <c r="HD438" i="6"/>
  <c r="AB438" i="6"/>
  <c r="AG435" i="6"/>
  <c r="BB435" i="6" s="1"/>
  <c r="BA435" i="6"/>
  <c r="AG434" i="6"/>
  <c r="BB434" i="6" s="1"/>
  <c r="BA434" i="6"/>
  <c r="AQ431" i="6"/>
  <c r="BL431" i="6" s="1"/>
  <c r="AK428" i="6"/>
  <c r="BF428" i="6" s="1"/>
  <c r="BE428" i="6"/>
  <c r="AG426" i="6"/>
  <c r="BB426" i="6" s="1"/>
  <c r="BA426" i="6"/>
  <c r="HR504" i="6"/>
  <c r="AP504" i="6" s="1"/>
  <c r="HN504" i="6"/>
  <c r="AL504" i="6" s="1"/>
  <c r="HJ504" i="6"/>
  <c r="AH504" i="6" s="1"/>
  <c r="FP504" i="6"/>
  <c r="S504" i="6" s="1"/>
  <c r="FL504" i="6"/>
  <c r="O504" i="6" s="1"/>
  <c r="HR499" i="6"/>
  <c r="AP499" i="6" s="1"/>
  <c r="HN499" i="6"/>
  <c r="AL499" i="6" s="1"/>
  <c r="HJ499" i="6"/>
  <c r="AH499" i="6" s="1"/>
  <c r="FH499" i="6"/>
  <c r="K499" i="6" s="1"/>
  <c r="L499" i="6" s="1"/>
  <c r="HR490" i="6"/>
  <c r="AP490" i="6" s="1"/>
  <c r="HN490" i="6"/>
  <c r="AL490" i="6" s="1"/>
  <c r="HJ490" i="6"/>
  <c r="AH490" i="6" s="1"/>
  <c r="JS484" i="6"/>
  <c r="CI484" i="6" s="1"/>
  <c r="CJ484" i="6" s="1"/>
  <c r="FR484" i="6"/>
  <c r="U484" i="6" s="1"/>
  <c r="FN484" i="6"/>
  <c r="Q484" i="6" s="1"/>
  <c r="FJ484" i="6"/>
  <c r="M484" i="6" s="1"/>
  <c r="HR479" i="6"/>
  <c r="AP479" i="6" s="1"/>
  <c r="HN479" i="6"/>
  <c r="AL479" i="6" s="1"/>
  <c r="HJ479" i="6"/>
  <c r="AH479" i="6" s="1"/>
  <c r="FR474" i="6"/>
  <c r="U474" i="6" s="1"/>
  <c r="FN474" i="6"/>
  <c r="Q474" i="6" s="1"/>
  <c r="FJ474" i="6"/>
  <c r="M474" i="6" s="1"/>
  <c r="FR470" i="6"/>
  <c r="U470" i="6" s="1"/>
  <c r="FN470" i="6"/>
  <c r="Q470" i="6" s="1"/>
  <c r="FJ470" i="6"/>
  <c r="M470" i="6" s="1"/>
  <c r="N470" i="6" s="1"/>
  <c r="HR466" i="6"/>
  <c r="AP466" i="6" s="1"/>
  <c r="FD464" i="6"/>
  <c r="G464" i="6" s="1"/>
  <c r="FF462" i="6"/>
  <c r="I462" i="6" s="1"/>
  <c r="HP460" i="6"/>
  <c r="AN460" i="6" s="1"/>
  <c r="HH460" i="6"/>
  <c r="AF460" i="6" s="1"/>
  <c r="BE458" i="6"/>
  <c r="AK458" i="6"/>
  <c r="BF458" i="6" s="1"/>
  <c r="AE455" i="6"/>
  <c r="AZ455" i="6" s="1"/>
  <c r="AY455" i="6"/>
  <c r="BK450" i="6"/>
  <c r="AQ450" i="6"/>
  <c r="BL450" i="6" s="1"/>
  <c r="AQ444" i="6"/>
  <c r="BL444" i="6" s="1"/>
  <c r="BK444" i="6"/>
  <c r="AM440" i="6"/>
  <c r="BH440" i="6" s="1"/>
  <c r="AQ434" i="6"/>
  <c r="BL434" i="6" s="1"/>
  <c r="BK434" i="6"/>
  <c r="BC428" i="6"/>
  <c r="AI428" i="6"/>
  <c r="BD428" i="6" s="1"/>
  <c r="AC428" i="6"/>
  <c r="AX428" i="6" s="1"/>
  <c r="AW428" i="6"/>
  <c r="AW427" i="6"/>
  <c r="AC427" i="6"/>
  <c r="AX427" i="6" s="1"/>
  <c r="AM424" i="6"/>
  <c r="BH424" i="6" s="1"/>
  <c r="BG424" i="6"/>
  <c r="AC423" i="6"/>
  <c r="AX423" i="6" s="1"/>
  <c r="AW423" i="6"/>
  <c r="AI420" i="6"/>
  <c r="BD420" i="6" s="1"/>
  <c r="BC420" i="6"/>
  <c r="AY418" i="6"/>
  <c r="AE418" i="6"/>
  <c r="AZ418" i="6" s="1"/>
  <c r="AG408" i="6"/>
  <c r="BB408" i="6" s="1"/>
  <c r="BA408" i="6"/>
  <c r="HR467" i="6"/>
  <c r="AP467" i="6" s="1"/>
  <c r="AG467" i="6"/>
  <c r="BB467" i="6" s="1"/>
  <c r="BC463" i="6"/>
  <c r="AI463" i="6"/>
  <c r="BD463" i="6" s="1"/>
  <c r="BC462" i="6"/>
  <c r="AI462" i="6"/>
  <c r="BD462" i="6" s="1"/>
  <c r="FP462" i="6"/>
  <c r="S462" i="6" s="1"/>
  <c r="FR460" i="6"/>
  <c r="U460" i="6" s="1"/>
  <c r="FJ460" i="6"/>
  <c r="M460" i="6" s="1"/>
  <c r="AW458" i="6"/>
  <c r="AC458" i="6"/>
  <c r="AX458" i="6" s="1"/>
  <c r="AO456" i="6"/>
  <c r="BJ456" i="6" s="1"/>
  <c r="BI456" i="6"/>
  <c r="AE450" i="6"/>
  <c r="AZ450" i="6" s="1"/>
  <c r="AY450" i="6"/>
  <c r="HL447" i="6"/>
  <c r="AJ447" i="6" s="1"/>
  <c r="HF447" i="6"/>
  <c r="AD447" i="6" s="1"/>
  <c r="AE444" i="6"/>
  <c r="AZ444" i="6" s="1"/>
  <c r="AY444" i="6"/>
  <c r="FD442" i="6"/>
  <c r="G442" i="6" s="1"/>
  <c r="BK439" i="6"/>
  <c r="AQ439" i="6"/>
  <c r="BL439" i="6" s="1"/>
  <c r="AE434" i="6"/>
  <c r="AZ434" i="6" s="1"/>
  <c r="AY434" i="6"/>
  <c r="BC431" i="6"/>
  <c r="AI431" i="6"/>
  <c r="BD431" i="6" s="1"/>
  <c r="BG430" i="6"/>
  <c r="AM430" i="6"/>
  <c r="BH430" i="6" s="1"/>
  <c r="BK422" i="6"/>
  <c r="AQ422" i="6"/>
  <c r="BL422" i="6" s="1"/>
  <c r="AG420" i="6"/>
  <c r="BB420" i="6" s="1"/>
  <c r="BA420" i="6"/>
  <c r="AC415" i="6"/>
  <c r="AX415" i="6" s="1"/>
  <c r="AW415" i="6"/>
  <c r="FR462" i="6"/>
  <c r="U462" i="6" s="1"/>
  <c r="FN462" i="6"/>
  <c r="Q462" i="6" s="1"/>
  <c r="FJ462" i="6"/>
  <c r="M462" i="6" s="1"/>
  <c r="HR456" i="6"/>
  <c r="AP456" i="6" s="1"/>
  <c r="HN456" i="6"/>
  <c r="AL456" i="6" s="1"/>
  <c r="HJ456" i="6"/>
  <c r="AH456" i="6" s="1"/>
  <c r="FR451" i="6"/>
  <c r="U451" i="6" s="1"/>
  <c r="FN451" i="6"/>
  <c r="Q451" i="6" s="1"/>
  <c r="FJ451" i="6"/>
  <c r="M451" i="6" s="1"/>
  <c r="HR446" i="6"/>
  <c r="AP446" i="6" s="1"/>
  <c r="HN446" i="6"/>
  <c r="AL446" i="6" s="1"/>
  <c r="HJ446" i="6"/>
  <c r="AH446" i="6" s="1"/>
  <c r="HR435" i="6"/>
  <c r="AP435" i="6" s="1"/>
  <c r="HN435" i="6"/>
  <c r="AL435" i="6" s="1"/>
  <c r="BG435" i="6" s="1"/>
  <c r="HJ435" i="6"/>
  <c r="AH435" i="6"/>
  <c r="FN430" i="6"/>
  <c r="Q430" i="6" s="1"/>
  <c r="FJ430" i="6"/>
  <c r="M430" i="6" s="1"/>
  <c r="FF426" i="6"/>
  <c r="I426" i="6" s="1"/>
  <c r="FJ424" i="6"/>
  <c r="M424" i="6" s="1"/>
  <c r="FR422" i="6"/>
  <c r="U422" i="6" s="1"/>
  <c r="BE420" i="6"/>
  <c r="HR419" i="6"/>
  <c r="AP419" i="6"/>
  <c r="HD419" i="6"/>
  <c r="AB419" i="6" s="1"/>
  <c r="BE415" i="6"/>
  <c r="AM415" i="6"/>
  <c r="BH415" i="6" s="1"/>
  <c r="BG415" i="6"/>
  <c r="AE415" i="6"/>
  <c r="AZ415" i="6" s="1"/>
  <c r="AY415" i="6"/>
  <c r="HD412" i="6"/>
  <c r="AB412" i="6"/>
  <c r="HN411" i="6"/>
  <c r="AL411" i="6" s="1"/>
  <c r="HD411" i="6"/>
  <c r="AB411" i="6" s="1"/>
  <c r="BG410" i="6"/>
  <c r="AE410" i="6"/>
  <c r="AZ410" i="6" s="1"/>
  <c r="AY410" i="6"/>
  <c r="BG407" i="6"/>
  <c r="AM407" i="6"/>
  <c r="BH407" i="6" s="1"/>
  <c r="BK404" i="6"/>
  <c r="AQ404" i="6"/>
  <c r="BL404" i="6" s="1"/>
  <c r="LH402" i="6"/>
  <c r="FD402" i="6"/>
  <c r="G402" i="6" s="1"/>
  <c r="JK400" i="6"/>
  <c r="CA400" i="6" s="1"/>
  <c r="CB400" i="6" s="1"/>
  <c r="JM396" i="6"/>
  <c r="CC396" i="6" s="1"/>
  <c r="CD396" i="6" s="1"/>
  <c r="FH396" i="6"/>
  <c r="K396" i="6" s="1"/>
  <c r="LS393" i="6"/>
  <c r="LW393" i="6"/>
  <c r="CP393" i="6" s="1"/>
  <c r="ME392" i="6"/>
  <c r="CX392" i="6" s="1"/>
  <c r="JO391" i="6"/>
  <c r="CE391" i="6" s="1"/>
  <c r="CF391" i="6" s="1"/>
  <c r="LW382" i="6"/>
  <c r="CP382" i="6" s="1"/>
  <c r="LS380" i="6"/>
  <c r="LT380" i="6"/>
  <c r="AW367" i="6"/>
  <c r="AC367" i="6"/>
  <c r="AX367" i="6" s="1"/>
  <c r="FD423" i="6"/>
  <c r="G423" i="6" s="1"/>
  <c r="AM422" i="6"/>
  <c r="BH422" i="6" s="1"/>
  <c r="BG419" i="6"/>
  <c r="HD418" i="6"/>
  <c r="AB418" i="6" s="1"/>
  <c r="AM416" i="6"/>
  <c r="BH416" i="6" s="1"/>
  <c r="HP412" i="6"/>
  <c r="AN412" i="6" s="1"/>
  <c r="HH412" i="6"/>
  <c r="AF412" i="6" s="1"/>
  <c r="FL412" i="6"/>
  <c r="O412" i="6" s="1"/>
  <c r="HL411" i="6"/>
  <c r="AJ411" i="6" s="1"/>
  <c r="FF408" i="6"/>
  <c r="I408" i="6" s="1"/>
  <c r="FJ408" i="6"/>
  <c r="M408" i="6" s="1"/>
  <c r="FN408" i="6"/>
  <c r="Q408" i="6" s="1"/>
  <c r="FR408" i="6"/>
  <c r="U408" i="6" s="1"/>
  <c r="FD408" i="6"/>
  <c r="G408" i="6" s="1"/>
  <c r="FH408" i="6"/>
  <c r="K408" i="6" s="1"/>
  <c r="FL408" i="6"/>
  <c r="O408" i="6" s="1"/>
  <c r="FP408" i="6"/>
  <c r="S408" i="6" s="1"/>
  <c r="BI406" i="6"/>
  <c r="AY406" i="6"/>
  <c r="AE406" i="6"/>
  <c r="AZ406" i="6" s="1"/>
  <c r="AG402" i="6"/>
  <c r="BB402" i="6" s="1"/>
  <c r="JI400" i="6"/>
  <c r="BY400" i="6" s="1"/>
  <c r="BZ400" i="6" s="1"/>
  <c r="LT398" i="6"/>
  <c r="LS398" i="6"/>
  <c r="JE396" i="6"/>
  <c r="BU396" i="6" s="1"/>
  <c r="BV396" i="6" s="1"/>
  <c r="FF396" i="6"/>
  <c r="I396" i="6" s="1"/>
  <c r="MC392" i="6"/>
  <c r="CV392" i="6" s="1"/>
  <c r="LT391" i="6"/>
  <c r="LS391" i="6"/>
  <c r="LY382" i="6"/>
  <c r="CR382" i="6" s="1"/>
  <c r="ME382" i="6"/>
  <c r="CX382" i="6" s="1"/>
  <c r="DS372" i="6"/>
  <c r="CY372" i="6"/>
  <c r="DT372" i="6" s="1"/>
  <c r="BA367" i="6"/>
  <c r="AG367" i="6"/>
  <c r="BB367" i="6" s="1"/>
  <c r="AY360" i="6"/>
  <c r="HR454" i="6"/>
  <c r="AP454" i="6" s="1"/>
  <c r="HN454" i="6"/>
  <c r="AL454" i="6" s="1"/>
  <c r="HJ454" i="6"/>
  <c r="AH454" i="6" s="1"/>
  <c r="BC454" i="6" s="1"/>
  <c r="FR448" i="6"/>
  <c r="U448" i="6" s="1"/>
  <c r="FN448" i="6"/>
  <c r="Q448" i="6" s="1"/>
  <c r="FJ448" i="6"/>
  <c r="M448" i="6" s="1"/>
  <c r="HR443" i="6"/>
  <c r="AP443" i="6" s="1"/>
  <c r="HN443" i="6"/>
  <c r="AL443" i="6" s="1"/>
  <c r="HJ443" i="6"/>
  <c r="AH443" i="6" s="1"/>
  <c r="FR438" i="6"/>
  <c r="U438" i="6" s="1"/>
  <c r="FN438" i="6"/>
  <c r="Q438" i="6" s="1"/>
  <c r="FJ438" i="6"/>
  <c r="M438" i="6" s="1"/>
  <c r="LG436" i="6"/>
  <c r="LH436" i="6"/>
  <c r="HR432" i="6"/>
  <c r="AP432" i="6" s="1"/>
  <c r="HN432" i="6"/>
  <c r="AL432" i="6" s="1"/>
  <c r="HJ432" i="6"/>
  <c r="AH432" i="6" s="1"/>
  <c r="FP432" i="6"/>
  <c r="S432" i="6" s="1"/>
  <c r="FL432" i="6"/>
  <c r="O432" i="6" s="1"/>
  <c r="P432" i="6" s="1"/>
  <c r="FH432" i="6"/>
  <c r="K432" i="6" s="1"/>
  <c r="HP427" i="6"/>
  <c r="AN427" i="6" s="1"/>
  <c r="HL427" i="6"/>
  <c r="AJ427" i="6" s="1"/>
  <c r="HH427" i="6"/>
  <c r="AF427" i="6" s="1"/>
  <c r="FR427" i="6"/>
  <c r="U427" i="6" s="1"/>
  <c r="FJ427" i="6"/>
  <c r="M427" i="6" s="1"/>
  <c r="LG423" i="6"/>
  <c r="HF423" i="6"/>
  <c r="AD423" i="6" s="1"/>
  <c r="FN418" i="6"/>
  <c r="Q418" i="6" s="1"/>
  <c r="FH418" i="6"/>
  <c r="K418" i="6" s="1"/>
  <c r="FD418" i="6"/>
  <c r="G418" i="6" s="1"/>
  <c r="HF414" i="6"/>
  <c r="AD414" i="6" s="1"/>
  <c r="HJ414" i="6"/>
  <c r="AH414" i="6" s="1"/>
  <c r="HN414" i="6"/>
  <c r="AL414" i="6" s="1"/>
  <c r="HR414" i="6"/>
  <c r="AP414" i="6" s="1"/>
  <c r="HD414" i="6"/>
  <c r="AB414" i="6" s="1"/>
  <c r="HH414" i="6"/>
  <c r="AF414" i="6"/>
  <c r="HL414" i="6"/>
  <c r="AJ414" i="6" s="1"/>
  <c r="HP414" i="6"/>
  <c r="AN414" i="6" s="1"/>
  <c r="HJ411" i="6"/>
  <c r="AH411" i="6" s="1"/>
  <c r="BE410" i="6"/>
  <c r="AK410" i="6"/>
  <c r="BF410" i="6" s="1"/>
  <c r="BA406" i="6"/>
  <c r="AG404" i="6"/>
  <c r="BB404" i="6" s="1"/>
  <c r="BA404" i="6"/>
  <c r="BK402" i="6"/>
  <c r="AQ402" i="6"/>
  <c r="BL402" i="6" s="1"/>
  <c r="FH402" i="6"/>
  <c r="K402" i="6" s="1"/>
  <c r="AE394" i="6"/>
  <c r="AZ394" i="6" s="1"/>
  <c r="AY394" i="6"/>
  <c r="LW392" i="6"/>
  <c r="CP392" i="6"/>
  <c r="JE391" i="6"/>
  <c r="BU391" i="6" s="1"/>
  <c r="BV391" i="6" s="1"/>
  <c r="MI382" i="6"/>
  <c r="DB382" i="6" s="1"/>
  <c r="CU379" i="6"/>
  <c r="DP379" i="6" s="1"/>
  <c r="DO379" i="6"/>
  <c r="AI364" i="6"/>
  <c r="BD364" i="6" s="1"/>
  <c r="BI432" i="6"/>
  <c r="BA432" i="6"/>
  <c r="HJ423" i="6"/>
  <c r="AH423" i="6" s="1"/>
  <c r="FF419" i="6"/>
  <c r="I419" i="6" s="1"/>
  <c r="HN418" i="6"/>
  <c r="AL418" i="6" s="1"/>
  <c r="HL416" i="6"/>
  <c r="AJ416" i="6" s="1"/>
  <c r="FL416" i="6"/>
  <c r="O416" i="6" s="1"/>
  <c r="LF412" i="6"/>
  <c r="LH412" i="6" s="1"/>
  <c r="HN412" i="6"/>
  <c r="AL412" i="6" s="1"/>
  <c r="HF412" i="6"/>
  <c r="AD412" i="6" s="1"/>
  <c r="FR412" i="6"/>
  <c r="U412" i="6" s="1"/>
  <c r="FJ412" i="6"/>
  <c r="M412" i="6" s="1"/>
  <c r="FD412" i="6"/>
  <c r="G412" i="6" s="1"/>
  <c r="HH411" i="6"/>
  <c r="AF411" i="6" s="1"/>
  <c r="BC407" i="6"/>
  <c r="BK406" i="6"/>
  <c r="AQ406" i="6"/>
  <c r="BL406" i="6" s="1"/>
  <c r="AO402" i="6"/>
  <c r="BJ402" i="6" s="1"/>
  <c r="AY402" i="6"/>
  <c r="AE402" i="6"/>
  <c r="AZ402" i="6" s="1"/>
  <c r="FR402" i="6"/>
  <c r="U402" i="6" s="1"/>
  <c r="LH398" i="6"/>
  <c r="JG396" i="6"/>
  <c r="BW396" i="6" s="1"/>
  <c r="BX396" i="6" s="1"/>
  <c r="FR396" i="6"/>
  <c r="U396" i="6" s="1"/>
  <c r="FJ394" i="6"/>
  <c r="M394" i="6" s="1"/>
  <c r="N394" i="6" s="1"/>
  <c r="HF393" i="6"/>
  <c r="AD393" i="6" s="1"/>
  <c r="MK392" i="6"/>
  <c r="DD392" i="6" s="1"/>
  <c r="MA392" i="6"/>
  <c r="CT392" i="6" s="1"/>
  <c r="HJ392" i="6"/>
  <c r="AH392" i="6" s="1"/>
  <c r="LT388" i="6"/>
  <c r="LS388" i="6"/>
  <c r="AI360" i="6"/>
  <c r="BD360" i="6" s="1"/>
  <c r="BC360" i="6"/>
  <c r="AC432" i="6"/>
  <c r="AX432" i="6" s="1"/>
  <c r="HD426" i="6"/>
  <c r="AB426" i="6" s="1"/>
  <c r="FD426" i="6"/>
  <c r="G426" i="6" s="1"/>
  <c r="AG423" i="6"/>
  <c r="BB423" i="6" s="1"/>
  <c r="BE422" i="6"/>
  <c r="AQ418" i="6"/>
  <c r="BL418" i="6" s="1"/>
  <c r="AI416" i="6"/>
  <c r="BD416" i="6" s="1"/>
  <c r="BK415" i="6"/>
  <c r="AQ415" i="6"/>
  <c r="BL415" i="6" s="1"/>
  <c r="BC415" i="6"/>
  <c r="AI415" i="6"/>
  <c r="BD415" i="6" s="1"/>
  <c r="AK412" i="6"/>
  <c r="BF412" i="6" s="1"/>
  <c r="HF411" i="6"/>
  <c r="AD411" i="6" s="1"/>
  <c r="AQ410" i="6"/>
  <c r="BL410" i="6" s="1"/>
  <c r="BK410" i="6"/>
  <c r="AG407" i="6"/>
  <c r="BB407" i="6" s="1"/>
  <c r="AM404" i="6"/>
  <c r="BH404" i="6" s="1"/>
  <c r="BG404" i="6"/>
  <c r="AE404" i="6"/>
  <c r="AZ404" i="6" s="1"/>
  <c r="AY404" i="6"/>
  <c r="AW394" i="6"/>
  <c r="AC394" i="6"/>
  <c r="AX394" i="6" s="1"/>
  <c r="AI386" i="6"/>
  <c r="BD386" i="6" s="1"/>
  <c r="BC386" i="6"/>
  <c r="DC359" i="6"/>
  <c r="DX359" i="6" s="1"/>
  <c r="DW359" i="6"/>
  <c r="AE420" i="6"/>
  <c r="AZ420" i="6" s="1"/>
  <c r="AY420" i="6"/>
  <c r="BK407" i="6"/>
  <c r="AQ407" i="6"/>
  <c r="BL407" i="6" s="1"/>
  <c r="BG406" i="6"/>
  <c r="AM406" i="6"/>
  <c r="BH406" i="6" s="1"/>
  <c r="AC406" i="6"/>
  <c r="AX406" i="6" s="1"/>
  <c r="AW406" i="6"/>
  <c r="HJ403" i="6"/>
  <c r="AH403" i="6" s="1"/>
  <c r="HR403" i="6"/>
  <c r="AP403" i="6"/>
  <c r="HD403" i="6"/>
  <c r="AB403" i="6" s="1"/>
  <c r="HL403" i="6"/>
  <c r="AJ403" i="6" s="1"/>
  <c r="HP403" i="6"/>
  <c r="AN403" i="6" s="1"/>
  <c r="BG402" i="6"/>
  <c r="AM402" i="6"/>
  <c r="BH402" i="6" s="1"/>
  <c r="BI367" i="6"/>
  <c r="AO367" i="6"/>
  <c r="BJ367" i="6" s="1"/>
  <c r="FR432" i="6"/>
  <c r="U432" i="6" s="1"/>
  <c r="FN432" i="6"/>
  <c r="Q432" i="6" s="1"/>
  <c r="FJ432" i="6"/>
  <c r="M432" i="6" s="1"/>
  <c r="HR427" i="6"/>
  <c r="AP427" i="6" s="1"/>
  <c r="HN427" i="6"/>
  <c r="AL427" i="6" s="1"/>
  <c r="HJ427" i="6"/>
  <c r="AH427" i="6" s="1"/>
  <c r="FL426" i="6"/>
  <c r="O426" i="6" s="1"/>
  <c r="AO415" i="6"/>
  <c r="BJ415" i="6" s="1"/>
  <c r="BI415" i="6"/>
  <c r="AG415" i="6"/>
  <c r="BB415" i="6" s="1"/>
  <c r="BA415" i="6"/>
  <c r="IY414" i="6"/>
  <c r="JK414" i="6" s="1"/>
  <c r="CA414" i="6"/>
  <c r="CB414" i="6" s="1"/>
  <c r="LQ414" i="6"/>
  <c r="FH414" i="6"/>
  <c r="K414" i="6" s="1"/>
  <c r="FL414" i="6"/>
  <c r="O414" i="6" s="1"/>
  <c r="FP414" i="6"/>
  <c r="S414" i="6" s="1"/>
  <c r="FF414" i="6"/>
  <c r="I414" i="6" s="1"/>
  <c r="FJ414" i="6"/>
  <c r="M414" i="6" s="1"/>
  <c r="FN414" i="6"/>
  <c r="Q414" i="6" s="1"/>
  <c r="FR414" i="6"/>
  <c r="U414" i="6" s="1"/>
  <c r="AQ412" i="6"/>
  <c r="BL412" i="6" s="1"/>
  <c r="AI412" i="6"/>
  <c r="BD412" i="6" s="1"/>
  <c r="HR411" i="6"/>
  <c r="AP411" i="6"/>
  <c r="AO410" i="6"/>
  <c r="BJ410" i="6" s="1"/>
  <c r="BI410" i="6"/>
  <c r="AG410" i="6"/>
  <c r="BB410" i="6" s="1"/>
  <c r="BA410" i="6"/>
  <c r="AO407" i="6"/>
  <c r="BJ407" i="6" s="1"/>
  <c r="AY407" i="6"/>
  <c r="AE407" i="6"/>
  <c r="AZ407" i="6" s="1"/>
  <c r="AK404" i="6"/>
  <c r="BF404" i="6" s="1"/>
  <c r="BE404" i="6"/>
  <c r="JQ396" i="6"/>
  <c r="CG396" i="6" s="1"/>
  <c r="CH396" i="6" s="1"/>
  <c r="LR394" i="6"/>
  <c r="LK394" i="6"/>
  <c r="AQ394" i="6"/>
  <c r="BL394" i="6" s="1"/>
  <c r="BK394" i="6"/>
  <c r="AI394" i="6"/>
  <c r="BD394" i="6" s="1"/>
  <c r="BC394" i="6"/>
  <c r="LG392" i="6"/>
  <c r="LH392" i="6" s="1"/>
  <c r="HR458" i="6"/>
  <c r="AP458" i="6" s="1"/>
  <c r="HN458" i="6"/>
  <c r="AL458" i="6" s="1"/>
  <c r="HJ458" i="6"/>
  <c r="AH458" i="6" s="1"/>
  <c r="FR452" i="6"/>
  <c r="U452" i="6" s="1"/>
  <c r="FN452" i="6"/>
  <c r="Q452" i="6" s="1"/>
  <c r="FJ452" i="6"/>
  <c r="M452" i="6" s="1"/>
  <c r="HR447" i="6"/>
  <c r="AP447" i="6" s="1"/>
  <c r="HN447" i="6"/>
  <c r="AL447" i="6" s="1"/>
  <c r="HJ447" i="6"/>
  <c r="AH447" i="6" s="1"/>
  <c r="FR442" i="6"/>
  <c r="U442" i="6" s="1"/>
  <c r="FN442" i="6"/>
  <c r="Q442" i="6" s="1"/>
  <c r="FJ442" i="6"/>
  <c r="M442" i="6" s="1"/>
  <c r="HR436" i="6"/>
  <c r="AP436" i="6" s="1"/>
  <c r="HN436" i="6"/>
  <c r="AL436" i="6" s="1"/>
  <c r="HJ436" i="6"/>
  <c r="AH436" i="6" s="1"/>
  <c r="FR431" i="6"/>
  <c r="U431" i="6" s="1"/>
  <c r="FN431" i="6"/>
  <c r="Q431" i="6" s="1"/>
  <c r="R431" i="6" s="1"/>
  <c r="FJ431" i="6"/>
  <c r="M431" i="6" s="1"/>
  <c r="FH423" i="6"/>
  <c r="K423" i="6" s="1"/>
  <c r="LF419" i="6"/>
  <c r="HH419" i="6"/>
  <c r="AF419" i="6" s="1"/>
  <c r="HL419" i="6"/>
  <c r="AJ419" i="6" s="1"/>
  <c r="HP419" i="6"/>
  <c r="AN419" i="6" s="1"/>
  <c r="LF418" i="6"/>
  <c r="LH418" i="6" s="1"/>
  <c r="HP411" i="6"/>
  <c r="AN411" i="6" s="1"/>
  <c r="FL402" i="6"/>
  <c r="O402" i="6" s="1"/>
  <c r="FF402" i="6"/>
  <c r="I402" i="6" s="1"/>
  <c r="LT400" i="6"/>
  <c r="LS400" i="6"/>
  <c r="FJ396" i="6"/>
  <c r="M396" i="6" s="1"/>
  <c r="FD396" i="6"/>
  <c r="G396" i="6" s="1"/>
  <c r="LH394" i="6"/>
  <c r="AO382" i="6"/>
  <c r="BJ382" i="6" s="1"/>
  <c r="BI382" i="6"/>
  <c r="DW372" i="6"/>
  <c r="DC372" i="6"/>
  <c r="DX372" i="6" s="1"/>
  <c r="LR399" i="6"/>
  <c r="LT396" i="6"/>
  <c r="LR390" i="6"/>
  <c r="HP386" i="6"/>
  <c r="AN386" i="6" s="1"/>
  <c r="MC382" i="6"/>
  <c r="CV382" i="6" s="1"/>
  <c r="MI381" i="6"/>
  <c r="DB381" i="6" s="1"/>
  <c r="MA381" i="6"/>
  <c r="CT381" i="6" s="1"/>
  <c r="HP381" i="6"/>
  <c r="AN381" i="6" s="1"/>
  <c r="HH381" i="6"/>
  <c r="AF381" i="6" s="1"/>
  <c r="HL380" i="6"/>
  <c r="AJ380" i="6"/>
  <c r="JG378" i="6"/>
  <c r="BW378" i="6" s="1"/>
  <c r="BX378" i="6" s="1"/>
  <c r="HP376" i="6"/>
  <c r="AN376" i="6" s="1"/>
  <c r="HH376" i="6"/>
  <c r="AF376" i="6" s="1"/>
  <c r="JO375" i="6"/>
  <c r="CE375" i="6" s="1"/>
  <c r="CF375" i="6" s="1"/>
  <c r="HF375" i="6"/>
  <c r="AD375" i="6" s="1"/>
  <c r="HD375" i="6"/>
  <c r="AB375" i="6"/>
  <c r="HJ373" i="6"/>
  <c r="AH373" i="6"/>
  <c r="LY369" i="6"/>
  <c r="CR369" i="6" s="1"/>
  <c r="MC369" i="6"/>
  <c r="CV369" i="6" s="1"/>
  <c r="MG369" i="6"/>
  <c r="CZ369" i="6"/>
  <c r="MK369" i="6"/>
  <c r="DD369" i="6"/>
  <c r="LY367" i="6"/>
  <c r="CR367" i="6" s="1"/>
  <c r="LY366" i="6"/>
  <c r="CR366" i="6" s="1"/>
  <c r="FJ366" i="6"/>
  <c r="M366" i="6" s="1"/>
  <c r="N366" i="6" s="1"/>
  <c r="HH364" i="6"/>
  <c r="AF364" i="6" s="1"/>
  <c r="HL364" i="6"/>
  <c r="AJ364" i="6" s="1"/>
  <c r="HP364" i="6"/>
  <c r="AN364" i="6" s="1"/>
  <c r="FF363" i="6"/>
  <c r="FN363" i="6"/>
  <c r="FH363" i="6"/>
  <c r="AK362" i="6"/>
  <c r="BF362" i="6" s="1"/>
  <c r="LF360" i="6"/>
  <c r="LH360" i="6" s="1"/>
  <c r="CY358" i="6"/>
  <c r="DT358" i="6" s="1"/>
  <c r="DS358" i="6"/>
  <c r="DS356" i="6"/>
  <c r="CY356" i="6"/>
  <c r="DT356" i="6" s="1"/>
  <c r="BE356" i="6"/>
  <c r="AK356" i="6"/>
  <c r="BF356" i="6" s="1"/>
  <c r="FN355" i="6"/>
  <c r="FP355" i="6"/>
  <c r="S355" i="6" s="1"/>
  <c r="T355" i="6" s="1"/>
  <c r="MK354" i="6"/>
  <c r="DD354" i="6" s="1"/>
  <c r="HH354" i="6"/>
  <c r="AF354" i="6" s="1"/>
  <c r="HL354" i="6"/>
  <c r="AJ354" i="6"/>
  <c r="HP354" i="6"/>
  <c r="AN354" i="6"/>
  <c r="AW352" i="6"/>
  <c r="AC352" i="6"/>
  <c r="AX352" i="6" s="1"/>
  <c r="BK351" i="6"/>
  <c r="AQ351" i="6"/>
  <c r="BL351" i="6" s="1"/>
  <c r="AY343" i="6"/>
  <c r="AE343" i="6"/>
  <c r="AZ343" i="6" s="1"/>
  <c r="DC340" i="6"/>
  <c r="DX340" i="6" s="1"/>
  <c r="DW340" i="6"/>
  <c r="DE336" i="6"/>
  <c r="DZ336" i="6" s="1"/>
  <c r="DY336" i="6"/>
  <c r="DA326" i="6"/>
  <c r="DV326" i="6" s="1"/>
  <c r="DU326" i="6"/>
  <c r="BC326" i="6"/>
  <c r="AI326" i="6"/>
  <c r="BD326" i="6" s="1"/>
  <c r="AW322" i="6"/>
  <c r="AC322" i="6"/>
  <c r="AX322" i="6" s="1"/>
  <c r="CU305" i="6"/>
  <c r="DP305" i="6" s="1"/>
  <c r="DO305" i="6"/>
  <c r="JO385" i="6"/>
  <c r="CE385" i="6" s="1"/>
  <c r="CF385" i="6" s="1"/>
  <c r="LT384" i="6"/>
  <c r="LS384" i="6"/>
  <c r="JQ384" i="6"/>
  <c r="CG384" i="6" s="1"/>
  <c r="CH384" i="6" s="1"/>
  <c r="FP384" i="6"/>
  <c r="S384" i="6" s="1"/>
  <c r="BG382" i="6"/>
  <c r="AM382" i="6"/>
  <c r="BH382" i="6" s="1"/>
  <c r="HD381" i="6"/>
  <c r="AB381" i="6" s="1"/>
  <c r="AC381" i="6" s="1"/>
  <c r="AX381" i="6" s="1"/>
  <c r="LH378" i="6"/>
  <c r="LR378" i="6"/>
  <c r="LK378" i="6"/>
  <c r="JQ378" i="6"/>
  <c r="CG378" i="6" s="1"/>
  <c r="CH378" i="6" s="1"/>
  <c r="FF378" i="6"/>
  <c r="I378" i="6" s="1"/>
  <c r="HH373" i="6"/>
  <c r="AF373" i="6" s="1"/>
  <c r="HL373" i="6"/>
  <c r="AJ373" i="6" s="1"/>
  <c r="HP373" i="6"/>
  <c r="AN373" i="6"/>
  <c r="FH366" i="6"/>
  <c r="K366" i="6" s="1"/>
  <c r="FL366" i="6"/>
  <c r="O366" i="6" s="1"/>
  <c r="FP366" i="6"/>
  <c r="S366" i="6" s="1"/>
  <c r="AC364" i="6"/>
  <c r="AX364" i="6" s="1"/>
  <c r="DC363" i="6"/>
  <c r="DX363" i="6" s="1"/>
  <c r="DW363" i="6"/>
  <c r="MG360" i="6"/>
  <c r="CZ360" i="6"/>
  <c r="HN360" i="6"/>
  <c r="AL360" i="6" s="1"/>
  <c r="AC354" i="6"/>
  <c r="AX354" i="6" s="1"/>
  <c r="ME352" i="6"/>
  <c r="CX352" i="6" s="1"/>
  <c r="AE351" i="6"/>
  <c r="AZ351" i="6" s="1"/>
  <c r="AY351" i="6"/>
  <c r="AY346" i="6"/>
  <c r="AE346" i="6"/>
  <c r="AZ346" i="6" s="1"/>
  <c r="AE344" i="6"/>
  <c r="AZ344" i="6" s="1"/>
  <c r="AY344" i="6"/>
  <c r="DM327" i="6"/>
  <c r="DS322" i="6"/>
  <c r="CY322" i="6"/>
  <c r="DT322" i="6" s="1"/>
  <c r="DY315" i="6"/>
  <c r="DE315" i="6"/>
  <c r="DZ315" i="6" s="1"/>
  <c r="DE310" i="6"/>
  <c r="DZ310" i="6" s="1"/>
  <c r="AM307" i="6"/>
  <c r="BH307" i="6" s="1"/>
  <c r="BG307" i="6"/>
  <c r="HR408" i="6"/>
  <c r="AP408" i="6" s="1"/>
  <c r="HN408" i="6"/>
  <c r="AL408" i="6"/>
  <c r="HJ408" i="6"/>
  <c r="AH408" i="6" s="1"/>
  <c r="HF408" i="6"/>
  <c r="AD408" i="6" s="1"/>
  <c r="FP388" i="6"/>
  <c r="S388" i="6" s="1"/>
  <c r="FL388" i="6"/>
  <c r="O388" i="6" s="1"/>
  <c r="FH388" i="6"/>
  <c r="K388" i="6" s="1"/>
  <c r="LS386" i="6"/>
  <c r="MA386" i="6"/>
  <c r="CT386" i="6" s="1"/>
  <c r="CU386" i="6" s="1"/>
  <c r="DP386" i="6" s="1"/>
  <c r="JI385" i="6"/>
  <c r="BY385" i="6" s="1"/>
  <c r="BZ385" i="6" s="1"/>
  <c r="HP385" i="6"/>
  <c r="AN385" i="6" s="1"/>
  <c r="HL385" i="6"/>
  <c r="AJ385" i="6" s="1"/>
  <c r="HH385" i="6"/>
  <c r="AF385" i="6" s="1"/>
  <c r="FH385" i="6"/>
  <c r="K385" i="6" s="1"/>
  <c r="JG384" i="6"/>
  <c r="BW384" i="6" s="1"/>
  <c r="BX384" i="6" s="1"/>
  <c r="MA382" i="6"/>
  <c r="CT382" i="6" s="1"/>
  <c r="DO382" i="6" s="1"/>
  <c r="LG381" i="6"/>
  <c r="LH381" i="6" s="1"/>
  <c r="FD381" i="6"/>
  <c r="G381" i="6" s="1"/>
  <c r="FH381" i="6"/>
  <c r="K381" i="6" s="1"/>
  <c r="FL381" i="6"/>
  <c r="O381" i="6" s="1"/>
  <c r="FP381" i="6"/>
  <c r="S381" i="6" s="1"/>
  <c r="LY379" i="6"/>
  <c r="CR379" i="6" s="1"/>
  <c r="MC379" i="6"/>
  <c r="CV379" i="6" s="1"/>
  <c r="MG379" i="6"/>
  <c r="CZ379" i="6" s="1"/>
  <c r="MK379" i="6"/>
  <c r="DD379" i="6"/>
  <c r="JK378" i="6"/>
  <c r="CA378" i="6" s="1"/>
  <c r="CB378" i="6" s="1"/>
  <c r="JI376" i="6"/>
  <c r="BY376" i="6" s="1"/>
  <c r="BZ376" i="6" s="1"/>
  <c r="JQ376" i="6"/>
  <c r="CG376" i="6" s="1"/>
  <c r="CH376" i="6" s="1"/>
  <c r="LG375" i="6"/>
  <c r="JM375" i="6"/>
  <c r="CC375" i="6" s="1"/>
  <c r="CD375" i="6" s="1"/>
  <c r="JG375" i="6"/>
  <c r="BW375" i="6" s="1"/>
  <c r="BX375" i="6" s="1"/>
  <c r="FR375" i="6"/>
  <c r="U375" i="6" s="1"/>
  <c r="FN374" i="6"/>
  <c r="Q374" i="6" s="1"/>
  <c r="LS373" i="6"/>
  <c r="MC373" i="6" s="1"/>
  <c r="CV373" i="6" s="1"/>
  <c r="HR373" i="6"/>
  <c r="AP373" i="6" s="1"/>
  <c r="HD373" i="6"/>
  <c r="AB373" i="6" s="1"/>
  <c r="JM370" i="6"/>
  <c r="CC370" i="6" s="1"/>
  <c r="CD370" i="6" s="1"/>
  <c r="BG367" i="6"/>
  <c r="JK366" i="6"/>
  <c r="CA366" i="6" s="1"/>
  <c r="CB366" i="6" s="1"/>
  <c r="FR366" i="6"/>
  <c r="U366" i="6" s="1"/>
  <c r="FD366" i="6"/>
  <c r="G366" i="6" s="1"/>
  <c r="HR364" i="6"/>
  <c r="AP364" i="6"/>
  <c r="HH363" i="6"/>
  <c r="AF363" i="6" s="1"/>
  <c r="JM359" i="6"/>
  <c r="FN359" i="6"/>
  <c r="AW359" i="6"/>
  <c r="AC359" i="6"/>
  <c r="AX359" i="6" s="1"/>
  <c r="DQ358" i="6"/>
  <c r="CW358" i="6"/>
  <c r="DR358" i="6" s="1"/>
  <c r="AW356" i="6"/>
  <c r="AC356" i="6"/>
  <c r="AX356" i="6" s="1"/>
  <c r="LH354" i="6"/>
  <c r="HR354" i="6"/>
  <c r="AP354" i="6" s="1"/>
  <c r="LW351" i="6"/>
  <c r="CP351" i="6" s="1"/>
  <c r="AQ350" i="6"/>
  <c r="BL350" i="6" s="1"/>
  <c r="BK350" i="6"/>
  <c r="CU347" i="6"/>
  <c r="DP347" i="6" s="1"/>
  <c r="DO347" i="6"/>
  <c r="AM346" i="6"/>
  <c r="BH346" i="6" s="1"/>
  <c r="BG346" i="6"/>
  <c r="DA336" i="6"/>
  <c r="DV336" i="6" s="1"/>
  <c r="DU336" i="6"/>
  <c r="DQ326" i="6"/>
  <c r="CW326" i="6"/>
  <c r="DR326" i="6" s="1"/>
  <c r="CS315" i="6"/>
  <c r="DN315" i="6" s="1"/>
  <c r="DM315" i="6"/>
  <c r="HN386" i="6"/>
  <c r="AL386" i="6" s="1"/>
  <c r="LH382" i="6"/>
  <c r="MG382" i="6"/>
  <c r="CZ382" i="6" s="1"/>
  <c r="HN381" i="6"/>
  <c r="AL381" i="6" s="1"/>
  <c r="HF381" i="6"/>
  <c r="AD381" i="6"/>
  <c r="FF379" i="6"/>
  <c r="I379" i="6" s="1"/>
  <c r="HF378" i="6"/>
  <c r="AD378" i="6" s="1"/>
  <c r="LF375" i="6"/>
  <c r="JS375" i="6"/>
  <c r="CI375" i="6" s="1"/>
  <c r="CJ375" i="6" s="1"/>
  <c r="HF373" i="6"/>
  <c r="AD373" i="6" s="1"/>
  <c r="JE370" i="6"/>
  <c r="BU370" i="6" s="1"/>
  <c r="BV370" i="6" s="1"/>
  <c r="FD370" i="6"/>
  <c r="G370" i="6"/>
  <c r="FJ370" i="6"/>
  <c r="M370" i="6" s="1"/>
  <c r="FR370" i="6"/>
  <c r="U370" i="6" s="1"/>
  <c r="JO369" i="6"/>
  <c r="CE369" i="6" s="1"/>
  <c r="CF369" i="6" s="1"/>
  <c r="LH366" i="6"/>
  <c r="MA366" i="6"/>
  <c r="CT366" i="6" s="1"/>
  <c r="FF366" i="6"/>
  <c r="I366" i="6" s="1"/>
  <c r="LW363" i="6"/>
  <c r="CP363" i="6" s="1"/>
  <c r="LY363" i="6"/>
  <c r="CR363" i="6" s="1"/>
  <c r="MC363" i="6"/>
  <c r="CV363" i="6" s="1"/>
  <c r="MG363" i="6"/>
  <c r="CZ363" i="6" s="1"/>
  <c r="MK363" i="6"/>
  <c r="DD363" i="6" s="1"/>
  <c r="BK362" i="6"/>
  <c r="AQ362" i="6"/>
  <c r="BL362" i="6" s="1"/>
  <c r="BC362" i="6"/>
  <c r="AI362" i="6"/>
  <c r="BD362" i="6" s="1"/>
  <c r="DS359" i="6"/>
  <c r="LH358" i="6"/>
  <c r="LH356" i="6"/>
  <c r="CU356" i="6"/>
  <c r="DP356" i="6" s="1"/>
  <c r="DO356" i="6"/>
  <c r="JI355" i="6"/>
  <c r="FR355" i="6"/>
  <c r="U355" i="6" s="1"/>
  <c r="HF354" i="6"/>
  <c r="AD354" i="6" s="1"/>
  <c r="MA352" i="6"/>
  <c r="CT352" i="6" s="1"/>
  <c r="MC351" i="6"/>
  <c r="CV351" i="6" s="1"/>
  <c r="AM351" i="6"/>
  <c r="BH351" i="6" s="1"/>
  <c r="BG351" i="6"/>
  <c r="JI350" i="6"/>
  <c r="BY350" i="6" s="1"/>
  <c r="BZ350" i="6" s="1"/>
  <c r="JS350" i="6"/>
  <c r="CI350" i="6" s="1"/>
  <c r="CJ350" i="6" s="1"/>
  <c r="JO350" i="6"/>
  <c r="CE350" i="6" s="1"/>
  <c r="CF350" i="6" s="1"/>
  <c r="JK350" i="6"/>
  <c r="CA350" i="6" s="1"/>
  <c r="CB350" i="6" s="1"/>
  <c r="JG350" i="6"/>
  <c r="BW350" i="6" s="1"/>
  <c r="BX350" i="6" s="1"/>
  <c r="DW348" i="6"/>
  <c r="DC348" i="6"/>
  <c r="DX348" i="6" s="1"/>
  <c r="AM344" i="6"/>
  <c r="BH344" i="6" s="1"/>
  <c r="BG344" i="6"/>
  <c r="DU343" i="6"/>
  <c r="DA343" i="6"/>
  <c r="DV343" i="6" s="1"/>
  <c r="DQ335" i="6"/>
  <c r="CW335" i="6"/>
  <c r="DR335" i="6" s="1"/>
  <c r="CW307" i="6"/>
  <c r="DR307" i="6" s="1"/>
  <c r="DQ307" i="6"/>
  <c r="HH386" i="6"/>
  <c r="AF386" i="6" s="1"/>
  <c r="LT385" i="6"/>
  <c r="HL381" i="6"/>
  <c r="AJ381" i="6" s="1"/>
  <c r="HD379" i="6"/>
  <c r="AB379" i="6" s="1"/>
  <c r="HH379" i="6"/>
  <c r="AF379" i="6" s="1"/>
  <c r="HL379" i="6"/>
  <c r="AJ379" i="6" s="1"/>
  <c r="HP379" i="6"/>
  <c r="AN379" i="6" s="1"/>
  <c r="JO378" i="6"/>
  <c r="CE378" i="6" s="1"/>
  <c r="CF378" i="6" s="1"/>
  <c r="MC375" i="6"/>
  <c r="CV375" i="6" s="1"/>
  <c r="MG375" i="6"/>
  <c r="CZ375" i="6" s="1"/>
  <c r="MK375" i="6"/>
  <c r="DD375" i="6" s="1"/>
  <c r="HH375" i="6"/>
  <c r="AF375" i="6" s="1"/>
  <c r="HL375" i="6"/>
  <c r="AJ375" i="6" s="1"/>
  <c r="HP375" i="6"/>
  <c r="AN375" i="6" s="1"/>
  <c r="LR374" i="6"/>
  <c r="LK374" i="6"/>
  <c r="JM369" i="6"/>
  <c r="CC369" i="6" s="1"/>
  <c r="CD369" i="6" s="1"/>
  <c r="MK367" i="6"/>
  <c r="DD367" i="6" s="1"/>
  <c r="MC367" i="6"/>
  <c r="CV367" i="6" s="1"/>
  <c r="MI364" i="6"/>
  <c r="DB364" i="6" s="1"/>
  <c r="HP363" i="6"/>
  <c r="AN363" i="6" s="1"/>
  <c r="AO362" i="6"/>
  <c r="BJ362" i="6" s="1"/>
  <c r="JI359" i="6"/>
  <c r="BE359" i="6"/>
  <c r="AK359" i="6"/>
  <c r="BF359" i="6" s="1"/>
  <c r="DY358" i="6"/>
  <c r="DE358" i="6"/>
  <c r="DZ358" i="6" s="1"/>
  <c r="FF355" i="6"/>
  <c r="AY355" i="6"/>
  <c r="DE351" i="6"/>
  <c r="DZ351" i="6" s="1"/>
  <c r="CU351" i="6"/>
  <c r="DP351" i="6" s="1"/>
  <c r="DO351" i="6"/>
  <c r="DY350" i="6"/>
  <c r="DE350" i="6"/>
  <c r="DZ350" i="6" s="1"/>
  <c r="CS350" i="6"/>
  <c r="DN350" i="6" s="1"/>
  <c r="DM350" i="6"/>
  <c r="AK350" i="6"/>
  <c r="BF350" i="6" s="1"/>
  <c r="BE350" i="6"/>
  <c r="CY346" i="6"/>
  <c r="DT346" i="6" s="1"/>
  <c r="DS346" i="6"/>
  <c r="DK343" i="6"/>
  <c r="CQ343" i="6"/>
  <c r="DL343" i="6" s="1"/>
  <c r="DK342" i="6"/>
  <c r="AO340" i="6"/>
  <c r="BJ340" i="6" s="1"/>
  <c r="DY335" i="6"/>
  <c r="DE335" i="6"/>
  <c r="DZ335" i="6" s="1"/>
  <c r="CU322" i="6"/>
  <c r="DP322" i="6" s="1"/>
  <c r="DO322" i="6"/>
  <c r="DA315" i="6"/>
  <c r="DV315" i="6" s="1"/>
  <c r="DU315" i="6"/>
  <c r="AI307" i="6"/>
  <c r="BD307" i="6" s="1"/>
  <c r="BC307" i="6"/>
  <c r="FL378" i="6"/>
  <c r="O378" i="6" s="1"/>
  <c r="BC376" i="6"/>
  <c r="AI376" i="6"/>
  <c r="BD376" i="6" s="1"/>
  <c r="BK367" i="6"/>
  <c r="AQ367" i="6"/>
  <c r="BL367" i="6" s="1"/>
  <c r="CU359" i="6"/>
  <c r="DP359" i="6" s="1"/>
  <c r="DO359" i="6"/>
  <c r="JQ359" i="6"/>
  <c r="CG359" i="6" s="1"/>
  <c r="CH359" i="6" s="1"/>
  <c r="JK359" i="6"/>
  <c r="DM358" i="6"/>
  <c r="CS358" i="6"/>
  <c r="DN358" i="6" s="1"/>
  <c r="DC356" i="6"/>
  <c r="DX356" i="6" s="1"/>
  <c r="DW356" i="6"/>
  <c r="AO356" i="6"/>
  <c r="BJ356" i="6" s="1"/>
  <c r="BI356" i="6"/>
  <c r="FD355" i="6"/>
  <c r="FL355" i="6"/>
  <c r="DC350" i="6"/>
  <c r="DX350" i="6" s="1"/>
  <c r="DW350" i="6"/>
  <c r="AC350" i="6"/>
  <c r="AX350" i="6" s="1"/>
  <c r="AW350" i="6"/>
  <c r="FJ350" i="6"/>
  <c r="M350" i="6" s="1"/>
  <c r="FR350" i="6"/>
  <c r="U350" i="6" s="1"/>
  <c r="FF350" i="6"/>
  <c r="I350" i="6" s="1"/>
  <c r="FN350" i="6"/>
  <c r="Q350" i="6" s="1"/>
  <c r="DE347" i="6"/>
  <c r="DZ347" i="6" s="1"/>
  <c r="DY347" i="6"/>
  <c r="AC344" i="6"/>
  <c r="AX344" i="6" s="1"/>
  <c r="AW344" i="6"/>
  <c r="CW342" i="6"/>
  <c r="DR342" i="6" s="1"/>
  <c r="CU340" i="6"/>
  <c r="DP340" i="6" s="1"/>
  <c r="DO340" i="6"/>
  <c r="AC340" i="6"/>
  <c r="AX340" i="6" s="1"/>
  <c r="AW340" i="6"/>
  <c r="CW336" i="6"/>
  <c r="DR336" i="6" s="1"/>
  <c r="DQ336" i="6"/>
  <c r="BA322" i="6"/>
  <c r="CY320" i="6"/>
  <c r="DT320" i="6" s="1"/>
  <c r="DS320" i="6"/>
  <c r="HP408" i="6"/>
  <c r="AN408" i="6" s="1"/>
  <c r="HL408" i="6"/>
  <c r="AJ408" i="6" s="1"/>
  <c r="JS384" i="6"/>
  <c r="CI384" i="6" s="1"/>
  <c r="CJ384" i="6" s="1"/>
  <c r="FF382" i="6"/>
  <c r="I382" i="6" s="1"/>
  <c r="FN382" i="6"/>
  <c r="Q382" i="6" s="1"/>
  <c r="JG381" i="6"/>
  <c r="BW381" i="6" s="1"/>
  <c r="BX381" i="6" s="1"/>
  <c r="JO381" i="6"/>
  <c r="CE381" i="6" s="1"/>
  <c r="CF381" i="6" s="1"/>
  <c r="HF380" i="6"/>
  <c r="AD380" i="6" s="1"/>
  <c r="HJ380" i="6"/>
  <c r="AH380" i="6" s="1"/>
  <c r="HN380" i="6"/>
  <c r="AL380" i="6" s="1"/>
  <c r="HR380" i="6"/>
  <c r="AP380" i="6" s="1"/>
  <c r="JS378" i="6"/>
  <c r="CI378" i="6" s="1"/>
  <c r="CJ378" i="6" s="1"/>
  <c r="DQ372" i="6"/>
  <c r="CW372" i="6"/>
  <c r="DR372" i="6" s="1"/>
  <c r="LT370" i="6"/>
  <c r="LS370" i="6"/>
  <c r="LH369" i="6"/>
  <c r="HD369" i="6"/>
  <c r="AB369" i="6" s="1"/>
  <c r="HH369" i="6"/>
  <c r="AF369" i="6" s="1"/>
  <c r="HL369" i="6"/>
  <c r="AJ369" i="6" s="1"/>
  <c r="HP369" i="6"/>
  <c r="AN369" i="6" s="1"/>
  <c r="LT368" i="6"/>
  <c r="LS368" i="6"/>
  <c r="MK364" i="6"/>
  <c r="DD364" i="6" s="1"/>
  <c r="HD363" i="6"/>
  <c r="AB363" i="6" s="1"/>
  <c r="HF363" i="6"/>
  <c r="AD363" i="6" s="1"/>
  <c r="HJ363" i="6"/>
  <c r="AH363" i="6" s="1"/>
  <c r="HN363" i="6"/>
  <c r="AL363" i="6" s="1"/>
  <c r="HR363" i="6"/>
  <c r="AP363" i="6" s="1"/>
  <c r="LW360" i="6"/>
  <c r="CP360" i="6" s="1"/>
  <c r="MA360" i="6"/>
  <c r="CT360" i="6" s="1"/>
  <c r="ME360" i="6"/>
  <c r="CX360" i="6" s="1"/>
  <c r="MI360" i="6"/>
  <c r="DB360" i="6" s="1"/>
  <c r="HD360" i="6"/>
  <c r="AB360" i="6"/>
  <c r="HH360" i="6"/>
  <c r="AF360" i="6" s="1"/>
  <c r="HL360" i="6"/>
  <c r="AJ360" i="6"/>
  <c r="HP360" i="6"/>
  <c r="AN360" i="6" s="1"/>
  <c r="FP359" i="6"/>
  <c r="S359" i="6" s="1"/>
  <c r="FH355" i="6"/>
  <c r="MA354" i="6"/>
  <c r="CT354" i="6" s="1"/>
  <c r="ME354" i="6"/>
  <c r="CX354" i="6" s="1"/>
  <c r="MI354" i="6"/>
  <c r="DB354" i="6" s="1"/>
  <c r="LW352" i="6"/>
  <c r="CP352" i="6" s="1"/>
  <c r="DC351" i="6"/>
  <c r="DX351" i="6" s="1"/>
  <c r="DW351" i="6"/>
  <c r="AC351" i="6"/>
  <c r="AX351" i="6" s="1"/>
  <c r="AW351" i="6"/>
  <c r="AW334" i="6"/>
  <c r="AC334" i="6"/>
  <c r="AX334" i="6" s="1"/>
  <c r="BA323" i="6"/>
  <c r="DE307" i="6"/>
  <c r="DZ307" i="6" s="1"/>
  <c r="DY307" i="6"/>
  <c r="AQ307" i="6"/>
  <c r="BL307" i="6" s="1"/>
  <c r="BK307" i="6"/>
  <c r="FN402" i="6"/>
  <c r="Q402" i="6" s="1"/>
  <c r="FJ402" i="6"/>
  <c r="M402" i="6" s="1"/>
  <c r="FL399" i="6"/>
  <c r="O399" i="6" s="1"/>
  <c r="HP397" i="6"/>
  <c r="AN397" i="6" s="1"/>
  <c r="HL397" i="6"/>
  <c r="AJ397" i="6" s="1"/>
  <c r="HF386" i="6"/>
  <c r="AD386" i="6" s="1"/>
  <c r="HD386" i="6"/>
  <c r="AB386" i="6" s="1"/>
  <c r="LF385" i="6"/>
  <c r="LH385" i="6" s="1"/>
  <c r="HF384" i="6"/>
  <c r="AD384" i="6" s="1"/>
  <c r="HJ384" i="6"/>
  <c r="AH384" i="6" s="1"/>
  <c r="HN384" i="6"/>
  <c r="AL384" i="6" s="1"/>
  <c r="HR384" i="6"/>
  <c r="AP384" i="6" s="1"/>
  <c r="LK382" i="6"/>
  <c r="HR381" i="6"/>
  <c r="AP381" i="6" s="1"/>
  <c r="HJ381" i="6"/>
  <c r="AH381" i="6" s="1"/>
  <c r="FR378" i="6"/>
  <c r="U378" i="6" s="1"/>
  <c r="BG376" i="6"/>
  <c r="ME375" i="6"/>
  <c r="CX375" i="6" s="1"/>
  <c r="FH374" i="6"/>
  <c r="K374" i="6" s="1"/>
  <c r="LG372" i="6"/>
  <c r="LH372" i="6"/>
  <c r="JG372" i="6"/>
  <c r="BW372" i="6" s="1"/>
  <c r="BX372" i="6" s="1"/>
  <c r="JO372" i="6"/>
  <c r="CE372" i="6" s="1"/>
  <c r="CF372" i="6" s="1"/>
  <c r="FD372" i="6"/>
  <c r="G372" i="6" s="1"/>
  <c r="FL372" i="6"/>
  <c r="O372" i="6" s="1"/>
  <c r="FH370" i="6"/>
  <c r="K370" i="6" s="1"/>
  <c r="JK369" i="6"/>
  <c r="CA369" i="6" s="1"/>
  <c r="CB369" i="6" s="1"/>
  <c r="ME366" i="6"/>
  <c r="CX366" i="6" s="1"/>
  <c r="LG364" i="6"/>
  <c r="LH364" i="6" s="1"/>
  <c r="MA363" i="6"/>
  <c r="CT363" i="6" s="1"/>
  <c r="HL363" i="6"/>
  <c r="AJ363" i="6" s="1"/>
  <c r="JO362" i="6"/>
  <c r="FD362" i="6"/>
  <c r="JE359" i="6"/>
  <c r="FF359" i="6"/>
  <c r="AG359" i="6"/>
  <c r="BB359" i="6" s="1"/>
  <c r="BA359" i="6"/>
  <c r="DA358" i="6"/>
  <c r="DV358" i="6" s="1"/>
  <c r="CP354" i="6"/>
  <c r="MI352" i="6"/>
  <c r="DB352" i="6" s="1"/>
  <c r="HF352" i="6"/>
  <c r="AD352" i="6" s="1"/>
  <c r="HJ352" i="6"/>
  <c r="AH352" i="6" s="1"/>
  <c r="HN352" i="6"/>
  <c r="AL352" i="6" s="1"/>
  <c r="HR352" i="6"/>
  <c r="AP352" i="6" s="1"/>
  <c r="HH352" i="6"/>
  <c r="AF352" i="6" s="1"/>
  <c r="HL352" i="6"/>
  <c r="AJ352" i="6" s="1"/>
  <c r="HP352" i="6"/>
  <c r="AN352" i="6"/>
  <c r="DA351" i="6"/>
  <c r="DV351" i="6" s="1"/>
  <c r="AG350" i="6"/>
  <c r="BB350" i="6" s="1"/>
  <c r="BA350" i="6"/>
  <c r="DK348" i="6"/>
  <c r="CQ348" i="6"/>
  <c r="DL348" i="6" s="1"/>
  <c r="CY347" i="6"/>
  <c r="DT347" i="6" s="1"/>
  <c r="DS347" i="6"/>
  <c r="AK340" i="6"/>
  <c r="BF340" i="6" s="1"/>
  <c r="BE340" i="6"/>
  <c r="BC338" i="6"/>
  <c r="AI338" i="6"/>
  <c r="BD338" i="6" s="1"/>
  <c r="CS336" i="6"/>
  <c r="DN336" i="6" s="1"/>
  <c r="DM336" i="6"/>
  <c r="DW332" i="6"/>
  <c r="DC332" i="6"/>
  <c r="DX332" i="6" s="1"/>
  <c r="CQ322" i="6"/>
  <c r="DL322" i="6" s="1"/>
  <c r="AO322" i="6"/>
  <c r="BJ322" i="6" s="1"/>
  <c r="BI322" i="6"/>
  <c r="CW315" i="6"/>
  <c r="DR315" i="6" s="1"/>
  <c r="BE305" i="6"/>
  <c r="FJ355" i="6"/>
  <c r="MK352" i="6"/>
  <c r="DD352" i="6" s="1"/>
  <c r="DE352" i="6" s="1"/>
  <c r="DZ352" i="6" s="1"/>
  <c r="MG352" i="6"/>
  <c r="CZ352" i="6"/>
  <c r="MC352" i="6"/>
  <c r="CV352" i="6" s="1"/>
  <c r="LY352" i="6"/>
  <c r="CR352" i="6" s="1"/>
  <c r="BG350" i="6"/>
  <c r="FD350" i="6"/>
  <c r="G350" i="6" s="1"/>
  <c r="DU347" i="6"/>
  <c r="JE347" i="6"/>
  <c r="BU347" i="6" s="1"/>
  <c r="BV347" i="6" s="1"/>
  <c r="MI346" i="6"/>
  <c r="DB346" i="6" s="1"/>
  <c r="MA346" i="6"/>
  <c r="CT346" i="6" s="1"/>
  <c r="FN346" i="6"/>
  <c r="Q346" i="6" s="1"/>
  <c r="FH346" i="6"/>
  <c r="K346" i="6" s="1"/>
  <c r="JQ344" i="6"/>
  <c r="CG344" i="6" s="1"/>
  <c r="CH344" i="6" s="1"/>
  <c r="HR344" i="6"/>
  <c r="AP344" i="6" s="1"/>
  <c r="FP344" i="6"/>
  <c r="S344" i="6" s="1"/>
  <c r="FH344" i="6"/>
  <c r="K344" i="6" s="1"/>
  <c r="L344" i="6" s="1"/>
  <c r="BE343" i="6"/>
  <c r="HP343" i="6"/>
  <c r="AN343" i="6" s="1"/>
  <c r="HH343" i="6"/>
  <c r="AF343" i="6" s="1"/>
  <c r="ME342" i="6"/>
  <c r="CX342" i="6" s="1"/>
  <c r="LY342" i="6"/>
  <c r="CR342" i="6" s="1"/>
  <c r="JS342" i="6"/>
  <c r="CI342" i="6" s="1"/>
  <c r="CJ342" i="6" s="1"/>
  <c r="JK342" i="6"/>
  <c r="CA342" i="6" s="1"/>
  <c r="CB342" i="6" s="1"/>
  <c r="HN342" i="6"/>
  <c r="AL342" i="6" s="1"/>
  <c r="MA338" i="6"/>
  <c r="CT338" i="6" s="1"/>
  <c r="ME338" i="6"/>
  <c r="CX338" i="6" s="1"/>
  <c r="MI338" i="6"/>
  <c r="DB338" i="6" s="1"/>
  <c r="HN338" i="6"/>
  <c r="AL338" i="6" s="1"/>
  <c r="DU335" i="6"/>
  <c r="DA335" i="6"/>
  <c r="DV335" i="6" s="1"/>
  <c r="DM335" i="6"/>
  <c r="CS335" i="6"/>
  <c r="DN335" i="6" s="1"/>
  <c r="BA335" i="6"/>
  <c r="FP335" i="6"/>
  <c r="S335" i="6" s="1"/>
  <c r="FH335" i="6"/>
  <c r="K335" i="6" s="1"/>
  <c r="JO332" i="6"/>
  <c r="CE332" i="6" s="1"/>
  <c r="CF332" i="6" s="1"/>
  <c r="CU331" i="6"/>
  <c r="DP331" i="6" s="1"/>
  <c r="DO331" i="6"/>
  <c r="HF331" i="6"/>
  <c r="AD331" i="6" s="1"/>
  <c r="HJ331" i="6"/>
  <c r="AH331" i="6" s="1"/>
  <c r="HR331" i="6"/>
  <c r="AP331" i="6"/>
  <c r="HJ330" i="6"/>
  <c r="AH330" i="6" s="1"/>
  <c r="DS328" i="6"/>
  <c r="CY328" i="6"/>
  <c r="DT328" i="6" s="1"/>
  <c r="HH328" i="6"/>
  <c r="AF328" i="6" s="1"/>
  <c r="DO326" i="6"/>
  <c r="AM326" i="6"/>
  <c r="BH326" i="6" s="1"/>
  <c r="BG326" i="6"/>
  <c r="FF326" i="6"/>
  <c r="I326" i="6" s="1"/>
  <c r="FJ326" i="6"/>
  <c r="M326" i="6" s="1"/>
  <c r="FN326" i="6"/>
  <c r="Q326" i="6" s="1"/>
  <c r="FR326" i="6"/>
  <c r="U326" i="6" s="1"/>
  <c r="BK323" i="6"/>
  <c r="AQ323" i="6"/>
  <c r="BL323" i="6" s="1"/>
  <c r="DW320" i="6"/>
  <c r="MC319" i="6"/>
  <c r="CV319" i="6" s="1"/>
  <c r="MI318" i="6"/>
  <c r="DB318" i="6" s="1"/>
  <c r="MA318" i="6"/>
  <c r="CT318" i="6"/>
  <c r="BE318" i="6"/>
  <c r="AK318" i="6"/>
  <c r="BF318" i="6" s="1"/>
  <c r="HF312" i="6"/>
  <c r="AD312" i="6" s="1"/>
  <c r="HJ312" i="6"/>
  <c r="AH312" i="6" s="1"/>
  <c r="HN312" i="6"/>
  <c r="AL312" i="6" s="1"/>
  <c r="HR312" i="6"/>
  <c r="AP312" i="6" s="1"/>
  <c r="DS311" i="6"/>
  <c r="CY311" i="6"/>
  <c r="DT311" i="6" s="1"/>
  <c r="DK311" i="6"/>
  <c r="CQ311" i="6"/>
  <c r="DL311" i="6" s="1"/>
  <c r="JI311" i="6"/>
  <c r="BY311" i="6" s="1"/>
  <c r="BZ311" i="6" s="1"/>
  <c r="JM311" i="6"/>
  <c r="CC311" i="6" s="1"/>
  <c r="CD311" i="6" s="1"/>
  <c r="JQ311" i="6"/>
  <c r="CG311" i="6" s="1"/>
  <c r="CH311" i="6" s="1"/>
  <c r="AG311" i="6"/>
  <c r="BB311" i="6" s="1"/>
  <c r="BA311" i="6"/>
  <c r="AM310" i="6"/>
  <c r="BH310" i="6" s="1"/>
  <c r="BG310" i="6"/>
  <c r="AE310" i="6"/>
  <c r="AZ310" i="6" s="1"/>
  <c r="AY310" i="6"/>
  <c r="AG309" i="6"/>
  <c r="BB309" i="6" s="1"/>
  <c r="BA309" i="6"/>
  <c r="BK308" i="6"/>
  <c r="AQ308" i="6"/>
  <c r="BL308" i="6" s="1"/>
  <c r="BC308" i="6"/>
  <c r="AI308" i="6"/>
  <c r="BD308" i="6" s="1"/>
  <c r="MA307" i="6"/>
  <c r="CT307" i="6" s="1"/>
  <c r="MI307" i="6"/>
  <c r="DB307" i="6" s="1"/>
  <c r="BE303" i="6"/>
  <c r="HF303" i="6"/>
  <c r="AD303" i="6" s="1"/>
  <c r="HJ303" i="6"/>
  <c r="AH303" i="6" s="1"/>
  <c r="HN303" i="6"/>
  <c r="AL303" i="6" s="1"/>
  <c r="AM303" i="6" s="1"/>
  <c r="BH303" i="6" s="1"/>
  <c r="HR303" i="6"/>
  <c r="AP303" i="6" s="1"/>
  <c r="AY302" i="6"/>
  <c r="AE302" i="6"/>
  <c r="AZ302" i="6" s="1"/>
  <c r="CQ301" i="6"/>
  <c r="DL301" i="6" s="1"/>
  <c r="DK301" i="6"/>
  <c r="AC298" i="6"/>
  <c r="AX298" i="6" s="1"/>
  <c r="AW298" i="6"/>
  <c r="JO364" i="6"/>
  <c r="FL364" i="6"/>
  <c r="JM362" i="6"/>
  <c r="JE362" i="6"/>
  <c r="FJ362" i="6"/>
  <c r="FH359" i="6"/>
  <c r="MK359" i="6"/>
  <c r="DD359" i="6" s="1"/>
  <c r="MG359" i="6"/>
  <c r="CZ359" i="6" s="1"/>
  <c r="MC359" i="6"/>
  <c r="CV359" i="6"/>
  <c r="HR359" i="6"/>
  <c r="AP359" i="6" s="1"/>
  <c r="HN359" i="6"/>
  <c r="AL359" i="6"/>
  <c r="HJ359" i="6"/>
  <c r="AH359" i="6" s="1"/>
  <c r="FN356" i="6"/>
  <c r="FR352" i="6"/>
  <c r="U352" i="6" s="1"/>
  <c r="FN352" i="6"/>
  <c r="Q352" i="6" s="1"/>
  <c r="FJ352" i="6"/>
  <c r="M352" i="6" s="1"/>
  <c r="HP351" i="6"/>
  <c r="AN351" i="6"/>
  <c r="HL351" i="6"/>
  <c r="AJ351" i="6" s="1"/>
  <c r="LW350" i="6"/>
  <c r="CP350" i="6" s="1"/>
  <c r="MA350" i="6"/>
  <c r="CT350" i="6" s="1"/>
  <c r="ME350" i="6"/>
  <c r="CX350" i="6" s="1"/>
  <c r="JQ350" i="6"/>
  <c r="CG350" i="6" s="1"/>
  <c r="CH350" i="6" s="1"/>
  <c r="AO350" i="6"/>
  <c r="BJ350" i="6" s="1"/>
  <c r="BI350" i="6"/>
  <c r="AI350" i="6"/>
  <c r="BD350" i="6" s="1"/>
  <c r="BC350" i="6"/>
  <c r="FP350" i="6"/>
  <c r="S350" i="6" s="1"/>
  <c r="FH350" i="6"/>
  <c r="K350" i="6" s="1"/>
  <c r="BA348" i="6"/>
  <c r="HN348" i="6"/>
  <c r="AL348" i="6" s="1"/>
  <c r="HF348" i="6"/>
  <c r="AD348" i="6" s="1"/>
  <c r="LG347" i="6"/>
  <c r="LF347" i="6"/>
  <c r="DC347" i="6"/>
  <c r="DX347" i="6" s="1"/>
  <c r="DW347" i="6"/>
  <c r="CW347" i="6"/>
  <c r="DR347" i="6" s="1"/>
  <c r="DQ347" i="6"/>
  <c r="JQ347" i="6"/>
  <c r="CG347" i="6" s="1"/>
  <c r="CH347" i="6" s="1"/>
  <c r="JI347" i="6"/>
  <c r="BY347" i="6" s="1"/>
  <c r="BZ347" i="6" s="1"/>
  <c r="FF347" i="6"/>
  <c r="I347" i="6" s="1"/>
  <c r="FJ347" i="6"/>
  <c r="M347" i="6"/>
  <c r="N347" i="6" s="1"/>
  <c r="FN347" i="6"/>
  <c r="Q347" i="6" s="1"/>
  <c r="FR347" i="6"/>
  <c r="U347" i="6" s="1"/>
  <c r="JG346" i="6"/>
  <c r="BW346" i="6" s="1"/>
  <c r="BX346" i="6" s="1"/>
  <c r="HH346" i="6"/>
  <c r="AF346" i="6" s="1"/>
  <c r="HL346" i="6"/>
  <c r="AJ346" i="6" s="1"/>
  <c r="HP346" i="6"/>
  <c r="AN346" i="6" s="1"/>
  <c r="MI344" i="6"/>
  <c r="DB344" i="6" s="1"/>
  <c r="MC343" i="6"/>
  <c r="CV343" i="6" s="1"/>
  <c r="HN343" i="6"/>
  <c r="AL343" i="6" s="1"/>
  <c r="FL343" i="6"/>
  <c r="O343" i="6" s="1"/>
  <c r="MK342" i="6"/>
  <c r="DD342" i="6" s="1"/>
  <c r="DY342" i="6" s="1"/>
  <c r="JQ342" i="6"/>
  <c r="CG342" i="6" s="1"/>
  <c r="CH342" i="6" s="1"/>
  <c r="LG340" i="6"/>
  <c r="LH340" i="6"/>
  <c r="JO340" i="6"/>
  <c r="CE340" i="6" s="1"/>
  <c r="CF340" i="6" s="1"/>
  <c r="FN340" i="6"/>
  <c r="Q340" i="6" s="1"/>
  <c r="LW338" i="6"/>
  <c r="CP338" i="6" s="1"/>
  <c r="JQ336" i="6"/>
  <c r="CG336" i="6" s="1"/>
  <c r="CH336" i="6" s="1"/>
  <c r="JS335" i="6"/>
  <c r="CI335" i="6" s="1"/>
  <c r="CJ335" i="6" s="1"/>
  <c r="JK335" i="6"/>
  <c r="CA335" i="6" s="1"/>
  <c r="CB335" i="6" s="1"/>
  <c r="FF334" i="6"/>
  <c r="I334" i="6" s="1"/>
  <c r="FJ334" i="6"/>
  <c r="M334" i="6" s="1"/>
  <c r="FR334" i="6"/>
  <c r="U334" i="6" s="1"/>
  <c r="AG332" i="6"/>
  <c r="BB332" i="6" s="1"/>
  <c r="BA332" i="6"/>
  <c r="FN332" i="6"/>
  <c r="Q332" i="6" s="1"/>
  <c r="HL331" i="6"/>
  <c r="AJ331" i="6" s="1"/>
  <c r="LG330" i="6"/>
  <c r="LH330" i="6" s="1"/>
  <c r="MG330" i="6"/>
  <c r="CZ330" i="6" s="1"/>
  <c r="LW330" i="6"/>
  <c r="CP330" i="6" s="1"/>
  <c r="HH330" i="6"/>
  <c r="AF330" i="6"/>
  <c r="DY327" i="6"/>
  <c r="DY326" i="6"/>
  <c r="DE326" i="6"/>
  <c r="DZ326" i="6" s="1"/>
  <c r="FL326" i="6"/>
  <c r="O326" i="6" s="1"/>
  <c r="DU324" i="6"/>
  <c r="DA324" i="6"/>
  <c r="DV324" i="6" s="1"/>
  <c r="FJ324" i="6"/>
  <c r="M324" i="6" s="1"/>
  <c r="DU323" i="6"/>
  <c r="JG323" i="6"/>
  <c r="BW323" i="6" s="1"/>
  <c r="BX323" i="6" s="1"/>
  <c r="JK323" i="6"/>
  <c r="CA323" i="6" s="1"/>
  <c r="CB323" i="6" s="1"/>
  <c r="JO323" i="6"/>
  <c r="CE323" i="6" s="1"/>
  <c r="CF323" i="6" s="1"/>
  <c r="JS323" i="6"/>
  <c r="CI323" i="6" s="1"/>
  <c r="CJ323" i="6" s="1"/>
  <c r="HF320" i="6"/>
  <c r="AD320" i="6" s="1"/>
  <c r="HJ320" i="6"/>
  <c r="AH320" i="6" s="1"/>
  <c r="HN320" i="6"/>
  <c r="AL320" i="6" s="1"/>
  <c r="HR320" i="6"/>
  <c r="AP320" i="6" s="1"/>
  <c r="MA319" i="6"/>
  <c r="CT319" i="6" s="1"/>
  <c r="HD319" i="6"/>
  <c r="AB319" i="6"/>
  <c r="JK314" i="6"/>
  <c r="CA314" i="6" s="1"/>
  <c r="CB314" i="6" s="1"/>
  <c r="BG314" i="6"/>
  <c r="HD312" i="6"/>
  <c r="AB312" i="6" s="1"/>
  <c r="JE311" i="6"/>
  <c r="BU311" i="6" s="1"/>
  <c r="BV311" i="6" s="1"/>
  <c r="DA310" i="6"/>
  <c r="DV310" i="6" s="1"/>
  <c r="DU310" i="6"/>
  <c r="CS310" i="6"/>
  <c r="DN310" i="6" s="1"/>
  <c r="DM310" i="6"/>
  <c r="BI310" i="6"/>
  <c r="ME309" i="6"/>
  <c r="CX309" i="6" s="1"/>
  <c r="HR309" i="6"/>
  <c r="AP309" i="6" s="1"/>
  <c r="JG308" i="6"/>
  <c r="BW308" i="6" s="1"/>
  <c r="BX308" i="6" s="1"/>
  <c r="JK308" i="6"/>
  <c r="CA308" i="6" s="1"/>
  <c r="CB308" i="6" s="1"/>
  <c r="JO308" i="6"/>
  <c r="CE308" i="6" s="1"/>
  <c r="CF308" i="6" s="1"/>
  <c r="JS308" i="6"/>
  <c r="CI308" i="6" s="1"/>
  <c r="CJ308" i="6" s="1"/>
  <c r="LW307" i="6"/>
  <c r="CP307" i="6" s="1"/>
  <c r="DC305" i="6"/>
  <c r="DX305" i="6" s="1"/>
  <c r="DW305" i="6"/>
  <c r="JM304" i="6"/>
  <c r="CC304" i="6" s="1"/>
  <c r="CD304" i="6" s="1"/>
  <c r="BG304" i="6"/>
  <c r="AM304" i="6"/>
  <c r="BH304" i="6" s="1"/>
  <c r="MA303" i="6"/>
  <c r="CT303" i="6" s="1"/>
  <c r="HD303" i="6"/>
  <c r="AB303" i="6" s="1"/>
  <c r="AW303" i="6" s="1"/>
  <c r="LH302" i="6"/>
  <c r="AW302" i="6"/>
  <c r="AC302" i="6"/>
  <c r="AX302" i="6" s="1"/>
  <c r="JE301" i="6"/>
  <c r="BU301" i="6" s="1"/>
  <c r="BV301" i="6" s="1"/>
  <c r="JG301" i="6"/>
  <c r="BW301" i="6" s="1"/>
  <c r="BX301" i="6" s="1"/>
  <c r="JK301" i="6"/>
  <c r="CA301" i="6" s="1"/>
  <c r="CB301" i="6" s="1"/>
  <c r="JO301" i="6"/>
  <c r="CE301" i="6" s="1"/>
  <c r="CF301" i="6" s="1"/>
  <c r="JS301" i="6"/>
  <c r="CI301" i="6" s="1"/>
  <c r="CJ301" i="6" s="1"/>
  <c r="AE301" i="6"/>
  <c r="AZ301" i="6" s="1"/>
  <c r="AY301" i="6"/>
  <c r="DC298" i="6"/>
  <c r="DX298" i="6" s="1"/>
  <c r="DW298" i="6"/>
  <c r="CS296" i="6"/>
  <c r="DN296" i="6" s="1"/>
  <c r="DM296" i="6"/>
  <c r="FR373" i="6"/>
  <c r="U373" i="6" s="1"/>
  <c r="V373" i="6" s="1"/>
  <c r="FJ373" i="6"/>
  <c r="M373" i="6" s="1"/>
  <c r="HJ370" i="6"/>
  <c r="AH370" i="6" s="1"/>
  <c r="LK368" i="6"/>
  <c r="JS368" i="6"/>
  <c r="CI368" i="6" s="1"/>
  <c r="CJ368" i="6" s="1"/>
  <c r="JO368" i="6"/>
  <c r="CE368" i="6" s="1"/>
  <c r="CF368" i="6" s="1"/>
  <c r="JK368" i="6"/>
  <c r="CA368" i="6" s="1"/>
  <c r="CB368" i="6" s="1"/>
  <c r="FP368" i="6"/>
  <c r="S368" i="6" s="1"/>
  <c r="FL368" i="6"/>
  <c r="O368" i="6" s="1"/>
  <c r="MK366" i="6"/>
  <c r="DD366" i="6"/>
  <c r="MG366" i="6"/>
  <c r="CZ366" i="6" s="1"/>
  <c r="MC366" i="6"/>
  <c r="CV366" i="6" s="1"/>
  <c r="HP366" i="6"/>
  <c r="AN366" i="6" s="1"/>
  <c r="HL366" i="6"/>
  <c r="AJ366" i="6" s="1"/>
  <c r="JO360" i="6"/>
  <c r="JM358" i="6"/>
  <c r="MK355" i="6"/>
  <c r="DD355" i="6" s="1"/>
  <c r="MG355" i="6"/>
  <c r="CZ355" i="6"/>
  <c r="MC355" i="6"/>
  <c r="CV355" i="6" s="1"/>
  <c r="HR355" i="6"/>
  <c r="AP355" i="6" s="1"/>
  <c r="HN355" i="6"/>
  <c r="AL355" i="6" s="1"/>
  <c r="HJ355" i="6"/>
  <c r="AH355" i="6"/>
  <c r="JS351" i="6"/>
  <c r="CI351" i="6" s="1"/>
  <c r="CJ351" i="6" s="1"/>
  <c r="JO351" i="6"/>
  <c r="CE351" i="6" s="1"/>
  <c r="CF351" i="6" s="1"/>
  <c r="JK351" i="6"/>
  <c r="CA351" i="6" s="1"/>
  <c r="CB351" i="6" s="1"/>
  <c r="HL348" i="6"/>
  <c r="AJ348" i="6" s="1"/>
  <c r="JO347" i="6"/>
  <c r="CE347" i="6" s="1"/>
  <c r="CF347" i="6" s="1"/>
  <c r="JG347" i="6"/>
  <c r="BW347" i="6" s="1"/>
  <c r="BX347" i="6" s="1"/>
  <c r="HL347" i="6"/>
  <c r="AJ347" i="6" s="1"/>
  <c r="FL347" i="6"/>
  <c r="O347" i="6" s="1"/>
  <c r="JS346" i="6"/>
  <c r="CI346" i="6" s="1"/>
  <c r="CJ346" i="6" s="1"/>
  <c r="HR346" i="6"/>
  <c r="AP346" i="6" s="1"/>
  <c r="HD346" i="6"/>
  <c r="AB346" i="6"/>
  <c r="FF346" i="6"/>
  <c r="I346" i="6" s="1"/>
  <c r="LY344" i="6"/>
  <c r="CR344" i="6"/>
  <c r="MC344" i="6"/>
  <c r="CV344" i="6" s="1"/>
  <c r="MG344" i="6"/>
  <c r="CZ344" i="6" s="1"/>
  <c r="MK344" i="6"/>
  <c r="DD344" i="6" s="1"/>
  <c r="JE344" i="6"/>
  <c r="BU344" i="6" s="1"/>
  <c r="BV344" i="6" s="1"/>
  <c r="HP344" i="6"/>
  <c r="AN344" i="6" s="1"/>
  <c r="HJ344" i="6"/>
  <c r="AH344" i="6" s="1"/>
  <c r="HF342" i="6"/>
  <c r="AD342" i="6" s="1"/>
  <c r="FH342" i="6"/>
  <c r="K342" i="6" s="1"/>
  <c r="FL342" i="6"/>
  <c r="O342" i="6" s="1"/>
  <c r="FP342" i="6"/>
  <c r="S342" i="6" s="1"/>
  <c r="MK340" i="6"/>
  <c r="DD340" i="6" s="1"/>
  <c r="MC340" i="6"/>
  <c r="CV340" i="6" s="1"/>
  <c r="HR340" i="6"/>
  <c r="AP340" i="6" s="1"/>
  <c r="HJ340" i="6"/>
  <c r="AH340" i="6" s="1"/>
  <c r="MI339" i="6"/>
  <c r="DB339" i="6" s="1"/>
  <c r="JE339" i="6"/>
  <c r="BU339" i="6" s="1"/>
  <c r="BV339" i="6" s="1"/>
  <c r="JI339" i="6"/>
  <c r="BY339" i="6" s="1"/>
  <c r="BZ339" i="6" s="1"/>
  <c r="JM339" i="6"/>
  <c r="CC339" i="6" s="1"/>
  <c r="CD339" i="6" s="1"/>
  <c r="JQ339" i="6"/>
  <c r="CG339" i="6" s="1"/>
  <c r="CH339" i="6" s="1"/>
  <c r="HP339" i="6"/>
  <c r="AN339" i="6"/>
  <c r="HF339" i="6"/>
  <c r="AD339" i="6" s="1"/>
  <c r="HJ339" i="6"/>
  <c r="AH339" i="6"/>
  <c r="HN339" i="6"/>
  <c r="AL339" i="6" s="1"/>
  <c r="HR339" i="6"/>
  <c r="AP339" i="6" s="1"/>
  <c r="MG338" i="6"/>
  <c r="CZ338" i="6" s="1"/>
  <c r="HF338" i="6"/>
  <c r="AD338" i="6" s="1"/>
  <c r="HH336" i="6"/>
  <c r="AF336" i="6" s="1"/>
  <c r="HL336" i="6"/>
  <c r="AJ336" i="6" s="1"/>
  <c r="HP336" i="6"/>
  <c r="AN336" i="6" s="1"/>
  <c r="JQ335" i="6"/>
  <c r="CG335" i="6" s="1"/>
  <c r="CH335" i="6" s="1"/>
  <c r="BC335" i="6"/>
  <c r="AI335" i="6"/>
  <c r="BD335" i="6" s="1"/>
  <c r="FD334" i="6"/>
  <c r="G334" i="6" s="1"/>
  <c r="JG332" i="6"/>
  <c r="BW332" i="6" s="1"/>
  <c r="BX332" i="6" s="1"/>
  <c r="MI331" i="6"/>
  <c r="DB331" i="6" s="1"/>
  <c r="DW331" i="6" s="1"/>
  <c r="ME330" i="6"/>
  <c r="CX330" i="6" s="1"/>
  <c r="HR330" i="6"/>
  <c r="AP330" i="6"/>
  <c r="LY328" i="6"/>
  <c r="CR328" i="6" s="1"/>
  <c r="MC328" i="6"/>
  <c r="CV328" i="6" s="1"/>
  <c r="CW328" i="6" s="1"/>
  <c r="DR328" i="6" s="1"/>
  <c r="MG328" i="6"/>
  <c r="CZ328" i="6" s="1"/>
  <c r="MK328" i="6"/>
  <c r="DD328" i="6" s="1"/>
  <c r="LH327" i="6"/>
  <c r="MG327" i="6"/>
  <c r="CZ327" i="6" s="1"/>
  <c r="HH327" i="6"/>
  <c r="AF327" i="6" s="1"/>
  <c r="HL327" i="6"/>
  <c r="AJ327" i="6" s="1"/>
  <c r="HP327" i="6"/>
  <c r="AN327" i="6" s="1"/>
  <c r="CS326" i="6"/>
  <c r="DN326" i="6" s="1"/>
  <c r="DM326" i="6"/>
  <c r="JQ326" i="6"/>
  <c r="CG326" i="6" s="1"/>
  <c r="CH326" i="6" s="1"/>
  <c r="DW324" i="6"/>
  <c r="JO324" i="6"/>
  <c r="CE324" i="6" s="1"/>
  <c r="CF324" i="6" s="1"/>
  <c r="JE324" i="6"/>
  <c r="BU324" i="6" s="1"/>
  <c r="BV324" i="6" s="1"/>
  <c r="BK324" i="6"/>
  <c r="AQ324" i="6"/>
  <c r="BL324" i="6" s="1"/>
  <c r="FH324" i="6"/>
  <c r="K324" i="6" s="1"/>
  <c r="JE323" i="6"/>
  <c r="BU323" i="6" s="1"/>
  <c r="BV323" i="6" s="1"/>
  <c r="LY320" i="6"/>
  <c r="CR320" i="6" s="1"/>
  <c r="MC320" i="6"/>
  <c r="CV320" i="6" s="1"/>
  <c r="MG320" i="6"/>
  <c r="CZ320" i="6" s="1"/>
  <c r="MK320" i="6"/>
  <c r="DD320" i="6" s="1"/>
  <c r="MK319" i="6"/>
  <c r="DD319" i="6" s="1"/>
  <c r="HL319" i="6"/>
  <c r="AJ319" i="6"/>
  <c r="LH318" i="6"/>
  <c r="HF318" i="6"/>
  <c r="AD318" i="6"/>
  <c r="AE318" i="6" s="1"/>
  <c r="AZ318" i="6" s="1"/>
  <c r="HJ318" i="6"/>
  <c r="AH318" i="6" s="1"/>
  <c r="HN318" i="6"/>
  <c r="AL318" i="6" s="1"/>
  <c r="HR318" i="6"/>
  <c r="AP318" i="6"/>
  <c r="AM316" i="6"/>
  <c r="BH316" i="6" s="1"/>
  <c r="BG316" i="6"/>
  <c r="AE316" i="6"/>
  <c r="AZ316" i="6" s="1"/>
  <c r="AY316" i="6"/>
  <c r="AM315" i="6"/>
  <c r="BH315" i="6" s="1"/>
  <c r="BG315" i="6"/>
  <c r="FP315" i="6"/>
  <c r="S315" i="6" s="1"/>
  <c r="JI314" i="6"/>
  <c r="BY314" i="6" s="1"/>
  <c r="BZ314" i="6" s="1"/>
  <c r="ME312" i="6"/>
  <c r="CX312" i="6" s="1"/>
  <c r="HP312" i="6"/>
  <c r="AN312" i="6"/>
  <c r="HH312" i="6"/>
  <c r="AF312" i="6" s="1"/>
  <c r="BA312" i="6" s="1"/>
  <c r="AK310" i="6"/>
  <c r="BF310" i="6" s="1"/>
  <c r="BE310" i="6"/>
  <c r="FF310" i="6"/>
  <c r="I310" i="6" s="1"/>
  <c r="FJ310" i="6"/>
  <c r="M310" i="6" s="1"/>
  <c r="FN310" i="6"/>
  <c r="Q310" i="6" s="1"/>
  <c r="FR310" i="6"/>
  <c r="U310" i="6" s="1"/>
  <c r="HP309" i="6"/>
  <c r="AN309" i="6" s="1"/>
  <c r="HF309" i="6"/>
  <c r="AD309" i="6" s="1"/>
  <c r="JE308" i="6"/>
  <c r="BU308" i="6" s="1"/>
  <c r="BV308" i="6" s="1"/>
  <c r="HF305" i="6"/>
  <c r="AD305" i="6" s="1"/>
  <c r="HJ305" i="6"/>
  <c r="AH305" i="6" s="1"/>
  <c r="HN305" i="6"/>
  <c r="AL305" i="6" s="1"/>
  <c r="HR305" i="6"/>
  <c r="AP305" i="6" s="1"/>
  <c r="BG302" i="6"/>
  <c r="DS300" i="6"/>
  <c r="CY300" i="6"/>
  <c r="DT300" i="6" s="1"/>
  <c r="HJ300" i="6"/>
  <c r="AH300" i="6" s="1"/>
  <c r="HN300" i="6"/>
  <c r="AL300" i="6" s="1"/>
  <c r="HR300" i="6"/>
  <c r="AP300" i="6" s="1"/>
  <c r="HD300" i="6"/>
  <c r="AB300" i="6" s="1"/>
  <c r="HL300" i="6"/>
  <c r="AJ300" i="6" s="1"/>
  <c r="BE300" i="6" s="1"/>
  <c r="HH300" i="6"/>
  <c r="AF300" i="6" s="1"/>
  <c r="HP300" i="6"/>
  <c r="AN300" i="6" s="1"/>
  <c r="DA298" i="6"/>
  <c r="DV298" i="6" s="1"/>
  <c r="DU298" i="6"/>
  <c r="AK296" i="6"/>
  <c r="BF296" i="6" s="1"/>
  <c r="MG350" i="6"/>
  <c r="CZ350" i="6"/>
  <c r="LY348" i="6"/>
  <c r="CR348" i="6" s="1"/>
  <c r="MC348" i="6"/>
  <c r="CV348" i="6" s="1"/>
  <c r="MG348" i="6"/>
  <c r="CZ348" i="6" s="1"/>
  <c r="MK348" i="6"/>
  <c r="DD348" i="6" s="1"/>
  <c r="FD348" i="6"/>
  <c r="G348" i="6" s="1"/>
  <c r="FH348" i="6"/>
  <c r="K348" i="6" s="1"/>
  <c r="FL348" i="6"/>
  <c r="O348" i="6" s="1"/>
  <c r="FP348" i="6"/>
  <c r="S348" i="6" s="1"/>
  <c r="MG346" i="6"/>
  <c r="CZ346" i="6"/>
  <c r="LY346" i="6"/>
  <c r="CR346" i="6" s="1"/>
  <c r="MA344" i="6"/>
  <c r="CT344" i="6" s="1"/>
  <c r="LW344" i="6"/>
  <c r="CP344" i="6" s="1"/>
  <c r="FN344" i="6"/>
  <c r="Q344" i="6" s="1"/>
  <c r="FF344" i="6"/>
  <c r="I344" i="6" s="1"/>
  <c r="J344" i="6" s="1"/>
  <c r="LG343" i="6"/>
  <c r="LH343" i="6"/>
  <c r="LG342" i="6"/>
  <c r="LH342" i="6"/>
  <c r="MI342" i="6"/>
  <c r="DB342" i="6" s="1"/>
  <c r="HR342" i="6"/>
  <c r="AP342" i="6" s="1"/>
  <c r="FR342" i="6"/>
  <c r="U342" i="6" s="1"/>
  <c r="FD342" i="6"/>
  <c r="G342" i="6" s="1"/>
  <c r="LY339" i="6"/>
  <c r="CR339" i="6" s="1"/>
  <c r="MC339" i="6"/>
  <c r="CV339" i="6" s="1"/>
  <c r="MG339" i="6"/>
  <c r="CZ339" i="6" s="1"/>
  <c r="MK339" i="6"/>
  <c r="DD339" i="6" s="1"/>
  <c r="HD339" i="6"/>
  <c r="AB339" i="6" s="1"/>
  <c r="BK336" i="6"/>
  <c r="HD336" i="6"/>
  <c r="AB336" i="6" s="1"/>
  <c r="FN335" i="6"/>
  <c r="Q335" i="6" s="1"/>
  <c r="R335" i="6" s="1"/>
  <c r="FF335" i="6"/>
  <c r="I335" i="6" s="1"/>
  <c r="CQ334" i="6"/>
  <c r="DL334" i="6" s="1"/>
  <c r="JO334" i="6"/>
  <c r="CE334" i="6" s="1"/>
  <c r="CF334" i="6" s="1"/>
  <c r="AY334" i="6"/>
  <c r="FP334" i="6"/>
  <c r="S334" i="6" s="1"/>
  <c r="LF331" i="6"/>
  <c r="LH331" i="6"/>
  <c r="HP330" i="6"/>
  <c r="AN330" i="6" s="1"/>
  <c r="LW328" i="6"/>
  <c r="CP328" i="6" s="1"/>
  <c r="HD327" i="6"/>
  <c r="AB327" i="6" s="1"/>
  <c r="AW327" i="6" s="1"/>
  <c r="AC326" i="6"/>
  <c r="AX326" i="6" s="1"/>
  <c r="AW326" i="6"/>
  <c r="JM324" i="6"/>
  <c r="CC324" i="6" s="1"/>
  <c r="CD324" i="6" s="1"/>
  <c r="AY324" i="6"/>
  <c r="AE324" i="6"/>
  <c r="AZ324" i="6" s="1"/>
  <c r="FR324" i="6"/>
  <c r="U324" i="6" s="1"/>
  <c r="DM323" i="6"/>
  <c r="JQ323" i="6"/>
  <c r="CG323" i="6" s="1"/>
  <c r="CH323" i="6" s="1"/>
  <c r="JI323" i="6"/>
  <c r="BY323" i="6" s="1"/>
  <c r="BZ323" i="6" s="1"/>
  <c r="JO322" i="6"/>
  <c r="CE322" i="6" s="1"/>
  <c r="CF322" i="6" s="1"/>
  <c r="FH322" i="6"/>
  <c r="K322" i="6" s="1"/>
  <c r="FL322" i="6"/>
  <c r="O322" i="6" s="1"/>
  <c r="FP322" i="6"/>
  <c r="S322" i="6" s="1"/>
  <c r="MI319" i="6"/>
  <c r="DB319" i="6"/>
  <c r="LY319" i="6"/>
  <c r="CR319" i="6" s="1"/>
  <c r="HD318" i="6"/>
  <c r="AB318" i="6" s="1"/>
  <c r="MA316" i="6"/>
  <c r="CT316" i="6" s="1"/>
  <c r="ME316" i="6"/>
  <c r="CX316" i="6"/>
  <c r="MI316" i="6"/>
  <c r="DB316" i="6" s="1"/>
  <c r="DM314" i="6"/>
  <c r="CS314" i="6"/>
  <c r="DN314" i="6" s="1"/>
  <c r="CY310" i="6"/>
  <c r="DT310" i="6" s="1"/>
  <c r="DS310" i="6"/>
  <c r="JG310" i="6"/>
  <c r="BW310" i="6" s="1"/>
  <c r="BX310" i="6" s="1"/>
  <c r="JK310" i="6"/>
  <c r="CA310" i="6" s="1"/>
  <c r="CB310" i="6" s="1"/>
  <c r="JO310" i="6"/>
  <c r="CE310" i="6" s="1"/>
  <c r="CF310" i="6" s="1"/>
  <c r="JS310" i="6"/>
  <c r="CI310" i="6" s="1"/>
  <c r="CJ310" i="6" s="1"/>
  <c r="BA310" i="6"/>
  <c r="DK309" i="6"/>
  <c r="MC309" i="6"/>
  <c r="CV309" i="6" s="1"/>
  <c r="AM309" i="6"/>
  <c r="BH309" i="6" s="1"/>
  <c r="DM308" i="6"/>
  <c r="JQ308" i="6"/>
  <c r="CG308" i="6" s="1"/>
  <c r="CH308" i="6" s="1"/>
  <c r="JI308" i="6"/>
  <c r="BY308" i="6" s="1"/>
  <c r="BZ308" i="6" s="1"/>
  <c r="FL308" i="6"/>
  <c r="O308" i="6" s="1"/>
  <c r="LY305" i="6"/>
  <c r="CR305" i="6" s="1"/>
  <c r="MC305" i="6"/>
  <c r="CV305" i="6" s="1"/>
  <c r="MG305" i="6"/>
  <c r="CZ305" i="6" s="1"/>
  <c r="MK305" i="6"/>
  <c r="DD305" i="6" s="1"/>
  <c r="CU304" i="6"/>
  <c r="DP304" i="6" s="1"/>
  <c r="JK304" i="6"/>
  <c r="CA304" i="6" s="1"/>
  <c r="CB304" i="6" s="1"/>
  <c r="FL304" i="6"/>
  <c r="O304" i="6" s="1"/>
  <c r="MI303" i="6"/>
  <c r="DB303" i="6" s="1"/>
  <c r="HH303" i="6"/>
  <c r="AF303" i="6" s="1"/>
  <c r="JQ301" i="6"/>
  <c r="CG301" i="6" s="1"/>
  <c r="CH301" i="6" s="1"/>
  <c r="AM301" i="6"/>
  <c r="BH301" i="6" s="1"/>
  <c r="BG301" i="6"/>
  <c r="AY350" i="6"/>
  <c r="AQ348" i="6"/>
  <c r="BL348" i="6" s="1"/>
  <c r="AI348" i="6"/>
  <c r="BD348" i="6" s="1"/>
  <c r="DM347" i="6"/>
  <c r="JK346" i="6"/>
  <c r="CA346" i="6" s="1"/>
  <c r="CB346" i="6" s="1"/>
  <c r="MA343" i="6"/>
  <c r="CT343" i="6" s="1"/>
  <c r="ME343" i="6"/>
  <c r="CX343" i="6" s="1"/>
  <c r="MI343" i="6"/>
  <c r="DB343" i="6" s="1"/>
  <c r="FP343" i="6"/>
  <c r="S343" i="6" s="1"/>
  <c r="JO342" i="6"/>
  <c r="CE342" i="6" s="1"/>
  <c r="CF342" i="6" s="1"/>
  <c r="JG342" i="6"/>
  <c r="BW342" i="6" s="1"/>
  <c r="BX342" i="6" s="1"/>
  <c r="HH339" i="6"/>
  <c r="AF339" i="6" s="1"/>
  <c r="LY338" i="6"/>
  <c r="CR338" i="6" s="1"/>
  <c r="MA336" i="6"/>
  <c r="CT336" i="6" s="1"/>
  <c r="ME336" i="6"/>
  <c r="CX336" i="6" s="1"/>
  <c r="DS336" i="6" s="1"/>
  <c r="MI336" i="6"/>
  <c r="DB336" i="6" s="1"/>
  <c r="FF336" i="6"/>
  <c r="I336" i="6" s="1"/>
  <c r="FJ336" i="6"/>
  <c r="M336" i="6" s="1"/>
  <c r="FN336" i="6"/>
  <c r="Q336" i="6" s="1"/>
  <c r="FR336" i="6"/>
  <c r="U336" i="6" s="1"/>
  <c r="BC334" i="6"/>
  <c r="AI334" i="6"/>
  <c r="BD334" i="6" s="1"/>
  <c r="CU332" i="6"/>
  <c r="DP332" i="6" s="1"/>
  <c r="LY331" i="6"/>
  <c r="CR331" i="6"/>
  <c r="MC331" i="6"/>
  <c r="CV331" i="6" s="1"/>
  <c r="MG331" i="6"/>
  <c r="CZ331" i="6"/>
  <c r="MK331" i="6"/>
  <c r="DD331" i="6" s="1"/>
  <c r="MC330" i="6"/>
  <c r="CV330" i="6" s="1"/>
  <c r="AM330" i="6"/>
  <c r="BH330" i="6" s="1"/>
  <c r="DC328" i="6"/>
  <c r="DX328" i="6" s="1"/>
  <c r="DW328" i="6"/>
  <c r="CU328" i="6"/>
  <c r="DP328" i="6" s="1"/>
  <c r="DO328" i="6"/>
  <c r="HL328" i="6"/>
  <c r="AJ328" i="6" s="1"/>
  <c r="JG326" i="6"/>
  <c r="BW326" i="6" s="1"/>
  <c r="BX326" i="6" s="1"/>
  <c r="JK326" i="6"/>
  <c r="CA326" i="6" s="1"/>
  <c r="CB326" i="6" s="1"/>
  <c r="JO326" i="6"/>
  <c r="CE326" i="6" s="1"/>
  <c r="CF326" i="6" s="1"/>
  <c r="JS326" i="6"/>
  <c r="CI326" i="6" s="1"/>
  <c r="CJ326" i="6" s="1"/>
  <c r="DQ324" i="6"/>
  <c r="CW324" i="6"/>
  <c r="DR324" i="6" s="1"/>
  <c r="AC324" i="6"/>
  <c r="AX324" i="6" s="1"/>
  <c r="FP324" i="6"/>
  <c r="S324" i="6" s="1"/>
  <c r="FF324" i="6"/>
  <c r="I324" i="6" s="1"/>
  <c r="DY323" i="6"/>
  <c r="DE323" i="6"/>
  <c r="DZ323" i="6" s="1"/>
  <c r="DQ323" i="6"/>
  <c r="CW323" i="6"/>
  <c r="DR323" i="6" s="1"/>
  <c r="LH319" i="6"/>
  <c r="DA319" i="6"/>
  <c r="DV319" i="6" s="1"/>
  <c r="HJ319" i="6"/>
  <c r="AH319" i="6" s="1"/>
  <c r="AI319" i="6" s="1"/>
  <c r="BD319" i="6" s="1"/>
  <c r="ME318" i="6"/>
  <c r="CX318" i="6" s="1"/>
  <c r="DS318" i="6" s="1"/>
  <c r="AO318" i="6"/>
  <c r="BJ318" i="6" s="1"/>
  <c r="AG318" i="6"/>
  <c r="BB318" i="6" s="1"/>
  <c r="BA318" i="6"/>
  <c r="DK316" i="6"/>
  <c r="CQ316" i="6"/>
  <c r="DL316" i="6" s="1"/>
  <c r="BC316" i="6"/>
  <c r="AK315" i="6"/>
  <c r="BF315" i="6" s="1"/>
  <c r="BE315" i="6"/>
  <c r="FF315" i="6"/>
  <c r="I315" i="6" s="1"/>
  <c r="J315" i="6" s="1"/>
  <c r="FJ315" i="6"/>
  <c r="M315" i="6" s="1"/>
  <c r="FN315" i="6"/>
  <c r="Q315" i="6" s="1"/>
  <c r="CQ314" i="6"/>
  <c r="DL314" i="6" s="1"/>
  <c r="JQ314" i="6"/>
  <c r="CG314" i="6" s="1"/>
  <c r="CH314" i="6" s="1"/>
  <c r="JG314" i="6"/>
  <c r="BW314" i="6" s="1"/>
  <c r="BX314" i="6" s="1"/>
  <c r="BA314" i="6"/>
  <c r="LY312" i="6"/>
  <c r="CR312" i="6" s="1"/>
  <c r="MC312" i="6"/>
  <c r="CV312" i="6" s="1"/>
  <c r="MG312" i="6"/>
  <c r="CZ312" i="6"/>
  <c r="MK312" i="6"/>
  <c r="DD312" i="6" s="1"/>
  <c r="DE312" i="6" s="1"/>
  <c r="DZ312" i="6" s="1"/>
  <c r="CU311" i="6"/>
  <c r="DP311" i="6" s="1"/>
  <c r="DO311" i="6"/>
  <c r="JO311" i="6"/>
  <c r="CE311" i="6" s="1"/>
  <c r="CF311" i="6" s="1"/>
  <c r="JG311" i="6"/>
  <c r="BW311" i="6" s="1"/>
  <c r="BX311" i="6" s="1"/>
  <c r="BE311" i="6"/>
  <c r="AK311" i="6"/>
  <c r="BF311" i="6" s="1"/>
  <c r="AW311" i="6"/>
  <c r="AC311" i="6"/>
  <c r="AX311" i="6" s="1"/>
  <c r="FH311" i="6"/>
  <c r="K311" i="6" s="1"/>
  <c r="FL311" i="6"/>
  <c r="O311" i="6" s="1"/>
  <c r="FP311" i="6"/>
  <c r="S311" i="6" s="1"/>
  <c r="BK310" i="6"/>
  <c r="AQ310" i="6"/>
  <c r="BL310" i="6" s="1"/>
  <c r="MA309" i="6"/>
  <c r="CT309" i="6"/>
  <c r="DY308" i="6"/>
  <c r="DE308" i="6"/>
  <c r="DZ308" i="6" s="1"/>
  <c r="DQ308" i="6"/>
  <c r="CW308" i="6"/>
  <c r="DR308" i="6" s="1"/>
  <c r="LY307" i="6"/>
  <c r="CR307" i="6" s="1"/>
  <c r="HH307" i="6"/>
  <c r="AF307" i="6" s="1"/>
  <c r="HL307" i="6"/>
  <c r="AJ307" i="6" s="1"/>
  <c r="HP307" i="6"/>
  <c r="AN307" i="6" s="1"/>
  <c r="DY304" i="6"/>
  <c r="DE304" i="6"/>
  <c r="DZ304" i="6" s="1"/>
  <c r="JI304" i="6"/>
  <c r="BY304" i="6" s="1"/>
  <c r="BZ304" i="6" s="1"/>
  <c r="CU302" i="6"/>
  <c r="DP302" i="6" s="1"/>
  <c r="DO302" i="6"/>
  <c r="CS301" i="6"/>
  <c r="DN301" i="6" s="1"/>
  <c r="DM301" i="6"/>
  <c r="AG296" i="6"/>
  <c r="BB296" i="6" s="1"/>
  <c r="BA296" i="6"/>
  <c r="JE346" i="6"/>
  <c r="BU346" i="6" s="1"/>
  <c r="BV346" i="6" s="1"/>
  <c r="JI346" i="6"/>
  <c r="BY346" i="6" s="1"/>
  <c r="BZ346" i="6" s="1"/>
  <c r="JM346" i="6"/>
  <c r="CC346" i="6" s="1"/>
  <c r="CD346" i="6" s="1"/>
  <c r="JQ346" i="6"/>
  <c r="CG346" i="6" s="1"/>
  <c r="CH346" i="6" s="1"/>
  <c r="JG344" i="6"/>
  <c r="BW344" i="6" s="1"/>
  <c r="BX344" i="6" s="1"/>
  <c r="JK344" i="6"/>
  <c r="CA344" i="6" s="1"/>
  <c r="CB344" i="6" s="1"/>
  <c r="JO344" i="6"/>
  <c r="CE344" i="6" s="1"/>
  <c r="CF344" i="6" s="1"/>
  <c r="JS344" i="6"/>
  <c r="CI344" i="6" s="1"/>
  <c r="CJ344" i="6" s="1"/>
  <c r="BK343" i="6"/>
  <c r="AQ343" i="6"/>
  <c r="BL343" i="6" s="1"/>
  <c r="BC343" i="6"/>
  <c r="AI343" i="6"/>
  <c r="BD343" i="6" s="1"/>
  <c r="FF343" i="6"/>
  <c r="I343" i="6" s="1"/>
  <c r="FJ343" i="6"/>
  <c r="M343" i="6" s="1"/>
  <c r="FN343" i="6"/>
  <c r="Q343" i="6" s="1"/>
  <c r="FR343" i="6"/>
  <c r="U343" i="6" s="1"/>
  <c r="CQ336" i="6"/>
  <c r="DL336" i="6" s="1"/>
  <c r="DK336" i="6"/>
  <c r="AE336" i="6"/>
  <c r="AZ336" i="6" s="1"/>
  <c r="AY336" i="6"/>
  <c r="AW332" i="6"/>
  <c r="AC332" i="6"/>
  <c r="AX332" i="6" s="1"/>
  <c r="FH332" i="6"/>
  <c r="K332" i="6" s="1"/>
  <c r="FP332" i="6"/>
  <c r="S332" i="6" s="1"/>
  <c r="AQ326" i="6"/>
  <c r="BL326" i="6" s="1"/>
  <c r="BG324" i="6"/>
  <c r="AM324" i="6"/>
  <c r="BH324" i="6" s="1"/>
  <c r="FJ323" i="6"/>
  <c r="M323" i="6" s="1"/>
  <c r="AG320" i="6"/>
  <c r="BB320" i="6" s="1"/>
  <c r="BA320" i="6"/>
  <c r="AG319" i="6"/>
  <c r="BB319" i="6" s="1"/>
  <c r="BA319" i="6"/>
  <c r="CY315" i="6"/>
  <c r="DT315" i="6" s="1"/>
  <c r="DS315" i="6"/>
  <c r="JG315" i="6"/>
  <c r="BW315" i="6" s="1"/>
  <c r="BX315" i="6" s="1"/>
  <c r="JK315" i="6"/>
  <c r="CA315" i="6" s="1"/>
  <c r="CB315" i="6" s="1"/>
  <c r="JO315" i="6"/>
  <c r="CE315" i="6" s="1"/>
  <c r="CF315" i="6" s="1"/>
  <c r="JS315" i="6"/>
  <c r="CI315" i="6" s="1"/>
  <c r="CJ315" i="6" s="1"/>
  <c r="BA315" i="6"/>
  <c r="LW312" i="6"/>
  <c r="CP312" i="6" s="1"/>
  <c r="FD311" i="6"/>
  <c r="G311" i="6" s="1"/>
  <c r="AC310" i="6"/>
  <c r="AX310" i="6" s="1"/>
  <c r="AW310" i="6"/>
  <c r="MK309" i="6"/>
  <c r="DD309" i="6" s="1"/>
  <c r="HL309" i="6"/>
  <c r="AJ309" i="6" s="1"/>
  <c r="LG308" i="6"/>
  <c r="LH308" i="6"/>
  <c r="BG308" i="6"/>
  <c r="FF308" i="6"/>
  <c r="I308" i="6" s="1"/>
  <c r="FJ308" i="6"/>
  <c r="M308" i="6" s="1"/>
  <c r="FN308" i="6"/>
  <c r="Q308" i="6" s="1"/>
  <c r="R308" i="6" s="1"/>
  <c r="FR308" i="6"/>
  <c r="U308" i="6" s="1"/>
  <c r="V308" i="6" s="1"/>
  <c r="DC304" i="6"/>
  <c r="DX304" i="6" s="1"/>
  <c r="DM304" i="6"/>
  <c r="CS304" i="6"/>
  <c r="DN304" i="6" s="1"/>
  <c r="JS304" i="6"/>
  <c r="CI304" i="6" s="1"/>
  <c r="CJ304" i="6" s="1"/>
  <c r="AO303" i="6"/>
  <c r="BJ303" i="6" s="1"/>
  <c r="BI303" i="6"/>
  <c r="DY302" i="6"/>
  <c r="DE302" i="6"/>
  <c r="DZ302" i="6" s="1"/>
  <c r="BC302" i="6"/>
  <c r="AI302" i="6"/>
  <c r="BD302" i="6" s="1"/>
  <c r="DK297" i="6"/>
  <c r="CQ297" i="6"/>
  <c r="DL297" i="6" s="1"/>
  <c r="HF297" i="6"/>
  <c r="AD297" i="6" s="1"/>
  <c r="HJ297" i="6"/>
  <c r="AH297" i="6" s="1"/>
  <c r="HN297" i="6"/>
  <c r="AL297" i="6" s="1"/>
  <c r="HR297" i="6"/>
  <c r="AP297" i="6" s="1"/>
  <c r="HH297" i="6"/>
  <c r="AF297" i="6" s="1"/>
  <c r="HL297" i="6"/>
  <c r="AJ297" i="6"/>
  <c r="HP297" i="6"/>
  <c r="AN297" i="6" s="1"/>
  <c r="LH350" i="6"/>
  <c r="JE350" i="6"/>
  <c r="BU350" i="6" s="1"/>
  <c r="BV350" i="6" s="1"/>
  <c r="JS347" i="6"/>
  <c r="CI347" i="6" s="1"/>
  <c r="CJ347" i="6" s="1"/>
  <c r="HF347" i="6"/>
  <c r="AD347" i="6" s="1"/>
  <c r="HJ347" i="6"/>
  <c r="AH347" i="6" s="1"/>
  <c r="HN347" i="6"/>
  <c r="AL347" i="6"/>
  <c r="HR347" i="6"/>
  <c r="AP347" i="6" s="1"/>
  <c r="JM344" i="6"/>
  <c r="CC344" i="6" s="1"/>
  <c r="CD344" i="6" s="1"/>
  <c r="FH343" i="6"/>
  <c r="K343" i="6" s="1"/>
  <c r="L343" i="6" s="1"/>
  <c r="FD343" i="6"/>
  <c r="G343" i="6" s="1"/>
  <c r="DO342" i="6"/>
  <c r="HD342" i="6"/>
  <c r="AB342" i="6" s="1"/>
  <c r="HH342" i="6"/>
  <c r="AF342" i="6" s="1"/>
  <c r="HL342" i="6"/>
  <c r="AJ342" i="6" s="1"/>
  <c r="HP342" i="6"/>
  <c r="AN342" i="6" s="1"/>
  <c r="LG339" i="6"/>
  <c r="LH338" i="6"/>
  <c r="HH338" i="6"/>
  <c r="AF338" i="6" s="1"/>
  <c r="HL338" i="6"/>
  <c r="AJ338" i="6"/>
  <c r="HP338" i="6"/>
  <c r="AN338" i="6" s="1"/>
  <c r="LH336" i="6"/>
  <c r="JG336" i="6"/>
  <c r="BW336" i="6" s="1"/>
  <c r="BX336" i="6" s="1"/>
  <c r="JK336" i="6"/>
  <c r="CA336" i="6" s="1"/>
  <c r="CB336" i="6" s="1"/>
  <c r="JO336" i="6"/>
  <c r="CE336" i="6" s="1"/>
  <c r="CF336" i="6" s="1"/>
  <c r="JS336" i="6"/>
  <c r="CI336" i="6" s="1"/>
  <c r="CJ336" i="6" s="1"/>
  <c r="BG335" i="6"/>
  <c r="AM335" i="6"/>
  <c r="BH335" i="6" s="1"/>
  <c r="DY334" i="6"/>
  <c r="DE334" i="6"/>
  <c r="DZ334" i="6" s="1"/>
  <c r="DQ334" i="6"/>
  <c r="CW334" i="6"/>
  <c r="DR334" i="6" s="1"/>
  <c r="JI332" i="6"/>
  <c r="BY332" i="6" s="1"/>
  <c r="BZ332" i="6" s="1"/>
  <c r="JM332" i="6"/>
  <c r="CC332" i="6" s="1"/>
  <c r="CD332" i="6" s="1"/>
  <c r="JQ332" i="6"/>
  <c r="CG332" i="6" s="1"/>
  <c r="CH332" i="6" s="1"/>
  <c r="FD332" i="6"/>
  <c r="G332" i="6" s="1"/>
  <c r="AO331" i="6"/>
  <c r="BJ331" i="6" s="1"/>
  <c r="BI331" i="6"/>
  <c r="HL330" i="6"/>
  <c r="AJ330" i="6" s="1"/>
  <c r="LH328" i="6"/>
  <c r="HF328" i="6"/>
  <c r="AD328" i="6" s="1"/>
  <c r="HJ328" i="6"/>
  <c r="AH328" i="6" s="1"/>
  <c r="HN328" i="6"/>
  <c r="AL328" i="6" s="1"/>
  <c r="HR328" i="6"/>
  <c r="AP328" i="6" s="1"/>
  <c r="MA327" i="6"/>
  <c r="CT327" i="6" s="1"/>
  <c r="ME327" i="6"/>
  <c r="CX327" i="6" s="1"/>
  <c r="MI327" i="6"/>
  <c r="DB327" i="6" s="1"/>
  <c r="LH326" i="6"/>
  <c r="DY324" i="6"/>
  <c r="DE324" i="6"/>
  <c r="DZ324" i="6" s="1"/>
  <c r="FN324" i="6"/>
  <c r="Q324" i="6" s="1"/>
  <c r="CU320" i="6"/>
  <c r="DP320" i="6" s="1"/>
  <c r="DO320" i="6"/>
  <c r="ME319" i="6"/>
  <c r="CX319" i="6"/>
  <c r="LY318" i="6"/>
  <c r="CR318" i="6" s="1"/>
  <c r="MC318" i="6"/>
  <c r="CV318" i="6" s="1"/>
  <c r="MG318" i="6"/>
  <c r="CZ318" i="6"/>
  <c r="MK318" i="6"/>
  <c r="DD318" i="6" s="1"/>
  <c r="BK315" i="6"/>
  <c r="AQ315" i="6"/>
  <c r="BL315" i="6" s="1"/>
  <c r="BC315" i="6"/>
  <c r="AI315" i="6"/>
  <c r="BD315" i="6" s="1"/>
  <c r="BK314" i="6"/>
  <c r="AQ314" i="6"/>
  <c r="BL314" i="6" s="1"/>
  <c r="DC312" i="6"/>
  <c r="DX312" i="6" s="1"/>
  <c r="DW312" i="6"/>
  <c r="CU312" i="6"/>
  <c r="DP312" i="6" s="1"/>
  <c r="DO312" i="6"/>
  <c r="BE312" i="6"/>
  <c r="AK312" i="6"/>
  <c r="BF312" i="6" s="1"/>
  <c r="CQ310" i="6"/>
  <c r="DL310" i="6" s="1"/>
  <c r="DK310" i="6"/>
  <c r="LF304" i="6"/>
  <c r="LG304" i="6"/>
  <c r="BK304" i="6"/>
  <c r="AQ304" i="6"/>
  <c r="BL304" i="6" s="1"/>
  <c r="LY303" i="6"/>
  <c r="CR303" i="6" s="1"/>
  <c r="MC303" i="6"/>
  <c r="CV303" i="6" s="1"/>
  <c r="MG303" i="6"/>
  <c r="CZ303" i="6" s="1"/>
  <c r="MK303" i="6"/>
  <c r="DD303" i="6" s="1"/>
  <c r="DC302" i="6"/>
  <c r="DX302" i="6" s="1"/>
  <c r="DW302" i="6"/>
  <c r="DM302" i="6"/>
  <c r="CS302" i="6"/>
  <c r="DN302" i="6" s="1"/>
  <c r="AG302" i="6"/>
  <c r="BB302" i="6" s="1"/>
  <c r="BA302" i="6"/>
  <c r="DA301" i="6"/>
  <c r="DV301" i="6" s="1"/>
  <c r="DU301" i="6"/>
  <c r="CU298" i="6"/>
  <c r="DP298" i="6" s="1"/>
  <c r="DO298" i="6"/>
  <c r="DU293" i="6"/>
  <c r="DA293" i="6"/>
  <c r="DV293" i="6" s="1"/>
  <c r="DK291" i="6"/>
  <c r="CQ291" i="6"/>
  <c r="DL291" i="6" s="1"/>
  <c r="DK289" i="6"/>
  <c r="CQ289" i="6"/>
  <c r="DL289" i="6" s="1"/>
  <c r="AW289" i="6"/>
  <c r="AC289" i="6"/>
  <c r="AX289" i="6" s="1"/>
  <c r="BA283" i="6"/>
  <c r="AG283" i="6"/>
  <c r="BB283" i="6" s="1"/>
  <c r="CS281" i="6"/>
  <c r="DN281" i="6" s="1"/>
  <c r="DM281" i="6"/>
  <c r="AE281" i="6"/>
  <c r="AZ281" i="6" s="1"/>
  <c r="BC279" i="6"/>
  <c r="AI279" i="6"/>
  <c r="BD279" i="6" s="1"/>
  <c r="DQ276" i="6"/>
  <c r="CW276" i="6"/>
  <c r="DR276" i="6" s="1"/>
  <c r="BC276" i="6"/>
  <c r="AI276" i="6"/>
  <c r="BD276" i="6" s="1"/>
  <c r="DY275" i="6"/>
  <c r="DE275" i="6"/>
  <c r="DZ275" i="6" s="1"/>
  <c r="BK275" i="6"/>
  <c r="AG275" i="6"/>
  <c r="BB275" i="6" s="1"/>
  <c r="BA275" i="6"/>
  <c r="CU273" i="6"/>
  <c r="DP273" i="6" s="1"/>
  <c r="DO273" i="6"/>
  <c r="DY272" i="6"/>
  <c r="DE272" i="6"/>
  <c r="DZ272" i="6" s="1"/>
  <c r="DC266" i="6"/>
  <c r="DX266" i="6" s="1"/>
  <c r="CW350" i="6"/>
  <c r="DR350" i="6" s="1"/>
  <c r="JM350" i="6"/>
  <c r="CC350" i="6" s="1"/>
  <c r="CD350" i="6" s="1"/>
  <c r="HH347" i="6"/>
  <c r="AF347" i="6" s="1"/>
  <c r="HD347" i="6"/>
  <c r="AB347" i="6" s="1"/>
  <c r="MK346" i="6"/>
  <c r="DD346" i="6" s="1"/>
  <c r="MC346" i="6"/>
  <c r="CV346" i="6"/>
  <c r="JO346" i="6"/>
  <c r="CE346" i="6" s="1"/>
  <c r="CF346" i="6" s="1"/>
  <c r="FR344" i="6"/>
  <c r="U344" i="6" s="1"/>
  <c r="FJ344" i="6"/>
  <c r="M344" i="6" s="1"/>
  <c r="LY343" i="6"/>
  <c r="CR343" i="6" s="1"/>
  <c r="HD343" i="6"/>
  <c r="AB343" i="6" s="1"/>
  <c r="FJ342" i="6"/>
  <c r="M342" i="6" s="1"/>
  <c r="JE340" i="6"/>
  <c r="BU340" i="6" s="1"/>
  <c r="BV340" i="6" s="1"/>
  <c r="FD340" i="6"/>
  <c r="G340" i="6" s="1"/>
  <c r="LF339" i="6"/>
  <c r="LH339" i="6" s="1"/>
  <c r="ME339" i="6"/>
  <c r="CX339" i="6" s="1"/>
  <c r="JS339" i="6"/>
  <c r="CI339" i="6" s="1"/>
  <c r="CJ339" i="6" s="1"/>
  <c r="HL339" i="6"/>
  <c r="AJ339" i="6"/>
  <c r="MC338" i="6"/>
  <c r="CV338" i="6" s="1"/>
  <c r="HD338" i="6"/>
  <c r="AB338" i="6" s="1"/>
  <c r="AC338" i="6" s="1"/>
  <c r="AX338" i="6" s="1"/>
  <c r="FR335" i="6"/>
  <c r="U335" i="6" s="1"/>
  <c r="FJ335" i="6"/>
  <c r="M335" i="6" s="1"/>
  <c r="N335" i="6" s="1"/>
  <c r="FL334" i="6"/>
  <c r="O334" i="6" s="1"/>
  <c r="DM332" i="6"/>
  <c r="CY332" i="6"/>
  <c r="DT332" i="6" s="1"/>
  <c r="JE332" i="6"/>
  <c r="BU332" i="6" s="1"/>
  <c r="BV332" i="6" s="1"/>
  <c r="HD331" i="6"/>
  <c r="AB331" i="6" s="1"/>
  <c r="AW331" i="6" s="1"/>
  <c r="MI330" i="6"/>
  <c r="DB330" i="6" s="1"/>
  <c r="LY330" i="6"/>
  <c r="CR330" i="6" s="1"/>
  <c r="HD328" i="6"/>
  <c r="AB328" i="6"/>
  <c r="LW327" i="6"/>
  <c r="CP327" i="6" s="1"/>
  <c r="BC327" i="6"/>
  <c r="CQ326" i="6"/>
  <c r="DL326" i="6" s="1"/>
  <c r="FD326" i="6"/>
  <c r="G326" i="6" s="1"/>
  <c r="DM324" i="6"/>
  <c r="CS324" i="6"/>
  <c r="DN324" i="6" s="1"/>
  <c r="JS324" i="6"/>
  <c r="CI324" i="6" s="1"/>
  <c r="CJ324" i="6" s="1"/>
  <c r="FL324" i="6"/>
  <c r="O324" i="6" s="1"/>
  <c r="JM323" i="6"/>
  <c r="CC323" i="6" s="1"/>
  <c r="CD323" i="6" s="1"/>
  <c r="FH323" i="6"/>
  <c r="K323" i="6" s="1"/>
  <c r="JI322" i="6"/>
  <c r="BY322" i="6" s="1"/>
  <c r="BZ322" i="6" s="1"/>
  <c r="JM322" i="6"/>
  <c r="CC322" i="6" s="1"/>
  <c r="CD322" i="6" s="1"/>
  <c r="JQ322" i="6"/>
  <c r="CG322" i="6" s="1"/>
  <c r="CH322" i="6" s="1"/>
  <c r="HP319" i="6"/>
  <c r="AN319" i="6" s="1"/>
  <c r="HF319" i="6"/>
  <c r="AD319" i="6" s="1"/>
  <c r="LW318" i="6"/>
  <c r="CP318" i="6" s="1"/>
  <c r="MG316" i="6"/>
  <c r="CZ316" i="6" s="1"/>
  <c r="LY316" i="6"/>
  <c r="CR316" i="6" s="1"/>
  <c r="HH316" i="6"/>
  <c r="AF316" i="6" s="1"/>
  <c r="HL316" i="6"/>
  <c r="AJ316" i="6"/>
  <c r="HP316" i="6"/>
  <c r="AN316" i="6" s="1"/>
  <c r="JM314" i="6"/>
  <c r="CC314" i="6" s="1"/>
  <c r="CD314" i="6" s="1"/>
  <c r="AY314" i="6"/>
  <c r="AE314" i="6"/>
  <c r="AZ314" i="6" s="1"/>
  <c r="DA309" i="6"/>
  <c r="DV309" i="6" s="1"/>
  <c r="AW309" i="6"/>
  <c r="HJ309" i="6"/>
  <c r="AH309" i="6" s="1"/>
  <c r="BC309" i="6" s="1"/>
  <c r="JM308" i="6"/>
  <c r="CC308" i="6" s="1"/>
  <c r="CD308" i="6" s="1"/>
  <c r="AY308" i="6"/>
  <c r="FP308" i="6"/>
  <c r="S308" i="6" s="1"/>
  <c r="FH308" i="6"/>
  <c r="K308" i="6" s="1"/>
  <c r="DK305" i="6"/>
  <c r="AO304" i="6"/>
  <c r="BJ304" i="6" s="1"/>
  <c r="AE304" i="6"/>
  <c r="AZ304" i="6" s="1"/>
  <c r="FR304" i="6"/>
  <c r="U304" i="6" s="1"/>
  <c r="V304" i="6" s="1"/>
  <c r="LW303" i="6"/>
  <c r="CP303" i="6" s="1"/>
  <c r="DK302" i="6"/>
  <c r="CQ302" i="6"/>
  <c r="DL302" i="6" s="1"/>
  <c r="BK302" i="6"/>
  <c r="AQ302" i="6"/>
  <c r="BL302" i="6" s="1"/>
  <c r="CY301" i="6"/>
  <c r="DT301" i="6" s="1"/>
  <c r="DS301" i="6"/>
  <c r="JI301" i="6"/>
  <c r="BY301" i="6" s="1"/>
  <c r="BZ301" i="6" s="1"/>
  <c r="FR301" i="6"/>
  <c r="U301" i="6" s="1"/>
  <c r="CU300" i="6"/>
  <c r="DP300" i="6" s="1"/>
  <c r="JS300" i="6"/>
  <c r="CI300" i="6" s="1"/>
  <c r="CJ300" i="6" s="1"/>
  <c r="JE300" i="6"/>
  <c r="BU300" i="6" s="1"/>
  <c r="BV300" i="6" s="1"/>
  <c r="FR298" i="6"/>
  <c r="U298" i="6" s="1"/>
  <c r="DA297" i="6"/>
  <c r="DV297" i="6" s="1"/>
  <c r="HD297" i="6"/>
  <c r="AB297" i="6" s="1"/>
  <c r="FR296" i="6"/>
  <c r="U296" i="6" s="1"/>
  <c r="DQ295" i="6"/>
  <c r="CW295" i="6"/>
  <c r="DR295" i="6" s="1"/>
  <c r="CQ295" i="6"/>
  <c r="DL295" i="6" s="1"/>
  <c r="DK295" i="6"/>
  <c r="BC295" i="6"/>
  <c r="AI295" i="6"/>
  <c r="BD295" i="6" s="1"/>
  <c r="AC295" i="6"/>
  <c r="AX295" i="6" s="1"/>
  <c r="AW295" i="6"/>
  <c r="LH293" i="6"/>
  <c r="CY293" i="6"/>
  <c r="DT293" i="6" s="1"/>
  <c r="DS293" i="6"/>
  <c r="DK293" i="6"/>
  <c r="AK293" i="6"/>
  <c r="BF293" i="6" s="1"/>
  <c r="BE293" i="6"/>
  <c r="AC293" i="6"/>
  <c r="AX293" i="6" s="1"/>
  <c r="AW293" i="6"/>
  <c r="DC291" i="6"/>
  <c r="DX291" i="6" s="1"/>
  <c r="DW291" i="6"/>
  <c r="AO291" i="6"/>
  <c r="BJ291" i="6" s="1"/>
  <c r="BI291" i="6"/>
  <c r="DS289" i="6"/>
  <c r="CY289" i="6"/>
  <c r="DT289" i="6" s="1"/>
  <c r="BE289" i="6"/>
  <c r="AK289" i="6"/>
  <c r="BF289" i="6" s="1"/>
  <c r="DA281" i="6"/>
  <c r="DV281" i="6" s="1"/>
  <c r="DU281" i="6"/>
  <c r="AM281" i="6"/>
  <c r="BH281" i="6" s="1"/>
  <c r="BG281" i="6"/>
  <c r="DM279" i="6"/>
  <c r="CS279" i="6"/>
  <c r="DN279" i="6" s="1"/>
  <c r="AY279" i="6"/>
  <c r="AE279" i="6"/>
  <c r="AZ279" i="6" s="1"/>
  <c r="DC275" i="6"/>
  <c r="DX275" i="6" s="1"/>
  <c r="DW275" i="6"/>
  <c r="DA272" i="6"/>
  <c r="DV272" i="6" s="1"/>
  <c r="DU272" i="6"/>
  <c r="AQ269" i="6"/>
  <c r="BL269" i="6" s="1"/>
  <c r="BK269" i="6"/>
  <c r="JQ331" i="6"/>
  <c r="CG331" i="6" s="1"/>
  <c r="CH331" i="6" s="1"/>
  <c r="JM331" i="6"/>
  <c r="CC331" i="6" s="1"/>
  <c r="CD331" i="6" s="1"/>
  <c r="FP331" i="6"/>
  <c r="S331" i="6" s="1"/>
  <c r="FL331" i="6"/>
  <c r="O331" i="6" s="1"/>
  <c r="MI326" i="6"/>
  <c r="DB326" i="6" s="1"/>
  <c r="ME326" i="6"/>
  <c r="CX326" i="6" s="1"/>
  <c r="HP326" i="6"/>
  <c r="AN326" i="6" s="1"/>
  <c r="JM300" i="6"/>
  <c r="CC300" i="6" s="1"/>
  <c r="CD300" i="6" s="1"/>
  <c r="DQ298" i="6"/>
  <c r="CW298" i="6"/>
  <c r="DR298" i="6" s="1"/>
  <c r="DS296" i="6"/>
  <c r="CY296" i="6"/>
  <c r="DT296" i="6" s="1"/>
  <c r="DU291" i="6"/>
  <c r="DA291" i="6"/>
  <c r="DV291" i="6" s="1"/>
  <c r="BG291" i="6"/>
  <c r="AM291" i="6"/>
  <c r="BH291" i="6" s="1"/>
  <c r="DC287" i="6"/>
  <c r="DX287" i="6" s="1"/>
  <c r="DW287" i="6"/>
  <c r="DK287" i="6"/>
  <c r="CQ287" i="6"/>
  <c r="DL287" i="6" s="1"/>
  <c r="AO287" i="6"/>
  <c r="BJ287" i="6" s="1"/>
  <c r="BI287" i="6"/>
  <c r="AW287" i="6"/>
  <c r="AC287" i="6"/>
  <c r="AX287" i="6" s="1"/>
  <c r="DY283" i="6"/>
  <c r="DE283" i="6"/>
  <c r="DZ283" i="6" s="1"/>
  <c r="DY278" i="6"/>
  <c r="DE278" i="6"/>
  <c r="DZ278" i="6" s="1"/>
  <c r="CW278" i="6"/>
  <c r="DR278" i="6" s="1"/>
  <c r="BK278" i="6"/>
  <c r="AQ278" i="6"/>
  <c r="BL278" i="6" s="1"/>
  <c r="BC278" i="6"/>
  <c r="AI278" i="6"/>
  <c r="BD278" i="6" s="1"/>
  <c r="DA275" i="6"/>
  <c r="DV275" i="6" s="1"/>
  <c r="DU275" i="6"/>
  <c r="JS338" i="6"/>
  <c r="CI338" i="6" s="1"/>
  <c r="CJ338" i="6" s="1"/>
  <c r="JO338" i="6"/>
  <c r="CE338" i="6" s="1"/>
  <c r="CF338" i="6" s="1"/>
  <c r="JK338" i="6"/>
  <c r="CA338" i="6" s="1"/>
  <c r="CB338" i="6" s="1"/>
  <c r="FR338" i="6"/>
  <c r="U338" i="6" s="1"/>
  <c r="FN338" i="6"/>
  <c r="Q338" i="6" s="1"/>
  <c r="FJ338" i="6"/>
  <c r="M338" i="6" s="1"/>
  <c r="N338" i="6" s="1"/>
  <c r="MK332" i="6"/>
  <c r="DD332" i="6" s="1"/>
  <c r="MG332" i="6"/>
  <c r="CZ332" i="6" s="1"/>
  <c r="MC332" i="6"/>
  <c r="CV332" i="6" s="1"/>
  <c r="HR332" i="6"/>
  <c r="AP332" i="6" s="1"/>
  <c r="HN332" i="6"/>
  <c r="AL332" i="6" s="1"/>
  <c r="HJ332" i="6"/>
  <c r="AH332" i="6" s="1"/>
  <c r="JK327" i="6"/>
  <c r="CA327" i="6" s="1"/>
  <c r="CB327" i="6" s="1"/>
  <c r="FR327" i="6"/>
  <c r="U327" i="6" s="1"/>
  <c r="FN327" i="6"/>
  <c r="Q327" i="6" s="1"/>
  <c r="FJ327" i="6"/>
  <c r="M327" i="6"/>
  <c r="MK322" i="6"/>
  <c r="DD322" i="6" s="1"/>
  <c r="MG322" i="6"/>
  <c r="CZ322" i="6" s="1"/>
  <c r="MC322" i="6"/>
  <c r="CV322" i="6" s="1"/>
  <c r="HR322" i="6"/>
  <c r="AP322" i="6"/>
  <c r="HN322" i="6"/>
  <c r="AL322" i="6" s="1"/>
  <c r="HJ322" i="6"/>
  <c r="AH322" i="6" s="1"/>
  <c r="JS316" i="6"/>
  <c r="CI316" i="6" s="1"/>
  <c r="CJ316" i="6" s="1"/>
  <c r="JO316" i="6"/>
  <c r="CE316" i="6" s="1"/>
  <c r="CF316" i="6" s="1"/>
  <c r="JK316" i="6"/>
  <c r="CA316" i="6" s="1"/>
  <c r="CB316" i="6" s="1"/>
  <c r="FR316" i="6"/>
  <c r="U316" i="6" s="1"/>
  <c r="FN316" i="6"/>
  <c r="Q316" i="6" s="1"/>
  <c r="FJ316" i="6"/>
  <c r="M316" i="6" s="1"/>
  <c r="MK311" i="6"/>
  <c r="DD311" i="6" s="1"/>
  <c r="MG311" i="6"/>
  <c r="CZ311" i="6" s="1"/>
  <c r="MC311" i="6"/>
  <c r="CV311" i="6" s="1"/>
  <c r="HR311" i="6"/>
  <c r="AP311" i="6" s="1"/>
  <c r="HN311" i="6"/>
  <c r="AL311" i="6" s="1"/>
  <c r="HJ311" i="6"/>
  <c r="AH311" i="6" s="1"/>
  <c r="JS307" i="6"/>
  <c r="CI307" i="6" s="1"/>
  <c r="CJ307" i="6" s="1"/>
  <c r="JO307" i="6"/>
  <c r="CE307" i="6" s="1"/>
  <c r="CF307" i="6" s="1"/>
  <c r="JK307" i="6"/>
  <c r="CA307" i="6" s="1"/>
  <c r="CB307" i="6" s="1"/>
  <c r="FR307" i="6"/>
  <c r="U307" i="6" s="1"/>
  <c r="FN307" i="6"/>
  <c r="Q307" i="6" s="1"/>
  <c r="FJ307" i="6"/>
  <c r="M307" i="6" s="1"/>
  <c r="FJ301" i="6"/>
  <c r="M301" i="6" s="1"/>
  <c r="MC300" i="6"/>
  <c r="CV300" i="6" s="1"/>
  <c r="MG300" i="6"/>
  <c r="CZ300" i="6" s="1"/>
  <c r="MK300" i="6"/>
  <c r="DD300" i="6" s="1"/>
  <c r="JK298" i="6"/>
  <c r="CA298" i="6" s="1"/>
  <c r="CB298" i="6" s="1"/>
  <c r="BK295" i="6"/>
  <c r="AQ295" i="6"/>
  <c r="BL295" i="6" s="1"/>
  <c r="AG295" i="6"/>
  <c r="BB295" i="6" s="1"/>
  <c r="BA295" i="6"/>
  <c r="DY293" i="6"/>
  <c r="DE293" i="6"/>
  <c r="DZ293" i="6" s="1"/>
  <c r="DQ293" i="6"/>
  <c r="CW293" i="6"/>
  <c r="DR293" i="6" s="1"/>
  <c r="BK293" i="6"/>
  <c r="AQ293" i="6"/>
  <c r="BL293" i="6" s="1"/>
  <c r="BC293" i="6"/>
  <c r="AI293" i="6"/>
  <c r="BD293" i="6" s="1"/>
  <c r="DS291" i="6"/>
  <c r="CY291" i="6"/>
  <c r="DT291" i="6" s="1"/>
  <c r="BE291" i="6"/>
  <c r="LH289" i="6"/>
  <c r="CW289" i="6"/>
  <c r="DR289" i="6" s="1"/>
  <c r="DQ289" i="6"/>
  <c r="LH283" i="6"/>
  <c r="DW283" i="6"/>
  <c r="DC283" i="6"/>
  <c r="DX283" i="6" s="1"/>
  <c r="BI283" i="6"/>
  <c r="AO283" i="6"/>
  <c r="BJ283" i="6" s="1"/>
  <c r="DY276" i="6"/>
  <c r="DE276" i="6"/>
  <c r="DZ276" i="6" s="1"/>
  <c r="BK276" i="6"/>
  <c r="AQ276" i="6"/>
  <c r="BL276" i="6" s="1"/>
  <c r="DC273" i="6"/>
  <c r="DX273" i="6" s="1"/>
  <c r="DW273" i="6"/>
  <c r="AO273" i="6"/>
  <c r="BJ273" i="6" s="1"/>
  <c r="BI273" i="6"/>
  <c r="DC264" i="6"/>
  <c r="DX264" i="6" s="1"/>
  <c r="DW264" i="6"/>
  <c r="JQ300" i="6"/>
  <c r="CG300" i="6" s="1"/>
  <c r="CH300" i="6" s="1"/>
  <c r="DY298" i="6"/>
  <c r="DE298" i="6"/>
  <c r="DZ298" i="6" s="1"/>
  <c r="FN298" i="6"/>
  <c r="Q298" i="6" s="1"/>
  <c r="DQ296" i="6"/>
  <c r="CW296" i="6"/>
  <c r="DR296" i="6" s="1"/>
  <c r="FN296" i="6"/>
  <c r="Q296" i="6" s="1"/>
  <c r="CS295" i="6"/>
  <c r="DN295" i="6" s="1"/>
  <c r="DM295" i="6"/>
  <c r="AY295" i="6"/>
  <c r="AO294" i="6"/>
  <c r="BJ294" i="6" s="1"/>
  <c r="BI294" i="6"/>
  <c r="DQ291" i="6"/>
  <c r="CW291" i="6"/>
  <c r="DR291" i="6" s="1"/>
  <c r="CU289" i="6"/>
  <c r="DP289" i="6" s="1"/>
  <c r="DO289" i="6"/>
  <c r="AG289" i="6"/>
  <c r="BB289" i="6" s="1"/>
  <c r="BA289" i="6"/>
  <c r="BE287" i="6"/>
  <c r="AK287" i="6"/>
  <c r="BF287" i="6" s="1"/>
  <c r="LH285" i="6"/>
  <c r="DA283" i="6"/>
  <c r="DV283" i="6" s="1"/>
  <c r="DU283" i="6"/>
  <c r="DK283" i="6"/>
  <c r="CQ283" i="6"/>
  <c r="DL283" i="6" s="1"/>
  <c r="DQ281" i="6"/>
  <c r="CW281" i="6"/>
  <c r="DR281" i="6" s="1"/>
  <c r="BC281" i="6"/>
  <c r="AI281" i="6"/>
  <c r="BD281" i="6" s="1"/>
  <c r="AC281" i="6"/>
  <c r="AX281" i="6" s="1"/>
  <c r="AW281" i="6"/>
  <c r="CU279" i="6"/>
  <c r="DP279" i="6" s="1"/>
  <c r="DO279" i="6"/>
  <c r="DC278" i="6"/>
  <c r="DX278" i="6" s="1"/>
  <c r="CU278" i="6"/>
  <c r="DP278" i="6" s="1"/>
  <c r="DO278" i="6"/>
  <c r="AO278" i="6"/>
  <c r="BJ278" i="6" s="1"/>
  <c r="LH276" i="6"/>
  <c r="BI276" i="6"/>
  <c r="AO276" i="6"/>
  <c r="BJ276" i="6" s="1"/>
  <c r="CY275" i="6"/>
  <c r="DT275" i="6" s="1"/>
  <c r="DS275" i="6"/>
  <c r="BE275" i="6"/>
  <c r="CW272" i="6"/>
  <c r="DR272" i="6" s="1"/>
  <c r="DQ272" i="6"/>
  <c r="JS298" i="6"/>
  <c r="CI298" i="6" s="1"/>
  <c r="CJ298" i="6" s="1"/>
  <c r="FD298" i="6"/>
  <c r="G298" i="6" s="1"/>
  <c r="FF298" i="6"/>
  <c r="I298" i="6" s="1"/>
  <c r="DE297" i="6"/>
  <c r="DZ297" i="6" s="1"/>
  <c r="MA297" i="6"/>
  <c r="CT297" i="6" s="1"/>
  <c r="ME297" i="6"/>
  <c r="CX297" i="6" s="1"/>
  <c r="MI297" i="6"/>
  <c r="DB297" i="6" s="1"/>
  <c r="DW295" i="6"/>
  <c r="DO293" i="6"/>
  <c r="AO293" i="6"/>
  <c r="BJ293" i="6" s="1"/>
  <c r="BI293" i="6"/>
  <c r="AG293" i="6"/>
  <c r="BB293" i="6" s="1"/>
  <c r="BA293" i="6"/>
  <c r="CU291" i="6"/>
  <c r="DP291" i="6" s="1"/>
  <c r="DO291" i="6"/>
  <c r="AG291" i="6"/>
  <c r="BB291" i="6" s="1"/>
  <c r="BA291" i="6"/>
  <c r="DE289" i="6"/>
  <c r="DZ289" i="6" s="1"/>
  <c r="DY289" i="6"/>
  <c r="DS283" i="6"/>
  <c r="CY283" i="6"/>
  <c r="DT283" i="6" s="1"/>
  <c r="BE283" i="6"/>
  <c r="AK283" i="6"/>
  <c r="BF283" i="6" s="1"/>
  <c r="CQ279" i="6"/>
  <c r="DL279" i="6" s="1"/>
  <c r="DK279" i="6"/>
  <c r="AC279" i="6"/>
  <c r="AX279" i="6" s="1"/>
  <c r="AW279" i="6"/>
  <c r="DA276" i="6"/>
  <c r="DV276" i="6" s="1"/>
  <c r="DU276" i="6"/>
  <c r="DK276" i="6"/>
  <c r="CQ276" i="6"/>
  <c r="DL276" i="6" s="1"/>
  <c r="AM276" i="6"/>
  <c r="BH276" i="6" s="1"/>
  <c r="BG276" i="6"/>
  <c r="DQ275" i="6"/>
  <c r="CW275" i="6"/>
  <c r="DR275" i="6" s="1"/>
  <c r="CQ275" i="6"/>
  <c r="DL275" i="6" s="1"/>
  <c r="DK275" i="6"/>
  <c r="BC275" i="6"/>
  <c r="AI275" i="6"/>
  <c r="BD275" i="6" s="1"/>
  <c r="AC275" i="6"/>
  <c r="AX275" i="6" s="1"/>
  <c r="AW275" i="6"/>
  <c r="LH272" i="6"/>
  <c r="CU272" i="6"/>
  <c r="DP272" i="6" s="1"/>
  <c r="DO272" i="6"/>
  <c r="AG268" i="6"/>
  <c r="BB268" i="6" s="1"/>
  <c r="DE259" i="6"/>
  <c r="DZ259" i="6" s="1"/>
  <c r="DY259" i="6"/>
  <c r="CQ298" i="6"/>
  <c r="DL298" i="6" s="1"/>
  <c r="DK298" i="6"/>
  <c r="JQ298" i="6"/>
  <c r="CG298" i="6" s="1"/>
  <c r="CH298" i="6" s="1"/>
  <c r="BC298" i="6"/>
  <c r="AI298" i="6"/>
  <c r="BD298" i="6" s="1"/>
  <c r="DY296" i="6"/>
  <c r="DE296" i="6"/>
  <c r="DZ296" i="6" s="1"/>
  <c r="DA295" i="6"/>
  <c r="DV295" i="6" s="1"/>
  <c r="DU295" i="6"/>
  <c r="AM295" i="6"/>
  <c r="BH295" i="6" s="1"/>
  <c r="BG295" i="6"/>
  <c r="DS294" i="6"/>
  <c r="CY294" i="6"/>
  <c r="DT294" i="6" s="1"/>
  <c r="BE294" i="6"/>
  <c r="AK294" i="6"/>
  <c r="BF294" i="6" s="1"/>
  <c r="DM291" i="6"/>
  <c r="CS291" i="6"/>
  <c r="DN291" i="6" s="1"/>
  <c r="DC289" i="6"/>
  <c r="DX289" i="6" s="1"/>
  <c r="DW289" i="6"/>
  <c r="AO289" i="6"/>
  <c r="BJ289" i="6" s="1"/>
  <c r="BI289" i="6"/>
  <c r="CU287" i="6"/>
  <c r="DP287" i="6" s="1"/>
  <c r="DO287" i="6"/>
  <c r="AG287" i="6"/>
  <c r="BB287" i="6" s="1"/>
  <c r="BA287" i="6"/>
  <c r="AE285" i="6"/>
  <c r="AZ285" i="6" s="1"/>
  <c r="AY285" i="6"/>
  <c r="DY281" i="6"/>
  <c r="DE281" i="6"/>
  <c r="DZ281" i="6" s="1"/>
  <c r="BK281" i="6"/>
  <c r="AQ281" i="6"/>
  <c r="BL281" i="6" s="1"/>
  <c r="AG281" i="6"/>
  <c r="BB281" i="6" s="1"/>
  <c r="BA281" i="6"/>
  <c r="DM278" i="6"/>
  <c r="CS278" i="6"/>
  <c r="DN278" i="6" s="1"/>
  <c r="BG278" i="6"/>
  <c r="AM278" i="6"/>
  <c r="BH278" i="6" s="1"/>
  <c r="DS276" i="6"/>
  <c r="CY276" i="6"/>
  <c r="DT276" i="6" s="1"/>
  <c r="FL339" i="6"/>
  <c r="O339" i="6" s="1"/>
  <c r="MI334" i="6"/>
  <c r="DB334" i="6" s="1"/>
  <c r="ME334" i="6"/>
  <c r="CX334" i="6" s="1"/>
  <c r="HP334" i="6"/>
  <c r="AN334" i="6" s="1"/>
  <c r="HL334" i="6"/>
  <c r="AJ334" i="6"/>
  <c r="HH334" i="6"/>
  <c r="AF334" i="6" s="1"/>
  <c r="JQ328" i="6"/>
  <c r="CG328" i="6" s="1"/>
  <c r="CH328" i="6" s="1"/>
  <c r="JM328" i="6"/>
  <c r="CC328" i="6" s="1"/>
  <c r="CD328" i="6" s="1"/>
  <c r="JI328" i="6"/>
  <c r="BY328" i="6" s="1"/>
  <c r="BZ328" i="6" s="1"/>
  <c r="FP328" i="6"/>
  <c r="S328" i="6" s="1"/>
  <c r="FL328" i="6"/>
  <c r="O328" i="6" s="1"/>
  <c r="FH328" i="6"/>
  <c r="K328" i="6" s="1"/>
  <c r="MI323" i="6"/>
  <c r="DB323" i="6" s="1"/>
  <c r="ME323" i="6"/>
  <c r="CX323" i="6" s="1"/>
  <c r="MA323" i="6"/>
  <c r="CT323" i="6" s="1"/>
  <c r="HP323" i="6"/>
  <c r="AN323" i="6" s="1"/>
  <c r="HL323" i="6"/>
  <c r="AJ323" i="6" s="1"/>
  <c r="JQ318" i="6"/>
  <c r="CG318" i="6" s="1"/>
  <c r="CH318" i="6" s="1"/>
  <c r="JI318" i="6"/>
  <c r="BY318" i="6" s="1"/>
  <c r="BZ318" i="6" s="1"/>
  <c r="FL318" i="6"/>
  <c r="O318" i="6" s="1"/>
  <c r="FH318" i="6"/>
  <c r="K318" i="6" s="1"/>
  <c r="JQ312" i="6"/>
  <c r="CG312" i="6" s="1"/>
  <c r="CH312" i="6" s="1"/>
  <c r="JM312" i="6"/>
  <c r="CC312" i="6" s="1"/>
  <c r="CD312" i="6" s="1"/>
  <c r="JI312" i="6"/>
  <c r="BY312" i="6" s="1"/>
  <c r="BZ312" i="6" s="1"/>
  <c r="FP312" i="6"/>
  <c r="S312" i="6" s="1"/>
  <c r="FL312" i="6"/>
  <c r="O312" i="6" s="1"/>
  <c r="FH312" i="6"/>
  <c r="K312" i="6" s="1"/>
  <c r="MI308" i="6"/>
  <c r="DB308" i="6" s="1"/>
  <c r="ME308" i="6"/>
  <c r="CX308" i="6" s="1"/>
  <c r="MA308" i="6"/>
  <c r="CT308" i="6" s="1"/>
  <c r="HP308" i="6"/>
  <c r="AN308" i="6" s="1"/>
  <c r="HL308" i="6"/>
  <c r="AJ308" i="6" s="1"/>
  <c r="HH308" i="6"/>
  <c r="AF308" i="6" s="1"/>
  <c r="JQ303" i="6"/>
  <c r="CG303" i="6" s="1"/>
  <c r="CH303" i="6" s="1"/>
  <c r="JM303" i="6"/>
  <c r="CC303" i="6" s="1"/>
  <c r="CD303" i="6" s="1"/>
  <c r="JI303" i="6"/>
  <c r="BY303" i="6" s="1"/>
  <c r="BZ303" i="6" s="1"/>
  <c r="FP303" i="6"/>
  <c r="S303" i="6" s="1"/>
  <c r="FL303" i="6"/>
  <c r="O303" i="6" s="1"/>
  <c r="FH303" i="6"/>
  <c r="K303" i="6" s="1"/>
  <c r="JI300" i="6"/>
  <c r="BY300" i="6" s="1"/>
  <c r="BZ300" i="6" s="1"/>
  <c r="HF300" i="6"/>
  <c r="AD300" i="6" s="1"/>
  <c r="CY298" i="6"/>
  <c r="DT298" i="6" s="1"/>
  <c r="DS298" i="6"/>
  <c r="BK298" i="6"/>
  <c r="AQ298" i="6"/>
  <c r="BL298" i="6" s="1"/>
  <c r="BK296" i="6"/>
  <c r="AQ296" i="6"/>
  <c r="BL296" i="6" s="1"/>
  <c r="CU294" i="6"/>
  <c r="DP294" i="6" s="1"/>
  <c r="DO294" i="6"/>
  <c r="DY291" i="6"/>
  <c r="DE291" i="6"/>
  <c r="DZ291" i="6" s="1"/>
  <c r="BK291" i="6"/>
  <c r="AQ291" i="6"/>
  <c r="BL291" i="6" s="1"/>
  <c r="DA289" i="6"/>
  <c r="DV289" i="6" s="1"/>
  <c r="DU289" i="6"/>
  <c r="AM289" i="6"/>
  <c r="BH289" i="6" s="1"/>
  <c r="BG289" i="6"/>
  <c r="DK285" i="6"/>
  <c r="CQ285" i="6"/>
  <c r="DL285" i="6" s="1"/>
  <c r="AW285" i="6"/>
  <c r="AC285" i="6"/>
  <c r="AX285" i="6" s="1"/>
  <c r="CS283" i="6"/>
  <c r="DN283" i="6" s="1"/>
  <c r="DM283" i="6"/>
  <c r="AE283" i="6"/>
  <c r="AZ283" i="6" s="1"/>
  <c r="AY283" i="6"/>
  <c r="DC281" i="6"/>
  <c r="DX281" i="6" s="1"/>
  <c r="DW281" i="6"/>
  <c r="CY278" i="6"/>
  <c r="DT278" i="6" s="1"/>
  <c r="DS278" i="6"/>
  <c r="CQ278" i="6"/>
  <c r="DL278" i="6" s="1"/>
  <c r="AC278" i="6"/>
  <c r="AX278" i="6" s="1"/>
  <c r="AW278" i="6"/>
  <c r="AG276" i="6"/>
  <c r="BB276" i="6" s="1"/>
  <c r="LH275" i="6"/>
  <c r="CS275" i="6"/>
  <c r="DN275" i="6" s="1"/>
  <c r="DM275" i="6"/>
  <c r="DC272" i="6"/>
  <c r="DX272" i="6" s="1"/>
  <c r="DW272" i="6"/>
  <c r="CQ268" i="6"/>
  <c r="DL268" i="6" s="1"/>
  <c r="DK268" i="6"/>
  <c r="MK294" i="6"/>
  <c r="DD294" i="6" s="1"/>
  <c r="MG294" i="6"/>
  <c r="CZ294" i="6" s="1"/>
  <c r="MC294" i="6"/>
  <c r="CV294" i="6" s="1"/>
  <c r="JQ294" i="6"/>
  <c r="CG294" i="6" s="1"/>
  <c r="CH294" i="6" s="1"/>
  <c r="JM294" i="6"/>
  <c r="CC294" i="6" s="1"/>
  <c r="CD294" i="6" s="1"/>
  <c r="HR294" i="6"/>
  <c r="AP294" i="6" s="1"/>
  <c r="HN294" i="6"/>
  <c r="AL294" i="6"/>
  <c r="HF294" i="6"/>
  <c r="AD294" i="6" s="1"/>
  <c r="MK287" i="6"/>
  <c r="DD287" i="6" s="1"/>
  <c r="MG287" i="6"/>
  <c r="CZ287" i="6" s="1"/>
  <c r="MC287" i="6"/>
  <c r="CV287" i="6" s="1"/>
  <c r="LY287" i="6"/>
  <c r="CR287" i="6" s="1"/>
  <c r="JQ287" i="6"/>
  <c r="CG287" i="6" s="1"/>
  <c r="CH287" i="6" s="1"/>
  <c r="JM287" i="6"/>
  <c r="CC287" i="6" s="1"/>
  <c r="CD287" i="6" s="1"/>
  <c r="HR287" i="6"/>
  <c r="AP287" i="6" s="1"/>
  <c r="HN287" i="6"/>
  <c r="AL287" i="6" s="1"/>
  <c r="HJ287" i="6"/>
  <c r="AH287" i="6" s="1"/>
  <c r="HF287" i="6"/>
  <c r="AD287" i="6" s="1"/>
  <c r="MI279" i="6"/>
  <c r="DB279" i="6" s="1"/>
  <c r="ME279" i="6"/>
  <c r="CX279" i="6" s="1"/>
  <c r="JS279" i="6"/>
  <c r="CI279" i="6" s="1"/>
  <c r="CJ279" i="6" s="1"/>
  <c r="JO279" i="6"/>
  <c r="CE279" i="6" s="1"/>
  <c r="CF279" i="6" s="1"/>
  <c r="JK279" i="6"/>
  <c r="CA279" i="6" s="1"/>
  <c r="CB279" i="6" s="1"/>
  <c r="JG279" i="6"/>
  <c r="BW279" i="6" s="1"/>
  <c r="BX279" i="6" s="1"/>
  <c r="HP279" i="6"/>
  <c r="AN279" i="6" s="1"/>
  <c r="HL279" i="6"/>
  <c r="AJ279" i="6" s="1"/>
  <c r="FR279" i="6"/>
  <c r="U279" i="6" s="1"/>
  <c r="FN279" i="6"/>
  <c r="Q279" i="6" s="1"/>
  <c r="FJ279" i="6"/>
  <c r="M279" i="6" s="1"/>
  <c r="FF279" i="6"/>
  <c r="I279" i="6" s="1"/>
  <c r="MK273" i="6"/>
  <c r="DD273" i="6" s="1"/>
  <c r="MG273" i="6"/>
  <c r="CZ273" i="6" s="1"/>
  <c r="MC273" i="6"/>
  <c r="CV273" i="6" s="1"/>
  <c r="LY273" i="6"/>
  <c r="CR273" i="6" s="1"/>
  <c r="JQ273" i="6"/>
  <c r="CG273" i="6" s="1"/>
  <c r="CH273" i="6" s="1"/>
  <c r="JM273" i="6"/>
  <c r="CC273" i="6" s="1"/>
  <c r="CD273" i="6" s="1"/>
  <c r="HR273" i="6"/>
  <c r="AP273" i="6" s="1"/>
  <c r="HN273" i="6"/>
  <c r="AL273" i="6" s="1"/>
  <c r="HJ273" i="6"/>
  <c r="AH273" i="6" s="1"/>
  <c r="HF273" i="6"/>
  <c r="AD273" i="6" s="1"/>
  <c r="FP273" i="6"/>
  <c r="S273" i="6" s="1"/>
  <c r="FL273" i="6"/>
  <c r="O273" i="6" s="1"/>
  <c r="JG272" i="6"/>
  <c r="BW272" i="6" s="1"/>
  <c r="BX272" i="6" s="1"/>
  <c r="AC272" i="6"/>
  <c r="AX272" i="6" s="1"/>
  <c r="ME269" i="6"/>
  <c r="CX269" i="6" s="1"/>
  <c r="LY269" i="6"/>
  <c r="CR269" i="6" s="1"/>
  <c r="CS269" i="6" s="1"/>
  <c r="DN269" i="6" s="1"/>
  <c r="JG269" i="6"/>
  <c r="BW269" i="6" s="1"/>
  <c r="BX269" i="6" s="1"/>
  <c r="FF269" i="6"/>
  <c r="I269" i="6" s="1"/>
  <c r="FJ269" i="6"/>
  <c r="M269" i="6" s="1"/>
  <c r="FN269" i="6"/>
  <c r="Q269" i="6" s="1"/>
  <c r="FR269" i="6"/>
  <c r="U269" i="6" s="1"/>
  <c r="LH268" i="6"/>
  <c r="AY268" i="6"/>
  <c r="FJ266" i="6"/>
  <c r="MC266" i="6"/>
  <c r="LW266" i="6"/>
  <c r="JI266" i="6"/>
  <c r="FR266" i="6"/>
  <c r="U266" i="6" s="1"/>
  <c r="ME265" i="6"/>
  <c r="MK265" i="6"/>
  <c r="DD265" i="6"/>
  <c r="MC264" i="6"/>
  <c r="BK264" i="6"/>
  <c r="HH264" i="6"/>
  <c r="HP264" i="6"/>
  <c r="AN264" i="6" s="1"/>
  <c r="FF264" i="6"/>
  <c r="FN264" i="6"/>
  <c r="FJ263" i="6"/>
  <c r="MC263" i="6"/>
  <c r="LW263" i="6"/>
  <c r="JK262" i="6"/>
  <c r="DC262" i="6"/>
  <c r="DX262" i="6" s="1"/>
  <c r="DW262" i="6"/>
  <c r="JS262" i="6"/>
  <c r="CI262" i="6" s="1"/>
  <c r="CJ262" i="6" s="1"/>
  <c r="HL260" i="6"/>
  <c r="HR260" i="6"/>
  <c r="AP260" i="6" s="1"/>
  <c r="HH259" i="6"/>
  <c r="CS253" i="6"/>
  <c r="DN253" i="6" s="1"/>
  <c r="DM253" i="6"/>
  <c r="AK253" i="6"/>
  <c r="BF253" i="6" s="1"/>
  <c r="BE253" i="6"/>
  <c r="CS252" i="6"/>
  <c r="DN252" i="6" s="1"/>
  <c r="DM252" i="6"/>
  <c r="DK250" i="6"/>
  <c r="CQ250" i="6"/>
  <c r="DL250" i="6" s="1"/>
  <c r="BG250" i="6"/>
  <c r="AM250" i="6"/>
  <c r="BH250" i="6" s="1"/>
  <c r="DA248" i="6"/>
  <c r="DV248" i="6" s="1"/>
  <c r="DU248" i="6"/>
  <c r="CQ247" i="6"/>
  <c r="DL247" i="6" s="1"/>
  <c r="DK247" i="6"/>
  <c r="AM246" i="6"/>
  <c r="BH246" i="6" s="1"/>
  <c r="BG246" i="6"/>
  <c r="DW245" i="6"/>
  <c r="DC245" i="6"/>
  <c r="DX245" i="6" s="1"/>
  <c r="CS245" i="6"/>
  <c r="DN245" i="6" s="1"/>
  <c r="DM245" i="6"/>
  <c r="CS242" i="6"/>
  <c r="DN242" i="6" s="1"/>
  <c r="DM242" i="6"/>
  <c r="AM242" i="6"/>
  <c r="BH242" i="6" s="1"/>
  <c r="BG242" i="6"/>
  <c r="FP300" i="6"/>
  <c r="S300" i="6" s="1"/>
  <c r="T300" i="6" s="1"/>
  <c r="FL300" i="6"/>
  <c r="O300" i="6" s="1"/>
  <c r="JS272" i="6"/>
  <c r="CI272" i="6" s="1"/>
  <c r="CJ272" i="6" s="1"/>
  <c r="JE272" i="6"/>
  <c r="BU272" i="6" s="1"/>
  <c r="BV272" i="6" s="1"/>
  <c r="BG272" i="6"/>
  <c r="BC272" i="6"/>
  <c r="AI272" i="6"/>
  <c r="BD272" i="6" s="1"/>
  <c r="JM270" i="6"/>
  <c r="CC270" i="6" s="1"/>
  <c r="CD270" i="6" s="1"/>
  <c r="HN270" i="6"/>
  <c r="AL270" i="6" s="1"/>
  <c r="HF270" i="6"/>
  <c r="AD270" i="6" s="1"/>
  <c r="FF270" i="6"/>
  <c r="I270" i="6" s="1"/>
  <c r="FJ270" i="6"/>
  <c r="M270" i="6" s="1"/>
  <c r="FN270" i="6"/>
  <c r="Q270" i="6" s="1"/>
  <c r="FR270" i="6"/>
  <c r="U270" i="6" s="1"/>
  <c r="JS269" i="6"/>
  <c r="CI269" i="6" s="1"/>
  <c r="CJ269" i="6" s="1"/>
  <c r="HN269" i="6"/>
  <c r="AL269" i="6" s="1"/>
  <c r="HF269" i="6"/>
  <c r="AD269" i="6" s="1"/>
  <c r="FH269" i="6"/>
  <c r="K269" i="6" s="1"/>
  <c r="BK268" i="6"/>
  <c r="AQ268" i="6"/>
  <c r="BL268" i="6" s="1"/>
  <c r="MA266" i="6"/>
  <c r="FP266" i="6"/>
  <c r="S266" i="6" s="1"/>
  <c r="MG265" i="6"/>
  <c r="AQ265" i="6"/>
  <c r="BL265" i="6" s="1"/>
  <c r="FD264" i="6"/>
  <c r="MA264" i="6"/>
  <c r="HN264" i="6"/>
  <c r="JE263" i="6"/>
  <c r="FN262" i="6"/>
  <c r="HN260" i="6"/>
  <c r="JO259" i="6"/>
  <c r="JS259" i="6"/>
  <c r="CI259" i="6" s="1"/>
  <c r="CJ259" i="6" s="1"/>
  <c r="AG254" i="6"/>
  <c r="BB254" i="6" s="1"/>
  <c r="BA254" i="6"/>
  <c r="DC252" i="6"/>
  <c r="DX252" i="6" s="1"/>
  <c r="DW252" i="6"/>
  <c r="AQ251" i="6"/>
  <c r="BL251" i="6" s="1"/>
  <c r="BK251" i="6"/>
  <c r="DA250" i="6"/>
  <c r="DV250" i="6" s="1"/>
  <c r="DU250" i="6"/>
  <c r="DS248" i="6"/>
  <c r="CY248" i="6"/>
  <c r="DT248" i="6" s="1"/>
  <c r="AE248" i="6"/>
  <c r="AZ248" i="6" s="1"/>
  <c r="AY248" i="6"/>
  <c r="DU247" i="6"/>
  <c r="DA247" i="6"/>
  <c r="DV247" i="6" s="1"/>
  <c r="DA246" i="6"/>
  <c r="DV246" i="6" s="1"/>
  <c r="DU246" i="6"/>
  <c r="DK245" i="6"/>
  <c r="CQ245" i="6"/>
  <c r="DL245" i="6" s="1"/>
  <c r="AC245" i="6"/>
  <c r="AX245" i="6" s="1"/>
  <c r="AW245" i="6"/>
  <c r="BG244" i="6"/>
  <c r="CW242" i="6"/>
  <c r="DR242" i="6" s="1"/>
  <c r="DQ242" i="6"/>
  <c r="DM272" i="6"/>
  <c r="BE272" i="6"/>
  <c r="DU270" i="6"/>
  <c r="FD270" i="6"/>
  <c r="G270" i="6" s="1"/>
  <c r="LW269" i="6"/>
  <c r="CP269" i="6" s="1"/>
  <c r="FD269" i="6"/>
  <c r="G269" i="6" s="1"/>
  <c r="FN268" i="6"/>
  <c r="Q268" i="6" s="1"/>
  <c r="FF268" i="6"/>
  <c r="I268" i="6" s="1"/>
  <c r="FF266" i="6"/>
  <c r="JQ263" i="6"/>
  <c r="CG263" i="6" s="1"/>
  <c r="CH263" i="6" s="1"/>
  <c r="HP263" i="6"/>
  <c r="AN263" i="6" s="1"/>
  <c r="LF262" i="6"/>
  <c r="LG262" i="6"/>
  <c r="JI262" i="6"/>
  <c r="FR262" i="6"/>
  <c r="U262" i="6" s="1"/>
  <c r="JM259" i="6"/>
  <c r="DC256" i="6"/>
  <c r="DX256" i="6" s="1"/>
  <c r="DW256" i="6"/>
  <c r="DM254" i="6"/>
  <c r="CS254" i="6"/>
  <c r="DN254" i="6" s="1"/>
  <c r="DA253" i="6"/>
  <c r="DV253" i="6" s="1"/>
  <c r="DU253" i="6"/>
  <c r="DA252" i="6"/>
  <c r="DV252" i="6" s="1"/>
  <c r="DU252" i="6"/>
  <c r="AW252" i="6"/>
  <c r="AC252" i="6"/>
  <c r="AX252" i="6" s="1"/>
  <c r="AW251" i="6"/>
  <c r="AC251" i="6"/>
  <c r="AX251" i="6" s="1"/>
  <c r="CY247" i="6"/>
  <c r="DT247" i="6" s="1"/>
  <c r="DS247" i="6"/>
  <c r="AW247" i="6"/>
  <c r="AC247" i="6"/>
  <c r="AX247" i="6" s="1"/>
  <c r="AK246" i="6"/>
  <c r="BF246" i="6" s="1"/>
  <c r="BE246" i="6"/>
  <c r="DA245" i="6"/>
  <c r="DV245" i="6" s="1"/>
  <c r="DU245" i="6"/>
  <c r="DU244" i="6"/>
  <c r="DA244" i="6"/>
  <c r="DV244" i="6" s="1"/>
  <c r="DM244" i="6"/>
  <c r="AI240" i="6"/>
  <c r="BD240" i="6" s="1"/>
  <c r="BC240" i="6"/>
  <c r="DK234" i="6"/>
  <c r="CQ234" i="6"/>
  <c r="DL234" i="6" s="1"/>
  <c r="AG234" i="6"/>
  <c r="BB234" i="6" s="1"/>
  <c r="BA234" i="6"/>
  <c r="JQ293" i="6"/>
  <c r="CG293" i="6" s="1"/>
  <c r="CH293" i="6" s="1"/>
  <c r="JM293" i="6"/>
  <c r="CC293" i="6" s="1"/>
  <c r="CD293" i="6" s="1"/>
  <c r="FP293" i="6"/>
  <c r="S293" i="6" s="1"/>
  <c r="FL293" i="6"/>
  <c r="O293" i="6" s="1"/>
  <c r="FH293" i="6"/>
  <c r="K293" i="6" s="1"/>
  <c r="MI285" i="6"/>
  <c r="DB285" i="6" s="1"/>
  <c r="ME285" i="6"/>
  <c r="CX285" i="6" s="1"/>
  <c r="MA285" i="6"/>
  <c r="CT285" i="6" s="1"/>
  <c r="HL285" i="6"/>
  <c r="AJ285" i="6" s="1"/>
  <c r="HH285" i="6"/>
  <c r="AF285" i="6" s="1"/>
  <c r="JM278" i="6"/>
  <c r="CC278" i="6" s="1"/>
  <c r="CD278" i="6" s="1"/>
  <c r="FP278" i="6"/>
  <c r="S278" i="6" s="1"/>
  <c r="T278" i="6" s="1"/>
  <c r="FL278" i="6"/>
  <c r="O278" i="6" s="1"/>
  <c r="FH278" i="6"/>
  <c r="K278" i="6" s="1"/>
  <c r="JG270" i="6"/>
  <c r="BW270" i="6" s="1"/>
  <c r="BX270" i="6" s="1"/>
  <c r="JK270" i="6"/>
  <c r="CA270" i="6" s="1"/>
  <c r="CB270" i="6" s="1"/>
  <c r="JO270" i="6"/>
  <c r="CE270" i="6" s="1"/>
  <c r="CF270" i="6" s="1"/>
  <c r="JS270" i="6"/>
  <c r="CI270" i="6" s="1"/>
  <c r="CJ270" i="6" s="1"/>
  <c r="FP270" i="6"/>
  <c r="S270" i="6" s="1"/>
  <c r="FH270" i="6"/>
  <c r="K270" i="6" s="1"/>
  <c r="MC269" i="6"/>
  <c r="CV269" i="6" s="1"/>
  <c r="FL268" i="6"/>
  <c r="O268" i="6" s="1"/>
  <c r="MK266" i="6"/>
  <c r="DD266" i="6" s="1"/>
  <c r="BK262" i="6"/>
  <c r="AQ262" i="6"/>
  <c r="BL262" i="6" s="1"/>
  <c r="LH260" i="6"/>
  <c r="DY257" i="6"/>
  <c r="DE257" i="6"/>
  <c r="DZ257" i="6" s="1"/>
  <c r="AE254" i="6"/>
  <c r="AZ254" i="6" s="1"/>
  <c r="AY254" i="6"/>
  <c r="BG252" i="6"/>
  <c r="BC250" i="6"/>
  <c r="AI250" i="6"/>
  <c r="BD250" i="6" s="1"/>
  <c r="CW248" i="6"/>
  <c r="DR248" i="6" s="1"/>
  <c r="DQ248" i="6"/>
  <c r="BK248" i="6"/>
  <c r="AQ248" i="6"/>
  <c r="BL248" i="6" s="1"/>
  <c r="AW248" i="6"/>
  <c r="AC248" i="6"/>
  <c r="AX248" i="6" s="1"/>
  <c r="DQ246" i="6"/>
  <c r="CW246" i="6"/>
  <c r="DR246" i="6" s="1"/>
  <c r="BC246" i="6"/>
  <c r="AI246" i="6"/>
  <c r="BD246" i="6" s="1"/>
  <c r="AW246" i="6"/>
  <c r="DS245" i="6"/>
  <c r="CY245" i="6"/>
  <c r="DT245" i="6" s="1"/>
  <c r="DO244" i="6"/>
  <c r="CU244" i="6"/>
  <c r="DP244" i="6" s="1"/>
  <c r="BI241" i="6"/>
  <c r="AO241" i="6"/>
  <c r="BJ241" i="6" s="1"/>
  <c r="DM240" i="6"/>
  <c r="CS240" i="6"/>
  <c r="DN240" i="6" s="1"/>
  <c r="AW234" i="6"/>
  <c r="AC234" i="6"/>
  <c r="AX234" i="6" s="1"/>
  <c r="JE270" i="6"/>
  <c r="BU270" i="6" s="1"/>
  <c r="BV270" i="6" s="1"/>
  <c r="AQ270" i="6"/>
  <c r="BL270" i="6" s="1"/>
  <c r="AI270" i="6"/>
  <c r="BD270" i="6" s="1"/>
  <c r="HD270" i="6"/>
  <c r="AB270" i="6" s="1"/>
  <c r="HH270" i="6"/>
  <c r="AF270" i="6" s="1"/>
  <c r="HL270" i="6"/>
  <c r="AJ270" i="6" s="1"/>
  <c r="HP270" i="6"/>
  <c r="AN270" i="6" s="1"/>
  <c r="CU269" i="6"/>
  <c r="DP269" i="6" s="1"/>
  <c r="JM263" i="6"/>
  <c r="FD263" i="6"/>
  <c r="HN263" i="6"/>
  <c r="JE262" i="6"/>
  <c r="HD259" i="6"/>
  <c r="HL259" i="6"/>
  <c r="HR259" i="6"/>
  <c r="AP259" i="6" s="1"/>
  <c r="HF259" i="6"/>
  <c r="HN259" i="6"/>
  <c r="BK257" i="6"/>
  <c r="AQ257" i="6"/>
  <c r="BL257" i="6" s="1"/>
  <c r="DK254" i="6"/>
  <c r="CQ254" i="6"/>
  <c r="DL254" i="6" s="1"/>
  <c r="CY253" i="6"/>
  <c r="DT253" i="6" s="1"/>
  <c r="DS253" i="6"/>
  <c r="DS252" i="6"/>
  <c r="CY252" i="6"/>
  <c r="DT252" i="6" s="1"/>
  <c r="LH251" i="6"/>
  <c r="DC251" i="6"/>
  <c r="DX251" i="6" s="1"/>
  <c r="DW251" i="6"/>
  <c r="DM251" i="6"/>
  <c r="CS251" i="6"/>
  <c r="DN251" i="6" s="1"/>
  <c r="AG250" i="6"/>
  <c r="BB250" i="6" s="1"/>
  <c r="BA250" i="6"/>
  <c r="LH247" i="6"/>
  <c r="DQ247" i="6"/>
  <c r="CW247" i="6"/>
  <c r="DR247" i="6" s="1"/>
  <c r="DS244" i="6"/>
  <c r="CY244" i="6"/>
  <c r="DT244" i="6" s="1"/>
  <c r="DK244" i="6"/>
  <c r="DA242" i="6"/>
  <c r="DV242" i="6" s="1"/>
  <c r="DU242" i="6"/>
  <c r="AE242" i="6"/>
  <c r="AZ242" i="6" s="1"/>
  <c r="AY242" i="6"/>
  <c r="HJ269" i="6"/>
  <c r="AH269" i="6" s="1"/>
  <c r="HD269" i="6"/>
  <c r="AB269" i="6" s="1"/>
  <c r="HH269" i="6"/>
  <c r="AF269" i="6" s="1"/>
  <c r="HL269" i="6"/>
  <c r="AJ269" i="6" s="1"/>
  <c r="HP269" i="6"/>
  <c r="AN269" i="6" s="1"/>
  <c r="DY268" i="6"/>
  <c r="DE268" i="6"/>
  <c r="DZ268" i="6" s="1"/>
  <c r="DQ268" i="6"/>
  <c r="CW268" i="6"/>
  <c r="DR268" i="6" s="1"/>
  <c r="LH264" i="6"/>
  <c r="FR263" i="6"/>
  <c r="U263" i="6" s="1"/>
  <c r="V263" i="6" s="1"/>
  <c r="FP263" i="6"/>
  <c r="S263" i="6" s="1"/>
  <c r="FF263" i="6"/>
  <c r="FN263" i="6"/>
  <c r="DY258" i="6"/>
  <c r="DE258" i="6"/>
  <c r="DZ258" i="6" s="1"/>
  <c r="DQ253" i="6"/>
  <c r="CW253" i="6"/>
  <c r="DR253" i="6" s="1"/>
  <c r="CQ253" i="6"/>
  <c r="DL253" i="6" s="1"/>
  <c r="DK253" i="6"/>
  <c r="DK252" i="6"/>
  <c r="CQ252" i="6"/>
  <c r="DL252" i="6" s="1"/>
  <c r="BC252" i="6"/>
  <c r="AI252" i="6"/>
  <c r="BD252" i="6" s="1"/>
  <c r="CQ251" i="6"/>
  <c r="DL251" i="6" s="1"/>
  <c r="DK251" i="6"/>
  <c r="AI251" i="6"/>
  <c r="BD251" i="6" s="1"/>
  <c r="BC251" i="6"/>
  <c r="CS250" i="6"/>
  <c r="DN250" i="6" s="1"/>
  <c r="BK250" i="6"/>
  <c r="AQ250" i="6"/>
  <c r="BL250" i="6" s="1"/>
  <c r="CU247" i="6"/>
  <c r="DP247" i="6" s="1"/>
  <c r="DO247" i="6"/>
  <c r="AG247" i="6"/>
  <c r="BB247" i="6" s="1"/>
  <c r="BA247" i="6"/>
  <c r="BK246" i="6"/>
  <c r="AQ246" i="6"/>
  <c r="BL246" i="6" s="1"/>
  <c r="AG246" i="6"/>
  <c r="BB246" i="6" s="1"/>
  <c r="BA246" i="6"/>
  <c r="BC244" i="6"/>
  <c r="AI244" i="6"/>
  <c r="BD244" i="6" s="1"/>
  <c r="AI242" i="6"/>
  <c r="BD242" i="6" s="1"/>
  <c r="DS241" i="6"/>
  <c r="CY241" i="6"/>
  <c r="DT241" i="6" s="1"/>
  <c r="BE241" i="6"/>
  <c r="AK241" i="6"/>
  <c r="BF241" i="6" s="1"/>
  <c r="JO272" i="6"/>
  <c r="CE272" i="6" s="1"/>
  <c r="CF272" i="6" s="1"/>
  <c r="LH270" i="6"/>
  <c r="CW270" i="6"/>
  <c r="DR270" i="6" s="1"/>
  <c r="LW270" i="6"/>
  <c r="CP270" i="6" s="1"/>
  <c r="MA270" i="6"/>
  <c r="CT270" i="6" s="1"/>
  <c r="ME270" i="6"/>
  <c r="CX270" i="6" s="1"/>
  <c r="MI270" i="6"/>
  <c r="DB270" i="6" s="1"/>
  <c r="MG269" i="6"/>
  <c r="CZ269" i="6" s="1"/>
  <c r="JI269" i="6"/>
  <c r="BY269" i="6" s="1"/>
  <c r="BZ269" i="6" s="1"/>
  <c r="BG268" i="6"/>
  <c r="FD265" i="6"/>
  <c r="LW264" i="6"/>
  <c r="ME264" i="6"/>
  <c r="MK264" i="6"/>
  <c r="DD264" i="6" s="1"/>
  <c r="DE264" i="6" s="1"/>
  <c r="DZ264" i="6" s="1"/>
  <c r="FR264" i="6"/>
  <c r="U264" i="6" s="1"/>
  <c r="LH263" i="6"/>
  <c r="HJ263" i="6"/>
  <c r="JO262" i="6"/>
  <c r="FF262" i="6"/>
  <c r="DY262" i="6"/>
  <c r="DE262" i="6"/>
  <c r="DZ262" i="6" s="1"/>
  <c r="BI262" i="6"/>
  <c r="JG259" i="6"/>
  <c r="JQ259" i="6"/>
  <c r="CG259" i="6" s="1"/>
  <c r="CH259" i="6" s="1"/>
  <c r="AO257" i="6"/>
  <c r="BJ257" i="6" s="1"/>
  <c r="BI257" i="6"/>
  <c r="AW254" i="6"/>
  <c r="AC254" i="6"/>
  <c r="AX254" i="6" s="1"/>
  <c r="AY253" i="6"/>
  <c r="AE253" i="6"/>
  <c r="AZ253" i="6" s="1"/>
  <c r="CY251" i="6"/>
  <c r="DT251" i="6" s="1"/>
  <c r="DS251" i="6"/>
  <c r="AY250" i="6"/>
  <c r="DC248" i="6"/>
  <c r="DX248" i="6" s="1"/>
  <c r="DW248" i="6"/>
  <c r="CS248" i="6"/>
  <c r="DN248" i="6" s="1"/>
  <c r="DM248" i="6"/>
  <c r="DY247" i="6"/>
  <c r="DE247" i="6"/>
  <c r="DZ247" i="6" s="1"/>
  <c r="AE246" i="6"/>
  <c r="AZ246" i="6" s="1"/>
  <c r="AY246" i="6"/>
  <c r="CU245" i="6"/>
  <c r="DP245" i="6" s="1"/>
  <c r="DO245" i="6"/>
  <c r="AO245" i="6"/>
  <c r="BJ245" i="6" s="1"/>
  <c r="BI245" i="6"/>
  <c r="DU240" i="6"/>
  <c r="AQ240" i="6"/>
  <c r="BL240" i="6" s="1"/>
  <c r="BK240" i="6"/>
  <c r="JS293" i="6"/>
  <c r="CI293" i="6" s="1"/>
  <c r="CJ293" i="6" s="1"/>
  <c r="JO293" i="6"/>
  <c r="CE293" i="6" s="1"/>
  <c r="CF293" i="6" s="1"/>
  <c r="JK293" i="6"/>
  <c r="CA293" i="6" s="1"/>
  <c r="CB293" i="6" s="1"/>
  <c r="FR293" i="6"/>
  <c r="U293" i="6" s="1"/>
  <c r="FN293" i="6"/>
  <c r="Q293" i="6" s="1"/>
  <c r="FJ293" i="6"/>
  <c r="M293" i="6" s="1"/>
  <c r="MK285" i="6"/>
  <c r="DD285" i="6"/>
  <c r="MG285" i="6"/>
  <c r="CZ285" i="6" s="1"/>
  <c r="MC285" i="6"/>
  <c r="CV285" i="6"/>
  <c r="HR285" i="6"/>
  <c r="AP285" i="6" s="1"/>
  <c r="HN285" i="6"/>
  <c r="AL285" i="6" s="1"/>
  <c r="HJ285" i="6"/>
  <c r="AH285" i="6" s="1"/>
  <c r="BC285" i="6" s="1"/>
  <c r="JK278" i="6"/>
  <c r="CA278" i="6" s="1"/>
  <c r="CB278" i="6" s="1"/>
  <c r="FR278" i="6"/>
  <c r="U278" i="6" s="1"/>
  <c r="FN278" i="6"/>
  <c r="Q278" i="6"/>
  <c r="FJ278" i="6"/>
  <c r="M278" i="6" s="1"/>
  <c r="BK272" i="6"/>
  <c r="AQ272" i="6"/>
  <c r="BL272" i="6" s="1"/>
  <c r="DC268" i="6"/>
  <c r="DX268" i="6" s="1"/>
  <c r="DW268" i="6"/>
  <c r="CU268" i="6"/>
  <c r="DP268" i="6" s="1"/>
  <c r="DO268" i="6"/>
  <c r="AK268" i="6"/>
  <c r="BF268" i="6" s="1"/>
  <c r="BE268" i="6"/>
  <c r="AC268" i="6"/>
  <c r="AX268" i="6" s="1"/>
  <c r="AW268" i="6"/>
  <c r="LY266" i="6"/>
  <c r="MG266" i="6"/>
  <c r="FL263" i="6"/>
  <c r="JS263" i="6"/>
  <c r="CI263" i="6" s="1"/>
  <c r="CJ263" i="6" s="1"/>
  <c r="JO263" i="6"/>
  <c r="FD262" i="6"/>
  <c r="FL262" i="6"/>
  <c r="FP262" i="6"/>
  <c r="S262" i="6" s="1"/>
  <c r="LH259" i="6"/>
  <c r="AO258" i="6"/>
  <c r="BJ258" i="6" s="1"/>
  <c r="BI258" i="6"/>
  <c r="CU254" i="6"/>
  <c r="DP254" i="6" s="1"/>
  <c r="DO254" i="6"/>
  <c r="BE254" i="6"/>
  <c r="AK254" i="6"/>
  <c r="BF254" i="6" s="1"/>
  <c r="DY253" i="6"/>
  <c r="DE253" i="6"/>
  <c r="DZ253" i="6" s="1"/>
  <c r="CU253" i="6"/>
  <c r="DP253" i="6" s="1"/>
  <c r="DO253" i="6"/>
  <c r="AC253" i="6"/>
  <c r="AX253" i="6" s="1"/>
  <c r="AW253" i="6"/>
  <c r="DY252" i="6"/>
  <c r="DE252" i="6"/>
  <c r="DZ252" i="6" s="1"/>
  <c r="CU252" i="6"/>
  <c r="DP252" i="6" s="1"/>
  <c r="DO252" i="6"/>
  <c r="AE252" i="6"/>
  <c r="AZ252" i="6" s="1"/>
  <c r="AY252" i="6"/>
  <c r="DY250" i="6"/>
  <c r="DE250" i="6"/>
  <c r="DZ250" i="6" s="1"/>
  <c r="DK248" i="6"/>
  <c r="CQ248" i="6"/>
  <c r="DL248" i="6" s="1"/>
  <c r="BC248" i="6"/>
  <c r="AI248" i="6"/>
  <c r="BD248" i="6" s="1"/>
  <c r="DM247" i="6"/>
  <c r="CS247" i="6"/>
  <c r="DN247" i="6" s="1"/>
  <c r="DK246" i="6"/>
  <c r="CQ246" i="6"/>
  <c r="DL246" i="6" s="1"/>
  <c r="DY245" i="6"/>
  <c r="DE245" i="6"/>
  <c r="DZ245" i="6" s="1"/>
  <c r="AY244" i="6"/>
  <c r="AE244" i="6"/>
  <c r="AZ244" i="6" s="1"/>
  <c r="JM258" i="6"/>
  <c r="JE258" i="6"/>
  <c r="HR254" i="6"/>
  <c r="AP254" i="6" s="1"/>
  <c r="HN254" i="6"/>
  <c r="AL254" i="6" s="1"/>
  <c r="HJ254" i="6"/>
  <c r="AH254" i="6" s="1"/>
  <c r="AI245" i="6"/>
  <c r="BD245" i="6" s="1"/>
  <c r="BC245" i="6"/>
  <c r="LH244" i="6"/>
  <c r="DE238" i="6"/>
  <c r="DZ238" i="6" s="1"/>
  <c r="DY238" i="6"/>
  <c r="AI238" i="6"/>
  <c r="BD238" i="6" s="1"/>
  <c r="BC238" i="6"/>
  <c r="DU237" i="6"/>
  <c r="DA237" i="6"/>
  <c r="DV237" i="6" s="1"/>
  <c r="BK237" i="6"/>
  <c r="AQ237" i="6"/>
  <c r="BL237" i="6" s="1"/>
  <c r="DC234" i="6"/>
  <c r="DX234" i="6" s="1"/>
  <c r="DW234" i="6"/>
  <c r="DQ234" i="6"/>
  <c r="CW234" i="6"/>
  <c r="DR234" i="6" s="1"/>
  <c r="DY233" i="6"/>
  <c r="DE233" i="6"/>
  <c r="DZ233" i="6" s="1"/>
  <c r="CU233" i="6"/>
  <c r="DP233" i="6" s="1"/>
  <c r="BC233" i="6"/>
  <c r="AI233" i="6"/>
  <c r="BD233" i="6" s="1"/>
  <c r="DY231" i="6"/>
  <c r="DE231" i="6"/>
  <c r="DZ231" i="6" s="1"/>
  <c r="MC229" i="6"/>
  <c r="FH227" i="6"/>
  <c r="FP227" i="6"/>
  <c r="S227" i="6" s="1"/>
  <c r="JS223" i="6"/>
  <c r="CI223" i="6" s="1"/>
  <c r="CJ223" i="6" s="1"/>
  <c r="JG223" i="6"/>
  <c r="JO223" i="6"/>
  <c r="JQ223" i="6"/>
  <c r="CG223" i="6" s="1"/>
  <c r="CH223" i="6" s="1"/>
  <c r="JK223" i="6"/>
  <c r="BK222" i="6"/>
  <c r="AQ222" i="6"/>
  <c r="BL222" i="6" s="1"/>
  <c r="BK215" i="6"/>
  <c r="AQ215" i="6"/>
  <c r="BL215" i="6" s="1"/>
  <c r="DS214" i="6"/>
  <c r="CY214" i="6"/>
  <c r="DT214" i="6" s="1"/>
  <c r="AG213" i="6"/>
  <c r="BB213" i="6" s="1"/>
  <c r="BA213" i="6"/>
  <c r="BC211" i="6"/>
  <c r="AI211" i="6"/>
  <c r="BD211" i="6" s="1"/>
  <c r="BI210" i="6"/>
  <c r="AO210" i="6"/>
  <c r="BJ210" i="6" s="1"/>
  <c r="AE210" i="6"/>
  <c r="AZ210" i="6" s="1"/>
  <c r="AY210" i="6"/>
  <c r="AK203" i="6"/>
  <c r="BF203" i="6" s="1"/>
  <c r="BE203" i="6"/>
  <c r="HD258" i="6"/>
  <c r="JQ257" i="6"/>
  <c r="CG257" i="6" s="1"/>
  <c r="CH257" i="6" s="1"/>
  <c r="JM245" i="6"/>
  <c r="CC245" i="6" s="1"/>
  <c r="CD245" i="6" s="1"/>
  <c r="FP245" i="6"/>
  <c r="S245" i="6" s="1"/>
  <c r="T245" i="6" s="1"/>
  <c r="MI244" i="6"/>
  <c r="DB244" i="6" s="1"/>
  <c r="LY241" i="6"/>
  <c r="CR241" i="6" s="1"/>
  <c r="HF241" i="6"/>
  <c r="AD241" i="6" s="1"/>
  <c r="LG240" i="6"/>
  <c r="LH240" i="6"/>
  <c r="MA240" i="6"/>
  <c r="CT240" i="6" s="1"/>
  <c r="ME240" i="6"/>
  <c r="CX240" i="6" s="1"/>
  <c r="MI240" i="6"/>
  <c r="DB240" i="6" s="1"/>
  <c r="HN240" i="6"/>
  <c r="AL240" i="6" s="1"/>
  <c r="HF240" i="6"/>
  <c r="AD240" i="6" s="1"/>
  <c r="FF240" i="6"/>
  <c r="I240" i="6" s="1"/>
  <c r="AG238" i="6"/>
  <c r="BB238" i="6" s="1"/>
  <c r="BA238" i="6"/>
  <c r="CY237" i="6"/>
  <c r="DT237" i="6" s="1"/>
  <c r="DS237" i="6"/>
  <c r="FH237" i="6"/>
  <c r="K237" i="6"/>
  <c r="HL235" i="6"/>
  <c r="AJ235" i="6" s="1"/>
  <c r="HF235" i="6"/>
  <c r="AD235" i="6" s="1"/>
  <c r="AO234" i="6"/>
  <c r="BJ234" i="6" s="1"/>
  <c r="BI234" i="6"/>
  <c r="BC234" i="6"/>
  <c r="AI234" i="6"/>
  <c r="BD234" i="6" s="1"/>
  <c r="CS233" i="6"/>
  <c r="DN233" i="6" s="1"/>
  <c r="DM233" i="6"/>
  <c r="HL232" i="6"/>
  <c r="AJ232" i="6" s="1"/>
  <c r="DM231" i="6"/>
  <c r="CS231" i="6"/>
  <c r="DN231" i="6" s="1"/>
  <c r="FR228" i="6"/>
  <c r="U228" i="6" s="1"/>
  <c r="FJ228" i="6"/>
  <c r="FP228" i="6"/>
  <c r="S228" i="6" s="1"/>
  <c r="T228" i="6" s="1"/>
  <c r="FF228" i="6"/>
  <c r="FN228" i="6"/>
  <c r="LH222" i="6"/>
  <c r="BI220" i="6"/>
  <c r="AO220" i="6"/>
  <c r="BJ220" i="6" s="1"/>
  <c r="DS217" i="6"/>
  <c r="CY217" i="6"/>
  <c r="DT217" i="6" s="1"/>
  <c r="AO216" i="6"/>
  <c r="BJ216" i="6" s="1"/>
  <c r="BI216" i="6"/>
  <c r="AO215" i="6"/>
  <c r="BJ215" i="6" s="1"/>
  <c r="BI215" i="6"/>
  <c r="CW214" i="6"/>
  <c r="DR214" i="6" s="1"/>
  <c r="DQ214" i="6"/>
  <c r="DY213" i="6"/>
  <c r="DE213" i="6"/>
  <c r="DZ213" i="6" s="1"/>
  <c r="BA211" i="6"/>
  <c r="AG211" i="6"/>
  <c r="BB211" i="6" s="1"/>
  <c r="CU208" i="6"/>
  <c r="DP208" i="6" s="1"/>
  <c r="DO208" i="6"/>
  <c r="AI207" i="6"/>
  <c r="BD207" i="6" s="1"/>
  <c r="BC207" i="6"/>
  <c r="AC203" i="6"/>
  <c r="AX203" i="6" s="1"/>
  <c r="AW203" i="6"/>
  <c r="HN262" i="6"/>
  <c r="HF262" i="6"/>
  <c r="JE260" i="6"/>
  <c r="MI259" i="6"/>
  <c r="DB259" i="6" s="1"/>
  <c r="JK258" i="6"/>
  <c r="FJ258" i="6"/>
  <c r="MG257" i="6"/>
  <c r="MK254" i="6"/>
  <c r="DD254" i="6" s="1"/>
  <c r="MG254" i="6"/>
  <c r="CZ254" i="6" s="1"/>
  <c r="MC254" i="6"/>
  <c r="CV254" i="6" s="1"/>
  <c r="FP253" i="6"/>
  <c r="S253" i="6" s="1"/>
  <c r="FL253" i="6"/>
  <c r="O253" i="6" s="1"/>
  <c r="FH253" i="6"/>
  <c r="K253" i="6" s="1"/>
  <c r="HP252" i="6"/>
  <c r="AN252" i="6" s="1"/>
  <c r="HL252" i="6"/>
  <c r="AJ252" i="6" s="1"/>
  <c r="HH252" i="6"/>
  <c r="AF252" i="6" s="1"/>
  <c r="JQ251" i="6"/>
  <c r="CG251" i="6" s="1"/>
  <c r="CH251" i="6" s="1"/>
  <c r="JM251" i="6"/>
  <c r="CC251" i="6" s="1"/>
  <c r="CD251" i="6" s="1"/>
  <c r="JI251" i="6"/>
  <c r="BY251" i="6" s="1"/>
  <c r="BZ251" i="6" s="1"/>
  <c r="MI250" i="6"/>
  <c r="DB250" i="6" s="1"/>
  <c r="ME250" i="6"/>
  <c r="CX250" i="6" s="1"/>
  <c r="MA250" i="6"/>
  <c r="CT250" i="6" s="1"/>
  <c r="FR248" i="6"/>
  <c r="U248" i="6" s="1"/>
  <c r="V248" i="6" s="1"/>
  <c r="FN248" i="6"/>
  <c r="Q248" i="6" s="1"/>
  <c r="FJ248" i="6"/>
  <c r="M248" i="6" s="1"/>
  <c r="HR247" i="6"/>
  <c r="AP247" i="6" s="1"/>
  <c r="HN247" i="6"/>
  <c r="AL247" i="6" s="1"/>
  <c r="HJ247" i="6"/>
  <c r="AH247" i="6" s="1"/>
  <c r="JS246" i="6"/>
  <c r="CI246" i="6" s="1"/>
  <c r="CJ246" i="6" s="1"/>
  <c r="JO246" i="6"/>
  <c r="CE246" i="6" s="1"/>
  <c r="CF246" i="6" s="1"/>
  <c r="JK246" i="6"/>
  <c r="CA246" i="6" s="1"/>
  <c r="CB246" i="6" s="1"/>
  <c r="HH244" i="6"/>
  <c r="AF244" i="6" s="1"/>
  <c r="HD244" i="6"/>
  <c r="AB244" i="6" s="1"/>
  <c r="MK242" i="6"/>
  <c r="DD242" i="6" s="1"/>
  <c r="HR242" i="6"/>
  <c r="AP242" i="6" s="1"/>
  <c r="MK241" i="6"/>
  <c r="DD241" i="6" s="1"/>
  <c r="DE241" i="6" s="1"/>
  <c r="DZ241" i="6" s="1"/>
  <c r="JM241" i="6"/>
  <c r="CC241" i="6" s="1"/>
  <c r="CD241" i="6" s="1"/>
  <c r="HR241" i="6"/>
  <c r="AP241" i="6" s="1"/>
  <c r="DK238" i="6"/>
  <c r="CQ238" i="6"/>
  <c r="DL238" i="6" s="1"/>
  <c r="AQ238" i="6"/>
  <c r="BL238" i="6" s="1"/>
  <c r="BK238" i="6"/>
  <c r="DQ237" i="6"/>
  <c r="CW237" i="6"/>
  <c r="DR237" i="6" s="1"/>
  <c r="BG237" i="6"/>
  <c r="CU235" i="6"/>
  <c r="DP235" i="6" s="1"/>
  <c r="DO235" i="6"/>
  <c r="CU234" i="6"/>
  <c r="DP234" i="6" s="1"/>
  <c r="JG234" i="6"/>
  <c r="BW234" i="6" s="1"/>
  <c r="BX234" i="6" s="1"/>
  <c r="JK234" i="6"/>
  <c r="CA234" i="6" s="1"/>
  <c r="CB234" i="6" s="1"/>
  <c r="JO234" i="6"/>
  <c r="CE234" i="6" s="1"/>
  <c r="CF234" i="6" s="1"/>
  <c r="JS234" i="6"/>
  <c r="CI234" i="6" s="1"/>
  <c r="CJ234" i="6" s="1"/>
  <c r="JE234" i="6"/>
  <c r="BU234" i="6" s="1"/>
  <c r="BV234" i="6" s="1"/>
  <c r="JI234" i="6"/>
  <c r="BY234" i="6" s="1"/>
  <c r="BZ234" i="6" s="1"/>
  <c r="JM234" i="6"/>
  <c r="CC234" i="6" s="1"/>
  <c r="CD234" i="6" s="1"/>
  <c r="JQ234" i="6"/>
  <c r="CG234" i="6" s="1"/>
  <c r="CH234" i="6" s="1"/>
  <c r="FF234" i="6"/>
  <c r="I234" i="6" s="1"/>
  <c r="FN234" i="6"/>
  <c r="Q234" i="6" s="1"/>
  <c r="FR234" i="6"/>
  <c r="U234" i="6" s="1"/>
  <c r="FD234" i="6"/>
  <c r="G234" i="6" s="1"/>
  <c r="FH234" i="6"/>
  <c r="K234" i="6" s="1"/>
  <c r="FL234" i="6"/>
  <c r="O234" i="6" s="1"/>
  <c r="FP234" i="6"/>
  <c r="S234" i="6" s="1"/>
  <c r="DC233" i="6"/>
  <c r="DX233" i="6" s="1"/>
  <c r="BK233" i="6"/>
  <c r="AQ233" i="6"/>
  <c r="BL233" i="6" s="1"/>
  <c r="AG233" i="6"/>
  <c r="BB233" i="6" s="1"/>
  <c r="CS232" i="6"/>
  <c r="DN232" i="6" s="1"/>
  <c r="DM232" i="6"/>
  <c r="HJ232" i="6"/>
  <c r="AH232" i="6" s="1"/>
  <c r="LY229" i="6"/>
  <c r="FH228" i="6"/>
  <c r="FF227" i="6"/>
  <c r="BK227" i="6"/>
  <c r="AQ227" i="6"/>
  <c r="BL227" i="6" s="1"/>
  <c r="JE223" i="6"/>
  <c r="HF223" i="6"/>
  <c r="HN223" i="6"/>
  <c r="HD223" i="6"/>
  <c r="DQ217" i="6"/>
  <c r="CW217" i="6"/>
  <c r="DR217" i="6" s="1"/>
  <c r="AW216" i="6"/>
  <c r="AC216" i="6"/>
  <c r="AX216" i="6" s="1"/>
  <c r="AC215" i="6"/>
  <c r="AX215" i="6" s="1"/>
  <c r="AW215" i="6"/>
  <c r="AE213" i="6"/>
  <c r="AZ213" i="6" s="1"/>
  <c r="DM211" i="6"/>
  <c r="CS211" i="6"/>
  <c r="DN211" i="6" s="1"/>
  <c r="DK209" i="6"/>
  <c r="CQ209" i="6"/>
  <c r="DL209" i="6" s="1"/>
  <c r="HP265" i="6"/>
  <c r="AN265" i="6" s="1"/>
  <c r="JO264" i="6"/>
  <c r="JG264" i="6"/>
  <c r="FJ259" i="6"/>
  <c r="MG258" i="6"/>
  <c r="MK256" i="6"/>
  <c r="DD256" i="6" s="1"/>
  <c r="HP256" i="6"/>
  <c r="AN256" i="6" s="1"/>
  <c r="FR254" i="6"/>
  <c r="U254" i="6" s="1"/>
  <c r="FN254" i="6"/>
  <c r="Q254" i="6" s="1"/>
  <c r="FJ254" i="6"/>
  <c r="M254" i="6" s="1"/>
  <c r="HR253" i="6"/>
  <c r="AP253" i="6" s="1"/>
  <c r="HN253" i="6"/>
  <c r="AL253" i="6"/>
  <c r="HJ253" i="6"/>
  <c r="AH253" i="6" s="1"/>
  <c r="LG252" i="6"/>
  <c r="LH252" i="6" s="1"/>
  <c r="JS252" i="6"/>
  <c r="CI252" i="6" s="1"/>
  <c r="CJ252" i="6" s="1"/>
  <c r="JO252" i="6"/>
  <c r="CE252" i="6" s="1"/>
  <c r="CF252" i="6" s="1"/>
  <c r="JK252" i="6"/>
  <c r="CA252" i="6" s="1"/>
  <c r="CB252" i="6" s="1"/>
  <c r="MK251" i="6"/>
  <c r="DD251" i="6"/>
  <c r="MG251" i="6"/>
  <c r="CZ251" i="6" s="1"/>
  <c r="MC251" i="6"/>
  <c r="CV251" i="6" s="1"/>
  <c r="FP250" i="6"/>
  <c r="S250" i="6" s="1"/>
  <c r="FL250" i="6"/>
  <c r="O250" i="6" s="1"/>
  <c r="FH250" i="6"/>
  <c r="K250" i="6"/>
  <c r="HP248" i="6"/>
  <c r="AN248" i="6" s="1"/>
  <c r="HL248" i="6"/>
  <c r="AJ248" i="6" s="1"/>
  <c r="HH248" i="6"/>
  <c r="AF248" i="6" s="1"/>
  <c r="JQ247" i="6"/>
  <c r="CG247" i="6" s="1"/>
  <c r="CH247" i="6" s="1"/>
  <c r="JM247" i="6"/>
  <c r="CC247" i="6" s="1"/>
  <c r="CD247" i="6" s="1"/>
  <c r="JI247" i="6"/>
  <c r="BY247" i="6" s="1"/>
  <c r="BZ247" i="6" s="1"/>
  <c r="MI246" i="6"/>
  <c r="DB246" i="6" s="1"/>
  <c r="ME246" i="6"/>
  <c r="CX246" i="6" s="1"/>
  <c r="MA246" i="6"/>
  <c r="CT246" i="6" s="1"/>
  <c r="FH245" i="6"/>
  <c r="K245" i="6" s="1"/>
  <c r="FD245" i="6"/>
  <c r="G245" i="6" s="1"/>
  <c r="LW242" i="6"/>
  <c r="CP242" i="6" s="1"/>
  <c r="HD242" i="6"/>
  <c r="AB242" i="6" s="1"/>
  <c r="LY239" i="6"/>
  <c r="CR239" i="6" s="1"/>
  <c r="MC239" i="6"/>
  <c r="CV239" i="6" s="1"/>
  <c r="MG239" i="6"/>
  <c r="CZ239" i="6" s="1"/>
  <c r="DU239" i="6" s="1"/>
  <c r="MK239" i="6"/>
  <c r="DD239" i="6" s="1"/>
  <c r="DA238" i="6"/>
  <c r="DV238" i="6" s="1"/>
  <c r="DU238" i="6"/>
  <c r="AO238" i="6"/>
  <c r="BJ238" i="6" s="1"/>
  <c r="BI238" i="6"/>
  <c r="AE238" i="6"/>
  <c r="AZ238" i="6" s="1"/>
  <c r="AY238" i="6"/>
  <c r="AE233" i="6"/>
  <c r="AZ233" i="6" s="1"/>
  <c r="AY233" i="6"/>
  <c r="HH232" i="6"/>
  <c r="AF232" i="6" s="1"/>
  <c r="LG231" i="6"/>
  <c r="LH231" i="6"/>
  <c r="DU231" i="6"/>
  <c r="DA231" i="6"/>
  <c r="DV231" i="6" s="1"/>
  <c r="FD227" i="6"/>
  <c r="FR227" i="6"/>
  <c r="U227" i="6" s="1"/>
  <c r="HJ223" i="6"/>
  <c r="JE222" i="6"/>
  <c r="JM222" i="6"/>
  <c r="JQ222" i="6"/>
  <c r="CG222" i="6" s="1"/>
  <c r="CH222" i="6" s="1"/>
  <c r="CU217" i="6"/>
  <c r="DP217" i="6" s="1"/>
  <c r="DO217" i="6"/>
  <c r="LH216" i="6"/>
  <c r="CU216" i="6"/>
  <c r="DP216" i="6" s="1"/>
  <c r="DO216" i="6"/>
  <c r="AM216" i="6"/>
  <c r="BH216" i="6" s="1"/>
  <c r="BG216" i="6"/>
  <c r="DA213" i="6"/>
  <c r="DV213" i="6" s="1"/>
  <c r="DU213" i="6"/>
  <c r="LH211" i="6"/>
  <c r="DC211" i="6"/>
  <c r="DX211" i="6" s="1"/>
  <c r="DW211" i="6"/>
  <c r="BK211" i="6"/>
  <c r="AQ211" i="6"/>
  <c r="BL211" i="6" s="1"/>
  <c r="AK210" i="6"/>
  <c r="BF210" i="6" s="1"/>
  <c r="BE210" i="6"/>
  <c r="CU204" i="6"/>
  <c r="DP204" i="6" s="1"/>
  <c r="DO204" i="6"/>
  <c r="AG203" i="6"/>
  <c r="BB203" i="6" s="1"/>
  <c r="JG245" i="6"/>
  <c r="BW245" i="6" s="1"/>
  <c r="BX245" i="6" s="1"/>
  <c r="MC244" i="6"/>
  <c r="CV244" i="6" s="1"/>
  <c r="BI244" i="6"/>
  <c r="AQ244" i="6"/>
  <c r="BL244" i="6" s="1"/>
  <c r="AK244" i="6"/>
  <c r="BF244" i="6" s="1"/>
  <c r="FH244" i="6"/>
  <c r="K244" i="6" s="1"/>
  <c r="FF244" i="6"/>
  <c r="I244" i="6" s="1"/>
  <c r="FJ244" i="6"/>
  <c r="M244" i="6" s="1"/>
  <c r="FN244" i="6"/>
  <c r="Q244" i="6" s="1"/>
  <c r="FR244" i="6"/>
  <c r="U244" i="6" s="1"/>
  <c r="DS242" i="6"/>
  <c r="MI242" i="6"/>
  <c r="DB242" i="6" s="1"/>
  <c r="MA242" i="6"/>
  <c r="CT242" i="6" s="1"/>
  <c r="BE242" i="6"/>
  <c r="HP242" i="6"/>
  <c r="AN242" i="6" s="1"/>
  <c r="HH242" i="6"/>
  <c r="AF242" i="6" s="1"/>
  <c r="MC241" i="6"/>
  <c r="CV241" i="6" s="1"/>
  <c r="HJ241" i="6"/>
  <c r="AH241" i="6" s="1"/>
  <c r="DY240" i="6"/>
  <c r="MI239" i="6"/>
  <c r="DB239" i="6" s="1"/>
  <c r="MA239" i="6"/>
  <c r="CT239" i="6" s="1"/>
  <c r="HF239" i="6"/>
  <c r="AD239" i="6" s="1"/>
  <c r="HJ239" i="6"/>
  <c r="AH239" i="6" s="1"/>
  <c r="HN239" i="6"/>
  <c r="AL239" i="6" s="1"/>
  <c r="HR239" i="6"/>
  <c r="AP239" i="6" s="1"/>
  <c r="HD239" i="6"/>
  <c r="AB239" i="6" s="1"/>
  <c r="HL239" i="6"/>
  <c r="AJ239" i="6" s="1"/>
  <c r="LH238" i="6"/>
  <c r="DS238" i="6"/>
  <c r="CY238" i="6"/>
  <c r="DT238" i="6" s="1"/>
  <c r="AW238" i="6"/>
  <c r="AC238" i="6"/>
  <c r="AX238" i="6" s="1"/>
  <c r="DM237" i="6"/>
  <c r="CS237" i="6"/>
  <c r="DN237" i="6" s="1"/>
  <c r="JO237" i="6"/>
  <c r="CE237" i="6" s="1"/>
  <c r="CF237" i="6" s="1"/>
  <c r="AI237" i="6"/>
  <c r="BD237" i="6" s="1"/>
  <c r="FR237" i="6"/>
  <c r="U237" i="6" s="1"/>
  <c r="DC235" i="6"/>
  <c r="DX235" i="6" s="1"/>
  <c r="DW235" i="6"/>
  <c r="HH235" i="6"/>
  <c r="AF235" i="6" s="1"/>
  <c r="DU234" i="6"/>
  <c r="LH233" i="6"/>
  <c r="MK232" i="6"/>
  <c r="DD232" i="6" s="1"/>
  <c r="HF232" i="6"/>
  <c r="AD232" i="6" s="1"/>
  <c r="AC231" i="6"/>
  <c r="AX231" i="6" s="1"/>
  <c r="FD228" i="6"/>
  <c r="HH225" i="6"/>
  <c r="HP225" i="6"/>
  <c r="AN225" i="6" s="1"/>
  <c r="HD225" i="6"/>
  <c r="HL225" i="6"/>
  <c r="HR225" i="6"/>
  <c r="AP225" i="6" s="1"/>
  <c r="DY223" i="6"/>
  <c r="DE223" i="6"/>
  <c r="DZ223" i="6" s="1"/>
  <c r="HH223" i="6"/>
  <c r="CQ216" i="6"/>
  <c r="DL216" i="6" s="1"/>
  <c r="DK216" i="6"/>
  <c r="BE216" i="6"/>
  <c r="AK216" i="6"/>
  <c r="BF216" i="6" s="1"/>
  <c r="BC215" i="6"/>
  <c r="AI215" i="6"/>
  <c r="BD215" i="6" s="1"/>
  <c r="AK213" i="6"/>
  <c r="BF213" i="6" s="1"/>
  <c r="BE213" i="6"/>
  <c r="AE211" i="6"/>
  <c r="AZ211" i="6" s="1"/>
  <c r="AY211" i="6"/>
  <c r="AE209" i="6"/>
  <c r="AZ209" i="6" s="1"/>
  <c r="FP252" i="6"/>
  <c r="S252" i="6" s="1"/>
  <c r="FL252" i="6"/>
  <c r="O252" i="6" s="1"/>
  <c r="FH252" i="6"/>
  <c r="K252" i="6" s="1"/>
  <c r="HP251" i="6"/>
  <c r="AN251" i="6" s="1"/>
  <c r="HL251" i="6"/>
  <c r="AJ251" i="6" s="1"/>
  <c r="HH251" i="6"/>
  <c r="AF251" i="6" s="1"/>
  <c r="JQ250" i="6"/>
  <c r="CG250" i="6" s="1"/>
  <c r="CH250" i="6" s="1"/>
  <c r="JM250" i="6"/>
  <c r="CC250" i="6"/>
  <c r="CD250" i="6" s="1"/>
  <c r="JI250" i="6"/>
  <c r="BY250" i="6" s="1"/>
  <c r="BZ250" i="6" s="1"/>
  <c r="HH240" i="6"/>
  <c r="AF240" i="6" s="1"/>
  <c r="HL240" i="6"/>
  <c r="AJ240" i="6" s="1"/>
  <c r="HP240" i="6"/>
  <c r="AN240" i="6" s="1"/>
  <c r="BI240" i="6" s="1"/>
  <c r="AM238" i="6"/>
  <c r="BH238" i="6" s="1"/>
  <c r="BG238" i="6"/>
  <c r="DS234" i="6"/>
  <c r="CY234" i="6"/>
  <c r="DT234" i="6" s="1"/>
  <c r="CY233" i="6"/>
  <c r="DT233" i="6" s="1"/>
  <c r="DS233" i="6"/>
  <c r="BG231" i="6"/>
  <c r="AM231" i="6"/>
  <c r="BH231" i="6" s="1"/>
  <c r="MA229" i="6"/>
  <c r="MI229" i="6"/>
  <c r="DB229" i="6" s="1"/>
  <c r="LW229" i="6"/>
  <c r="ME229" i="6"/>
  <c r="MK229" i="6"/>
  <c r="DD229" i="6" s="1"/>
  <c r="DC226" i="6"/>
  <c r="DX226" i="6" s="1"/>
  <c r="DW226" i="6"/>
  <c r="DY222" i="6"/>
  <c r="DE222" i="6"/>
  <c r="DZ222" i="6" s="1"/>
  <c r="DK217" i="6"/>
  <c r="CQ217" i="6"/>
  <c r="DL217" i="6" s="1"/>
  <c r="AE217" i="6"/>
  <c r="AZ217" i="6" s="1"/>
  <c r="AY217" i="6"/>
  <c r="AG215" i="6"/>
  <c r="BB215" i="6" s="1"/>
  <c r="BA215" i="6"/>
  <c r="DC214" i="6"/>
  <c r="DX214" i="6" s="1"/>
  <c r="DW214" i="6"/>
  <c r="AE214" i="6"/>
  <c r="AZ214" i="6" s="1"/>
  <c r="AY214" i="6"/>
  <c r="BG213" i="6"/>
  <c r="AM213" i="6"/>
  <c r="BH213" i="6" s="1"/>
  <c r="DE211" i="6"/>
  <c r="DZ211" i="6" s="1"/>
  <c r="DY211" i="6"/>
  <c r="CU210" i="6"/>
  <c r="DP210" i="6" s="1"/>
  <c r="DO210" i="6"/>
  <c r="AQ207" i="6"/>
  <c r="BL207" i="6" s="1"/>
  <c r="BK207" i="6"/>
  <c r="DA198" i="6"/>
  <c r="DV198" i="6" s="1"/>
  <c r="DU198" i="6"/>
  <c r="FL269" i="6"/>
  <c r="O269" i="6" s="1"/>
  <c r="JM265" i="6"/>
  <c r="FL245" i="6"/>
  <c r="O245" i="6" s="1"/>
  <c r="MK244" i="6"/>
  <c r="DD244" i="6" s="1"/>
  <c r="FL244" i="6"/>
  <c r="O244" i="6" s="1"/>
  <c r="LG241" i="6"/>
  <c r="FN241" i="6"/>
  <c r="Q241" i="6" s="1"/>
  <c r="HD240" i="6"/>
  <c r="AB240" i="6"/>
  <c r="BE238" i="6"/>
  <c r="AK238" i="6"/>
  <c r="BF238" i="6" s="1"/>
  <c r="DY237" i="6"/>
  <c r="DE237" i="6"/>
  <c r="DZ237" i="6" s="1"/>
  <c r="JK237" i="6"/>
  <c r="CA237" i="6" s="1"/>
  <c r="CB237" i="6" s="1"/>
  <c r="AY237" i="6"/>
  <c r="AE237" i="6"/>
  <c r="AZ237" i="6" s="1"/>
  <c r="FN237" i="6"/>
  <c r="Q237" i="6" s="1"/>
  <c r="LH235" i="6"/>
  <c r="HP235" i="6"/>
  <c r="AN235" i="6" s="1"/>
  <c r="DY234" i="6"/>
  <c r="DE234" i="6"/>
  <c r="DZ234" i="6" s="1"/>
  <c r="AY234" i="6"/>
  <c r="BE234" i="6"/>
  <c r="AK234" i="6"/>
  <c r="BF234" i="6" s="1"/>
  <c r="DQ233" i="6"/>
  <c r="CW233" i="6"/>
  <c r="DR233" i="6" s="1"/>
  <c r="CQ233" i="6"/>
  <c r="DL233" i="6" s="1"/>
  <c r="DK233" i="6"/>
  <c r="MG232" i="6"/>
  <c r="CZ232" i="6" s="1"/>
  <c r="HR232" i="6"/>
  <c r="AP232" i="6" s="1"/>
  <c r="DQ231" i="6"/>
  <c r="CW231" i="6"/>
  <c r="DR231" i="6" s="1"/>
  <c r="FN229" i="6"/>
  <c r="MG229" i="6"/>
  <c r="LY228" i="6"/>
  <c r="MG228" i="6"/>
  <c r="LW228" i="6"/>
  <c r="FL227" i="6"/>
  <c r="LH226" i="6"/>
  <c r="LH225" i="6"/>
  <c r="JE225" i="6"/>
  <c r="JM223" i="6"/>
  <c r="DC223" i="6"/>
  <c r="DX223" i="6" s="1"/>
  <c r="DW223" i="6"/>
  <c r="HR223" i="6"/>
  <c r="AP223" i="6" s="1"/>
  <c r="JK222" i="6"/>
  <c r="JS222" i="6"/>
  <c r="CI222" i="6" s="1"/>
  <c r="CJ222" i="6" s="1"/>
  <c r="AI216" i="6"/>
  <c r="BD216" i="6" s="1"/>
  <c r="BC216" i="6"/>
  <c r="AY215" i="6"/>
  <c r="AE215" i="6"/>
  <c r="AZ215" i="6" s="1"/>
  <c r="CQ213" i="6"/>
  <c r="DL213" i="6" s="1"/>
  <c r="DK213" i="6"/>
  <c r="AW211" i="6"/>
  <c r="AC211" i="6"/>
  <c r="AX211" i="6" s="1"/>
  <c r="DQ207" i="6"/>
  <c r="CW207" i="6"/>
  <c r="DR207" i="6" s="1"/>
  <c r="DC204" i="6"/>
  <c r="DX204" i="6" s="1"/>
  <c r="DW204" i="6"/>
  <c r="LF241" i="6"/>
  <c r="JI241" i="6"/>
  <c r="BY241" i="6" s="1"/>
  <c r="BZ241" i="6" s="1"/>
  <c r="JE241" i="6"/>
  <c r="BU241" i="6" s="1"/>
  <c r="BV241" i="6" s="1"/>
  <c r="HN241" i="6"/>
  <c r="AL241" i="6"/>
  <c r="JQ240" i="6"/>
  <c r="CG240" i="6" s="1"/>
  <c r="CH240" i="6" s="1"/>
  <c r="JI240" i="6"/>
  <c r="BY240" i="6" s="1"/>
  <c r="BZ240" i="6" s="1"/>
  <c r="CU238" i="6"/>
  <c r="DP238" i="6" s="1"/>
  <c r="DO238" i="6"/>
  <c r="JI237" i="6"/>
  <c r="BY237" i="6" s="1"/>
  <c r="BZ237" i="6" s="1"/>
  <c r="BA237" i="6"/>
  <c r="FL237" i="6"/>
  <c r="O237" i="6" s="1"/>
  <c r="BK234" i="6"/>
  <c r="AQ234" i="6"/>
  <c r="BL234" i="6" s="1"/>
  <c r="AK233" i="6"/>
  <c r="BF233" i="6" s="1"/>
  <c r="BE233" i="6"/>
  <c r="ME232" i="6"/>
  <c r="CX232" i="6" s="1"/>
  <c r="HP232" i="6"/>
  <c r="AN232" i="6"/>
  <c r="FJ227" i="6"/>
  <c r="HJ225" i="6"/>
  <c r="HP223" i="6"/>
  <c r="AN223" i="6" s="1"/>
  <c r="AO219" i="6"/>
  <c r="BJ219" i="6" s="1"/>
  <c r="BI219" i="6"/>
  <c r="AG216" i="6"/>
  <c r="BB216" i="6" s="1"/>
  <c r="BA216" i="6"/>
  <c r="CS215" i="6"/>
  <c r="DN215" i="6" s="1"/>
  <c r="DM215" i="6"/>
  <c r="DA214" i="6"/>
  <c r="DV214" i="6" s="1"/>
  <c r="DU214" i="6"/>
  <c r="CQ208" i="6"/>
  <c r="DL208" i="6" s="1"/>
  <c r="DK208" i="6"/>
  <c r="CW198" i="6"/>
  <c r="DR198" i="6" s="1"/>
  <c r="DQ198" i="6"/>
  <c r="JO214" i="6"/>
  <c r="CE214" i="6" s="1"/>
  <c r="CF214" i="6" s="1"/>
  <c r="MA211" i="6"/>
  <c r="CT211" i="6" s="1"/>
  <c r="HP211" i="6"/>
  <c r="AN211" i="6" s="1"/>
  <c r="FR211" i="6"/>
  <c r="U211" i="6" s="1"/>
  <c r="HR210" i="6"/>
  <c r="AP210" i="6" s="1"/>
  <c r="FH210" i="6"/>
  <c r="K210" i="6" s="1"/>
  <c r="LY209" i="6"/>
  <c r="CR209" i="6"/>
  <c r="MC209" i="6"/>
  <c r="CV209" i="6" s="1"/>
  <c r="MG209" i="6"/>
  <c r="CZ209" i="6" s="1"/>
  <c r="MK209" i="6"/>
  <c r="DD209" i="6" s="1"/>
  <c r="HJ209" i="6"/>
  <c r="AH209" i="6" s="1"/>
  <c r="HD209" i="6"/>
  <c r="AB209" i="6" s="1"/>
  <c r="DM208" i="6"/>
  <c r="JI207" i="6"/>
  <c r="BY207" i="6" s="1"/>
  <c r="BZ207" i="6" s="1"/>
  <c r="HN207" i="6"/>
  <c r="AL207" i="6" s="1"/>
  <c r="HF207" i="6"/>
  <c r="AD207" i="6" s="1"/>
  <c r="FP207" i="6"/>
  <c r="S207" i="6" s="1"/>
  <c r="LY205" i="6"/>
  <c r="CR205" i="6"/>
  <c r="JQ205" i="6"/>
  <c r="CG205" i="6" s="1"/>
  <c r="CH205" i="6" s="1"/>
  <c r="HD205" i="6"/>
  <c r="AB205" i="6" s="1"/>
  <c r="JO204" i="6"/>
  <c r="CE204" i="6" s="1"/>
  <c r="CF204" i="6" s="1"/>
  <c r="JG204" i="6"/>
  <c r="BW204" i="6" s="1"/>
  <c r="BX204" i="6" s="1"/>
  <c r="HD204" i="6"/>
  <c r="AB204" i="6"/>
  <c r="BG203" i="6"/>
  <c r="FF203" i="6"/>
  <c r="I203" i="6" s="1"/>
  <c r="J203" i="6" s="1"/>
  <c r="BE202" i="6"/>
  <c r="AK202" i="6"/>
  <c r="BF202" i="6" s="1"/>
  <c r="ME201" i="6"/>
  <c r="CX201" i="6" s="1"/>
  <c r="HP201" i="6"/>
  <c r="AN201" i="6" s="1"/>
  <c r="HD201" i="6"/>
  <c r="AB201" i="6" s="1"/>
  <c r="LY198" i="6"/>
  <c r="CR198" i="6" s="1"/>
  <c r="HN198" i="6"/>
  <c r="AL198" i="6" s="1"/>
  <c r="DQ197" i="6"/>
  <c r="CW197" i="6"/>
  <c r="DR197" i="6" s="1"/>
  <c r="AK197" i="6"/>
  <c r="BF197" i="6" s="1"/>
  <c r="BE197" i="6"/>
  <c r="JI196" i="6"/>
  <c r="BY196" i="6" s="1"/>
  <c r="BZ196" i="6" s="1"/>
  <c r="DO194" i="6"/>
  <c r="CU194" i="6"/>
  <c r="DP194" i="6" s="1"/>
  <c r="LW219" i="6"/>
  <c r="JS214" i="6"/>
  <c r="CI214" i="6" s="1"/>
  <c r="CJ214" i="6" s="1"/>
  <c r="ME211" i="6"/>
  <c r="CX211" i="6" s="1"/>
  <c r="DS211" i="6" s="1"/>
  <c r="AM211" i="6"/>
  <c r="BH211" i="6" s="1"/>
  <c r="LH210" i="6"/>
  <c r="MI210" i="6"/>
  <c r="DB210" i="6" s="1"/>
  <c r="JM210" i="6"/>
  <c r="CC210" i="6" s="1"/>
  <c r="CD210" i="6" s="1"/>
  <c r="FH209" i="6"/>
  <c r="K209" i="6" s="1"/>
  <c r="DQ208" i="6"/>
  <c r="CW208" i="6"/>
  <c r="DR208" i="6" s="1"/>
  <c r="HP208" i="6"/>
  <c r="AN208" i="6" s="1"/>
  <c r="AC208" i="6"/>
  <c r="AX208" i="6" s="1"/>
  <c r="MK207" i="6"/>
  <c r="DD207" i="6" s="1"/>
  <c r="DE207" i="6" s="1"/>
  <c r="DZ207" i="6" s="1"/>
  <c r="MA207" i="6"/>
  <c r="CT207" i="6" s="1"/>
  <c r="DA205" i="6"/>
  <c r="DV205" i="6" s="1"/>
  <c r="JS203" i="6"/>
  <c r="CI203" i="6" s="1"/>
  <c r="CJ203" i="6" s="1"/>
  <c r="CU202" i="6"/>
  <c r="DP202" i="6" s="1"/>
  <c r="DO202" i="6"/>
  <c r="BC202" i="6"/>
  <c r="AI202" i="6"/>
  <c r="BD202" i="6" s="1"/>
  <c r="AW202" i="6"/>
  <c r="AC202" i="6"/>
  <c r="AX202" i="6" s="1"/>
  <c r="MC201" i="6"/>
  <c r="CV201" i="6" s="1"/>
  <c r="DY200" i="6"/>
  <c r="DE200" i="6"/>
  <c r="DZ200" i="6" s="1"/>
  <c r="JI200" i="6"/>
  <c r="BY200" i="6" s="1"/>
  <c r="BZ200" i="6" s="1"/>
  <c r="BC200" i="6"/>
  <c r="AI200" i="6"/>
  <c r="BD200" i="6" s="1"/>
  <c r="HH198" i="6"/>
  <c r="AF198" i="6" s="1"/>
  <c r="HL198" i="6"/>
  <c r="AJ198" i="6" s="1"/>
  <c r="HP198" i="6"/>
  <c r="AN198" i="6" s="1"/>
  <c r="DK196" i="6"/>
  <c r="CQ196" i="6"/>
  <c r="DL196" i="6" s="1"/>
  <c r="AE196" i="6"/>
  <c r="AZ196" i="6" s="1"/>
  <c r="AY196" i="6"/>
  <c r="DY195" i="6"/>
  <c r="DE195" i="6"/>
  <c r="DZ195" i="6" s="1"/>
  <c r="BK195" i="6"/>
  <c r="AQ195" i="6"/>
  <c r="BL195" i="6" s="1"/>
  <c r="MK220" i="6"/>
  <c r="DD220" i="6" s="1"/>
  <c r="ME220" i="6"/>
  <c r="LW220" i="6"/>
  <c r="FN219" i="6"/>
  <c r="FF219" i="6"/>
  <c r="FP219" i="6"/>
  <c r="S219" i="6" s="1"/>
  <c r="HP217" i="6"/>
  <c r="AN217" i="6" s="1"/>
  <c r="HL217" i="6"/>
  <c r="AJ217" i="6" s="1"/>
  <c r="HH217" i="6"/>
  <c r="AF217" i="6" s="1"/>
  <c r="HD217" i="6"/>
  <c r="AB217" i="6" s="1"/>
  <c r="JQ216" i="6"/>
  <c r="CG216" i="6" s="1"/>
  <c r="CH216" i="6" s="1"/>
  <c r="JM216" i="6"/>
  <c r="CC216" i="6" s="1"/>
  <c r="CD216" i="6" s="1"/>
  <c r="JI216" i="6"/>
  <c r="BY216" i="6" s="1"/>
  <c r="BZ216" i="6" s="1"/>
  <c r="JE216" i="6"/>
  <c r="BU216" i="6" s="1"/>
  <c r="BV216" i="6" s="1"/>
  <c r="MI215" i="6"/>
  <c r="DB215" i="6" s="1"/>
  <c r="ME215" i="6"/>
  <c r="CX215" i="6" s="1"/>
  <c r="CY215" i="6" s="1"/>
  <c r="DT215" i="6" s="1"/>
  <c r="MA215" i="6"/>
  <c r="CT215" i="6" s="1"/>
  <c r="LW215" i="6"/>
  <c r="CP215" i="6"/>
  <c r="LW214" i="6"/>
  <c r="CP214" i="6" s="1"/>
  <c r="HP214" i="6"/>
  <c r="AN214" i="6" s="1"/>
  <c r="HL214" i="6"/>
  <c r="AJ214" i="6" s="1"/>
  <c r="HH214" i="6"/>
  <c r="AF214" i="6" s="1"/>
  <c r="HD214" i="6"/>
  <c r="AB214" i="6" s="1"/>
  <c r="HJ213" i="6"/>
  <c r="AH213" i="6" s="1"/>
  <c r="JE211" i="6"/>
  <c r="BU211" i="6" s="1"/>
  <c r="BV211" i="6" s="1"/>
  <c r="MC210" i="6"/>
  <c r="CV210" i="6" s="1"/>
  <c r="DC209" i="6"/>
  <c r="DX209" i="6" s="1"/>
  <c r="DW209" i="6"/>
  <c r="HR209" i="6"/>
  <c r="AP209" i="6"/>
  <c r="HH209" i="6"/>
  <c r="AF209" i="6" s="1"/>
  <c r="HN208" i="6"/>
  <c r="AL208" i="6" s="1"/>
  <c r="HR208" i="6"/>
  <c r="AP208" i="6" s="1"/>
  <c r="LY207" i="6"/>
  <c r="CR207" i="6" s="1"/>
  <c r="ME205" i="6"/>
  <c r="CX205" i="6"/>
  <c r="MI205" i="6"/>
  <c r="DB205" i="6" s="1"/>
  <c r="FH205" i="6"/>
  <c r="K205" i="6" s="1"/>
  <c r="AG204" i="6"/>
  <c r="BB204" i="6" s="1"/>
  <c r="BA204" i="6"/>
  <c r="CY203" i="6"/>
  <c r="DT203" i="6" s="1"/>
  <c r="DS203" i="6"/>
  <c r="CQ203" i="6"/>
  <c r="DL203" i="6" s="1"/>
  <c r="CS202" i="6"/>
  <c r="DN202" i="6" s="1"/>
  <c r="DM202" i="6"/>
  <c r="MA201" i="6"/>
  <c r="CT201" i="6" s="1"/>
  <c r="CS200" i="6"/>
  <c r="DN200" i="6" s="1"/>
  <c r="DM200" i="6"/>
  <c r="DS196" i="6"/>
  <c r="CY196" i="6"/>
  <c r="DT196" i="6" s="1"/>
  <c r="DC186" i="6"/>
  <c r="DX186" i="6" s="1"/>
  <c r="DW186" i="6"/>
  <c r="JE240" i="6"/>
  <c r="BU240" i="6" s="1"/>
  <c r="BV240" i="6" s="1"/>
  <c r="LW235" i="6"/>
  <c r="CP235" i="6" s="1"/>
  <c r="JE231" i="6"/>
  <c r="BU231" i="6" s="1"/>
  <c r="BV231" i="6" s="1"/>
  <c r="FD231" i="6"/>
  <c r="G231" i="6" s="1"/>
  <c r="FP229" i="6"/>
  <c r="S229" i="6" s="1"/>
  <c r="HD226" i="6"/>
  <c r="LW221" i="6"/>
  <c r="LG217" i="6"/>
  <c r="LH217" i="6" s="1"/>
  <c r="HD213" i="6"/>
  <c r="AB213" i="6" s="1"/>
  <c r="FL211" i="6"/>
  <c r="O211" i="6" s="1"/>
  <c r="LW210" i="6"/>
  <c r="CP210" i="6"/>
  <c r="LH209" i="6"/>
  <c r="FP209" i="6"/>
  <c r="S209" i="6" s="1"/>
  <c r="MI207" i="6"/>
  <c r="DB207" i="6" s="1"/>
  <c r="JM205" i="6"/>
  <c r="CC205" i="6" s="1"/>
  <c r="CD205" i="6" s="1"/>
  <c r="JE205" i="6"/>
  <c r="BU205" i="6" s="1"/>
  <c r="BV205" i="6" s="1"/>
  <c r="AE205" i="6"/>
  <c r="AZ205" i="6" s="1"/>
  <c r="FD203" i="6"/>
  <c r="G203" i="6"/>
  <c r="FH203" i="6"/>
  <c r="K203" i="6" s="1"/>
  <c r="FL203" i="6"/>
  <c r="O203" i="6" s="1"/>
  <c r="FP203" i="6"/>
  <c r="S203" i="6" s="1"/>
  <c r="BK202" i="6"/>
  <c r="AQ202" i="6"/>
  <c r="BL202" i="6" s="1"/>
  <c r="AG202" i="6"/>
  <c r="BB202" i="6" s="1"/>
  <c r="BA202" i="6"/>
  <c r="LY201" i="6"/>
  <c r="CR201" i="6" s="1"/>
  <c r="JQ200" i="6"/>
  <c r="CG200" i="6" s="1"/>
  <c r="CH200" i="6" s="1"/>
  <c r="BK200" i="6"/>
  <c r="AQ200" i="6"/>
  <c r="BL200" i="6" s="1"/>
  <c r="LW198" i="6"/>
  <c r="CP198" i="6" s="1"/>
  <c r="MA198" i="6"/>
  <c r="CT198" i="6" s="1"/>
  <c r="ME198" i="6"/>
  <c r="CX198" i="6" s="1"/>
  <c r="MI198" i="6"/>
  <c r="DB198" i="6" s="1"/>
  <c r="DM197" i="6"/>
  <c r="CS197" i="6"/>
  <c r="DN197" i="6" s="1"/>
  <c r="AG197" i="6"/>
  <c r="BB197" i="6" s="1"/>
  <c r="BA197" i="6"/>
  <c r="DQ196" i="6"/>
  <c r="CW196" i="6"/>
  <c r="DR196" i="6" s="1"/>
  <c r="LH195" i="6"/>
  <c r="CY195" i="6"/>
  <c r="DT195" i="6" s="1"/>
  <c r="CU213" i="6"/>
  <c r="DP213" i="6" s="1"/>
  <c r="HP209" i="6"/>
  <c r="AN209" i="6" s="1"/>
  <c r="DA207" i="6"/>
  <c r="DV207" i="6" s="1"/>
  <c r="DU207" i="6"/>
  <c r="HD207" i="6"/>
  <c r="AB207" i="6" s="1"/>
  <c r="HH207" i="6"/>
  <c r="AF207" i="6" s="1"/>
  <c r="HL207" i="6"/>
  <c r="AJ207" i="6" s="1"/>
  <c r="AK207" i="6" s="1"/>
  <c r="BF207" i="6" s="1"/>
  <c r="HP207" i="6"/>
  <c r="AN207" i="6" s="1"/>
  <c r="FP205" i="6"/>
  <c r="S205" i="6" s="1"/>
  <c r="JE204" i="6"/>
  <c r="BU204" i="6" s="1"/>
  <c r="BV204" i="6" s="1"/>
  <c r="JI204" i="6"/>
  <c r="BY204" i="6" s="1"/>
  <c r="BZ204" i="6" s="1"/>
  <c r="JM204" i="6"/>
  <c r="CC204" i="6" s="1"/>
  <c r="CD204" i="6" s="1"/>
  <c r="JQ204" i="6"/>
  <c r="CG204" i="6" s="1"/>
  <c r="CH204" i="6" s="1"/>
  <c r="AO204" i="6"/>
  <c r="BJ204" i="6" s="1"/>
  <c r="BI204" i="6"/>
  <c r="DY203" i="6"/>
  <c r="DE203" i="6"/>
  <c r="DZ203" i="6" s="1"/>
  <c r="DQ203" i="6"/>
  <c r="CW203" i="6"/>
  <c r="DR203" i="6" s="1"/>
  <c r="JO203" i="6"/>
  <c r="CE203" i="6" s="1"/>
  <c r="CF203" i="6" s="1"/>
  <c r="AE202" i="6"/>
  <c r="AZ202" i="6" s="1"/>
  <c r="AY202" i="6"/>
  <c r="AG201" i="6"/>
  <c r="BB201" i="6" s="1"/>
  <c r="BA201" i="6"/>
  <c r="AE200" i="6"/>
  <c r="AZ200" i="6" s="1"/>
  <c r="AY200" i="6"/>
  <c r="BK197" i="6"/>
  <c r="AQ197" i="6"/>
  <c r="BL197" i="6" s="1"/>
  <c r="AK196" i="6"/>
  <c r="BF196" i="6" s="1"/>
  <c r="BE196" i="6"/>
  <c r="AO194" i="6"/>
  <c r="BJ194" i="6" s="1"/>
  <c r="BI194" i="6"/>
  <c r="AO182" i="6"/>
  <c r="BJ182" i="6" s="1"/>
  <c r="BI182" i="6"/>
  <c r="AM209" i="6"/>
  <c r="BH209" i="6" s="1"/>
  <c r="BG209" i="6"/>
  <c r="DK204" i="6"/>
  <c r="CQ204" i="6"/>
  <c r="DL204" i="6" s="1"/>
  <c r="JE203" i="6"/>
  <c r="BU203" i="6" s="1"/>
  <c r="BV203" i="6" s="1"/>
  <c r="JI203" i="6"/>
  <c r="BY203" i="6" s="1"/>
  <c r="BZ203" i="6" s="1"/>
  <c r="JM203" i="6"/>
  <c r="CC203" i="6" s="1"/>
  <c r="CD203" i="6" s="1"/>
  <c r="JQ203" i="6"/>
  <c r="CG203" i="6" s="1"/>
  <c r="CH203" i="6" s="1"/>
  <c r="DY201" i="6"/>
  <c r="DE201" i="6"/>
  <c r="DZ201" i="6" s="1"/>
  <c r="JG200" i="6"/>
  <c r="BW200" i="6" s="1"/>
  <c r="BX200" i="6" s="1"/>
  <c r="JK200" i="6"/>
  <c r="CA200" i="6" s="1"/>
  <c r="CB200" i="6" s="1"/>
  <c r="JO200" i="6"/>
  <c r="CE200" i="6" s="1"/>
  <c r="CF200" i="6" s="1"/>
  <c r="JS200" i="6"/>
  <c r="CI200" i="6" s="1"/>
  <c r="CJ200" i="6" s="1"/>
  <c r="AY197" i="6"/>
  <c r="AE197" i="6"/>
  <c r="AZ197" i="6" s="1"/>
  <c r="CS196" i="6"/>
  <c r="DN196" i="6" s="1"/>
  <c r="DM196" i="6"/>
  <c r="AI195" i="6"/>
  <c r="BD195" i="6" s="1"/>
  <c r="BC195" i="6"/>
  <c r="HR229" i="6"/>
  <c r="AP229" i="6" s="1"/>
  <c r="HL229" i="6"/>
  <c r="JK228" i="6"/>
  <c r="MG227" i="6"/>
  <c r="MK225" i="6"/>
  <c r="DD225" i="6" s="1"/>
  <c r="FN223" i="6"/>
  <c r="FF223" i="6"/>
  <c r="HN222" i="6"/>
  <c r="MI220" i="6"/>
  <c r="DB220" i="6" s="1"/>
  <c r="HR220" i="6"/>
  <c r="AP220" i="6" s="1"/>
  <c r="AQ220" i="6" s="1"/>
  <c r="BL220" i="6" s="1"/>
  <c r="FJ219" i="6"/>
  <c r="HR217" i="6"/>
  <c r="AP217" i="6"/>
  <c r="HN217" i="6"/>
  <c r="AL217" i="6" s="1"/>
  <c r="HJ217" i="6"/>
  <c r="AH217" i="6" s="1"/>
  <c r="JS216" i="6"/>
  <c r="CI216" i="6" s="1"/>
  <c r="CJ216" i="6" s="1"/>
  <c r="JO216" i="6"/>
  <c r="CE216" i="6" s="1"/>
  <c r="CF216" i="6" s="1"/>
  <c r="JK216" i="6"/>
  <c r="CA216" i="6" s="1"/>
  <c r="CB216" i="6" s="1"/>
  <c r="MK215" i="6"/>
  <c r="DD215" i="6" s="1"/>
  <c r="MG215" i="6"/>
  <c r="CZ215" i="6" s="1"/>
  <c r="MC215" i="6"/>
  <c r="CV215" i="6" s="1"/>
  <c r="JG214" i="6"/>
  <c r="BW214" i="6" s="1"/>
  <c r="BX214" i="6" s="1"/>
  <c r="HR214" i="6"/>
  <c r="AP214" i="6"/>
  <c r="HN214" i="6"/>
  <c r="AL214" i="6" s="1"/>
  <c r="HJ214" i="6"/>
  <c r="AH214" i="6" s="1"/>
  <c r="FF214" i="6"/>
  <c r="I214" i="6" s="1"/>
  <c r="HR213" i="6"/>
  <c r="AP213" i="6" s="1"/>
  <c r="MG211" i="6"/>
  <c r="CZ211" i="6" s="1"/>
  <c r="JM211" i="6"/>
  <c r="CC211" i="6" s="1"/>
  <c r="CD211" i="6" s="1"/>
  <c r="HL211" i="6"/>
  <c r="AJ211" i="6"/>
  <c r="FJ211" i="6"/>
  <c r="M211" i="6" s="1"/>
  <c r="MK210" i="6"/>
  <c r="DD210" i="6" s="1"/>
  <c r="DY210" i="6" s="1"/>
  <c r="JI210" i="6"/>
  <c r="BY210" i="6" s="1"/>
  <c r="BZ210" i="6" s="1"/>
  <c r="JE210" i="6"/>
  <c r="BU210" i="6" s="1"/>
  <c r="BV210" i="6" s="1"/>
  <c r="HH210" i="6"/>
  <c r="AF210" i="6" s="1"/>
  <c r="HD210" i="6"/>
  <c r="AB210" i="6" s="1"/>
  <c r="FJ210" i="6"/>
  <c r="M210" i="6" s="1"/>
  <c r="FD210" i="6"/>
  <c r="G210" i="6" s="1"/>
  <c r="FL209" i="6"/>
  <c r="O209" i="6" s="1"/>
  <c r="FD209" i="6"/>
  <c r="G209" i="6" s="1"/>
  <c r="DU208" i="6"/>
  <c r="LF207" i="6"/>
  <c r="LH207" i="6"/>
  <c r="ME207" i="6"/>
  <c r="CX207" i="6" s="1"/>
  <c r="JI205" i="6"/>
  <c r="BY205" i="6" s="1"/>
  <c r="BZ205" i="6" s="1"/>
  <c r="HH205" i="6"/>
  <c r="AF205" i="6" s="1"/>
  <c r="HL205" i="6"/>
  <c r="AJ205" i="6" s="1"/>
  <c r="HP205" i="6"/>
  <c r="AN205" i="6" s="1"/>
  <c r="HF204" i="6"/>
  <c r="AD204" i="6" s="1"/>
  <c r="HJ204" i="6"/>
  <c r="AH204" i="6" s="1"/>
  <c r="HN204" i="6"/>
  <c r="AL204" i="6" s="1"/>
  <c r="HR204" i="6"/>
  <c r="AP204" i="6" s="1"/>
  <c r="CU203" i="6"/>
  <c r="DP203" i="6" s="1"/>
  <c r="DO203" i="6"/>
  <c r="AM202" i="6"/>
  <c r="BH202" i="6" s="1"/>
  <c r="BG202" i="6"/>
  <c r="MI201" i="6"/>
  <c r="DB201" i="6" s="1"/>
  <c r="LW201" i="6"/>
  <c r="CP201" i="6"/>
  <c r="CQ201" i="6" s="1"/>
  <c r="DL201" i="6" s="1"/>
  <c r="JM200" i="6"/>
  <c r="CC200" i="6" s="1"/>
  <c r="CD200" i="6" s="1"/>
  <c r="HF198" i="6"/>
  <c r="AD198" i="6" s="1"/>
  <c r="LH197" i="6"/>
  <c r="AC197" i="6"/>
  <c r="AX197" i="6" s="1"/>
  <c r="AW197" i="6"/>
  <c r="DO196" i="6"/>
  <c r="JM196" i="6"/>
  <c r="CC196" i="6" s="1"/>
  <c r="CD196" i="6" s="1"/>
  <c r="AC196" i="6"/>
  <c r="AX196" i="6" s="1"/>
  <c r="AW196" i="6"/>
  <c r="BA195" i="6"/>
  <c r="AG195" i="6"/>
  <c r="BB195" i="6" s="1"/>
  <c r="DK178" i="6"/>
  <c r="CQ178" i="6"/>
  <c r="DL178" i="6" s="1"/>
  <c r="JS240" i="6"/>
  <c r="CI240" i="6" s="1"/>
  <c r="CJ240" i="6" s="1"/>
  <c r="JO240" i="6"/>
  <c r="CE240" i="6" s="1"/>
  <c r="CF240" i="6" s="1"/>
  <c r="FR240" i="6"/>
  <c r="U240" i="6" s="1"/>
  <c r="MK235" i="6"/>
  <c r="DD235" i="6" s="1"/>
  <c r="MC235" i="6"/>
  <c r="CV235" i="6" s="1"/>
  <c r="JQ235" i="6"/>
  <c r="CG235" i="6" s="1"/>
  <c r="CH235" i="6" s="1"/>
  <c r="JM235" i="6"/>
  <c r="CC235" i="6" s="1"/>
  <c r="CD235" i="6" s="1"/>
  <c r="HN235" i="6"/>
  <c r="AL235" i="6" s="1"/>
  <c r="HJ235" i="6"/>
  <c r="AH235" i="6" s="1"/>
  <c r="FP235" i="6"/>
  <c r="S235" i="6" s="1"/>
  <c r="T235" i="6" s="1"/>
  <c r="FL235" i="6"/>
  <c r="O235" i="6" s="1"/>
  <c r="MI231" i="6"/>
  <c r="DB231" i="6" s="1"/>
  <c r="DC231" i="6" s="1"/>
  <c r="DX231" i="6" s="1"/>
  <c r="ME231" i="6"/>
  <c r="CX231" i="6" s="1"/>
  <c r="JS231" i="6"/>
  <c r="CI231" i="6" s="1"/>
  <c r="CJ231" i="6" s="1"/>
  <c r="JO231" i="6"/>
  <c r="CE231" i="6" s="1"/>
  <c r="CF231" i="6" s="1"/>
  <c r="JK231" i="6"/>
  <c r="CA231" i="6" s="1"/>
  <c r="CB231" i="6" s="1"/>
  <c r="HP231" i="6"/>
  <c r="AN231" i="6" s="1"/>
  <c r="HL231" i="6"/>
  <c r="AJ231" i="6" s="1"/>
  <c r="FR231" i="6"/>
  <c r="U231" i="6" s="1"/>
  <c r="FN231" i="6"/>
  <c r="Q231" i="6" s="1"/>
  <c r="FJ231" i="6"/>
  <c r="M231" i="6" s="1"/>
  <c r="FJ229" i="6"/>
  <c r="HP226" i="6"/>
  <c r="AN226" i="6" s="1"/>
  <c r="JO225" i="6"/>
  <c r="JG225" i="6"/>
  <c r="FN225" i="6"/>
  <c r="FL222" i="6"/>
  <c r="MI221" i="6"/>
  <c r="DB221" i="6" s="1"/>
  <c r="HR221" i="6"/>
  <c r="AP221" i="6" s="1"/>
  <c r="FJ220" i="6"/>
  <c r="MG219" i="6"/>
  <c r="JQ217" i="6"/>
  <c r="CG217" i="6" s="1"/>
  <c r="CH217" i="6" s="1"/>
  <c r="JM217" i="6"/>
  <c r="CC217" i="6" s="1"/>
  <c r="CD217" i="6" s="1"/>
  <c r="MI216" i="6"/>
  <c r="DB216" i="6" s="1"/>
  <c r="ME216" i="6"/>
  <c r="CX216" i="6" s="1"/>
  <c r="FR215" i="6"/>
  <c r="U215" i="6"/>
  <c r="FN215" i="6"/>
  <c r="Q215" i="6" s="1"/>
  <c r="FJ215" i="6"/>
  <c r="M215" i="6" s="1"/>
  <c r="JK214" i="6"/>
  <c r="CA214" i="6" s="1"/>
  <c r="CB214" i="6" s="1"/>
  <c r="HL209" i="6"/>
  <c r="AJ209" i="6" s="1"/>
  <c r="CY208" i="6"/>
  <c r="DT208" i="6" s="1"/>
  <c r="DS208" i="6"/>
  <c r="HH208" i="6"/>
  <c r="AF208" i="6" s="1"/>
  <c r="FD208" i="6"/>
  <c r="G208" i="6" s="1"/>
  <c r="FH208" i="6"/>
  <c r="K208" i="6" s="1"/>
  <c r="FL208" i="6"/>
  <c r="O208" i="6" s="1"/>
  <c r="FP208" i="6"/>
  <c r="S208" i="6" s="1"/>
  <c r="T208" i="6" s="1"/>
  <c r="LW207" i="6"/>
  <c r="CP207" i="6" s="1"/>
  <c r="CQ207" i="6" s="1"/>
  <c r="DL207" i="6" s="1"/>
  <c r="MK205" i="6"/>
  <c r="DD205" i="6" s="1"/>
  <c r="FL205" i="6"/>
  <c r="O205" i="6" s="1"/>
  <c r="FD205" i="6"/>
  <c r="G205" i="6" s="1"/>
  <c r="LY204" i="6"/>
  <c r="CR204" i="6" s="1"/>
  <c r="MC204" i="6"/>
  <c r="CV204" i="6" s="1"/>
  <c r="MG204" i="6"/>
  <c r="CZ204" i="6" s="1"/>
  <c r="MK204" i="6"/>
  <c r="DD204" i="6" s="1"/>
  <c r="HL204" i="6"/>
  <c r="AJ204" i="6" s="1"/>
  <c r="JK203" i="6"/>
  <c r="CA203" i="6" s="1"/>
  <c r="CB203" i="6" s="1"/>
  <c r="FR203" i="6"/>
  <c r="U203" i="6" s="1"/>
  <c r="DQ202" i="6"/>
  <c r="CW202" i="6"/>
  <c r="DR202" i="6" s="1"/>
  <c r="DK202" i="6"/>
  <c r="CQ202" i="6"/>
  <c r="DL202" i="6" s="1"/>
  <c r="MG201" i="6"/>
  <c r="CZ201" i="6" s="1"/>
  <c r="HR201" i="6"/>
  <c r="AP201" i="6" s="1"/>
  <c r="AQ201" i="6" s="1"/>
  <c r="BL201" i="6" s="1"/>
  <c r="DQ200" i="6"/>
  <c r="CW200" i="6"/>
  <c r="DR200" i="6" s="1"/>
  <c r="JE200" i="6"/>
  <c r="BU200" i="6" s="1"/>
  <c r="BV200" i="6" s="1"/>
  <c r="FF200" i="6"/>
  <c r="I200" i="6" s="1"/>
  <c r="FJ200" i="6"/>
  <c r="M200" i="6" s="1"/>
  <c r="FN200" i="6"/>
  <c r="Q200" i="6" s="1"/>
  <c r="FR200" i="6"/>
  <c r="U200" i="6" s="1"/>
  <c r="MK198" i="6"/>
  <c r="DD198" i="6" s="1"/>
  <c r="DY196" i="6"/>
  <c r="DE196" i="6"/>
  <c r="DZ196" i="6" s="1"/>
  <c r="JK196" i="6"/>
  <c r="CA196" i="6" s="1"/>
  <c r="CB196" i="6" s="1"/>
  <c r="BG196" i="6"/>
  <c r="AY195" i="6"/>
  <c r="AE195" i="6"/>
  <c r="AZ195" i="6" s="1"/>
  <c r="DW192" i="6"/>
  <c r="DC192" i="6"/>
  <c r="DX192" i="6" s="1"/>
  <c r="BK190" i="6"/>
  <c r="AQ190" i="6"/>
  <c r="BL190" i="6" s="1"/>
  <c r="DE186" i="6"/>
  <c r="DZ186" i="6" s="1"/>
  <c r="DY186" i="6"/>
  <c r="DC185" i="6"/>
  <c r="DX185" i="6" s="1"/>
  <c r="DW185" i="6"/>
  <c r="CY180" i="6"/>
  <c r="DT180" i="6" s="1"/>
  <c r="DS180" i="6"/>
  <c r="BE180" i="6"/>
  <c r="AK180" i="6"/>
  <c r="BF180" i="6" s="1"/>
  <c r="AK179" i="6"/>
  <c r="BF179" i="6" s="1"/>
  <c r="BE179" i="6"/>
  <c r="BG177" i="6"/>
  <c r="AM177" i="6"/>
  <c r="BH177" i="6" s="1"/>
  <c r="CW174" i="6"/>
  <c r="DR174" i="6" s="1"/>
  <c r="AI174" i="6"/>
  <c r="BD174" i="6" s="1"/>
  <c r="BC174" i="6"/>
  <c r="DS172" i="6"/>
  <c r="CY172" i="6"/>
  <c r="DT172" i="6" s="1"/>
  <c r="AG172" i="6"/>
  <c r="BB172" i="6" s="1"/>
  <c r="BA172" i="6"/>
  <c r="DY171" i="6"/>
  <c r="DE171" i="6"/>
  <c r="DZ171" i="6" s="1"/>
  <c r="DY168" i="6"/>
  <c r="DE168" i="6"/>
  <c r="DZ168" i="6" s="1"/>
  <c r="CU167" i="6"/>
  <c r="DP167" i="6" s="1"/>
  <c r="DO167" i="6"/>
  <c r="CY164" i="6"/>
  <c r="DT164" i="6" s="1"/>
  <c r="DS164" i="6"/>
  <c r="CW159" i="6"/>
  <c r="DR159" i="6" s="1"/>
  <c r="DQ159" i="6"/>
  <c r="AM159" i="6"/>
  <c r="BH159" i="6" s="1"/>
  <c r="BG159" i="6"/>
  <c r="MI195" i="6"/>
  <c r="DB195" i="6" s="1"/>
  <c r="LW195" i="6"/>
  <c r="CP195" i="6" s="1"/>
  <c r="FJ195" i="6"/>
  <c r="M195" i="6" s="1"/>
  <c r="MI194" i="6"/>
  <c r="DB194" i="6" s="1"/>
  <c r="JI194" i="6"/>
  <c r="BY194" i="6" s="1"/>
  <c r="BZ194" i="6" s="1"/>
  <c r="JM194" i="6"/>
  <c r="CC194" i="6" s="1"/>
  <c r="CD194" i="6" s="1"/>
  <c r="JQ194" i="6"/>
  <c r="CG194" i="6" s="1"/>
  <c r="CH194" i="6" s="1"/>
  <c r="HF194" i="6"/>
  <c r="AD194" i="6" s="1"/>
  <c r="HJ194" i="6"/>
  <c r="AH194" i="6" s="1"/>
  <c r="HN194" i="6"/>
  <c r="AL194" i="6" s="1"/>
  <c r="HR194" i="6"/>
  <c r="AP194" i="6" s="1"/>
  <c r="HD194" i="6"/>
  <c r="AB194" i="6" s="1"/>
  <c r="FH194" i="6"/>
  <c r="K194" i="6" s="1"/>
  <c r="FL194" i="6"/>
  <c r="O194" i="6" s="1"/>
  <c r="FP194" i="6"/>
  <c r="S194" i="6" s="1"/>
  <c r="T194" i="6" s="1"/>
  <c r="FJ192" i="6"/>
  <c r="MG189" i="6"/>
  <c r="MA189" i="6"/>
  <c r="JE183" i="6"/>
  <c r="JM182" i="6"/>
  <c r="DC182" i="6"/>
  <c r="DX182" i="6" s="1"/>
  <c r="DW182" i="6"/>
  <c r="HR182" i="6"/>
  <c r="AP182" i="6" s="1"/>
  <c r="DQ180" i="6"/>
  <c r="CW180" i="6"/>
  <c r="DR180" i="6" s="1"/>
  <c r="BK180" i="6"/>
  <c r="AQ180" i="6"/>
  <c r="BL180" i="6" s="1"/>
  <c r="ME179" i="6"/>
  <c r="CX179" i="6" s="1"/>
  <c r="LY179" i="6"/>
  <c r="CR179" i="6" s="1"/>
  <c r="BC179" i="6"/>
  <c r="AI179" i="6"/>
  <c r="BD179" i="6" s="1"/>
  <c r="AC179" i="6"/>
  <c r="AX179" i="6" s="1"/>
  <c r="AW179" i="6"/>
  <c r="HR178" i="6"/>
  <c r="AP178" i="6" s="1"/>
  <c r="DY177" i="6"/>
  <c r="DE177" i="6"/>
  <c r="DZ177" i="6" s="1"/>
  <c r="JQ177" i="6"/>
  <c r="CG177" i="6" s="1"/>
  <c r="CH177" i="6" s="1"/>
  <c r="FF177" i="6"/>
  <c r="I177" i="6" s="1"/>
  <c r="FR177" i="6"/>
  <c r="U177" i="6" s="1"/>
  <c r="FL177" i="6"/>
  <c r="O177" i="6" s="1"/>
  <c r="MK176" i="6"/>
  <c r="DD176" i="6" s="1"/>
  <c r="AG174" i="6"/>
  <c r="BB174" i="6" s="1"/>
  <c r="BA174" i="6"/>
  <c r="LH173" i="6"/>
  <c r="AE172" i="6"/>
  <c r="AZ172" i="6" s="1"/>
  <c r="HH171" i="6"/>
  <c r="AF171" i="6" s="1"/>
  <c r="AO170" i="6"/>
  <c r="BJ170" i="6" s="1"/>
  <c r="BI170" i="6"/>
  <c r="CS168" i="6"/>
  <c r="DN168" i="6" s="1"/>
  <c r="DM168" i="6"/>
  <c r="AM168" i="6"/>
  <c r="BH168" i="6" s="1"/>
  <c r="BG168" i="6"/>
  <c r="DY165" i="6"/>
  <c r="DE165" i="6"/>
  <c r="DZ165" i="6" s="1"/>
  <c r="AK164" i="6"/>
  <c r="BF164" i="6" s="1"/>
  <c r="BE164" i="6"/>
  <c r="FP204" i="6"/>
  <c r="S204" i="6" s="1"/>
  <c r="FL204" i="6"/>
  <c r="O204" i="6" s="1"/>
  <c r="FH204" i="6"/>
  <c r="K204" i="6" s="1"/>
  <c r="MI200" i="6"/>
  <c r="DB200" i="6"/>
  <c r="ME200" i="6"/>
  <c r="CX200" i="6" s="1"/>
  <c r="MA200" i="6"/>
  <c r="CT200" i="6" s="1"/>
  <c r="HP200" i="6"/>
  <c r="AN200" i="6" s="1"/>
  <c r="HL200" i="6"/>
  <c r="AJ200" i="6" s="1"/>
  <c r="HH200" i="6"/>
  <c r="AF200" i="6" s="1"/>
  <c r="LY195" i="6"/>
  <c r="CR195" i="6" s="1"/>
  <c r="JG195" i="6"/>
  <c r="BW195" i="6" s="1"/>
  <c r="BX195" i="6" s="1"/>
  <c r="FN195" i="6"/>
  <c r="Q195" i="6" s="1"/>
  <c r="JS194" i="6"/>
  <c r="CI194" i="6" s="1"/>
  <c r="CJ194" i="6" s="1"/>
  <c r="JE194" i="6"/>
  <c r="BU194" i="6" s="1"/>
  <c r="BV194" i="6" s="1"/>
  <c r="HH194" i="6"/>
  <c r="AF194" i="6" s="1"/>
  <c r="FL191" i="6"/>
  <c r="ME189" i="6"/>
  <c r="JE189" i="6"/>
  <c r="JM189" i="6"/>
  <c r="JI189" i="6"/>
  <c r="FD186" i="6"/>
  <c r="AW180" i="6"/>
  <c r="AC180" i="6"/>
  <c r="AX180" i="6" s="1"/>
  <c r="HP178" i="6"/>
  <c r="AN178" i="6" s="1"/>
  <c r="CS177" i="6"/>
  <c r="DN177" i="6" s="1"/>
  <c r="DM177" i="6"/>
  <c r="MI176" i="6"/>
  <c r="DB176" i="6" s="1"/>
  <c r="HF176" i="6"/>
  <c r="AD176" i="6" s="1"/>
  <c r="HJ176" i="6"/>
  <c r="AH176" i="6"/>
  <c r="HN176" i="6"/>
  <c r="AL176" i="6" s="1"/>
  <c r="HR176" i="6"/>
  <c r="AP176" i="6" s="1"/>
  <c r="HD176" i="6"/>
  <c r="AB176" i="6" s="1"/>
  <c r="HH176" i="6"/>
  <c r="AF176" i="6" s="1"/>
  <c r="HL176" i="6"/>
  <c r="AJ176" i="6" s="1"/>
  <c r="HP176" i="6"/>
  <c r="AN176" i="6" s="1"/>
  <c r="BI176" i="6" s="1"/>
  <c r="DY174" i="6"/>
  <c r="DE174" i="6"/>
  <c r="DZ174" i="6" s="1"/>
  <c r="AQ174" i="6"/>
  <c r="BL174" i="6" s="1"/>
  <c r="BK174" i="6"/>
  <c r="CW172" i="6"/>
  <c r="DR172" i="6" s="1"/>
  <c r="DQ172" i="6"/>
  <c r="AO172" i="6"/>
  <c r="BJ172" i="6" s="1"/>
  <c r="BI172" i="6"/>
  <c r="DU171" i="6"/>
  <c r="DA171" i="6"/>
  <c r="DV171" i="6" s="1"/>
  <c r="CQ171" i="6"/>
  <c r="DL171" i="6" s="1"/>
  <c r="DK171" i="6"/>
  <c r="CQ170" i="6"/>
  <c r="DL170" i="6" s="1"/>
  <c r="AM170" i="6"/>
  <c r="BH170" i="6" s="1"/>
  <c r="DW167" i="6"/>
  <c r="BE167" i="6"/>
  <c r="AK167" i="6"/>
  <c r="BF167" i="6" s="1"/>
  <c r="CU164" i="6"/>
  <c r="DP164" i="6" s="1"/>
  <c r="DO164" i="6"/>
  <c r="FR209" i="6"/>
  <c r="U209" i="6" s="1"/>
  <c r="FN209" i="6"/>
  <c r="Q209" i="6"/>
  <c r="FJ209" i="6"/>
  <c r="M209" i="6" s="1"/>
  <c r="FF209" i="6"/>
  <c r="I209" i="6" s="1"/>
  <c r="HJ208" i="6"/>
  <c r="AH208" i="6" s="1"/>
  <c r="HF208" i="6"/>
  <c r="AD208" i="6" s="1"/>
  <c r="JS207" i="6"/>
  <c r="CI207" i="6" s="1"/>
  <c r="CJ207" i="6" s="1"/>
  <c r="JO207" i="6"/>
  <c r="CE207" i="6" s="1"/>
  <c r="CF207" i="6" s="1"/>
  <c r="JK207" i="6"/>
  <c r="CA207" i="6" s="1"/>
  <c r="CB207" i="6" s="1"/>
  <c r="JG207" i="6"/>
  <c r="BW207" i="6" s="1"/>
  <c r="BX207" i="6" s="1"/>
  <c r="JS205" i="6"/>
  <c r="CI205" i="6" s="1"/>
  <c r="CJ205" i="6" s="1"/>
  <c r="JO205" i="6"/>
  <c r="CE205" i="6" s="1"/>
  <c r="CF205" i="6" s="1"/>
  <c r="JK205" i="6"/>
  <c r="CA205" i="6"/>
  <c r="CB205" i="6" s="1"/>
  <c r="FR205" i="6"/>
  <c r="U205" i="6" s="1"/>
  <c r="FJ205" i="6"/>
  <c r="M205" i="6" s="1"/>
  <c r="FF205" i="6"/>
  <c r="I205" i="6" s="1"/>
  <c r="HN201" i="6"/>
  <c r="AL201" i="6" s="1"/>
  <c r="HF201" i="6"/>
  <c r="AD201" i="6" s="1"/>
  <c r="FL201" i="6"/>
  <c r="O201" i="6" s="1"/>
  <c r="MC195" i="6"/>
  <c r="CV195" i="6" s="1"/>
  <c r="JK195" i="6"/>
  <c r="CA195" i="6" s="1"/>
  <c r="CB195" i="6" s="1"/>
  <c r="FR195" i="6"/>
  <c r="U195" i="6" s="1"/>
  <c r="HH192" i="6"/>
  <c r="LH191" i="6"/>
  <c r="HL191" i="6"/>
  <c r="HF191" i="6"/>
  <c r="HN191" i="6"/>
  <c r="LH190" i="6"/>
  <c r="JM190" i="6"/>
  <c r="JQ189" i="6"/>
  <c r="CG189" i="6" s="1"/>
  <c r="CH189" i="6" s="1"/>
  <c r="LW188" i="6"/>
  <c r="BK186" i="6"/>
  <c r="AQ186" i="6"/>
  <c r="BL186" i="6" s="1"/>
  <c r="FN185" i="6"/>
  <c r="LH184" i="6"/>
  <c r="HN184" i="6"/>
  <c r="HH184" i="6"/>
  <c r="JS182" i="6"/>
  <c r="CI182" i="6" s="1"/>
  <c r="CJ182" i="6" s="1"/>
  <c r="JG182" i="6"/>
  <c r="JO182" i="6"/>
  <c r="JQ182" i="6"/>
  <c r="CG182" i="6" s="1"/>
  <c r="CH182" i="6" s="1"/>
  <c r="JK182" i="6"/>
  <c r="DM180" i="6"/>
  <c r="CS180" i="6"/>
  <c r="DN180" i="6" s="1"/>
  <c r="AO180" i="6"/>
  <c r="BJ180" i="6" s="1"/>
  <c r="BI180" i="6"/>
  <c r="BC180" i="6"/>
  <c r="AI180" i="6"/>
  <c r="BD180" i="6" s="1"/>
  <c r="LH179" i="6"/>
  <c r="BK179" i="6"/>
  <c r="AQ179" i="6"/>
  <c r="BL179" i="6" s="1"/>
  <c r="AG179" i="6"/>
  <c r="BB179" i="6" s="1"/>
  <c r="BA179" i="6"/>
  <c r="LH178" i="6"/>
  <c r="HN178" i="6"/>
  <c r="AL178" i="6" s="1"/>
  <c r="JM177" i="6"/>
  <c r="CC177" i="6" s="1"/>
  <c r="CD177" i="6" s="1"/>
  <c r="AI177" i="6"/>
  <c r="BD177" i="6" s="1"/>
  <c r="MG176" i="6"/>
  <c r="CZ176" i="6"/>
  <c r="AO174" i="6"/>
  <c r="BJ174" i="6" s="1"/>
  <c r="BI174" i="6"/>
  <c r="AE174" i="6"/>
  <c r="AZ174" i="6" s="1"/>
  <c r="AY174" i="6"/>
  <c r="CY171" i="6"/>
  <c r="DT171" i="6" s="1"/>
  <c r="DS171" i="6"/>
  <c r="JI171" i="6"/>
  <c r="BY171" i="6" s="1"/>
  <c r="BZ171" i="6" s="1"/>
  <c r="AK170" i="6"/>
  <c r="BF170" i="6" s="1"/>
  <c r="BE170" i="6"/>
  <c r="DA168" i="6"/>
  <c r="DV168" i="6" s="1"/>
  <c r="DU168" i="6"/>
  <c r="FL168" i="6"/>
  <c r="O168" i="6" s="1"/>
  <c r="DM167" i="6"/>
  <c r="CS167" i="6"/>
  <c r="DN167" i="6" s="1"/>
  <c r="AG167" i="6"/>
  <c r="BB167" i="6" s="1"/>
  <c r="BA167" i="6"/>
  <c r="JO195" i="6"/>
  <c r="CE195" i="6" s="1"/>
  <c r="CF195" i="6" s="1"/>
  <c r="JG194" i="6"/>
  <c r="BW194" i="6" s="1"/>
  <c r="BX194" i="6" s="1"/>
  <c r="JE191" i="6"/>
  <c r="HJ191" i="6"/>
  <c r="HD191" i="6"/>
  <c r="JQ190" i="6"/>
  <c r="CG190" i="6" s="1"/>
  <c r="CH190" i="6" s="1"/>
  <c r="JK189" i="6"/>
  <c r="FN188" i="6"/>
  <c r="LY186" i="6"/>
  <c r="MG186" i="6"/>
  <c r="LH185" i="6"/>
  <c r="JM183" i="6"/>
  <c r="HF183" i="6"/>
  <c r="DO180" i="6"/>
  <c r="MA179" i="6"/>
  <c r="CT179" i="6"/>
  <c r="AE179" i="6"/>
  <c r="AZ179" i="6" s="1"/>
  <c r="AY179" i="6"/>
  <c r="HL178" i="6"/>
  <c r="AJ178" i="6" s="1"/>
  <c r="JK177" i="6"/>
  <c r="CA177" i="6" s="1"/>
  <c r="CB177" i="6" s="1"/>
  <c r="AG177" i="6"/>
  <c r="BB177" i="6" s="1"/>
  <c r="ME176" i="6"/>
  <c r="CX176" i="6" s="1"/>
  <c r="AC173" i="6"/>
  <c r="AX173" i="6" s="1"/>
  <c r="DE172" i="6"/>
  <c r="DZ172" i="6" s="1"/>
  <c r="DY172" i="6"/>
  <c r="AW172" i="6"/>
  <c r="AC172" i="6"/>
  <c r="AX172" i="6" s="1"/>
  <c r="CW171" i="6"/>
  <c r="DR171" i="6" s="1"/>
  <c r="DA170" i="6"/>
  <c r="DV170" i="6" s="1"/>
  <c r="DU170" i="6"/>
  <c r="DA167" i="6"/>
  <c r="DV167" i="6" s="1"/>
  <c r="DU167" i="6"/>
  <c r="DK167" i="6"/>
  <c r="CQ167" i="6"/>
  <c r="DL167" i="6" s="1"/>
  <c r="JS195" i="6"/>
  <c r="CI195" i="6" s="1"/>
  <c r="CJ195" i="6" s="1"/>
  <c r="LY194" i="6"/>
  <c r="CR194" i="6" s="1"/>
  <c r="MC194" i="6"/>
  <c r="CV194" i="6" s="1"/>
  <c r="MG194" i="6"/>
  <c r="CZ194" i="6" s="1"/>
  <c r="MK194" i="6"/>
  <c r="DD194" i="6" s="1"/>
  <c r="LW194" i="6"/>
  <c r="CP194" i="6" s="1"/>
  <c r="HL194" i="6"/>
  <c r="AJ194" i="6" s="1"/>
  <c r="LW192" i="6"/>
  <c r="ME192" i="6"/>
  <c r="MK192" i="6"/>
  <c r="DD192" i="6" s="1"/>
  <c r="FP191" i="6"/>
  <c r="S191" i="6" s="1"/>
  <c r="FF191" i="6"/>
  <c r="FN191" i="6"/>
  <c r="AO186" i="6"/>
  <c r="BJ186" i="6" s="1"/>
  <c r="BI186" i="6"/>
  <c r="DW183" i="6"/>
  <c r="DC183" i="6"/>
  <c r="DX183" i="6" s="1"/>
  <c r="HF182" i="6"/>
  <c r="HN182" i="6"/>
  <c r="AG180" i="6"/>
  <c r="BB180" i="6" s="1"/>
  <c r="BA180" i="6"/>
  <c r="AO179" i="6"/>
  <c r="BJ179" i="6" s="1"/>
  <c r="BI179" i="6"/>
  <c r="DQ178" i="6"/>
  <c r="CW178" i="6"/>
  <c r="DR178" i="6" s="1"/>
  <c r="HJ178" i="6"/>
  <c r="AH178" i="6" s="1"/>
  <c r="AI178" i="6" s="1"/>
  <c r="BD178" i="6" s="1"/>
  <c r="MC176" i="6"/>
  <c r="CV176" i="6" s="1"/>
  <c r="DU174" i="6"/>
  <c r="DA174" i="6"/>
  <c r="DV174" i="6" s="1"/>
  <c r="AM174" i="6"/>
  <c r="BH174" i="6" s="1"/>
  <c r="BG174" i="6"/>
  <c r="DC172" i="6"/>
  <c r="DX172" i="6" s="1"/>
  <c r="DW172" i="6"/>
  <c r="BE172" i="6"/>
  <c r="AK172" i="6"/>
  <c r="BF172" i="6" s="1"/>
  <c r="BI171" i="6"/>
  <c r="AO171" i="6"/>
  <c r="BJ171" i="6" s="1"/>
  <c r="AE171" i="6"/>
  <c r="AZ171" i="6" s="1"/>
  <c r="AY171" i="6"/>
  <c r="CU168" i="6"/>
  <c r="DP168" i="6" s="1"/>
  <c r="DO168" i="6"/>
  <c r="AO167" i="6"/>
  <c r="BJ167" i="6" s="1"/>
  <c r="BI167" i="6"/>
  <c r="HL195" i="6"/>
  <c r="AJ195" i="6" s="1"/>
  <c r="JK194" i="6"/>
  <c r="CA194" i="6" s="1"/>
  <c r="CB194" i="6" s="1"/>
  <c r="JK192" i="6"/>
  <c r="MA192" i="6"/>
  <c r="JM191" i="6"/>
  <c r="HR191" i="6"/>
  <c r="AP191" i="6" s="1"/>
  <c r="FR191" i="6"/>
  <c r="U191" i="6" s="1"/>
  <c r="HF190" i="6"/>
  <c r="HN190" i="6"/>
  <c r="MK189" i="6"/>
  <c r="DD189" i="6" s="1"/>
  <c r="LY189" i="6"/>
  <c r="FR188" i="6"/>
  <c r="U188" i="6" s="1"/>
  <c r="FL186" i="6"/>
  <c r="MA186" i="6"/>
  <c r="LH182" i="6"/>
  <c r="HJ182" i="6"/>
  <c r="HD182" i="6"/>
  <c r="MI179" i="6"/>
  <c r="DB179" i="6" s="1"/>
  <c r="AM179" i="6"/>
  <c r="BH179" i="6" s="1"/>
  <c r="BG179" i="6"/>
  <c r="HH178" i="6"/>
  <c r="AF178" i="6" s="1"/>
  <c r="JG177" i="6"/>
  <c r="BW177" i="6" s="1"/>
  <c r="BX177" i="6" s="1"/>
  <c r="AY177" i="6"/>
  <c r="AE177" i="6"/>
  <c r="AZ177" i="6" s="1"/>
  <c r="LF176" i="6"/>
  <c r="LG176" i="6"/>
  <c r="MA176" i="6"/>
  <c r="CT176" i="6" s="1"/>
  <c r="JG174" i="6"/>
  <c r="BW174" i="6" s="1"/>
  <c r="BX174" i="6" s="1"/>
  <c r="JK174" i="6"/>
  <c r="CA174" i="6" s="1"/>
  <c r="CB174" i="6" s="1"/>
  <c r="JO174" i="6"/>
  <c r="CE174" i="6" s="1"/>
  <c r="CF174" i="6" s="1"/>
  <c r="JS174" i="6"/>
  <c r="CI174" i="6" s="1"/>
  <c r="CJ174" i="6" s="1"/>
  <c r="JE174" i="6"/>
  <c r="BU174" i="6" s="1"/>
  <c r="BV174" i="6" s="1"/>
  <c r="JI174" i="6"/>
  <c r="BY174" i="6" s="1"/>
  <c r="BZ174" i="6" s="1"/>
  <c r="JM174" i="6"/>
  <c r="CC174" i="6" s="1"/>
  <c r="CD174" i="6" s="1"/>
  <c r="JQ174" i="6"/>
  <c r="CG174" i="6" s="1"/>
  <c r="CH174" i="6" s="1"/>
  <c r="BE174" i="6"/>
  <c r="AK174" i="6"/>
  <c r="BF174" i="6" s="1"/>
  <c r="BC173" i="6"/>
  <c r="AI173" i="6"/>
  <c r="BD173" i="6" s="1"/>
  <c r="DK172" i="6"/>
  <c r="CQ172" i="6"/>
  <c r="DL172" i="6" s="1"/>
  <c r="CY170" i="6"/>
  <c r="DT170" i="6" s="1"/>
  <c r="DS170" i="6"/>
  <c r="DK168" i="6"/>
  <c r="CQ168" i="6"/>
  <c r="DL168" i="6" s="1"/>
  <c r="BK168" i="6"/>
  <c r="AQ168" i="6"/>
  <c r="BL168" i="6" s="1"/>
  <c r="FH168" i="6"/>
  <c r="K168" i="6" s="1"/>
  <c r="DQ165" i="6"/>
  <c r="CW165" i="6"/>
  <c r="DR165" i="6" s="1"/>
  <c r="MA195" i="6"/>
  <c r="CT195" i="6" s="1"/>
  <c r="HP195" i="6"/>
  <c r="AN195" i="6" s="1"/>
  <c r="HD195" i="6"/>
  <c r="AB195" i="6" s="1"/>
  <c r="ME194" i="6"/>
  <c r="CX194" i="6" s="1"/>
  <c r="JS191" i="6"/>
  <c r="CI191" i="6" s="1"/>
  <c r="CJ191" i="6" s="1"/>
  <c r="JG191" i="6"/>
  <c r="JO191" i="6"/>
  <c r="FR186" i="6"/>
  <c r="U186" i="6" s="1"/>
  <c r="FJ186" i="6"/>
  <c r="FP186" i="6"/>
  <c r="S186" i="6" s="1"/>
  <c r="FF186" i="6"/>
  <c r="FN186" i="6"/>
  <c r="HH183" i="6"/>
  <c r="HP183" i="6"/>
  <c r="AN183" i="6" s="1"/>
  <c r="HD183" i="6"/>
  <c r="HL183" i="6"/>
  <c r="HR183" i="6"/>
  <c r="AP183" i="6" s="1"/>
  <c r="BK183" i="6" s="1"/>
  <c r="HH182" i="6"/>
  <c r="CQ180" i="6"/>
  <c r="DL180" i="6" s="1"/>
  <c r="DK180" i="6"/>
  <c r="CU178" i="6"/>
  <c r="DP178" i="6" s="1"/>
  <c r="DO178" i="6"/>
  <c r="HF178" i="6"/>
  <c r="AD178" i="6" s="1"/>
  <c r="CQ177" i="6"/>
  <c r="DL177" i="6" s="1"/>
  <c r="DK177" i="6"/>
  <c r="LY176" i="6"/>
  <c r="CR176" i="6" s="1"/>
  <c r="LY173" i="6"/>
  <c r="CR173" i="6" s="1"/>
  <c r="MC173" i="6"/>
  <c r="CV173" i="6" s="1"/>
  <c r="MG173" i="6"/>
  <c r="CZ173" i="6" s="1"/>
  <c r="MK173" i="6"/>
  <c r="DD173" i="6" s="1"/>
  <c r="LW173" i="6"/>
  <c r="CP173" i="6" s="1"/>
  <c r="MA173" i="6"/>
  <c r="CT173" i="6" s="1"/>
  <c r="ME173" i="6"/>
  <c r="CX173" i="6" s="1"/>
  <c r="MI173" i="6"/>
  <c r="DB173" i="6" s="1"/>
  <c r="DC173" i="6" s="1"/>
  <c r="DX173" i="6" s="1"/>
  <c r="DA172" i="6"/>
  <c r="DV172" i="6" s="1"/>
  <c r="DU172" i="6"/>
  <c r="DO171" i="6"/>
  <c r="BE171" i="6"/>
  <c r="AK171" i="6"/>
  <c r="BF171" i="6" s="1"/>
  <c r="AQ170" i="6"/>
  <c r="BL170" i="6" s="1"/>
  <c r="BK170" i="6"/>
  <c r="DQ168" i="6"/>
  <c r="DQ167" i="6"/>
  <c r="CW167" i="6"/>
  <c r="DR167" i="6" s="1"/>
  <c r="AW167" i="6"/>
  <c r="AC167" i="6"/>
  <c r="AX167" i="6" s="1"/>
  <c r="CQ164" i="6"/>
  <c r="DL164" i="6" s="1"/>
  <c r="AO164" i="6"/>
  <c r="BJ164" i="6" s="1"/>
  <c r="BI164" i="6"/>
  <c r="HR171" i="6"/>
  <c r="AP171" i="6" s="1"/>
  <c r="HN171" i="6"/>
  <c r="AL171" i="6" s="1"/>
  <c r="HJ171" i="6"/>
  <c r="AH171" i="6" s="1"/>
  <c r="MA170" i="6"/>
  <c r="CT170" i="6" s="1"/>
  <c r="MK167" i="6"/>
  <c r="DD167" i="6"/>
  <c r="DO166" i="6"/>
  <c r="JQ166" i="6"/>
  <c r="CG166" i="6" s="1"/>
  <c r="CH166" i="6" s="1"/>
  <c r="FP166" i="6"/>
  <c r="S166" i="6" s="1"/>
  <c r="AQ165" i="6"/>
  <c r="BL165" i="6" s="1"/>
  <c r="JO164" i="6"/>
  <c r="CE164" i="6" s="1"/>
  <c r="CF164" i="6" s="1"/>
  <c r="HH164" i="6"/>
  <c r="AF164" i="6"/>
  <c r="DU160" i="6"/>
  <c r="DA160" i="6"/>
  <c r="DV160" i="6" s="1"/>
  <c r="CS160" i="6"/>
  <c r="DN160" i="6" s="1"/>
  <c r="BK160" i="6"/>
  <c r="AQ160" i="6"/>
  <c r="BL160" i="6" s="1"/>
  <c r="BC160" i="6"/>
  <c r="AI160" i="6"/>
  <c r="BD160" i="6" s="1"/>
  <c r="LY159" i="6"/>
  <c r="CR159" i="6" s="1"/>
  <c r="JQ159" i="6"/>
  <c r="CG159" i="6" s="1"/>
  <c r="CH159" i="6" s="1"/>
  <c r="HJ159" i="6"/>
  <c r="AH159" i="6" s="1"/>
  <c r="DY157" i="6"/>
  <c r="DE157" i="6"/>
  <c r="DZ157" i="6" s="1"/>
  <c r="FD157" i="6"/>
  <c r="G157" i="6" s="1"/>
  <c r="AW154" i="6"/>
  <c r="AI153" i="6"/>
  <c r="BD153" i="6" s="1"/>
  <c r="BC153" i="6"/>
  <c r="AO150" i="6"/>
  <c r="BJ150" i="6" s="1"/>
  <c r="BI150" i="6"/>
  <c r="AG150" i="6"/>
  <c r="BB150" i="6" s="1"/>
  <c r="BA150" i="6"/>
  <c r="MI168" i="6"/>
  <c r="DB168" i="6" s="1"/>
  <c r="ME168" i="6"/>
  <c r="CX168" i="6" s="1"/>
  <c r="JO167" i="6"/>
  <c r="CE167" i="6" s="1"/>
  <c r="CF167" i="6" s="1"/>
  <c r="LH166" i="6"/>
  <c r="MG165" i="6"/>
  <c r="CZ165" i="6" s="1"/>
  <c r="JE164" i="6"/>
  <c r="BU164" i="6" s="1"/>
  <c r="BV164" i="6" s="1"/>
  <c r="JI164" i="6"/>
  <c r="BY164" i="6" s="1"/>
  <c r="BZ164" i="6" s="1"/>
  <c r="JM164" i="6"/>
  <c r="CC164" i="6" s="1"/>
  <c r="CD164" i="6" s="1"/>
  <c r="JQ164" i="6"/>
  <c r="CG164" i="6" s="1"/>
  <c r="CH164" i="6" s="1"/>
  <c r="FR164" i="6"/>
  <c r="U164" i="6" s="1"/>
  <c r="DQ163" i="6"/>
  <c r="CW163" i="6"/>
  <c r="DR163" i="6" s="1"/>
  <c r="AE163" i="6"/>
  <c r="AZ163" i="6" s="1"/>
  <c r="LY161" i="6"/>
  <c r="CR161" i="6"/>
  <c r="MC161" i="6"/>
  <c r="CV161" i="6" s="1"/>
  <c r="MG161" i="6"/>
  <c r="CZ161" i="6" s="1"/>
  <c r="MK161" i="6"/>
  <c r="DD161" i="6" s="1"/>
  <c r="HL161" i="6"/>
  <c r="AJ161" i="6" s="1"/>
  <c r="HF161" i="6"/>
  <c r="AD161" i="6" s="1"/>
  <c r="HJ161" i="6"/>
  <c r="AH161" i="6" s="1"/>
  <c r="HN161" i="6"/>
  <c r="AL161" i="6" s="1"/>
  <c r="HR161" i="6"/>
  <c r="AP161" i="6" s="1"/>
  <c r="CQ160" i="6"/>
  <c r="DL160" i="6" s="1"/>
  <c r="AO160" i="6"/>
  <c r="BJ160" i="6" s="1"/>
  <c r="AG160" i="6"/>
  <c r="BB160" i="6" s="1"/>
  <c r="CW158" i="6"/>
  <c r="DR158" i="6" s="1"/>
  <c r="DQ158" i="6"/>
  <c r="LH157" i="6"/>
  <c r="JI157" i="6"/>
  <c r="BY157" i="6" s="1"/>
  <c r="BZ157" i="6" s="1"/>
  <c r="FL157" i="6"/>
  <c r="O157" i="6" s="1"/>
  <c r="HH155" i="6"/>
  <c r="AF155" i="6" s="1"/>
  <c r="AG153" i="6"/>
  <c r="BB153" i="6" s="1"/>
  <c r="BA153" i="6"/>
  <c r="MC185" i="6"/>
  <c r="FL184" i="6"/>
  <c r="FD184" i="6"/>
  <c r="FH167" i="6"/>
  <c r="K167" i="6" s="1"/>
  <c r="FL167" i="6"/>
  <c r="O167" i="6" s="1"/>
  <c r="FP167" i="6"/>
  <c r="S167" i="6" s="1"/>
  <c r="DY166" i="6"/>
  <c r="DE166" i="6"/>
  <c r="DZ166" i="6" s="1"/>
  <c r="FF164" i="6"/>
  <c r="I164" i="6" s="1"/>
  <c r="AE159" i="6"/>
  <c r="AZ159" i="6" s="1"/>
  <c r="AY159" i="6"/>
  <c r="CU158" i="6"/>
  <c r="DP158" i="6" s="1"/>
  <c r="DO158" i="6"/>
  <c r="BI154" i="6"/>
  <c r="AE154" i="6"/>
  <c r="AZ154" i="6" s="1"/>
  <c r="AO152" i="6"/>
  <c r="BJ152" i="6" s="1"/>
  <c r="BI152" i="6"/>
  <c r="AE150" i="6"/>
  <c r="AZ150" i="6" s="1"/>
  <c r="AY150" i="6"/>
  <c r="AQ149" i="6"/>
  <c r="BL149" i="6" s="1"/>
  <c r="BK149" i="6"/>
  <c r="BA148" i="6"/>
  <c r="AG148" i="6"/>
  <c r="BB148" i="6" s="1"/>
  <c r="AG146" i="6"/>
  <c r="BB146" i="6" s="1"/>
  <c r="BA146" i="6"/>
  <c r="BE145" i="6"/>
  <c r="JQ192" i="6"/>
  <c r="CG192" i="6"/>
  <c r="CH192" i="6" s="1"/>
  <c r="LW189" i="6"/>
  <c r="HD184" i="6"/>
  <c r="JQ183" i="6"/>
  <c r="CG183" i="6" s="1"/>
  <c r="CH183" i="6" s="1"/>
  <c r="JE180" i="6"/>
  <c r="BU180" i="6" s="1"/>
  <c r="BV180" i="6" s="1"/>
  <c r="LW179" i="6"/>
  <c r="CP179" i="6" s="1"/>
  <c r="FD171" i="6"/>
  <c r="G171" i="6" s="1"/>
  <c r="FR167" i="6"/>
  <c r="U167" i="6" s="1"/>
  <c r="V167" i="6" s="1"/>
  <c r="FD167" i="6"/>
  <c r="G167" i="6" s="1"/>
  <c r="JG166" i="6"/>
  <c r="BW166" i="6" s="1"/>
  <c r="BX166" i="6" s="1"/>
  <c r="JK166" i="6"/>
  <c r="CA166" i="6" s="1"/>
  <c r="CB166" i="6" s="1"/>
  <c r="JO166" i="6"/>
  <c r="CE166" i="6" s="1"/>
  <c r="CF166" i="6" s="1"/>
  <c r="JS166" i="6"/>
  <c r="CI166" i="6" s="1"/>
  <c r="CJ166" i="6" s="1"/>
  <c r="FF166" i="6"/>
  <c r="I166" i="6"/>
  <c r="FJ166" i="6"/>
  <c r="M166" i="6" s="1"/>
  <c r="FN166" i="6"/>
  <c r="Q166" i="6" s="1"/>
  <c r="FR166" i="6"/>
  <c r="U166" i="6" s="1"/>
  <c r="LH165" i="6"/>
  <c r="ME165" i="6"/>
  <c r="CX165" i="6" s="1"/>
  <c r="AO165" i="6"/>
  <c r="BJ165" i="6" s="1"/>
  <c r="BI165" i="6"/>
  <c r="AG165" i="6"/>
  <c r="BB165" i="6" s="1"/>
  <c r="BA165" i="6"/>
  <c r="DA163" i="6"/>
  <c r="DV163" i="6" s="1"/>
  <c r="DU163" i="6"/>
  <c r="BC163" i="6"/>
  <c r="AI163" i="6"/>
  <c r="BD163" i="6" s="1"/>
  <c r="AW161" i="6"/>
  <c r="LW159" i="6"/>
  <c r="CP159" i="6" s="1"/>
  <c r="MA159" i="6"/>
  <c r="CT159" i="6"/>
  <c r="ME159" i="6"/>
  <c r="CX159" i="6" s="1"/>
  <c r="MI159" i="6"/>
  <c r="DB159" i="6" s="1"/>
  <c r="DW159" i="6" s="1"/>
  <c r="DE158" i="6"/>
  <c r="DZ158" i="6" s="1"/>
  <c r="DY158" i="6"/>
  <c r="AI158" i="6"/>
  <c r="BD158" i="6" s="1"/>
  <c r="BC158" i="6"/>
  <c r="FH157" i="6"/>
  <c r="K157" i="6" s="1"/>
  <c r="HP155" i="6"/>
  <c r="AN155" i="6" s="1"/>
  <c r="AO153" i="6"/>
  <c r="BJ153" i="6" s="1"/>
  <c r="BI153" i="6"/>
  <c r="AE153" i="6"/>
  <c r="AZ153" i="6" s="1"/>
  <c r="AY153" i="6"/>
  <c r="CS142" i="6"/>
  <c r="DN142" i="6" s="1"/>
  <c r="DM142" i="6"/>
  <c r="AE165" i="6"/>
  <c r="AZ165" i="6" s="1"/>
  <c r="FN164" i="6"/>
  <c r="Q164" i="6" s="1"/>
  <c r="AG161" i="6"/>
  <c r="BB161" i="6" s="1"/>
  <c r="BA161" i="6"/>
  <c r="DY160" i="6"/>
  <c r="DE160" i="6"/>
  <c r="DZ160" i="6" s="1"/>
  <c r="BG160" i="6"/>
  <c r="AM160" i="6"/>
  <c r="BH160" i="6" s="1"/>
  <c r="DC158" i="6"/>
  <c r="DX158" i="6" s="1"/>
  <c r="DW158" i="6"/>
  <c r="CS158" i="6"/>
  <c r="DN158" i="6" s="1"/>
  <c r="DM158" i="6"/>
  <c r="DU157" i="6"/>
  <c r="DA157" i="6"/>
  <c r="DV157" i="6" s="1"/>
  <c r="DM157" i="6"/>
  <c r="CS157" i="6"/>
  <c r="DN157" i="6" s="1"/>
  <c r="AW153" i="6"/>
  <c r="AC153" i="6"/>
  <c r="AX153" i="6" s="1"/>
  <c r="AK150" i="6"/>
  <c r="BF150" i="6" s="1"/>
  <c r="BE150" i="6"/>
  <c r="BA145" i="6"/>
  <c r="FD164" i="6"/>
  <c r="G164" i="6" s="1"/>
  <c r="H164" i="6" s="1"/>
  <c r="FH164" i="6"/>
  <c r="K164" i="6"/>
  <c r="FL164" i="6"/>
  <c r="O164" i="6" s="1"/>
  <c r="FP164" i="6"/>
  <c r="S164" i="6" s="1"/>
  <c r="DY163" i="6"/>
  <c r="DE163" i="6"/>
  <c r="DZ163" i="6" s="1"/>
  <c r="AM163" i="6"/>
  <c r="BH163" i="6" s="1"/>
  <c r="BG163" i="6"/>
  <c r="DK158" i="6"/>
  <c r="CQ158" i="6"/>
  <c r="DL158" i="6" s="1"/>
  <c r="AQ158" i="6"/>
  <c r="BL158" i="6" s="1"/>
  <c r="BK158" i="6"/>
  <c r="HF155" i="6"/>
  <c r="AD155" i="6" s="1"/>
  <c r="HJ155" i="6"/>
  <c r="AH155" i="6"/>
  <c r="HN155" i="6"/>
  <c r="AL155" i="6" s="1"/>
  <c r="HR155" i="6"/>
  <c r="AP155" i="6" s="1"/>
  <c r="AM153" i="6"/>
  <c r="BH153" i="6" s="1"/>
  <c r="BG153" i="6"/>
  <c r="AM149" i="6"/>
  <c r="BH149" i="6" s="1"/>
  <c r="BG149" i="6"/>
  <c r="FR148" i="6"/>
  <c r="U148" i="6" s="1"/>
  <c r="HL188" i="6"/>
  <c r="JK186" i="6"/>
  <c r="MG185" i="6"/>
  <c r="MK183" i="6"/>
  <c r="DD183" i="6" s="1"/>
  <c r="ME183" i="6"/>
  <c r="FN182" i="6"/>
  <c r="FF182" i="6"/>
  <c r="ME178" i="6"/>
  <c r="CX178" i="6" s="1"/>
  <c r="FP172" i="6"/>
  <c r="S172" i="6" s="1"/>
  <c r="DW166" i="6"/>
  <c r="JI166" i="6"/>
  <c r="BY166" i="6" s="1"/>
  <c r="BZ166" i="6" s="1"/>
  <c r="BI166" i="6"/>
  <c r="FH166" i="6"/>
  <c r="K166" i="6" s="1"/>
  <c r="LW165" i="6"/>
  <c r="CP165" i="6" s="1"/>
  <c r="LH164" i="6"/>
  <c r="MI164" i="6"/>
  <c r="DB164" i="6" s="1"/>
  <c r="JG164" i="6"/>
  <c r="BW164" i="6" s="1"/>
  <c r="BX164" i="6" s="1"/>
  <c r="HD164" i="6"/>
  <c r="AB164" i="6" s="1"/>
  <c r="MI161" i="6"/>
  <c r="DB161" i="6" s="1"/>
  <c r="HP161" i="6"/>
  <c r="AN161" i="6" s="1"/>
  <c r="LF160" i="6"/>
  <c r="LH160" i="6" s="1"/>
  <c r="HD159" i="6"/>
  <c r="AB159" i="6" s="1"/>
  <c r="HH159" i="6"/>
  <c r="AF159" i="6" s="1"/>
  <c r="HL159" i="6"/>
  <c r="AJ159" i="6"/>
  <c r="HP159" i="6"/>
  <c r="AN159" i="6" s="1"/>
  <c r="AO158" i="6"/>
  <c r="BJ158" i="6" s="1"/>
  <c r="BI158" i="6"/>
  <c r="AE158" i="6"/>
  <c r="AZ158" i="6" s="1"/>
  <c r="AY158" i="6"/>
  <c r="JE157" i="6"/>
  <c r="BU157" i="6" s="1"/>
  <c r="BV157" i="6" s="1"/>
  <c r="BG157" i="6"/>
  <c r="AM157" i="6"/>
  <c r="BH157" i="6" s="1"/>
  <c r="AE157" i="6"/>
  <c r="AZ157" i="6" s="1"/>
  <c r="HL155" i="6"/>
  <c r="AJ155" i="6" s="1"/>
  <c r="JG153" i="6"/>
  <c r="BW153" i="6" s="1"/>
  <c r="BX153" i="6" s="1"/>
  <c r="JK153" i="6"/>
  <c r="CA153" i="6" s="1"/>
  <c r="CB153" i="6" s="1"/>
  <c r="JO153" i="6"/>
  <c r="CE153" i="6" s="1"/>
  <c r="CF153" i="6" s="1"/>
  <c r="JS153" i="6"/>
  <c r="CI153" i="6" s="1"/>
  <c r="CJ153" i="6" s="1"/>
  <c r="BE153" i="6"/>
  <c r="AK153" i="6"/>
  <c r="BF153" i="6" s="1"/>
  <c r="BK141" i="6"/>
  <c r="AQ141" i="6"/>
  <c r="BL141" i="6" s="1"/>
  <c r="JO192" i="6"/>
  <c r="JG192" i="6"/>
  <c r="FL190" i="6"/>
  <c r="MI189" i="6"/>
  <c r="DB189" i="6" s="1"/>
  <c r="HR189" i="6"/>
  <c r="AP189" i="6" s="1"/>
  <c r="FJ188" i="6"/>
  <c r="MK184" i="6"/>
  <c r="DD184" i="6" s="1"/>
  <c r="HP184" i="6"/>
  <c r="AN184" i="6"/>
  <c r="JO183" i="6"/>
  <c r="JG183" i="6"/>
  <c r="FN183" i="6"/>
  <c r="JS180" i="6"/>
  <c r="CI180" i="6" s="1"/>
  <c r="CJ180" i="6" s="1"/>
  <c r="JO180" i="6"/>
  <c r="CE180" i="6" s="1"/>
  <c r="CF180" i="6" s="1"/>
  <c r="JK180" i="6"/>
  <c r="CA180" i="6" s="1"/>
  <c r="CB180" i="6" s="1"/>
  <c r="MK179" i="6"/>
  <c r="DD179" i="6" s="1"/>
  <c r="DY179" i="6" s="1"/>
  <c r="MG179" i="6"/>
  <c r="CZ179" i="6" s="1"/>
  <c r="MC179" i="6"/>
  <c r="CV179" i="6" s="1"/>
  <c r="FL178" i="6"/>
  <c r="O178" i="6" s="1"/>
  <c r="HP177" i="6"/>
  <c r="AN177" i="6" s="1"/>
  <c r="HL177" i="6"/>
  <c r="AJ177" i="6" s="1"/>
  <c r="JQ176" i="6"/>
  <c r="CG176" i="6" s="1"/>
  <c r="CH176" i="6" s="1"/>
  <c r="JM176" i="6"/>
  <c r="CC176" i="6" s="1"/>
  <c r="CD176" i="6" s="1"/>
  <c r="MI174" i="6"/>
  <c r="DB174" i="6" s="1"/>
  <c r="ME174" i="6"/>
  <c r="CX174" i="6" s="1"/>
  <c r="CY174" i="6" s="1"/>
  <c r="DT174" i="6" s="1"/>
  <c r="HR172" i="6"/>
  <c r="AP172" i="6" s="1"/>
  <c r="HN172" i="6"/>
  <c r="AL172" i="6" s="1"/>
  <c r="HJ172" i="6"/>
  <c r="AH172" i="6" s="1"/>
  <c r="JS171" i="6"/>
  <c r="CI171" i="6" s="1"/>
  <c r="CJ171" i="6" s="1"/>
  <c r="JO171" i="6"/>
  <c r="CE171" i="6" s="1"/>
  <c r="CF171" i="6" s="1"/>
  <c r="JK171" i="6"/>
  <c r="CA171" i="6" s="1"/>
  <c r="CB171" i="6" s="1"/>
  <c r="LF170" i="6"/>
  <c r="LH170" i="6"/>
  <c r="HL168" i="6"/>
  <c r="AJ168" i="6" s="1"/>
  <c r="FR168" i="6"/>
  <c r="U168" i="6" s="1"/>
  <c r="FN168" i="6"/>
  <c r="Q168" i="6" s="1"/>
  <c r="FJ168" i="6"/>
  <c r="M168" i="6" s="1"/>
  <c r="JQ167" i="6"/>
  <c r="CG167" i="6" s="1"/>
  <c r="CH167" i="6" s="1"/>
  <c r="HF167" i="6"/>
  <c r="AD167" i="6" s="1"/>
  <c r="HJ167" i="6"/>
  <c r="AH167" i="6"/>
  <c r="HR167" i="6"/>
  <c r="AP167" i="6" s="1"/>
  <c r="FJ167" i="6"/>
  <c r="M167" i="6"/>
  <c r="N167" i="6" s="1"/>
  <c r="DU166" i="6"/>
  <c r="CQ166" i="6"/>
  <c r="DL166" i="6" s="1"/>
  <c r="DK166" i="6"/>
  <c r="AK166" i="6"/>
  <c r="BF166" i="6" s="1"/>
  <c r="BE166" i="6"/>
  <c r="MI165" i="6"/>
  <c r="DB165" i="6" s="1"/>
  <c r="MA165" i="6"/>
  <c r="CT165" i="6" s="1"/>
  <c r="BE165" i="6"/>
  <c r="FJ164" i="6"/>
  <c r="M164" i="6" s="1"/>
  <c r="LF163" i="6"/>
  <c r="LH163" i="6"/>
  <c r="BK163" i="6"/>
  <c r="AQ163" i="6"/>
  <c r="BL163" i="6" s="1"/>
  <c r="FL163" i="6"/>
  <c r="O163" i="6" s="1"/>
  <c r="MK159" i="6"/>
  <c r="DD159" i="6" s="1"/>
  <c r="AW158" i="6"/>
  <c r="AC158" i="6"/>
  <c r="AX158" i="6" s="1"/>
  <c r="FP157" i="6"/>
  <c r="S157" i="6" s="1"/>
  <c r="FF157" i="6"/>
  <c r="I157" i="6" s="1"/>
  <c r="HD155" i="6"/>
  <c r="AB155" i="6" s="1"/>
  <c r="AK149" i="6"/>
  <c r="BF149" i="6" s="1"/>
  <c r="BE149" i="6"/>
  <c r="BI149" i="6"/>
  <c r="AO149" i="6"/>
  <c r="BJ149" i="6" s="1"/>
  <c r="AO145" i="6"/>
  <c r="BJ145" i="6" s="1"/>
  <c r="BI145" i="6"/>
  <c r="AW142" i="6"/>
  <c r="AC142" i="6"/>
  <c r="AX142" i="6" s="1"/>
  <c r="JS157" i="6"/>
  <c r="CI157" i="6" s="1"/>
  <c r="CJ157" i="6" s="1"/>
  <c r="JK157" i="6"/>
  <c r="CA157" i="6" s="1"/>
  <c r="CB157" i="6" s="1"/>
  <c r="FR157" i="6"/>
  <c r="U157" i="6" s="1"/>
  <c r="FN157" i="6"/>
  <c r="Q157" i="6" s="1"/>
  <c r="R157" i="6" s="1"/>
  <c r="FJ157" i="6"/>
  <c r="M157" i="6" s="1"/>
  <c r="HR154" i="6"/>
  <c r="AP154" i="6" s="1"/>
  <c r="HN154" i="6"/>
  <c r="AL154" i="6" s="1"/>
  <c r="HJ154" i="6"/>
  <c r="AH154" i="6" s="1"/>
  <c r="FP148" i="6"/>
  <c r="S148" i="6" s="1"/>
  <c r="FD148" i="6"/>
  <c r="G148" i="6" s="1"/>
  <c r="H148" i="6" s="1"/>
  <c r="FP146" i="6"/>
  <c r="S146" i="6" s="1"/>
  <c r="HP144" i="6"/>
  <c r="AN144" i="6" s="1"/>
  <c r="HR144" i="6"/>
  <c r="AP144" i="6" s="1"/>
  <c r="HJ144" i="6"/>
  <c r="AH144" i="6" s="1"/>
  <c r="HF144" i="6"/>
  <c r="AD144" i="6" s="1"/>
  <c r="CQ142" i="6"/>
  <c r="DL142" i="6" s="1"/>
  <c r="DK142" i="6"/>
  <c r="HD138" i="6"/>
  <c r="AB138" i="6" s="1"/>
  <c r="AM136" i="6"/>
  <c r="BH136" i="6" s="1"/>
  <c r="BG136" i="6"/>
  <c r="AW133" i="6"/>
  <c r="AC133" i="6"/>
  <c r="AX133" i="6" s="1"/>
  <c r="AC128" i="6"/>
  <c r="AX128" i="6" s="1"/>
  <c r="AW128" i="6"/>
  <c r="AK126" i="6"/>
  <c r="BF126" i="6" s="1"/>
  <c r="BE126" i="6"/>
  <c r="BE124" i="6"/>
  <c r="AK124" i="6"/>
  <c r="BF124" i="6" s="1"/>
  <c r="AW124" i="6"/>
  <c r="AC124" i="6"/>
  <c r="AX124" i="6" s="1"/>
  <c r="FR163" i="6"/>
  <c r="U163" i="6"/>
  <c r="FN163" i="6"/>
  <c r="Q163" i="6" s="1"/>
  <c r="FJ163" i="6"/>
  <c r="M163" i="6" s="1"/>
  <c r="DK157" i="6"/>
  <c r="BE157" i="6"/>
  <c r="AW157" i="6"/>
  <c r="FF148" i="6"/>
  <c r="I148" i="6" s="1"/>
  <c r="HN145" i="6"/>
  <c r="AL145" i="6" s="1"/>
  <c r="HF145" i="6"/>
  <c r="AD145" i="6" s="1"/>
  <c r="BE136" i="6"/>
  <c r="AK136" i="6"/>
  <c r="BF136" i="6" s="1"/>
  <c r="BC130" i="6"/>
  <c r="AI130" i="6"/>
  <c r="BD130" i="6" s="1"/>
  <c r="BC126" i="6"/>
  <c r="AI126" i="6"/>
  <c r="BD126" i="6" s="1"/>
  <c r="MK164" i="6"/>
  <c r="DD164" i="6" s="1"/>
  <c r="MG164" i="6"/>
  <c r="CZ164" i="6" s="1"/>
  <c r="MC164" i="6"/>
  <c r="CV164" i="6" s="1"/>
  <c r="HN164" i="6"/>
  <c r="AL164" i="6" s="1"/>
  <c r="HJ164" i="6"/>
  <c r="AH164" i="6" s="1"/>
  <c r="JS159" i="6"/>
  <c r="CI159" i="6" s="1"/>
  <c r="CJ159" i="6" s="1"/>
  <c r="JO159" i="6"/>
  <c r="CE159" i="6" s="1"/>
  <c r="CF159" i="6" s="1"/>
  <c r="FR159" i="6"/>
  <c r="U159" i="6" s="1"/>
  <c r="FN159" i="6"/>
  <c r="Q159" i="6" s="1"/>
  <c r="FJ159" i="6"/>
  <c r="M159" i="6" s="1"/>
  <c r="FR155" i="6"/>
  <c r="U155" i="6" s="1"/>
  <c r="FN155" i="6"/>
  <c r="Q155" i="6" s="1"/>
  <c r="FJ155" i="6"/>
  <c r="M155" i="6" s="1"/>
  <c r="N155" i="6" s="1"/>
  <c r="HR152" i="6"/>
  <c r="AP152" i="6" s="1"/>
  <c r="HN152" i="6"/>
  <c r="AL152" i="6" s="1"/>
  <c r="HJ152" i="6"/>
  <c r="AH152" i="6" s="1"/>
  <c r="HF152" i="6"/>
  <c r="AD152" i="6" s="1"/>
  <c r="AE152" i="6" s="1"/>
  <c r="AZ152" i="6" s="1"/>
  <c r="HJ148" i="6"/>
  <c r="AH148" i="6" s="1"/>
  <c r="HN146" i="6"/>
  <c r="AL146" i="6" s="1"/>
  <c r="FH146" i="6"/>
  <c r="K146" i="6" s="1"/>
  <c r="FD146" i="6"/>
  <c r="G146" i="6" s="1"/>
  <c r="HN144" i="6"/>
  <c r="AL144" i="6" s="1"/>
  <c r="HH144" i="6"/>
  <c r="AF144" i="6" s="1"/>
  <c r="AI136" i="6"/>
  <c r="BD136" i="6" s="1"/>
  <c r="BC136" i="6"/>
  <c r="HP135" i="6"/>
  <c r="AN135" i="6" s="1"/>
  <c r="BE133" i="6"/>
  <c r="HF149" i="6"/>
  <c r="AD149" i="6" s="1"/>
  <c r="HN148" i="6"/>
  <c r="AL148" i="6" s="1"/>
  <c r="FD145" i="6"/>
  <c r="G145" i="6" s="1"/>
  <c r="AK142" i="6"/>
  <c r="BF142" i="6" s="1"/>
  <c r="BE142" i="6"/>
  <c r="BG141" i="6"/>
  <c r="AM141" i="6"/>
  <c r="BH141" i="6" s="1"/>
  <c r="HJ149" i="6"/>
  <c r="AH149" i="6" s="1"/>
  <c r="HR148" i="6"/>
  <c r="AP148" i="6" s="1"/>
  <c r="HD148" i="6"/>
  <c r="AB148" i="6" s="1"/>
  <c r="HF146" i="6"/>
  <c r="AD146" i="6" s="1"/>
  <c r="FH145" i="6"/>
  <c r="K145" i="6" s="1"/>
  <c r="DY142" i="6"/>
  <c r="AY142" i="6"/>
  <c r="BE139" i="6"/>
  <c r="AK139" i="6"/>
  <c r="BF139" i="6" s="1"/>
  <c r="HL135" i="6"/>
  <c r="AJ135" i="6" s="1"/>
  <c r="HR146" i="6"/>
  <c r="AP146" i="6" s="1"/>
  <c r="FL146" i="6"/>
  <c r="O146" i="6" s="1"/>
  <c r="DS142" i="6"/>
  <c r="DA142" i="6"/>
  <c r="DV142" i="6" s="1"/>
  <c r="DU142" i="6"/>
  <c r="AG133" i="6"/>
  <c r="BB133" i="6" s="1"/>
  <c r="BA133" i="6"/>
  <c r="AQ131" i="6"/>
  <c r="BL131" i="6" s="1"/>
  <c r="BK131" i="6"/>
  <c r="BC123" i="6"/>
  <c r="AI123" i="6"/>
  <c r="BD123" i="6" s="1"/>
  <c r="HL152" i="6"/>
  <c r="AJ152" i="6" s="1"/>
  <c r="FH148" i="6"/>
  <c r="K148" i="6" s="1"/>
  <c r="AI146" i="6"/>
  <c r="BD146" i="6" s="1"/>
  <c r="JQ145" i="6"/>
  <c r="CG145" i="6" s="1"/>
  <c r="CH145" i="6" s="1"/>
  <c r="HL144" i="6"/>
  <c r="AJ144" i="6" s="1"/>
  <c r="HD144" i="6"/>
  <c r="AB144" i="6" s="1"/>
  <c r="BC139" i="6"/>
  <c r="HP138" i="6"/>
  <c r="AN138" i="6" s="1"/>
  <c r="BA135" i="6"/>
  <c r="AG135" i="6"/>
  <c r="BB135" i="6" s="1"/>
  <c r="AE130" i="6"/>
  <c r="AZ130" i="6" s="1"/>
  <c r="AO126" i="6"/>
  <c r="BJ126" i="6" s="1"/>
  <c r="BI126" i="6"/>
  <c r="AC126" i="6"/>
  <c r="AX126" i="6" s="1"/>
  <c r="FL148" i="6"/>
  <c r="O148" i="6" s="1"/>
  <c r="AO141" i="6"/>
  <c r="BJ141" i="6" s="1"/>
  <c r="BI141" i="6"/>
  <c r="BK139" i="6"/>
  <c r="AQ139" i="6"/>
  <c r="BL139" i="6" s="1"/>
  <c r="AG139" i="6"/>
  <c r="BB139" i="6" s="1"/>
  <c r="HR142" i="6"/>
  <c r="AP142" i="6" s="1"/>
  <c r="HP136" i="6"/>
  <c r="AN136" i="6" s="1"/>
  <c r="HH136" i="6"/>
  <c r="AF136" i="6" s="1"/>
  <c r="FL136" i="6"/>
  <c r="O136" i="6" s="1"/>
  <c r="FN133" i="6"/>
  <c r="Q133" i="6" s="1"/>
  <c r="R133" i="6" s="1"/>
  <c r="BK132" i="6"/>
  <c r="AQ132" i="6"/>
  <c r="BL132" i="6" s="1"/>
  <c r="AK132" i="6"/>
  <c r="BF132" i="6" s="1"/>
  <c r="FL131" i="6"/>
  <c r="O131" i="6" s="1"/>
  <c r="FD131" i="6"/>
  <c r="G131" i="6" s="1"/>
  <c r="HL128" i="6"/>
  <c r="AJ128" i="6" s="1"/>
  <c r="AK128" i="6" s="1"/>
  <c r="BF128" i="6" s="1"/>
  <c r="HF126" i="6"/>
  <c r="AD126" i="6" s="1"/>
  <c r="FR126" i="6"/>
  <c r="U126" i="6" s="1"/>
  <c r="BK124" i="6"/>
  <c r="AQ124" i="6"/>
  <c r="BL124" i="6" s="1"/>
  <c r="BC124" i="6"/>
  <c r="AI124" i="6"/>
  <c r="BD124" i="6" s="1"/>
  <c r="AW123" i="6"/>
  <c r="AC123" i="6"/>
  <c r="AX123" i="6" s="1"/>
  <c r="AC122" i="6"/>
  <c r="AX122" i="6" s="1"/>
  <c r="AW122" i="6"/>
  <c r="FN141" i="6"/>
  <c r="Q141" i="6" s="1"/>
  <c r="HL138" i="6"/>
  <c r="AJ138" i="6" s="1"/>
  <c r="AW131" i="6"/>
  <c r="AC131" i="6"/>
  <c r="AX131" i="6" s="1"/>
  <c r="HN130" i="6"/>
  <c r="AL130" i="6" s="1"/>
  <c r="HH129" i="6"/>
  <c r="AF129" i="6" s="1"/>
  <c r="FP126" i="6"/>
  <c r="S126" i="6" s="1"/>
  <c r="FF126" i="6"/>
  <c r="I126" i="6" s="1"/>
  <c r="FN125" i="6"/>
  <c r="Q125" i="6" s="1"/>
  <c r="FF125" i="6"/>
  <c r="I125" i="6" s="1"/>
  <c r="FF124" i="6"/>
  <c r="I124" i="6" s="1"/>
  <c r="FR124" i="6"/>
  <c r="U124" i="6" s="1"/>
  <c r="BK123" i="6"/>
  <c r="AQ123" i="6"/>
  <c r="BL123" i="6" s="1"/>
  <c r="FH135" i="6"/>
  <c r="K135" i="6" s="1"/>
  <c r="FL135" i="6"/>
  <c r="O135" i="6" s="1"/>
  <c r="FP135" i="6"/>
  <c r="S135" i="6" s="1"/>
  <c r="DC118" i="6"/>
  <c r="DX118" i="6" s="1"/>
  <c r="FR141" i="6"/>
  <c r="U141" i="6"/>
  <c r="FP139" i="6"/>
  <c r="S139" i="6" s="1"/>
  <c r="FH139" i="6"/>
  <c r="K139" i="6" s="1"/>
  <c r="FF132" i="6"/>
  <c r="I132" i="6" s="1"/>
  <c r="HH131" i="6"/>
  <c r="AF131" i="6" s="1"/>
  <c r="FR131" i="6"/>
  <c r="U131" i="6" s="1"/>
  <c r="FH131" i="6"/>
  <c r="K131" i="6" s="1"/>
  <c r="HP129" i="6"/>
  <c r="AN129" i="6" s="1"/>
  <c r="HF128" i="6"/>
  <c r="AD128" i="6" s="1"/>
  <c r="BG126" i="6"/>
  <c r="FN126" i="6"/>
  <c r="Q126" i="6" s="1"/>
  <c r="AE123" i="6"/>
  <c r="AZ123" i="6" s="1"/>
  <c r="AY123" i="6"/>
  <c r="BC132" i="6"/>
  <c r="AI132" i="6"/>
  <c r="BD132" i="6" s="1"/>
  <c r="HH130" i="6"/>
  <c r="AF130" i="6" s="1"/>
  <c r="HL130" i="6"/>
  <c r="AJ130" i="6" s="1"/>
  <c r="HP130" i="6"/>
  <c r="AN130" i="6" s="1"/>
  <c r="AO128" i="6"/>
  <c r="BJ128" i="6" s="1"/>
  <c r="BI128" i="6"/>
  <c r="AG128" i="6"/>
  <c r="BB128" i="6" s="1"/>
  <c r="BA128" i="6"/>
  <c r="AK118" i="6"/>
  <c r="BF118" i="6" s="1"/>
  <c r="BE118" i="6"/>
  <c r="FP141" i="6"/>
  <c r="S141" i="6" s="1"/>
  <c r="HF138" i="6"/>
  <c r="AD138" i="6" s="1"/>
  <c r="HJ138" i="6"/>
  <c r="AH138" i="6" s="1"/>
  <c r="HN138" i="6"/>
  <c r="AL138" i="6" s="1"/>
  <c r="HR138" i="6"/>
  <c r="AP138" i="6" s="1"/>
  <c r="HF135" i="6"/>
  <c r="AD135" i="6" s="1"/>
  <c r="AM131" i="6"/>
  <c r="BH131" i="6" s="1"/>
  <c r="BG131" i="6"/>
  <c r="HD130" i="6"/>
  <c r="AB130" i="6" s="1"/>
  <c r="HL129" i="6"/>
  <c r="AJ129" i="6" s="1"/>
  <c r="HF129" i="6"/>
  <c r="AD129" i="6" s="1"/>
  <c r="HJ129" i="6"/>
  <c r="AH129" i="6" s="1"/>
  <c r="HN129" i="6"/>
  <c r="AL129" i="6"/>
  <c r="HR129" i="6"/>
  <c r="AP129" i="6" s="1"/>
  <c r="FJ126" i="6"/>
  <c r="M126" i="6"/>
  <c r="FD125" i="6"/>
  <c r="G125" i="6" s="1"/>
  <c r="BA124" i="6"/>
  <c r="FP124" i="6"/>
  <c r="S124" i="6" s="1"/>
  <c r="BE119" i="6"/>
  <c r="FL139" i="6"/>
  <c r="O139" i="6" s="1"/>
  <c r="HD136" i="6"/>
  <c r="AB136" i="6" s="1"/>
  <c r="FN135" i="6"/>
  <c r="Q135" i="6" s="1"/>
  <c r="FF135" i="6"/>
  <c r="I135" i="6" s="1"/>
  <c r="BK133" i="6"/>
  <c r="AQ133" i="6"/>
  <c r="BL133" i="6" s="1"/>
  <c r="HD129" i="6"/>
  <c r="AB129" i="6" s="1"/>
  <c r="FH126" i="6"/>
  <c r="K126" i="6" s="1"/>
  <c r="AY124" i="6"/>
  <c r="AM123" i="6"/>
  <c r="BH123" i="6" s="1"/>
  <c r="BG123" i="6"/>
  <c r="BK121" i="6"/>
  <c r="AQ121" i="6"/>
  <c r="BL121" i="6" s="1"/>
  <c r="FP123" i="6"/>
  <c r="S123" i="6" s="1"/>
  <c r="FL123" i="6"/>
  <c r="O123" i="6" s="1"/>
  <c r="FH123" i="6"/>
  <c r="K123" i="6" s="1"/>
  <c r="HH122" i="6"/>
  <c r="AF122" i="6" s="1"/>
  <c r="FD117" i="6"/>
  <c r="G117" i="6" s="1"/>
  <c r="AE115" i="6"/>
  <c r="AZ115" i="6" s="1"/>
  <c r="AY115" i="6"/>
  <c r="BG111" i="6"/>
  <c r="AK109" i="6"/>
  <c r="BF109" i="6" s="1"/>
  <c r="BE109" i="6"/>
  <c r="BC107" i="6"/>
  <c r="AI107" i="6"/>
  <c r="BD107" i="6" s="1"/>
  <c r="FH106" i="6"/>
  <c r="K106" i="6" s="1"/>
  <c r="DY104" i="6"/>
  <c r="DE104" i="6"/>
  <c r="DZ104" i="6" s="1"/>
  <c r="DC103" i="6"/>
  <c r="DX103" i="6" s="1"/>
  <c r="DW103" i="6"/>
  <c r="JK103" i="6"/>
  <c r="CA103" i="6" s="1"/>
  <c r="CB103" i="6" s="1"/>
  <c r="JO103" i="6"/>
  <c r="CE103" i="6" s="1"/>
  <c r="CF103" i="6" s="1"/>
  <c r="JS103" i="6"/>
  <c r="CI103" i="6" s="1"/>
  <c r="CJ103" i="6" s="1"/>
  <c r="AE101" i="6"/>
  <c r="AZ101" i="6" s="1"/>
  <c r="AY101" i="6"/>
  <c r="AC100" i="6"/>
  <c r="AX100" i="6" s="1"/>
  <c r="AW100" i="6"/>
  <c r="AM44" i="6"/>
  <c r="BH44" i="6" s="1"/>
  <c r="BG44" i="6"/>
  <c r="AE43" i="6"/>
  <c r="AZ43" i="6" s="1"/>
  <c r="AY43" i="6"/>
  <c r="AG42" i="6"/>
  <c r="BB42" i="6" s="1"/>
  <c r="BA42" i="6"/>
  <c r="BG41" i="6"/>
  <c r="AM41" i="6"/>
  <c r="BH41" i="6" s="1"/>
  <c r="J41" i="6"/>
  <c r="AQ40" i="6"/>
  <c r="BL40" i="6" s="1"/>
  <c r="BK40" i="6"/>
  <c r="AO122" i="6"/>
  <c r="BJ122" i="6" s="1"/>
  <c r="HL122" i="6"/>
  <c r="AJ122" i="6" s="1"/>
  <c r="HF121" i="6"/>
  <c r="AD121" i="6" s="1"/>
  <c r="HF119" i="6"/>
  <c r="AD119" i="6" s="1"/>
  <c r="JG118" i="6"/>
  <c r="BW118" i="6" s="1"/>
  <c r="BX118" i="6" s="1"/>
  <c r="JK118" i="6"/>
  <c r="CA118" i="6" s="1"/>
  <c r="CB118" i="6" s="1"/>
  <c r="JO118" i="6"/>
  <c r="CE118" i="6" s="1"/>
  <c r="CF118" i="6" s="1"/>
  <c r="JS118" i="6"/>
  <c r="CI118" i="6" s="1"/>
  <c r="CJ118" i="6" s="1"/>
  <c r="JM117" i="6"/>
  <c r="CC117" i="6" s="1"/>
  <c r="CD117" i="6" s="1"/>
  <c r="AG117" i="6"/>
  <c r="BB117" i="6" s="1"/>
  <c r="BE116" i="6"/>
  <c r="AK116" i="6"/>
  <c r="BF116" i="6" s="1"/>
  <c r="DK113" i="6"/>
  <c r="CQ113" i="6"/>
  <c r="DL113" i="6" s="1"/>
  <c r="HD112" i="6"/>
  <c r="AB112" i="6" s="1"/>
  <c r="HH112" i="6"/>
  <c r="AF112" i="6" s="1"/>
  <c r="HL112" i="6"/>
  <c r="AJ112" i="6" s="1"/>
  <c r="HP112" i="6"/>
  <c r="AN112" i="6" s="1"/>
  <c r="FP109" i="6"/>
  <c r="S109" i="6" s="1"/>
  <c r="T109" i="6" s="1"/>
  <c r="AM106" i="6"/>
  <c r="BH106" i="6" s="1"/>
  <c r="BG106" i="6"/>
  <c r="FF106" i="6"/>
  <c r="I106" i="6" s="1"/>
  <c r="JE103" i="6"/>
  <c r="BU103" i="6" s="1"/>
  <c r="BV103" i="6" s="1"/>
  <c r="BK118" i="6"/>
  <c r="AQ118" i="6"/>
  <c r="BL118" i="6" s="1"/>
  <c r="AM115" i="6"/>
  <c r="BH115" i="6" s="1"/>
  <c r="BG115" i="6"/>
  <c r="BC111" i="6"/>
  <c r="AI111" i="6"/>
  <c r="BD111" i="6" s="1"/>
  <c r="AG110" i="6"/>
  <c r="BB110" i="6" s="1"/>
  <c r="BA110" i="6"/>
  <c r="AM107" i="6"/>
  <c r="BH107" i="6" s="1"/>
  <c r="BG107" i="6"/>
  <c r="FD107" i="6"/>
  <c r="G107" i="6" s="1"/>
  <c r="FH107" i="6"/>
  <c r="K107" i="6" s="1"/>
  <c r="FL107" i="6"/>
  <c r="O107" i="6" s="1"/>
  <c r="FP107" i="6"/>
  <c r="S107" i="6" s="1"/>
  <c r="AM104" i="6"/>
  <c r="BH104" i="6" s="1"/>
  <c r="BG104" i="6"/>
  <c r="FD104" i="6"/>
  <c r="G104" i="6" s="1"/>
  <c r="FH104" i="6"/>
  <c r="K104" i="6" s="1"/>
  <c r="FL104" i="6"/>
  <c r="O104" i="6" s="1"/>
  <c r="FP104" i="6"/>
  <c r="S104" i="6" s="1"/>
  <c r="AC103" i="6"/>
  <c r="AX103" i="6" s="1"/>
  <c r="AW103" i="6"/>
  <c r="BE101" i="6"/>
  <c r="AK101" i="6"/>
  <c r="BF101" i="6" s="1"/>
  <c r="AW101" i="6"/>
  <c r="BI96" i="6"/>
  <c r="AY96" i="6"/>
  <c r="AE96" i="6"/>
  <c r="AZ96" i="6" s="1"/>
  <c r="AM89" i="6"/>
  <c r="BH89" i="6" s="1"/>
  <c r="BG89" i="6"/>
  <c r="BC72" i="6"/>
  <c r="AI72" i="6"/>
  <c r="BD72" i="6" s="1"/>
  <c r="AW72" i="6"/>
  <c r="AC72" i="6"/>
  <c r="AX72" i="6" s="1"/>
  <c r="HP119" i="6"/>
  <c r="AN119" i="6"/>
  <c r="HH119" i="6"/>
  <c r="AF119" i="6" s="1"/>
  <c r="JS117" i="6"/>
  <c r="CI117" i="6" s="1"/>
  <c r="CJ117" i="6" s="1"/>
  <c r="JK117" i="6"/>
  <c r="CA117" i="6" s="1"/>
  <c r="CB117" i="6" s="1"/>
  <c r="JE117" i="6"/>
  <c r="BU117" i="6" s="1"/>
  <c r="BV117" i="6" s="1"/>
  <c r="BK117" i="6"/>
  <c r="AQ117" i="6"/>
  <c r="BL117" i="6" s="1"/>
  <c r="FF117" i="6"/>
  <c r="I117" i="6" s="1"/>
  <c r="FJ117" i="6"/>
  <c r="M117" i="6" s="1"/>
  <c r="FN117" i="6"/>
  <c r="Q117" i="6" s="1"/>
  <c r="AG115" i="6"/>
  <c r="BB115" i="6" s="1"/>
  <c r="BA115" i="6"/>
  <c r="AQ109" i="6"/>
  <c r="BL109" i="6" s="1"/>
  <c r="BC109" i="6"/>
  <c r="FF107" i="6"/>
  <c r="I107" i="6" s="1"/>
  <c r="BC106" i="6"/>
  <c r="AI106" i="6"/>
  <c r="BD106" i="6" s="1"/>
  <c r="FR106" i="6"/>
  <c r="U106" i="6" s="1"/>
  <c r="JI103" i="6"/>
  <c r="BY103" i="6"/>
  <c r="BZ103" i="6" s="1"/>
  <c r="AC95" i="6"/>
  <c r="AX95" i="6" s="1"/>
  <c r="AW95" i="6"/>
  <c r="AM93" i="6"/>
  <c r="BH93" i="6" s="1"/>
  <c r="BG93" i="6"/>
  <c r="FR132" i="6"/>
  <c r="U132" i="6" s="1"/>
  <c r="FN132" i="6"/>
  <c r="Q132" i="6" s="1"/>
  <c r="FJ132" i="6"/>
  <c r="M132" i="6" s="1"/>
  <c r="HR128" i="6"/>
  <c r="AP128" i="6" s="1"/>
  <c r="HN128" i="6"/>
  <c r="AL128" i="6" s="1"/>
  <c r="AM128" i="6" s="1"/>
  <c r="BH128" i="6" s="1"/>
  <c r="HJ128" i="6"/>
  <c r="AH128" i="6" s="1"/>
  <c r="FP128" i="6"/>
  <c r="S128" i="6" s="1"/>
  <c r="FL128" i="6"/>
  <c r="O128" i="6" s="1"/>
  <c r="FR123" i="6"/>
  <c r="U123" i="6" s="1"/>
  <c r="FN123" i="6"/>
  <c r="Q123" i="6" s="1"/>
  <c r="FJ123" i="6"/>
  <c r="M123" i="6" s="1"/>
  <c r="HF122" i="6"/>
  <c r="AD122" i="6" s="1"/>
  <c r="HJ121" i="6"/>
  <c r="AH121" i="6" s="1"/>
  <c r="BI118" i="6"/>
  <c r="BA116" i="6"/>
  <c r="AY111" i="6"/>
  <c r="AE111" i="6"/>
  <c r="AZ111" i="6" s="1"/>
  <c r="AO109" i="6"/>
  <c r="BJ109" i="6" s="1"/>
  <c r="BI109" i="6"/>
  <c r="FF109" i="6"/>
  <c r="I109" i="6" s="1"/>
  <c r="J109" i="6" s="1"/>
  <c r="FJ109" i="6"/>
  <c r="M109" i="6" s="1"/>
  <c r="FN109" i="6"/>
  <c r="Q109" i="6" s="1"/>
  <c r="FR109" i="6"/>
  <c r="U109" i="6" s="1"/>
  <c r="BK107" i="6"/>
  <c r="AQ107" i="6"/>
  <c r="BL107" i="6" s="1"/>
  <c r="FP106" i="6"/>
  <c r="S106" i="6" s="1"/>
  <c r="DQ104" i="6"/>
  <c r="CW104" i="6"/>
  <c r="DR104" i="6" s="1"/>
  <c r="CQ104" i="6"/>
  <c r="DL104" i="6" s="1"/>
  <c r="BK104" i="6"/>
  <c r="AQ104" i="6"/>
  <c r="BL104" i="6" s="1"/>
  <c r="CY103" i="6"/>
  <c r="DT103" i="6" s="1"/>
  <c r="DS103" i="6"/>
  <c r="CQ103" i="6"/>
  <c r="DL103" i="6" s="1"/>
  <c r="DK103" i="6"/>
  <c r="AO101" i="6"/>
  <c r="BJ101" i="6" s="1"/>
  <c r="BI101" i="6"/>
  <c r="AC93" i="6"/>
  <c r="AX93" i="6" s="1"/>
  <c r="AW93" i="6"/>
  <c r="HJ122" i="6"/>
  <c r="AH122" i="6" s="1"/>
  <c r="FN121" i="6"/>
  <c r="Q121" i="6" s="1"/>
  <c r="FF121" i="6"/>
  <c r="I121" i="6" s="1"/>
  <c r="FH119" i="6"/>
  <c r="K119" i="6" s="1"/>
  <c r="FL119" i="6"/>
  <c r="O119" i="6" s="1"/>
  <c r="FP119" i="6"/>
  <c r="S119" i="6" s="1"/>
  <c r="JM118" i="6"/>
  <c r="CC118" i="6" s="1"/>
  <c r="CD118" i="6" s="1"/>
  <c r="BG118" i="6"/>
  <c r="FL118" i="6"/>
  <c r="O118" i="6" s="1"/>
  <c r="JQ117" i="6"/>
  <c r="CG117" i="6" s="1"/>
  <c r="CH117" i="6" s="1"/>
  <c r="JI117" i="6"/>
  <c r="BY117" i="6" s="1"/>
  <c r="BZ117" i="6" s="1"/>
  <c r="AO117" i="6"/>
  <c r="BJ117" i="6" s="1"/>
  <c r="FL116" i="6"/>
  <c r="O116" i="6" s="1"/>
  <c r="BC115" i="6"/>
  <c r="AI115" i="6"/>
  <c r="BD115" i="6" s="1"/>
  <c r="AW115" i="6"/>
  <c r="HF113" i="6"/>
  <c r="AD113" i="6" s="1"/>
  <c r="HJ113" i="6"/>
  <c r="AH113" i="6" s="1"/>
  <c r="HN113" i="6"/>
  <c r="AL113" i="6" s="1"/>
  <c r="HR113" i="6"/>
  <c r="AP113" i="6" s="1"/>
  <c r="AW111" i="6"/>
  <c r="AC110" i="6"/>
  <c r="AX110" i="6" s="1"/>
  <c r="AW110" i="6"/>
  <c r="FD109" i="6"/>
  <c r="G109" i="6" s="1"/>
  <c r="BI106" i="6"/>
  <c r="AE106" i="6"/>
  <c r="AZ106" i="6" s="1"/>
  <c r="AY106" i="6"/>
  <c r="FN106" i="6"/>
  <c r="Q106" i="6" s="1"/>
  <c r="R106" i="6" s="1"/>
  <c r="FD106" i="6"/>
  <c r="G106" i="6" s="1"/>
  <c r="DU103" i="6"/>
  <c r="JQ103" i="6"/>
  <c r="CG103" i="6" s="1"/>
  <c r="CH103" i="6" s="1"/>
  <c r="BK103" i="6"/>
  <c r="AQ103" i="6"/>
  <c r="BL103" i="6" s="1"/>
  <c r="BC103" i="6"/>
  <c r="AI103" i="6"/>
  <c r="BD103" i="6" s="1"/>
  <c r="BC100" i="6"/>
  <c r="AI100" i="6"/>
  <c r="BD100" i="6" s="1"/>
  <c r="AM98" i="6"/>
  <c r="BH98" i="6" s="1"/>
  <c r="BG98" i="6"/>
  <c r="JG93" i="6"/>
  <c r="BW93" i="6" s="1"/>
  <c r="BX93" i="6" s="1"/>
  <c r="JK93" i="6"/>
  <c r="CA93" i="6" s="1"/>
  <c r="CB93" i="6" s="1"/>
  <c r="JO93" i="6"/>
  <c r="CE93" i="6" s="1"/>
  <c r="CF93" i="6" s="1"/>
  <c r="JS93" i="6"/>
  <c r="CI93" i="6" s="1"/>
  <c r="CJ93" i="6" s="1"/>
  <c r="HR135" i="6"/>
  <c r="AP135" i="6" s="1"/>
  <c r="HN135" i="6"/>
  <c r="AL135" i="6" s="1"/>
  <c r="HJ135" i="6"/>
  <c r="AH135" i="6" s="1"/>
  <c r="FN130" i="6"/>
  <c r="Q130" i="6" s="1"/>
  <c r="FJ130" i="6"/>
  <c r="M130" i="6" s="1"/>
  <c r="HR125" i="6"/>
  <c r="AP125" i="6" s="1"/>
  <c r="HN125" i="6"/>
  <c r="AL125" i="6" s="1"/>
  <c r="HJ125" i="6"/>
  <c r="AH125" i="6" s="1"/>
  <c r="FL125" i="6"/>
  <c r="O125" i="6" s="1"/>
  <c r="HH121" i="6"/>
  <c r="AF121" i="6" s="1"/>
  <c r="FL117" i="6"/>
  <c r="O117" i="6" s="1"/>
  <c r="BK116" i="6"/>
  <c r="AQ116" i="6"/>
  <c r="BL116" i="6" s="1"/>
  <c r="FJ116" i="6"/>
  <c r="M116" i="6" s="1"/>
  <c r="AW113" i="6"/>
  <c r="AC113" i="6"/>
  <c r="AX113" i="6" s="1"/>
  <c r="AE112" i="6"/>
  <c r="AZ112" i="6" s="1"/>
  <c r="BK111" i="6"/>
  <c r="AQ111" i="6"/>
  <c r="BL111" i="6" s="1"/>
  <c r="JE109" i="6"/>
  <c r="BU109" i="6" s="1"/>
  <c r="BV109" i="6" s="1"/>
  <c r="JI109" i="6"/>
  <c r="BY109" i="6" s="1"/>
  <c r="BZ109" i="6" s="1"/>
  <c r="JM109" i="6"/>
  <c r="CC109" i="6" s="1"/>
  <c r="CD109" i="6" s="1"/>
  <c r="JQ109" i="6"/>
  <c r="CG109" i="6" s="1"/>
  <c r="CH109" i="6" s="1"/>
  <c r="JG109" i="6"/>
  <c r="BW109" i="6" s="1"/>
  <c r="BX109" i="6" s="1"/>
  <c r="JK109" i="6"/>
  <c r="CA109" i="6" s="1"/>
  <c r="CB109" i="6" s="1"/>
  <c r="JO109" i="6"/>
  <c r="CE109" i="6" s="1"/>
  <c r="CF109" i="6" s="1"/>
  <c r="JS109" i="6"/>
  <c r="CI109" i="6" s="1"/>
  <c r="CJ109" i="6" s="1"/>
  <c r="AE107" i="6"/>
  <c r="AZ107" i="6" s="1"/>
  <c r="AY107" i="6"/>
  <c r="FL106" i="6"/>
  <c r="O106" i="6" s="1"/>
  <c r="DA104" i="6"/>
  <c r="DV104" i="6" s="1"/>
  <c r="DU104" i="6"/>
  <c r="JE104" i="6"/>
  <c r="BU104" i="6" s="1"/>
  <c r="BV104" i="6" s="1"/>
  <c r="JI104" i="6"/>
  <c r="BY104" i="6" s="1"/>
  <c r="BZ104" i="6" s="1"/>
  <c r="JM104" i="6"/>
  <c r="CC104" i="6" s="1"/>
  <c r="CD104" i="6" s="1"/>
  <c r="JQ104" i="6"/>
  <c r="CG104" i="6" s="1"/>
  <c r="CH104" i="6" s="1"/>
  <c r="AE104" i="6"/>
  <c r="AZ104" i="6" s="1"/>
  <c r="AY104" i="6"/>
  <c r="AO103" i="6"/>
  <c r="BJ103" i="6" s="1"/>
  <c r="BI103" i="6"/>
  <c r="AG103" i="6"/>
  <c r="BB103" i="6" s="1"/>
  <c r="BA103" i="6"/>
  <c r="FF103" i="6"/>
  <c r="I103" i="6" s="1"/>
  <c r="FJ103" i="6"/>
  <c r="M103" i="6" s="1"/>
  <c r="AW92" i="6"/>
  <c r="AC92" i="6"/>
  <c r="AX92" i="6" s="1"/>
  <c r="BA87" i="6"/>
  <c r="AG87" i="6"/>
  <c r="BB87" i="6" s="1"/>
  <c r="HN121" i="6"/>
  <c r="AL121" i="6" s="1"/>
  <c r="FL121" i="6"/>
  <c r="O121" i="6" s="1"/>
  <c r="BA118" i="6"/>
  <c r="LW117" i="6"/>
  <c r="CP117" i="6" s="1"/>
  <c r="MA117" i="6"/>
  <c r="CT117" i="6" s="1"/>
  <c r="CU117" i="6" s="1"/>
  <c r="DP117" i="6" s="1"/>
  <c r="ME117" i="6"/>
  <c r="CX117" i="6" s="1"/>
  <c r="MI117" i="6"/>
  <c r="DB117" i="6" s="1"/>
  <c r="JO117" i="6"/>
  <c r="CE117" i="6" s="1"/>
  <c r="CF117" i="6" s="1"/>
  <c r="BG117" i="6"/>
  <c r="BC117" i="6"/>
  <c r="AI117" i="6"/>
  <c r="BD117" i="6" s="1"/>
  <c r="AC117" i="6"/>
  <c r="AX117" i="6" s="1"/>
  <c r="FH116" i="6"/>
  <c r="K116" i="6" s="1"/>
  <c r="LY113" i="6"/>
  <c r="CR113" i="6" s="1"/>
  <c r="MC113" i="6"/>
  <c r="CV113" i="6" s="1"/>
  <c r="MG113" i="6"/>
  <c r="CZ113" i="6" s="1"/>
  <c r="MK113" i="6"/>
  <c r="DD113" i="6" s="1"/>
  <c r="BI111" i="6"/>
  <c r="FH109" i="6"/>
  <c r="K109" i="6" s="1"/>
  <c r="FJ106" i="6"/>
  <c r="M106" i="6" s="1"/>
  <c r="JG104" i="6"/>
  <c r="BW104" i="6" s="1"/>
  <c r="BX104" i="6" s="1"/>
  <c r="FD103" i="6"/>
  <c r="G103" i="6" s="1"/>
  <c r="AG101" i="6"/>
  <c r="BB101" i="6" s="1"/>
  <c r="BA101" i="6"/>
  <c r="AO100" i="6"/>
  <c r="BJ100" i="6" s="1"/>
  <c r="BI100" i="6"/>
  <c r="AG96" i="6"/>
  <c r="BB96" i="6" s="1"/>
  <c r="AK86" i="6"/>
  <c r="BF86" i="6" s="1"/>
  <c r="BE86" i="6"/>
  <c r="AO81" i="6"/>
  <c r="BJ81" i="6" s="1"/>
  <c r="BI81" i="6"/>
  <c r="BA98" i="6"/>
  <c r="AK94" i="6"/>
  <c r="BF94" i="6" s="1"/>
  <c r="BE94" i="6"/>
  <c r="AC94" i="6"/>
  <c r="AX94" i="6" s="1"/>
  <c r="AW94" i="6"/>
  <c r="DQ93" i="6"/>
  <c r="CW93" i="6"/>
  <c r="DR93" i="6" s="1"/>
  <c r="JM93" i="6"/>
  <c r="CC93" i="6" s="1"/>
  <c r="CD93" i="6" s="1"/>
  <c r="JE93" i="6"/>
  <c r="BU93" i="6" s="1"/>
  <c r="BV93" i="6" s="1"/>
  <c r="AK93" i="6"/>
  <c r="BF93" i="6" s="1"/>
  <c r="AE90" i="6"/>
  <c r="AZ90" i="6" s="1"/>
  <c r="AY90" i="6"/>
  <c r="AW89" i="6"/>
  <c r="AC89" i="6"/>
  <c r="AX89" i="6" s="1"/>
  <c r="AC86" i="6"/>
  <c r="AX86" i="6" s="1"/>
  <c r="AW86" i="6"/>
  <c r="FH86" i="6"/>
  <c r="K86" i="6" s="1"/>
  <c r="DA83" i="6"/>
  <c r="DV83" i="6" s="1"/>
  <c r="DU83" i="6"/>
  <c r="AM83" i="6"/>
  <c r="BH83" i="6" s="1"/>
  <c r="BG83" i="6"/>
  <c r="HR112" i="6"/>
  <c r="AP112" i="6" s="1"/>
  <c r="HN112" i="6"/>
  <c r="AL112" i="6" s="1"/>
  <c r="HJ112" i="6"/>
  <c r="AH112" i="6" s="1"/>
  <c r="FR107" i="6"/>
  <c r="U107" i="6" s="1"/>
  <c r="FN107" i="6"/>
  <c r="Q107" i="6" s="1"/>
  <c r="FJ107" i="6"/>
  <c r="M107" i="6" s="1"/>
  <c r="JS104" i="6"/>
  <c r="CI104" i="6" s="1"/>
  <c r="CJ104" i="6" s="1"/>
  <c r="JO104" i="6"/>
  <c r="CE104" i="6" s="1"/>
  <c r="CF104" i="6" s="1"/>
  <c r="JK104" i="6"/>
  <c r="CA104" i="6" s="1"/>
  <c r="CB104" i="6" s="1"/>
  <c r="FR104" i="6"/>
  <c r="U104" i="6" s="1"/>
  <c r="V104" i="6" s="1"/>
  <c r="FN104" i="6"/>
  <c r="Q104" i="6" s="1"/>
  <c r="FJ104" i="6"/>
  <c r="M104" i="6" s="1"/>
  <c r="FH101" i="6"/>
  <c r="K101" i="6" s="1"/>
  <c r="FP100" i="6"/>
  <c r="S100" i="6" s="1"/>
  <c r="MG98" i="6"/>
  <c r="CZ98" i="6" s="1"/>
  <c r="JS98" i="6"/>
  <c r="CI98" i="6" s="1"/>
  <c r="CJ98" i="6" s="1"/>
  <c r="FP98" i="6"/>
  <c r="S98" i="6" s="1"/>
  <c r="FH98" i="6"/>
  <c r="K98" i="6" s="1"/>
  <c r="HN96" i="6"/>
  <c r="AL96" i="6" s="1"/>
  <c r="HH95" i="6"/>
  <c r="AF95" i="6" s="1"/>
  <c r="AI92" i="6"/>
  <c r="BD92" i="6" s="1"/>
  <c r="FF92" i="6"/>
  <c r="I92" i="6" s="1"/>
  <c r="FN92" i="6"/>
  <c r="Q92" i="6" s="1"/>
  <c r="R92" i="6" s="1"/>
  <c r="FR92" i="6"/>
  <c r="U92" i="6" s="1"/>
  <c r="V92" i="6" s="1"/>
  <c r="FP90" i="6"/>
  <c r="S90" i="6" s="1"/>
  <c r="FF90" i="6"/>
  <c r="I90" i="6" s="1"/>
  <c r="BK89" i="6"/>
  <c r="AQ89" i="6"/>
  <c r="BL89" i="6" s="1"/>
  <c r="HD88" i="6"/>
  <c r="AB88" i="6" s="1"/>
  <c r="FN87" i="6"/>
  <c r="Q87" i="6" s="1"/>
  <c r="FJ87" i="6"/>
  <c r="M87" i="6" s="1"/>
  <c r="MK83" i="6"/>
  <c r="DD83" i="6" s="1"/>
  <c r="LY83" i="6"/>
  <c r="CR83" i="6" s="1"/>
  <c r="FD101" i="6"/>
  <c r="G101" i="6"/>
  <c r="HN100" i="6"/>
  <c r="AL100" i="6" s="1"/>
  <c r="FF99" i="6"/>
  <c r="I99" i="6" s="1"/>
  <c r="FJ99" i="6"/>
  <c r="M99" i="6" s="1"/>
  <c r="FN99" i="6"/>
  <c r="Q99" i="6" s="1"/>
  <c r="FR99" i="6"/>
  <c r="U99" i="6" s="1"/>
  <c r="BC93" i="6"/>
  <c r="FD93" i="6"/>
  <c r="G93" i="6" s="1"/>
  <c r="AO92" i="6"/>
  <c r="BJ92" i="6" s="1"/>
  <c r="AG92" i="6"/>
  <c r="BB92" i="6" s="1"/>
  <c r="FL92" i="6"/>
  <c r="O92" i="6" s="1"/>
  <c r="FD90" i="6"/>
  <c r="G90" i="6" s="1"/>
  <c r="HJ88" i="6"/>
  <c r="AH88" i="6" s="1"/>
  <c r="HN87" i="6"/>
  <c r="AL87" i="6" s="1"/>
  <c r="HJ87" i="6"/>
  <c r="AH87" i="6" s="1"/>
  <c r="HF87" i="6"/>
  <c r="AD87" i="6" s="1"/>
  <c r="FL87" i="6"/>
  <c r="O87" i="6" s="1"/>
  <c r="FD87" i="6"/>
  <c r="G87" i="6" s="1"/>
  <c r="HH86" i="6"/>
  <c r="AF86" i="6" s="1"/>
  <c r="FR86" i="6"/>
  <c r="U86" i="6" s="1"/>
  <c r="V86" i="6" s="1"/>
  <c r="AQ84" i="6"/>
  <c r="BL84" i="6" s="1"/>
  <c r="BK84" i="6"/>
  <c r="AG84" i="6"/>
  <c r="BB84" i="6" s="1"/>
  <c r="HR119" i="6"/>
  <c r="AP119" i="6" s="1"/>
  <c r="HN119" i="6"/>
  <c r="AL119" i="6" s="1"/>
  <c r="HJ119" i="6"/>
  <c r="AH119" i="6" s="1"/>
  <c r="HP115" i="6"/>
  <c r="AN115" i="6" s="1"/>
  <c r="HL115" i="6"/>
  <c r="AJ115" i="6" s="1"/>
  <c r="FR115" i="6"/>
  <c r="U115" i="6" s="1"/>
  <c r="FN115" i="6"/>
  <c r="Q115" i="6" s="1"/>
  <c r="FJ115" i="6"/>
  <c r="M115" i="6" s="1"/>
  <c r="JQ111" i="6"/>
  <c r="CG111" i="6" s="1"/>
  <c r="CH111" i="6" s="1"/>
  <c r="JM111" i="6"/>
  <c r="CC111" i="6" s="1"/>
  <c r="CD111" i="6" s="1"/>
  <c r="JI111" i="6"/>
  <c r="BY111" i="6" s="1"/>
  <c r="BZ111" i="6" s="1"/>
  <c r="HR110" i="6"/>
  <c r="AP110" i="6" s="1"/>
  <c r="HN110" i="6"/>
  <c r="AL110" i="6" s="1"/>
  <c r="BG110" i="6" s="1"/>
  <c r="HJ110" i="6"/>
  <c r="AH110" i="6" s="1"/>
  <c r="FP110" i="6"/>
  <c r="S110" i="6" s="1"/>
  <c r="FL110" i="6"/>
  <c r="O110" i="6" s="1"/>
  <c r="JO106" i="6"/>
  <c r="CE106" i="6" s="1"/>
  <c r="CF106" i="6" s="1"/>
  <c r="FL101" i="6"/>
  <c r="O101" i="6" s="1"/>
  <c r="FD100" i="6"/>
  <c r="G100" i="6" s="1"/>
  <c r="ME98" i="6"/>
  <c r="CX98" i="6" s="1"/>
  <c r="FN98" i="6"/>
  <c r="Q98" i="6" s="1"/>
  <c r="HL96" i="6"/>
  <c r="AJ96" i="6" s="1"/>
  <c r="BI95" i="6"/>
  <c r="DC93" i="6"/>
  <c r="DX93" i="6" s="1"/>
  <c r="DW93" i="6"/>
  <c r="JI93" i="6"/>
  <c r="BY93" i="6" s="1"/>
  <c r="BZ93" i="6" s="1"/>
  <c r="FL90" i="6"/>
  <c r="O90" i="6" s="1"/>
  <c r="HH88" i="6"/>
  <c r="AF88" i="6" s="1"/>
  <c r="AQ86" i="6"/>
  <c r="BL86" i="6" s="1"/>
  <c r="MC83" i="6"/>
  <c r="CV83" i="6" s="1"/>
  <c r="BA82" i="6"/>
  <c r="AG82" i="6"/>
  <c r="BB82" i="6" s="1"/>
  <c r="AM68" i="6"/>
  <c r="BH68" i="6" s="1"/>
  <c r="BG68" i="6"/>
  <c r="HF100" i="6"/>
  <c r="AD100" i="6"/>
  <c r="AO99" i="6"/>
  <c r="BJ99" i="6" s="1"/>
  <c r="HD98" i="6"/>
  <c r="AB98" i="6" s="1"/>
  <c r="AQ96" i="6"/>
  <c r="BL96" i="6" s="1"/>
  <c r="AI96" i="6"/>
  <c r="BD96" i="6" s="1"/>
  <c r="BK93" i="6"/>
  <c r="AQ93" i="6"/>
  <c r="BL93" i="6" s="1"/>
  <c r="FH93" i="6"/>
  <c r="K93" i="6" s="1"/>
  <c r="HR88" i="6"/>
  <c r="AP88" i="6" s="1"/>
  <c r="AC87" i="6"/>
  <c r="AX87" i="6" s="1"/>
  <c r="AW87" i="6"/>
  <c r="FN86" i="6"/>
  <c r="Q86" i="6" s="1"/>
  <c r="MA83" i="6"/>
  <c r="CT83" i="6" s="1"/>
  <c r="AK75" i="6"/>
  <c r="BF75" i="6" s="1"/>
  <c r="BE75" i="6"/>
  <c r="BK100" i="6"/>
  <c r="AQ100" i="6"/>
  <c r="BL100" i="6" s="1"/>
  <c r="JO98" i="6"/>
  <c r="CE98" i="6" s="1"/>
  <c r="CF98" i="6" s="1"/>
  <c r="JG98" i="6"/>
  <c r="BW98" i="6" s="1"/>
  <c r="BX98" i="6" s="1"/>
  <c r="JQ93" i="6"/>
  <c r="CG93" i="6" s="1"/>
  <c r="CH93" i="6" s="1"/>
  <c r="AO93" i="6"/>
  <c r="BJ93" i="6" s="1"/>
  <c r="AM92" i="6"/>
  <c r="BH92" i="6" s="1"/>
  <c r="BG92" i="6"/>
  <c r="AE92" i="6"/>
  <c r="AZ92" i="6" s="1"/>
  <c r="AY92" i="6"/>
  <c r="FH90" i="6"/>
  <c r="K90" i="6" s="1"/>
  <c r="L90" i="6" s="1"/>
  <c r="BC89" i="6"/>
  <c r="AI89" i="6"/>
  <c r="BD89" i="6" s="1"/>
  <c r="HP88" i="6"/>
  <c r="AN88" i="6" s="1"/>
  <c r="HF88" i="6"/>
  <c r="AD88" i="6" s="1"/>
  <c r="FH87" i="6"/>
  <c r="K87" i="6" s="1"/>
  <c r="FF86" i="6"/>
  <c r="I86" i="6" s="1"/>
  <c r="AM84" i="6"/>
  <c r="BH84" i="6" s="1"/>
  <c r="BG84" i="6"/>
  <c r="FL100" i="6"/>
  <c r="O100" i="6" s="1"/>
  <c r="BG99" i="6"/>
  <c r="HD96" i="6"/>
  <c r="AB96" i="6" s="1"/>
  <c r="HL95" i="6"/>
  <c r="AJ95" i="6"/>
  <c r="HF95" i="6"/>
  <c r="AD95" i="6" s="1"/>
  <c r="HJ95" i="6"/>
  <c r="AH95" i="6" s="1"/>
  <c r="HN95" i="6"/>
  <c r="AL95" i="6" s="1"/>
  <c r="HR95" i="6"/>
  <c r="AP95" i="6" s="1"/>
  <c r="FP93" i="6"/>
  <c r="S93" i="6" s="1"/>
  <c r="FF93" i="6"/>
  <c r="I93" i="6" s="1"/>
  <c r="FR87" i="6"/>
  <c r="U87" i="6" s="1"/>
  <c r="HN86" i="6"/>
  <c r="AL86" i="6"/>
  <c r="FL86" i="6"/>
  <c r="O86" i="6" s="1"/>
  <c r="FD86" i="6"/>
  <c r="G86" i="6" s="1"/>
  <c r="AG81" i="6"/>
  <c r="BB81" i="6" s="1"/>
  <c r="BA81" i="6"/>
  <c r="FD98" i="6"/>
  <c r="G98" i="6" s="1"/>
  <c r="AK90" i="6"/>
  <c r="BF90" i="6" s="1"/>
  <c r="AC90" i="6"/>
  <c r="AX90" i="6" s="1"/>
  <c r="JK84" i="6"/>
  <c r="CA84" i="6" s="1"/>
  <c r="CB84" i="6" s="1"/>
  <c r="AK84" i="6"/>
  <c r="BF84" i="6" s="1"/>
  <c r="HD84" i="6"/>
  <c r="AB84" i="6" s="1"/>
  <c r="FR84" i="6"/>
  <c r="U84" i="6" s="1"/>
  <c r="LW83" i="6"/>
  <c r="CP83" i="6" s="1"/>
  <c r="HL83" i="6"/>
  <c r="AJ83" i="6" s="1"/>
  <c r="FH82" i="6"/>
  <c r="K82" i="6" s="1"/>
  <c r="FP82" i="6"/>
  <c r="S82" i="6" s="1"/>
  <c r="BG81" i="6"/>
  <c r="AO80" i="6"/>
  <c r="BJ80" i="6" s="1"/>
  <c r="AG80" i="6"/>
  <c r="BB80" i="6" s="1"/>
  <c r="MA79" i="6"/>
  <c r="CT79" i="6" s="1"/>
  <c r="ME79" i="6"/>
  <c r="CX79" i="6" s="1"/>
  <c r="MI79" i="6"/>
  <c r="DB79" i="6"/>
  <c r="HD79" i="6"/>
  <c r="AB79" i="6" s="1"/>
  <c r="HH79" i="6"/>
  <c r="AF79" i="6" s="1"/>
  <c r="HL79" i="6"/>
  <c r="AJ79" i="6" s="1"/>
  <c r="HP79" i="6"/>
  <c r="AN79" i="6" s="1"/>
  <c r="CW77" i="6"/>
  <c r="DR77" i="6" s="1"/>
  <c r="AM77" i="6"/>
  <c r="BH77" i="6" s="1"/>
  <c r="FF75" i="6"/>
  <c r="I75" i="6" s="1"/>
  <c r="FN75" i="6"/>
  <c r="Q75" i="6" s="1"/>
  <c r="AW74" i="6"/>
  <c r="AC74" i="6"/>
  <c r="AX74" i="6" s="1"/>
  <c r="AQ73" i="6"/>
  <c r="BL73" i="6" s="1"/>
  <c r="BK73" i="6"/>
  <c r="AE69" i="6"/>
  <c r="AZ69" i="6" s="1"/>
  <c r="AY69" i="6"/>
  <c r="AK68" i="6"/>
  <c r="BF68" i="6" s="1"/>
  <c r="BE68" i="6"/>
  <c r="BE76" i="6"/>
  <c r="AK76" i="6"/>
  <c r="BF76" i="6" s="1"/>
  <c r="AC76" i="6"/>
  <c r="AX76" i="6" s="1"/>
  <c r="AW76" i="6"/>
  <c r="BK75" i="6"/>
  <c r="FD72" i="6"/>
  <c r="G72" i="6" s="1"/>
  <c r="FF72" i="6"/>
  <c r="I72" i="6" s="1"/>
  <c r="FJ72" i="6"/>
  <c r="M72" i="6" s="1"/>
  <c r="FN72" i="6"/>
  <c r="Q72" i="6" s="1"/>
  <c r="FR72" i="6"/>
  <c r="U72" i="6" s="1"/>
  <c r="FR90" i="6"/>
  <c r="U90" i="6" s="1"/>
  <c r="FN90" i="6"/>
  <c r="Q90" i="6" s="1"/>
  <c r="FJ90" i="6"/>
  <c r="M90" i="6" s="1"/>
  <c r="HF86" i="6"/>
  <c r="AD86" i="6" s="1"/>
  <c r="FH84" i="6"/>
  <c r="K84" i="6" s="1"/>
  <c r="ME83" i="6"/>
  <c r="CX83" i="6" s="1"/>
  <c r="BE81" i="6"/>
  <c r="AK81" i="6"/>
  <c r="BF81" i="6" s="1"/>
  <c r="AW81" i="6"/>
  <c r="AC81" i="6"/>
  <c r="AX81" i="6" s="1"/>
  <c r="FR81" i="6"/>
  <c r="U81" i="6" s="1"/>
  <c r="MC79" i="6"/>
  <c r="CV79" i="6" s="1"/>
  <c r="LW79" i="6"/>
  <c r="CP79" i="6" s="1"/>
  <c r="HJ79" i="6"/>
  <c r="AH79" i="6" s="1"/>
  <c r="MA77" i="6"/>
  <c r="CT77" i="6" s="1"/>
  <c r="ME77" i="6"/>
  <c r="CX77" i="6" s="1"/>
  <c r="DS77" i="6" s="1"/>
  <c r="MI77" i="6"/>
  <c r="DB77" i="6" s="1"/>
  <c r="FJ75" i="6"/>
  <c r="M75" i="6" s="1"/>
  <c r="FP74" i="6"/>
  <c r="S74" i="6" s="1"/>
  <c r="FD74" i="6"/>
  <c r="G74" i="6" s="1"/>
  <c r="FL74" i="6"/>
  <c r="O74" i="6" s="1"/>
  <c r="FP72" i="6"/>
  <c r="S72" i="6" s="1"/>
  <c r="T72" i="6" s="1"/>
  <c r="HR94" i="6"/>
  <c r="AP94" i="6" s="1"/>
  <c r="BK94" i="6" s="1"/>
  <c r="HN94" i="6"/>
  <c r="AL94" i="6" s="1"/>
  <c r="HJ94" i="6"/>
  <c r="AH94" i="6" s="1"/>
  <c r="FR89" i="6"/>
  <c r="U89" i="6" s="1"/>
  <c r="FN89" i="6"/>
  <c r="Q89" i="6" s="1"/>
  <c r="FJ89" i="6"/>
  <c r="M89" i="6" s="1"/>
  <c r="FL84" i="6"/>
  <c r="O84" i="6" s="1"/>
  <c r="JS83" i="6"/>
  <c r="CI83" i="6" s="1"/>
  <c r="CJ83" i="6" s="1"/>
  <c r="HP83" i="6"/>
  <c r="AN83" i="6" s="1"/>
  <c r="AY81" i="6"/>
  <c r="FD81" i="6"/>
  <c r="G81" i="6" s="1"/>
  <c r="H81" i="6" s="1"/>
  <c r="LW77" i="6"/>
  <c r="CP77" i="6" s="1"/>
  <c r="AG75" i="6"/>
  <c r="BB75" i="6" s="1"/>
  <c r="BA75" i="6"/>
  <c r="BI74" i="6"/>
  <c r="AO74" i="6"/>
  <c r="BJ74" i="6" s="1"/>
  <c r="BE73" i="6"/>
  <c r="AK73" i="6"/>
  <c r="BF73" i="6" s="1"/>
  <c r="FP84" i="6"/>
  <c r="S84" i="6" s="1"/>
  <c r="FD84" i="6"/>
  <c r="G84" i="6" s="1"/>
  <c r="JM83" i="6"/>
  <c r="CC83" i="6" s="1"/>
  <c r="CD83" i="6" s="1"/>
  <c r="FP81" i="6"/>
  <c r="S81" i="6" s="1"/>
  <c r="FH81" i="6"/>
  <c r="K81" i="6" s="1"/>
  <c r="AC80" i="6"/>
  <c r="AX80" i="6" s="1"/>
  <c r="FP80" i="6"/>
  <c r="S80" i="6" s="1"/>
  <c r="HR79" i="6"/>
  <c r="AP79" i="6" s="1"/>
  <c r="HH77" i="6"/>
  <c r="AF77" i="6" s="1"/>
  <c r="HL77" i="6"/>
  <c r="AJ77" i="6" s="1"/>
  <c r="HP77" i="6"/>
  <c r="AN77" i="6" s="1"/>
  <c r="AI73" i="6"/>
  <c r="BD73" i="6" s="1"/>
  <c r="BC73" i="6"/>
  <c r="FL72" i="6"/>
  <c r="O72" i="6" s="1"/>
  <c r="HF84" i="6"/>
  <c r="AD84" i="6" s="1"/>
  <c r="FF84" i="6"/>
  <c r="I84" i="6" s="1"/>
  <c r="MI83" i="6"/>
  <c r="DB83" i="6" s="1"/>
  <c r="HH83" i="6"/>
  <c r="AF83" i="6" s="1"/>
  <c r="HF82" i="6"/>
  <c r="AD82" i="6" s="1"/>
  <c r="BK81" i="6"/>
  <c r="AQ81" i="6"/>
  <c r="BL81" i="6" s="1"/>
  <c r="BC81" i="6"/>
  <c r="AI81" i="6"/>
  <c r="BD81" i="6" s="1"/>
  <c r="AY80" i="6"/>
  <c r="LY79" i="6"/>
  <c r="CR79" i="6" s="1"/>
  <c r="HF79" i="6"/>
  <c r="AD79" i="6" s="1"/>
  <c r="FP79" i="6"/>
  <c r="S79" i="6" s="1"/>
  <c r="T79" i="6" s="1"/>
  <c r="MG77" i="6"/>
  <c r="CZ77" i="6" s="1"/>
  <c r="LY77" i="6"/>
  <c r="CR77" i="6" s="1"/>
  <c r="HR77" i="6"/>
  <c r="AP77" i="6" s="1"/>
  <c r="HJ77" i="6"/>
  <c r="AH77" i="6" s="1"/>
  <c r="FR75" i="6"/>
  <c r="U75" i="6" s="1"/>
  <c r="HJ84" i="6"/>
  <c r="AH84" i="6" s="1"/>
  <c r="FN81" i="6"/>
  <c r="Q81" i="6" s="1"/>
  <c r="BK80" i="6"/>
  <c r="AQ80" i="6"/>
  <c r="BL80" i="6" s="1"/>
  <c r="BC80" i="6"/>
  <c r="AI80" i="6"/>
  <c r="BD80" i="6" s="1"/>
  <c r="AW77" i="6"/>
  <c r="AC77" i="6"/>
  <c r="AX77" i="6" s="1"/>
  <c r="AC75" i="6"/>
  <c r="AX75" i="6" s="1"/>
  <c r="AW75" i="6"/>
  <c r="BE74" i="6"/>
  <c r="AK74" i="6"/>
  <c r="BF74" i="6" s="1"/>
  <c r="BC70" i="6"/>
  <c r="AI70" i="6"/>
  <c r="BD70" i="6" s="1"/>
  <c r="AK64" i="6"/>
  <c r="BF64" i="6" s="1"/>
  <c r="BE64" i="6"/>
  <c r="FD75" i="6"/>
  <c r="G75" i="6" s="1"/>
  <c r="BC69" i="6"/>
  <c r="HL69" i="6"/>
  <c r="AJ69" i="6" s="1"/>
  <c r="JM67" i="6"/>
  <c r="CC67" i="6"/>
  <c r="CD67" i="6" s="1"/>
  <c r="AI66" i="6"/>
  <c r="BD66" i="6" s="1"/>
  <c r="BC66" i="6"/>
  <c r="BK60" i="6"/>
  <c r="AQ60" i="6"/>
  <c r="BL60" i="6" s="1"/>
  <c r="BC60" i="6"/>
  <c r="AI60" i="6"/>
  <c r="BD60" i="6" s="1"/>
  <c r="BK76" i="6"/>
  <c r="AQ76" i="6"/>
  <c r="BL76" i="6" s="1"/>
  <c r="FP75" i="6"/>
  <c r="S75" i="6" s="1"/>
  <c r="FH75" i="6"/>
  <c r="K75" i="6" s="1"/>
  <c r="AQ70" i="6"/>
  <c r="BL70" i="6" s="1"/>
  <c r="AG70" i="6"/>
  <c r="BB70" i="6" s="1"/>
  <c r="H56" i="6"/>
  <c r="FN74" i="6"/>
  <c r="Q74" i="6" s="1"/>
  <c r="HD73" i="6"/>
  <c r="AB73" i="6"/>
  <c r="AE70" i="6"/>
  <c r="AZ70" i="6" s="1"/>
  <c r="AY70" i="6"/>
  <c r="BA68" i="6"/>
  <c r="AY66" i="6"/>
  <c r="AE66" i="6"/>
  <c r="AZ66" i="6" s="1"/>
  <c r="AO76" i="6"/>
  <c r="BJ76" i="6" s="1"/>
  <c r="BK74" i="6"/>
  <c r="AQ74" i="6"/>
  <c r="BL74" i="6" s="1"/>
  <c r="HP73" i="6"/>
  <c r="AN73" i="6" s="1"/>
  <c r="HH73" i="6"/>
  <c r="AF73" i="6" s="1"/>
  <c r="FL73" i="6"/>
  <c r="O73" i="6" s="1"/>
  <c r="HP70" i="6"/>
  <c r="AN70" i="6" s="1"/>
  <c r="JS67" i="6"/>
  <c r="CI67" i="6" s="1"/>
  <c r="CJ67" i="6" s="1"/>
  <c r="HF67" i="6"/>
  <c r="AD67" i="6" s="1"/>
  <c r="HH67" i="6"/>
  <c r="AF67" i="6" s="1"/>
  <c r="HR67" i="6"/>
  <c r="AP67" i="6" s="1"/>
  <c r="HN67" i="6"/>
  <c r="AL67" i="6" s="1"/>
  <c r="AQ66" i="6"/>
  <c r="BL66" i="6" s="1"/>
  <c r="BK66" i="6"/>
  <c r="FR79" i="6"/>
  <c r="U79" i="6" s="1"/>
  <c r="V79" i="6" s="1"/>
  <c r="FN79" i="6"/>
  <c r="Q79" i="6" s="1"/>
  <c r="FJ79" i="6"/>
  <c r="M79" i="6" s="1"/>
  <c r="FF74" i="6"/>
  <c r="I74" i="6" s="1"/>
  <c r="AM70" i="6"/>
  <c r="BH70" i="6" s="1"/>
  <c r="BG70" i="6"/>
  <c r="AO69" i="6"/>
  <c r="BJ69" i="6" s="1"/>
  <c r="BI69" i="6"/>
  <c r="AG69" i="6"/>
  <c r="BB69" i="6" s="1"/>
  <c r="BA69" i="6"/>
  <c r="BE67" i="6"/>
  <c r="AK67" i="6"/>
  <c r="BF67" i="6" s="1"/>
  <c r="FP67" i="6"/>
  <c r="S67" i="6" s="1"/>
  <c r="FR67" i="6"/>
  <c r="U67" i="6" s="1"/>
  <c r="AO66" i="6"/>
  <c r="BJ66" i="6" s="1"/>
  <c r="AG61" i="6"/>
  <c r="BB61" i="6" s="1"/>
  <c r="BA61" i="6"/>
  <c r="HR82" i="6"/>
  <c r="AP82" i="6" s="1"/>
  <c r="HN82" i="6"/>
  <c r="AL82" i="6" s="1"/>
  <c r="HJ82" i="6"/>
  <c r="AH82" i="6" s="1"/>
  <c r="JK79" i="6"/>
  <c r="CA79" i="6" s="1"/>
  <c r="CB79" i="6" s="1"/>
  <c r="FR77" i="6"/>
  <c r="U77" i="6" s="1"/>
  <c r="FN77" i="6"/>
  <c r="Q77" i="6" s="1"/>
  <c r="FJ77" i="6"/>
  <c r="M77" i="6" s="1"/>
  <c r="FL75" i="6"/>
  <c r="O75" i="6" s="1"/>
  <c r="BC74" i="6"/>
  <c r="AI74" i="6"/>
  <c r="BD74" i="6" s="1"/>
  <c r="FR74" i="6"/>
  <c r="U74" i="6" s="1"/>
  <c r="HN73" i="6"/>
  <c r="AL73" i="6" s="1"/>
  <c r="HF73" i="6"/>
  <c r="AD73" i="6" s="1"/>
  <c r="FR73" i="6"/>
  <c r="U73" i="6" s="1"/>
  <c r="FJ73" i="6"/>
  <c r="M73" i="6" s="1"/>
  <c r="HH72" i="6"/>
  <c r="AF72" i="6" s="1"/>
  <c r="AG72" i="6" s="1"/>
  <c r="BB72" i="6" s="1"/>
  <c r="HL72" i="6"/>
  <c r="AJ72" i="6" s="1"/>
  <c r="HP72" i="6"/>
  <c r="AN72" i="6" s="1"/>
  <c r="AC67" i="6"/>
  <c r="AX67" i="6" s="1"/>
  <c r="AM66" i="6"/>
  <c r="BH66" i="6" s="1"/>
  <c r="FL66" i="6"/>
  <c r="O66" i="6" s="1"/>
  <c r="AY64" i="6"/>
  <c r="AE64" i="6"/>
  <c r="AZ64" i="6" s="1"/>
  <c r="HL70" i="6"/>
  <c r="AJ70" i="6" s="1"/>
  <c r="BC67" i="6"/>
  <c r="AI67" i="6"/>
  <c r="BD67" i="6" s="1"/>
  <c r="FJ67" i="6"/>
  <c r="M67" i="6" s="1"/>
  <c r="HL66" i="6"/>
  <c r="AJ66" i="6" s="1"/>
  <c r="FP66" i="6"/>
  <c r="S66" i="6" s="1"/>
  <c r="FH66" i="6"/>
  <c r="K66" i="6" s="1"/>
  <c r="HL63" i="6"/>
  <c r="AJ63" i="6" s="1"/>
  <c r="HF63" i="6"/>
  <c r="AD63" i="6" s="1"/>
  <c r="FD63" i="6"/>
  <c r="G63" i="6" s="1"/>
  <c r="FH63" i="6"/>
  <c r="K63" i="6" s="1"/>
  <c r="FL63" i="6"/>
  <c r="O63" i="6" s="1"/>
  <c r="FP63" i="6"/>
  <c r="S63" i="6" s="1"/>
  <c r="FH61" i="6"/>
  <c r="K61" i="6" s="1"/>
  <c r="DQ60" i="6"/>
  <c r="CW60" i="6"/>
  <c r="DR60" i="6" s="1"/>
  <c r="LW60" i="6"/>
  <c r="CP60" i="6" s="1"/>
  <c r="MA60" i="6"/>
  <c r="CT60" i="6" s="1"/>
  <c r="ME60" i="6"/>
  <c r="CX60" i="6" s="1"/>
  <c r="MI60" i="6"/>
  <c r="DB60" i="6" s="1"/>
  <c r="V54" i="6"/>
  <c r="FN67" i="6"/>
  <c r="Q67" i="6" s="1"/>
  <c r="HD63" i="6"/>
  <c r="AB63" i="6" s="1"/>
  <c r="DY61" i="6"/>
  <c r="DE61" i="6"/>
  <c r="DZ61" i="6" s="1"/>
  <c r="AM61" i="6"/>
  <c r="BH61" i="6" s="1"/>
  <c r="BG61" i="6"/>
  <c r="FF61" i="6"/>
  <c r="I61" i="6" s="1"/>
  <c r="L58" i="6"/>
  <c r="J57" i="6"/>
  <c r="J51" i="6"/>
  <c r="FN66" i="6"/>
  <c r="Q66" i="6" s="1"/>
  <c r="AO64" i="6"/>
  <c r="BJ64" i="6" s="1"/>
  <c r="BI64" i="6"/>
  <c r="FH62" i="6"/>
  <c r="K62" i="6" s="1"/>
  <c r="FL62" i="6"/>
  <c r="O62" i="6" s="1"/>
  <c r="FP62" i="6"/>
  <c r="S62" i="6" s="1"/>
  <c r="FF62" i="6"/>
  <c r="I62" i="6" s="1"/>
  <c r="FJ62" i="6"/>
  <c r="M62" i="6" s="1"/>
  <c r="FN62" i="6"/>
  <c r="Q62" i="6" s="1"/>
  <c r="R62" i="6" s="1"/>
  <c r="BE61" i="6"/>
  <c r="AK61" i="6"/>
  <c r="BF61" i="6" s="1"/>
  <c r="BE60" i="6"/>
  <c r="AK60" i="6"/>
  <c r="BF60" i="6" s="1"/>
  <c r="FH60" i="6"/>
  <c r="K60" i="6" s="1"/>
  <c r="FD60" i="6"/>
  <c r="G60" i="6"/>
  <c r="FR60" i="6"/>
  <c r="U60" i="6" s="1"/>
  <c r="AY58" i="6"/>
  <c r="AE58" i="6"/>
  <c r="AZ58" i="6" s="1"/>
  <c r="N50" i="6"/>
  <c r="HD66" i="6"/>
  <c r="AB66" i="6" s="1"/>
  <c r="HH63" i="6"/>
  <c r="AF63" i="6" s="1"/>
  <c r="BC61" i="6"/>
  <c r="AI61" i="6"/>
  <c r="BD61" i="6" s="1"/>
  <c r="FL60" i="6"/>
  <c r="O60" i="6" s="1"/>
  <c r="P60" i="6" s="1"/>
  <c r="AG57" i="6"/>
  <c r="BB57" i="6" s="1"/>
  <c r="BA57" i="6"/>
  <c r="T55" i="6"/>
  <c r="AK53" i="6"/>
  <c r="BF53" i="6" s="1"/>
  <c r="BE53" i="6"/>
  <c r="JK67" i="6"/>
  <c r="CA67" i="6" s="1"/>
  <c r="CB67" i="6" s="1"/>
  <c r="HP63" i="6"/>
  <c r="AN63" i="6" s="1"/>
  <c r="AW60" i="6"/>
  <c r="AC60" i="6"/>
  <c r="AX60" i="6" s="1"/>
  <c r="BK57" i="6"/>
  <c r="AQ57" i="6"/>
  <c r="BL57" i="6" s="1"/>
  <c r="R57" i="6"/>
  <c r="LW56" i="6"/>
  <c r="CP56" i="6" s="1"/>
  <c r="MC56" i="6"/>
  <c r="CV56" i="6" s="1"/>
  <c r="MK56" i="6"/>
  <c r="DD56" i="6" s="1"/>
  <c r="LY56" i="6"/>
  <c r="CR56" i="6" s="1"/>
  <c r="DM56" i="6" s="1"/>
  <c r="MG56" i="6"/>
  <c r="CZ56" i="6" s="1"/>
  <c r="AW56" i="6"/>
  <c r="AC56" i="6"/>
  <c r="AX56" i="6" s="1"/>
  <c r="BG52" i="6"/>
  <c r="AM52" i="6"/>
  <c r="BH52" i="6" s="1"/>
  <c r="AO51" i="6"/>
  <c r="BJ51" i="6" s="1"/>
  <c r="BI51" i="6"/>
  <c r="AC51" i="6"/>
  <c r="AX51" i="6" s="1"/>
  <c r="AW51" i="6"/>
  <c r="JO67" i="6"/>
  <c r="CE67" i="6" s="1"/>
  <c r="CF67" i="6" s="1"/>
  <c r="FR66" i="6"/>
  <c r="U66" i="6" s="1"/>
  <c r="FJ66" i="6"/>
  <c r="M66" i="6" s="1"/>
  <c r="FD66" i="6"/>
  <c r="G66" i="6" s="1"/>
  <c r="AO60" i="6"/>
  <c r="BJ60" i="6" s="1"/>
  <c r="BI60" i="6"/>
  <c r="P58" i="6"/>
  <c r="AC58" i="6"/>
  <c r="AX58" i="6" s="1"/>
  <c r="P57" i="6"/>
  <c r="MI56" i="6"/>
  <c r="DB56" i="6" s="1"/>
  <c r="MA56" i="6"/>
  <c r="CT56" i="6" s="1"/>
  <c r="HF55" i="6"/>
  <c r="AD55" i="6" s="1"/>
  <c r="LW54" i="6"/>
  <c r="CP54" i="6" s="1"/>
  <c r="T54" i="6"/>
  <c r="HJ53" i="6"/>
  <c r="AH53" i="6" s="1"/>
  <c r="AK52" i="6"/>
  <c r="BF52" i="6" s="1"/>
  <c r="BE52" i="6"/>
  <c r="FF60" i="6"/>
  <c r="I60" i="6" s="1"/>
  <c r="AM56" i="6"/>
  <c r="BH56" i="6" s="1"/>
  <c r="BG56" i="6"/>
  <c r="J55" i="6"/>
  <c r="AO54" i="6"/>
  <c r="BJ54" i="6" s="1"/>
  <c r="BI54" i="6"/>
  <c r="HH53" i="6"/>
  <c r="AF53" i="6" s="1"/>
  <c r="AK51" i="6"/>
  <c r="BF51" i="6" s="1"/>
  <c r="BE51" i="6"/>
  <c r="H50" i="6"/>
  <c r="FJ60" i="6"/>
  <c r="M60" i="6" s="1"/>
  <c r="AE57" i="6"/>
  <c r="AZ57" i="6" s="1"/>
  <c r="JI56" i="6"/>
  <c r="BY56" i="6" s="1"/>
  <c r="BZ56" i="6" s="1"/>
  <c r="FR56" i="6"/>
  <c r="U56" i="6" s="1"/>
  <c r="FJ56" i="6"/>
  <c r="M56" i="6" s="1"/>
  <c r="HN55" i="6"/>
  <c r="AL55" i="6" s="1"/>
  <c r="AY53" i="6"/>
  <c r="AE53" i="6"/>
  <c r="AZ53" i="6" s="1"/>
  <c r="N52" i="6"/>
  <c r="FD51" i="6"/>
  <c r="G51" i="6" s="1"/>
  <c r="FH51" i="6"/>
  <c r="K51" i="6"/>
  <c r="FL51" i="6"/>
  <c r="O51" i="6" s="1"/>
  <c r="FP51" i="6"/>
  <c r="S51" i="6" s="1"/>
  <c r="JS61" i="6"/>
  <c r="CI61" i="6" s="1"/>
  <c r="CJ61" i="6" s="1"/>
  <c r="JO61" i="6"/>
  <c r="CE61" i="6" s="1"/>
  <c r="CF61" i="6" s="1"/>
  <c r="JK61" i="6"/>
  <c r="CA61" i="6" s="1"/>
  <c r="CB61" i="6" s="1"/>
  <c r="FN60" i="6"/>
  <c r="Q60" i="6" s="1"/>
  <c r="FR57" i="6"/>
  <c r="U57" i="6" s="1"/>
  <c r="FJ57" i="6"/>
  <c r="M57" i="6" s="1"/>
  <c r="FD57" i="6"/>
  <c r="G57" i="6" s="1"/>
  <c r="FP56" i="6"/>
  <c r="S56" i="6" s="1"/>
  <c r="HD55" i="6"/>
  <c r="AB55" i="6" s="1"/>
  <c r="HH55" i="6"/>
  <c r="AF55" i="6"/>
  <c r="HL55" i="6"/>
  <c r="AJ55" i="6" s="1"/>
  <c r="HP55" i="6"/>
  <c r="AN55" i="6" s="1"/>
  <c r="HF54" i="6"/>
  <c r="AD54" i="6" s="1"/>
  <c r="HJ54" i="6"/>
  <c r="AH54" i="6" s="1"/>
  <c r="HN54" i="6"/>
  <c r="AL54" i="6" s="1"/>
  <c r="HR54" i="6"/>
  <c r="AP54" i="6" s="1"/>
  <c r="R54" i="6"/>
  <c r="AG52" i="6"/>
  <c r="BB52" i="6" s="1"/>
  <c r="BA52" i="6"/>
  <c r="HR63" i="6"/>
  <c r="AP63" i="6" s="1"/>
  <c r="HN63" i="6"/>
  <c r="AL63" i="6" s="1"/>
  <c r="HJ63" i="6"/>
  <c r="AH63" i="6" s="1"/>
  <c r="JS60" i="6"/>
  <c r="CI60" i="6" s="1"/>
  <c r="CJ60" i="6" s="1"/>
  <c r="JO60" i="6"/>
  <c r="CE60" i="6" s="1"/>
  <c r="CF60" i="6" s="1"/>
  <c r="JK60" i="6"/>
  <c r="CA60" i="6" s="1"/>
  <c r="CB60" i="6" s="1"/>
  <c r="FP58" i="6"/>
  <c r="S58" i="6" s="1"/>
  <c r="ME56" i="6"/>
  <c r="CX56" i="6" s="1"/>
  <c r="HL54" i="6"/>
  <c r="AJ54" i="6" s="1"/>
  <c r="BK52" i="6"/>
  <c r="AQ52" i="6"/>
  <c r="BL52" i="6" s="1"/>
  <c r="AG51" i="6"/>
  <c r="BB51" i="6" s="1"/>
  <c r="BA51" i="6"/>
  <c r="AQ50" i="6"/>
  <c r="BL50" i="6" s="1"/>
  <c r="BK50" i="6"/>
  <c r="J50" i="6"/>
  <c r="AC48" i="6"/>
  <c r="AX48" i="6" s="1"/>
  <c r="AW48" i="6"/>
  <c r="FD47" i="6"/>
  <c r="G47" i="6" s="1"/>
  <c r="FH47" i="6"/>
  <c r="K47" i="6" s="1"/>
  <c r="FL47" i="6"/>
  <c r="O47" i="6" s="1"/>
  <c r="HR62" i="6"/>
  <c r="AP62" i="6" s="1"/>
  <c r="HN62" i="6"/>
  <c r="AL62" i="6" s="1"/>
  <c r="AW57" i="6"/>
  <c r="FP57" i="6"/>
  <c r="S57" i="6" s="1"/>
  <c r="FH57" i="6"/>
  <c r="K57" i="6" s="1"/>
  <c r="JG56" i="6"/>
  <c r="BW56" i="6" s="1"/>
  <c r="BX56" i="6" s="1"/>
  <c r="JK56" i="6"/>
  <c r="CA56" i="6" s="1"/>
  <c r="CB56" i="6" s="1"/>
  <c r="JO56" i="6"/>
  <c r="CE56" i="6" s="1"/>
  <c r="CF56" i="6" s="1"/>
  <c r="JS56" i="6"/>
  <c r="CI56" i="6" s="1"/>
  <c r="CJ56" i="6" s="1"/>
  <c r="BK56" i="6"/>
  <c r="AQ56" i="6"/>
  <c r="BL56" i="6" s="1"/>
  <c r="BC56" i="6"/>
  <c r="AI56" i="6"/>
  <c r="BD56" i="6" s="1"/>
  <c r="HJ55" i="6"/>
  <c r="AH55" i="6" s="1"/>
  <c r="LY54" i="6"/>
  <c r="CR54" i="6"/>
  <c r="MC54" i="6"/>
  <c r="CV54" i="6" s="1"/>
  <c r="MG54" i="6"/>
  <c r="CZ54" i="6" s="1"/>
  <c r="MK54" i="6"/>
  <c r="DD54" i="6"/>
  <c r="HD54" i="6"/>
  <c r="AB54" i="6" s="1"/>
  <c r="HP53" i="6"/>
  <c r="AN53" i="6" s="1"/>
  <c r="HD53" i="6"/>
  <c r="AB53" i="6" s="1"/>
  <c r="AO52" i="6"/>
  <c r="BJ52" i="6" s="1"/>
  <c r="BI52" i="6"/>
  <c r="JQ48" i="6"/>
  <c r="CG48" i="6" s="1"/>
  <c r="CH48" i="6" s="1"/>
  <c r="JE48" i="6"/>
  <c r="BU48" i="6" s="1"/>
  <c r="BV48" i="6" s="1"/>
  <c r="JM48" i="6"/>
  <c r="CC48" i="6" s="1"/>
  <c r="CD48" i="6" s="1"/>
  <c r="JI48" i="6"/>
  <c r="BY48" i="6" s="1"/>
  <c r="BZ48" i="6" s="1"/>
  <c r="FF56" i="6"/>
  <c r="I56" i="6" s="1"/>
  <c r="ME54" i="6"/>
  <c r="CX54" i="6" s="1"/>
  <c r="HN53" i="6"/>
  <c r="AL53" i="6" s="1"/>
  <c r="AC52" i="6"/>
  <c r="AX52" i="6" s="1"/>
  <c r="AW52" i="6"/>
  <c r="T52" i="6"/>
  <c r="FR51" i="6"/>
  <c r="U51" i="6" s="1"/>
  <c r="FN47" i="6"/>
  <c r="Q47" i="6" s="1"/>
  <c r="R47" i="6" s="1"/>
  <c r="HF50" i="6"/>
  <c r="AD50" i="6"/>
  <c r="R50" i="6"/>
  <c r="MA48" i="6"/>
  <c r="CT48" i="6" s="1"/>
  <c r="HH48" i="6"/>
  <c r="AF48" i="6" s="1"/>
  <c r="FN48" i="6"/>
  <c r="Q48" i="6" s="1"/>
  <c r="FH48" i="6"/>
  <c r="K48" i="6" s="1"/>
  <c r="HL47" i="6"/>
  <c r="AJ47" i="6" s="1"/>
  <c r="JK46" i="6"/>
  <c r="CA46" i="6" s="1"/>
  <c r="CB46" i="6" s="1"/>
  <c r="JO46" i="6"/>
  <c r="CE46" i="6" s="1"/>
  <c r="CF46" i="6" s="1"/>
  <c r="JS46" i="6"/>
  <c r="CI46" i="6" s="1"/>
  <c r="CJ46" i="6" s="1"/>
  <c r="FH46" i="6"/>
  <c r="K46" i="6" s="1"/>
  <c r="AW41" i="6"/>
  <c r="AC41" i="6"/>
  <c r="AX41" i="6" s="1"/>
  <c r="N40" i="6"/>
  <c r="MG48" i="6"/>
  <c r="CZ48" i="6" s="1"/>
  <c r="LW48" i="6"/>
  <c r="CP48" i="6" s="1"/>
  <c r="JO48" i="6"/>
  <c r="CE48" i="6" s="1"/>
  <c r="CF48" i="6" s="1"/>
  <c r="HN48" i="6"/>
  <c r="AL48" i="6" s="1"/>
  <c r="BC44" i="6"/>
  <c r="AI44" i="6"/>
  <c r="BD44" i="6" s="1"/>
  <c r="V44" i="6"/>
  <c r="AW43" i="6"/>
  <c r="AC43" i="6"/>
  <c r="AX43" i="6" s="1"/>
  <c r="P42" i="6"/>
  <c r="BE41" i="6"/>
  <c r="AK41" i="6"/>
  <c r="BF41" i="6" s="1"/>
  <c r="R41" i="6"/>
  <c r="HN50" i="6"/>
  <c r="AL50" i="6" s="1"/>
  <c r="FF48" i="6"/>
  <c r="I48" i="6" s="1"/>
  <c r="AW47" i="6"/>
  <c r="FJ47" i="6"/>
  <c r="M47" i="6" s="1"/>
  <c r="CY46" i="6"/>
  <c r="DT46" i="6" s="1"/>
  <c r="DS46" i="6"/>
  <c r="FF46" i="6"/>
  <c r="I46" i="6" s="1"/>
  <c r="FJ46" i="6"/>
  <c r="M46" i="6" s="1"/>
  <c r="FN46" i="6"/>
  <c r="Q46" i="6" s="1"/>
  <c r="FR46" i="6"/>
  <c r="U46" i="6" s="1"/>
  <c r="AG44" i="6"/>
  <c r="BB44" i="6" s="1"/>
  <c r="BA44" i="6"/>
  <c r="BA40" i="6"/>
  <c r="AY38" i="6"/>
  <c r="AE38" i="6"/>
  <c r="AZ38" i="6" s="1"/>
  <c r="AK36" i="6"/>
  <c r="BF36" i="6" s="1"/>
  <c r="BE36" i="6"/>
  <c r="P50" i="6"/>
  <c r="ME48" i="6"/>
  <c r="CX48" i="6" s="1"/>
  <c r="LY48" i="6"/>
  <c r="CR48" i="6" s="1"/>
  <c r="JG48" i="6"/>
  <c r="BW48" i="6" s="1"/>
  <c r="BX48" i="6" s="1"/>
  <c r="HL48" i="6"/>
  <c r="AJ48" i="6" s="1"/>
  <c r="HF48" i="6"/>
  <c r="AD48" i="6" s="1"/>
  <c r="FL48" i="6"/>
  <c r="O48" i="6" s="1"/>
  <c r="HH47" i="6"/>
  <c r="AF47" i="6" s="1"/>
  <c r="BC46" i="6"/>
  <c r="AI46" i="6"/>
  <c r="BD46" i="6" s="1"/>
  <c r="AE44" i="6"/>
  <c r="AZ44" i="6" s="1"/>
  <c r="AY44" i="6"/>
  <c r="R44" i="6"/>
  <c r="BK41" i="6"/>
  <c r="AQ41" i="6"/>
  <c r="BL41" i="6" s="1"/>
  <c r="AY41" i="6"/>
  <c r="AE41" i="6"/>
  <c r="AZ41" i="6" s="1"/>
  <c r="L41" i="6"/>
  <c r="BE40" i="6"/>
  <c r="AK40" i="6"/>
  <c r="BF40" i="6" s="1"/>
  <c r="FN55" i="6"/>
  <c r="Q55" i="6" s="1"/>
  <c r="FJ55" i="6"/>
  <c r="M55" i="6" s="1"/>
  <c r="HR51" i="6"/>
  <c r="AP51" i="6" s="1"/>
  <c r="HN51" i="6"/>
  <c r="AL51" i="6" s="1"/>
  <c r="HJ51" i="6"/>
  <c r="AH51" i="6" s="1"/>
  <c r="BC51" i="6" s="1"/>
  <c r="MK48" i="6"/>
  <c r="DD48" i="6" s="1"/>
  <c r="JS48" i="6"/>
  <c r="CI48" i="6" s="1"/>
  <c r="CJ48" i="6" s="1"/>
  <c r="HR48" i="6"/>
  <c r="AP48" i="6" s="1"/>
  <c r="FR47" i="6"/>
  <c r="U47" i="6" s="1"/>
  <c r="CQ46" i="6"/>
  <c r="DL46" i="6" s="1"/>
  <c r="DK46" i="6"/>
  <c r="T46" i="6"/>
  <c r="AW45" i="6"/>
  <c r="AC45" i="6"/>
  <c r="AX45" i="6" s="1"/>
  <c r="BG42" i="6"/>
  <c r="AW42" i="6"/>
  <c r="AC42" i="6"/>
  <c r="AX42" i="6" s="1"/>
  <c r="J42" i="6"/>
  <c r="N41" i="6"/>
  <c r="AO50" i="6"/>
  <c r="BJ50" i="6" s="1"/>
  <c r="FJ48" i="6"/>
  <c r="M48" i="6" s="1"/>
  <c r="HP47" i="6"/>
  <c r="AN47" i="6" s="1"/>
  <c r="FF47" i="6"/>
  <c r="I47" i="6" s="1"/>
  <c r="AE46" i="6"/>
  <c r="AZ46" i="6" s="1"/>
  <c r="AY46" i="6"/>
  <c r="FD46" i="6"/>
  <c r="G46" i="6" s="1"/>
  <c r="J45" i="6"/>
  <c r="BK44" i="6"/>
  <c r="AQ44" i="6"/>
  <c r="BL44" i="6" s="1"/>
  <c r="N44" i="6"/>
  <c r="BC43" i="6"/>
  <c r="AI43" i="6"/>
  <c r="BD43" i="6" s="1"/>
  <c r="AO41" i="6"/>
  <c r="BJ41" i="6" s="1"/>
  <c r="BI41" i="6"/>
  <c r="AG41" i="6"/>
  <c r="BB41" i="6" s="1"/>
  <c r="BA41" i="6"/>
  <c r="BC40" i="6"/>
  <c r="AI40" i="6"/>
  <c r="BD40" i="6" s="1"/>
  <c r="MI48" i="6"/>
  <c r="DB48" i="6" s="1"/>
  <c r="MC48" i="6"/>
  <c r="CV48" i="6" s="1"/>
  <c r="JK48" i="6"/>
  <c r="CA48" i="6" s="1"/>
  <c r="CB48" i="6" s="1"/>
  <c r="HP48" i="6"/>
  <c r="AN48" i="6" s="1"/>
  <c r="HJ48" i="6"/>
  <c r="AH48" i="6"/>
  <c r="AI48" i="6" s="1"/>
  <c r="BD48" i="6" s="1"/>
  <c r="FP48" i="6"/>
  <c r="S48" i="6" s="1"/>
  <c r="HF47" i="6"/>
  <c r="AD47" i="6" s="1"/>
  <c r="HJ47" i="6"/>
  <c r="AH47" i="6" s="1"/>
  <c r="HN47" i="6"/>
  <c r="AL47" i="6" s="1"/>
  <c r="HR47" i="6"/>
  <c r="AP47" i="6" s="1"/>
  <c r="P46" i="6"/>
  <c r="BK45" i="6"/>
  <c r="AQ45" i="6"/>
  <c r="BL45" i="6" s="1"/>
  <c r="AO44" i="6"/>
  <c r="BJ44" i="6" s="1"/>
  <c r="BI44" i="6"/>
  <c r="L44" i="6"/>
  <c r="V42" i="6"/>
  <c r="V41" i="6"/>
  <c r="V40" i="6"/>
  <c r="BG38" i="6"/>
  <c r="AM38" i="6"/>
  <c r="BH38" i="6" s="1"/>
  <c r="FF40" i="6"/>
  <c r="I40" i="6" s="1"/>
  <c r="FR36" i="6"/>
  <c r="U36" i="6" s="1"/>
  <c r="V35" i="6"/>
  <c r="BI34" i="6"/>
  <c r="AO34" i="6"/>
  <c r="BJ34" i="6" s="1"/>
  <c r="T34" i="6"/>
  <c r="BK33" i="6"/>
  <c r="AQ33" i="6"/>
  <c r="BL33" i="6" s="1"/>
  <c r="L32" i="6"/>
  <c r="J30" i="6"/>
  <c r="HP46" i="6"/>
  <c r="AN46" i="6" s="1"/>
  <c r="HL46" i="6"/>
  <c r="AJ46" i="6" s="1"/>
  <c r="HH46" i="6"/>
  <c r="AF46" i="6" s="1"/>
  <c r="FD41" i="6"/>
  <c r="G41" i="6" s="1"/>
  <c r="FP40" i="6"/>
  <c r="S40" i="6" s="1"/>
  <c r="L38" i="6"/>
  <c r="HJ37" i="6"/>
  <c r="AH37" i="6" s="1"/>
  <c r="HN37" i="6"/>
  <c r="AL37" i="6" s="1"/>
  <c r="HR37" i="6"/>
  <c r="AP37" i="6"/>
  <c r="R37" i="6"/>
  <c r="FF36" i="6"/>
  <c r="I36" i="6" s="1"/>
  <c r="J35" i="6"/>
  <c r="AM32" i="6"/>
  <c r="BH32" i="6" s="1"/>
  <c r="BG32" i="6"/>
  <c r="BA31" i="6"/>
  <c r="AG31" i="6"/>
  <c r="BB31" i="6" s="1"/>
  <c r="V31" i="6"/>
  <c r="HP45" i="6"/>
  <c r="AN45" i="6" s="1"/>
  <c r="HL45" i="6"/>
  <c r="AJ45" i="6" s="1"/>
  <c r="FN45" i="6"/>
  <c r="Q45" i="6" s="1"/>
  <c r="FJ45" i="6"/>
  <c r="M45" i="6" s="1"/>
  <c r="JQ42" i="6"/>
  <c r="CG42" i="6" s="1"/>
  <c r="CH42" i="6" s="1"/>
  <c r="JM42" i="6"/>
  <c r="CC42" i="6" s="1"/>
  <c r="CD42" i="6" s="1"/>
  <c r="JI42" i="6"/>
  <c r="BY42" i="6" s="1"/>
  <c r="BZ42" i="6" s="1"/>
  <c r="FP41" i="6"/>
  <c r="S41" i="6" s="1"/>
  <c r="FL41" i="6"/>
  <c r="O41" i="6" s="1"/>
  <c r="P41" i="6" s="1"/>
  <c r="BK38" i="6"/>
  <c r="AQ38" i="6"/>
  <c r="BL38" i="6" s="1"/>
  <c r="HP37" i="6"/>
  <c r="AN37" i="6" s="1"/>
  <c r="HH37" i="6"/>
  <c r="AF37" i="6" s="1"/>
  <c r="P34" i="6"/>
  <c r="BC33" i="6"/>
  <c r="AI33" i="6"/>
  <c r="BD33" i="6" s="1"/>
  <c r="HF40" i="6"/>
  <c r="AD40" i="6" s="1"/>
  <c r="AE40" i="6" s="1"/>
  <c r="AZ40" i="6" s="1"/>
  <c r="J38" i="6"/>
  <c r="FN36" i="6"/>
  <c r="Q36" i="6" s="1"/>
  <c r="R35" i="6"/>
  <c r="AE31" i="6"/>
  <c r="AZ31" i="6" s="1"/>
  <c r="AY31" i="6"/>
  <c r="HP43" i="6"/>
  <c r="AN43" i="6" s="1"/>
  <c r="HL43" i="6"/>
  <c r="AJ43" i="6" s="1"/>
  <c r="HH43" i="6"/>
  <c r="AF43" i="6" s="1"/>
  <c r="FD36" i="6"/>
  <c r="G36" i="6" s="1"/>
  <c r="FH36" i="6"/>
  <c r="K36" i="6" s="1"/>
  <c r="FL36" i="6"/>
  <c r="O36" i="6" s="1"/>
  <c r="FP36" i="6"/>
  <c r="S36" i="6" s="1"/>
  <c r="AW33" i="6"/>
  <c r="AC33" i="6"/>
  <c r="AX33" i="6" s="1"/>
  <c r="AQ31" i="6"/>
  <c r="BL31" i="6" s="1"/>
  <c r="BK31" i="6"/>
  <c r="BE31" i="6"/>
  <c r="AK31" i="6"/>
  <c r="BF31" i="6" s="1"/>
  <c r="HN40" i="6"/>
  <c r="AL40" i="6" s="1"/>
  <c r="FH40" i="6"/>
  <c r="K40" i="6" s="1"/>
  <c r="BI38" i="6"/>
  <c r="AE35" i="6"/>
  <c r="AZ35" i="6" s="1"/>
  <c r="AY35" i="6"/>
  <c r="H35" i="6"/>
  <c r="AM33" i="6"/>
  <c r="BH33" i="6"/>
  <c r="BG33" i="6"/>
  <c r="H32" i="6"/>
  <c r="AO31" i="6"/>
  <c r="BJ31" i="6" s="1"/>
  <c r="AW28" i="6"/>
  <c r="AC28" i="6"/>
  <c r="AX28" i="6" s="1"/>
  <c r="P38" i="6"/>
  <c r="AK37" i="6"/>
  <c r="BF37" i="6" s="1"/>
  <c r="BE37" i="6"/>
  <c r="AC37" i="6"/>
  <c r="AX37" i="6" s="1"/>
  <c r="AW37" i="6"/>
  <c r="AG36" i="6"/>
  <c r="BB36" i="6" s="1"/>
  <c r="BA36" i="6"/>
  <c r="BA34" i="6"/>
  <c r="AG34" i="6"/>
  <c r="BB34" i="6" s="1"/>
  <c r="J34" i="6"/>
  <c r="P32" i="6"/>
  <c r="N31" i="6"/>
  <c r="FL40" i="6"/>
  <c r="O40" i="6" s="1"/>
  <c r="HL38" i="6"/>
  <c r="AJ38" i="6" s="1"/>
  <c r="BK34" i="6"/>
  <c r="AQ34" i="6"/>
  <c r="BL34" i="6" s="1"/>
  <c r="AE33" i="6"/>
  <c r="AZ33" i="6" s="1"/>
  <c r="AY33" i="6"/>
  <c r="BK27" i="6"/>
  <c r="BI33" i="6"/>
  <c r="BA33" i="6"/>
  <c r="HJ31" i="6"/>
  <c r="AH31" i="6" s="1"/>
  <c r="HR30" i="6"/>
  <c r="AP30" i="6" s="1"/>
  <c r="MA27" i="6"/>
  <c r="CT27" i="6" s="1"/>
  <c r="ME27" i="6"/>
  <c r="CX27" i="6" s="1"/>
  <c r="MI27" i="6"/>
  <c r="DB27" i="6" s="1"/>
  <c r="AM27" i="6"/>
  <c r="BH27" i="6" s="1"/>
  <c r="BG27" i="6"/>
  <c r="P27" i="6"/>
  <c r="AE26" i="6"/>
  <c r="AZ26" i="6" s="1"/>
  <c r="AY26" i="6"/>
  <c r="AG25" i="6"/>
  <c r="BB25" i="6" s="1"/>
  <c r="BA25" i="6"/>
  <c r="T25" i="6"/>
  <c r="L37" i="6"/>
  <c r="HD35" i="6"/>
  <c r="AB35" i="6" s="1"/>
  <c r="AK33" i="6"/>
  <c r="BF33" i="6" s="1"/>
  <c r="HN31" i="6"/>
  <c r="AL31" i="6" s="1"/>
  <c r="AO30" i="6"/>
  <c r="BJ30" i="6" s="1"/>
  <c r="HF30" i="6"/>
  <c r="AD30" i="6" s="1"/>
  <c r="AO28" i="6"/>
  <c r="BJ28" i="6" s="1"/>
  <c r="BI28" i="6"/>
  <c r="P28" i="6"/>
  <c r="H28" i="6"/>
  <c r="AY25" i="6"/>
  <c r="AE25" i="6"/>
  <c r="AZ25" i="6" s="1"/>
  <c r="R25" i="6"/>
  <c r="AC23" i="6"/>
  <c r="AX23" i="6" s="1"/>
  <c r="AW23" i="6"/>
  <c r="FR34" i="6"/>
  <c r="U34" i="6" s="1"/>
  <c r="FN34" i="6"/>
  <c r="Q34" i="6" s="1"/>
  <c r="FJ34" i="6"/>
  <c r="M34" i="6" s="1"/>
  <c r="HD31" i="6"/>
  <c r="AB31" i="6" s="1"/>
  <c r="AW27" i="6"/>
  <c r="AC27" i="6"/>
  <c r="AX27" i="6" s="1"/>
  <c r="FR33" i="6"/>
  <c r="U33" i="6" s="1"/>
  <c r="FN33" i="6"/>
  <c r="Q33" i="6" s="1"/>
  <c r="FJ33" i="6"/>
  <c r="M33" i="6" s="1"/>
  <c r="AM28" i="6"/>
  <c r="BH28" i="6" s="1"/>
  <c r="BG28" i="6"/>
  <c r="AE28" i="6"/>
  <c r="AZ28" i="6" s="1"/>
  <c r="AY28" i="6"/>
  <c r="N28" i="6"/>
  <c r="AO26" i="6"/>
  <c r="BJ26" i="6" s="1"/>
  <c r="BI26" i="6"/>
  <c r="BK25" i="6"/>
  <c r="AQ25" i="6"/>
  <c r="BL25" i="6" s="1"/>
  <c r="N25" i="6"/>
  <c r="AI23" i="6"/>
  <c r="BD23" i="6" s="1"/>
  <c r="HR36" i="6"/>
  <c r="AP36" i="6" s="1"/>
  <c r="HN36" i="6"/>
  <c r="AL36" i="6" s="1"/>
  <c r="HJ36" i="6"/>
  <c r="AH36" i="6" s="1"/>
  <c r="HP32" i="6"/>
  <c r="AN32" i="6" s="1"/>
  <c r="HL32" i="6"/>
  <c r="AJ32" i="6" s="1"/>
  <c r="HH32" i="6"/>
  <c r="AF32" i="6" s="1"/>
  <c r="FR32" i="6"/>
  <c r="U32" i="6" s="1"/>
  <c r="FN32" i="6"/>
  <c r="Q32" i="6" s="1"/>
  <c r="R32" i="6" s="1"/>
  <c r="FJ32" i="6"/>
  <c r="M32" i="6" s="1"/>
  <c r="FH31" i="6"/>
  <c r="K31" i="6" s="1"/>
  <c r="BC27" i="6"/>
  <c r="AW26" i="6"/>
  <c r="AC26" i="6"/>
  <c r="AX26" i="6" s="1"/>
  <c r="AO25" i="6"/>
  <c r="BJ25" i="6" s="1"/>
  <c r="BI25" i="6"/>
  <c r="AG23" i="6"/>
  <c r="BB23" i="6" s="1"/>
  <c r="BA23" i="6"/>
  <c r="HR35" i="6"/>
  <c r="AP35" i="6" s="1"/>
  <c r="HN35" i="6"/>
  <c r="AL35" i="6" s="1"/>
  <c r="HJ35" i="6"/>
  <c r="AH35" i="6" s="1"/>
  <c r="FP35" i="6"/>
  <c r="S35" i="6" s="1"/>
  <c r="FL35" i="6"/>
  <c r="O35" i="6" s="1"/>
  <c r="MI31" i="6"/>
  <c r="DB31" i="6" s="1"/>
  <c r="ME31" i="6"/>
  <c r="CX31" i="6" s="1"/>
  <c r="FL31" i="6"/>
  <c r="O31" i="6" s="1"/>
  <c r="FP30" i="6"/>
  <c r="S30" i="6" s="1"/>
  <c r="BE28" i="6"/>
  <c r="AK28" i="6"/>
  <c r="BF28" i="6" s="1"/>
  <c r="T28" i="6"/>
  <c r="L28" i="6"/>
  <c r="LY27" i="6"/>
  <c r="CR27" i="6" s="1"/>
  <c r="BE26" i="6"/>
  <c r="AK26" i="6"/>
  <c r="BF26" i="6" s="1"/>
  <c r="BG25" i="6"/>
  <c r="AM25" i="6"/>
  <c r="BH25" i="6" s="1"/>
  <c r="AW25" i="6"/>
  <c r="AC25" i="6"/>
  <c r="AX25" i="6" s="1"/>
  <c r="J25" i="6"/>
  <c r="AK20" i="6"/>
  <c r="BF20" i="6" s="1"/>
  <c r="BE20" i="6"/>
  <c r="FP31" i="6"/>
  <c r="S31" i="6" s="1"/>
  <c r="FD31" i="6"/>
  <c r="G31" i="6" s="1"/>
  <c r="HN30" i="6"/>
  <c r="AL30" i="6" s="1"/>
  <c r="AI26" i="6"/>
  <c r="BD26" i="6" s="1"/>
  <c r="BC26" i="6"/>
  <c r="BE25" i="6"/>
  <c r="AK25" i="6"/>
  <c r="BF25" i="6" s="1"/>
  <c r="R23" i="6"/>
  <c r="N23" i="6"/>
  <c r="BK28" i="6"/>
  <c r="AQ28" i="6"/>
  <c r="BL28" i="6" s="1"/>
  <c r="BC28" i="6"/>
  <c r="AI28" i="6"/>
  <c r="BD28" i="6" s="1"/>
  <c r="R28" i="6"/>
  <c r="J28" i="6"/>
  <c r="AG26" i="6"/>
  <c r="BB26" i="6" s="1"/>
  <c r="BA26" i="6"/>
  <c r="BC25" i="6"/>
  <c r="BI23" i="6"/>
  <c r="AO23" i="6"/>
  <c r="BJ23" i="6" s="1"/>
  <c r="AE23" i="6"/>
  <c r="AZ23" i="6" s="1"/>
  <c r="AY23" i="6"/>
  <c r="AM22" i="6"/>
  <c r="BH22" i="6" s="1"/>
  <c r="BG22" i="6"/>
  <c r="HP22" i="6"/>
  <c r="AN22" i="6" s="1"/>
  <c r="HJ22" i="6"/>
  <c r="AH22" i="6" s="1"/>
  <c r="FF22" i="6"/>
  <c r="I22" i="6" s="1"/>
  <c r="JO21" i="6"/>
  <c r="CE21" i="6" s="1"/>
  <c r="CF21" i="6" s="1"/>
  <c r="JG21" i="6"/>
  <c r="BW21" i="6" s="1"/>
  <c r="BX21" i="6" s="1"/>
  <c r="FR22" i="6"/>
  <c r="U22" i="6" s="1"/>
  <c r="FD22" i="6"/>
  <c r="G22" i="6" s="1"/>
  <c r="FJ21" i="6"/>
  <c r="M21" i="6" s="1"/>
  <c r="FP22" i="6"/>
  <c r="S22" i="6" s="1"/>
  <c r="BI18" i="6"/>
  <c r="AO18" i="6"/>
  <c r="BJ18" i="6" s="1"/>
  <c r="BC18" i="6"/>
  <c r="AI18" i="6"/>
  <c r="BD18" i="6" s="1"/>
  <c r="J21" i="6"/>
  <c r="AG19" i="6"/>
  <c r="BB19" i="6" s="1"/>
  <c r="BA19" i="6"/>
  <c r="HP27" i="6"/>
  <c r="AN27" i="6" s="1"/>
  <c r="HL27" i="6"/>
  <c r="AJ27" i="6" s="1"/>
  <c r="FR27" i="6"/>
  <c r="U27" i="6" s="1"/>
  <c r="FN27" i="6"/>
  <c r="Q27" i="6" s="1"/>
  <c r="FJ27" i="6"/>
  <c r="M27" i="6" s="1"/>
  <c r="HR22" i="6"/>
  <c r="AP22" i="6" s="1"/>
  <c r="HH22" i="6"/>
  <c r="AF22" i="6"/>
  <c r="JS21" i="6"/>
  <c r="CI21" i="6" s="1"/>
  <c r="CJ21" i="6" s="1"/>
  <c r="JK21" i="6"/>
  <c r="CA21" i="6" s="1"/>
  <c r="CB21" i="6" s="1"/>
  <c r="V20" i="6"/>
  <c r="AO19" i="6"/>
  <c r="BJ19" i="6" s="1"/>
  <c r="BI19" i="6"/>
  <c r="AQ17" i="6"/>
  <c r="BL17" i="6" s="1"/>
  <c r="BK17" i="6"/>
  <c r="FF23" i="6"/>
  <c r="I23" i="6" s="1"/>
  <c r="HD22" i="6"/>
  <c r="AB22" i="6" s="1"/>
  <c r="AM21" i="6"/>
  <c r="BH21" i="6" s="1"/>
  <c r="BG21" i="6"/>
  <c r="HF21" i="6"/>
  <c r="AD21" i="6" s="1"/>
  <c r="HD21" i="6"/>
  <c r="AB21" i="6" s="1"/>
  <c r="R17" i="6"/>
  <c r="AQ23" i="6"/>
  <c r="BL23" i="6" s="1"/>
  <c r="HL22" i="6"/>
  <c r="AJ22" i="6" s="1"/>
  <c r="FN22" i="6"/>
  <c r="Q22" i="6" s="1"/>
  <c r="BI21" i="6"/>
  <c r="BE21" i="6"/>
  <c r="AK21" i="6"/>
  <c r="BF21" i="6" s="1"/>
  <c r="FN21" i="6"/>
  <c r="Q21" i="6" s="1"/>
  <c r="FL21" i="6"/>
  <c r="O21" i="6" s="1"/>
  <c r="HP20" i="6"/>
  <c r="AN20" i="6" s="1"/>
  <c r="R20" i="6"/>
  <c r="FR19" i="6"/>
  <c r="U19" i="6" s="1"/>
  <c r="FF19" i="6"/>
  <c r="I19" i="6" s="1"/>
  <c r="FN19" i="6"/>
  <c r="Q19" i="6" s="1"/>
  <c r="V17" i="6"/>
  <c r="P22" i="6"/>
  <c r="HD20" i="6"/>
  <c r="AB20" i="6" s="1"/>
  <c r="HH20" i="6"/>
  <c r="AF20" i="6" s="1"/>
  <c r="BA20" i="6" s="1"/>
  <c r="BG17" i="6"/>
  <c r="AM17" i="6"/>
  <c r="BH17" i="6" s="1"/>
  <c r="FH19" i="6"/>
  <c r="K19" i="6" s="1"/>
  <c r="FD19" i="6"/>
  <c r="G19" i="6" s="1"/>
  <c r="JQ17" i="6"/>
  <c r="CG17" i="6" s="1"/>
  <c r="CH17" i="6" s="1"/>
  <c r="JG17" i="6"/>
  <c r="BW17" i="6" s="1"/>
  <c r="BX17" i="6" s="1"/>
  <c r="JO17" i="6"/>
  <c r="CE17" i="6" s="1"/>
  <c r="CF17" i="6" s="1"/>
  <c r="JS17" i="6"/>
  <c r="CI17" i="6" s="1"/>
  <c r="CJ17" i="6" s="1"/>
  <c r="FP17" i="6"/>
  <c r="S17" i="6" s="1"/>
  <c r="HN16" i="6"/>
  <c r="AL16" i="6" s="1"/>
  <c r="HL15" i="6"/>
  <c r="AJ15" i="6" s="1"/>
  <c r="BE11" i="6"/>
  <c r="AK11" i="6"/>
  <c r="BF11" i="6" s="1"/>
  <c r="HF20" i="6"/>
  <c r="AD20" i="6" s="1"/>
  <c r="HJ20" i="6"/>
  <c r="AH20" i="6" s="1"/>
  <c r="HN20" i="6"/>
  <c r="AL20" i="6" s="1"/>
  <c r="HR20" i="6"/>
  <c r="AP20" i="6" s="1"/>
  <c r="AQ19" i="6"/>
  <c r="BL19" i="6" s="1"/>
  <c r="AY18" i="6"/>
  <c r="HH18" i="6"/>
  <c r="AF18" i="6" s="1"/>
  <c r="HD18" i="6"/>
  <c r="AB18" i="6" s="1"/>
  <c r="HL16" i="6"/>
  <c r="AJ16" i="6" s="1"/>
  <c r="AM12" i="6"/>
  <c r="BH12" i="6" s="1"/>
  <c r="BG12" i="6"/>
  <c r="FH17" i="6"/>
  <c r="K17" i="6" s="1"/>
  <c r="FD17" i="6"/>
  <c r="G17" i="6" s="1"/>
  <c r="AG15" i="6"/>
  <c r="BB15" i="6" s="1"/>
  <c r="BA15" i="6"/>
  <c r="FL19" i="6"/>
  <c r="O19" i="6" s="1"/>
  <c r="HR18" i="6"/>
  <c r="AP18" i="6" s="1"/>
  <c r="FL18" i="6"/>
  <c r="O18" i="6" s="1"/>
  <c r="AK17" i="6"/>
  <c r="BF17" i="6" s="1"/>
  <c r="HD16" i="6"/>
  <c r="AB16" i="6" s="1"/>
  <c r="J16" i="6"/>
  <c r="L15" i="6"/>
  <c r="FR11" i="6"/>
  <c r="U11" i="6" s="1"/>
  <c r="FF11" i="6"/>
  <c r="I11" i="6" s="1"/>
  <c r="FN11" i="6"/>
  <c r="Q11" i="6" s="1"/>
  <c r="FJ11" i="6"/>
  <c r="M11" i="6" s="1"/>
  <c r="HL18" i="6"/>
  <c r="AJ18" i="6" s="1"/>
  <c r="FF18" i="6"/>
  <c r="I18" i="6" s="1"/>
  <c r="FF17" i="6"/>
  <c r="I17" i="6" s="1"/>
  <c r="J15" i="6"/>
  <c r="BC13" i="6"/>
  <c r="FH20" i="6"/>
  <c r="K20" i="6" s="1"/>
  <c r="FL20" i="6"/>
  <c r="O20" i="6" s="1"/>
  <c r="FD18" i="6"/>
  <c r="G18" i="6" s="1"/>
  <c r="AC17" i="6"/>
  <c r="AX17" i="6" s="1"/>
  <c r="FL17" i="6"/>
  <c r="O17" i="6" s="1"/>
  <c r="AO15" i="6"/>
  <c r="BJ15" i="6" s="1"/>
  <c r="BI15" i="6"/>
  <c r="BK13" i="6"/>
  <c r="AQ13" i="6"/>
  <c r="BL13" i="6" s="1"/>
  <c r="AW13" i="6"/>
  <c r="AC13" i="6"/>
  <c r="AX13" i="6" s="1"/>
  <c r="AW11" i="6"/>
  <c r="AC11" i="6"/>
  <c r="AX11" i="6" s="1"/>
  <c r="FD20" i="6"/>
  <c r="G20" i="6" s="1"/>
  <c r="FP19" i="6"/>
  <c r="S19" i="6" s="1"/>
  <c r="AO16" i="6"/>
  <c r="BJ16" i="6" s="1"/>
  <c r="DC15" i="6"/>
  <c r="DX15" i="6" s="1"/>
  <c r="DW15" i="6"/>
  <c r="AM11" i="6"/>
  <c r="BH11" i="6" s="1"/>
  <c r="BG11" i="6"/>
  <c r="AO13" i="6"/>
  <c r="BJ13" i="6" s="1"/>
  <c r="BI13" i="6"/>
  <c r="R13" i="6"/>
  <c r="HJ16" i="6"/>
  <c r="AH16" i="6" s="1"/>
  <c r="BI9" i="6"/>
  <c r="AO9" i="6"/>
  <c r="BJ9" i="6" s="1"/>
  <c r="FD15" i="6"/>
  <c r="G15" i="6" s="1"/>
  <c r="FP11" i="6"/>
  <c r="S11" i="6" s="1"/>
  <c r="BC10" i="6"/>
  <c r="AI10" i="6"/>
  <c r="BD10" i="6" s="1"/>
  <c r="FD9" i="6"/>
  <c r="G9" i="6" s="1"/>
  <c r="FF9" i="6"/>
  <c r="I9" i="6" s="1"/>
  <c r="FP9" i="6"/>
  <c r="S9" i="6" s="1"/>
  <c r="AW2" i="6"/>
  <c r="AC2" i="6"/>
  <c r="AX2" i="6" s="1"/>
  <c r="H16" i="6"/>
  <c r="HR15" i="6"/>
  <c r="AP15" i="6" s="1"/>
  <c r="HJ15" i="6"/>
  <c r="AH15" i="6" s="1"/>
  <c r="HL13" i="6"/>
  <c r="AJ13" i="6" s="1"/>
  <c r="BK10" i="6"/>
  <c r="AQ10" i="6"/>
  <c r="BL10" i="6" s="1"/>
  <c r="V10" i="6"/>
  <c r="HR16" i="6"/>
  <c r="AP16" i="6" s="1"/>
  <c r="J13" i="6"/>
  <c r="HJ12" i="6"/>
  <c r="AH12" i="6" s="1"/>
  <c r="HR12" i="6"/>
  <c r="AP12" i="6" s="1"/>
  <c r="HF12" i="6"/>
  <c r="AD12" i="6" s="1"/>
  <c r="J10" i="6"/>
  <c r="HN6" i="6"/>
  <c r="AL6" i="6" s="1"/>
  <c r="HJ6" i="6"/>
  <c r="AH6" i="6"/>
  <c r="HF6" i="6"/>
  <c r="AD6" i="6" s="1"/>
  <c r="HD6" i="6"/>
  <c r="AB6" i="6" s="1"/>
  <c r="HL6" i="6"/>
  <c r="AJ6" i="6" s="1"/>
  <c r="HH6" i="6"/>
  <c r="AF6" i="6" s="1"/>
  <c r="HP6" i="6"/>
  <c r="AN6" i="6" s="1"/>
  <c r="HR6" i="6"/>
  <c r="AP6" i="6" s="1"/>
  <c r="AE5" i="6"/>
  <c r="AZ5" i="6" s="1"/>
  <c r="AY5" i="6"/>
  <c r="HF16" i="6"/>
  <c r="AD16" i="6" s="1"/>
  <c r="V16" i="6"/>
  <c r="FL15" i="6"/>
  <c r="O15" i="6" s="1"/>
  <c r="FD12" i="6"/>
  <c r="G12" i="6" s="1"/>
  <c r="FL12" i="6"/>
  <c r="O12" i="6" s="1"/>
  <c r="HN15" i="6"/>
  <c r="AL15" i="6" s="1"/>
  <c r="HF15" i="6"/>
  <c r="AD15" i="6" s="1"/>
  <c r="V15" i="6"/>
  <c r="N15" i="6"/>
  <c r="HH13" i="6"/>
  <c r="AF13" i="6" s="1"/>
  <c r="AW9" i="6"/>
  <c r="AC9" i="6"/>
  <c r="AX9" i="6" s="1"/>
  <c r="P8" i="6"/>
  <c r="HN13" i="6"/>
  <c r="AL13" i="6" s="1"/>
  <c r="HP12" i="6"/>
  <c r="AN12" i="6" s="1"/>
  <c r="FJ12" i="6"/>
  <c r="M12" i="6" s="1"/>
  <c r="HP11" i="6"/>
  <c r="AN11" i="6" s="1"/>
  <c r="HJ11" i="6"/>
  <c r="AH11" i="6" s="1"/>
  <c r="AG9" i="6"/>
  <c r="BB9" i="6" s="1"/>
  <c r="BA9" i="6"/>
  <c r="HH12" i="6"/>
  <c r="AF12" i="6" s="1"/>
  <c r="HD12" i="6"/>
  <c r="AB12" i="6" s="1"/>
  <c r="HF4" i="6"/>
  <c r="AD4" i="6" s="1"/>
  <c r="HJ4" i="6"/>
  <c r="AH4" i="6" s="1"/>
  <c r="HN4" i="6"/>
  <c r="AL4" i="6" s="1"/>
  <c r="HR4" i="6"/>
  <c r="AP4" i="6" s="1"/>
  <c r="HH4" i="6"/>
  <c r="AF4" i="6" s="1"/>
  <c r="HP4" i="6"/>
  <c r="AN4" i="6" s="1"/>
  <c r="HD4" i="6"/>
  <c r="AB4" i="6" s="1"/>
  <c r="BK3" i="6"/>
  <c r="AQ3" i="6"/>
  <c r="BL3" i="6" s="1"/>
  <c r="BC3" i="6"/>
  <c r="AI3" i="6"/>
  <c r="BD3" i="6" s="1"/>
  <c r="H3" i="6"/>
  <c r="FN12" i="6"/>
  <c r="Q12" i="6" s="1"/>
  <c r="FH11" i="6"/>
  <c r="K11" i="6" s="1"/>
  <c r="FD11" i="6"/>
  <c r="G11" i="6" s="1"/>
  <c r="HH10" i="6"/>
  <c r="AF10" i="6"/>
  <c r="HL10" i="6"/>
  <c r="AJ10" i="6" s="1"/>
  <c r="HP10" i="6"/>
  <c r="AN10" i="6" s="1"/>
  <c r="FH9" i="6"/>
  <c r="K9" i="6" s="1"/>
  <c r="AE8" i="6"/>
  <c r="AZ8" i="6" s="1"/>
  <c r="AY8" i="6"/>
  <c r="J8" i="6"/>
  <c r="T6" i="6"/>
  <c r="AM2" i="6"/>
  <c r="BH2" i="6" s="1"/>
  <c r="BG2" i="6"/>
  <c r="FL13" i="6"/>
  <c r="O13" i="6" s="1"/>
  <c r="HN10" i="6"/>
  <c r="AL10" i="6" s="1"/>
  <c r="BK9" i="6"/>
  <c r="AQ9" i="6"/>
  <c r="BL9" i="6" s="1"/>
  <c r="FP13" i="6"/>
  <c r="S13" i="6" s="1"/>
  <c r="FD13" i="6"/>
  <c r="G13" i="6" s="1"/>
  <c r="HL12" i="6"/>
  <c r="AJ12" i="6" s="1"/>
  <c r="BE12" i="6" s="1"/>
  <c r="FF12" i="6"/>
  <c r="I12" i="6" s="1"/>
  <c r="HF11" i="6"/>
  <c r="AD11" i="6" s="1"/>
  <c r="FN10" i="6"/>
  <c r="Q10" i="6" s="1"/>
  <c r="AQ8" i="6"/>
  <c r="BL8" i="6" s="1"/>
  <c r="BK8" i="6"/>
  <c r="FH8" i="6"/>
  <c r="K8" i="6" s="1"/>
  <c r="FP8" i="6"/>
  <c r="S8" i="6" s="1"/>
  <c r="JG3" i="6"/>
  <c r="BW3" i="6" s="1"/>
  <c r="BX3" i="6" s="1"/>
  <c r="JK3" i="6"/>
  <c r="CA3" i="6" s="1"/>
  <c r="CB3" i="6" s="1"/>
  <c r="JO3" i="6"/>
  <c r="CE3" i="6" s="1"/>
  <c r="CF3" i="6" s="1"/>
  <c r="JS3" i="6"/>
  <c r="CI3" i="6" s="1"/>
  <c r="CJ3" i="6" s="1"/>
  <c r="JM3" i="6"/>
  <c r="CC3" i="6" s="1"/>
  <c r="CD3" i="6" s="1"/>
  <c r="JI3" i="6"/>
  <c r="BY3" i="6" s="1"/>
  <c r="BZ3" i="6" s="1"/>
  <c r="JQ3" i="6"/>
  <c r="CG3" i="6" s="1"/>
  <c r="CH3" i="6" s="1"/>
  <c r="HF13" i="6"/>
  <c r="AD13" i="6" s="1"/>
  <c r="FR12" i="6"/>
  <c r="U12" i="6" s="1"/>
  <c r="V12" i="6" s="1"/>
  <c r="HR11" i="6"/>
  <c r="AP11" i="6" s="1"/>
  <c r="FL11" i="6"/>
  <c r="O11" i="6" s="1"/>
  <c r="HF10" i="6"/>
  <c r="AD10" i="6" s="1"/>
  <c r="FL10" i="6"/>
  <c r="O10" i="6" s="1"/>
  <c r="P6" i="6"/>
  <c r="HL4" i="6"/>
  <c r="AJ4" i="6" s="1"/>
  <c r="FP10" i="6"/>
  <c r="S10" i="6" s="1"/>
  <c r="FD10" i="6"/>
  <c r="G10" i="6" s="1"/>
  <c r="FF3" i="6"/>
  <c r="I3" i="6" s="1"/>
  <c r="FN3" i="6"/>
  <c r="Q3" i="6" s="1"/>
  <c r="HL5" i="6"/>
  <c r="AJ5" i="6" s="1"/>
  <c r="FN9" i="6"/>
  <c r="Q9" i="6" s="1"/>
  <c r="FR8" i="6"/>
  <c r="U8" i="6" s="1"/>
  <c r="V3" i="6"/>
  <c r="L3" i="6"/>
  <c r="FJ8" i="6"/>
  <c r="M8" i="6" s="1"/>
  <c r="N8" i="6" s="1"/>
  <c r="H6" i="6"/>
  <c r="BE3" i="6"/>
  <c r="AK3" i="6"/>
  <c r="BF3" i="6" s="1"/>
  <c r="FR9" i="6"/>
  <c r="U9" i="6" s="1"/>
  <c r="HJ5" i="6"/>
  <c r="AH5" i="6" s="1"/>
  <c r="FJ5" i="6"/>
  <c r="M5" i="6" s="1"/>
  <c r="T3" i="6"/>
  <c r="JM2" i="6"/>
  <c r="CC2" i="6" s="1"/>
  <c r="CD2" i="6" s="1"/>
  <c r="FH10" i="6"/>
  <c r="K10" i="6" s="1"/>
  <c r="FR6" i="6"/>
  <c r="U6" i="6" s="1"/>
  <c r="FN6" i="6"/>
  <c r="Q6" i="6" s="1"/>
  <c r="FJ6" i="6"/>
  <c r="M6" i="6" s="1"/>
  <c r="FF6" i="6"/>
  <c r="I6" i="6" s="1"/>
  <c r="JQ5" i="6"/>
  <c r="CG5" i="6" s="1"/>
  <c r="CH5" i="6" s="1"/>
  <c r="JG5" i="6"/>
  <c r="BW5" i="6"/>
  <c r="BX5" i="6" s="1"/>
  <c r="JM5" i="6"/>
  <c r="CC5" i="6" s="1"/>
  <c r="CD5" i="6" s="1"/>
  <c r="HR5" i="6"/>
  <c r="AP5" i="6" s="1"/>
  <c r="FR5" i="6"/>
  <c r="U5" i="6" s="1"/>
  <c r="JG4" i="6"/>
  <c r="BW4" i="6" s="1"/>
  <c r="BX4" i="6" s="1"/>
  <c r="JO4" i="6"/>
  <c r="CE4" i="6" s="1"/>
  <c r="CF4" i="6" s="1"/>
  <c r="HD5" i="6"/>
  <c r="AB5" i="6" s="1"/>
  <c r="JQ4" i="6"/>
  <c r="CG4" i="6" s="1"/>
  <c r="CH4" i="6" s="1"/>
  <c r="JI4" i="6"/>
  <c r="BY4" i="6" s="1"/>
  <c r="BZ4" i="6" s="1"/>
  <c r="JS2" i="6"/>
  <c r="CI2" i="6" s="1"/>
  <c r="CJ2" i="6" s="1"/>
  <c r="JK2" i="6"/>
  <c r="CA2" i="6" s="1"/>
  <c r="CB2" i="6" s="1"/>
  <c r="JE2" i="6"/>
  <c r="BU2" i="6" s="1"/>
  <c r="BV2" i="6" s="1"/>
  <c r="BK2" i="6"/>
  <c r="AQ2" i="6"/>
  <c r="BL2" i="6" s="1"/>
  <c r="FF2" i="6"/>
  <c r="I2" i="6" s="1"/>
  <c r="FJ2" i="6"/>
  <c r="M2" i="6" s="1"/>
  <c r="FN2" i="6"/>
  <c r="Q2" i="6" s="1"/>
  <c r="FR2" i="6"/>
  <c r="U2" i="6" s="1"/>
  <c r="HP8" i="6"/>
  <c r="AN8" i="6" s="1"/>
  <c r="HH5" i="6"/>
  <c r="AF5" i="6" s="1"/>
  <c r="FN5" i="6"/>
  <c r="Q5" i="6" s="1"/>
  <c r="FH5" i="6"/>
  <c r="K5" i="6" s="1"/>
  <c r="FD5" i="6"/>
  <c r="G5" i="6" s="1"/>
  <c r="BI3" i="6"/>
  <c r="HN5" i="6"/>
  <c r="AL5" i="6" s="1"/>
  <c r="FH4" i="6"/>
  <c r="K4" i="6" s="1"/>
  <c r="FL4" i="6"/>
  <c r="O4" i="6" s="1"/>
  <c r="P4" i="6" s="1"/>
  <c r="FP4" i="6"/>
  <c r="S4" i="6" s="1"/>
  <c r="BG3" i="6"/>
  <c r="FL3" i="6"/>
  <c r="O3" i="6" s="1"/>
  <c r="JQ2" i="6"/>
  <c r="CG2" i="6" s="1"/>
  <c r="CH2" i="6" s="1"/>
  <c r="JI2" i="6"/>
  <c r="BY2" i="6" s="1"/>
  <c r="BZ2" i="6" s="1"/>
  <c r="HH8" i="6"/>
  <c r="AF8" i="6" s="1"/>
  <c r="HD8" i="6"/>
  <c r="AB8" i="6" s="1"/>
  <c r="FN8" i="6"/>
  <c r="Q8" i="6" s="1"/>
  <c r="MA5" i="6"/>
  <c r="CT5" i="6" s="1"/>
  <c r="FF5" i="6"/>
  <c r="I5" i="6" s="1"/>
  <c r="FL2" i="6"/>
  <c r="O2" i="6" s="1"/>
  <c r="LW2" i="6"/>
  <c r="CP2" i="6" s="1"/>
  <c r="MA2" i="6"/>
  <c r="CT2" i="6" s="1"/>
  <c r="ME2" i="6"/>
  <c r="CX2" i="6" s="1"/>
  <c r="MI2" i="6"/>
  <c r="DB2" i="6" s="1"/>
  <c r="JO2" i="6"/>
  <c r="CE2" i="6" s="1"/>
  <c r="CF2" i="6" s="1"/>
  <c r="JG2" i="6"/>
  <c r="BW2" i="6" s="1"/>
  <c r="BX2" i="6" s="1"/>
  <c r="BC2" i="6"/>
  <c r="AI2" i="6"/>
  <c r="BD2" i="6" s="1"/>
  <c r="T31" i="1"/>
  <c r="U31" i="1"/>
  <c r="T28" i="1"/>
  <c r="U28" i="1"/>
  <c r="T24" i="1"/>
  <c r="U24" i="1"/>
  <c r="T23" i="1"/>
  <c r="U23" i="1"/>
  <c r="T22" i="1"/>
  <c r="U22" i="1"/>
  <c r="T32" i="1"/>
  <c r="U32" i="1"/>
  <c r="T21" i="1"/>
  <c r="U21" i="1"/>
  <c r="T29" i="1"/>
  <c r="U29" i="1"/>
  <c r="T20" i="1"/>
  <c r="U20" i="1"/>
  <c r="T19" i="1"/>
  <c r="U19" i="1"/>
  <c r="T18" i="1"/>
  <c r="U18" i="1"/>
  <c r="T25" i="1"/>
  <c r="U25" i="1"/>
  <c r="T17" i="1"/>
  <c r="U17" i="1"/>
  <c r="T27" i="1"/>
  <c r="U27" i="1"/>
  <c r="T30" i="1"/>
  <c r="U30" i="1"/>
  <c r="T26" i="1"/>
  <c r="U26" i="1"/>
  <c r="BK32" i="6"/>
  <c r="BA30" i="6"/>
  <c r="AW3" i="6"/>
  <c r="AI32" i="6"/>
  <c r="BD32" i="6" s="1"/>
  <c r="BK21" i="6"/>
  <c r="BE23" i="6"/>
  <c r="AW44" i="6"/>
  <c r="AE22" i="6"/>
  <c r="AZ22" i="6" s="1"/>
  <c r="AM42" i="6"/>
  <c r="BH42" i="6" s="1"/>
  <c r="AC36" i="6"/>
  <c r="AX36" i="6" s="1"/>
  <c r="AM46" i="6"/>
  <c r="BH46" i="6" s="1"/>
  <c r="AM34" i="6"/>
  <c r="BH34" i="6" s="1"/>
  <c r="BC34" i="6"/>
  <c r="AG35" i="6"/>
  <c r="BB35" i="6" s="1"/>
  <c r="AG40" i="6"/>
  <c r="BB40" i="6" s="1"/>
  <c r="AM45" i="6"/>
  <c r="BH45" i="6" s="1"/>
  <c r="AC46" i="6"/>
  <c r="AX46" i="6" s="1"/>
  <c r="AI50" i="6"/>
  <c r="BD50" i="6" s="1"/>
  <c r="AK35" i="6"/>
  <c r="BF35" i="6" s="1"/>
  <c r="AE45" i="6"/>
  <c r="AZ45" i="6" s="1"/>
  <c r="BC38" i="6"/>
  <c r="AG50" i="6"/>
  <c r="BB50" i="6" s="1"/>
  <c r="AQ55" i="6"/>
  <c r="BL55" i="6" s="1"/>
  <c r="AC69" i="6"/>
  <c r="AX69" i="6" s="1"/>
  <c r="AE77" i="6"/>
  <c r="AZ77" i="6" s="1"/>
  <c r="BA58" i="6"/>
  <c r="AY61" i="6"/>
  <c r="AE83" i="6"/>
  <c r="AZ83" i="6" s="1"/>
  <c r="BK92" i="6"/>
  <c r="AQ68" i="6"/>
  <c r="BL68" i="6" s="1"/>
  <c r="AM60" i="6"/>
  <c r="BH60" i="6" s="1"/>
  <c r="BK72" i="6"/>
  <c r="AK80" i="6"/>
  <c r="BF80" i="6" s="1"/>
  <c r="AK88" i="6"/>
  <c r="BF88" i="6" s="1"/>
  <c r="BG90" i="6"/>
  <c r="AO68" i="6"/>
  <c r="BJ68" i="6" s="1"/>
  <c r="BC75" i="6"/>
  <c r="AK87" i="6"/>
  <c r="BF87" i="6" s="1"/>
  <c r="BA111" i="6"/>
  <c r="AQ75" i="6"/>
  <c r="BL75" i="6" s="1"/>
  <c r="AQ90" i="6"/>
  <c r="BL90" i="6" s="1"/>
  <c r="AQ98" i="6"/>
  <c r="BL98" i="6" s="1"/>
  <c r="AG93" i="6"/>
  <c r="BB93" i="6" s="1"/>
  <c r="AY93" i="6"/>
  <c r="BK99" i="6"/>
  <c r="BE106" i="6"/>
  <c r="AY110" i="6"/>
  <c r="AM116" i="6"/>
  <c r="BH116" i="6" s="1"/>
  <c r="AG138" i="6"/>
  <c r="BB138" i="6" s="1"/>
  <c r="AO110" i="6"/>
  <c r="BJ110" i="6" s="1"/>
  <c r="AK133" i="6"/>
  <c r="BF133" i="6" s="1"/>
  <c r="BA139" i="6"/>
  <c r="BK115" i="6"/>
  <c r="AY141" i="6"/>
  <c r="BG142" i="6"/>
  <c r="AO113" i="6"/>
  <c r="BJ113" i="6" s="1"/>
  <c r="AQ136" i="6"/>
  <c r="BL136" i="6" s="1"/>
  <c r="BE100" i="6"/>
  <c r="AO133" i="6"/>
  <c r="BJ133" i="6" s="1"/>
  <c r="AG154" i="6"/>
  <c r="BB154" i="6" s="1"/>
  <c r="AG152" i="6"/>
  <c r="BB152" i="6" s="1"/>
  <c r="AW139" i="6"/>
  <c r="AQ145" i="6"/>
  <c r="BL145" i="6" s="1"/>
  <c r="AG126" i="6"/>
  <c r="BB126" i="6" s="1"/>
  <c r="BE146" i="6"/>
  <c r="AY163" i="6"/>
  <c r="BI160" i="6"/>
  <c r="AW152" i="6"/>
  <c r="BK157" i="6"/>
  <c r="AK173" i="6"/>
  <c r="BF173" i="6" s="1"/>
  <c r="AC170" i="6"/>
  <c r="AX170" i="6" s="1"/>
  <c r="AW173" i="6"/>
  <c r="BE158" i="6"/>
  <c r="AQ159" i="6"/>
  <c r="BL159" i="6" s="1"/>
  <c r="BC165" i="6"/>
  <c r="BK173" i="6"/>
  <c r="AM196" i="6"/>
  <c r="BH196" i="6" s="1"/>
  <c r="AO131" i="6"/>
  <c r="BJ131" i="6" s="1"/>
  <c r="BA160" i="6"/>
  <c r="AK165" i="6"/>
  <c r="BF165" i="6" s="1"/>
  <c r="AY168" i="6"/>
  <c r="AY172" i="6"/>
  <c r="BI196" i="6"/>
  <c r="BG197" i="6"/>
  <c r="AO166" i="6"/>
  <c r="BJ166" i="6" s="1"/>
  <c r="AG173" i="6"/>
  <c r="BB173" i="6" s="1"/>
  <c r="BK166" i="6"/>
  <c r="AI168" i="6"/>
  <c r="BD168" i="6" s="1"/>
  <c r="BK198" i="6"/>
  <c r="AY205" i="6"/>
  <c r="AO222" i="6"/>
  <c r="BJ222" i="6" s="1"/>
  <c r="AW208" i="6"/>
  <c r="AM210" i="6"/>
  <c r="BH210" i="6" s="1"/>
  <c r="AE216" i="6"/>
  <c r="AZ216" i="6" s="1"/>
  <c r="BC231" i="6"/>
  <c r="AK245" i="6"/>
  <c r="BF245" i="6" s="1"/>
  <c r="BC205" i="6"/>
  <c r="BC237" i="6"/>
  <c r="BK231" i="6"/>
  <c r="AC237" i="6"/>
  <c r="AX237" i="6" s="1"/>
  <c r="BC242" i="6"/>
  <c r="AY209" i="6"/>
  <c r="AO213" i="6"/>
  <c r="BJ213" i="6" s="1"/>
  <c r="AY231" i="6"/>
  <c r="BI233" i="6"/>
  <c r="AO237" i="6"/>
  <c r="BJ237" i="6" s="1"/>
  <c r="BE244" i="6"/>
  <c r="AM251" i="6"/>
  <c r="BH251" i="6" s="1"/>
  <c r="BC268" i="6"/>
  <c r="AG279" i="6"/>
  <c r="BB279" i="6" s="1"/>
  <c r="AM283" i="6"/>
  <c r="BH283" i="6" s="1"/>
  <c r="AI291" i="6"/>
  <c r="BD291" i="6" s="1"/>
  <c r="BC296" i="6"/>
  <c r="AE245" i="6"/>
  <c r="AZ245" i="6" s="1"/>
  <c r="AG253" i="6"/>
  <c r="BB253" i="6" s="1"/>
  <c r="AW273" i="6"/>
  <c r="BK279" i="6"/>
  <c r="AK281" i="6"/>
  <c r="BF281" i="6" s="1"/>
  <c r="AI289" i="6"/>
  <c r="BD289" i="6" s="1"/>
  <c r="AQ264" i="6"/>
  <c r="BL264" i="6" s="1"/>
  <c r="BK256" i="6"/>
  <c r="BI275" i="6"/>
  <c r="BE278" i="6"/>
  <c r="AO296" i="6"/>
  <c r="BJ296" i="6" s="1"/>
  <c r="BA276" i="6"/>
  <c r="BI281" i="6"/>
  <c r="AY293" i="6"/>
  <c r="AM245" i="6"/>
  <c r="BH245" i="6" s="1"/>
  <c r="AE250" i="6"/>
  <c r="AZ250" i="6" s="1"/>
  <c r="AO253" i="6"/>
  <c r="BJ253" i="6" s="1"/>
  <c r="AQ258" i="6"/>
  <c r="BL258" i="6" s="1"/>
  <c r="AE268" i="6"/>
  <c r="AZ268" i="6" s="1"/>
  <c r="AG273" i="6"/>
  <c r="BB273" i="6" s="1"/>
  <c r="AM248" i="6"/>
  <c r="BH248" i="6" s="1"/>
  <c r="AO254" i="6"/>
  <c r="BJ254" i="6" s="1"/>
  <c r="AO268" i="6"/>
  <c r="BJ268" i="6" s="1"/>
  <c r="BC270" i="6"/>
  <c r="AO272" i="6"/>
  <c r="BJ272" i="6" s="1"/>
  <c r="BE276" i="6"/>
  <c r="AY289" i="6"/>
  <c r="AY291" i="6"/>
  <c r="BA272" i="6"/>
  <c r="BE273" i="6"/>
  <c r="BG279" i="6"/>
  <c r="BK289" i="6"/>
  <c r="BK270" i="6"/>
  <c r="AY278" i="6"/>
  <c r="BI295" i="6"/>
  <c r="AO298" i="6"/>
  <c r="BJ298" i="6" s="1"/>
  <c r="AG331" i="6"/>
  <c r="BB331" i="6" s="1"/>
  <c r="AK272" i="6"/>
  <c r="BF272" i="6" s="1"/>
  <c r="AQ275" i="6"/>
  <c r="BL275" i="6" s="1"/>
  <c r="AK295" i="6"/>
  <c r="BF295" i="6" s="1"/>
  <c r="AY304" i="6"/>
  <c r="AM272" i="6"/>
  <c r="BH272" i="6" s="1"/>
  <c r="BA304" i="6"/>
  <c r="AG340" i="6"/>
  <c r="BB340" i="6" s="1"/>
  <c r="AK303" i="6"/>
  <c r="BF303" i="6" s="1"/>
  <c r="BC304" i="6"/>
  <c r="AE311" i="6"/>
  <c r="AZ311" i="6" s="1"/>
  <c r="BC323" i="6"/>
  <c r="AC301" i="6"/>
  <c r="AX301" i="6" s="1"/>
  <c r="AM308" i="6"/>
  <c r="BH308" i="6" s="1"/>
  <c r="AG314" i="6"/>
  <c r="BB314" i="6" s="1"/>
  <c r="AW354" i="6"/>
  <c r="AM302" i="6"/>
  <c r="BH302" i="6" s="1"/>
  <c r="BE367" i="6"/>
  <c r="AC315" i="6"/>
  <c r="AX315" i="6" s="1"/>
  <c r="BE332" i="6"/>
  <c r="AM367" i="6"/>
  <c r="BH367" i="6" s="1"/>
  <c r="AM376" i="6"/>
  <c r="BH376" i="6" s="1"/>
  <c r="BG330" i="6"/>
  <c r="BI347" i="6"/>
  <c r="AM314" i="6"/>
  <c r="BH314" i="6" s="1"/>
  <c r="BC348" i="6"/>
  <c r="BI362" i="6"/>
  <c r="AE364" i="6"/>
  <c r="AZ364" i="6" s="1"/>
  <c r="AK305" i="6"/>
  <c r="BF305" i="6" s="1"/>
  <c r="AE327" i="6"/>
  <c r="AZ327" i="6" s="1"/>
  <c r="AE307" i="6"/>
  <c r="AZ307" i="6" s="1"/>
  <c r="AE315" i="6"/>
  <c r="AZ315" i="6" s="1"/>
  <c r="BC324" i="6"/>
  <c r="AY335" i="6"/>
  <c r="AG351" i="6"/>
  <c r="BB351" i="6" s="1"/>
  <c r="AY356" i="6"/>
  <c r="AO359" i="6"/>
  <c r="BJ359" i="6" s="1"/>
  <c r="BA362" i="6"/>
  <c r="AG315" i="6"/>
  <c r="BB315" i="6" s="1"/>
  <c r="AO320" i="6"/>
  <c r="BJ320" i="6" s="1"/>
  <c r="BK326" i="6"/>
  <c r="BI340" i="6"/>
  <c r="AC348" i="6"/>
  <c r="AX348" i="6" s="1"/>
  <c r="AG356" i="6"/>
  <c r="BB356" i="6" s="1"/>
  <c r="AE360" i="6"/>
  <c r="AZ360" i="6" s="1"/>
  <c r="BC406" i="6"/>
  <c r="BK418" i="6"/>
  <c r="BK423" i="6"/>
  <c r="BI402" i="6"/>
  <c r="AO416" i="6"/>
  <c r="BJ416" i="6" s="1"/>
  <c r="BA423" i="6"/>
  <c r="AY432" i="6"/>
  <c r="BE454" i="6"/>
  <c r="AW410" i="6"/>
  <c r="AO428" i="6"/>
  <c r="BJ428" i="6" s="1"/>
  <c r="AO404" i="6"/>
  <c r="BJ404" i="6" s="1"/>
  <c r="AI410" i="6"/>
  <c r="BD410" i="6" s="1"/>
  <c r="BE418" i="6"/>
  <c r="AW422" i="6"/>
  <c r="AM434" i="6"/>
  <c r="BH434" i="6" s="1"/>
  <c r="AW436" i="6"/>
  <c r="AO439" i="6"/>
  <c r="BJ439" i="6" s="1"/>
  <c r="AC451" i="6"/>
  <c r="AX451" i="6" s="1"/>
  <c r="AO455" i="6"/>
  <c r="BJ455" i="6" s="1"/>
  <c r="AY382" i="6"/>
  <c r="BC402" i="6"/>
  <c r="AK426" i="6"/>
  <c r="BF426" i="6" s="1"/>
  <c r="AO436" i="6"/>
  <c r="BJ436" i="6" s="1"/>
  <c r="AG454" i="6"/>
  <c r="BB454" i="6" s="1"/>
  <c r="AE367" i="6"/>
  <c r="AZ367" i="6" s="1"/>
  <c r="AQ386" i="6"/>
  <c r="BL386" i="6" s="1"/>
  <c r="AW408" i="6"/>
  <c r="BK412" i="6"/>
  <c r="AC420" i="6"/>
  <c r="AX420" i="6" s="1"/>
  <c r="AY452" i="6"/>
  <c r="AW432" i="6"/>
  <c r="AC471" i="6"/>
  <c r="AX471" i="6" s="1"/>
  <c r="AY484" i="6"/>
  <c r="AY490" i="6"/>
  <c r="BG493" i="6"/>
  <c r="BG512" i="6"/>
  <c r="AO519" i="6"/>
  <c r="BJ519" i="6" s="1"/>
  <c r="AM527" i="6"/>
  <c r="BH527" i="6" s="1"/>
  <c r="AI530" i="6"/>
  <c r="BD530" i="6" s="1"/>
  <c r="BC561" i="6"/>
  <c r="AO432" i="6"/>
  <c r="BJ432" i="6" s="1"/>
  <c r="AO434" i="6"/>
  <c r="BJ434" i="6" s="1"/>
  <c r="BA450" i="6"/>
  <c r="BK468" i="6"/>
  <c r="AG472" i="6"/>
  <c r="BB472" i="6" s="1"/>
  <c r="AO496" i="6"/>
  <c r="BJ496" i="6" s="1"/>
  <c r="AO512" i="6"/>
  <c r="BJ512" i="6" s="1"/>
  <c r="AO516" i="6"/>
  <c r="BJ516" i="6" s="1"/>
  <c r="BC527" i="6"/>
  <c r="BE533" i="6"/>
  <c r="BG442" i="6"/>
  <c r="BG507" i="6"/>
  <c r="AK540" i="6"/>
  <c r="BF540" i="6" s="1"/>
  <c r="BK508" i="6"/>
  <c r="BI515" i="6"/>
  <c r="AI520" i="6"/>
  <c r="BD520" i="6" s="1"/>
  <c r="AM526" i="6"/>
  <c r="BH526" i="6" s="1"/>
  <c r="AC534" i="6"/>
  <c r="AX534" i="6" s="1"/>
  <c r="BK538" i="6"/>
  <c r="BK507" i="6"/>
  <c r="AY538" i="6"/>
  <c r="AM394" i="6"/>
  <c r="BH394" i="6" s="1"/>
  <c r="AW430" i="6"/>
  <c r="AK488" i="6"/>
  <c r="BF488" i="6" s="1"/>
  <c r="BE512" i="6"/>
  <c r="BC538" i="6"/>
  <c r="BG549" i="6"/>
  <c r="AQ556" i="6"/>
  <c r="BL556" i="6" s="1"/>
  <c r="AW564" i="6"/>
  <c r="AQ589" i="6"/>
  <c r="BL589" i="6" s="1"/>
  <c r="AO590" i="6"/>
  <c r="BJ590" i="6" s="1"/>
  <c r="AW557" i="6"/>
  <c r="BK590" i="6"/>
  <c r="AM574" i="6"/>
  <c r="BH574" i="6" s="1"/>
  <c r="BC578" i="6"/>
  <c r="AY590" i="6"/>
  <c r="BE575" i="6"/>
  <c r="BE582" i="6"/>
  <c r="BK591" i="6"/>
  <c r="AY535" i="6"/>
  <c r="AC561" i="6"/>
  <c r="AX561" i="6" s="1"/>
  <c r="AY165" i="6"/>
  <c r="BA170" i="6"/>
  <c r="AK208" i="6"/>
  <c r="BF208" i="6" s="1"/>
  <c r="BG211" i="6"/>
  <c r="AM203" i="6"/>
  <c r="BH203" i="6" s="1"/>
  <c r="BK205" i="6"/>
  <c r="AE234" i="6"/>
  <c r="AZ234" i="6" s="1"/>
  <c r="BI318" i="6"/>
  <c r="AW231" i="6"/>
  <c r="AK343" i="6"/>
  <c r="BF343" i="6" s="1"/>
  <c r="BC412" i="6"/>
  <c r="BE362" i="6"/>
  <c r="AO406" i="6"/>
  <c r="BJ406" i="6" s="1"/>
  <c r="AE350" i="6"/>
  <c r="AZ350" i="6" s="1"/>
  <c r="AK415" i="6"/>
  <c r="BF415" i="6" s="1"/>
  <c r="AM419" i="6"/>
  <c r="BH419" i="6" s="1"/>
  <c r="AC424" i="6"/>
  <c r="AX424" i="6" s="1"/>
  <c r="AE439" i="6"/>
  <c r="AZ439" i="6" s="1"/>
  <c r="AW431" i="6"/>
  <c r="AC455" i="6"/>
  <c r="AX455" i="6" s="1"/>
  <c r="BK424" i="6"/>
  <c r="AY472" i="6"/>
  <c r="AK420" i="6"/>
  <c r="BF420" i="6" s="1"/>
  <c r="BI482" i="6"/>
  <c r="BI494" i="6"/>
  <c r="AE508" i="6"/>
  <c r="AZ508" i="6" s="1"/>
  <c r="AO511" i="6"/>
  <c r="BJ511" i="6" s="1"/>
  <c r="AG582" i="6"/>
  <c r="BB582" i="6" s="1"/>
  <c r="BG596" i="6"/>
  <c r="BK503" i="6"/>
  <c r="BA508" i="6"/>
  <c r="AY512" i="6"/>
  <c r="AC576" i="6"/>
  <c r="AX576" i="6" s="1"/>
  <c r="BA488" i="6"/>
  <c r="AC508" i="6"/>
  <c r="AX508" i="6" s="1"/>
  <c r="AG521" i="6"/>
  <c r="BB521" i="6" s="1"/>
  <c r="AM594" i="6"/>
  <c r="BH594" i="6" s="1"/>
  <c r="AY586" i="6"/>
  <c r="AG590" i="6"/>
  <c r="BB590" i="6" s="1"/>
  <c r="BG591" i="6"/>
  <c r="AI503" i="6"/>
  <c r="BD503" i="6" s="1"/>
  <c r="AC521" i="6"/>
  <c r="AX521" i="6" s="1"/>
  <c r="AM74" i="6"/>
  <c r="BH74" i="6" s="1"/>
  <c r="BC104" i="6"/>
  <c r="AG28" i="6"/>
  <c r="BB28" i="6" s="1"/>
  <c r="AQ43" i="6"/>
  <c r="BL43" i="6" s="1"/>
  <c r="AW99" i="6"/>
  <c r="AW174" i="6"/>
  <c r="BG200" i="6"/>
  <c r="AC118" i="6"/>
  <c r="AX118" i="6" s="1"/>
  <c r="AI210" i="6"/>
  <c r="BD210" i="6" s="1"/>
  <c r="AE2" i="6"/>
  <c r="AZ2" i="6" s="1"/>
  <c r="BE154" i="6"/>
  <c r="BA109" i="6"/>
  <c r="AK250" i="6"/>
  <c r="BF250" i="6" s="1"/>
  <c r="AO311" i="6"/>
  <c r="BJ311" i="6" s="1"/>
  <c r="AE326" i="6"/>
  <c r="AZ326" i="6" s="1"/>
  <c r="AI316" i="6"/>
  <c r="BD316" i="6" s="1"/>
  <c r="BA422" i="6"/>
  <c r="BC351" i="6"/>
  <c r="BC342" i="6"/>
  <c r="AC506" i="6"/>
  <c r="AX506" i="6" s="1"/>
  <c r="BC508" i="6"/>
  <c r="AY520" i="6"/>
  <c r="AK520" i="6"/>
  <c r="BF520" i="6" s="1"/>
  <c r="AG520" i="6"/>
  <c r="BB520" i="6" s="1"/>
  <c r="BI452" i="6"/>
  <c r="BK493" i="6"/>
  <c r="AG519" i="6"/>
  <c r="BB519" i="6" s="1"/>
  <c r="AM593" i="6"/>
  <c r="BH593" i="6" s="1"/>
  <c r="AO530" i="6"/>
  <c r="BJ530" i="6" s="1"/>
  <c r="AQ245" i="6"/>
  <c r="BL245" i="6" s="1"/>
  <c r="BC118" i="6"/>
  <c r="AG348" i="6"/>
  <c r="BB348" i="6" s="1"/>
  <c r="AM268" i="6"/>
  <c r="BH268" i="6" s="1"/>
  <c r="BA402" i="6"/>
  <c r="AC250" i="6"/>
  <c r="AX250" i="6" s="1"/>
  <c r="AM364" i="6"/>
  <c r="BH364" i="6" s="1"/>
  <c r="AO486" i="6"/>
  <c r="BJ486" i="6" s="1"/>
  <c r="AY501" i="6"/>
  <c r="BI555" i="6"/>
  <c r="AM350" i="6"/>
  <c r="BH350" i="6" s="1"/>
  <c r="AY506" i="6"/>
  <c r="AM428" i="6"/>
  <c r="BH428" i="6" s="1"/>
  <c r="AO250" i="6"/>
  <c r="BJ250" i="6" s="1"/>
  <c r="AG64" i="6"/>
  <c r="BB64" i="6" s="1"/>
  <c r="AG60" i="6"/>
  <c r="BB60" i="6" s="1"/>
  <c r="AW15" i="6"/>
  <c r="BA16" i="6"/>
  <c r="AW19" i="6"/>
  <c r="AM26" i="6"/>
  <c r="BH26" i="6" s="1"/>
  <c r="AK30" i="6"/>
  <c r="BF30" i="6" s="1"/>
  <c r="AK42" i="6"/>
  <c r="BF42" i="6" s="1"/>
  <c r="BK42" i="6"/>
  <c r="BE50" i="6"/>
  <c r="AO36" i="6"/>
  <c r="BJ36" i="6" s="1"/>
  <c r="AY52" i="6"/>
  <c r="BA54" i="6"/>
  <c r="AI52" i="6"/>
  <c r="BD52" i="6" s="1"/>
  <c r="AI64" i="6"/>
  <c r="BD64" i="6" s="1"/>
  <c r="BI66" i="6"/>
  <c r="BK70" i="6"/>
  <c r="AC64" i="6"/>
  <c r="AX64" i="6" s="1"/>
  <c r="AC68" i="6"/>
  <c r="AX68" i="6" s="1"/>
  <c r="BG66" i="6"/>
  <c r="AC70" i="6"/>
  <c r="AX70" i="6" s="1"/>
  <c r="AE60" i="6"/>
  <c r="AZ60" i="6" s="1"/>
  <c r="BI57" i="6"/>
  <c r="AE68" i="6"/>
  <c r="AZ68" i="6" s="1"/>
  <c r="BK106" i="6"/>
  <c r="AO95" i="6"/>
  <c r="BJ95" i="6" s="1"/>
  <c r="AE98" i="6"/>
  <c r="AZ98" i="6" s="1"/>
  <c r="AC119" i="6"/>
  <c r="AX119" i="6" s="1"/>
  <c r="BI93" i="6"/>
  <c r="AY125" i="6"/>
  <c r="AK103" i="6"/>
  <c r="BF103" i="6" s="1"/>
  <c r="AK113" i="6"/>
  <c r="BF113" i="6" s="1"/>
  <c r="BC133" i="6"/>
  <c r="AI142" i="6"/>
  <c r="BD142" i="6" s="1"/>
  <c r="AO111" i="6"/>
  <c r="BJ111" i="6" s="1"/>
  <c r="AE136" i="6"/>
  <c r="AZ136" i="6" s="1"/>
  <c r="AC145" i="6"/>
  <c r="AX145" i="6" s="1"/>
  <c r="AC146" i="6"/>
  <c r="AX146" i="6" s="1"/>
  <c r="AY132" i="6"/>
  <c r="BK126" i="6"/>
  <c r="AQ150" i="6"/>
  <c r="BL150" i="6" s="1"/>
  <c r="AC150" i="6"/>
  <c r="AX150" i="6" s="1"/>
  <c r="AY160" i="6"/>
  <c r="AQ153" i="6"/>
  <c r="BL153" i="6" s="1"/>
  <c r="AK157" i="6"/>
  <c r="BF157" i="6" s="1"/>
  <c r="BC157" i="6"/>
  <c r="AY157" i="6"/>
  <c r="BC166" i="6"/>
  <c r="BG173" i="6"/>
  <c r="BA177" i="6"/>
  <c r="BI188" i="6"/>
  <c r="BC197" i="6"/>
  <c r="AM158" i="6"/>
  <c r="BH158" i="6" s="1"/>
  <c r="AC161" i="6"/>
  <c r="AX161" i="6" s="1"/>
  <c r="BK177" i="6"/>
  <c r="AE131" i="6"/>
  <c r="AZ131" i="6" s="1"/>
  <c r="BG165" i="6"/>
  <c r="BK165" i="6"/>
  <c r="AY173" i="6"/>
  <c r="BK196" i="6"/>
  <c r="BI146" i="6"/>
  <c r="BC177" i="6"/>
  <c r="BG215" i="6"/>
  <c r="AO244" i="6"/>
  <c r="BJ244" i="6" s="1"/>
  <c r="AK242" i="6"/>
  <c r="BF242" i="6" s="1"/>
  <c r="BK226" i="6"/>
  <c r="AG237" i="6"/>
  <c r="BB237" i="6" s="1"/>
  <c r="BA241" i="6"/>
  <c r="BK228" i="6"/>
  <c r="BE237" i="6"/>
  <c r="BA196" i="6"/>
  <c r="AO203" i="6"/>
  <c r="BJ203" i="6" s="1"/>
  <c r="AM237" i="6"/>
  <c r="BH237" i="6" s="1"/>
  <c r="BK203" i="6"/>
  <c r="BE247" i="6"/>
  <c r="AW272" i="6"/>
  <c r="BI247" i="6"/>
  <c r="AE247" i="6"/>
  <c r="AZ247" i="6" s="1"/>
  <c r="AE275" i="6"/>
  <c r="AZ275" i="6" s="1"/>
  <c r="AW296" i="6"/>
  <c r="BG293" i="6"/>
  <c r="BK265" i="6"/>
  <c r="AW291" i="6"/>
  <c r="AO259" i="6"/>
  <c r="BJ259" i="6" s="1"/>
  <c r="BC283" i="6"/>
  <c r="BA268" i="6"/>
  <c r="AW276" i="6"/>
  <c r="BI278" i="6"/>
  <c r="AE295" i="6"/>
  <c r="AZ295" i="6" s="1"/>
  <c r="AC309" i="6"/>
  <c r="AX309" i="6" s="1"/>
  <c r="AG294" i="6"/>
  <c r="BB294" i="6" s="1"/>
  <c r="BI304" i="6"/>
  <c r="AW308" i="6"/>
  <c r="AG278" i="6"/>
  <c r="BB278" i="6" s="1"/>
  <c r="AG298" i="6"/>
  <c r="BB298" i="6" s="1"/>
  <c r="AG305" i="6"/>
  <c r="BB305" i="6" s="1"/>
  <c r="BC310" i="6"/>
  <c r="AE323" i="6"/>
  <c r="AZ323" i="6" s="1"/>
  <c r="AK275" i="6"/>
  <c r="BF275" i="6" s="1"/>
  <c r="AE308" i="6"/>
  <c r="AZ308" i="6" s="1"/>
  <c r="AY281" i="6"/>
  <c r="AW283" i="6"/>
  <c r="AK298" i="6"/>
  <c r="BF298" i="6" s="1"/>
  <c r="BG309" i="6"/>
  <c r="AW316" i="6"/>
  <c r="AK301" i="6"/>
  <c r="BF301" i="6" s="1"/>
  <c r="BK301" i="6"/>
  <c r="BC367" i="6"/>
  <c r="AO302" i="6"/>
  <c r="BJ302" i="6" s="1"/>
  <c r="BE302" i="6"/>
  <c r="AE355" i="6"/>
  <c r="AZ355" i="6" s="1"/>
  <c r="AM336" i="6"/>
  <c r="BH336" i="6" s="1"/>
  <c r="AM354" i="6"/>
  <c r="BH354" i="6" s="1"/>
  <c r="AO314" i="6"/>
  <c r="BJ314" i="6" s="1"/>
  <c r="AO315" i="6"/>
  <c r="BJ315" i="6" s="1"/>
  <c r="AK344" i="6"/>
  <c r="BF344" i="6" s="1"/>
  <c r="BK376" i="6"/>
  <c r="AI327" i="6"/>
  <c r="BD327" i="6" s="1"/>
  <c r="AM327" i="6"/>
  <c r="BH327" i="6" s="1"/>
  <c r="AW307" i="6"/>
  <c r="BK356" i="6"/>
  <c r="BE322" i="6"/>
  <c r="AG322" i="6"/>
  <c r="BB322" i="6" s="1"/>
  <c r="AW362" i="6"/>
  <c r="AW364" i="6"/>
  <c r="AM410" i="6"/>
  <c r="BH410" i="6" s="1"/>
  <c r="BG416" i="6"/>
  <c r="AK406" i="6"/>
  <c r="BF406" i="6" s="1"/>
  <c r="BE407" i="6"/>
  <c r="BG422" i="6"/>
  <c r="BC430" i="6"/>
  <c r="AK439" i="6"/>
  <c r="BF439" i="6" s="1"/>
  <c r="BI407" i="6"/>
  <c r="BE412" i="6"/>
  <c r="AW463" i="6"/>
  <c r="AY458" i="6"/>
  <c r="AC404" i="6"/>
  <c r="AX404" i="6" s="1"/>
  <c r="BC416" i="6"/>
  <c r="AM423" i="6"/>
  <c r="BH423" i="6" s="1"/>
  <c r="AE426" i="6"/>
  <c r="AZ426" i="6" s="1"/>
  <c r="AG439" i="6"/>
  <c r="BB439" i="6" s="1"/>
  <c r="BE394" i="6"/>
  <c r="AG406" i="6"/>
  <c r="BB406" i="6" s="1"/>
  <c r="BA407" i="6"/>
  <c r="AK422" i="6"/>
  <c r="BF422" i="6" s="1"/>
  <c r="AQ451" i="6"/>
  <c r="BL451" i="6" s="1"/>
  <c r="AC488" i="6"/>
  <c r="AX488" i="6" s="1"/>
  <c r="AG556" i="6"/>
  <c r="BB556" i="6" s="1"/>
  <c r="AO450" i="6"/>
  <c r="BJ450" i="6" s="1"/>
  <c r="AO493" i="6"/>
  <c r="BJ493" i="6" s="1"/>
  <c r="AY504" i="6"/>
  <c r="AO444" i="6"/>
  <c r="BJ444" i="6" s="1"/>
  <c r="BE444" i="6"/>
  <c r="BK462" i="6"/>
  <c r="AY462" i="6"/>
  <c r="BK483" i="6"/>
  <c r="AC491" i="6"/>
  <c r="AX491" i="6" s="1"/>
  <c r="AC507" i="6"/>
  <c r="AX507" i="6" s="1"/>
  <c r="BG511" i="6"/>
  <c r="AK521" i="6"/>
  <c r="BF521" i="6" s="1"/>
  <c r="AC531" i="6"/>
  <c r="AX531" i="6" s="1"/>
  <c r="BA544" i="6"/>
  <c r="BG561" i="6"/>
  <c r="AO435" i="6"/>
  <c r="BJ435" i="6" s="1"/>
  <c r="AC492" i="6"/>
  <c r="AX492" i="6" s="1"/>
  <c r="AY510" i="6"/>
  <c r="AG525" i="6"/>
  <c r="BB525" i="6" s="1"/>
  <c r="AE528" i="6"/>
  <c r="AZ528" i="6" s="1"/>
  <c r="AY531" i="6"/>
  <c r="AC540" i="6"/>
  <c r="AX540" i="6" s="1"/>
  <c r="AG432" i="6"/>
  <c r="BB432" i="6" s="1"/>
  <c r="BE486" i="6"/>
  <c r="AE514" i="6"/>
  <c r="AZ514" i="6" s="1"/>
  <c r="AE517" i="6"/>
  <c r="AZ517" i="6" s="1"/>
  <c r="AK519" i="6"/>
  <c r="BF519" i="6" s="1"/>
  <c r="AE530" i="6"/>
  <c r="AZ530" i="6" s="1"/>
  <c r="BE478" i="6"/>
  <c r="BK511" i="6"/>
  <c r="BC531" i="6"/>
  <c r="AQ541" i="6"/>
  <c r="BL541" i="6" s="1"/>
  <c r="BK561" i="6"/>
  <c r="AC498" i="6"/>
  <c r="AX498" i="6" s="1"/>
  <c r="BA587" i="6"/>
  <c r="BK535" i="6"/>
  <c r="AE585" i="6"/>
  <c r="AZ585" i="6" s="1"/>
  <c r="AW594" i="6"/>
  <c r="BC45" i="6"/>
  <c r="BA21" i="6"/>
  <c r="AI42" i="6"/>
  <c r="BD42" i="6" s="1"/>
  <c r="BC21" i="6"/>
  <c r="BE34" i="6"/>
  <c r="BC57" i="6"/>
  <c r="AE9" i="6"/>
  <c r="AZ9" i="6" s="1"/>
  <c r="AK57" i="6"/>
  <c r="BF57" i="6" s="1"/>
  <c r="BI17" i="6"/>
  <c r="AW34" i="6"/>
  <c r="BI40" i="6"/>
  <c r="BC83" i="6"/>
  <c r="AE89" i="6"/>
  <c r="AZ89" i="6" s="1"/>
  <c r="AO104" i="6"/>
  <c r="BJ104" i="6" s="1"/>
  <c r="AM23" i="6"/>
  <c r="BH23" i="6" s="1"/>
  <c r="BK46" i="6"/>
  <c r="BK69" i="6"/>
  <c r="AM76" i="6"/>
  <c r="BH76" i="6" s="1"/>
  <c r="AC109" i="6"/>
  <c r="AX109" i="6" s="1"/>
  <c r="AI90" i="6"/>
  <c r="BD90" i="6" s="1"/>
  <c r="AK82" i="6"/>
  <c r="BF82" i="6" s="1"/>
  <c r="AE32" i="6"/>
  <c r="AZ32" i="6" s="1"/>
  <c r="AG157" i="6"/>
  <c r="BB157" i="6" s="1"/>
  <c r="AO94" i="6"/>
  <c r="BJ94" i="6" s="1"/>
  <c r="AW165" i="6"/>
  <c r="AC157" i="6"/>
  <c r="AX157" i="6" s="1"/>
  <c r="AK215" i="6"/>
  <c r="BF215" i="6" s="1"/>
  <c r="AG166" i="6"/>
  <c r="BB166" i="6" s="1"/>
  <c r="AE170" i="6"/>
  <c r="AZ170" i="6" s="1"/>
  <c r="AE133" i="6"/>
  <c r="AZ133" i="6" s="1"/>
  <c r="BC203" i="6"/>
  <c r="AY251" i="6"/>
  <c r="AO202" i="6"/>
  <c r="BJ202" i="6" s="1"/>
  <c r="AO246" i="6"/>
  <c r="BJ246" i="6" s="1"/>
  <c r="AO262" i="6"/>
  <c r="BJ262" i="6" s="1"/>
  <c r="AC233" i="6"/>
  <c r="AX233" i="6" s="1"/>
  <c r="BC301" i="6"/>
  <c r="BK252" i="6"/>
  <c r="AI314" i="6"/>
  <c r="BD314" i="6" s="1"/>
  <c r="AG323" i="6"/>
  <c r="BB323" i="6" s="1"/>
  <c r="AM234" i="6"/>
  <c r="BH234" i="6" s="1"/>
  <c r="AO305" i="6"/>
  <c r="BJ305" i="6" s="1"/>
  <c r="AE362" i="6"/>
  <c r="AZ362" i="6" s="1"/>
  <c r="BC404" i="6"/>
  <c r="BI332" i="6"/>
  <c r="AQ336" i="6"/>
  <c r="BL336" i="6" s="1"/>
  <c r="AQ360" i="6"/>
  <c r="BL360" i="6" s="1"/>
  <c r="AG394" i="6"/>
  <c r="BB394" i="6" s="1"/>
  <c r="AQ334" i="6"/>
  <c r="BL334" i="6" s="1"/>
  <c r="BG340" i="6"/>
  <c r="AO335" i="6"/>
  <c r="BJ335" i="6" s="1"/>
  <c r="BE431" i="6"/>
  <c r="BK416" i="6"/>
  <c r="AO431" i="6"/>
  <c r="BJ431" i="6" s="1"/>
  <c r="AE463" i="6"/>
  <c r="AZ463" i="6" s="1"/>
  <c r="AG507" i="6"/>
  <c r="BB507" i="6" s="1"/>
  <c r="BK599" i="6"/>
  <c r="AG486" i="6"/>
  <c r="BB486" i="6" s="1"/>
  <c r="BE531" i="6"/>
  <c r="AG586" i="6"/>
  <c r="BB586" i="6" s="1"/>
  <c r="AE505" i="6"/>
  <c r="AZ505" i="6" s="1"/>
  <c r="BA203" i="6"/>
  <c r="AW324" i="6"/>
  <c r="AG335" i="6"/>
  <c r="BB335" i="6" s="1"/>
  <c r="AG310" i="6"/>
  <c r="BB310" i="6" s="1"/>
  <c r="AO310" i="6"/>
  <c r="BJ310" i="6" s="1"/>
  <c r="AE334" i="6"/>
  <c r="AZ334" i="6" s="1"/>
  <c r="BK244" i="6"/>
  <c r="AO348" i="6"/>
  <c r="BJ348" i="6" s="1"/>
  <c r="BK348" i="6"/>
  <c r="BE463" i="6"/>
  <c r="BA467" i="6"/>
  <c r="AO586" i="6"/>
  <c r="BJ586" i="6" s="1"/>
  <c r="AW587" i="6"/>
  <c r="L6" i="6"/>
  <c r="N9" i="6"/>
  <c r="H2" i="6"/>
  <c r="H23" i="6"/>
  <c r="H25" i="6"/>
  <c r="V28" i="6"/>
  <c r="L23" i="6"/>
  <c r="P23" i="6"/>
  <c r="V30" i="6"/>
  <c r="N37" i="6"/>
  <c r="H34" i="6"/>
  <c r="H37" i="6"/>
  <c r="V45" i="6"/>
  <c r="P44" i="6"/>
  <c r="L42" i="6"/>
  <c r="R42" i="6"/>
  <c r="H48" i="6"/>
  <c r="R51" i="6"/>
  <c r="P56" i="6"/>
  <c r="N58" i="6"/>
  <c r="JS369" i="6"/>
  <c r="CI369" i="6" s="1"/>
  <c r="CJ369" i="6" s="1"/>
  <c r="FP372" i="6"/>
  <c r="S372" i="6" s="1"/>
  <c r="JS372" i="6"/>
  <c r="CI372" i="6" s="1"/>
  <c r="CJ372" i="6" s="1"/>
  <c r="JK372" i="6"/>
  <c r="CA372" i="6" s="1"/>
  <c r="CB372" i="6" s="1"/>
  <c r="FP374" i="6"/>
  <c r="S374" i="6" s="1"/>
  <c r="FR379" i="6"/>
  <c r="U379" i="6" s="1"/>
  <c r="FP378" i="6"/>
  <c r="S378" i="6" s="1"/>
  <c r="FH378" i="6"/>
  <c r="K378" i="6" s="1"/>
  <c r="FF384" i="6"/>
  <c r="I384" i="6" s="1"/>
  <c r="JG369" i="6"/>
  <c r="BW369" i="6" s="1"/>
  <c r="BX369" i="6" s="1"/>
  <c r="JS370" i="6"/>
  <c r="CI370" i="6" s="1"/>
  <c r="CJ370" i="6" s="1"/>
  <c r="FL374" i="6"/>
  <c r="O374" i="6" s="1"/>
  <c r="JE366" i="6"/>
  <c r="BU366" i="6" s="1"/>
  <c r="BV366" i="6" s="1"/>
  <c r="JQ370" i="6"/>
  <c r="CG370" i="6" s="1"/>
  <c r="CH370" i="6" s="1"/>
  <c r="FF374" i="6"/>
  <c r="I374" i="6" s="1"/>
  <c r="FD375" i="6"/>
  <c r="G375" i="6" s="1"/>
  <c r="JM376" i="6"/>
  <c r="CC376" i="6" s="1"/>
  <c r="CD376" i="6" s="1"/>
  <c r="FH379" i="6"/>
  <c r="K379" i="6" s="1"/>
  <c r="FL375" i="6"/>
  <c r="O375" i="6" s="1"/>
  <c r="FD374" i="6"/>
  <c r="G374" i="6" s="1"/>
  <c r="FR384" i="6"/>
  <c r="U384" i="6" s="1"/>
  <c r="JO396" i="6"/>
  <c r="CE396" i="6" s="1"/>
  <c r="CF396" i="6" s="1"/>
  <c r="JI396" i="6"/>
  <c r="BY396" i="6" s="1"/>
  <c r="BZ396" i="6" s="1"/>
  <c r="JG400" i="6"/>
  <c r="BW400" i="6" s="1"/>
  <c r="BX400" i="6" s="1"/>
  <c r="V50" i="6"/>
  <c r="J81" i="6"/>
  <c r="T73" i="6"/>
  <c r="R110" i="6"/>
  <c r="P159" i="6"/>
  <c r="L153" i="6"/>
  <c r="FJ374" i="6"/>
  <c r="M374" i="6" s="1"/>
  <c r="JS366" i="6"/>
  <c r="CI366" i="6" s="1"/>
  <c r="CJ366" i="6" s="1"/>
  <c r="JM372" i="6"/>
  <c r="CC372" i="6" s="1"/>
  <c r="CD372" i="6" s="1"/>
  <c r="FR394" i="6"/>
  <c r="U394" i="6" s="1"/>
  <c r="JQ390" i="6"/>
  <c r="CG390" i="6" s="1"/>
  <c r="CH390" i="6" s="1"/>
  <c r="FN394" i="6"/>
  <c r="Q394" i="6" s="1"/>
  <c r="FN387" i="6"/>
  <c r="Q387" i="6" s="1"/>
  <c r="FP387" i="6"/>
  <c r="S387" i="6" s="1"/>
  <c r="JM390" i="6"/>
  <c r="CC390" i="6" s="1"/>
  <c r="CD390" i="6" s="1"/>
  <c r="FP394" i="6"/>
  <c r="S394" i="6" s="1"/>
  <c r="V191" i="6"/>
  <c r="T204" i="6"/>
  <c r="R215" i="6"/>
  <c r="V240" i="6"/>
  <c r="V237" i="6"/>
  <c r="V227" i="6"/>
  <c r="R248" i="6"/>
  <c r="T270" i="6"/>
  <c r="J270" i="6"/>
  <c r="R279" i="6"/>
  <c r="P312" i="6"/>
  <c r="P339" i="6"/>
  <c r="R298" i="6"/>
  <c r="N307" i="6"/>
  <c r="V316" i="6"/>
  <c r="V327" i="6"/>
  <c r="V338" i="6"/>
  <c r="L323" i="6"/>
  <c r="T332" i="6"/>
  <c r="N343" i="6"/>
  <c r="L311" i="6"/>
  <c r="N315" i="6"/>
  <c r="R336" i="6"/>
  <c r="L322" i="6"/>
  <c r="V324" i="6"/>
  <c r="T334" i="6"/>
  <c r="L348" i="6"/>
  <c r="N310" i="6"/>
  <c r="T342" i="6"/>
  <c r="L342" i="6"/>
  <c r="T368" i="6"/>
  <c r="N373" i="6"/>
  <c r="P326" i="6"/>
  <c r="P343" i="6"/>
  <c r="V347" i="6"/>
  <c r="R352" i="6"/>
  <c r="R326" i="6"/>
  <c r="L335" i="6"/>
  <c r="L370" i="6"/>
  <c r="H372" i="6"/>
  <c r="J382" i="6"/>
  <c r="J366" i="6"/>
  <c r="J379" i="6"/>
  <c r="L385" i="6"/>
  <c r="H418" i="6"/>
  <c r="N427" i="6"/>
  <c r="V448" i="6"/>
  <c r="R408" i="6"/>
  <c r="J408" i="6"/>
  <c r="N402" i="6"/>
  <c r="T359" i="6"/>
  <c r="R382" i="6"/>
  <c r="R350" i="6"/>
  <c r="V350" i="6"/>
  <c r="H370" i="6"/>
  <c r="V366" i="6"/>
  <c r="T381" i="6"/>
  <c r="P388" i="6"/>
  <c r="T366" i="6"/>
  <c r="L366" i="6"/>
  <c r="H378" i="6"/>
  <c r="H396" i="6"/>
  <c r="P402" i="6"/>
  <c r="N431" i="6"/>
  <c r="V431" i="6"/>
  <c r="N442" i="6"/>
  <c r="V442" i="6"/>
  <c r="N452" i="6"/>
  <c r="V452" i="6"/>
  <c r="V414" i="6"/>
  <c r="N414" i="6"/>
  <c r="L414" i="6"/>
  <c r="R432" i="6"/>
  <c r="H426" i="6"/>
  <c r="N412" i="6"/>
  <c r="H402" i="6"/>
  <c r="J426" i="6"/>
  <c r="N451" i="6"/>
  <c r="R385" i="6"/>
  <c r="P382" i="6"/>
  <c r="J388" i="6"/>
  <c r="N210" i="6"/>
  <c r="T205" i="6"/>
  <c r="P244" i="6"/>
  <c r="R234" i="6"/>
  <c r="J240" i="6"/>
  <c r="R278" i="6"/>
  <c r="V262" i="6"/>
  <c r="L328" i="6"/>
  <c r="V307" i="6"/>
  <c r="N316" i="6"/>
  <c r="N327" i="6"/>
  <c r="V298" i="6"/>
  <c r="L308" i="6"/>
  <c r="P334" i="6"/>
  <c r="N344" i="6"/>
  <c r="R324" i="6"/>
  <c r="H343" i="6"/>
  <c r="J308" i="6"/>
  <c r="V343" i="6"/>
  <c r="T311" i="6"/>
  <c r="J324" i="6"/>
  <c r="T343" i="6"/>
  <c r="T322" i="6"/>
  <c r="H342" i="6"/>
  <c r="T348" i="6"/>
  <c r="J334" i="6"/>
  <c r="J326" i="6"/>
  <c r="R346" i="6"/>
  <c r="P372" i="6"/>
  <c r="L374" i="6"/>
  <c r="N370" i="6"/>
  <c r="T384" i="6"/>
  <c r="L402" i="6"/>
  <c r="R418" i="6"/>
  <c r="N438" i="6"/>
  <c r="N448" i="6"/>
  <c r="H408" i="6"/>
  <c r="P412" i="6"/>
  <c r="T379" i="6"/>
  <c r="T23" i="6"/>
  <c r="N17" i="6"/>
  <c r="J44" i="6"/>
  <c r="L54" i="6"/>
  <c r="T86" i="6"/>
  <c r="J31" i="6"/>
  <c r="H77" i="6"/>
  <c r="T153" i="6"/>
  <c r="V69" i="6"/>
  <c r="H159" i="6"/>
  <c r="V182" i="6"/>
  <c r="J207" i="6"/>
  <c r="N216" i="6"/>
  <c r="V222" i="6"/>
  <c r="L96" i="6"/>
  <c r="N207" i="6"/>
  <c r="T154" i="6"/>
  <c r="J194" i="6"/>
  <c r="T222" i="6"/>
  <c r="T195" i="6"/>
  <c r="V204" i="6"/>
  <c r="T211" i="6"/>
  <c r="J195" i="6"/>
  <c r="J196" i="6"/>
  <c r="V196" i="6"/>
  <c r="R196" i="6"/>
  <c r="H196" i="6"/>
  <c r="P217" i="6"/>
  <c r="T241" i="6"/>
  <c r="H250" i="6"/>
  <c r="T190" i="6"/>
  <c r="V210" i="6"/>
  <c r="T233" i="6"/>
  <c r="N238" i="6"/>
  <c r="T248" i="6"/>
  <c r="T251" i="6"/>
  <c r="P207" i="6"/>
  <c r="H289" i="6"/>
  <c r="H308" i="6"/>
  <c r="P242" i="6"/>
  <c r="J273" i="6"/>
  <c r="L281" i="6"/>
  <c r="H291" i="6"/>
  <c r="N297" i="6"/>
  <c r="P305" i="6"/>
  <c r="J307" i="6"/>
  <c r="R322" i="6"/>
  <c r="H273" i="6"/>
  <c r="H285" i="6"/>
  <c r="T297" i="6"/>
  <c r="N304" i="6"/>
  <c r="V197" i="6"/>
  <c r="T320" i="6"/>
  <c r="H281" i="6"/>
  <c r="J301" i="6"/>
  <c r="R309" i="6"/>
  <c r="H278" i="6"/>
  <c r="J296" i="6"/>
  <c r="L307" i="6"/>
  <c r="J322" i="6"/>
  <c r="T281" i="6"/>
  <c r="P289" i="6"/>
  <c r="H296" i="6"/>
  <c r="V300" i="6"/>
  <c r="N273" i="6"/>
  <c r="J278" i="6"/>
  <c r="H305" i="6"/>
  <c r="V331" i="6"/>
  <c r="H346" i="6"/>
  <c r="L415" i="6"/>
  <c r="P338" i="6"/>
  <c r="R342" i="6"/>
  <c r="H351" i="6"/>
  <c r="P352" i="6"/>
  <c r="T364" i="6"/>
  <c r="T412" i="6"/>
  <c r="H328" i="6"/>
  <c r="L351" i="6"/>
  <c r="L352" i="6"/>
  <c r="P384" i="6"/>
  <c r="T330" i="6"/>
  <c r="N332" i="6"/>
  <c r="L404" i="6"/>
  <c r="J342" i="6"/>
  <c r="T347" i="6"/>
  <c r="P410" i="6"/>
  <c r="H335" i="6"/>
  <c r="H352" i="6"/>
  <c r="L420" i="6"/>
  <c r="R434" i="6"/>
  <c r="L438" i="6"/>
  <c r="H416" i="6"/>
  <c r="H435" i="6"/>
  <c r="T446" i="6"/>
  <c r="R420" i="6"/>
  <c r="V426" i="6"/>
  <c r="V472" i="6"/>
  <c r="J467" i="6"/>
  <c r="V420" i="6"/>
  <c r="J434" i="6"/>
  <c r="P430" i="6"/>
  <c r="V458" i="6"/>
  <c r="R416" i="6"/>
  <c r="L426" i="6"/>
  <c r="T431" i="6"/>
  <c r="J470" i="6"/>
  <c r="J420" i="6"/>
  <c r="N426" i="6"/>
  <c r="L467" i="6"/>
  <c r="J475" i="6"/>
  <c r="T487" i="6"/>
  <c r="L501" i="6"/>
  <c r="J476" i="6"/>
  <c r="L510" i="6"/>
  <c r="N512" i="6"/>
  <c r="V503" i="6"/>
  <c r="N514" i="6"/>
  <c r="J519" i="6"/>
  <c r="J524" i="6"/>
  <c r="H525" i="6"/>
  <c r="R535" i="6"/>
  <c r="V555" i="6"/>
  <c r="V580" i="6"/>
  <c r="J600" i="6"/>
  <c r="L479" i="6"/>
  <c r="J487" i="6"/>
  <c r="V490" i="6"/>
  <c r="L491" i="6"/>
  <c r="H512" i="6"/>
  <c r="L519" i="6"/>
  <c r="T563" i="6"/>
  <c r="J575" i="6"/>
  <c r="J580" i="6"/>
  <c r="P491" i="6"/>
  <c r="L497" i="6"/>
  <c r="T520" i="6"/>
  <c r="J599" i="6"/>
  <c r="V475" i="6"/>
  <c r="L480" i="6"/>
  <c r="T492" i="6"/>
  <c r="P519" i="6"/>
  <c r="H556" i="6"/>
  <c r="T476" i="6"/>
  <c r="P499" i="6"/>
  <c r="H572" i="6"/>
  <c r="T479" i="6"/>
  <c r="J515" i="6"/>
  <c r="L563" i="6"/>
  <c r="J110" i="6"/>
  <c r="L34" i="6"/>
  <c r="R88" i="6"/>
  <c r="V58" i="6"/>
  <c r="P122" i="6"/>
  <c r="P115" i="6"/>
  <c r="L122" i="6"/>
  <c r="H215" i="6"/>
  <c r="R238" i="6"/>
  <c r="J311" i="6"/>
  <c r="N233" i="6"/>
  <c r="V273" i="6"/>
  <c r="R235" i="6"/>
  <c r="N237" i="6"/>
  <c r="H235" i="6"/>
  <c r="H242" i="6"/>
  <c r="R247" i="6"/>
  <c r="P251" i="6"/>
  <c r="L285" i="6"/>
  <c r="T214" i="6"/>
  <c r="L233" i="6"/>
  <c r="T239" i="6"/>
  <c r="N330" i="6"/>
  <c r="V404" i="6"/>
  <c r="J411" i="6"/>
  <c r="L431" i="6"/>
  <c r="R368" i="6"/>
  <c r="R351" i="6"/>
  <c r="L427" i="6"/>
  <c r="T427" i="6"/>
  <c r="T352" i="6"/>
  <c r="T410" i="6"/>
  <c r="T490" i="6"/>
  <c r="L498" i="6"/>
  <c r="T501" i="6"/>
  <c r="J516" i="6"/>
  <c r="P458" i="6"/>
  <c r="P471" i="6"/>
  <c r="T471" i="6"/>
  <c r="P493" i="6"/>
  <c r="N434" i="6"/>
  <c r="V508" i="6"/>
  <c r="N524" i="6"/>
  <c r="N444" i="6"/>
  <c r="H455" i="6"/>
  <c r="R514" i="6"/>
  <c r="V446" i="6"/>
  <c r="P428" i="6"/>
  <c r="R428" i="6"/>
  <c r="L525" i="6"/>
  <c r="H563" i="6"/>
  <c r="H528" i="6"/>
  <c r="V540" i="6"/>
  <c r="L580" i="6"/>
  <c r="T527" i="6"/>
  <c r="T438" i="6"/>
  <c r="H438" i="6"/>
  <c r="R580" i="6"/>
  <c r="N541" i="6"/>
  <c r="H540" i="6"/>
  <c r="J556" i="6"/>
  <c r="R211" i="6"/>
  <c r="P316" i="6"/>
  <c r="N311" i="6"/>
  <c r="T310" i="6"/>
  <c r="H414" i="6"/>
  <c r="P404" i="6"/>
  <c r="P246" i="6"/>
  <c r="H420" i="6"/>
  <c r="P557" i="6"/>
  <c r="H519" i="6"/>
  <c r="V410" i="6"/>
  <c r="N563" i="6"/>
  <c r="J415" i="6"/>
  <c r="J514" i="6"/>
  <c r="T515" i="6"/>
  <c r="L524" i="6"/>
  <c r="R524" i="6"/>
  <c r="V524" i="6"/>
  <c r="V451" i="6"/>
  <c r="N462" i="6"/>
  <c r="V462" i="6"/>
  <c r="V460" i="6"/>
  <c r="J462" i="6"/>
  <c r="N474" i="6"/>
  <c r="V474" i="6"/>
  <c r="N484" i="6"/>
  <c r="V484" i="6"/>
  <c r="P504" i="6"/>
  <c r="T464" i="6"/>
  <c r="L464" i="6"/>
  <c r="R468" i="6"/>
  <c r="N486" i="6"/>
  <c r="V486" i="6"/>
  <c r="J460" i="6"/>
  <c r="P466" i="6"/>
  <c r="T452" i="6"/>
  <c r="P474" i="6"/>
  <c r="R479" i="6"/>
  <c r="R499" i="6"/>
  <c r="R504" i="6"/>
  <c r="P443" i="6"/>
  <c r="N443" i="6"/>
  <c r="H454" i="6"/>
  <c r="T460" i="6"/>
  <c r="L475" i="6"/>
  <c r="T475" i="6"/>
  <c r="N480" i="6"/>
  <c r="V480" i="6"/>
  <c r="R491" i="6"/>
  <c r="T454" i="6"/>
  <c r="L454" i="6"/>
  <c r="R454" i="6"/>
  <c r="J454" i="6"/>
  <c r="P468" i="6"/>
  <c r="R471" i="6"/>
  <c r="R482" i="6"/>
  <c r="N492" i="6"/>
  <c r="R506" i="6"/>
  <c r="J506" i="6"/>
  <c r="N513" i="6"/>
  <c r="V513" i="6"/>
  <c r="T517" i="6"/>
  <c r="N522" i="6"/>
  <c r="V522" i="6"/>
  <c r="N532" i="6"/>
  <c r="V532" i="6"/>
  <c r="L537" i="6"/>
  <c r="T537" i="6"/>
  <c r="N493" i="6"/>
  <c r="L513" i="6"/>
  <c r="T513" i="6"/>
  <c r="J517" i="6"/>
  <c r="R517" i="6"/>
  <c r="H522" i="6"/>
  <c r="P522" i="6"/>
  <c r="N527" i="6"/>
  <c r="V527" i="6"/>
  <c r="P532" i="6"/>
  <c r="N537" i="6"/>
  <c r="V537" i="6"/>
  <c r="R493" i="6"/>
  <c r="T505" i="6"/>
  <c r="N508" i="6"/>
  <c r="T496" i="6"/>
  <c r="L496" i="6"/>
  <c r="R496" i="6"/>
  <c r="J496" i="6"/>
  <c r="J511" i="6"/>
  <c r="R511" i="6"/>
  <c r="J520" i="6"/>
  <c r="R520" i="6"/>
  <c r="J530" i="6"/>
  <c r="R530" i="6"/>
  <c r="H550" i="6"/>
  <c r="H544" i="6"/>
  <c r="H545" i="6"/>
  <c r="N549" i="6"/>
  <c r="P574" i="6"/>
  <c r="R579" i="6"/>
  <c r="P584" i="6"/>
  <c r="V544" i="6"/>
  <c r="N544" i="6"/>
  <c r="T552" i="6"/>
  <c r="T549" i="6"/>
  <c r="L549" i="6"/>
  <c r="J550" i="6"/>
  <c r="N558" i="6"/>
  <c r="V558" i="6"/>
  <c r="L564" i="6"/>
  <c r="T564" i="6"/>
  <c r="R568" i="6"/>
  <c r="N574" i="6"/>
  <c r="V574" i="6"/>
  <c r="H579" i="6"/>
  <c r="P579" i="6"/>
  <c r="J584" i="6"/>
  <c r="R584" i="6"/>
  <c r="N557" i="6"/>
  <c r="N585" i="6"/>
  <c r="V585" i="6"/>
  <c r="V545" i="6"/>
  <c r="N561" i="6"/>
  <c r="V561" i="6"/>
  <c r="N576" i="6"/>
  <c r="V576" i="6"/>
  <c r="R590" i="6"/>
  <c r="L569" i="6"/>
  <c r="H586" i="6"/>
  <c r="L570" i="6"/>
  <c r="T586" i="6"/>
  <c r="V586" i="6"/>
  <c r="N586" i="6"/>
  <c r="V569" i="6"/>
  <c r="N569" i="6"/>
  <c r="H570" i="6"/>
  <c r="P600" i="6"/>
  <c r="V570" i="6"/>
  <c r="N570" i="6"/>
  <c r="L2" i="6"/>
  <c r="L16" i="6"/>
  <c r="P5" i="6"/>
  <c r="T15" i="6"/>
  <c r="T27" i="6"/>
  <c r="H30" i="6"/>
  <c r="T32" i="6"/>
  <c r="V23" i="6"/>
  <c r="P30" i="6"/>
  <c r="V21" i="6"/>
  <c r="P25" i="6"/>
  <c r="R30" i="6"/>
  <c r="J26" i="6"/>
  <c r="H44" i="6"/>
  <c r="N51" i="6"/>
  <c r="H40" i="6"/>
  <c r="N42" i="6"/>
  <c r="H33" i="6"/>
  <c r="T33" i="6"/>
  <c r="N36" i="6"/>
  <c r="H42" i="6"/>
  <c r="P45" i="6"/>
  <c r="H45" i="6"/>
  <c r="N38" i="6"/>
  <c r="P52" i="6"/>
  <c r="J37" i="6"/>
  <c r="P37" i="6"/>
  <c r="R52" i="6"/>
  <c r="J52" i="6"/>
  <c r="H55" i="6"/>
  <c r="V194" i="6"/>
  <c r="N194" i="6"/>
  <c r="J197" i="6"/>
  <c r="P200" i="6"/>
  <c r="V190" i="6"/>
  <c r="R205" i="6"/>
  <c r="N208" i="6"/>
  <c r="P214" i="6"/>
  <c r="P216" i="6"/>
  <c r="R217" i="6"/>
  <c r="V220" i="6"/>
  <c r="R232" i="6"/>
  <c r="P241" i="6"/>
  <c r="J242" i="6"/>
  <c r="H200" i="6"/>
  <c r="J204" i="6"/>
  <c r="V207" i="6"/>
  <c r="J213" i="6"/>
  <c r="N214" i="6"/>
  <c r="H216" i="6"/>
  <c r="T232" i="6"/>
  <c r="N234" i="6"/>
  <c r="V235" i="6"/>
  <c r="L242" i="6"/>
  <c r="N203" i="6"/>
  <c r="L213" i="6"/>
  <c r="L215" i="6"/>
  <c r="V232" i="6"/>
  <c r="H197" i="6"/>
  <c r="H202" i="6"/>
  <c r="R208" i="6"/>
  <c r="V216" i="6"/>
  <c r="V225" i="6"/>
  <c r="L231" i="6"/>
  <c r="L238" i="6"/>
  <c r="R245" i="6"/>
  <c r="R203" i="6"/>
  <c r="R210" i="6"/>
  <c r="V245" i="6"/>
  <c r="H204" i="6"/>
  <c r="J208" i="6"/>
  <c r="H213" i="6"/>
  <c r="J216" i="6"/>
  <c r="R233" i="6"/>
  <c r="N235" i="6"/>
  <c r="H239" i="6"/>
  <c r="R207" i="6"/>
  <c r="L211" i="6"/>
  <c r="J215" i="6"/>
  <c r="L216" i="6"/>
  <c r="L241" i="6"/>
  <c r="N245" i="6"/>
  <c r="L246" i="6"/>
  <c r="L247" i="6"/>
  <c r="J250" i="6"/>
  <c r="N251" i="6"/>
  <c r="H268" i="6"/>
  <c r="L283" i="6"/>
  <c r="L296" i="6"/>
  <c r="N241" i="6"/>
  <c r="N246" i="6"/>
  <c r="H247" i="6"/>
  <c r="H253" i="6"/>
  <c r="H254" i="6"/>
  <c r="L239" i="6"/>
  <c r="P247" i="6"/>
  <c r="H248" i="6"/>
  <c r="N250" i="6"/>
  <c r="J254" i="6"/>
  <c r="T268" i="6"/>
  <c r="P270" i="6"/>
  <c r="T275" i="6"/>
  <c r="R281" i="6"/>
  <c r="P283" i="6"/>
  <c r="L291" i="6"/>
  <c r="P296" i="6"/>
  <c r="J275" i="6"/>
  <c r="R246" i="6"/>
  <c r="J253" i="6"/>
  <c r="L268" i="6"/>
  <c r="V275" i="6"/>
  <c r="T283" i="6"/>
  <c r="J289" i="6"/>
  <c r="P291" i="6"/>
  <c r="T247" i="6"/>
  <c r="T269" i="6"/>
  <c r="V246" i="6"/>
  <c r="L254" i="6"/>
  <c r="N268" i="6"/>
  <c r="H275" i="6"/>
  <c r="P275" i="6"/>
  <c r="J293" i="6"/>
  <c r="P309" i="6"/>
  <c r="J316" i="6"/>
  <c r="T319" i="6"/>
  <c r="T295" i="6"/>
  <c r="H295" i="6"/>
  <c r="L295" i="6"/>
  <c r="H309" i="6"/>
  <c r="R328" i="6"/>
  <c r="T309" i="6"/>
  <c r="R304" i="6"/>
  <c r="V318" i="6"/>
  <c r="V276" i="6"/>
  <c r="R276" i="6"/>
  <c r="N276" i="6"/>
  <c r="P301" i="6"/>
  <c r="V305" i="6"/>
  <c r="J309" i="6"/>
  <c r="H315" i="6"/>
  <c r="P319" i="6"/>
  <c r="J328" i="6"/>
  <c r="P330" i="6"/>
  <c r="L338" i="6"/>
  <c r="P297" i="6"/>
  <c r="L309" i="6"/>
  <c r="J318" i="6"/>
  <c r="J332" i="6"/>
  <c r="H279" i="6"/>
  <c r="L279" i="6"/>
  <c r="R285" i="6"/>
  <c r="P285" i="6"/>
  <c r="R295" i="6"/>
  <c r="R301" i="6"/>
  <c r="N309" i="6"/>
  <c r="P310" i="6"/>
  <c r="L315" i="6"/>
  <c r="P315" i="6"/>
  <c r="V363" i="6"/>
  <c r="P370" i="6"/>
  <c r="H318" i="6"/>
  <c r="J331" i="6"/>
  <c r="L334" i="6"/>
  <c r="H344" i="6"/>
  <c r="V362" i="6"/>
  <c r="H312" i="6"/>
  <c r="V312" i="6"/>
  <c r="T327" i="6"/>
  <c r="T336" i="6"/>
  <c r="H336" i="6"/>
  <c r="L347" i="6"/>
  <c r="T370" i="6"/>
  <c r="J300" i="6"/>
  <c r="J302" i="6"/>
  <c r="H302" i="6"/>
  <c r="V302" i="6"/>
  <c r="T307" i="6"/>
  <c r="J340" i="6"/>
  <c r="T340" i="6"/>
  <c r="P346" i="6"/>
  <c r="V348" i="6"/>
  <c r="V351" i="6"/>
  <c r="T363" i="6"/>
  <c r="R303" i="6"/>
  <c r="H303" i="6"/>
  <c r="J303" i="6"/>
  <c r="V320" i="6"/>
  <c r="H368" i="6"/>
  <c r="L298" i="6"/>
  <c r="H331" i="6"/>
  <c r="V346" i="6"/>
  <c r="P350" i="6"/>
  <c r="J352" i="6"/>
  <c r="L368" i="6"/>
  <c r="N300" i="6"/>
  <c r="L327" i="6"/>
  <c r="N348" i="6"/>
  <c r="V368" i="6"/>
  <c r="R388" i="6"/>
  <c r="V394" i="6"/>
  <c r="H410" i="6"/>
  <c r="N416" i="6"/>
  <c r="J442" i="6"/>
  <c r="N458" i="6"/>
  <c r="H382" i="6"/>
  <c r="R412" i="6"/>
  <c r="N446" i="6"/>
  <c r="T451" i="6"/>
  <c r="P455" i="6"/>
  <c r="T392" i="6"/>
  <c r="H451" i="6"/>
  <c r="R456" i="6"/>
  <c r="J458" i="6"/>
  <c r="V381" i="6"/>
  <c r="V388" i="6"/>
  <c r="H411" i="6"/>
  <c r="L442" i="6"/>
  <c r="J455" i="6"/>
  <c r="L458" i="6"/>
  <c r="N392" i="6"/>
  <c r="L398" i="6"/>
  <c r="J416" i="6"/>
  <c r="J427" i="6"/>
  <c r="J430" i="6"/>
  <c r="P431" i="6"/>
  <c r="T434" i="6"/>
  <c r="L446" i="6"/>
  <c r="H456" i="6"/>
  <c r="R458" i="6"/>
  <c r="H388" i="6"/>
  <c r="V411" i="6"/>
  <c r="L412" i="6"/>
  <c r="P427" i="6"/>
  <c r="V430" i="6"/>
  <c r="H431" i="6"/>
  <c r="R446" i="6"/>
  <c r="L455" i="6"/>
  <c r="J380" i="6"/>
  <c r="T394" i="6"/>
  <c r="R404" i="6"/>
  <c r="T426" i="6"/>
  <c r="H428" i="6"/>
  <c r="J431" i="6"/>
  <c r="L434" i="6"/>
  <c r="L447" i="6"/>
  <c r="P451" i="6"/>
  <c r="V464" i="6"/>
  <c r="T468" i="6"/>
  <c r="R472" i="6"/>
  <c r="J474" i="6"/>
  <c r="T480" i="6"/>
  <c r="R487" i="6"/>
  <c r="H503" i="6"/>
  <c r="H511" i="6"/>
  <c r="H514" i="6"/>
  <c r="T524" i="6"/>
  <c r="R526" i="6"/>
  <c r="T535" i="6"/>
  <c r="P545" i="6"/>
  <c r="N551" i="6"/>
  <c r="V556" i="6"/>
  <c r="T448" i="6"/>
  <c r="N478" i="6"/>
  <c r="L488" i="6"/>
  <c r="J492" i="6"/>
  <c r="L493" i="6"/>
  <c r="T497" i="6"/>
  <c r="N498" i="6"/>
  <c r="L504" i="6"/>
  <c r="P510" i="6"/>
  <c r="L512" i="6"/>
  <c r="H526" i="6"/>
  <c r="P528" i="6"/>
  <c r="P541" i="6"/>
  <c r="P544" i="6"/>
  <c r="P551" i="6"/>
  <c r="R552" i="6"/>
  <c r="J392" i="6"/>
  <c r="J466" i="6"/>
  <c r="H499" i="6"/>
  <c r="J432" i="6"/>
  <c r="H432" i="6"/>
  <c r="V468" i="6"/>
  <c r="R478" i="6"/>
  <c r="H490" i="6"/>
  <c r="N497" i="6"/>
  <c r="R498" i="6"/>
  <c r="R510" i="6"/>
  <c r="N515" i="6"/>
  <c r="J522" i="6"/>
  <c r="T525" i="6"/>
  <c r="L535" i="6"/>
  <c r="J537" i="6"/>
  <c r="J552" i="6"/>
  <c r="J555" i="6"/>
  <c r="N556" i="6"/>
  <c r="H452" i="6"/>
  <c r="L452" i="6"/>
  <c r="L470" i="6"/>
  <c r="H476" i="6"/>
  <c r="V476" i="6"/>
  <c r="H480" i="6"/>
  <c r="N487" i="6"/>
  <c r="R488" i="6"/>
  <c r="H492" i="6"/>
  <c r="J499" i="6"/>
  <c r="J508" i="6"/>
  <c r="H515" i="6"/>
  <c r="R516" i="6"/>
  <c r="N519" i="6"/>
  <c r="H520" i="6"/>
  <c r="J521" i="6"/>
  <c r="J526" i="6"/>
  <c r="H531" i="6"/>
  <c r="T533" i="6"/>
  <c r="T541" i="6"/>
  <c r="V549" i="6"/>
  <c r="P563" i="6"/>
  <c r="T466" i="6"/>
  <c r="N467" i="6"/>
  <c r="L468" i="6"/>
  <c r="P492" i="6"/>
  <c r="J510" i="6"/>
  <c r="V525" i="6"/>
  <c r="L526" i="6"/>
  <c r="L392" i="6"/>
  <c r="J444" i="6"/>
  <c r="P444" i="6"/>
  <c r="L444" i="6"/>
  <c r="V444" i="6"/>
  <c r="P476" i="6"/>
  <c r="V488" i="6"/>
  <c r="J490" i="6"/>
  <c r="N503" i="6"/>
  <c r="V510" i="6"/>
  <c r="V514" i="6"/>
  <c r="L520" i="6"/>
  <c r="L527" i="6"/>
  <c r="V528" i="6"/>
  <c r="H537" i="6"/>
  <c r="L541" i="6"/>
  <c r="J551" i="6"/>
  <c r="N552" i="6"/>
  <c r="T556" i="6"/>
  <c r="V466" i="6"/>
  <c r="P467" i="6"/>
  <c r="H468" i="6"/>
  <c r="H470" i="6"/>
  <c r="J478" i="6"/>
  <c r="J482" i="6"/>
  <c r="J486" i="6"/>
  <c r="J497" i="6"/>
  <c r="J498" i="6"/>
  <c r="P503" i="6"/>
  <c r="R540" i="6"/>
  <c r="L551" i="6"/>
  <c r="H555" i="6"/>
  <c r="T538" i="6"/>
  <c r="P538" i="6"/>
  <c r="H538" i="6"/>
  <c r="T558" i="6"/>
  <c r="H558" i="6"/>
  <c r="L558" i="6"/>
  <c r="T569" i="6"/>
  <c r="T574" i="6"/>
  <c r="L584" i="6"/>
  <c r="T595" i="6"/>
  <c r="J598" i="6"/>
  <c r="V567" i="6"/>
  <c r="J574" i="6"/>
  <c r="L575" i="6"/>
  <c r="J579" i="6"/>
  <c r="L585" i="6"/>
  <c r="L598" i="6"/>
  <c r="H533" i="6"/>
  <c r="V541" i="6"/>
  <c r="R557" i="6"/>
  <c r="L557" i="6"/>
  <c r="T557" i="6"/>
  <c r="P572" i="6"/>
  <c r="N575" i="6"/>
  <c r="T594" i="6"/>
  <c r="R564" i="6"/>
  <c r="J585" i="6"/>
  <c r="H599" i="6"/>
  <c r="V599" i="6"/>
  <c r="V600" i="6"/>
  <c r="H564" i="6"/>
  <c r="R566" i="6"/>
  <c r="R572" i="6"/>
  <c r="N595" i="6"/>
  <c r="P598" i="6"/>
  <c r="N533" i="6"/>
  <c r="V564" i="6"/>
  <c r="P567" i="6"/>
  <c r="P569" i="6"/>
  <c r="L576" i="6"/>
  <c r="P595" i="6"/>
  <c r="T596" i="6"/>
  <c r="P599" i="6"/>
  <c r="R533" i="6"/>
  <c r="H551" i="6"/>
  <c r="J572" i="6"/>
  <c r="H574" i="6"/>
  <c r="T575" i="6"/>
  <c r="L581" i="6"/>
  <c r="R595" i="6"/>
  <c r="T598" i="6"/>
  <c r="R600" i="6"/>
  <c r="J54" i="6"/>
  <c r="N3" i="6"/>
  <c r="N10" i="6"/>
  <c r="T5" i="6"/>
  <c r="N13" i="6"/>
  <c r="N18" i="6"/>
  <c r="L21" i="6"/>
  <c r="N30" i="6"/>
  <c r="L27" i="6"/>
  <c r="T37" i="6"/>
  <c r="L33" i="6"/>
  <c r="R38" i="6"/>
  <c r="R31" i="6"/>
  <c r="L35" i="6"/>
  <c r="T38" i="6"/>
  <c r="P33" i="6"/>
  <c r="T44" i="6"/>
  <c r="T45" i="6"/>
  <c r="L52" i="6"/>
  <c r="H52" i="6"/>
  <c r="R58" i="6"/>
  <c r="H58" i="6"/>
  <c r="L45" i="6"/>
  <c r="V188" i="6"/>
  <c r="P201" i="6"/>
  <c r="J205" i="6"/>
  <c r="V205" i="6"/>
  <c r="J209" i="6"/>
  <c r="R209" i="6"/>
  <c r="R195" i="6"/>
  <c r="L194" i="6"/>
  <c r="N195" i="6"/>
  <c r="P205" i="6"/>
  <c r="P208" i="6"/>
  <c r="H208" i="6"/>
  <c r="N215" i="6"/>
  <c r="R231" i="6"/>
  <c r="H209" i="6"/>
  <c r="J214" i="6"/>
  <c r="P203" i="6"/>
  <c r="H203" i="6"/>
  <c r="P211" i="6"/>
  <c r="T219" i="6"/>
  <c r="L209" i="6"/>
  <c r="T207" i="6"/>
  <c r="R237" i="6"/>
  <c r="L252" i="6"/>
  <c r="T252" i="6"/>
  <c r="V244" i="6"/>
  <c r="N244" i="6"/>
  <c r="L244" i="6"/>
  <c r="R254" i="6"/>
  <c r="T234" i="6"/>
  <c r="L234" i="6"/>
  <c r="V234" i="6"/>
  <c r="J234" i="6"/>
  <c r="N248" i="6"/>
  <c r="T253" i="6"/>
  <c r="L237" i="6"/>
  <c r="T227" i="6"/>
  <c r="T262" i="6"/>
  <c r="N278" i="6"/>
  <c r="N293" i="6"/>
  <c r="V293" i="6"/>
  <c r="T263" i="6"/>
  <c r="L278" i="6"/>
  <c r="P293" i="6"/>
  <c r="J268" i="6"/>
  <c r="H269" i="6"/>
  <c r="H270" i="6"/>
  <c r="T266" i="6"/>
  <c r="L269" i="6"/>
  <c r="V270" i="6"/>
  <c r="N270" i="6"/>
  <c r="P300" i="6"/>
  <c r="R269" i="6"/>
  <c r="J269" i="6"/>
  <c r="N279" i="6"/>
  <c r="V279" i="6"/>
  <c r="L303" i="6"/>
  <c r="T303" i="6"/>
  <c r="L312" i="6"/>
  <c r="L318" i="6"/>
  <c r="P328" i="6"/>
  <c r="J298" i="6"/>
  <c r="R296" i="6"/>
  <c r="N301" i="6"/>
  <c r="R316" i="6"/>
  <c r="R327" i="6"/>
  <c r="R338" i="6"/>
  <c r="P331" i="6"/>
  <c r="V301" i="6"/>
  <c r="H326" i="6"/>
  <c r="H340" i="6"/>
  <c r="N342" i="6"/>
  <c r="V344" i="6"/>
  <c r="N308" i="6"/>
  <c r="H311" i="6"/>
  <c r="N323" i="6"/>
  <c r="L332" i="6"/>
  <c r="R343" i="6"/>
  <c r="J343" i="6"/>
  <c r="T324" i="6"/>
  <c r="V336" i="6"/>
  <c r="N336" i="6"/>
  <c r="P308" i="6"/>
  <c r="P322" i="6"/>
  <c r="J335" i="6"/>
  <c r="V342" i="6"/>
  <c r="P348" i="6"/>
  <c r="H348" i="6"/>
  <c r="R310" i="6"/>
  <c r="J310" i="6"/>
  <c r="L324" i="6"/>
  <c r="H334" i="6"/>
  <c r="P342" i="6"/>
  <c r="J346" i="6"/>
  <c r="P347" i="6"/>
  <c r="P368" i="6"/>
  <c r="N324" i="6"/>
  <c r="R332" i="6"/>
  <c r="N334" i="6"/>
  <c r="R347" i="6"/>
  <c r="J347" i="6"/>
  <c r="L350" i="6"/>
  <c r="N352" i="6"/>
  <c r="V352" i="6"/>
  <c r="V326" i="6"/>
  <c r="N326" i="6"/>
  <c r="T335" i="6"/>
  <c r="L346" i="6"/>
  <c r="H350" i="6"/>
  <c r="T374" i="6"/>
  <c r="FJ379" i="6"/>
  <c r="M379" i="6" s="1"/>
  <c r="R402" i="6"/>
  <c r="JI366" i="6"/>
  <c r="BY366" i="6" s="1"/>
  <c r="BZ366" i="6" s="1"/>
  <c r="JS381" i="6"/>
  <c r="CI381" i="6" s="1"/>
  <c r="CJ381" i="6" s="1"/>
  <c r="JK381" i="6"/>
  <c r="CA381" i="6" s="1"/>
  <c r="CB381" i="6" s="1"/>
  <c r="FR382" i="6"/>
  <c r="U382" i="6" s="1"/>
  <c r="FJ382" i="6"/>
  <c r="M382" i="6" s="1"/>
  <c r="JK384" i="6"/>
  <c r="CA384" i="6" s="1"/>
  <c r="CB384" i="6" s="1"/>
  <c r="J350" i="6"/>
  <c r="N350" i="6"/>
  <c r="P378" i="6"/>
  <c r="FN384" i="6"/>
  <c r="Q384" i="6" s="1"/>
  <c r="V355" i="6"/>
  <c r="JM366" i="6"/>
  <c r="CC366" i="6" s="1"/>
  <c r="CD366" i="6" s="1"/>
  <c r="FN370" i="6"/>
  <c r="Q370" i="6" s="1"/>
  <c r="FD379" i="6"/>
  <c r="G379" i="6"/>
  <c r="FN379" i="6"/>
  <c r="Q379" i="6" s="1"/>
  <c r="H366" i="6"/>
  <c r="JO366" i="6"/>
  <c r="CE366" i="6" s="1"/>
  <c r="CF366" i="6" s="1"/>
  <c r="JG366" i="6"/>
  <c r="BW366" i="6" s="1"/>
  <c r="BX366" i="6" s="1"/>
  <c r="R374" i="6"/>
  <c r="V375" i="6"/>
  <c r="P381" i="6"/>
  <c r="H381" i="6"/>
  <c r="FP382" i="6"/>
  <c r="S382" i="6" s="1"/>
  <c r="FD384" i="6"/>
  <c r="G384" i="6" s="1"/>
  <c r="JO384" i="6"/>
  <c r="CE384" i="6" s="1"/>
  <c r="CF384" i="6" s="1"/>
  <c r="L388" i="6"/>
  <c r="T388" i="6"/>
  <c r="P366" i="6"/>
  <c r="J378" i="6"/>
  <c r="FH384" i="6"/>
  <c r="K384" i="6" s="1"/>
  <c r="JI384" i="6"/>
  <c r="BY384" i="6" s="1"/>
  <c r="BZ384" i="6" s="1"/>
  <c r="FJ384" i="6"/>
  <c r="M384" i="6" s="1"/>
  <c r="J402" i="6"/>
  <c r="R442" i="6"/>
  <c r="R452" i="6"/>
  <c r="R414" i="6"/>
  <c r="J414" i="6"/>
  <c r="P414" i="6"/>
  <c r="P426" i="6"/>
  <c r="N432" i="6"/>
  <c r="V432" i="6"/>
  <c r="JI391" i="6"/>
  <c r="BY391" i="6" s="1"/>
  <c r="BZ391" i="6" s="1"/>
  <c r="V396" i="6"/>
  <c r="JI399" i="6"/>
  <c r="BY399" i="6" s="1"/>
  <c r="BZ399" i="6" s="1"/>
  <c r="H412" i="6"/>
  <c r="V412" i="6"/>
  <c r="P416" i="6"/>
  <c r="J419" i="6"/>
  <c r="L418" i="6"/>
  <c r="V427" i="6"/>
  <c r="L432" i="6"/>
  <c r="T432" i="6"/>
  <c r="R438" i="6"/>
  <c r="J396" i="6"/>
  <c r="T408" i="6"/>
  <c r="L408" i="6"/>
  <c r="V408" i="6"/>
  <c r="N408" i="6"/>
  <c r="H423" i="6"/>
  <c r="L396" i="6"/>
  <c r="V422" i="6"/>
  <c r="N424" i="6"/>
  <c r="N430" i="6"/>
  <c r="R451" i="6"/>
  <c r="R462" i="6"/>
  <c r="N460" i="6"/>
  <c r="T462" i="6"/>
  <c r="H464" i="6"/>
  <c r="V470" i="6"/>
  <c r="R474" i="6"/>
  <c r="R484" i="6"/>
  <c r="T504" i="6"/>
  <c r="P464" i="6"/>
  <c r="R486" i="6"/>
  <c r="T442" i="6"/>
  <c r="R460" i="6"/>
  <c r="N468" i="6"/>
  <c r="H443" i="6"/>
  <c r="H466" i="6"/>
  <c r="P470" i="6"/>
  <c r="T474" i="6"/>
  <c r="N479" i="6"/>
  <c r="V479" i="6"/>
  <c r="N499" i="6"/>
  <c r="V499" i="6"/>
  <c r="N504" i="6"/>
  <c r="V504" i="6"/>
  <c r="T443" i="6"/>
  <c r="L443" i="6"/>
  <c r="R443" i="6"/>
  <c r="J443" i="6"/>
  <c r="L460" i="6"/>
  <c r="J468" i="6"/>
  <c r="P475" i="6"/>
  <c r="R480" i="6"/>
  <c r="L486" i="6"/>
  <c r="T486" i="6"/>
  <c r="V491" i="6"/>
  <c r="N500" i="6"/>
  <c r="P454" i="6"/>
  <c r="V454" i="6"/>
  <c r="N454" i="6"/>
  <c r="J464" i="6"/>
  <c r="N471" i="6"/>
  <c r="V471" i="6"/>
  <c r="N482" i="6"/>
  <c r="V482" i="6"/>
  <c r="R492" i="6"/>
  <c r="N501" i="6"/>
  <c r="V501" i="6"/>
  <c r="V493" i="6"/>
  <c r="V506" i="6"/>
  <c r="N506" i="6"/>
  <c r="P508" i="6"/>
  <c r="R513" i="6"/>
  <c r="P517" i="6"/>
  <c r="R522" i="6"/>
  <c r="P527" i="6"/>
  <c r="R532" i="6"/>
  <c r="P537" i="6"/>
  <c r="J548" i="6"/>
  <c r="R508" i="6"/>
  <c r="H513" i="6"/>
  <c r="P513" i="6"/>
  <c r="N517" i="6"/>
  <c r="V517" i="6"/>
  <c r="L522" i="6"/>
  <c r="T522" i="6"/>
  <c r="J527" i="6"/>
  <c r="R527" i="6"/>
  <c r="L532" i="6"/>
  <c r="T532" i="6"/>
  <c r="R537" i="6"/>
  <c r="N543" i="6"/>
  <c r="H493" i="6"/>
  <c r="H496" i="6"/>
  <c r="P496" i="6"/>
  <c r="V496" i="6"/>
  <c r="N496" i="6"/>
  <c r="T508" i="6"/>
  <c r="N511" i="6"/>
  <c r="V511" i="6"/>
  <c r="N520" i="6"/>
  <c r="V520" i="6"/>
  <c r="N530" i="6"/>
  <c r="V530" i="6"/>
  <c r="N550" i="6"/>
  <c r="N545" i="6"/>
  <c r="N579" i="6"/>
  <c r="V579" i="6"/>
  <c r="T584" i="6"/>
  <c r="R544" i="6"/>
  <c r="J544" i="6"/>
  <c r="R545" i="6"/>
  <c r="T545" i="6"/>
  <c r="P549" i="6"/>
  <c r="T550" i="6"/>
  <c r="P552" i="6"/>
  <c r="R558" i="6"/>
  <c r="P564" i="6"/>
  <c r="N568" i="6"/>
  <c r="V568" i="6"/>
  <c r="R574" i="6"/>
  <c r="L579" i="6"/>
  <c r="T579" i="6"/>
  <c r="N584" i="6"/>
  <c r="V584" i="6"/>
  <c r="J545" i="6"/>
  <c r="V550" i="6"/>
  <c r="L552" i="6"/>
  <c r="V560" i="6"/>
  <c r="R585" i="6"/>
  <c r="L545" i="6"/>
  <c r="L550" i="6"/>
  <c r="J557" i="6"/>
  <c r="R561" i="6"/>
  <c r="R576" i="6"/>
  <c r="L568" i="6"/>
  <c r="R586" i="6"/>
  <c r="J586" i="6"/>
  <c r="R569" i="6"/>
  <c r="J569" i="6"/>
  <c r="T570" i="6"/>
  <c r="L586" i="6"/>
  <c r="R570" i="6"/>
  <c r="J570" i="6"/>
  <c r="P586" i="6"/>
  <c r="N22" i="6"/>
  <c r="H27" i="6"/>
  <c r="J27" i="6"/>
  <c r="J32" i="6"/>
  <c r="H21" i="6"/>
  <c r="J33" i="6"/>
  <c r="L50" i="6"/>
  <c r="V38" i="6"/>
  <c r="H38" i="6"/>
  <c r="J58" i="6"/>
  <c r="V37" i="6"/>
  <c r="V93" i="6"/>
  <c r="T70" i="6"/>
  <c r="P77" i="6"/>
  <c r="P55" i="6"/>
  <c r="L55" i="6"/>
  <c r="T64" i="6"/>
  <c r="N88" i="6"/>
  <c r="T113" i="6"/>
  <c r="H118" i="6"/>
  <c r="H99" i="6"/>
  <c r="P113" i="6"/>
  <c r="R128" i="6"/>
  <c r="J95" i="6"/>
  <c r="V128" i="6"/>
  <c r="N121" i="6"/>
  <c r="V161" i="6"/>
  <c r="H195" i="6"/>
  <c r="H153" i="6"/>
  <c r="R197" i="6"/>
  <c r="L200" i="6"/>
  <c r="H194" i="6"/>
  <c r="N196" i="6"/>
  <c r="T197" i="6"/>
  <c r="N138" i="6"/>
  <c r="V149" i="6"/>
  <c r="P161" i="6"/>
  <c r="N165" i="6"/>
  <c r="L197" i="6"/>
  <c r="H211" i="6"/>
  <c r="H214" i="6"/>
  <c r="V233" i="6"/>
  <c r="L235" i="6"/>
  <c r="V242" i="6"/>
  <c r="L202" i="6"/>
  <c r="R214" i="6"/>
  <c r="R216" i="6"/>
  <c r="V229" i="6"/>
  <c r="T238" i="6"/>
  <c r="V239" i="6"/>
  <c r="T213" i="6"/>
  <c r="J217" i="6"/>
  <c r="P153" i="6"/>
  <c r="N202" i="6"/>
  <c r="N204" i="6"/>
  <c r="L207" i="6"/>
  <c r="V213" i="6"/>
  <c r="V214" i="6"/>
  <c r="V217" i="6"/>
  <c r="J235" i="6"/>
  <c r="P202" i="6"/>
  <c r="P215" i="6"/>
  <c r="L217" i="6"/>
  <c r="H237" i="6"/>
  <c r="V241" i="6"/>
  <c r="H244" i="6"/>
  <c r="R204" i="6"/>
  <c r="J211" i="6"/>
  <c r="P213" i="6"/>
  <c r="N217" i="6"/>
  <c r="T221" i="6"/>
  <c r="T223" i="6"/>
  <c r="T225" i="6"/>
  <c r="P231" i="6"/>
  <c r="L232" i="6"/>
  <c r="J237" i="6"/>
  <c r="H238" i="6"/>
  <c r="J241" i="6"/>
  <c r="T244" i="6"/>
  <c r="R202" i="6"/>
  <c r="V208" i="6"/>
  <c r="T215" i="6"/>
  <c r="T220" i="6"/>
  <c r="J231" i="6"/>
  <c r="N232" i="6"/>
  <c r="P238" i="6"/>
  <c r="R242" i="6"/>
  <c r="P239" i="6"/>
  <c r="L248" i="6"/>
  <c r="N281" i="6"/>
  <c r="J283" i="6"/>
  <c r="T285" i="6"/>
  <c r="V291" i="6"/>
  <c r="J252" i="6"/>
  <c r="R253" i="6"/>
  <c r="P254" i="6"/>
  <c r="T258" i="6"/>
  <c r="P248" i="6"/>
  <c r="V259" i="6"/>
  <c r="R239" i="6"/>
  <c r="N252" i="6"/>
  <c r="V253" i="6"/>
  <c r="T254" i="6"/>
  <c r="V238" i="6"/>
  <c r="J248" i="6"/>
  <c r="R250" i="6"/>
  <c r="R252" i="6"/>
  <c r="T259" i="6"/>
  <c r="V268" i="6"/>
  <c r="L273" i="6"/>
  <c r="L275" i="6"/>
  <c r="J281" i="6"/>
  <c r="T289" i="6"/>
  <c r="H246" i="6"/>
  <c r="J251" i="6"/>
  <c r="H252" i="6"/>
  <c r="T256" i="6"/>
  <c r="V281" i="6"/>
  <c r="J246" i="6"/>
  <c r="J247" i="6"/>
  <c r="V251" i="6"/>
  <c r="N253" i="6"/>
  <c r="V257" i="6"/>
  <c r="T264" i="6"/>
  <c r="N275" i="6"/>
  <c r="H283" i="6"/>
  <c r="L289" i="6"/>
  <c r="H293" i="6"/>
  <c r="H320" i="6"/>
  <c r="N295" i="6"/>
  <c r="V295" i="6"/>
  <c r="J295" i="6"/>
  <c r="H300" i="6"/>
  <c r="L304" i="6"/>
  <c r="J327" i="6"/>
  <c r="L331" i="6"/>
  <c r="H304" i="6"/>
  <c r="J305" i="6"/>
  <c r="T318" i="6"/>
  <c r="N319" i="6"/>
  <c r="R275" i="6"/>
  <c r="J276" i="6"/>
  <c r="T276" i="6"/>
  <c r="H276" i="6"/>
  <c r="L276" i="6"/>
  <c r="V297" i="6"/>
  <c r="T304" i="6"/>
  <c r="L305" i="6"/>
  <c r="V309" i="6"/>
  <c r="V315" i="6"/>
  <c r="H330" i="6"/>
  <c r="P332" i="6"/>
  <c r="H338" i="6"/>
  <c r="T338" i="6"/>
  <c r="H301" i="6"/>
  <c r="P335" i="6"/>
  <c r="J338" i="6"/>
  <c r="T279" i="6"/>
  <c r="J285" i="6"/>
  <c r="J297" i="6"/>
  <c r="N305" i="6"/>
  <c r="R319" i="6"/>
  <c r="H322" i="6"/>
  <c r="H324" i="6"/>
  <c r="N328" i="6"/>
  <c r="R330" i="6"/>
  <c r="N331" i="6"/>
  <c r="N302" i="6"/>
  <c r="T316" i="6"/>
  <c r="L320" i="6"/>
  <c r="R334" i="6"/>
  <c r="T362" i="6"/>
  <c r="P327" i="6"/>
  <c r="V364" i="6"/>
  <c r="P298" i="6"/>
  <c r="R305" i="6"/>
  <c r="H316" i="6"/>
  <c r="H327" i="6"/>
  <c r="V328" i="6"/>
  <c r="R348" i="6"/>
  <c r="R312" i="6"/>
  <c r="N312" i="6"/>
  <c r="P320" i="6"/>
  <c r="T302" i="6"/>
  <c r="R302" i="6"/>
  <c r="P302" i="6"/>
  <c r="L302" i="6"/>
  <c r="H307" i="6"/>
  <c r="L316" i="6"/>
  <c r="R320" i="6"/>
  <c r="L340" i="6"/>
  <c r="V340" i="6"/>
  <c r="N340" i="6"/>
  <c r="J348" i="6"/>
  <c r="N351" i="6"/>
  <c r="V303" i="6"/>
  <c r="N320" i="6"/>
  <c r="T298" i="6"/>
  <c r="N298" i="6"/>
  <c r="V322" i="6"/>
  <c r="T326" i="6"/>
  <c r="L326" i="6"/>
  <c r="J320" i="6"/>
  <c r="P344" i="6"/>
  <c r="FJ368" i="6"/>
  <c r="M368" i="6" s="1"/>
  <c r="J394" i="6"/>
  <c r="H446" i="6"/>
  <c r="V456" i="6"/>
  <c r="L411" i="6"/>
  <c r="V418" i="6"/>
  <c r="R427" i="6"/>
  <c r="L430" i="6"/>
  <c r="T447" i="6"/>
  <c r="J448" i="6"/>
  <c r="J451" i="6"/>
  <c r="J456" i="6"/>
  <c r="L394" i="6"/>
  <c r="T416" i="6"/>
  <c r="H427" i="6"/>
  <c r="N447" i="6"/>
  <c r="H460" i="6"/>
  <c r="FJ388" i="6"/>
  <c r="M388" i="6" s="1"/>
  <c r="R411" i="6"/>
  <c r="P418" i="6"/>
  <c r="H430" i="6"/>
  <c r="J446" i="6"/>
  <c r="P447" i="6"/>
  <c r="T455" i="6"/>
  <c r="L462" i="6"/>
  <c r="JE384" i="6"/>
  <c r="BU384" i="6" s="1"/>
  <c r="BV384" i="6" s="1"/>
  <c r="V392" i="6"/>
  <c r="T411" i="6"/>
  <c r="J412" i="6"/>
  <c r="V416" i="6"/>
  <c r="V428" i="6"/>
  <c r="T430" i="6"/>
  <c r="V447" i="6"/>
  <c r="T456" i="6"/>
  <c r="JK385" i="6"/>
  <c r="CA385" i="6" s="1"/>
  <c r="CB385" i="6" s="1"/>
  <c r="L416" i="6"/>
  <c r="T418" i="6"/>
  <c r="R426" i="6"/>
  <c r="J438" i="6"/>
  <c r="P442" i="6"/>
  <c r="J447" i="6"/>
  <c r="P462" i="6"/>
  <c r="V374" i="6"/>
  <c r="JM385" i="6"/>
  <c r="CC385" i="6" s="1"/>
  <c r="CD385" i="6" s="1"/>
  <c r="L387" i="6"/>
  <c r="P392" i="6"/>
  <c r="T393" i="6"/>
  <c r="J404" i="6"/>
  <c r="P420" i="6"/>
  <c r="N428" i="6"/>
  <c r="H447" i="6"/>
  <c r="H448" i="6"/>
  <c r="P460" i="6"/>
  <c r="H462" i="6"/>
  <c r="H387" i="6"/>
  <c r="R447" i="6"/>
  <c r="H472" i="6"/>
  <c r="R476" i="6"/>
  <c r="R490" i="6"/>
  <c r="R503" i="6"/>
  <c r="N510" i="6"/>
  <c r="H517" i="6"/>
  <c r="P520" i="6"/>
  <c r="P525" i="6"/>
  <c r="N528" i="6"/>
  <c r="H530" i="6"/>
  <c r="H535" i="6"/>
  <c r="P394" i="6"/>
  <c r="P446" i="6"/>
  <c r="N466" i="6"/>
  <c r="T472" i="6"/>
  <c r="J479" i="6"/>
  <c r="J480" i="6"/>
  <c r="T482" i="6"/>
  <c r="T503" i="6"/>
  <c r="P514" i="6"/>
  <c r="T521" i="6"/>
  <c r="T526" i="6"/>
  <c r="L531" i="6"/>
  <c r="P533" i="6"/>
  <c r="V535" i="6"/>
  <c r="J540" i="6"/>
  <c r="L561" i="6"/>
  <c r="J563" i="6"/>
  <c r="R392" i="6"/>
  <c r="V387" i="6"/>
  <c r="H478" i="6"/>
  <c r="N490" i="6"/>
  <c r="H497" i="6"/>
  <c r="V497" i="6"/>
  <c r="H498" i="6"/>
  <c r="H504" i="6"/>
  <c r="P512" i="6"/>
  <c r="P516" i="6"/>
  <c r="R528" i="6"/>
  <c r="T544" i="6"/>
  <c r="T551" i="6"/>
  <c r="V552" i="6"/>
  <c r="R555" i="6"/>
  <c r="P561" i="6"/>
  <c r="J387" i="6"/>
  <c r="J452" i="6"/>
  <c r="P452" i="6"/>
  <c r="J472" i="6"/>
  <c r="N476" i="6"/>
  <c r="T478" i="6"/>
  <c r="P484" i="6"/>
  <c r="H487" i="6"/>
  <c r="V487" i="6"/>
  <c r="H488" i="6"/>
  <c r="T498" i="6"/>
  <c r="J504" i="6"/>
  <c r="T510" i="6"/>
  <c r="T514" i="6"/>
  <c r="H516" i="6"/>
  <c r="H524" i="6"/>
  <c r="J525" i="6"/>
  <c r="H527" i="6"/>
  <c r="T528" i="6"/>
  <c r="P530" i="6"/>
  <c r="R531" i="6"/>
  <c r="J533" i="6"/>
  <c r="N540" i="6"/>
  <c r="J541" i="6"/>
  <c r="H561" i="6"/>
  <c r="H467" i="6"/>
  <c r="L472" i="6"/>
  <c r="V478" i="6"/>
  <c r="H482" i="6"/>
  <c r="T488" i="6"/>
  <c r="J491" i="6"/>
  <c r="T493" i="6"/>
  <c r="P497" i="6"/>
  <c r="V498" i="6"/>
  <c r="L503" i="6"/>
  <c r="L508" i="6"/>
  <c r="T512" i="6"/>
  <c r="T516" i="6"/>
  <c r="L517" i="6"/>
  <c r="L521" i="6"/>
  <c r="J528" i="6"/>
  <c r="V551" i="6"/>
  <c r="T444" i="6"/>
  <c r="R444" i="6"/>
  <c r="H444" i="6"/>
  <c r="L466" i="6"/>
  <c r="N472" i="6"/>
  <c r="P479" i="6"/>
  <c r="P487" i="6"/>
  <c r="L506" i="6"/>
  <c r="L514" i="6"/>
  <c r="N526" i="6"/>
  <c r="L528" i="6"/>
  <c r="T530" i="6"/>
  <c r="V531" i="6"/>
  <c r="L533" i="6"/>
  <c r="P535" i="6"/>
  <c r="H552" i="6"/>
  <c r="P387" i="6"/>
  <c r="H392" i="6"/>
  <c r="P448" i="6"/>
  <c r="P472" i="6"/>
  <c r="L474" i="6"/>
  <c r="H475" i="6"/>
  <c r="L490" i="6"/>
  <c r="H491" i="6"/>
  <c r="V492" i="6"/>
  <c r="R497" i="6"/>
  <c r="J513" i="6"/>
  <c r="R519" i="6"/>
  <c r="P521" i="6"/>
  <c r="N525" i="6"/>
  <c r="P526" i="6"/>
  <c r="L544" i="6"/>
  <c r="J561" i="6"/>
  <c r="V533" i="6"/>
  <c r="V538" i="6"/>
  <c r="R538" i="6"/>
  <c r="N538" i="6"/>
  <c r="L538" i="6"/>
  <c r="J538" i="6"/>
  <c r="J558" i="6"/>
  <c r="T567" i="6"/>
  <c r="H569" i="6"/>
  <c r="V572" i="6"/>
  <c r="L574" i="6"/>
  <c r="P576" i="6"/>
  <c r="P594" i="6"/>
  <c r="V596" i="6"/>
  <c r="V598" i="6"/>
  <c r="V575" i="6"/>
  <c r="H576" i="6"/>
  <c r="N581" i="6"/>
  <c r="V595" i="6"/>
  <c r="L596" i="6"/>
  <c r="R541" i="6"/>
  <c r="H557" i="6"/>
  <c r="V557" i="6"/>
  <c r="J567" i="6"/>
  <c r="P570" i="6"/>
  <c r="H575" i="6"/>
  <c r="H585" i="6"/>
  <c r="J595" i="6"/>
  <c r="R551" i="6"/>
  <c r="L567" i="6"/>
  <c r="P575" i="6"/>
  <c r="P585" i="6"/>
  <c r="L595" i="6"/>
  <c r="H596" i="6"/>
  <c r="N599" i="6"/>
  <c r="N600" i="6"/>
  <c r="J532" i="6"/>
  <c r="H532" i="6"/>
  <c r="H541" i="6"/>
  <c r="N555" i="6"/>
  <c r="N567" i="6"/>
  <c r="J576" i="6"/>
  <c r="H580" i="6"/>
  <c r="T581" i="6"/>
  <c r="L594" i="6"/>
  <c r="R596" i="6"/>
  <c r="T572" i="6"/>
  <c r="R575" i="6"/>
  <c r="J581" i="6"/>
  <c r="R567" i="6"/>
  <c r="V581" i="6"/>
  <c r="T585" i="6"/>
  <c r="H594" i="6"/>
  <c r="H595" i="6"/>
  <c r="L195" i="6"/>
  <c r="J202" i="6"/>
  <c r="P210" i="6"/>
  <c r="H217" i="6"/>
  <c r="R194" i="6"/>
  <c r="L214" i="6"/>
  <c r="T216" i="6"/>
  <c r="H207" i="6"/>
  <c r="T210" i="6"/>
  <c r="R213" i="6"/>
  <c r="T217" i="6"/>
  <c r="L196" i="6"/>
  <c r="T196" i="6"/>
  <c r="P196" i="6"/>
  <c r="T200" i="6"/>
  <c r="J239" i="6"/>
  <c r="T246" i="6"/>
  <c r="V250" i="6"/>
  <c r="P232" i="6"/>
  <c r="P233" i="6"/>
  <c r="N213" i="6"/>
  <c r="H233" i="6"/>
  <c r="N239" i="6"/>
  <c r="H251" i="6"/>
  <c r="N247" i="6"/>
  <c r="H232" i="6"/>
  <c r="P195" i="6"/>
  <c r="N242" i="6"/>
  <c r="J245" i="6"/>
  <c r="V289" i="6"/>
  <c r="T301" i="6"/>
  <c r="R273" i="6"/>
  <c r="R283" i="6"/>
  <c r="N285" i="6"/>
  <c r="R289" i="6"/>
  <c r="R291" i="6"/>
  <c r="L300" i="6"/>
  <c r="R311" i="6"/>
  <c r="T291" i="6"/>
  <c r="P295" i="6"/>
  <c r="H297" i="6"/>
  <c r="P197" i="6"/>
  <c r="N197" i="6"/>
  <c r="T242" i="6"/>
  <c r="T257" i="6"/>
  <c r="V311" i="6"/>
  <c r="V258" i="6"/>
  <c r="R300" i="6"/>
  <c r="N289" i="6"/>
  <c r="J291" i="6"/>
  <c r="N303" i="6"/>
  <c r="L310" i="6"/>
  <c r="T296" i="6"/>
  <c r="J304" i="6"/>
  <c r="V256" i="6"/>
  <c r="N283" i="6"/>
  <c r="N291" i="6"/>
  <c r="T305" i="6"/>
  <c r="P307" i="6"/>
  <c r="R318" i="6"/>
  <c r="L319" i="6"/>
  <c r="R331" i="6"/>
  <c r="T402" i="6"/>
  <c r="T346" i="6"/>
  <c r="L330" i="6"/>
  <c r="P340" i="6"/>
  <c r="H347" i="6"/>
  <c r="L410" i="6"/>
  <c r="H415" i="6"/>
  <c r="N410" i="6"/>
  <c r="R415" i="6"/>
  <c r="P351" i="6"/>
  <c r="V332" i="6"/>
  <c r="J351" i="6"/>
  <c r="R410" i="6"/>
  <c r="H434" i="6"/>
  <c r="R467" i="6"/>
  <c r="N420" i="6"/>
  <c r="V434" i="6"/>
  <c r="P438" i="6"/>
  <c r="T467" i="6"/>
  <c r="V455" i="6"/>
  <c r="N464" i="6"/>
  <c r="N455" i="6"/>
  <c r="P456" i="6"/>
  <c r="J471" i="6"/>
  <c r="L448" i="6"/>
  <c r="L471" i="6"/>
  <c r="P434" i="6"/>
  <c r="N435" i="6"/>
  <c r="H479" i="6"/>
  <c r="L482" i="6"/>
  <c r="L511" i="6"/>
  <c r="T519" i="6"/>
  <c r="R525" i="6"/>
  <c r="N535" i="6"/>
  <c r="P540" i="6"/>
  <c r="P556" i="6"/>
  <c r="L492" i="6"/>
  <c r="J503" i="6"/>
  <c r="P506" i="6"/>
  <c r="L516" i="6"/>
  <c r="R594" i="6"/>
  <c r="H474" i="6"/>
  <c r="J484" i="6"/>
  <c r="P490" i="6"/>
  <c r="P511" i="6"/>
  <c r="N516" i="6"/>
  <c r="V519" i="6"/>
  <c r="T540" i="6"/>
  <c r="P555" i="6"/>
  <c r="L556" i="6"/>
  <c r="R563" i="6"/>
  <c r="N580" i="6"/>
  <c r="L484" i="6"/>
  <c r="P498" i="6"/>
  <c r="H501" i="6"/>
  <c r="R512" i="6"/>
  <c r="P515" i="6"/>
  <c r="L600" i="6"/>
  <c r="R475" i="6"/>
  <c r="L478" i="6"/>
  <c r="N488" i="6"/>
  <c r="H508" i="6"/>
  <c r="T511" i="6"/>
  <c r="R515" i="6"/>
  <c r="V526" i="6"/>
  <c r="J549" i="6"/>
  <c r="V563" i="6"/>
  <c r="FF568" i="6"/>
  <c r="I568" i="6" s="1"/>
  <c r="V594" i="6"/>
  <c r="L476" i="6"/>
  <c r="P488" i="6"/>
  <c r="T491" i="6"/>
  <c r="V512" i="6"/>
  <c r="H549" i="6"/>
  <c r="P581" i="6"/>
  <c r="L599" i="6"/>
  <c r="J535" i="6"/>
  <c r="P580" i="6"/>
  <c r="T599" i="6"/>
  <c r="L487" i="6"/>
  <c r="J512" i="6"/>
  <c r="V515" i="6"/>
  <c r="H567" i="6"/>
  <c r="J238" i="6"/>
  <c r="V252" i="6"/>
  <c r="P276" i="6"/>
  <c r="H310" i="6"/>
  <c r="J210" i="6"/>
  <c r="N296" i="6"/>
  <c r="N322" i="6"/>
  <c r="P336" i="6"/>
  <c r="L251" i="6"/>
  <c r="L301" i="6"/>
  <c r="J233" i="6"/>
  <c r="L297" i="6"/>
  <c r="J330" i="6"/>
  <c r="T237" i="6"/>
  <c r="R251" i="6"/>
  <c r="P279" i="6"/>
  <c r="V283" i="6"/>
  <c r="R297" i="6"/>
  <c r="N318" i="6"/>
  <c r="L336" i="6"/>
  <c r="T404" i="6"/>
  <c r="N346" i="6"/>
  <c r="T415" i="6"/>
  <c r="T351" i="6"/>
  <c r="H404" i="6"/>
  <c r="N411" i="6"/>
  <c r="N415" i="6"/>
  <c r="N404" i="6"/>
  <c r="P415" i="6"/>
  <c r="T420" i="6"/>
  <c r="P501" i="6"/>
  <c r="T506" i="6"/>
  <c r="H506" i="6"/>
  <c r="R455" i="6"/>
  <c r="H486" i="6"/>
  <c r="R435" i="6"/>
  <c r="H471" i="6"/>
  <c r="P480" i="6"/>
  <c r="L428" i="6"/>
  <c r="T428" i="6"/>
  <c r="J428" i="6"/>
  <c r="L530" i="6"/>
  <c r="L555" i="6"/>
  <c r="R599" i="6"/>
  <c r="V467" i="6"/>
  <c r="R556" i="6"/>
  <c r="L540" i="6"/>
  <c r="H598" i="6"/>
  <c r="V247" i="6"/>
  <c r="V223" i="6"/>
  <c r="J312" i="6"/>
  <c r="T231" i="6"/>
  <c r="P411" i="6"/>
  <c r="N475" i="6"/>
  <c r="J488" i="6"/>
  <c r="V516" i="6"/>
  <c r="P524" i="6"/>
  <c r="J410" i="6"/>
  <c r="R466" i="6"/>
  <c r="P478" i="6"/>
  <c r="V415" i="6"/>
  <c r="L515" i="6"/>
  <c r="V330" i="6"/>
  <c r="J418" i="6"/>
  <c r="V285" i="6"/>
  <c r="T580" i="6"/>
  <c r="T499" i="6"/>
  <c r="T555" i="6"/>
  <c r="R464" i="6"/>
  <c r="AW46" i="6"/>
  <c r="AW68" i="6"/>
  <c r="CY93" i="6"/>
  <c r="DT93" i="6" s="1"/>
  <c r="BG158" i="6"/>
  <c r="DS177" i="6"/>
  <c r="AC152" i="6"/>
  <c r="AX152" i="6" s="1"/>
  <c r="DO172" i="6"/>
  <c r="DU202" i="6"/>
  <c r="DQ238" i="6"/>
  <c r="BG245" i="6"/>
  <c r="DC241" i="6"/>
  <c r="DX241" i="6" s="1"/>
  <c r="DW254" i="6"/>
  <c r="BA253" i="6"/>
  <c r="CQ272" i="6"/>
  <c r="DL272" i="6" s="1"/>
  <c r="DO295" i="6"/>
  <c r="CW279" i="6"/>
  <c r="DR279" i="6" s="1"/>
  <c r="BK334" i="6"/>
  <c r="DE301" i="6"/>
  <c r="DZ301" i="6" s="1"/>
  <c r="DS302" i="6"/>
  <c r="DW322" i="6"/>
  <c r="DW142" i="6"/>
  <c r="AI34" i="6"/>
  <c r="BD34" i="6" s="1"/>
  <c r="AY68" i="6"/>
  <c r="AW70" i="6"/>
  <c r="AQ157" i="6"/>
  <c r="BL157" i="6" s="1"/>
  <c r="CU281" i="6"/>
  <c r="DP281" i="6" s="1"/>
  <c r="AI296" i="6"/>
  <c r="BD296" i="6" s="1"/>
  <c r="CY287" i="6"/>
  <c r="DT287" i="6" s="1"/>
  <c r="CS297" i="6"/>
  <c r="DN297" i="6" s="1"/>
  <c r="DC300" i="6"/>
  <c r="DX300" i="6" s="1"/>
  <c r="AC307" i="6"/>
  <c r="AX307" i="6" s="1"/>
  <c r="AI323" i="6"/>
  <c r="BD323" i="6" s="1"/>
  <c r="AQ376" i="6"/>
  <c r="BL376" i="6" s="1"/>
  <c r="BA331" i="6"/>
  <c r="DK331" i="6"/>
  <c r="BA340" i="6"/>
  <c r="AW64" i="6"/>
  <c r="BI113" i="6"/>
  <c r="CS171" i="6"/>
  <c r="DN171" i="6" s="1"/>
  <c r="CS165" i="6"/>
  <c r="DN165" i="6" s="1"/>
  <c r="AW170" i="6"/>
  <c r="DW232" i="6"/>
  <c r="AW237" i="6"/>
  <c r="CW245" i="6"/>
  <c r="DR245" i="6" s="1"/>
  <c r="BE295" i="6"/>
  <c r="AE289" i="6"/>
  <c r="AZ289" i="6" s="1"/>
  <c r="BI314" i="6"/>
  <c r="AE52" i="6"/>
  <c r="AZ52" i="6" s="1"/>
  <c r="AE141" i="6"/>
  <c r="AZ141" i="6" s="1"/>
  <c r="DO161" i="6"/>
  <c r="AK237" i="6"/>
  <c r="BF237" i="6" s="1"/>
  <c r="BE344" i="6"/>
  <c r="DE343" i="6"/>
  <c r="DZ343" i="6" s="1"/>
  <c r="CY351" i="6"/>
  <c r="DT351" i="6" s="1"/>
  <c r="AY60" i="6"/>
  <c r="BA126" i="6"/>
  <c r="DQ142" i="6"/>
  <c r="AQ177" i="6"/>
  <c r="BL177" i="6" s="1"/>
  <c r="DE197" i="6"/>
  <c r="DZ197" i="6" s="1"/>
  <c r="BI213" i="6"/>
  <c r="DA216" i="6"/>
  <c r="DV216" i="6" s="1"/>
  <c r="BI253" i="6"/>
  <c r="BG248" i="6"/>
  <c r="AQ279" i="6"/>
  <c r="BL279" i="6" s="1"/>
  <c r="AW301" i="6"/>
  <c r="AG304" i="6"/>
  <c r="BB304" i="6" s="1"/>
  <c r="BI315" i="6"/>
  <c r="AG450" i="6"/>
  <c r="BB450" i="6" s="1"/>
  <c r="AC3" i="6"/>
  <c r="AX3" i="6" s="1"/>
  <c r="AQ21" i="6"/>
  <c r="BL21" i="6" s="1"/>
  <c r="AQ115" i="6"/>
  <c r="BL115" i="6" s="1"/>
  <c r="AY45" i="6"/>
  <c r="AY131" i="6"/>
  <c r="BK150" i="6"/>
  <c r="CY160" i="6"/>
  <c r="DT160" i="6" s="1"/>
  <c r="BE173" i="6"/>
  <c r="AQ231" i="6"/>
  <c r="BL231" i="6" s="1"/>
  <c r="AI231" i="6"/>
  <c r="BD231" i="6" s="1"/>
  <c r="BI254" i="6"/>
  <c r="DE260" i="6"/>
  <c r="DZ260" i="6" s="1"/>
  <c r="DM276" i="6"/>
  <c r="AE293" i="6"/>
  <c r="AZ293" i="6" s="1"/>
  <c r="BG327" i="6"/>
  <c r="DE338" i="6"/>
  <c r="DZ338" i="6" s="1"/>
  <c r="BE406" i="6"/>
  <c r="AG109" i="6"/>
  <c r="BB109" i="6" s="1"/>
  <c r="BI272" i="6"/>
  <c r="AY311" i="6"/>
  <c r="DK319" i="6"/>
  <c r="BG60" i="6"/>
  <c r="DE103" i="6"/>
  <c r="DZ103" i="6" s="1"/>
  <c r="DK111" i="6"/>
  <c r="BK145" i="6"/>
  <c r="DE180" i="6"/>
  <c r="DZ180" i="6" s="1"/>
  <c r="BA173" i="6"/>
  <c r="CQ239" i="6"/>
  <c r="DL239" i="6" s="1"/>
  <c r="AK247" i="6"/>
  <c r="BF247" i="6" s="1"/>
  <c r="DE295" i="6"/>
  <c r="DZ295" i="6" s="1"/>
  <c r="BC314" i="6"/>
  <c r="AO347" i="6"/>
  <c r="BJ347" i="6" s="1"/>
  <c r="AI324" i="6"/>
  <c r="BD324" i="6" s="1"/>
  <c r="BK386" i="6"/>
  <c r="BI434" i="6"/>
  <c r="BI444" i="6"/>
  <c r="AE452" i="6"/>
  <c r="AZ452" i="6" s="1"/>
  <c r="AW471" i="6"/>
  <c r="BI516" i="6"/>
  <c r="AQ72" i="6"/>
  <c r="BL72" i="6" s="1"/>
  <c r="BC90" i="6"/>
  <c r="BI131" i="6"/>
  <c r="AC139" i="6"/>
  <c r="AX139" i="6" s="1"/>
  <c r="DM163" i="6"/>
  <c r="DU177" i="6"/>
  <c r="DS197" i="6"/>
  <c r="DW217" i="6"/>
  <c r="DQ240" i="6"/>
  <c r="DY214" i="6"/>
  <c r="AI283" i="6"/>
  <c r="BD283" i="6" s="1"/>
  <c r="DW293" i="6"/>
  <c r="AY327" i="6"/>
  <c r="DW296" i="6"/>
  <c r="DM359" i="6"/>
  <c r="DW379" i="6"/>
  <c r="BG423" i="6"/>
  <c r="BE439" i="6"/>
  <c r="AE462" i="6"/>
  <c r="AZ462" i="6" s="1"/>
  <c r="BC503" i="6"/>
  <c r="BI496" i="6"/>
  <c r="AK512" i="6"/>
  <c r="BF512" i="6" s="1"/>
  <c r="AY362" i="6"/>
  <c r="DW54" i="6"/>
  <c r="BK68" i="6"/>
  <c r="BI110" i="6"/>
  <c r="BI133" i="6"/>
  <c r="CY158" i="6"/>
  <c r="DT158" i="6" s="1"/>
  <c r="BK153" i="6"/>
  <c r="DE185" i="6"/>
  <c r="DZ185" i="6" s="1"/>
  <c r="DW178" i="6"/>
  <c r="AM165" i="6"/>
  <c r="BH165" i="6" s="1"/>
  <c r="BA152" i="6"/>
  <c r="AQ226" i="6"/>
  <c r="BL226" i="6" s="1"/>
  <c r="DE216" i="6"/>
  <c r="DZ216" i="6" s="1"/>
  <c r="CY210" i="6"/>
  <c r="DT210" i="6" s="1"/>
  <c r="BI222" i="6"/>
  <c r="CU241" i="6"/>
  <c r="DP241" i="6" s="1"/>
  <c r="AE251" i="6"/>
  <c r="AZ251" i="6" s="1"/>
  <c r="CW250" i="6"/>
  <c r="DR250" i="6" s="1"/>
  <c r="AO247" i="6"/>
  <c r="BJ247" i="6" s="1"/>
  <c r="AY323" i="6"/>
  <c r="AC308" i="6"/>
  <c r="AX308" i="6" s="1"/>
  <c r="AK302" i="6"/>
  <c r="BF302" i="6" s="1"/>
  <c r="CW314" i="6"/>
  <c r="DR314" i="6" s="1"/>
  <c r="BA356" i="6"/>
  <c r="DU372" i="6"/>
  <c r="AI406" i="6"/>
  <c r="BD406" i="6" s="1"/>
  <c r="AW455" i="6"/>
  <c r="AI83" i="6"/>
  <c r="BD83" i="6" s="1"/>
  <c r="AO40" i="6"/>
  <c r="BJ40" i="6" s="1"/>
  <c r="DS166" i="6"/>
  <c r="DU180" i="6"/>
  <c r="BC168" i="6"/>
  <c r="AQ203" i="6"/>
  <c r="BL203" i="6" s="1"/>
  <c r="DM217" i="6"/>
  <c r="CW232" i="6"/>
  <c r="DR232" i="6" s="1"/>
  <c r="AY247" i="6"/>
  <c r="CU276" i="6"/>
  <c r="DP276" i="6" s="1"/>
  <c r="BA294" i="6"/>
  <c r="CY273" i="6"/>
  <c r="DT273" i="6" s="1"/>
  <c r="DC276" i="6"/>
  <c r="DX276" i="6" s="1"/>
  <c r="DY279" i="6"/>
  <c r="DM298" i="6"/>
  <c r="AW315" i="6"/>
  <c r="BA305" i="6"/>
  <c r="DK347" i="6"/>
  <c r="AI402" i="6"/>
  <c r="BD402" i="6" s="1"/>
  <c r="AC430" i="6"/>
  <c r="AX430" i="6" s="1"/>
  <c r="BI436" i="6"/>
  <c r="AO482" i="6"/>
  <c r="BJ482" i="6" s="1"/>
  <c r="BE488" i="6"/>
  <c r="AY530" i="6"/>
  <c r="AK575" i="6"/>
  <c r="BF575" i="6" s="1"/>
  <c r="BG594" i="6"/>
  <c r="AY32" i="6"/>
  <c r="BC42" i="6"/>
  <c r="AQ99" i="6"/>
  <c r="BL99" i="6" s="1"/>
  <c r="AE110" i="6"/>
  <c r="AZ110" i="6" s="1"/>
  <c r="BA138" i="6"/>
  <c r="AK146" i="6"/>
  <c r="BF146" i="6" s="1"/>
  <c r="CW170" i="6"/>
  <c r="DR170" i="6" s="1"/>
  <c r="BC210" i="6"/>
  <c r="BI203" i="6"/>
  <c r="AQ198" i="6"/>
  <c r="BL198" i="6" s="1"/>
  <c r="DM289" i="6"/>
  <c r="DO283" i="6"/>
  <c r="CW302" i="6"/>
  <c r="DR302" i="6" s="1"/>
  <c r="BI404" i="6"/>
  <c r="BA394" i="6"/>
  <c r="AC436" i="6"/>
  <c r="AX436" i="6" s="1"/>
  <c r="AE490" i="6"/>
  <c r="AZ490" i="6" s="1"/>
  <c r="BI519" i="6"/>
  <c r="BG527" i="6"/>
  <c r="BI512" i="6"/>
  <c r="AE520" i="6"/>
  <c r="AZ520" i="6" s="1"/>
  <c r="AY133" i="6"/>
  <c r="AC19" i="6"/>
  <c r="AX19" i="6" s="1"/>
  <c r="BG26" i="6"/>
  <c r="AQ92" i="6"/>
  <c r="BL92" i="6" s="1"/>
  <c r="AM200" i="6"/>
  <c r="BH200" i="6" s="1"/>
  <c r="DW197" i="6"/>
  <c r="DO232" i="6"/>
  <c r="DA217" i="6"/>
  <c r="DV217" i="6" s="1"/>
  <c r="AW233" i="6"/>
  <c r="CY303" i="6"/>
  <c r="DT303" i="6" s="1"/>
  <c r="DW309" i="6"/>
  <c r="AG362" i="6"/>
  <c r="BB362" i="6" s="1"/>
  <c r="AQ493" i="6"/>
  <c r="BL493" i="6" s="1"/>
  <c r="AQ468" i="6"/>
  <c r="BL468" i="6" s="1"/>
  <c r="AW508" i="6"/>
  <c r="AI578" i="6"/>
  <c r="BD578" i="6" s="1"/>
  <c r="BI104" i="6"/>
  <c r="AC34" i="6"/>
  <c r="AX34" i="6" s="1"/>
  <c r="AQ166" i="6"/>
  <c r="BL166" i="6" s="1"/>
  <c r="DQ327" i="6"/>
  <c r="AQ301" i="6"/>
  <c r="BL301" i="6" s="1"/>
  <c r="BK556" i="6"/>
  <c r="BG574" i="6"/>
  <c r="BG76" i="6"/>
  <c r="BK90" i="6"/>
  <c r="BE113" i="6"/>
  <c r="AW118" i="6"/>
  <c r="DE246" i="6"/>
  <c r="DZ246" i="6" s="1"/>
  <c r="BI250" i="6"/>
  <c r="CW252" i="6"/>
  <c r="DR252" i="6" s="1"/>
  <c r="DS254" i="6"/>
  <c r="AQ252" i="6"/>
  <c r="BL252" i="6" s="1"/>
  <c r="AQ256" i="6"/>
  <c r="BL256" i="6" s="1"/>
  <c r="AK276" i="6"/>
  <c r="BF276" i="6" s="1"/>
  <c r="AE335" i="6"/>
  <c r="AZ335" i="6" s="1"/>
  <c r="DW311" i="6"/>
  <c r="AY367" i="6"/>
  <c r="BG394" i="6"/>
  <c r="AW424" i="6"/>
  <c r="AQ423" i="6"/>
  <c r="BL423" i="6" s="1"/>
  <c r="AC422" i="6"/>
  <c r="AX422" i="6" s="1"/>
  <c r="AM493" i="6"/>
  <c r="BH493" i="6" s="1"/>
  <c r="BA519" i="6"/>
  <c r="BI511" i="6"/>
  <c r="AY517" i="6"/>
  <c r="BI530" i="6"/>
  <c r="AI538" i="6"/>
  <c r="BD538" i="6" s="1"/>
  <c r="AW540" i="6"/>
  <c r="AQ561" i="6"/>
  <c r="BL561" i="6" s="1"/>
  <c r="AQ590" i="6"/>
  <c r="BL590" i="6" s="1"/>
  <c r="DC104" i="6"/>
  <c r="DX104" i="6" s="1"/>
  <c r="BA157" i="6"/>
  <c r="BG234" i="6"/>
  <c r="BG34" i="6"/>
  <c r="AQ46" i="6"/>
  <c r="BL46" i="6" s="1"/>
  <c r="AY9" i="6"/>
  <c r="BC32" i="6"/>
  <c r="AI104" i="6"/>
  <c r="BD104" i="6" s="1"/>
  <c r="AI133" i="6"/>
  <c r="BD133" i="6" s="1"/>
  <c r="DE190" i="6"/>
  <c r="DZ190" i="6" s="1"/>
  <c r="CW205" i="6"/>
  <c r="DR205" i="6" s="1"/>
  <c r="DW202" i="6"/>
  <c r="DC225" i="6"/>
  <c r="DX225" i="6" s="1"/>
  <c r="DO251" i="6"/>
  <c r="DW294" i="6"/>
  <c r="AI301" i="6"/>
  <c r="BD301" i="6" s="1"/>
  <c r="AK332" i="6"/>
  <c r="BF332" i="6" s="1"/>
  <c r="BE301" i="6"/>
  <c r="AI342" i="6"/>
  <c r="BD342" i="6" s="1"/>
  <c r="CW301" i="6"/>
  <c r="DR301" i="6" s="1"/>
  <c r="BG364" i="6"/>
  <c r="DK346" i="6"/>
  <c r="BC410" i="6"/>
  <c r="AE382" i="6"/>
  <c r="AZ382" i="6" s="1"/>
  <c r="AW420" i="6"/>
  <c r="BI435" i="6"/>
  <c r="AK582" i="6"/>
  <c r="BF582" i="6" s="1"/>
  <c r="AM596" i="6"/>
  <c r="BH596" i="6" s="1"/>
  <c r="AE590" i="6"/>
  <c r="AZ590" i="6" s="1"/>
  <c r="AY2" i="6"/>
  <c r="AY89" i="6"/>
  <c r="AW109" i="6"/>
  <c r="AI157" i="6"/>
  <c r="BD157" i="6" s="1"/>
  <c r="AC165" i="6"/>
  <c r="AX165" i="6" s="1"/>
  <c r="DQ211" i="6"/>
  <c r="CQ240" i="6"/>
  <c r="DL240" i="6" s="1"/>
  <c r="AE231" i="6"/>
  <c r="AZ231" i="6" s="1"/>
  <c r="AW250" i="6"/>
  <c r="BE250" i="6"/>
  <c r="AO281" i="6"/>
  <c r="BJ281" i="6" s="1"/>
  <c r="DM285" i="6"/>
  <c r="AY326" i="6"/>
  <c r="AK407" i="6"/>
  <c r="BF407" i="6" s="1"/>
  <c r="AI404" i="6"/>
  <c r="BD404" i="6" s="1"/>
  <c r="AY426" i="6"/>
  <c r="AI430" i="6"/>
  <c r="BD430" i="6" s="1"/>
  <c r="AQ424" i="6"/>
  <c r="BL424" i="6" s="1"/>
  <c r="AW491" i="6"/>
  <c r="AW506" i="6"/>
  <c r="AE472" i="6"/>
  <c r="AZ472" i="6" s="1"/>
  <c r="AE535" i="6"/>
  <c r="AZ535" i="6" s="1"/>
  <c r="BA525" i="6"/>
  <c r="AW576" i="6"/>
  <c r="AO452" i="6"/>
  <c r="BJ452" i="6" s="1"/>
  <c r="AI21" i="6"/>
  <c r="BD21" i="6" s="1"/>
  <c r="AK34" i="6"/>
  <c r="BF34" i="6" s="1"/>
  <c r="AC44" i="6"/>
  <c r="AX44" i="6" s="1"/>
  <c r="AI45" i="6"/>
  <c r="BD45" i="6" s="1"/>
  <c r="BK43" i="6"/>
  <c r="DM104" i="6"/>
  <c r="AW150" i="6"/>
  <c r="BA166" i="6"/>
  <c r="AY170" i="6"/>
  <c r="AC174" i="6"/>
  <c r="AX174" i="6" s="1"/>
  <c r="BI202" i="6"/>
  <c r="AI203" i="6"/>
  <c r="BD203" i="6" s="1"/>
  <c r="DE202" i="6"/>
  <c r="DZ202" i="6" s="1"/>
  <c r="AO233" i="6"/>
  <c r="BJ233" i="6" s="1"/>
  <c r="BE215" i="6"/>
  <c r="DY248" i="6"/>
  <c r="AO295" i="6"/>
  <c r="BJ295" i="6" s="1"/>
  <c r="DO275" i="6"/>
  <c r="CU339" i="6"/>
  <c r="DP339" i="6" s="1"/>
  <c r="BI302" i="6"/>
  <c r="AI351" i="6"/>
  <c r="BD351" i="6" s="1"/>
  <c r="BA351" i="6"/>
  <c r="AI367" i="6"/>
  <c r="BD367" i="6" s="1"/>
  <c r="BI320" i="6"/>
  <c r="AW404" i="6"/>
  <c r="AM442" i="6"/>
  <c r="BH442" i="6" s="1"/>
  <c r="AQ483" i="6"/>
  <c r="BL483" i="6" s="1"/>
  <c r="AK478" i="6"/>
  <c r="BF478" i="6" s="1"/>
  <c r="BA520" i="6"/>
  <c r="BK541" i="6"/>
  <c r="AE531" i="6"/>
  <c r="AZ531" i="6" s="1"/>
  <c r="BA521" i="6"/>
  <c r="AC557" i="6"/>
  <c r="AX557" i="6" s="1"/>
  <c r="DW301" i="6"/>
  <c r="AG30" i="6"/>
  <c r="BB30" i="6" s="1"/>
  <c r="AE61" i="6"/>
  <c r="AZ61" i="6" s="1"/>
  <c r="AI57" i="6"/>
  <c r="BD57" i="6" s="1"/>
  <c r="BA64" i="6"/>
  <c r="BE87" i="6"/>
  <c r="BI94" i="6"/>
  <c r="AI118" i="6"/>
  <c r="BD118" i="6" s="1"/>
  <c r="AW145" i="6"/>
  <c r="BK159" i="6"/>
  <c r="BI246" i="6"/>
  <c r="DW247" i="6"/>
  <c r="BK258" i="6"/>
  <c r="DO248" i="6"/>
  <c r="AQ289" i="6"/>
  <c r="BL289" i="6" s="1"/>
  <c r="BA273" i="6"/>
  <c r="BE298" i="6"/>
  <c r="DK315" i="6"/>
  <c r="BA439" i="6"/>
  <c r="AG422" i="6"/>
  <c r="BB422" i="6" s="1"/>
  <c r="AQ503" i="6"/>
  <c r="BL503" i="6" s="1"/>
  <c r="AE506" i="6"/>
  <c r="AZ506" i="6" s="1"/>
  <c r="AE484" i="6"/>
  <c r="AZ484" i="6" s="1"/>
  <c r="AW521" i="6"/>
  <c r="AY528" i="6"/>
  <c r="AQ511" i="6"/>
  <c r="BL511" i="6" s="1"/>
  <c r="BE520" i="6"/>
  <c r="AI531" i="6"/>
  <c r="BD531" i="6" s="1"/>
  <c r="AM512" i="6"/>
  <c r="BH512" i="6" s="1"/>
  <c r="AE586" i="6"/>
  <c r="AZ586" i="6" s="1"/>
  <c r="AC564" i="6"/>
  <c r="AX564" i="6" s="1"/>
  <c r="BA590" i="6"/>
  <c r="AY585" i="6"/>
  <c r="BK589" i="6"/>
  <c r="BE57" i="6"/>
  <c r="BG74" i="6"/>
  <c r="BG23" i="6"/>
  <c r="BA28" i="6"/>
  <c r="BA60" i="6"/>
  <c r="AM90" i="6"/>
  <c r="BH90" i="6" s="1"/>
  <c r="AC99" i="6"/>
  <c r="AX99" i="6" s="1"/>
  <c r="AK106" i="6"/>
  <c r="BF106" i="6" s="1"/>
  <c r="AE125" i="6"/>
  <c r="AZ125" i="6" s="1"/>
  <c r="AM142" i="6"/>
  <c r="BH142" i="6" s="1"/>
  <c r="DQ160" i="6"/>
  <c r="CW166" i="6"/>
  <c r="DR166" i="6" s="1"/>
  <c r="DE170" i="6"/>
  <c r="DZ170" i="6" s="1"/>
  <c r="DS202" i="6"/>
  <c r="DE208" i="6"/>
  <c r="DZ208" i="6" s="1"/>
  <c r="CY239" i="6"/>
  <c r="DT239" i="6" s="1"/>
  <c r="BK245" i="6"/>
  <c r="AK278" i="6"/>
  <c r="BF278" i="6" s="1"/>
  <c r="DS268" i="6"/>
  <c r="DE314" i="6"/>
  <c r="DZ314" i="6" s="1"/>
  <c r="DA302" i="6"/>
  <c r="DV302" i="6" s="1"/>
  <c r="BI305" i="6"/>
  <c r="BI311" i="6"/>
  <c r="AC316" i="6"/>
  <c r="AX316" i="6" s="1"/>
  <c r="CY348" i="6"/>
  <c r="DT348" i="6" s="1"/>
  <c r="CW310" i="6"/>
  <c r="DR310" i="6" s="1"/>
  <c r="BK360" i="6"/>
  <c r="BG428" i="6"/>
  <c r="BI439" i="6"/>
  <c r="BA454" i="6"/>
  <c r="AE501" i="6"/>
  <c r="AZ501" i="6" s="1"/>
  <c r="BE521" i="6"/>
  <c r="DW541" i="6"/>
  <c r="AI527" i="6"/>
  <c r="BD527" i="6" s="1"/>
  <c r="AO555" i="6"/>
  <c r="BJ555" i="6" s="1"/>
  <c r="AC594" i="6"/>
  <c r="AX594" i="6" s="1"/>
  <c r="AW561" i="6"/>
  <c r="AQ591" i="6"/>
  <c r="BL591" i="6" s="1"/>
  <c r="DW314" i="6"/>
  <c r="CQ304" i="6"/>
  <c r="DL304" i="6" s="1"/>
  <c r="AM215" i="6"/>
  <c r="BH215" i="6" s="1"/>
  <c r="AO275" i="6"/>
  <c r="BJ275" i="6" s="1"/>
  <c r="CS356" i="6"/>
  <c r="DN356" i="6" s="1"/>
  <c r="CY340" i="6"/>
  <c r="DT340" i="6" s="1"/>
  <c r="FP188" i="6"/>
  <c r="S188" i="6" s="1"/>
  <c r="LH250" i="6"/>
  <c r="HF387" i="6"/>
  <c r="AD387" i="6" s="1"/>
  <c r="LH400" i="6"/>
  <c r="CQ163" i="6"/>
  <c r="DL163" i="6" s="1"/>
  <c r="JE190" i="6"/>
  <c r="JE83" i="6"/>
  <c r="BU83" i="6" s="1"/>
  <c r="BV83" i="6" s="1"/>
  <c r="BG45" i="6"/>
  <c r="JO79" i="6"/>
  <c r="CE79" i="6" s="1"/>
  <c r="CF79" i="6" s="1"/>
  <c r="AY83" i="6"/>
  <c r="BA154" i="6"/>
  <c r="AI165" i="6"/>
  <c r="BD165" i="6" s="1"/>
  <c r="DM172" i="6"/>
  <c r="DW203" i="6"/>
  <c r="DU195" i="6"/>
  <c r="DO209" i="6"/>
  <c r="DK211" i="6"/>
  <c r="CW216" i="6"/>
  <c r="DR216" i="6" s="1"/>
  <c r="AY245" i="6"/>
  <c r="DM246" i="6"/>
  <c r="BE245" i="6"/>
  <c r="CQ296" i="6"/>
  <c r="DL296" i="6" s="1"/>
  <c r="AK273" i="6"/>
  <c r="BF273" i="6" s="1"/>
  <c r="DA279" i="6"/>
  <c r="DV279" i="6" s="1"/>
  <c r="BE281" i="6"/>
  <c r="CS293" i="6"/>
  <c r="DN293" i="6" s="1"/>
  <c r="JG484" i="6"/>
  <c r="BW484" i="6" s="1"/>
  <c r="BX484" i="6" s="1"/>
  <c r="AQ32" i="6"/>
  <c r="BL32" i="6" s="1"/>
  <c r="AG58" i="6"/>
  <c r="BB58" i="6" s="1"/>
  <c r="JS79" i="6"/>
  <c r="CI79" i="6" s="1"/>
  <c r="CJ79" i="6" s="1"/>
  <c r="BK98" i="6"/>
  <c r="AQ126" i="6"/>
  <c r="BL126" i="6" s="1"/>
  <c r="CW177" i="6"/>
  <c r="DR177" i="6" s="1"/>
  <c r="AO188" i="6"/>
  <c r="BJ188" i="6" s="1"/>
  <c r="DW177" i="6"/>
  <c r="DU200" i="6"/>
  <c r="DW208" i="6"/>
  <c r="DM238" i="6"/>
  <c r="AC273" i="6"/>
  <c r="AX273" i="6" s="1"/>
  <c r="BC289" i="6"/>
  <c r="BI296" i="6"/>
  <c r="AY22" i="6"/>
  <c r="AK23" i="6"/>
  <c r="BF23" i="6" s="1"/>
  <c r="BG46" i="6"/>
  <c r="BA93" i="6"/>
  <c r="BC142" i="6"/>
  <c r="AK158" i="6"/>
  <c r="BF158" i="6" s="1"/>
  <c r="HF192" i="6"/>
  <c r="AM173" i="6"/>
  <c r="BH173" i="6" s="1"/>
  <c r="DO177" i="6"/>
  <c r="JI190" i="6"/>
  <c r="AO196" i="6"/>
  <c r="BJ196" i="6" s="1"/>
  <c r="DO197" i="6"/>
  <c r="DM210" i="6"/>
  <c r="BI268" i="6"/>
  <c r="CW283" i="6"/>
  <c r="DR283" i="6" s="1"/>
  <c r="BC291" i="6"/>
  <c r="DO330" i="6"/>
  <c r="DS305" i="6"/>
  <c r="AW36" i="6"/>
  <c r="AQ106" i="6"/>
  <c r="BL106" i="6" s="1"/>
  <c r="AY98" i="6"/>
  <c r="BE103" i="6"/>
  <c r="AY136" i="6"/>
  <c r="DU158" i="6"/>
  <c r="JS190" i="6"/>
  <c r="CI190" i="6" s="1"/>
  <c r="CJ190" i="6" s="1"/>
  <c r="HR192" i="6"/>
  <c r="AP192" i="6" s="1"/>
  <c r="CS174" i="6"/>
  <c r="DN174" i="6" s="1"/>
  <c r="HN192" i="6"/>
  <c r="AG196" i="6"/>
  <c r="BB196" i="6" s="1"/>
  <c r="CY235" i="6"/>
  <c r="DT235" i="6" s="1"/>
  <c r="DK237" i="6"/>
  <c r="AE278" i="6"/>
  <c r="AZ278" i="6" s="1"/>
  <c r="AE291" i="6"/>
  <c r="AZ291" i="6" s="1"/>
  <c r="DA304" i="6"/>
  <c r="DV304" i="6" s="1"/>
  <c r="BI237" i="6"/>
  <c r="BG251" i="6"/>
  <c r="BG283" i="6"/>
  <c r="BI16" i="6"/>
  <c r="AC30" i="6"/>
  <c r="AX30" i="6" s="1"/>
  <c r="AI41" i="6"/>
  <c r="BD41" i="6" s="1"/>
  <c r="AM43" i="6"/>
  <c r="BH43" i="6" s="1"/>
  <c r="AE34" i="6"/>
  <c r="AZ34" i="6" s="1"/>
  <c r="AQ42" i="6"/>
  <c r="BL42" i="6" s="1"/>
  <c r="AW50" i="6"/>
  <c r="AI69" i="6"/>
  <c r="BD69" i="6" s="1"/>
  <c r="AG21" i="6"/>
  <c r="BB21" i="6" s="1"/>
  <c r="AO17" i="6"/>
  <c r="BJ17" i="6" s="1"/>
  <c r="AQ69" i="6"/>
  <c r="BL69" i="6" s="1"/>
  <c r="BE82" i="6"/>
  <c r="AK154" i="6"/>
  <c r="BF154" i="6" s="1"/>
  <c r="AW30" i="6"/>
  <c r="AY34" i="6"/>
  <c r="BC41" i="6"/>
  <c r="BG43" i="6"/>
  <c r="V52" i="6"/>
  <c r="AK50" i="6"/>
  <c r="BF50" i="6" s="1"/>
  <c r="BA96" i="6"/>
  <c r="AW126" i="6"/>
  <c r="AO3" i="6"/>
  <c r="BJ3" i="6" s="1"/>
  <c r="AM3" i="6"/>
  <c r="BH3" i="6" s="1"/>
  <c r="BC50" i="6"/>
  <c r="BA50" i="6"/>
  <c r="BC64" i="6"/>
  <c r="AY77" i="6"/>
  <c r="BG79" i="6"/>
  <c r="AY57" i="6"/>
  <c r="BK109" i="6"/>
  <c r="AE103" i="6"/>
  <c r="AZ103" i="6" s="1"/>
  <c r="AE93" i="6"/>
  <c r="AZ93" i="6" s="1"/>
  <c r="AK145" i="6"/>
  <c r="BF145" i="6" s="1"/>
  <c r="AY130" i="6"/>
  <c r="AI139" i="6"/>
  <c r="BD139" i="6" s="1"/>
  <c r="AY154" i="6"/>
  <c r="FF188" i="6"/>
  <c r="BE131" i="6"/>
  <c r="LH180" i="6"/>
  <c r="JQ369" i="6"/>
  <c r="CG369" i="6" s="1"/>
  <c r="CH369" i="6" s="1"/>
  <c r="BI50" i="6"/>
  <c r="AE18" i="6"/>
  <c r="AZ18" i="6" s="1"/>
  <c r="AG68" i="6"/>
  <c r="BB68" i="6" s="1"/>
  <c r="BG77" i="6"/>
  <c r="AW90" i="6"/>
  <c r="AW117" i="6"/>
  <c r="BE84" i="6"/>
  <c r="AM99" i="6"/>
  <c r="BH99" i="6" s="1"/>
  <c r="BK86" i="6"/>
  <c r="BK136" i="6"/>
  <c r="AK100" i="6"/>
  <c r="BF100" i="6" s="1"/>
  <c r="AW146" i="6"/>
  <c r="BE90" i="6"/>
  <c r="AE81" i="6"/>
  <c r="AZ81" i="6" s="1"/>
  <c r="BC96" i="6"/>
  <c r="AM117" i="6"/>
  <c r="BH117" i="6" s="1"/>
  <c r="AM126" i="6"/>
  <c r="BH126" i="6" s="1"/>
  <c r="BI117" i="6"/>
  <c r="BE9" i="6"/>
  <c r="AO106" i="6"/>
  <c r="BJ106" i="6" s="1"/>
  <c r="AI9" i="6"/>
  <c r="BD9" i="6" s="1"/>
  <c r="T21" i="6"/>
  <c r="BC23" i="6"/>
  <c r="BE42" i="6"/>
  <c r="AK44" i="6"/>
  <c r="BF44" i="6" s="1"/>
  <c r="AC50" i="6"/>
  <c r="AX50" i="6" s="1"/>
  <c r="AO62" i="6"/>
  <c r="BJ62" i="6" s="1"/>
  <c r="AG62" i="6"/>
  <c r="BB62" i="6" s="1"/>
  <c r="AW69" i="6"/>
  <c r="BC92" i="6"/>
  <c r="AG111" i="6"/>
  <c r="BB111" i="6" s="1"/>
  <c r="BG88" i="6"/>
  <c r="AI13" i="6"/>
  <c r="BD13" i="6" s="1"/>
  <c r="AO33" i="6"/>
  <c r="BJ33" i="6" s="1"/>
  <c r="AI68" i="6"/>
  <c r="BD68" i="6" s="1"/>
  <c r="BA84" i="6"/>
  <c r="AW80" i="6"/>
  <c r="BI99" i="6"/>
  <c r="AG116" i="6"/>
  <c r="BB116" i="6" s="1"/>
  <c r="AC111" i="6"/>
  <c r="AX111" i="6" s="1"/>
  <c r="BC146" i="6"/>
  <c r="BI30" i="6"/>
  <c r="AO21" i="6"/>
  <c r="BJ21" i="6" s="1"/>
  <c r="BA92" i="6"/>
  <c r="BE17" i="6"/>
  <c r="AW17" i="6"/>
  <c r="AE124" i="6"/>
  <c r="AZ124" i="6" s="1"/>
  <c r="BI2" i="6"/>
  <c r="AG145" i="6"/>
  <c r="BB145" i="6" s="1"/>
  <c r="BC9" i="6"/>
  <c r="T16" i="6"/>
  <c r="BI31" i="6"/>
  <c r="BE44" i="6"/>
  <c r="BK55" i="6"/>
  <c r="N54" i="6"/>
  <c r="BI62" i="6"/>
  <c r="BA62" i="6"/>
  <c r="AM88" i="6"/>
  <c r="BH88" i="6" s="1"/>
  <c r="AI25" i="6"/>
  <c r="BD25" i="6" s="1"/>
  <c r="AG33" i="6"/>
  <c r="BB33" i="6" s="1"/>
  <c r="AC47" i="6"/>
  <c r="AX47" i="6" s="1"/>
  <c r="AO38" i="6"/>
  <c r="BJ38" i="6" s="1"/>
  <c r="AW58" i="6"/>
  <c r="AC115" i="6"/>
  <c r="AX115" i="6" s="1"/>
  <c r="BE93" i="6"/>
  <c r="AO96" i="6"/>
  <c r="BJ96" i="6" s="1"/>
  <c r="AM111" i="6"/>
  <c r="BH111" i="6" s="1"/>
  <c r="AE132" i="6"/>
  <c r="AZ132" i="6" s="1"/>
  <c r="BI35" i="6"/>
  <c r="BK19" i="6"/>
  <c r="AY112" i="6"/>
  <c r="AG118" i="6"/>
  <c r="BB118" i="6" s="1"/>
  <c r="BE33" i="6"/>
  <c r="BA80" i="6"/>
  <c r="BE80" i="6"/>
  <c r="BE88" i="6"/>
  <c r="AI93" i="6"/>
  <c r="BD93" i="6" s="1"/>
  <c r="AC57" i="6"/>
  <c r="AX57" i="6" s="1"/>
  <c r="AM118" i="6"/>
  <c r="BH118" i="6" s="1"/>
  <c r="AE80" i="6"/>
  <c r="AZ80" i="6" s="1"/>
  <c r="AO118" i="6"/>
  <c r="BJ118" i="6" s="1"/>
  <c r="AE142" i="6"/>
  <c r="AZ142" i="6" s="1"/>
  <c r="AM81" i="6"/>
  <c r="BH81" i="6" s="1"/>
  <c r="T12" i="6"/>
  <c r="AQ27" i="6"/>
  <c r="BL27" i="6" s="1"/>
  <c r="AW67" i="6"/>
  <c r="AC116" i="6"/>
  <c r="AX116" i="6" s="1"/>
  <c r="AC15" i="6"/>
  <c r="AX15" i="6" s="1"/>
  <c r="AG16" i="6"/>
  <c r="BB16" i="6" s="1"/>
  <c r="AI27" i="6"/>
  <c r="BD27" i="6" s="1"/>
  <c r="BI80" i="6"/>
  <c r="AO57" i="6"/>
  <c r="BJ57" i="6" s="1"/>
  <c r="BI92" i="6"/>
  <c r="AG98" i="6"/>
  <c r="BB98" i="6" s="1"/>
  <c r="BK96" i="6"/>
  <c r="BA117" i="6"/>
  <c r="BE98" i="6"/>
  <c r="BK64" i="6"/>
  <c r="BE30" i="6"/>
  <c r="BI36" i="6"/>
  <c r="BA70" i="6"/>
  <c r="AI109" i="6"/>
  <c r="BD109" i="6" s="1"/>
  <c r="T42" i="6"/>
  <c r="AW116" i="6"/>
  <c r="BA35" i="6"/>
  <c r="BE35" i="6"/>
  <c r="AI38" i="6"/>
  <c r="BD38" i="6" s="1"/>
  <c r="AG54" i="6"/>
  <c r="BB54" i="6" s="1"/>
  <c r="BC52" i="6"/>
  <c r="BI68" i="6"/>
  <c r="AI75" i="6"/>
  <c r="BD75" i="6" s="1"/>
  <c r="AW119" i="6"/>
  <c r="AO146" i="6"/>
  <c r="BJ146" i="6" s="1"/>
  <c r="BK23" i="6"/>
  <c r="BI76" i="6"/>
  <c r="BI122" i="6"/>
  <c r="BE132" i="6"/>
  <c r="AC154" i="6"/>
  <c r="AX154" i="6" s="1"/>
  <c r="AG124" i="6"/>
  <c r="BB124" i="6" s="1"/>
  <c r="BC484" i="6"/>
  <c r="AI484" i="6"/>
  <c r="BD484" i="6" s="1"/>
  <c r="AE56" i="6"/>
  <c r="AZ56" i="6" s="1"/>
  <c r="AY56" i="6"/>
  <c r="HD262" i="6"/>
  <c r="V48" i="6"/>
  <c r="JK358" i="6"/>
  <c r="JO358" i="6"/>
  <c r="JQ372" i="6"/>
  <c r="CG372" i="6" s="1"/>
  <c r="CH372" i="6" s="1"/>
  <c r="LH161" i="6"/>
  <c r="AW61" i="6"/>
  <c r="AC61" i="6"/>
  <c r="AX61" i="6" s="1"/>
  <c r="LW27" i="6"/>
  <c r="CP27" i="6" s="1"/>
  <c r="DK27" i="6" s="1"/>
  <c r="LY46" i="6"/>
  <c r="CR46" i="6" s="1"/>
  <c r="MG46" i="6"/>
  <c r="CZ46" i="6" s="1"/>
  <c r="MA46" i="6"/>
  <c r="CT46" i="6" s="1"/>
  <c r="LG594" i="6"/>
  <c r="LH200" i="6"/>
  <c r="MK46" i="6"/>
  <c r="DD46" i="6" s="1"/>
  <c r="DY46" i="6" s="1"/>
  <c r="ME188" i="6"/>
  <c r="LH346" i="6"/>
  <c r="MK508" i="6"/>
  <c r="DD508" i="6"/>
  <c r="JS265" i="6"/>
  <c r="CI265" i="6" s="1"/>
  <c r="CJ265" i="6" s="1"/>
  <c r="MK67" i="6"/>
  <c r="DD67" i="6" s="1"/>
  <c r="DE67" i="6" s="1"/>
  <c r="DZ67" i="6" s="1"/>
  <c r="HF263" i="6"/>
  <c r="LY4" i="6"/>
  <c r="CR4" i="6" s="1"/>
  <c r="JE369" i="6"/>
  <c r="BU369" i="6" s="1"/>
  <c r="BV369" i="6" s="1"/>
  <c r="JE390" i="6"/>
  <c r="BU390" i="6" s="1"/>
  <c r="BV390" i="6" s="1"/>
  <c r="LY67" i="6"/>
  <c r="CR67" i="6" s="1"/>
  <c r="LW67" i="6"/>
  <c r="CP67" i="6" s="1"/>
  <c r="MI67" i="6"/>
  <c r="DB67" i="6" s="1"/>
  <c r="MG387" i="6"/>
  <c r="CZ387" i="6" s="1"/>
  <c r="AE581" i="6"/>
  <c r="AZ581" i="6" s="1"/>
  <c r="AY581" i="6"/>
  <c r="JM262" i="6"/>
  <c r="MA67" i="6"/>
  <c r="CT67" i="6" s="1"/>
  <c r="LH442" i="6"/>
  <c r="JK484" i="6"/>
  <c r="CA484" i="6" s="1"/>
  <c r="CB484" i="6" s="1"/>
  <c r="MC67" i="6"/>
  <c r="CV67" i="6" s="1"/>
  <c r="DQ67" i="6" s="1"/>
  <c r="FD185" i="6"/>
  <c r="LH213" i="6"/>
  <c r="JO484" i="6"/>
  <c r="CE484" i="6" s="1"/>
  <c r="CF484" i="6" s="1"/>
  <c r="JE118" i="6"/>
  <c r="BU118" i="6" s="1"/>
  <c r="BV118" i="6" s="1"/>
  <c r="HN372" i="6"/>
  <c r="AL372" i="6" s="1"/>
  <c r="JE375" i="6"/>
  <c r="BU375" i="6" s="1"/>
  <c r="BV375" i="6" s="1"/>
  <c r="MG67" i="6"/>
  <c r="CZ67" i="6" s="1"/>
  <c r="DA67" i="6" s="1"/>
  <c r="DV67" i="6" s="1"/>
  <c r="JG432" i="6"/>
  <c r="BW432" i="6" s="1"/>
  <c r="BX432" i="6" s="1"/>
  <c r="HP380" i="6"/>
  <c r="AN380" i="6" s="1"/>
  <c r="AW294" i="6"/>
  <c r="AC294" i="6"/>
  <c r="AX294" i="6" s="1"/>
  <c r="BK597" i="6"/>
  <c r="AQ597" i="6"/>
  <c r="BL597" i="6" s="1"/>
  <c r="AC435" i="6"/>
  <c r="AX435" i="6" s="1"/>
  <c r="AW435" i="6"/>
  <c r="HR370" i="6"/>
  <c r="AP370" i="6" s="1"/>
  <c r="JS77" i="6"/>
  <c r="CI77" i="6" s="1"/>
  <c r="CJ77" i="6" s="1"/>
  <c r="LW61" i="6"/>
  <c r="CP61" i="6" s="1"/>
  <c r="DK61" i="6" s="1"/>
  <c r="LH223" i="6"/>
  <c r="JM363" i="6"/>
  <c r="JE363" i="6"/>
  <c r="JI360" i="6"/>
  <c r="JK98" i="6"/>
  <c r="CA98" i="6"/>
  <c r="CB98" i="6" s="1"/>
  <c r="MG367" i="6"/>
  <c r="CZ367" i="6" s="1"/>
  <c r="DA367" i="6" s="1"/>
  <c r="DV367" i="6" s="1"/>
  <c r="JQ373" i="6"/>
  <c r="CG373" i="6" s="1"/>
  <c r="CH373" i="6" s="1"/>
  <c r="HJ379" i="6"/>
  <c r="AH379" i="6" s="1"/>
  <c r="ME591" i="6"/>
  <c r="CX591" i="6" s="1"/>
  <c r="JK363" i="6"/>
  <c r="MI366" i="6"/>
  <c r="DB366" i="6" s="1"/>
  <c r="DW366" i="6" s="1"/>
  <c r="LY591" i="6"/>
  <c r="CR591" i="6" s="1"/>
  <c r="DM591" i="6" s="1"/>
  <c r="LG499" i="6"/>
  <c r="MA362" i="6"/>
  <c r="CT362" i="6" s="1"/>
  <c r="DO362" i="6" s="1"/>
  <c r="MK362" i="6"/>
  <c r="DD362" i="6" s="1"/>
  <c r="AO139" i="6"/>
  <c r="BJ139" i="6" s="1"/>
  <c r="BI139" i="6"/>
  <c r="AI145" i="6"/>
  <c r="BD145" i="6" s="1"/>
  <c r="BC145" i="6"/>
  <c r="MK98" i="6"/>
  <c r="DD98" i="6" s="1"/>
  <c r="LY98" i="6"/>
  <c r="CR98" i="6" s="1"/>
  <c r="AG113" i="6"/>
  <c r="BB113" i="6" s="1"/>
  <c r="BA113" i="6"/>
  <c r="DM392" i="6"/>
  <c r="CS392" i="6"/>
  <c r="DN392" i="6" s="1"/>
  <c r="IY430" i="6"/>
  <c r="LQ430" i="6"/>
  <c r="MC430" i="6" s="1"/>
  <c r="CV430" i="6" s="1"/>
  <c r="CW430" i="6" s="1"/>
  <c r="DR430" i="6" s="1"/>
  <c r="BE432" i="6"/>
  <c r="AK432" i="6"/>
  <c r="BF432" i="6" s="1"/>
  <c r="AE456" i="6"/>
  <c r="AZ456" i="6" s="1"/>
  <c r="AY456" i="6"/>
  <c r="AE427" i="6"/>
  <c r="AZ427" i="6" s="1"/>
  <c r="AY427" i="6"/>
  <c r="AY561" i="6"/>
  <c r="AE561" i="6"/>
  <c r="AZ561" i="6" s="1"/>
  <c r="AK563" i="6"/>
  <c r="BF563" i="6" s="1"/>
  <c r="BE563" i="6"/>
  <c r="AG543" i="6"/>
  <c r="BB543" i="6" s="1"/>
  <c r="BA543" i="6"/>
  <c r="IY38" i="6"/>
  <c r="JO38" i="6" s="1"/>
  <c r="CE38" i="6" s="1"/>
  <c r="CF38" i="6" s="1"/>
  <c r="LQ38" i="6"/>
  <c r="N110" i="6"/>
  <c r="LY89" i="6"/>
  <c r="CR89" i="6" s="1"/>
  <c r="DM89" i="6" s="1"/>
  <c r="MA89" i="6"/>
  <c r="CT89" i="6" s="1"/>
  <c r="ME89" i="6"/>
  <c r="CX89" i="6" s="1"/>
  <c r="MI89" i="6"/>
  <c r="DB89" i="6" s="1"/>
  <c r="LW89" i="6"/>
  <c r="CP89" i="6" s="1"/>
  <c r="CQ161" i="6"/>
  <c r="DL161" i="6" s="1"/>
  <c r="DK161" i="6"/>
  <c r="CQ197" i="6"/>
  <c r="DL197" i="6" s="1"/>
  <c r="DK197" i="6"/>
  <c r="BK283" i="6"/>
  <c r="AQ283" i="6"/>
  <c r="BL283" i="6" s="1"/>
  <c r="AO87" i="6"/>
  <c r="BJ87" i="6" s="1"/>
  <c r="BI87" i="6"/>
  <c r="AG94" i="6"/>
  <c r="BB94" i="6" s="1"/>
  <c r="BA94" i="6"/>
  <c r="AE116" i="6"/>
  <c r="AZ116" i="6" s="1"/>
  <c r="AY116" i="6"/>
  <c r="AG100" i="6"/>
  <c r="BB100" i="6" s="1"/>
  <c r="BA100" i="6"/>
  <c r="AG106" i="6"/>
  <c r="BB106" i="6" s="1"/>
  <c r="BA106" i="6"/>
  <c r="BC116" i="6"/>
  <c r="AI116" i="6"/>
  <c r="BD116" i="6" s="1"/>
  <c r="MC5" i="6"/>
  <c r="CV5" i="6" s="1"/>
  <c r="ME5" i="6"/>
  <c r="CX5" i="6" s="1"/>
  <c r="LY5" i="6"/>
  <c r="CR5" i="6" s="1"/>
  <c r="MK5" i="6"/>
  <c r="DD5" i="6" s="1"/>
  <c r="MI5" i="6"/>
  <c r="DB5" i="6"/>
  <c r="BK87" i="6"/>
  <c r="AQ87" i="6"/>
  <c r="BL87" i="6" s="1"/>
  <c r="DM309" i="6"/>
  <c r="CS309" i="6"/>
  <c r="DN309" i="6" s="1"/>
  <c r="CU103" i="6"/>
  <c r="DP103" i="6" s="1"/>
  <c r="DO103" i="6"/>
  <c r="DA159" i="6"/>
  <c r="DV159" i="6" s="1"/>
  <c r="DU159" i="6"/>
  <c r="AW141" i="6"/>
  <c r="AC141" i="6"/>
  <c r="AX141" i="6" s="1"/>
  <c r="JI106" i="6"/>
  <c r="BY106" i="6" s="1"/>
  <c r="BZ106" i="6" s="1"/>
  <c r="JI145" i="6"/>
  <c r="BY145" i="6" s="1"/>
  <c r="BZ145" i="6" s="1"/>
  <c r="MI188" i="6"/>
  <c r="DB188" i="6" s="1"/>
  <c r="BG210" i="6"/>
  <c r="DM213" i="6"/>
  <c r="CS216" i="6"/>
  <c r="DN216" i="6" s="1"/>
  <c r="AG241" i="6"/>
  <c r="BB241" i="6" s="1"/>
  <c r="DS272" i="6"/>
  <c r="JS266" i="6"/>
  <c r="CI266" i="6" s="1"/>
  <c r="CJ266" i="6" s="1"/>
  <c r="DW253" i="6"/>
  <c r="JO266" i="6"/>
  <c r="AY275" i="6"/>
  <c r="AM279" i="6"/>
  <c r="BH279" i="6" s="1"/>
  <c r="BI298" i="6"/>
  <c r="AI310" i="6"/>
  <c r="BD310" i="6" s="1"/>
  <c r="CW304" i="6"/>
  <c r="DR304" i="6" s="1"/>
  <c r="CQ335" i="6"/>
  <c r="DL335" i="6" s="1"/>
  <c r="HN370" i="6"/>
  <c r="AL370" i="6" s="1"/>
  <c r="JE355" i="6"/>
  <c r="AE356" i="6"/>
  <c r="AZ356" i="6" s="1"/>
  <c r="AW348" i="6"/>
  <c r="HF372" i="6"/>
  <c r="AD372" i="6" s="1"/>
  <c r="AK367" i="6"/>
  <c r="BF367" i="6" s="1"/>
  <c r="AK394" i="6"/>
  <c r="BF394" i="6" s="1"/>
  <c r="AC410" i="6"/>
  <c r="AX410" i="6" s="1"/>
  <c r="BI428" i="6"/>
  <c r="BG434" i="6"/>
  <c r="AW507" i="6"/>
  <c r="LW5" i="6"/>
  <c r="CP5" i="6" s="1"/>
  <c r="HN369" i="6"/>
  <c r="AL369" i="6" s="1"/>
  <c r="HF376" i="6"/>
  <c r="AD376" i="6" s="1"/>
  <c r="MI392" i="6"/>
  <c r="DB392" i="6"/>
  <c r="DO358" i="6"/>
  <c r="MG392" i="6"/>
  <c r="CZ392" i="6" s="1"/>
  <c r="HN379" i="6"/>
  <c r="AL379" i="6" s="1"/>
  <c r="AM379" i="6" s="1"/>
  <c r="BH379" i="6" s="1"/>
  <c r="JO145" i="6"/>
  <c r="CE145" i="6" s="1"/>
  <c r="CF145" i="6" s="1"/>
  <c r="DS157" i="6"/>
  <c r="AE168" i="6"/>
  <c r="AZ168" i="6" s="1"/>
  <c r="MA188" i="6"/>
  <c r="AQ173" i="6"/>
  <c r="BL173" i="6" s="1"/>
  <c r="CQ205" i="6"/>
  <c r="DL205" i="6" s="1"/>
  <c r="AQ196" i="6"/>
  <c r="BL196" i="6" s="1"/>
  <c r="DC213" i="6"/>
  <c r="DX213" i="6" s="1"/>
  <c r="BI259" i="6"/>
  <c r="AI268" i="6"/>
  <c r="BD268" i="6" s="1"/>
  <c r="BA278" i="6"/>
  <c r="BA279" i="6"/>
  <c r="AI304" i="6"/>
  <c r="BD304" i="6" s="1"/>
  <c r="BA298" i="6"/>
  <c r="AY315" i="6"/>
  <c r="DO296" i="6"/>
  <c r="JM355" i="6"/>
  <c r="JG363" i="6"/>
  <c r="JI363" i="6"/>
  <c r="BI359" i="6"/>
  <c r="DU364" i="6"/>
  <c r="BI416" i="6"/>
  <c r="AK454" i="6"/>
  <c r="BF454" i="6" s="1"/>
  <c r="BE426" i="6"/>
  <c r="JI375" i="6"/>
  <c r="BY375" i="6" s="1"/>
  <c r="BZ375" i="6" s="1"/>
  <c r="BI335" i="6"/>
  <c r="HJ378" i="6"/>
  <c r="AH378" i="6" s="1"/>
  <c r="JK375" i="6"/>
  <c r="CA375" i="6" s="1"/>
  <c r="CB375" i="6" s="1"/>
  <c r="HP378" i="6"/>
  <c r="AN378" i="6" s="1"/>
  <c r="HP543" i="6"/>
  <c r="AN543" i="6" s="1"/>
  <c r="AK131" i="6"/>
  <c r="BF131" i="6" s="1"/>
  <c r="AE160" i="6"/>
  <c r="AZ160" i="6" s="1"/>
  <c r="AI166" i="6"/>
  <c r="BD166" i="6" s="1"/>
  <c r="MC188" i="6"/>
  <c r="MG188" i="6"/>
  <c r="DC170" i="6"/>
  <c r="DX170" i="6" s="1"/>
  <c r="AI205" i="6"/>
  <c r="BD205" i="6" s="1"/>
  <c r="AQ228" i="6"/>
  <c r="BL228" i="6" s="1"/>
  <c r="AY216" i="6"/>
  <c r="FH265" i="6"/>
  <c r="AM293" i="6"/>
  <c r="BH293" i="6" s="1"/>
  <c r="HL358" i="6"/>
  <c r="AJ358" i="6" s="1"/>
  <c r="BG354" i="6"/>
  <c r="DE356" i="6"/>
  <c r="DZ356" i="6" s="1"/>
  <c r="AK322" i="6"/>
  <c r="BF322" i="6" s="1"/>
  <c r="JO355" i="6"/>
  <c r="AK418" i="6"/>
  <c r="BF418" i="6" s="1"/>
  <c r="LH423" i="6"/>
  <c r="AW451" i="6"/>
  <c r="AM511" i="6"/>
  <c r="BH511" i="6" s="1"/>
  <c r="HF379" i="6"/>
  <c r="AD379" i="6" s="1"/>
  <c r="HD376" i="6"/>
  <c r="AB376" i="6" s="1"/>
  <c r="JQ387" i="6"/>
  <c r="CG387" i="6" s="1"/>
  <c r="CH387" i="6" s="1"/>
  <c r="JK106" i="6"/>
  <c r="CA106" i="6" s="1"/>
  <c r="CB106" i="6" s="1"/>
  <c r="CQ174" i="6"/>
  <c r="DL174" i="6" s="1"/>
  <c r="AE173" i="6"/>
  <c r="AZ173" i="6" s="1"/>
  <c r="AM197" i="6"/>
  <c r="BH197" i="6" s="1"/>
  <c r="FL265" i="6"/>
  <c r="JQ266" i="6"/>
  <c r="CG266" i="6" s="1"/>
  <c r="CH266" i="6" s="1"/>
  <c r="JQ363" i="6"/>
  <c r="CG363" i="6" s="1"/>
  <c r="CH363" i="6" s="1"/>
  <c r="JQ355" i="6"/>
  <c r="CG355" i="6" s="1"/>
  <c r="CH355" i="6" s="1"/>
  <c r="JG355" i="6"/>
  <c r="AY364" i="6"/>
  <c r="AW488" i="6"/>
  <c r="DW540" i="6"/>
  <c r="HP552" i="6"/>
  <c r="AN552" i="6" s="1"/>
  <c r="LQ520" i="6"/>
  <c r="MC520" i="6" s="1"/>
  <c r="CV520" i="6" s="1"/>
  <c r="HH378" i="6"/>
  <c r="AF378" i="6" s="1"/>
  <c r="JS387" i="6"/>
  <c r="CI387" i="6" s="1"/>
  <c r="CJ387" i="6" s="1"/>
  <c r="EZ386" i="6"/>
  <c r="FN396" i="6"/>
  <c r="Q396" i="6" s="1"/>
  <c r="JG387" i="6"/>
  <c r="BW387" i="6" s="1"/>
  <c r="BX387" i="6" s="1"/>
  <c r="CS170" i="6"/>
  <c r="DN170" i="6" s="1"/>
  <c r="CU174" i="6"/>
  <c r="DP174" i="6" s="1"/>
  <c r="AC291" i="6"/>
  <c r="AX291" i="6" s="1"/>
  <c r="AC408" i="6"/>
  <c r="AX408" i="6" s="1"/>
  <c r="BI455" i="6"/>
  <c r="AE432" i="6"/>
  <c r="AZ432" i="6" s="1"/>
  <c r="BI450" i="6"/>
  <c r="BA472" i="6"/>
  <c r="AW531" i="6"/>
  <c r="MK89" i="6"/>
  <c r="DD89" i="6" s="1"/>
  <c r="HF369" i="6"/>
  <c r="AD369" i="6" s="1"/>
  <c r="HD378" i="6"/>
  <c r="AB378" i="6" s="1"/>
  <c r="HN397" i="6"/>
  <c r="AL397" i="6" s="1"/>
  <c r="AM397" i="6" s="1"/>
  <c r="BH397" i="6" s="1"/>
  <c r="FL379" i="6"/>
  <c r="O379" i="6" s="1"/>
  <c r="AC431" i="6"/>
  <c r="AX431" i="6" s="1"/>
  <c r="AO494" i="6"/>
  <c r="BJ494" i="6" s="1"/>
  <c r="AG508" i="6"/>
  <c r="BB508" i="6" s="1"/>
  <c r="JM387" i="6"/>
  <c r="CC387" i="6" s="1"/>
  <c r="CD387" i="6" s="1"/>
  <c r="JS106" i="6"/>
  <c r="CI106" i="6" s="1"/>
  <c r="CJ106" i="6" s="1"/>
  <c r="MK188" i="6"/>
  <c r="DD188" i="6" s="1"/>
  <c r="DY188" i="6" s="1"/>
  <c r="CY209" i="6"/>
  <c r="DT209" i="6" s="1"/>
  <c r="CY204" i="6"/>
  <c r="DT204" i="6" s="1"/>
  <c r="AI197" i="6"/>
  <c r="BD197" i="6" s="1"/>
  <c r="DM214" i="6"/>
  <c r="DE217" i="6"/>
  <c r="DZ217" i="6" s="1"/>
  <c r="AG272" i="6"/>
  <c r="BB272" i="6" s="1"/>
  <c r="AC283" i="6"/>
  <c r="AX283" i="6" s="1"/>
  <c r="AC296" i="6"/>
  <c r="AX296" i="6" s="1"/>
  <c r="BG336" i="6"/>
  <c r="JM373" i="6"/>
  <c r="CC373" i="6" s="1"/>
  <c r="CD373" i="6" s="1"/>
  <c r="DU308" i="6"/>
  <c r="AY307" i="6"/>
  <c r="ME364" i="6"/>
  <c r="CX364" i="6" s="1"/>
  <c r="AQ538" i="6"/>
  <c r="BL538" i="6" s="1"/>
  <c r="LQ510" i="6"/>
  <c r="AY514" i="6"/>
  <c r="BE519" i="6"/>
  <c r="DQ541" i="6"/>
  <c r="AM561" i="6"/>
  <c r="BH561" i="6" s="1"/>
  <c r="AO332" i="6"/>
  <c r="BJ332" i="6" s="1"/>
  <c r="JS145" i="6"/>
  <c r="CI145" i="6" s="1"/>
  <c r="CJ145" i="6" s="1"/>
  <c r="MA364" i="6"/>
  <c r="CT364" i="6" s="1"/>
  <c r="CU364" i="6" s="1"/>
  <c r="DP364" i="6" s="1"/>
  <c r="JO363" i="6"/>
  <c r="HF552" i="6"/>
  <c r="AD552" i="6" s="1"/>
  <c r="AM340" i="6"/>
  <c r="BH340" i="6" s="1"/>
  <c r="FL396" i="6"/>
  <c r="O396" i="6" s="1"/>
  <c r="FP396" i="6"/>
  <c r="S396" i="6" s="1"/>
  <c r="LH463" i="6"/>
  <c r="LF519" i="6"/>
  <c r="LH519" i="6" s="1"/>
  <c r="LH525" i="6"/>
  <c r="BE567" i="6"/>
  <c r="AK567" i="6"/>
  <c r="BF567" i="6" s="1"/>
  <c r="JQ360" i="6"/>
  <c r="CG360" i="6" s="1"/>
  <c r="CH360" i="6" s="1"/>
  <c r="MC362" i="6"/>
  <c r="CV362" i="6" s="1"/>
  <c r="LH530" i="6"/>
  <c r="JE360" i="6"/>
  <c r="LY355" i="6"/>
  <c r="CR355" i="6" s="1"/>
  <c r="LY362" i="6"/>
  <c r="CR362" i="6" s="1"/>
  <c r="DM362" i="6" s="1"/>
  <c r="HD567" i="6"/>
  <c r="AB567" i="6" s="1"/>
  <c r="MA355" i="6"/>
  <c r="CT355" i="6" s="1"/>
  <c r="JG360" i="6"/>
  <c r="MI355" i="6"/>
  <c r="DB355" i="6" s="1"/>
  <c r="DW355" i="6" s="1"/>
  <c r="LW362" i="6"/>
  <c r="CP362" i="6" s="1"/>
  <c r="AE474" i="6"/>
  <c r="AZ474" i="6" s="1"/>
  <c r="AY474" i="6"/>
  <c r="JQ106" i="6"/>
  <c r="CG106" i="6" s="1"/>
  <c r="CH106" i="6" s="1"/>
  <c r="JG84" i="6"/>
  <c r="BW84" i="6" s="1"/>
  <c r="BX84" i="6" s="1"/>
  <c r="HD390" i="6"/>
  <c r="AB390" i="6" s="1"/>
  <c r="LG600" i="6"/>
  <c r="LH600" i="6"/>
  <c r="FF364" i="6"/>
  <c r="MK393" i="6"/>
  <c r="DD393" i="6" s="1"/>
  <c r="JG77" i="6"/>
  <c r="BW77" i="6" s="1"/>
  <c r="BX77" i="6" s="1"/>
  <c r="JI77" i="6"/>
  <c r="BY77" i="6" s="1"/>
  <c r="BZ77" i="6" s="1"/>
  <c r="FD380" i="6"/>
  <c r="G380" i="6" s="1"/>
  <c r="LH232" i="6"/>
  <c r="HF544" i="6"/>
  <c r="AD544" i="6" s="1"/>
  <c r="JO77" i="6"/>
  <c r="CE77" i="6" s="1"/>
  <c r="CF77" i="6" s="1"/>
  <c r="JE77" i="6"/>
  <c r="BU77" i="6" s="1"/>
  <c r="BV77" i="6" s="1"/>
  <c r="JK77" i="6"/>
  <c r="CA77" i="6" s="1"/>
  <c r="CB77" i="6" s="1"/>
  <c r="JQ380" i="6"/>
  <c r="CG380" i="6" s="1"/>
  <c r="CH380" i="6" s="1"/>
  <c r="CQ93" i="6"/>
  <c r="DL93" i="6" s="1"/>
  <c r="DK93" i="6"/>
  <c r="AO90" i="6"/>
  <c r="BJ90" i="6" s="1"/>
  <c r="BI90" i="6"/>
  <c r="AW486" i="6"/>
  <c r="AC486" i="6"/>
  <c r="AX486" i="6" s="1"/>
  <c r="FF354" i="6"/>
  <c r="LH568" i="6"/>
  <c r="LQ568" i="6"/>
  <c r="LR568" i="6"/>
  <c r="MK462" i="6"/>
  <c r="DD462" i="6" s="1"/>
  <c r="HR393" i="6"/>
  <c r="AP393" i="6" s="1"/>
  <c r="HN390" i="6"/>
  <c r="AL390" i="6" s="1"/>
  <c r="FD399" i="6"/>
  <c r="G399" i="6" s="1"/>
  <c r="JI83" i="6"/>
  <c r="BY83" i="6" s="1"/>
  <c r="BZ83" i="6" s="1"/>
  <c r="JG184" i="6"/>
  <c r="LH76" i="6"/>
  <c r="DK379" i="6"/>
  <c r="CQ379" i="6"/>
  <c r="DL379" i="6" s="1"/>
  <c r="AO394" i="6"/>
  <c r="BJ394" i="6" s="1"/>
  <c r="BI394" i="6"/>
  <c r="AG436" i="6"/>
  <c r="BB436" i="6" s="1"/>
  <c r="BA436" i="6"/>
  <c r="DK356" i="6"/>
  <c r="CQ356" i="6"/>
  <c r="DL356" i="6" s="1"/>
  <c r="DK332" i="6"/>
  <c r="CQ332" i="6"/>
  <c r="DL332" i="6" s="1"/>
  <c r="V118" i="6"/>
  <c r="DS295" i="6"/>
  <c r="CY295" i="6"/>
  <c r="DT295" i="6" s="1"/>
  <c r="L25" i="6"/>
  <c r="V25" i="6"/>
  <c r="BC597" i="6"/>
  <c r="AI597" i="6"/>
  <c r="BD597" i="6" s="1"/>
  <c r="BK335" i="6"/>
  <c r="AQ335" i="6"/>
  <c r="BL335" i="6" s="1"/>
  <c r="AK471" i="6"/>
  <c r="BF471" i="6" s="1"/>
  <c r="BE471" i="6"/>
  <c r="BG471" i="6"/>
  <c r="AM471" i="6"/>
  <c r="BH471" i="6" s="1"/>
  <c r="MG4" i="6"/>
  <c r="CZ4" i="6" s="1"/>
  <c r="JG106" i="6"/>
  <c r="BW106" i="6" s="1"/>
  <c r="BX106" i="6" s="1"/>
  <c r="MA369" i="6"/>
  <c r="CT369" i="6"/>
  <c r="CU369" i="6" s="1"/>
  <c r="DP369" i="6" s="1"/>
  <c r="LG496" i="6"/>
  <c r="LH496" i="6"/>
  <c r="LF501" i="6"/>
  <c r="LH501" i="6" s="1"/>
  <c r="IY501" i="6" s="1"/>
  <c r="JG46" i="6"/>
  <c r="BW46" i="6" s="1"/>
  <c r="BX46" i="6" s="1"/>
  <c r="JM145" i="6"/>
  <c r="CC145" i="6" s="1"/>
  <c r="CD145" i="6" s="1"/>
  <c r="MA221" i="6"/>
  <c r="HF396" i="6"/>
  <c r="AD396" i="6" s="1"/>
  <c r="HJ260" i="6"/>
  <c r="ME4" i="6"/>
  <c r="CX4" i="6" s="1"/>
  <c r="MG221" i="6"/>
  <c r="LG407" i="6"/>
  <c r="MK4" i="6"/>
  <c r="DD4" i="6" s="1"/>
  <c r="JE106" i="6"/>
  <c r="BU106" i="6" s="1"/>
  <c r="BV106" i="6" s="1"/>
  <c r="LG512" i="6"/>
  <c r="LH512" i="6" s="1"/>
  <c r="MC4" i="6"/>
  <c r="CV4" i="6" s="1"/>
  <c r="MA4" i="6"/>
  <c r="CT4" i="6" s="1"/>
  <c r="LW4" i="6"/>
  <c r="CP4" i="6" s="1"/>
  <c r="ME221" i="6"/>
  <c r="FH225" i="6"/>
  <c r="JS396" i="6"/>
  <c r="CI396" i="6" s="1"/>
  <c r="CJ396" i="6" s="1"/>
  <c r="JI184" i="6"/>
  <c r="DU278" i="6"/>
  <c r="DA278" i="6"/>
  <c r="DV278" i="6" s="1"/>
  <c r="AC40" i="6"/>
  <c r="AX40" i="6" s="1"/>
  <c r="AW40" i="6"/>
  <c r="N118" i="6"/>
  <c r="MI111" i="6"/>
  <c r="DB111" i="6" s="1"/>
  <c r="DC111" i="6" s="1"/>
  <c r="DX111" i="6" s="1"/>
  <c r="HJ222" i="6"/>
  <c r="LH576" i="6"/>
  <c r="IY576" i="6"/>
  <c r="FL228" i="6"/>
  <c r="FH192" i="6"/>
  <c r="MC111" i="6"/>
  <c r="CV111" i="6" s="1"/>
  <c r="ME111" i="6"/>
  <c r="CX111" i="6" s="1"/>
  <c r="LW42" i="6"/>
  <c r="CP42" i="6" s="1"/>
  <c r="JO522" i="6"/>
  <c r="CE522" i="6" s="1"/>
  <c r="CF522" i="6" s="1"/>
  <c r="MG111" i="6"/>
  <c r="CZ111" i="6" s="1"/>
  <c r="JG399" i="6"/>
  <c r="BW399" i="6" s="1"/>
  <c r="BX399" i="6" s="1"/>
  <c r="DK300" i="6"/>
  <c r="CQ300" i="6"/>
  <c r="DL300" i="6" s="1"/>
  <c r="DK340" i="6"/>
  <c r="CQ340" i="6"/>
  <c r="DL340" i="6" s="1"/>
  <c r="JE226" i="6"/>
  <c r="R16" i="6"/>
  <c r="N20" i="6"/>
  <c r="L22" i="6"/>
  <c r="T50" i="6"/>
  <c r="L12" i="6"/>
  <c r="R15" i="6"/>
  <c r="L30" i="6"/>
  <c r="R40" i="6"/>
  <c r="BC68" i="6"/>
  <c r="MI17" i="6"/>
  <c r="DB17" i="6" s="1"/>
  <c r="JM381" i="6"/>
  <c r="CC381" i="6" s="1"/>
  <c r="CD381" i="6" s="1"/>
  <c r="FH382" i="6"/>
  <c r="K382" i="6" s="1"/>
  <c r="LG471" i="6"/>
  <c r="DY270" i="6"/>
  <c r="DE270" i="6"/>
  <c r="DZ270" i="6" s="1"/>
  <c r="BE514" i="6"/>
  <c r="AK514" i="6"/>
  <c r="BF514" i="6" s="1"/>
  <c r="LW591" i="6"/>
  <c r="CP591" i="6" s="1"/>
  <c r="MG591" i="6"/>
  <c r="CZ591" i="6" s="1"/>
  <c r="LH514" i="6"/>
  <c r="JE27" i="6"/>
  <c r="BU27" i="6" s="1"/>
  <c r="BV27" i="6" s="1"/>
  <c r="MI591" i="6"/>
  <c r="DB591" i="6" s="1"/>
  <c r="MK591" i="6"/>
  <c r="DD591" i="6" s="1"/>
  <c r="DE591" i="6" s="1"/>
  <c r="DZ591" i="6" s="1"/>
  <c r="JS400" i="6"/>
  <c r="CI400" i="6" s="1"/>
  <c r="CJ400" i="6" s="1"/>
  <c r="MC46" i="6"/>
  <c r="CV46" i="6" s="1"/>
  <c r="L56" i="6"/>
  <c r="AE487" i="6"/>
  <c r="AZ487" i="6" s="1"/>
  <c r="AY487" i="6"/>
  <c r="AW524" i="6"/>
  <c r="AC524" i="6"/>
  <c r="AX524" i="6" s="1"/>
  <c r="BK520" i="6"/>
  <c r="AQ520" i="6"/>
  <c r="BL520" i="6" s="1"/>
  <c r="AM9" i="6"/>
  <c r="BH9" i="6" s="1"/>
  <c r="BG9" i="6"/>
  <c r="JE17" i="6"/>
  <c r="BU17" i="6" s="1"/>
  <c r="BV17" i="6" s="1"/>
  <c r="JI362" i="6"/>
  <c r="JI113" i="6"/>
  <c r="BY113" i="6" s="1"/>
  <c r="BZ113" i="6" s="1"/>
  <c r="JS376" i="6"/>
  <c r="CI376" i="6" s="1"/>
  <c r="CJ376" i="6" s="1"/>
  <c r="JE381" i="6"/>
  <c r="BU381" i="6" s="1"/>
  <c r="BV381" i="6" s="1"/>
  <c r="JQ381" i="6"/>
  <c r="CG381" i="6" s="1"/>
  <c r="CH381" i="6" s="1"/>
  <c r="MI257" i="6"/>
  <c r="DB257" i="6" s="1"/>
  <c r="LG546" i="6"/>
  <c r="LH546" i="6" s="1"/>
  <c r="FF356" i="6"/>
  <c r="JK113" i="6"/>
  <c r="CA113" i="6" s="1"/>
  <c r="CB113" i="6" s="1"/>
  <c r="MI369" i="6"/>
  <c r="DB369" i="6" s="1"/>
  <c r="FN260" i="6"/>
  <c r="JE15" i="6"/>
  <c r="BU15" i="6" s="1"/>
  <c r="BV15" i="6" s="1"/>
  <c r="JG15" i="6"/>
  <c r="BW15" i="6" s="1"/>
  <c r="BX15" i="6" s="1"/>
  <c r="HJ358" i="6"/>
  <c r="AH358" i="6" s="1"/>
  <c r="LH588" i="6"/>
  <c r="LH411" i="6"/>
  <c r="MA373" i="6"/>
  <c r="CT373" i="6" s="1"/>
  <c r="DO373" i="6" s="1"/>
  <c r="JI432" i="6"/>
  <c r="BY432" i="6" s="1"/>
  <c r="BZ432" i="6" s="1"/>
  <c r="JK15" i="6"/>
  <c r="CA15" i="6" s="1"/>
  <c r="CB15" i="6" s="1"/>
  <c r="JG54" i="6"/>
  <c r="BW54" i="6" s="1"/>
  <c r="BX54" i="6" s="1"/>
  <c r="MK145" i="6"/>
  <c r="DD145" i="6"/>
  <c r="LH135" i="6"/>
  <c r="JK432" i="6"/>
  <c r="CA432" i="6" s="1"/>
  <c r="CB432" i="6" s="1"/>
  <c r="JM432" i="6"/>
  <c r="CC432" i="6" s="1"/>
  <c r="CD432" i="6" s="1"/>
  <c r="JS89" i="6"/>
  <c r="CI89" i="6" s="1"/>
  <c r="CJ89" i="6" s="1"/>
  <c r="JO432" i="6"/>
  <c r="CE432" i="6" s="1"/>
  <c r="CF432" i="6" s="1"/>
  <c r="JQ432" i="6"/>
  <c r="CG432" i="6" s="1"/>
  <c r="CH432" i="6" s="1"/>
  <c r="JI15" i="6"/>
  <c r="BY15" i="6" s="1"/>
  <c r="BZ15" i="6" s="1"/>
  <c r="MG60" i="6"/>
  <c r="CZ60" i="6" s="1"/>
  <c r="JI54" i="6"/>
  <c r="BY54" i="6" s="1"/>
  <c r="BZ54" i="6" s="1"/>
  <c r="FP265" i="6"/>
  <c r="S265" i="6" s="1"/>
  <c r="JO256" i="6"/>
  <c r="JS355" i="6"/>
  <c r="CI355" i="6" s="1"/>
  <c r="CJ355" i="6" s="1"/>
  <c r="JE373" i="6"/>
  <c r="BU373" i="6" s="1"/>
  <c r="BV373" i="6" s="1"/>
  <c r="JS432" i="6"/>
  <c r="CI432" i="6" s="1"/>
  <c r="CJ432" i="6" s="1"/>
  <c r="JO54" i="6"/>
  <c r="CE54" i="6" s="1"/>
  <c r="CF54" i="6" s="1"/>
  <c r="JM54" i="6"/>
  <c r="CC54" i="6" s="1"/>
  <c r="CD54" i="6" s="1"/>
  <c r="FF183" i="6"/>
  <c r="JM229" i="6"/>
  <c r="HF358" i="6"/>
  <c r="AD358" i="6" s="1"/>
  <c r="LH316" i="6"/>
  <c r="JO15" i="6"/>
  <c r="CE15" i="6" s="1"/>
  <c r="CF15" i="6" s="1"/>
  <c r="JQ15" i="6"/>
  <c r="CG15" i="6" s="1"/>
  <c r="CH15" i="6" s="1"/>
  <c r="JE54" i="6"/>
  <c r="BU54" i="6" s="1"/>
  <c r="BV54" i="6" s="1"/>
  <c r="JM84" i="6"/>
  <c r="CC84" i="6"/>
  <c r="CD84" i="6" s="1"/>
  <c r="MC98" i="6"/>
  <c r="CV98" i="6" s="1"/>
  <c r="LW98" i="6"/>
  <c r="CP98" i="6" s="1"/>
  <c r="LY364" i="6"/>
  <c r="CR364" i="6" s="1"/>
  <c r="JM226" i="6"/>
  <c r="MC17" i="6"/>
  <c r="CV17" i="6" s="1"/>
  <c r="DQ17" i="6" s="1"/>
  <c r="MG31" i="6"/>
  <c r="CZ31" i="6" s="1"/>
  <c r="JS54" i="6"/>
  <c r="CI54" i="6" s="1"/>
  <c r="CJ54" i="6" s="1"/>
  <c r="FN265" i="6"/>
  <c r="AW558" i="6"/>
  <c r="AC558" i="6"/>
  <c r="AX558" i="6" s="1"/>
  <c r="AM555" i="6"/>
  <c r="BH555" i="6" s="1"/>
  <c r="BG555" i="6"/>
  <c r="AG158" i="6"/>
  <c r="BB158" i="6" s="1"/>
  <c r="BA158" i="6"/>
  <c r="JI522" i="6"/>
  <c r="BY522" i="6" s="1"/>
  <c r="BZ522" i="6" s="1"/>
  <c r="JQ27" i="6"/>
  <c r="CG27" i="6" s="1"/>
  <c r="CH27" i="6" s="1"/>
  <c r="JG27" i="6"/>
  <c r="BW27" i="6" s="1"/>
  <c r="BX27" i="6" s="1"/>
  <c r="JQ61" i="6"/>
  <c r="CG61" i="6" s="1"/>
  <c r="CH61" i="6" s="1"/>
  <c r="JQ67" i="6"/>
  <c r="CG67" i="6" s="1"/>
  <c r="CH67" i="6" s="1"/>
  <c r="JM522" i="6"/>
  <c r="CC522" i="6" s="1"/>
  <c r="CD522" i="6" s="1"/>
  <c r="JS27" i="6"/>
  <c r="CI27" i="6" s="1"/>
  <c r="CJ27" i="6" s="1"/>
  <c r="JE61" i="6"/>
  <c r="BU61" i="6"/>
  <c r="BV61" i="6" s="1"/>
  <c r="FH399" i="6"/>
  <c r="K399" i="6" s="1"/>
  <c r="LH479" i="6"/>
  <c r="JO500" i="6"/>
  <c r="CE500" i="6" s="1"/>
  <c r="CF500" i="6" s="1"/>
  <c r="JQ522" i="6"/>
  <c r="CG522" i="6" s="1"/>
  <c r="CH522" i="6" s="1"/>
  <c r="JG61" i="6"/>
  <c r="BW61" i="6" s="1"/>
  <c r="BX61" i="6" s="1"/>
  <c r="LH269" i="6"/>
  <c r="FJ399" i="6"/>
  <c r="M399" i="6" s="1"/>
  <c r="JK27" i="6"/>
  <c r="CA27" i="6" s="1"/>
  <c r="CB27" i="6" s="1"/>
  <c r="MG153" i="6"/>
  <c r="CZ153" i="6" s="1"/>
  <c r="MI393" i="6"/>
  <c r="DB393" i="6" s="1"/>
  <c r="JK522" i="6"/>
  <c r="CA522" i="6" s="1"/>
  <c r="CB522" i="6" s="1"/>
  <c r="JM27" i="6"/>
  <c r="CC27" i="6" s="1"/>
  <c r="CD27" i="6" s="1"/>
  <c r="JM15" i="6"/>
  <c r="CC15" i="6" s="1"/>
  <c r="CD15" i="6" s="1"/>
  <c r="LW118" i="6"/>
  <c r="CP118" i="6" s="1"/>
  <c r="JO462" i="6"/>
  <c r="CE462" i="6" s="1"/>
  <c r="CF462" i="6" s="1"/>
  <c r="MK505" i="6"/>
  <c r="DD505" i="6" s="1"/>
  <c r="JI484" i="6"/>
  <c r="BY484" i="6" s="1"/>
  <c r="BZ484" i="6" s="1"/>
  <c r="JS522" i="6"/>
  <c r="CI522" i="6" s="1"/>
  <c r="CJ522" i="6" s="1"/>
  <c r="JO27" i="6"/>
  <c r="CE27" i="6" s="1"/>
  <c r="CF27" i="6" s="1"/>
  <c r="JM61" i="6"/>
  <c r="CC61" i="6" s="1"/>
  <c r="CD61" i="6" s="1"/>
  <c r="JG83" i="6"/>
  <c r="BW83" i="6" s="1"/>
  <c r="BX83" i="6" s="1"/>
  <c r="JK83" i="6"/>
  <c r="CA83" i="6" s="1"/>
  <c r="CB83" i="6" s="1"/>
  <c r="FL219" i="6"/>
  <c r="FJ385" i="6"/>
  <c r="M385" i="6" s="1"/>
  <c r="LH194" i="6"/>
  <c r="ME368" i="6"/>
  <c r="CX368" i="6" s="1"/>
  <c r="DS368" i="6" s="1"/>
  <c r="JE522" i="6"/>
  <c r="BU522" i="6" s="1"/>
  <c r="BV522" i="6" s="1"/>
  <c r="MK60" i="6"/>
  <c r="DD60" i="6" s="1"/>
  <c r="CS360" i="6"/>
  <c r="DN360" i="6" s="1"/>
  <c r="DM360" i="6"/>
  <c r="AK110" i="6"/>
  <c r="BF110" i="6" s="1"/>
  <c r="BE110" i="6"/>
  <c r="DU17" i="6"/>
  <c r="DA17" i="6"/>
  <c r="DV17" i="6" s="1"/>
  <c r="AE164" i="6"/>
  <c r="AZ164" i="6" s="1"/>
  <c r="AY164" i="6"/>
  <c r="AW496" i="6"/>
  <c r="AC496" i="6"/>
  <c r="AX496" i="6" s="1"/>
  <c r="AI468" i="6"/>
  <c r="BD468" i="6" s="1"/>
  <c r="BC468" i="6"/>
  <c r="MK15" i="6"/>
  <c r="DD15" i="6" s="1"/>
  <c r="JI219" i="6"/>
  <c r="FJ221" i="6"/>
  <c r="HJ184" i="6"/>
  <c r="MI524" i="6"/>
  <c r="DB524" i="6" s="1"/>
  <c r="JE67" i="6"/>
  <c r="BU67" i="6" s="1"/>
  <c r="BV67" i="6" s="1"/>
  <c r="FD385" i="6"/>
  <c r="G385" i="6" s="1"/>
  <c r="LH37" i="6"/>
  <c r="MI358" i="6"/>
  <c r="DB358" i="6"/>
  <c r="DW358" i="6" s="1"/>
  <c r="JG31" i="6"/>
  <c r="BW31" i="6" s="1"/>
  <c r="BX31" i="6" s="1"/>
  <c r="MA387" i="6"/>
  <c r="CT387" i="6" s="1"/>
  <c r="LH552" i="6"/>
  <c r="FF390" i="6"/>
  <c r="I390" i="6" s="1"/>
  <c r="MC15" i="6"/>
  <c r="CV15" i="6" s="1"/>
  <c r="LY17" i="6"/>
  <c r="CR17" i="6" s="1"/>
  <c r="DM17" i="6" s="1"/>
  <c r="FL221" i="6"/>
  <c r="LW369" i="6"/>
  <c r="CP369" i="6" s="1"/>
  <c r="ME17" i="6"/>
  <c r="CX17" i="6" s="1"/>
  <c r="DS17" i="6" s="1"/>
  <c r="MK17" i="6"/>
  <c r="DD17" i="6" s="1"/>
  <c r="MK191" i="6"/>
  <c r="DD191" i="6" s="1"/>
  <c r="DE191" i="6" s="1"/>
  <c r="DZ191" i="6" s="1"/>
  <c r="LF296" i="6"/>
  <c r="LF471" i="6"/>
  <c r="MG398" i="6"/>
  <c r="CZ398" i="6" s="1"/>
  <c r="JG67" i="6"/>
  <c r="BW67" i="6" s="1"/>
  <c r="BX67" i="6" s="1"/>
  <c r="MI191" i="6"/>
  <c r="DB191" i="6" s="1"/>
  <c r="ME369" i="6"/>
  <c r="CX369" i="6" s="1"/>
  <c r="JE354" i="6"/>
  <c r="AE496" i="6"/>
  <c r="AZ496" i="6" s="1"/>
  <c r="AY496" i="6"/>
  <c r="BG501" i="6"/>
  <c r="AM501" i="6"/>
  <c r="BH501" i="6" s="1"/>
  <c r="BI534" i="6"/>
  <c r="AO534" i="6"/>
  <c r="BJ534" i="6" s="1"/>
  <c r="H8" i="6"/>
  <c r="DS167" i="6"/>
  <c r="CY167" i="6"/>
  <c r="DT167" i="6" s="1"/>
  <c r="LY462" i="6"/>
  <c r="CR462" i="6" s="1"/>
  <c r="CS462" i="6" s="1"/>
  <c r="DN462" i="6" s="1"/>
  <c r="MG21" i="6"/>
  <c r="CZ21" i="6" s="1"/>
  <c r="LF466" i="6"/>
  <c r="LH466" i="6" s="1"/>
  <c r="IY466" i="6"/>
  <c r="LH517" i="6"/>
  <c r="MG462" i="6"/>
  <c r="CZ462" i="6" s="1"/>
  <c r="DA462" i="6" s="1"/>
  <c r="DV462" i="6" s="1"/>
  <c r="JQ184" i="6"/>
  <c r="CG184" i="6" s="1"/>
  <c r="CH184" i="6" s="1"/>
  <c r="HL384" i="6"/>
  <c r="AJ384" i="6" s="1"/>
  <c r="MC462" i="6"/>
  <c r="CV462" i="6" s="1"/>
  <c r="LW380" i="6"/>
  <c r="CP380" i="6" s="1"/>
  <c r="MC508" i="6"/>
  <c r="CV508" i="6" s="1"/>
  <c r="CW508" i="6" s="1"/>
  <c r="DR508" i="6" s="1"/>
  <c r="LY508" i="6"/>
  <c r="CR508" i="6" s="1"/>
  <c r="CS508" i="6" s="1"/>
  <c r="DN508" i="6" s="1"/>
  <c r="ME191" i="6"/>
  <c r="JM219" i="6"/>
  <c r="JK362" i="6"/>
  <c r="HF227" i="6"/>
  <c r="MK111" i="6"/>
  <c r="DD111" i="6" s="1"/>
  <c r="MC191" i="6"/>
  <c r="LH221" i="6"/>
  <c r="HJ354" i="6"/>
  <c r="AH354" i="6" s="1"/>
  <c r="MK446" i="6"/>
  <c r="DD446" i="6" s="1"/>
  <c r="LW508" i="6"/>
  <c r="CP508" i="6" s="1"/>
  <c r="LY191" i="6"/>
  <c r="MK221" i="6"/>
  <c r="DD221" i="6" s="1"/>
  <c r="JQ362" i="6"/>
  <c r="CG362" i="6" s="1"/>
  <c r="CH362" i="6" s="1"/>
  <c r="LH434" i="6"/>
  <c r="JK219" i="6"/>
  <c r="LQ146" i="6"/>
  <c r="ME146" i="6"/>
  <c r="CX146" i="6" s="1"/>
  <c r="CY146" i="6" s="1"/>
  <c r="DT146" i="6" s="1"/>
  <c r="IY146" i="6"/>
  <c r="CS311" i="6"/>
  <c r="DN311" i="6" s="1"/>
  <c r="DM311" i="6"/>
  <c r="CU3" i="6"/>
  <c r="DP3" i="6" s="1"/>
  <c r="DO3" i="6"/>
  <c r="MK3" i="6"/>
  <c r="DD3" i="6" s="1"/>
  <c r="MC3" i="6"/>
  <c r="CV3" i="6"/>
  <c r="JE368" i="6"/>
  <c r="BU368" i="6" s="1"/>
  <c r="BV368" i="6" s="1"/>
  <c r="MG381" i="6"/>
  <c r="CZ381" i="6" s="1"/>
  <c r="DU381" i="6" s="1"/>
  <c r="JO376" i="6"/>
  <c r="CE376" i="6" s="1"/>
  <c r="CF376" i="6" s="1"/>
  <c r="FR393" i="6"/>
  <c r="U393" i="6" s="1"/>
  <c r="LG550" i="6"/>
  <c r="MK484" i="6"/>
  <c r="DD484" i="6" s="1"/>
  <c r="MA21" i="6"/>
  <c r="CT21" i="6" s="1"/>
  <c r="MI3" i="6"/>
  <c r="DB3" i="6"/>
  <c r="JE84" i="6"/>
  <c r="BU84" i="6" s="1"/>
  <c r="BV84" i="6" s="1"/>
  <c r="JI368" i="6"/>
  <c r="BY368" i="6" s="1"/>
  <c r="BZ368" i="6" s="1"/>
  <c r="HD358" i="6"/>
  <c r="AB358" i="6" s="1"/>
  <c r="AC358" i="6" s="1"/>
  <c r="AX358" i="6" s="1"/>
  <c r="MK381" i="6"/>
  <c r="DD381" i="6" s="1"/>
  <c r="DY381" i="6" s="1"/>
  <c r="FL385" i="6"/>
  <c r="O385" i="6" s="1"/>
  <c r="MI21" i="6"/>
  <c r="DB21" i="6" s="1"/>
  <c r="MG3" i="6"/>
  <c r="CZ3" i="6" s="1"/>
  <c r="LW21" i="6"/>
  <c r="CP21" i="6" s="1"/>
  <c r="MC21" i="6"/>
  <c r="CV21" i="6" s="1"/>
  <c r="JS84" i="6"/>
  <c r="CI84" i="6" s="1"/>
  <c r="CJ84" i="6" s="1"/>
  <c r="HH358" i="6"/>
  <c r="AF358" i="6" s="1"/>
  <c r="FN372" i="6"/>
  <c r="Q372" i="6" s="1"/>
  <c r="JK376" i="6"/>
  <c r="CA376" i="6" s="1"/>
  <c r="CB376" i="6" s="1"/>
  <c r="HR396" i="6"/>
  <c r="AP396" i="6" s="1"/>
  <c r="FD566" i="6"/>
  <c r="G566" i="6" s="1"/>
  <c r="LH35" i="6"/>
  <c r="MI446" i="6"/>
  <c r="DB446" i="6"/>
  <c r="DC446" i="6" s="1"/>
  <c r="DX446" i="6" s="1"/>
  <c r="LY21" i="6"/>
  <c r="CR21" i="6" s="1"/>
  <c r="MK21" i="6"/>
  <c r="DD21" i="6" s="1"/>
  <c r="DE21" i="6" s="1"/>
  <c r="DZ21" i="6" s="1"/>
  <c r="JI84" i="6"/>
  <c r="BY84" i="6" s="1"/>
  <c r="BZ84" i="6" s="1"/>
  <c r="MG89" i="6"/>
  <c r="CZ89" i="6" s="1"/>
  <c r="DU89" i="6" s="1"/>
  <c r="HL189" i="6"/>
  <c r="FD221" i="6"/>
  <c r="LH431" i="6"/>
  <c r="FJ566" i="6"/>
  <c r="M566" i="6" s="1"/>
  <c r="JI387" i="6"/>
  <c r="BY387" i="6" s="1"/>
  <c r="BZ387" i="6" s="1"/>
  <c r="JQ84" i="6"/>
  <c r="CG84" i="6" s="1"/>
  <c r="CH84" i="6" s="1"/>
  <c r="LY393" i="6"/>
  <c r="CR393" i="6" s="1"/>
  <c r="MC446" i="6"/>
  <c r="CV446" i="6" s="1"/>
  <c r="ME3" i="6"/>
  <c r="CX3" i="6" s="1"/>
  <c r="LH312" i="6"/>
  <c r="JG376" i="6"/>
  <c r="BW376" i="6" s="1"/>
  <c r="BX376" i="6" s="1"/>
  <c r="HJ396" i="6"/>
  <c r="AH396" i="6" s="1"/>
  <c r="LH482" i="6"/>
  <c r="IY482" i="6" s="1"/>
  <c r="HL568" i="6"/>
  <c r="AJ568" i="6" s="1"/>
  <c r="MG446" i="6"/>
  <c r="CZ446" i="6" s="1"/>
  <c r="MA393" i="6"/>
  <c r="CT393" i="6" s="1"/>
  <c r="MG393" i="6"/>
  <c r="CZ393" i="6" s="1"/>
  <c r="DA393" i="6" s="1"/>
  <c r="DV393" i="6" s="1"/>
  <c r="LW3" i="6"/>
  <c r="CP3" i="6"/>
  <c r="LY3" i="6"/>
  <c r="CR3" i="6" s="1"/>
  <c r="JO219" i="6"/>
  <c r="LH300" i="6"/>
  <c r="HH396" i="6"/>
  <c r="AF396" i="6" s="1"/>
  <c r="HN396" i="6"/>
  <c r="AL396" i="6" s="1"/>
  <c r="JS220" i="6"/>
  <c r="CI220" i="6" s="1"/>
  <c r="CJ220" i="6" s="1"/>
  <c r="L18" i="6"/>
  <c r="DC269" i="6"/>
  <c r="DX269" i="6" s="1"/>
  <c r="DW269" i="6"/>
  <c r="CW42" i="6"/>
  <c r="DR42" i="6" s="1"/>
  <c r="DQ42" i="6"/>
  <c r="DK323" i="6"/>
  <c r="CQ323" i="6"/>
  <c r="DL323" i="6" s="1"/>
  <c r="BK548" i="6"/>
  <c r="AQ548" i="6"/>
  <c r="BL548" i="6" s="1"/>
  <c r="BG195" i="6"/>
  <c r="AM195" i="6"/>
  <c r="BH195" i="6" s="1"/>
  <c r="AC166" i="6"/>
  <c r="AX166" i="6" s="1"/>
  <c r="AW166" i="6"/>
  <c r="AE435" i="6"/>
  <c r="AZ435" i="6" s="1"/>
  <c r="AY435" i="6"/>
  <c r="ME373" i="6"/>
  <c r="CX373" i="6" s="1"/>
  <c r="CY373" i="6" s="1"/>
  <c r="DT373" i="6" s="1"/>
  <c r="LY432" i="6"/>
  <c r="CR432" i="6" s="1"/>
  <c r="MC505" i="6"/>
  <c r="CV505" i="6" s="1"/>
  <c r="CW505" i="6" s="1"/>
  <c r="DR505" i="6" s="1"/>
  <c r="MI42" i="6"/>
  <c r="DB42" i="6" s="1"/>
  <c r="JO89" i="6"/>
  <c r="CE89" i="6" s="1"/>
  <c r="CF89" i="6" s="1"/>
  <c r="JE89" i="6"/>
  <c r="BU89" i="6" s="1"/>
  <c r="BV89" i="6" s="1"/>
  <c r="JO113" i="6"/>
  <c r="CE113" i="6" s="1"/>
  <c r="CF113" i="6" s="1"/>
  <c r="MC145" i="6"/>
  <c r="CV145" i="6" s="1"/>
  <c r="ME219" i="6"/>
  <c r="FR358" i="6"/>
  <c r="U358" i="6" s="1"/>
  <c r="JO370" i="6"/>
  <c r="CE370" i="6" s="1"/>
  <c r="CF370" i="6" s="1"/>
  <c r="FD390" i="6"/>
  <c r="G390" i="6" s="1"/>
  <c r="JO399" i="6"/>
  <c r="CE399" i="6" s="1"/>
  <c r="CF399" i="6" s="1"/>
  <c r="FJ390" i="6"/>
  <c r="M390" i="6" s="1"/>
  <c r="LH438" i="6"/>
  <c r="FF393" i="6"/>
  <c r="I393" i="6" s="1"/>
  <c r="FR390" i="6"/>
  <c r="U390" i="6" s="1"/>
  <c r="FH390" i="6"/>
  <c r="K390" i="6" s="1"/>
  <c r="LF550" i="6"/>
  <c r="LH408" i="6"/>
  <c r="MG386" i="6"/>
  <c r="CZ386" i="6" s="1"/>
  <c r="MG505" i="6"/>
  <c r="CZ505" i="6" s="1"/>
  <c r="LY145" i="6"/>
  <c r="CR145" i="6" s="1"/>
  <c r="ME184" i="6"/>
  <c r="HH221" i="6"/>
  <c r="LH420" i="6"/>
  <c r="IY420" i="6" s="1"/>
  <c r="FN390" i="6"/>
  <c r="Q390" i="6" s="1"/>
  <c r="FP390" i="6"/>
  <c r="S390" i="6" s="1"/>
  <c r="HL400" i="6"/>
  <c r="AJ400" i="6" s="1"/>
  <c r="JO400" i="6"/>
  <c r="CE400" i="6" s="1"/>
  <c r="CF400" i="6" s="1"/>
  <c r="HN550" i="6"/>
  <c r="AL550" i="6" s="1"/>
  <c r="HH355" i="6"/>
  <c r="AF355" i="6" s="1"/>
  <c r="LG501" i="6"/>
  <c r="MC393" i="6"/>
  <c r="CV393" i="6" s="1"/>
  <c r="ME393" i="6"/>
  <c r="CX393" i="6" s="1"/>
  <c r="CY393" i="6" s="1"/>
  <c r="DT393" i="6" s="1"/>
  <c r="HH545" i="6"/>
  <c r="AF545" i="6" s="1"/>
  <c r="ME21" i="6"/>
  <c r="CX21" i="6" s="1"/>
  <c r="DS21" i="6" s="1"/>
  <c r="ME42" i="6"/>
  <c r="CX42" i="6" s="1"/>
  <c r="MI46" i="6"/>
  <c r="DB46" i="6" s="1"/>
  <c r="JG113" i="6"/>
  <c r="BW113" i="6" s="1"/>
  <c r="BX113" i="6" s="1"/>
  <c r="MI145" i="6"/>
  <c r="DB145" i="6" s="1"/>
  <c r="DC145" i="6" s="1"/>
  <c r="DX145" i="6" s="1"/>
  <c r="JM153" i="6"/>
  <c r="CC153" i="6" s="1"/>
  <c r="CD153" i="6" s="1"/>
  <c r="FR219" i="6"/>
  <c r="U219" i="6" s="1"/>
  <c r="JG370" i="6"/>
  <c r="BW370" i="6" s="1"/>
  <c r="BX370" i="6" s="1"/>
  <c r="HP384" i="6"/>
  <c r="AN384" i="6" s="1"/>
  <c r="JQ399" i="6"/>
  <c r="CG399" i="6" s="1"/>
  <c r="CH399" i="6" s="1"/>
  <c r="FP380" i="6"/>
  <c r="S380" i="6" s="1"/>
  <c r="FH380" i="6"/>
  <c r="K380" i="6" s="1"/>
  <c r="HR375" i="6"/>
  <c r="AP375" i="6" s="1"/>
  <c r="FL380" i="6"/>
  <c r="O380" i="6" s="1"/>
  <c r="FD386" i="6"/>
  <c r="G386" i="6" s="1"/>
  <c r="FN393" i="6"/>
  <c r="Q393" i="6"/>
  <c r="HR379" i="6"/>
  <c r="AP379" i="6" s="1"/>
  <c r="MI384" i="6"/>
  <c r="DB384" i="6" s="1"/>
  <c r="MA42" i="6"/>
  <c r="CT42" i="6" s="1"/>
  <c r="DO42" i="6" s="1"/>
  <c r="JK89" i="6"/>
  <c r="CA89" i="6" s="1"/>
  <c r="CB89" i="6" s="1"/>
  <c r="JQ113" i="6"/>
  <c r="CG113" i="6" s="1"/>
  <c r="CH113" i="6" s="1"/>
  <c r="JS113" i="6"/>
  <c r="CI113" i="6" s="1"/>
  <c r="CJ113" i="6" s="1"/>
  <c r="JE113" i="6"/>
  <c r="BU113" i="6" s="1"/>
  <c r="BV113" i="6" s="1"/>
  <c r="ME145" i="6"/>
  <c r="CX145" i="6" s="1"/>
  <c r="JI153" i="6"/>
  <c r="BY153" i="6" s="1"/>
  <c r="BZ153" i="6" s="1"/>
  <c r="HJ221" i="6"/>
  <c r="HL221" i="6"/>
  <c r="MI219" i="6"/>
  <c r="DB219" i="6" s="1"/>
  <c r="FR380" i="6"/>
  <c r="U380" i="6" s="1"/>
  <c r="FL393" i="6"/>
  <c r="O393" i="6" s="1"/>
  <c r="FH393" i="6"/>
  <c r="K393" i="6" s="1"/>
  <c r="L393" i="6" s="1"/>
  <c r="JO386" i="6"/>
  <c r="CE386" i="6" s="1"/>
  <c r="CF386" i="6" s="1"/>
  <c r="HD393" i="6"/>
  <c r="AB393" i="6" s="1"/>
  <c r="FD229" i="6"/>
  <c r="MC360" i="6"/>
  <c r="CV360" i="6" s="1"/>
  <c r="JE387" i="6"/>
  <c r="BU387" i="6" s="1"/>
  <c r="BV387" i="6" s="1"/>
  <c r="HL355" i="6"/>
  <c r="AJ355" i="6" s="1"/>
  <c r="MK42" i="6"/>
  <c r="DD42" i="6" s="1"/>
  <c r="DY42" i="6" s="1"/>
  <c r="JM89" i="6"/>
  <c r="CC89" i="6" s="1"/>
  <c r="CD89" i="6" s="1"/>
  <c r="JE153" i="6"/>
  <c r="BU153" i="6" s="1"/>
  <c r="BV153" i="6" s="1"/>
  <c r="MA145" i="6"/>
  <c r="CT145" i="6"/>
  <c r="MG145" i="6"/>
  <c r="CZ145" i="6"/>
  <c r="FL386" i="6"/>
  <c r="O386" i="6" s="1"/>
  <c r="LF543" i="6"/>
  <c r="JM264" i="6"/>
  <c r="LG403" i="6"/>
  <c r="LH403" i="6"/>
  <c r="LY42" i="6"/>
  <c r="CR42" i="6" s="1"/>
  <c r="JK54" i="6"/>
  <c r="CA54" i="6" s="1"/>
  <c r="CB54" i="6" s="1"/>
  <c r="LH177" i="6"/>
  <c r="FH185" i="6"/>
  <c r="HL266" i="6"/>
  <c r="JK370" i="6"/>
  <c r="CA370" i="6" s="1"/>
  <c r="CB370" i="6" s="1"/>
  <c r="HF392" i="6"/>
  <c r="AD392" i="6" s="1"/>
  <c r="HR399" i="6"/>
  <c r="AP399" i="6" s="1"/>
  <c r="MG42" i="6"/>
  <c r="CZ42" i="6" s="1"/>
  <c r="JI89" i="6"/>
  <c r="BY89" i="6" s="1"/>
  <c r="BZ89" i="6" s="1"/>
  <c r="MC219" i="6"/>
  <c r="LY219" i="6"/>
  <c r="HN221" i="6"/>
  <c r="FL390" i="6"/>
  <c r="O390" i="6" s="1"/>
  <c r="FD393" i="6"/>
  <c r="G393" i="6" s="1"/>
  <c r="JS399" i="6"/>
  <c r="CI399" i="6" s="1"/>
  <c r="CJ399" i="6" s="1"/>
  <c r="AM18" i="6"/>
  <c r="BH18" i="6" s="1"/>
  <c r="BG18" i="6"/>
  <c r="LQ43" i="6"/>
  <c r="MG43" i="6" s="1"/>
  <c r="CZ43" i="6" s="1"/>
  <c r="DU43" i="6" s="1"/>
  <c r="IY43" i="6"/>
  <c r="JK43" i="6" s="1"/>
  <c r="CA43" i="6" s="1"/>
  <c r="CB43" i="6" s="1"/>
  <c r="AC241" i="6"/>
  <c r="AX241" i="6" s="1"/>
  <c r="AW241" i="6"/>
  <c r="DY93" i="6"/>
  <c r="DE93" i="6"/>
  <c r="DZ93" i="6" s="1"/>
  <c r="J69" i="6"/>
  <c r="LQ52" i="6"/>
  <c r="LY52" i="6"/>
  <c r="CR52" i="6" s="1"/>
  <c r="IY52" i="6"/>
  <c r="JM52" i="6" s="1"/>
  <c r="CC52" i="6" s="1"/>
  <c r="CD52" i="6" s="1"/>
  <c r="LQ68" i="6"/>
  <c r="IY68" i="6"/>
  <c r="IY53" i="6"/>
  <c r="JQ53" i="6"/>
  <c r="CG53" i="6" s="1"/>
  <c r="CH53" i="6" s="1"/>
  <c r="LQ53" i="6"/>
  <c r="ME53" i="6" s="1"/>
  <c r="CX53" i="6" s="1"/>
  <c r="AE359" i="6"/>
  <c r="AZ359" i="6" s="1"/>
  <c r="AY359" i="6"/>
  <c r="DK294" i="6"/>
  <c r="CQ294" i="6"/>
  <c r="DL294" i="6" s="1"/>
  <c r="BE92" i="6"/>
  <c r="AK92" i="6"/>
  <c r="BF92" i="6" s="1"/>
  <c r="JM17" i="6"/>
  <c r="CC17" i="6" s="1"/>
  <c r="CD17" i="6" s="1"/>
  <c r="LY31" i="6"/>
  <c r="CR31" i="6" s="1"/>
  <c r="DM31" i="6" s="1"/>
  <c r="JQ56" i="6"/>
  <c r="CG56" i="6" s="1"/>
  <c r="CH56" i="6" s="1"/>
  <c r="JS362" i="6"/>
  <c r="CI362" i="6" s="1"/>
  <c r="CJ362" i="6" s="1"/>
  <c r="HJ393" i="6"/>
  <c r="AH393" i="6" s="1"/>
  <c r="HL393" i="6"/>
  <c r="AJ393" i="6" s="1"/>
  <c r="JO398" i="6"/>
  <c r="CE398" i="6" s="1"/>
  <c r="CF398" i="6" s="1"/>
  <c r="HF550" i="6"/>
  <c r="AD550" i="6" s="1"/>
  <c r="JS192" i="6"/>
  <c r="CI192" i="6" s="1"/>
  <c r="CJ192" i="6" s="1"/>
  <c r="LH295" i="6"/>
  <c r="JI508" i="6"/>
  <c r="BY508" i="6" s="1"/>
  <c r="BZ508" i="6" s="1"/>
  <c r="LY15" i="6"/>
  <c r="CR15" i="6" s="1"/>
  <c r="CS15" i="6" s="1"/>
  <c r="DN15" i="6" s="1"/>
  <c r="MI113" i="6"/>
  <c r="DB113" i="6" s="1"/>
  <c r="HD263" i="6"/>
  <c r="HH393" i="6"/>
  <c r="AF393" i="6" s="1"/>
  <c r="HJ390" i="6"/>
  <c r="AH390" i="6" s="1"/>
  <c r="FR399" i="6"/>
  <c r="U399" i="6" s="1"/>
  <c r="LH149" i="6"/>
  <c r="HN373" i="6"/>
  <c r="AL373" i="6"/>
  <c r="MC500" i="6"/>
  <c r="CV500" i="6" s="1"/>
  <c r="JE5" i="6"/>
  <c r="BU5" i="6" s="1"/>
  <c r="BV5" i="6" s="1"/>
  <c r="MA113" i="6"/>
  <c r="CT113" i="6"/>
  <c r="HR358" i="6"/>
  <c r="AP358" i="6" s="1"/>
  <c r="LW387" i="6"/>
  <c r="CP387" i="6" s="1"/>
  <c r="CQ387" i="6" s="1"/>
  <c r="DL387" i="6" s="1"/>
  <c r="HN393" i="6"/>
  <c r="AL393" i="6" s="1"/>
  <c r="HD550" i="6"/>
  <c r="AB550" i="6" s="1"/>
  <c r="LH548" i="6"/>
  <c r="HH550" i="6"/>
  <c r="AF550" i="6" s="1"/>
  <c r="LH20" i="6"/>
  <c r="LH9" i="6"/>
  <c r="HH222" i="6"/>
  <c r="FN257" i="6"/>
  <c r="JK185" i="6"/>
  <c r="LW15" i="6"/>
  <c r="CP15" i="6" s="1"/>
  <c r="CQ15" i="6" s="1"/>
  <c r="DL15" i="6" s="1"/>
  <c r="ME106" i="6"/>
  <c r="CX106" i="6" s="1"/>
  <c r="ME113" i="6"/>
  <c r="CX113" i="6" s="1"/>
  <c r="ME153" i="6"/>
  <c r="CX153" i="6"/>
  <c r="LH279" i="6"/>
  <c r="MC387" i="6"/>
  <c r="CV387" i="6" s="1"/>
  <c r="HJ550" i="6"/>
  <c r="AH550" i="6" s="1"/>
  <c r="HL550" i="6"/>
  <c r="AJ550" i="6" s="1"/>
  <c r="HR550" i="6"/>
  <c r="AP550" i="6" s="1"/>
  <c r="JI186" i="6"/>
  <c r="LG528" i="6"/>
  <c r="LH528" i="6" s="1"/>
  <c r="HD355" i="6"/>
  <c r="AB355" i="6" s="1"/>
  <c r="MA368" i="6"/>
  <c r="CT368" i="6" s="1"/>
  <c r="ME15" i="6"/>
  <c r="CX15" i="6" s="1"/>
  <c r="CY15" i="6" s="1"/>
  <c r="DT15" i="6" s="1"/>
  <c r="MC31" i="6"/>
  <c r="CV31" i="6" s="1"/>
  <c r="DQ31" i="6" s="1"/>
  <c r="MA31" i="6"/>
  <c r="CT31" i="6" s="1"/>
  <c r="CU31" i="6" s="1"/>
  <c r="DP31" i="6" s="1"/>
  <c r="JE145" i="6"/>
  <c r="BU145" i="6"/>
  <c r="BV145" i="6" s="1"/>
  <c r="FF189" i="6"/>
  <c r="LG310" i="6"/>
  <c r="LH310" i="6"/>
  <c r="HP393" i="6"/>
  <c r="AN393" i="6" s="1"/>
  <c r="LH435" i="6"/>
  <c r="ME398" i="6"/>
  <c r="CX398" i="6" s="1"/>
  <c r="JM508" i="6"/>
  <c r="CC508" i="6" s="1"/>
  <c r="CD508" i="6" s="1"/>
  <c r="MG15" i="6"/>
  <c r="CZ15" i="6" s="1"/>
  <c r="DA15" i="6" s="1"/>
  <c r="DV15" i="6" s="1"/>
  <c r="LW31" i="6"/>
  <c r="CP31" i="6" s="1"/>
  <c r="JG79" i="6"/>
  <c r="BW79" i="6" s="1"/>
  <c r="BX79" i="6" s="1"/>
  <c r="JG145" i="6"/>
  <c r="BW145" i="6" s="1"/>
  <c r="BX145" i="6" s="1"/>
  <c r="MK153" i="6"/>
  <c r="DD153" i="6" s="1"/>
  <c r="LY153" i="6"/>
  <c r="CR153" i="6" s="1"/>
  <c r="LG311" i="6"/>
  <c r="LH311" i="6" s="1"/>
  <c r="HL399" i="6"/>
  <c r="AJ399" i="6" s="1"/>
  <c r="HP550" i="6"/>
  <c r="AN550" i="6" s="1"/>
  <c r="LW258" i="6"/>
  <c r="LH296" i="6"/>
  <c r="MA398" i="6"/>
  <c r="CT398" i="6" s="1"/>
  <c r="CU398" i="6" s="1"/>
  <c r="DP398" i="6" s="1"/>
  <c r="MC398" i="6"/>
  <c r="CV398" i="6" s="1"/>
  <c r="CW398" i="6" s="1"/>
  <c r="DR398" i="6" s="1"/>
  <c r="MK522" i="6"/>
  <c r="DD522" i="6"/>
  <c r="DE522" i="6" s="1"/>
  <c r="DZ522" i="6" s="1"/>
  <c r="MA15" i="6"/>
  <c r="CT15" i="6" s="1"/>
  <c r="CU15" i="6" s="1"/>
  <c r="DP15" i="6" s="1"/>
  <c r="JE56" i="6"/>
  <c r="BU56" i="6" s="1"/>
  <c r="BV56" i="6" s="1"/>
  <c r="MC153" i="6"/>
  <c r="CV153" i="6" s="1"/>
  <c r="FD189" i="6"/>
  <c r="ME387" i="6"/>
  <c r="CX387" i="6" s="1"/>
  <c r="CY387" i="6" s="1"/>
  <c r="DT387" i="6" s="1"/>
  <c r="J87" i="6"/>
  <c r="DA233" i="6"/>
  <c r="DV233" i="6" s="1"/>
  <c r="DU233" i="6"/>
  <c r="LQ41" i="6"/>
  <c r="LY41" i="6" s="1"/>
  <c r="CR41" i="6" s="1"/>
  <c r="IY41" i="6"/>
  <c r="JS41" i="6" s="1"/>
  <c r="CI41" i="6" s="1"/>
  <c r="CJ41" i="6" s="1"/>
  <c r="AI86" i="6"/>
  <c r="BD86" i="6" s="1"/>
  <c r="BC86" i="6"/>
  <c r="AK386" i="6"/>
  <c r="BF386" i="6" s="1"/>
  <c r="BE386" i="6"/>
  <c r="BK338" i="6"/>
  <c r="AQ338" i="6"/>
  <c r="BL338" i="6" s="1"/>
  <c r="AO355" i="6"/>
  <c r="BJ355" i="6" s="1"/>
  <c r="BI355" i="6"/>
  <c r="BI423" i="6"/>
  <c r="AO423" i="6"/>
  <c r="BJ423" i="6" s="1"/>
  <c r="L95" i="6"/>
  <c r="IY141" i="6"/>
  <c r="JO141" i="6"/>
  <c r="CE141" i="6" s="1"/>
  <c r="CF141" i="6" s="1"/>
  <c r="LQ141" i="6"/>
  <c r="MK141" i="6"/>
  <c r="DD141" i="6" s="1"/>
  <c r="DK355" i="6"/>
  <c r="CQ355" i="6"/>
  <c r="DL355" i="6" s="1"/>
  <c r="LQ133" i="6"/>
  <c r="MI133" i="6" s="1"/>
  <c r="DB133" i="6" s="1"/>
  <c r="IY133" i="6"/>
  <c r="AM275" i="6"/>
  <c r="BH275" i="6" s="1"/>
  <c r="BG275" i="6"/>
  <c r="CW106" i="6"/>
  <c r="DR106" i="6" s="1"/>
  <c r="DQ106" i="6"/>
  <c r="BI84" i="6"/>
  <c r="AO84" i="6"/>
  <c r="BJ84" i="6" s="1"/>
  <c r="LQ22" i="6"/>
  <c r="LW22" i="6" s="1"/>
  <c r="CP22" i="6" s="1"/>
  <c r="IY22" i="6"/>
  <c r="JG22" i="6" s="1"/>
  <c r="BW22" i="6" s="1"/>
  <c r="BX22" i="6" s="1"/>
  <c r="LH447" i="6"/>
  <c r="IY447" i="6" s="1"/>
  <c r="LY38" i="6"/>
  <c r="CR38" i="6" s="1"/>
  <c r="MI106" i="6"/>
  <c r="DB106" i="6" s="1"/>
  <c r="FJ260" i="6"/>
  <c r="JK256" i="6"/>
  <c r="HJ372" i="6"/>
  <c r="AH372" i="6" s="1"/>
  <c r="HD399" i="6"/>
  <c r="AB399" i="6" s="1"/>
  <c r="HJ566" i="6"/>
  <c r="AH566" i="6"/>
  <c r="HN566" i="6"/>
  <c r="AL566" i="6" s="1"/>
  <c r="HP566" i="6"/>
  <c r="AN566" i="6" s="1"/>
  <c r="JI192" i="6"/>
  <c r="LH538" i="6"/>
  <c r="JK500" i="6"/>
  <c r="CA500" i="6" s="1"/>
  <c r="CB500" i="6" s="1"/>
  <c r="MG106" i="6"/>
  <c r="CZ106" i="6"/>
  <c r="JS184" i="6"/>
  <c r="CI184" i="6" s="1"/>
  <c r="CJ184" i="6" s="1"/>
  <c r="FD219" i="6"/>
  <c r="JS374" i="6"/>
  <c r="CI374" i="6" s="1"/>
  <c r="CJ374" i="6" s="1"/>
  <c r="MI387" i="6"/>
  <c r="DB387" i="6"/>
  <c r="MK387" i="6"/>
  <c r="DD387" i="6" s="1"/>
  <c r="LH452" i="6"/>
  <c r="JM391" i="6"/>
  <c r="CC391" i="6" s="1"/>
  <c r="CD391" i="6" s="1"/>
  <c r="JI393" i="6"/>
  <c r="BY393" i="6" s="1"/>
  <c r="BZ393" i="6" s="1"/>
  <c r="LG537" i="6"/>
  <c r="LH16" i="6"/>
  <c r="LH82" i="6"/>
  <c r="JO186" i="6"/>
  <c r="JI228" i="6"/>
  <c r="FP398" i="6"/>
  <c r="S398" i="6" s="1"/>
  <c r="HN378" i="6"/>
  <c r="AL378" i="6" s="1"/>
  <c r="FF368" i="6"/>
  <c r="I368" i="6" s="1"/>
  <c r="MC184" i="6"/>
  <c r="HR400" i="6"/>
  <c r="AP400" i="6" s="1"/>
  <c r="JE397" i="6"/>
  <c r="BU397" i="6" s="1"/>
  <c r="BV397" i="6" s="1"/>
  <c r="LG596" i="6"/>
  <c r="LH596" i="6" s="1"/>
  <c r="HR219" i="6"/>
  <c r="AP219" i="6" s="1"/>
  <c r="FF190" i="6"/>
  <c r="JG228" i="6"/>
  <c r="LH294" i="6"/>
  <c r="LG468" i="6"/>
  <c r="LH468" i="6"/>
  <c r="LF541" i="6"/>
  <c r="LH541" i="6"/>
  <c r="LH75" i="6"/>
  <c r="LH110" i="6"/>
  <c r="LQ110" i="6" s="1"/>
  <c r="JS500" i="6"/>
  <c r="CI500" i="6" s="1"/>
  <c r="CJ500" i="6" s="1"/>
  <c r="LY522" i="6"/>
  <c r="CR522" i="6" s="1"/>
  <c r="CS522" i="6" s="1"/>
  <c r="DN522" i="6" s="1"/>
  <c r="LW106" i="6"/>
  <c r="CP106" i="6" s="1"/>
  <c r="LH549" i="6"/>
  <c r="LQ549" i="6"/>
  <c r="LR549" i="6" s="1"/>
  <c r="HL569" i="6"/>
  <c r="AJ569" i="6" s="1"/>
  <c r="LH86" i="6"/>
  <c r="JK220" i="6"/>
  <c r="JI265" i="6"/>
  <c r="JS228" i="6"/>
  <c r="CI228" i="6" s="1"/>
  <c r="CJ228" i="6" s="1"/>
  <c r="HD382" i="6"/>
  <c r="AB382" i="6" s="1"/>
  <c r="JE372" i="6"/>
  <c r="BU372" i="6"/>
  <c r="BV372" i="6" s="1"/>
  <c r="LG415" i="6"/>
  <c r="LH415" i="6"/>
  <c r="LH422" i="6"/>
  <c r="LH494" i="6"/>
  <c r="IY494" i="6" s="1"/>
  <c r="LF511" i="6"/>
  <c r="LH511" i="6" s="1"/>
  <c r="LG563" i="6"/>
  <c r="LH563" i="6"/>
  <c r="JK503" i="6"/>
  <c r="CA503" i="6" s="1"/>
  <c r="CB503" i="6" s="1"/>
  <c r="MI38" i="6"/>
  <c r="DB38" i="6" s="1"/>
  <c r="MC89" i="6"/>
  <c r="CV89" i="6" s="1"/>
  <c r="MA106" i="6"/>
  <c r="CT106" i="6" s="1"/>
  <c r="CU106" i="6" s="1"/>
  <c r="DP106" i="6" s="1"/>
  <c r="FF185" i="6"/>
  <c r="LY188" i="6"/>
  <c r="FF265" i="6"/>
  <c r="FJ372" i="6"/>
  <c r="M372" i="6" s="1"/>
  <c r="LH558" i="6"/>
  <c r="IY558" i="6" s="1"/>
  <c r="JQ558" i="6" s="1"/>
  <c r="CG558" i="6" s="1"/>
  <c r="CH558" i="6" s="1"/>
  <c r="LH19" i="6"/>
  <c r="JE220" i="6"/>
  <c r="HP190" i="6"/>
  <c r="AN190" i="6" s="1"/>
  <c r="JE228" i="6"/>
  <c r="FR398" i="6"/>
  <c r="U398" i="6" s="1"/>
  <c r="LG458" i="6"/>
  <c r="LH458" i="6" s="1"/>
  <c r="LH521" i="6"/>
  <c r="IY521" i="6"/>
  <c r="LH334" i="6"/>
  <c r="LG533" i="6"/>
  <c r="LH533" i="6" s="1"/>
  <c r="IY533" i="6"/>
  <c r="JO503" i="6"/>
  <c r="CE503" i="6" s="1"/>
  <c r="CF503" i="6" s="1"/>
  <c r="MA591" i="6"/>
  <c r="CT591" i="6" s="1"/>
  <c r="CU591" i="6" s="1"/>
  <c r="DP591" i="6" s="1"/>
  <c r="LY106" i="6"/>
  <c r="CR106" i="6" s="1"/>
  <c r="MI109" i="6"/>
  <c r="DB109" i="6" s="1"/>
  <c r="LW109" i="6"/>
  <c r="CP109" i="6" s="1"/>
  <c r="CQ109" i="6" s="1"/>
  <c r="DL109" i="6" s="1"/>
  <c r="JI98" i="6"/>
  <c r="BY98" i="6" s="1"/>
  <c r="BZ98" i="6" s="1"/>
  <c r="MI184" i="6"/>
  <c r="DB184" i="6" s="1"/>
  <c r="DW184" i="6" s="1"/>
  <c r="LY184" i="6"/>
  <c r="FH219" i="6"/>
  <c r="LH474" i="6"/>
  <c r="LQ474" i="6" s="1"/>
  <c r="FJ398" i="6"/>
  <c r="M398" i="6" s="1"/>
  <c r="LH498" i="6"/>
  <c r="LY430" i="6"/>
  <c r="CR430" i="6" s="1"/>
  <c r="DM430" i="6" s="1"/>
  <c r="JS503" i="6"/>
  <c r="CI503" i="6" s="1"/>
  <c r="CJ503" i="6" s="1"/>
  <c r="MA38" i="6"/>
  <c r="CT38" i="6" s="1"/>
  <c r="MC38" i="6"/>
  <c r="CV38" i="6" s="1"/>
  <c r="MK38" i="6"/>
  <c r="DD38" i="6" s="1"/>
  <c r="DE38" i="6" s="1"/>
  <c r="DZ38" i="6" s="1"/>
  <c r="JM46" i="6"/>
  <c r="CC46" i="6" s="1"/>
  <c r="CD46" i="6" s="1"/>
  <c r="LH451" i="6"/>
  <c r="LG426" i="6"/>
  <c r="LH426" i="6"/>
  <c r="LH527" i="6"/>
  <c r="HD566" i="6"/>
  <c r="AB566" i="6" s="1"/>
  <c r="MK182" i="6"/>
  <c r="DD182" i="6" s="1"/>
  <c r="MI228" i="6"/>
  <c r="DB228" i="6" s="1"/>
  <c r="LF424" i="6"/>
  <c r="LH424" i="6"/>
  <c r="IY424" i="6" s="1"/>
  <c r="LH455" i="6"/>
  <c r="LH129" i="6"/>
  <c r="LF488" i="6"/>
  <c r="LH488" i="6"/>
  <c r="LG513" i="6"/>
  <c r="LH513" i="6"/>
  <c r="LF478" i="6"/>
  <c r="LH478" i="6" s="1"/>
  <c r="LG560" i="6"/>
  <c r="LH560" i="6" s="1"/>
  <c r="MK106" i="6"/>
  <c r="DD106" i="6" s="1"/>
  <c r="HN366" i="6"/>
  <c r="AL366" i="6" s="1"/>
  <c r="LH580" i="6"/>
  <c r="HL566" i="6"/>
  <c r="AJ566" i="6" s="1"/>
  <c r="JI183" i="6"/>
  <c r="JO228" i="6"/>
  <c r="HL382" i="6"/>
  <c r="AJ382" i="6" s="1"/>
  <c r="LH456" i="6"/>
  <c r="LQ456" i="6"/>
  <c r="AI58" i="6"/>
  <c r="BD58" i="6" s="1"/>
  <c r="BC58" i="6"/>
  <c r="H123" i="6"/>
  <c r="IY119" i="6"/>
  <c r="JO119" i="6"/>
  <c r="CE119" i="6" s="1"/>
  <c r="CF119" i="6" s="1"/>
  <c r="LQ119" i="6"/>
  <c r="IY40" i="6"/>
  <c r="JI40" i="6"/>
  <c r="BY40" i="6" s="1"/>
  <c r="BZ40" i="6" s="1"/>
  <c r="LQ40" i="6"/>
  <c r="LW40" i="6"/>
  <c r="CP40" i="6" s="1"/>
  <c r="CQ40" i="6" s="1"/>
  <c r="DL40" i="6" s="1"/>
  <c r="IY155" i="6"/>
  <c r="LQ155" i="6"/>
  <c r="BI229" i="6"/>
  <c r="AO229" i="6"/>
  <c r="BJ229" i="6" s="1"/>
  <c r="L128" i="6"/>
  <c r="AQ316" i="6"/>
  <c r="BL316" i="6" s="1"/>
  <c r="BK316" i="6"/>
  <c r="CU334" i="6"/>
  <c r="DP334" i="6" s="1"/>
  <c r="DO334" i="6"/>
  <c r="AY570" i="6"/>
  <c r="AE570" i="6"/>
  <c r="AZ570" i="6" s="1"/>
  <c r="AQ122" i="6"/>
  <c r="BL122" i="6" s="1"/>
  <c r="BK122" i="6"/>
  <c r="DO231" i="6"/>
  <c r="CU231" i="6"/>
  <c r="DP231" i="6" s="1"/>
  <c r="AK466" i="6"/>
  <c r="BF466" i="6" s="1"/>
  <c r="BE466" i="6"/>
  <c r="LQ50" i="6"/>
  <c r="MA50" i="6"/>
  <c r="CT50" i="6" s="1"/>
  <c r="IY50" i="6"/>
  <c r="JK50" i="6"/>
  <c r="CA50" i="6" s="1"/>
  <c r="CB50" i="6" s="1"/>
  <c r="BE19" i="6"/>
  <c r="AK19" i="6"/>
  <c r="BF19" i="6" s="1"/>
  <c r="BC76" i="6"/>
  <c r="AI76" i="6"/>
  <c r="BD76" i="6" s="1"/>
  <c r="BC8" i="6"/>
  <c r="AI8" i="6"/>
  <c r="BD8" i="6" s="1"/>
  <c r="BK130" i="6"/>
  <c r="AQ130" i="6"/>
  <c r="BL130" i="6" s="1"/>
  <c r="CQ359" i="6"/>
  <c r="DL359" i="6" s="1"/>
  <c r="DK359" i="6"/>
  <c r="P9" i="6"/>
  <c r="CQ145" i="6"/>
  <c r="DL145" i="6" s="1"/>
  <c r="DK145" i="6"/>
  <c r="DK372" i="6"/>
  <c r="CQ372" i="6"/>
  <c r="DL372" i="6" s="1"/>
  <c r="CY331" i="6"/>
  <c r="DT331" i="6" s="1"/>
  <c r="DS331" i="6"/>
  <c r="BI86" i="6"/>
  <c r="AO86" i="6"/>
  <c r="BJ86" i="6" s="1"/>
  <c r="AQ378" i="6"/>
  <c r="BL378" i="6" s="1"/>
  <c r="BK378" i="6"/>
  <c r="AY572" i="6"/>
  <c r="AE572" i="6"/>
  <c r="AZ572" i="6" s="1"/>
  <c r="AM233" i="6"/>
  <c r="BH233" i="6" s="1"/>
  <c r="BG233" i="6"/>
  <c r="AE62" i="6"/>
  <c r="AZ62" i="6" s="1"/>
  <c r="AY62" i="6"/>
  <c r="IY64" i="6"/>
  <c r="LQ64" i="6"/>
  <c r="MK64" i="6"/>
  <c r="DD64" i="6" s="1"/>
  <c r="T77" i="6"/>
  <c r="IY122" i="6"/>
  <c r="LQ122" i="6"/>
  <c r="LY122" i="6" s="1"/>
  <c r="CR122" i="6" s="1"/>
  <c r="CS122" i="6" s="1"/>
  <c r="DN122" i="6" s="1"/>
  <c r="BK369" i="6"/>
  <c r="AQ369" i="6"/>
  <c r="BL369" i="6" s="1"/>
  <c r="JO446" i="6"/>
  <c r="CE446" i="6" s="1"/>
  <c r="CF446" i="6" s="1"/>
  <c r="JS42" i="6"/>
  <c r="CI42" i="6" s="1"/>
  <c r="CJ42" i="6" s="1"/>
  <c r="JO83" i="6"/>
  <c r="CE83" i="6" s="1"/>
  <c r="CF83" i="6" s="1"/>
  <c r="JM119" i="6"/>
  <c r="CC119" i="6" s="1"/>
  <c r="CD119" i="6" s="1"/>
  <c r="MA98" i="6"/>
  <c r="CT98" i="6" s="1"/>
  <c r="FN358" i="6"/>
  <c r="FJ358" i="6"/>
  <c r="JK364" i="6"/>
  <c r="JS364" i="6"/>
  <c r="CI364" i="6" s="1"/>
  <c r="CJ364" i="6" s="1"/>
  <c r="JI386" i="6"/>
  <c r="BY386" i="6" s="1"/>
  <c r="BZ386" i="6" s="1"/>
  <c r="JE386" i="6"/>
  <c r="BU386" i="6" s="1"/>
  <c r="BV386" i="6" s="1"/>
  <c r="LH459" i="6"/>
  <c r="FN399" i="6"/>
  <c r="Q399" i="6" s="1"/>
  <c r="JM386" i="6"/>
  <c r="CC386" i="6" s="1"/>
  <c r="CD386" i="6" s="1"/>
  <c r="HR390" i="6"/>
  <c r="AP390" i="6" s="1"/>
  <c r="JO393" i="6"/>
  <c r="CE393" i="6" s="1"/>
  <c r="CF393" i="6" s="1"/>
  <c r="HD380" i="6"/>
  <c r="AB380" i="6" s="1"/>
  <c r="JM398" i="6"/>
  <c r="CC398" i="6" s="1"/>
  <c r="CD398" i="6" s="1"/>
  <c r="JK398" i="6"/>
  <c r="CA398" i="6" s="1"/>
  <c r="CB398" i="6" s="1"/>
  <c r="LH554" i="6"/>
  <c r="HF567" i="6"/>
  <c r="AD567" i="6" s="1"/>
  <c r="LG556" i="6"/>
  <c r="LH12" i="6"/>
  <c r="IY28" i="6"/>
  <c r="LQ28" i="6"/>
  <c r="MI28" i="6" s="1"/>
  <c r="DB28" i="6" s="1"/>
  <c r="LH101" i="6"/>
  <c r="HL219" i="6"/>
  <c r="FF229" i="6"/>
  <c r="LH287" i="6"/>
  <c r="JE229" i="6"/>
  <c r="HN227" i="6"/>
  <c r="FF257" i="6"/>
  <c r="HJ369" i="6"/>
  <c r="AH369" i="6" s="1"/>
  <c r="LG578" i="6"/>
  <c r="LH578" i="6"/>
  <c r="LH347" i="6"/>
  <c r="LW368" i="6"/>
  <c r="CP368" i="6" s="1"/>
  <c r="DK368" i="6" s="1"/>
  <c r="JE508" i="6"/>
  <c r="BU508" i="6" s="1"/>
  <c r="BV508" i="6" s="1"/>
  <c r="JE4" i="6"/>
  <c r="BU4" i="6" s="1"/>
  <c r="BV4" i="6" s="1"/>
  <c r="JE46" i="6"/>
  <c r="BU46" i="6" s="1"/>
  <c r="BV46" i="6" s="1"/>
  <c r="JG42" i="6"/>
  <c r="BW42" i="6" s="1"/>
  <c r="BX42" i="6" s="1"/>
  <c r="MA54" i="6"/>
  <c r="CT54" i="6" s="1"/>
  <c r="DO54" i="6" s="1"/>
  <c r="LW68" i="6"/>
  <c r="CP68" i="6" s="1"/>
  <c r="JQ89" i="6"/>
  <c r="CG89" i="6" s="1"/>
  <c r="CH89" i="6" s="1"/>
  <c r="JE119" i="6"/>
  <c r="BU119" i="6" s="1"/>
  <c r="BV119" i="6" s="1"/>
  <c r="JQ77" i="6"/>
  <c r="CG77" i="6" s="1"/>
  <c r="CH77" i="6" s="1"/>
  <c r="HJ189" i="6"/>
  <c r="HN183" i="6"/>
  <c r="JM364" i="6"/>
  <c r="ME355" i="6"/>
  <c r="CX355" i="6" s="1"/>
  <c r="ME362" i="6"/>
  <c r="CX362" i="6" s="1"/>
  <c r="CY362" i="6" s="1"/>
  <c r="DT362" i="6" s="1"/>
  <c r="JS391" i="6"/>
  <c r="CI391" i="6" s="1"/>
  <c r="CJ391" i="6" s="1"/>
  <c r="FR385" i="6"/>
  <c r="U385" i="6" s="1"/>
  <c r="MC381" i="6"/>
  <c r="CV381" i="6" s="1"/>
  <c r="JS398" i="6"/>
  <c r="CI398" i="6" s="1"/>
  <c r="CJ398" i="6" s="1"/>
  <c r="JM397" i="6"/>
  <c r="CC397" i="6" s="1"/>
  <c r="CD397" i="6" s="1"/>
  <c r="JE393" i="6"/>
  <c r="BU393" i="6" s="1"/>
  <c r="BV393" i="6" s="1"/>
  <c r="JQ393" i="6"/>
  <c r="CG393" i="6" s="1"/>
  <c r="CH393" i="6" s="1"/>
  <c r="HD387" i="6"/>
  <c r="AB387" i="6" s="1"/>
  <c r="FJ393" i="6"/>
  <c r="M393" i="6" s="1"/>
  <c r="AW149" i="6"/>
  <c r="AC149" i="6"/>
  <c r="AX149" i="6" s="1"/>
  <c r="HL226" i="6"/>
  <c r="MA228" i="6"/>
  <c r="ME266" i="6"/>
  <c r="MI258" i="6"/>
  <c r="DB258" i="6" s="1"/>
  <c r="LH324" i="6"/>
  <c r="HL378" i="6"/>
  <c r="AJ378" i="6" s="1"/>
  <c r="MA372" i="6"/>
  <c r="CT372" i="6" s="1"/>
  <c r="CU372" i="6" s="1"/>
  <c r="DP372" i="6" s="1"/>
  <c r="MK372" i="6"/>
  <c r="DD372" i="6" s="1"/>
  <c r="LH352" i="6"/>
  <c r="LG470" i="6"/>
  <c r="LH470" i="6" s="1"/>
  <c r="LG440" i="6"/>
  <c r="LH440" i="6" s="1"/>
  <c r="LH534" i="6"/>
  <c r="LG564" i="6"/>
  <c r="LH564" i="6"/>
  <c r="LF483" i="6"/>
  <c r="LH483" i="6"/>
  <c r="LF515" i="6"/>
  <c r="LH515" i="6"/>
  <c r="LQ515" i="6" s="1"/>
  <c r="LW384" i="6"/>
  <c r="CP384" i="6" s="1"/>
  <c r="LW430" i="6"/>
  <c r="CP430" i="6" s="1"/>
  <c r="LW446" i="6"/>
  <c r="CP446" i="6" s="1"/>
  <c r="CQ446" i="6" s="1"/>
  <c r="DL446" i="6" s="1"/>
  <c r="HD545" i="6"/>
  <c r="AB545" i="6" s="1"/>
  <c r="JM4" i="6"/>
  <c r="CC4" i="6" s="1"/>
  <c r="CD4" i="6" s="1"/>
  <c r="JK4" i="6"/>
  <c r="CA4" i="6" s="1"/>
  <c r="CB4" i="6" s="1"/>
  <c r="JK42" i="6"/>
  <c r="CA42" i="6" s="1"/>
  <c r="CB42" i="6" s="1"/>
  <c r="JE42" i="6"/>
  <c r="BU42" i="6" s="1"/>
  <c r="BV42" i="6" s="1"/>
  <c r="ME68" i="6"/>
  <c r="CX68" i="6" s="1"/>
  <c r="JI119" i="6"/>
  <c r="BY119" i="6" s="1"/>
  <c r="BZ119" i="6" s="1"/>
  <c r="LY84" i="6"/>
  <c r="CR84" i="6" s="1"/>
  <c r="FR183" i="6"/>
  <c r="U183" i="6" s="1"/>
  <c r="JE364" i="6"/>
  <c r="FH358" i="6"/>
  <c r="HH397" i="6"/>
  <c r="AF397" i="6" s="1"/>
  <c r="JQ391" i="6"/>
  <c r="CG391" i="6" s="1"/>
  <c r="CH391" i="6" s="1"/>
  <c r="JG391" i="6"/>
  <c r="BW391" i="6" s="1"/>
  <c r="BX391" i="6" s="1"/>
  <c r="HD385" i="6"/>
  <c r="AB385" i="6" s="1"/>
  <c r="JE398" i="6"/>
  <c r="BU398" i="6" s="1"/>
  <c r="BV398" i="6" s="1"/>
  <c r="JQ386" i="6"/>
  <c r="CG386" i="6" s="1"/>
  <c r="CH386" i="6" s="1"/>
  <c r="HR397" i="6"/>
  <c r="AP397" i="6" s="1"/>
  <c r="JS393" i="6"/>
  <c r="CI393" i="6" s="1"/>
  <c r="CJ393" i="6" s="1"/>
  <c r="LG492" i="6"/>
  <c r="JE60" i="6"/>
  <c r="BU60" i="6" s="1"/>
  <c r="BV60" i="6" s="1"/>
  <c r="LW185" i="6"/>
  <c r="HN219" i="6"/>
  <c r="FL220" i="6"/>
  <c r="LG301" i="6"/>
  <c r="LH301" i="6" s="1"/>
  <c r="GZ391" i="6"/>
  <c r="HA391" i="6"/>
  <c r="JA388" i="6"/>
  <c r="JB388" i="6"/>
  <c r="LG450" i="6"/>
  <c r="LH450" i="6"/>
  <c r="HF548" i="6"/>
  <c r="AD548" i="6" s="1"/>
  <c r="ME384" i="6"/>
  <c r="CX384" i="6" s="1"/>
  <c r="CY384" i="6" s="1"/>
  <c r="DT384" i="6" s="1"/>
  <c r="LY388" i="6"/>
  <c r="CR388" i="6" s="1"/>
  <c r="JE79" i="6"/>
  <c r="BU79" i="6" s="1"/>
  <c r="BV79" i="6" s="1"/>
  <c r="JG190" i="6"/>
  <c r="MK263" i="6"/>
  <c r="DD263" i="6" s="1"/>
  <c r="FJ262" i="6"/>
  <c r="FD360" i="6"/>
  <c r="FF358" i="6"/>
  <c r="JK360" i="6"/>
  <c r="HJ397" i="6"/>
  <c r="AH397" i="6"/>
  <c r="HF370" i="6"/>
  <c r="AD370" i="6" s="1"/>
  <c r="JQ400" i="6"/>
  <c r="CG400" i="6" s="1"/>
  <c r="CH400" i="6" s="1"/>
  <c r="HN385" i="6"/>
  <c r="AL385" i="6" s="1"/>
  <c r="FF399" i="6"/>
  <c r="I399" i="6" s="1"/>
  <c r="JQ397" i="6"/>
  <c r="CG397" i="6" s="1"/>
  <c r="CH397" i="6" s="1"/>
  <c r="JI397" i="6"/>
  <c r="BY397" i="6" s="1"/>
  <c r="BZ397" i="6" s="1"/>
  <c r="HF390" i="6"/>
  <c r="AD390" i="6" s="1"/>
  <c r="LQ100" i="6"/>
  <c r="MC100" i="6"/>
  <c r="CV100" i="6" s="1"/>
  <c r="DQ100" i="6" s="1"/>
  <c r="IY100" i="6"/>
  <c r="LH30" i="6"/>
  <c r="H130" i="6"/>
  <c r="ME182" i="6"/>
  <c r="MA185" i="6"/>
  <c r="MK228" i="6"/>
  <c r="DD228" i="6" s="1"/>
  <c r="FD398" i="6"/>
  <c r="G398" i="6" s="1"/>
  <c r="LH396" i="6"/>
  <c r="LH507" i="6"/>
  <c r="LG575" i="6"/>
  <c r="LH575" i="6" s="1"/>
  <c r="MI368" i="6"/>
  <c r="DB368" i="6" s="1"/>
  <c r="DW368" i="6" s="1"/>
  <c r="JK506" i="6"/>
  <c r="CA506" i="6" s="1"/>
  <c r="CB506" i="6" s="1"/>
  <c r="JG508" i="6"/>
  <c r="BW508" i="6" s="1"/>
  <c r="BX508" i="6" s="1"/>
  <c r="MG68" i="6"/>
  <c r="CZ68" i="6" s="1"/>
  <c r="DA68" i="6" s="1"/>
  <c r="DV68" i="6" s="1"/>
  <c r="JS119" i="6"/>
  <c r="CI119" i="6" s="1"/>
  <c r="CJ119" i="6" s="1"/>
  <c r="HJ183" i="6"/>
  <c r="LY227" i="6"/>
  <c r="FD188" i="6"/>
  <c r="LH215" i="6"/>
  <c r="FH260" i="6"/>
  <c r="MG354" i="6"/>
  <c r="CZ354" i="6" s="1"/>
  <c r="DA354" i="6" s="1"/>
  <c r="DV354" i="6" s="1"/>
  <c r="JS363" i="6"/>
  <c r="CI363" i="6" s="1"/>
  <c r="CJ363" i="6" s="1"/>
  <c r="JI356" i="6"/>
  <c r="FP385" i="6"/>
  <c r="S385" i="6" s="1"/>
  <c r="FP399" i="6"/>
  <c r="S399" i="6" s="1"/>
  <c r="HN375" i="6"/>
  <c r="AL375" i="6" s="1"/>
  <c r="JG386" i="6"/>
  <c r="BW386" i="6" s="1"/>
  <c r="BX386" i="6" s="1"/>
  <c r="HJ385" i="6"/>
  <c r="AH385" i="6" s="1"/>
  <c r="HJ399" i="6"/>
  <c r="AH399" i="6" s="1"/>
  <c r="LQ107" i="6"/>
  <c r="IY107" i="6"/>
  <c r="MG264" i="6"/>
  <c r="LG472" i="6"/>
  <c r="LH472" i="6"/>
  <c r="LG585" i="6"/>
  <c r="LH585" i="6"/>
  <c r="JS356" i="6"/>
  <c r="CI356" i="6" s="1"/>
  <c r="CJ356" i="6" s="1"/>
  <c r="LH90" i="6"/>
  <c r="AM124" i="6"/>
  <c r="BH124" i="6" s="1"/>
  <c r="BG124" i="6"/>
  <c r="AO124" i="6"/>
  <c r="BJ124" i="6" s="1"/>
  <c r="BI124" i="6"/>
  <c r="JA382" i="6"/>
  <c r="JB382" i="6"/>
  <c r="MA384" i="6"/>
  <c r="CT384" i="6" s="1"/>
  <c r="LH375" i="6"/>
  <c r="MK384" i="6"/>
  <c r="DD384" i="6" s="1"/>
  <c r="JO414" i="6"/>
  <c r="CE414" i="6" s="1"/>
  <c r="CF414" i="6" s="1"/>
  <c r="MC484" i="6"/>
  <c r="CV484" i="6" s="1"/>
  <c r="CW484" i="6" s="1"/>
  <c r="DR484" i="6" s="1"/>
  <c r="JQ506" i="6"/>
  <c r="CG506" i="6" s="1"/>
  <c r="CH506" i="6" s="1"/>
  <c r="HN545" i="6"/>
  <c r="AL545" i="6" s="1"/>
  <c r="MA68" i="6"/>
  <c r="CT68" i="6" s="1"/>
  <c r="CU68" i="6" s="1"/>
  <c r="DP68" i="6" s="1"/>
  <c r="JE111" i="6"/>
  <c r="BU111" i="6" s="1"/>
  <c r="BV111" i="6" s="1"/>
  <c r="FD183" i="6"/>
  <c r="JK266" i="6"/>
  <c r="JQ262" i="6"/>
  <c r="CG262" i="6" s="1"/>
  <c r="CH262" i="6" s="1"/>
  <c r="JM356" i="6"/>
  <c r="FR360" i="6"/>
  <c r="U360" i="6" s="1"/>
  <c r="JI364" i="6"/>
  <c r="JE356" i="6"/>
  <c r="MG362" i="6"/>
  <c r="CZ362" i="6" s="1"/>
  <c r="DA362" i="6" s="1"/>
  <c r="DV362" i="6" s="1"/>
  <c r="JG373" i="6"/>
  <c r="BW373" i="6" s="1"/>
  <c r="BX373" i="6" s="1"/>
  <c r="JM400" i="6"/>
  <c r="CC400" i="6" s="1"/>
  <c r="CD400" i="6" s="1"/>
  <c r="HH372" i="6"/>
  <c r="AF372" i="6" s="1"/>
  <c r="HH366" i="6"/>
  <c r="AF366" i="6" s="1"/>
  <c r="HL390" i="6"/>
  <c r="AJ390" i="6" s="1"/>
  <c r="HD392" i="6"/>
  <c r="AB392" i="6" s="1"/>
  <c r="JK386" i="6"/>
  <c r="CA386" i="6" s="1"/>
  <c r="CB386" i="6" s="1"/>
  <c r="FF385" i="6"/>
  <c r="I385" i="6" s="1"/>
  <c r="FN380" i="6"/>
  <c r="Q380" i="6" s="1"/>
  <c r="HR552" i="6"/>
  <c r="AP552" i="6" s="1"/>
  <c r="LH579" i="6"/>
  <c r="HJ226" i="6"/>
  <c r="LH307" i="6"/>
  <c r="LG297" i="6"/>
  <c r="LH297" i="6" s="1"/>
  <c r="JS226" i="6"/>
  <c r="CI226" i="6" s="1"/>
  <c r="CJ226" i="6" s="1"/>
  <c r="FF398" i="6"/>
  <c r="I398" i="6" s="1"/>
  <c r="MA375" i="6"/>
  <c r="CT375" i="6" s="1"/>
  <c r="HJ382" i="6"/>
  <c r="AH382" i="6" s="1"/>
  <c r="HR382" i="6"/>
  <c r="AP382" i="6" s="1"/>
  <c r="MG484" i="6"/>
  <c r="CZ484" i="6" s="1"/>
  <c r="DA484" i="6" s="1"/>
  <c r="DV484" i="6" s="1"/>
  <c r="JQ508" i="6"/>
  <c r="CG508" i="6" s="1"/>
  <c r="CH508" i="6" s="1"/>
  <c r="ME524" i="6"/>
  <c r="CX524" i="6" s="1"/>
  <c r="HF545" i="6"/>
  <c r="AD545" i="6" s="1"/>
  <c r="MC68" i="6"/>
  <c r="CV68" i="6"/>
  <c r="DQ68" i="6" s="1"/>
  <c r="LY68" i="6"/>
  <c r="CR68" i="6" s="1"/>
  <c r="JI118" i="6"/>
  <c r="BY118" i="6" s="1"/>
  <c r="BZ118" i="6" s="1"/>
  <c r="MI227" i="6"/>
  <c r="DB227" i="6" s="1"/>
  <c r="DW227" i="6" s="1"/>
  <c r="HR184" i="6"/>
  <c r="AP184" i="6" s="1"/>
  <c r="HF184" i="6"/>
  <c r="JO190" i="6"/>
  <c r="MA263" i="6"/>
  <c r="FR265" i="6"/>
  <c r="U265" i="6" s="1"/>
  <c r="FD358" i="6"/>
  <c r="HN358" i="6"/>
  <c r="AL358" i="6" s="1"/>
  <c r="FN386" i="6"/>
  <c r="Q386" i="6" s="1"/>
  <c r="FP358" i="6"/>
  <c r="S358" i="6" s="1"/>
  <c r="LG416" i="6"/>
  <c r="LH416" i="6" s="1"/>
  <c r="JG398" i="6"/>
  <c r="BW398" i="6" s="1"/>
  <c r="BX398" i="6" s="1"/>
  <c r="LF556" i="6"/>
  <c r="LQ95" i="6"/>
  <c r="LW95" i="6" s="1"/>
  <c r="CP95" i="6" s="1"/>
  <c r="CQ95" i="6" s="1"/>
  <c r="DL95" i="6" s="1"/>
  <c r="IY95" i="6"/>
  <c r="LH80" i="6"/>
  <c r="JS189" i="6"/>
  <c r="CI189" i="6" s="1"/>
  <c r="CJ189" i="6" s="1"/>
  <c r="HP260" i="6"/>
  <c r="AN260" i="6" s="1"/>
  <c r="HD260" i="6"/>
  <c r="JG226" i="6"/>
  <c r="LW375" i="6"/>
  <c r="CP375" i="6" s="1"/>
  <c r="DK375" i="6" s="1"/>
  <c r="MK360" i="6"/>
  <c r="DD360" i="6" s="1"/>
  <c r="DE360" i="6" s="1"/>
  <c r="DZ360" i="6" s="1"/>
  <c r="HH382" i="6"/>
  <c r="AF382" i="6" s="1"/>
  <c r="JK387" i="6"/>
  <c r="CA387" i="6" s="1"/>
  <c r="CB387" i="6" s="1"/>
  <c r="AO451" i="6"/>
  <c r="BJ451" i="6" s="1"/>
  <c r="BI451" i="6"/>
  <c r="HJ570" i="6"/>
  <c r="AH570" i="6" s="1"/>
  <c r="N60" i="6"/>
  <c r="J62" i="6"/>
  <c r="R77" i="6"/>
  <c r="V67" i="6"/>
  <c r="P73" i="6"/>
  <c r="T75" i="6"/>
  <c r="H84" i="6"/>
  <c r="R90" i="6"/>
  <c r="N72" i="6"/>
  <c r="L93" i="6"/>
  <c r="H100" i="6"/>
  <c r="L101" i="6"/>
  <c r="P119" i="6"/>
  <c r="R123" i="6"/>
  <c r="H104" i="6"/>
  <c r="P107" i="6"/>
  <c r="J132" i="6"/>
  <c r="L145" i="6"/>
  <c r="V148" i="6"/>
  <c r="IY94" i="6"/>
  <c r="LQ94" i="6"/>
  <c r="ME94" i="6" s="1"/>
  <c r="CX94" i="6" s="1"/>
  <c r="H132" i="6"/>
  <c r="IY128" i="6"/>
  <c r="JG128" i="6"/>
  <c r="BW128" i="6" s="1"/>
  <c r="BX128" i="6" s="1"/>
  <c r="LQ128" i="6"/>
  <c r="MI128" i="6" s="1"/>
  <c r="DB128" i="6" s="1"/>
  <c r="AO358" i="6"/>
  <c r="BJ358" i="6" s="1"/>
  <c r="BI358" i="6"/>
  <c r="AC466" i="6"/>
  <c r="AX466" i="6" s="1"/>
  <c r="AW466" i="6"/>
  <c r="J66" i="6"/>
  <c r="V77" i="6"/>
  <c r="H75" i="6"/>
  <c r="J84" i="6"/>
  <c r="L74" i="6"/>
  <c r="R75" i="6"/>
  <c r="R86" i="6"/>
  <c r="N115" i="6"/>
  <c r="H103" i="6"/>
  <c r="V123" i="6"/>
  <c r="J117" i="6"/>
  <c r="L107" i="6"/>
  <c r="R168" i="6"/>
  <c r="H73" i="6"/>
  <c r="IY116" i="6"/>
  <c r="LQ116" i="6"/>
  <c r="MK116" i="6"/>
  <c r="DD116" i="6" s="1"/>
  <c r="DY116" i="6" s="1"/>
  <c r="CS117" i="6"/>
  <c r="DN117" i="6" s="1"/>
  <c r="DM117" i="6"/>
  <c r="BE148" i="6"/>
  <c r="AK148" i="6"/>
  <c r="BF148" i="6" s="1"/>
  <c r="AC330" i="6"/>
  <c r="AX330" i="6" s="1"/>
  <c r="AW330" i="6"/>
  <c r="DW375" i="6"/>
  <c r="DC375" i="6"/>
  <c r="DX375" i="6" s="1"/>
  <c r="LQ420" i="6"/>
  <c r="MK420" i="6" s="1"/>
  <c r="DD420" i="6" s="1"/>
  <c r="BE423" i="6"/>
  <c r="AK423" i="6"/>
  <c r="BF423" i="6" s="1"/>
  <c r="DM387" i="6"/>
  <c r="CS387" i="6"/>
  <c r="DN387" i="6" s="1"/>
  <c r="BA552" i="6"/>
  <c r="AG552" i="6"/>
  <c r="BB552" i="6" s="1"/>
  <c r="P62" i="6"/>
  <c r="R66" i="6"/>
  <c r="T66" i="6"/>
  <c r="P66" i="6"/>
  <c r="N79" i="6"/>
  <c r="P74" i="6"/>
  <c r="H82" i="6"/>
  <c r="H72" i="6"/>
  <c r="J75" i="6"/>
  <c r="P101" i="6"/>
  <c r="R115" i="6"/>
  <c r="N107" i="6"/>
  <c r="V103" i="6"/>
  <c r="P117" i="6"/>
  <c r="H109" i="6"/>
  <c r="H107" i="6"/>
  <c r="L106" i="6"/>
  <c r="R135" i="6"/>
  <c r="R125" i="6"/>
  <c r="R159" i="6"/>
  <c r="R163" i="6"/>
  <c r="T146" i="6"/>
  <c r="DC263" i="6"/>
  <c r="DX263" i="6" s="1"/>
  <c r="DW263" i="6"/>
  <c r="DW362" i="6"/>
  <c r="DC362" i="6"/>
  <c r="DX362" i="6" s="1"/>
  <c r="CY381" i="6"/>
  <c r="DT381" i="6" s="1"/>
  <c r="DS381" i="6"/>
  <c r="AC472" i="6"/>
  <c r="AX472" i="6" s="1"/>
  <c r="AW472" i="6"/>
  <c r="AW503" i="6"/>
  <c r="AC503" i="6"/>
  <c r="AX503" i="6" s="1"/>
  <c r="AW574" i="6"/>
  <c r="AC574" i="6"/>
  <c r="AX574" i="6" s="1"/>
  <c r="AC595" i="6"/>
  <c r="AX595" i="6" s="1"/>
  <c r="AW595" i="6"/>
  <c r="P63" i="6"/>
  <c r="H67" i="6"/>
  <c r="P75" i="6"/>
  <c r="R79" i="6"/>
  <c r="R74" i="6"/>
  <c r="H74" i="6"/>
  <c r="V84" i="6"/>
  <c r="H98" i="6"/>
  <c r="P86" i="6"/>
  <c r="P92" i="6"/>
  <c r="V99" i="6"/>
  <c r="R107" i="6"/>
  <c r="R103" i="6"/>
  <c r="P106" i="6"/>
  <c r="N130" i="6"/>
  <c r="J121" i="6"/>
  <c r="J107" i="6"/>
  <c r="T139" i="6"/>
  <c r="J126" i="6"/>
  <c r="H145" i="6"/>
  <c r="T172" i="6"/>
  <c r="L125" i="6"/>
  <c r="DK308" i="6"/>
  <c r="CQ308" i="6"/>
  <c r="DL308" i="6" s="1"/>
  <c r="AE322" i="6"/>
  <c r="AZ322" i="6" s="1"/>
  <c r="AY322" i="6"/>
  <c r="BA380" i="6"/>
  <c r="AG380" i="6"/>
  <c r="BB380" i="6" s="1"/>
  <c r="BK566" i="6"/>
  <c r="AQ566" i="6"/>
  <c r="BL566" i="6" s="1"/>
  <c r="H66" i="6"/>
  <c r="V60" i="6"/>
  <c r="L63" i="6"/>
  <c r="L81" i="6"/>
  <c r="T74" i="6"/>
  <c r="L84" i="6"/>
  <c r="T93" i="6"/>
  <c r="R98" i="6"/>
  <c r="T98" i="6"/>
  <c r="N104" i="6"/>
  <c r="V107" i="6"/>
  <c r="P121" i="6"/>
  <c r="N103" i="6"/>
  <c r="R130" i="6"/>
  <c r="P118" i="6"/>
  <c r="R121" i="6"/>
  <c r="V109" i="6"/>
  <c r="T141" i="6"/>
  <c r="V141" i="6"/>
  <c r="R124" i="6"/>
  <c r="V126" i="6"/>
  <c r="L148" i="6"/>
  <c r="N164" i="6"/>
  <c r="BA168" i="6"/>
  <c r="AG168" i="6"/>
  <c r="BB168" i="6" s="1"/>
  <c r="AC232" i="6"/>
  <c r="AX232" i="6" s="1"/>
  <c r="AW232" i="6"/>
  <c r="AW515" i="6"/>
  <c r="AC515" i="6"/>
  <c r="AX515" i="6" s="1"/>
  <c r="AW525" i="6"/>
  <c r="AC525" i="6"/>
  <c r="AX525" i="6" s="1"/>
  <c r="AG568" i="6"/>
  <c r="BB568" i="6" s="1"/>
  <c r="BA568" i="6"/>
  <c r="N66" i="6"/>
  <c r="H60" i="6"/>
  <c r="V62" i="6"/>
  <c r="J61" i="6"/>
  <c r="R67" i="6"/>
  <c r="H63" i="6"/>
  <c r="V74" i="6"/>
  <c r="N89" i="6"/>
  <c r="V81" i="6"/>
  <c r="T82" i="6"/>
  <c r="V87" i="6"/>
  <c r="P100" i="6"/>
  <c r="L87" i="6"/>
  <c r="P90" i="6"/>
  <c r="N99" i="6"/>
  <c r="H101" i="6"/>
  <c r="J92" i="6"/>
  <c r="T100" i="6"/>
  <c r="J103" i="6"/>
  <c r="V130" i="6"/>
  <c r="T106" i="6"/>
  <c r="P128" i="6"/>
  <c r="N132" i="6"/>
  <c r="T104" i="6"/>
  <c r="L135" i="6"/>
  <c r="L146" i="6"/>
  <c r="P164" i="6"/>
  <c r="H157" i="6"/>
  <c r="J168" i="6"/>
  <c r="IY148" i="6"/>
  <c r="JS148" i="6"/>
  <c r="CI148" i="6" s="1"/>
  <c r="CJ148" i="6" s="1"/>
  <c r="LQ148" i="6"/>
  <c r="MI148" i="6"/>
  <c r="DB148" i="6" s="1"/>
  <c r="H168" i="6"/>
  <c r="DC369" i="6"/>
  <c r="DX369" i="6" s="1"/>
  <c r="DW369" i="6"/>
  <c r="IY480" i="6"/>
  <c r="LQ480" i="6"/>
  <c r="LY480" i="6" s="1"/>
  <c r="CR480" i="6" s="1"/>
  <c r="V66" i="6"/>
  <c r="L60" i="6"/>
  <c r="N67" i="6"/>
  <c r="L67" i="6"/>
  <c r="J74" i="6"/>
  <c r="R89" i="6"/>
  <c r="V72" i="6"/>
  <c r="P82" i="6"/>
  <c r="P110" i="6"/>
  <c r="H93" i="6"/>
  <c r="J99" i="6"/>
  <c r="J90" i="6"/>
  <c r="L109" i="6"/>
  <c r="N109" i="6"/>
  <c r="T128" i="6"/>
  <c r="R132" i="6"/>
  <c r="V106" i="6"/>
  <c r="V117" i="6"/>
  <c r="V131" i="6"/>
  <c r="L166" i="6"/>
  <c r="V164" i="6"/>
  <c r="L168" i="6"/>
  <c r="AQ385" i="6"/>
  <c r="BL385" i="6" s="1"/>
  <c r="BK385" i="6"/>
  <c r="CY379" i="6"/>
  <c r="DT379" i="6" s="1"/>
  <c r="DS379" i="6"/>
  <c r="LQ454" i="6"/>
  <c r="IY454" i="6"/>
  <c r="JM454" i="6" s="1"/>
  <c r="CC454" i="6" s="1"/>
  <c r="CD454" i="6" s="1"/>
  <c r="AG569" i="6"/>
  <c r="BB569" i="6" s="1"/>
  <c r="BA569" i="6"/>
  <c r="R60" i="6"/>
  <c r="V61" i="6"/>
  <c r="N62" i="6"/>
  <c r="L75" i="6"/>
  <c r="V75" i="6"/>
  <c r="P72" i="6"/>
  <c r="T80" i="6"/>
  <c r="V89" i="6"/>
  <c r="R72" i="6"/>
  <c r="H87" i="6"/>
  <c r="N87" i="6"/>
  <c r="T90" i="6"/>
  <c r="N106" i="6"/>
  <c r="L116" i="6"/>
  <c r="N116" i="6"/>
  <c r="P116" i="6"/>
  <c r="N123" i="6"/>
  <c r="V132" i="6"/>
  <c r="R117" i="6"/>
  <c r="L104" i="6"/>
  <c r="T107" i="6"/>
  <c r="P123" i="6"/>
  <c r="P148" i="6"/>
  <c r="N148" i="6"/>
  <c r="R155" i="6"/>
  <c r="L167" i="6"/>
  <c r="LQ55" i="6"/>
  <c r="MC55" i="6" s="1"/>
  <c r="CV55" i="6" s="1"/>
  <c r="IY55" i="6"/>
  <c r="JM55" i="6" s="1"/>
  <c r="CC55" i="6" s="1"/>
  <c r="CD55" i="6" s="1"/>
  <c r="J159" i="6"/>
  <c r="DK200" i="6"/>
  <c r="CQ200" i="6"/>
  <c r="DL200" i="6" s="1"/>
  <c r="DK241" i="6"/>
  <c r="CQ241" i="6"/>
  <c r="DL241" i="6" s="1"/>
  <c r="DC367" i="6"/>
  <c r="DX367" i="6" s="1"/>
  <c r="DW367" i="6"/>
  <c r="IY404" i="6"/>
  <c r="JQ404" i="6" s="1"/>
  <c r="CG404" i="6" s="1"/>
  <c r="CH404" i="6" s="1"/>
  <c r="LQ404" i="6"/>
  <c r="LQ451" i="6"/>
  <c r="LW451" i="6" s="1"/>
  <c r="CP451" i="6" s="1"/>
  <c r="IY451" i="6"/>
  <c r="MK373" i="6"/>
  <c r="DD373" i="6" s="1"/>
  <c r="LY398" i="6"/>
  <c r="CR398" i="6" s="1"/>
  <c r="DM398" i="6" s="1"/>
  <c r="MA520" i="6"/>
  <c r="CT520" i="6" s="1"/>
  <c r="DO520" i="6" s="1"/>
  <c r="JG591" i="6"/>
  <c r="BW591" i="6" s="1"/>
  <c r="BX591" i="6" s="1"/>
  <c r="JK591" i="6"/>
  <c r="CA591" i="6" s="1"/>
  <c r="CB591" i="6" s="1"/>
  <c r="JO5" i="6"/>
  <c r="CE5" i="6" s="1"/>
  <c r="CF5" i="6" s="1"/>
  <c r="JK5" i="6"/>
  <c r="CA5" i="6" s="1"/>
  <c r="CB5" i="6" s="1"/>
  <c r="JS5" i="6"/>
  <c r="CI5" i="6" s="1"/>
  <c r="CJ5" i="6" s="1"/>
  <c r="LQ18" i="6"/>
  <c r="IY18" i="6"/>
  <c r="JK18" i="6" s="1"/>
  <c r="CA18" i="6" s="1"/>
  <c r="CB18" i="6" s="1"/>
  <c r="JM31" i="6"/>
  <c r="CC31" i="6" s="1"/>
  <c r="CD31" i="6" s="1"/>
  <c r="LW17" i="6"/>
  <c r="CP17" i="6" s="1"/>
  <c r="MA17" i="6"/>
  <c r="CT17" i="6"/>
  <c r="CU17" i="6" s="1"/>
  <c r="DP17" i="6" s="1"/>
  <c r="LQ32" i="6"/>
  <c r="LW32" i="6" s="1"/>
  <c r="CP32" i="6" s="1"/>
  <c r="CQ32" i="6" s="1"/>
  <c r="DL32" i="6" s="1"/>
  <c r="IY32" i="6"/>
  <c r="JM32" i="6" s="1"/>
  <c r="CC32" i="6" s="1"/>
  <c r="CD32" i="6" s="1"/>
  <c r="JI46" i="6"/>
  <c r="BY46" i="6" s="1"/>
  <c r="BZ46" i="6" s="1"/>
  <c r="JS38" i="6"/>
  <c r="CI38" i="6" s="1"/>
  <c r="CJ38" i="6" s="1"/>
  <c r="R64" i="6"/>
  <c r="V68" i="6"/>
  <c r="J82" i="6"/>
  <c r="J70" i="6"/>
  <c r="AO61" i="6"/>
  <c r="BJ61" i="6" s="1"/>
  <c r="BI61" i="6"/>
  <c r="R76" i="6"/>
  <c r="J80" i="6"/>
  <c r="H61" i="6"/>
  <c r="MA61" i="6"/>
  <c r="CT61" i="6" s="1"/>
  <c r="H79" i="6"/>
  <c r="P99" i="6"/>
  <c r="P109" i="6"/>
  <c r="AM80" i="6"/>
  <c r="BH80" i="6" s="1"/>
  <c r="BG80" i="6"/>
  <c r="R95" i="6"/>
  <c r="AO75" i="6"/>
  <c r="BJ75" i="6" s="1"/>
  <c r="BI75" i="6"/>
  <c r="IY81" i="6"/>
  <c r="LQ81" i="6"/>
  <c r="AM109" i="6"/>
  <c r="BH109" i="6" s="1"/>
  <c r="BG109" i="6"/>
  <c r="T122" i="6"/>
  <c r="N113" i="6"/>
  <c r="T118" i="6"/>
  <c r="LQ112" i="6"/>
  <c r="IY112" i="6"/>
  <c r="J123" i="6"/>
  <c r="H128" i="6"/>
  <c r="LY109" i="6"/>
  <c r="CR109" i="6"/>
  <c r="CS109" i="6" s="1"/>
  <c r="DN109" i="6" s="1"/>
  <c r="P112" i="6"/>
  <c r="MC84" i="6"/>
  <c r="CV84" i="6" s="1"/>
  <c r="DQ84" i="6" s="1"/>
  <c r="AW125" i="6"/>
  <c r="AC125" i="6"/>
  <c r="AX125" i="6" s="1"/>
  <c r="LH123" i="6"/>
  <c r="N139" i="6"/>
  <c r="H149" i="6"/>
  <c r="LQ125" i="6"/>
  <c r="MI125" i="6" s="1"/>
  <c r="DB125" i="6" s="1"/>
  <c r="IY125" i="6"/>
  <c r="JI125" i="6" s="1"/>
  <c r="BY125" i="6" s="1"/>
  <c r="BZ125" i="6" s="1"/>
  <c r="BA141" i="6"/>
  <c r="AG141" i="6"/>
  <c r="BB141" i="6" s="1"/>
  <c r="J138" i="6"/>
  <c r="H166" i="6"/>
  <c r="V139" i="6"/>
  <c r="AI150" i="6"/>
  <c r="BD150" i="6" s="1"/>
  <c r="R139" i="6"/>
  <c r="AI170" i="6"/>
  <c r="BD170" i="6" s="1"/>
  <c r="BC170" i="6"/>
  <c r="AC178" i="6"/>
  <c r="AX178" i="6" s="1"/>
  <c r="AW178" i="6"/>
  <c r="T129" i="6"/>
  <c r="R158" i="6"/>
  <c r="H154" i="6"/>
  <c r="JE188" i="6"/>
  <c r="JS188" i="6"/>
  <c r="CI188" i="6" s="1"/>
  <c r="CJ188" i="6" s="1"/>
  <c r="H155" i="6"/>
  <c r="DS163" i="6"/>
  <c r="CY163" i="6"/>
  <c r="DT163" i="6" s="1"/>
  <c r="AW168" i="6"/>
  <c r="AC168" i="6"/>
  <c r="AX168" i="6" s="1"/>
  <c r="JO188" i="6"/>
  <c r="CW213" i="6"/>
  <c r="DR213" i="6" s="1"/>
  <c r="DQ213" i="6"/>
  <c r="HN189" i="6"/>
  <c r="HP191" i="6"/>
  <c r="AN191" i="6" s="1"/>
  <c r="CU237" i="6"/>
  <c r="DP237" i="6" s="1"/>
  <c r="DO237" i="6"/>
  <c r="CS203" i="6"/>
  <c r="DN203" i="6" s="1"/>
  <c r="DM203" i="6"/>
  <c r="JM184" i="6"/>
  <c r="HP221" i="6"/>
  <c r="AN221" i="6" s="1"/>
  <c r="FR189" i="6"/>
  <c r="U189" i="6" s="1"/>
  <c r="DC237" i="6"/>
  <c r="DX237" i="6" s="1"/>
  <c r="DW237" i="6"/>
  <c r="LW227" i="6"/>
  <c r="JE256" i="6"/>
  <c r="HH263" i="6"/>
  <c r="JS256" i="6"/>
  <c r="CI256" i="6" s="1"/>
  <c r="CJ256" i="6" s="1"/>
  <c r="FL260" i="6"/>
  <c r="HR266" i="6"/>
  <c r="AP266" i="6" s="1"/>
  <c r="CS334" i="6"/>
  <c r="DN334" i="6" s="1"/>
  <c r="DM334" i="6"/>
  <c r="AC305" i="6"/>
  <c r="AX305" i="6" s="1"/>
  <c r="AW305" i="6"/>
  <c r="AM334" i="6"/>
  <c r="BH334" i="6" s="1"/>
  <c r="BG334" i="6"/>
  <c r="JB367" i="6"/>
  <c r="JA367" i="6"/>
  <c r="LY354" i="6"/>
  <c r="CR354" i="6" s="1"/>
  <c r="AM362" i="6"/>
  <c r="BH362" i="6" s="1"/>
  <c r="BG362" i="6"/>
  <c r="CS372" i="6"/>
  <c r="DN372" i="6" s="1"/>
  <c r="DM372" i="6"/>
  <c r="DS335" i="6"/>
  <c r="CY335" i="6"/>
  <c r="DT335" i="6" s="1"/>
  <c r="FH356" i="6"/>
  <c r="JQ356" i="6"/>
  <c r="CG356" i="6" s="1"/>
  <c r="CH356" i="6" s="1"/>
  <c r="FP360" i="6"/>
  <c r="S360" i="6" s="1"/>
  <c r="HH392" i="6"/>
  <c r="AF392" i="6" s="1"/>
  <c r="HH370" i="6"/>
  <c r="AF370" i="6" s="1"/>
  <c r="FA376" i="6"/>
  <c r="EZ376" i="6"/>
  <c r="HN392" i="6"/>
  <c r="AL392" i="6"/>
  <c r="LW366" i="6"/>
  <c r="CP366" i="6" s="1"/>
  <c r="HJ387" i="6"/>
  <c r="AH387" i="6" s="1"/>
  <c r="JM368" i="6"/>
  <c r="CC368" i="6" s="1"/>
  <c r="CD368" i="6" s="1"/>
  <c r="HL387" i="6"/>
  <c r="AJ387" i="6" s="1"/>
  <c r="LG428" i="6"/>
  <c r="LH428" i="6" s="1"/>
  <c r="AW402" i="6"/>
  <c r="AC402" i="6"/>
  <c r="AX402" i="6" s="1"/>
  <c r="HH400" i="6"/>
  <c r="AF400" i="6" s="1"/>
  <c r="HP400" i="6"/>
  <c r="AN400" i="6" s="1"/>
  <c r="LG439" i="6"/>
  <c r="LH439" i="6" s="1"/>
  <c r="FN381" i="6"/>
  <c r="Q381" i="6" s="1"/>
  <c r="HL396" i="6"/>
  <c r="AJ396" i="6" s="1"/>
  <c r="JI398" i="6"/>
  <c r="BY398" i="6" s="1"/>
  <c r="BZ398" i="6" s="1"/>
  <c r="JQ398" i="6"/>
  <c r="CG398" i="6" s="1"/>
  <c r="CH398" i="6" s="1"/>
  <c r="AG462" i="6"/>
  <c r="BB462" i="6" s="1"/>
  <c r="BA462" i="6"/>
  <c r="HD384" i="6"/>
  <c r="AB384" i="6" s="1"/>
  <c r="HH384" i="6"/>
  <c r="AF384" i="6" s="1"/>
  <c r="LG491" i="6"/>
  <c r="LH491" i="6"/>
  <c r="LG497" i="6"/>
  <c r="LH497" i="6" s="1"/>
  <c r="HH390" i="6"/>
  <c r="AF390" i="6" s="1"/>
  <c r="HP390" i="6"/>
  <c r="AN390" i="6" s="1"/>
  <c r="LF544" i="6"/>
  <c r="FL550" i="6"/>
  <c r="O550" i="6" s="1"/>
  <c r="J135" i="6"/>
  <c r="R126" i="6"/>
  <c r="L131" i="6"/>
  <c r="L139" i="6"/>
  <c r="T126" i="6"/>
  <c r="P132" i="6"/>
  <c r="V159" i="6"/>
  <c r="V163" i="6"/>
  <c r="N168" i="6"/>
  <c r="V166" i="6"/>
  <c r="T166" i="6"/>
  <c r="V177" i="6"/>
  <c r="JQ593" i="6"/>
  <c r="CG593" i="6" s="1"/>
  <c r="CH593" i="6" s="1"/>
  <c r="LQ10" i="6"/>
  <c r="LY10" i="6"/>
  <c r="CR10" i="6" s="1"/>
  <c r="IY10" i="6"/>
  <c r="LQ11" i="6"/>
  <c r="IY11" i="6"/>
  <c r="JS31" i="6"/>
  <c r="CI31" i="6" s="1"/>
  <c r="CJ31" i="6" s="1"/>
  <c r="CY21" i="6"/>
  <c r="DT21" i="6" s="1"/>
  <c r="MK27" i="6"/>
  <c r="DD27" i="6" s="1"/>
  <c r="JQ21" i="6"/>
  <c r="CG21" i="6" s="1"/>
  <c r="CH21" i="6" s="1"/>
  <c r="AG38" i="6"/>
  <c r="BB38" i="6" s="1"/>
  <c r="BA38" i="6"/>
  <c r="JO31" i="6"/>
  <c r="CE31" i="6" s="1"/>
  <c r="CF31" i="6" s="1"/>
  <c r="JK38" i="6"/>
  <c r="CA38" i="6" s="1"/>
  <c r="CB38" i="6" s="1"/>
  <c r="T87" i="6"/>
  <c r="MC61" i="6"/>
  <c r="CV61" i="6"/>
  <c r="BG64" i="6"/>
  <c r="AM64" i="6"/>
  <c r="BH64" i="6" s="1"/>
  <c r="N86" i="6"/>
  <c r="H88" i="6"/>
  <c r="IY51" i="6"/>
  <c r="JI51" i="6" s="1"/>
  <c r="BY51" i="6" s="1"/>
  <c r="BZ51" i="6" s="1"/>
  <c r="LQ51" i="6"/>
  <c r="MK51" i="6"/>
  <c r="DD51" i="6" s="1"/>
  <c r="DY51" i="6" s="1"/>
  <c r="J77" i="6"/>
  <c r="LY61" i="6"/>
  <c r="CR61" i="6" s="1"/>
  <c r="H69" i="6"/>
  <c r="P81" i="6"/>
  <c r="IY73" i="6"/>
  <c r="LQ73" i="6"/>
  <c r="R111" i="6"/>
  <c r="R116" i="6"/>
  <c r="JI67" i="6"/>
  <c r="BY67" i="6" s="1"/>
  <c r="BZ67" i="6" s="1"/>
  <c r="N98" i="6"/>
  <c r="LH92" i="6"/>
  <c r="V82" i="6"/>
  <c r="AW104" i="6"/>
  <c r="AC104" i="6"/>
  <c r="AX104" i="6" s="1"/>
  <c r="L110" i="6"/>
  <c r="V113" i="6"/>
  <c r="R122" i="6"/>
  <c r="R146" i="6"/>
  <c r="ME109" i="6"/>
  <c r="CX109" i="6" s="1"/>
  <c r="T144" i="6"/>
  <c r="H124" i="6"/>
  <c r="CY161" i="6"/>
  <c r="DT161" i="6" s="1"/>
  <c r="DS161" i="6"/>
  <c r="N125" i="6"/>
  <c r="T132" i="6"/>
  <c r="T161" i="6"/>
  <c r="L141" i="6"/>
  <c r="L144" i="6"/>
  <c r="L149" i="6"/>
  <c r="L124" i="6"/>
  <c r="LQ150" i="6"/>
  <c r="LY150" i="6"/>
  <c r="CR150" i="6" s="1"/>
  <c r="IY150" i="6"/>
  <c r="JK150" i="6"/>
  <c r="CA150" i="6" s="1"/>
  <c r="CB150" i="6" s="1"/>
  <c r="L159" i="6"/>
  <c r="AW160" i="6"/>
  <c r="AC160" i="6"/>
  <c r="AX160" i="6" s="1"/>
  <c r="CQ176" i="6"/>
  <c r="DL176" i="6" s="1"/>
  <c r="DK176" i="6"/>
  <c r="R129" i="6"/>
  <c r="DW160" i="6"/>
  <c r="DC160" i="6"/>
  <c r="DX160" i="6" s="1"/>
  <c r="N154" i="6"/>
  <c r="AM166" i="6"/>
  <c r="BH166" i="6" s="1"/>
  <c r="BG166" i="6"/>
  <c r="AE166" i="6"/>
  <c r="AZ166" i="6" s="1"/>
  <c r="AY166" i="6"/>
  <c r="FL188" i="6"/>
  <c r="HF185" i="6"/>
  <c r="P155" i="6"/>
  <c r="H163" i="6"/>
  <c r="CQ232" i="6"/>
  <c r="DL232" i="6" s="1"/>
  <c r="DK232" i="6"/>
  <c r="DC222" i="6"/>
  <c r="DX222" i="6" s="1"/>
  <c r="DW222" i="6"/>
  <c r="DA203" i="6"/>
  <c r="DV203" i="6" s="1"/>
  <c r="DU203" i="6"/>
  <c r="JK184" i="6"/>
  <c r="BG205" i="6"/>
  <c r="AM205" i="6"/>
  <c r="BH205" i="6" s="1"/>
  <c r="FH189" i="6"/>
  <c r="MK219" i="6"/>
  <c r="DD219" i="6" s="1"/>
  <c r="HF221" i="6"/>
  <c r="JG266" i="6"/>
  <c r="JG219" i="6"/>
  <c r="FH262" i="6"/>
  <c r="JG256" i="6"/>
  <c r="BE304" i="6"/>
  <c r="AK304" i="6"/>
  <c r="BF304" i="6" s="1"/>
  <c r="HP266" i="6"/>
  <c r="AN266" i="6" s="1"/>
  <c r="HF266" i="6"/>
  <c r="LH266" i="6"/>
  <c r="CS322" i="6"/>
  <c r="DN322" i="6" s="1"/>
  <c r="DM322" i="6"/>
  <c r="LG303" i="6"/>
  <c r="LH303" i="6" s="1"/>
  <c r="DS314" i="6"/>
  <c r="CY314" i="6"/>
  <c r="DT314" i="6" s="1"/>
  <c r="AO301" i="6"/>
  <c r="BJ301" i="6" s="1"/>
  <c r="BI301" i="6"/>
  <c r="FA369" i="6"/>
  <c r="EZ369" i="6"/>
  <c r="DA334" i="6"/>
  <c r="DV334" i="6" s="1"/>
  <c r="DU334" i="6"/>
  <c r="DW335" i="6"/>
  <c r="DC335" i="6"/>
  <c r="DX335" i="6" s="1"/>
  <c r="AQ327" i="6"/>
  <c r="BL327" i="6" s="1"/>
  <c r="BK327" i="6"/>
  <c r="FJ356" i="6"/>
  <c r="JG364" i="6"/>
  <c r="DU356" i="6"/>
  <c r="DA356" i="6"/>
  <c r="DV356" i="6" s="1"/>
  <c r="HN387" i="6"/>
  <c r="AL387" i="6" s="1"/>
  <c r="HL392" i="6"/>
  <c r="AJ392" i="6" s="1"/>
  <c r="HH387" i="6"/>
  <c r="AF387" i="6" s="1"/>
  <c r="HA388" i="6"/>
  <c r="GZ388" i="6"/>
  <c r="JB392" i="6"/>
  <c r="JA392" i="6"/>
  <c r="AY416" i="6"/>
  <c r="AE416" i="6"/>
  <c r="AZ416" i="6" s="1"/>
  <c r="HJ366" i="6"/>
  <c r="AH366" i="6" s="1"/>
  <c r="BI463" i="6"/>
  <c r="AO463" i="6"/>
  <c r="BJ463" i="6" s="1"/>
  <c r="FF381" i="6"/>
  <c r="I381" i="6" s="1"/>
  <c r="LS397" i="6"/>
  <c r="LT397" i="6"/>
  <c r="JI380" i="6"/>
  <c r="BY380" i="6" s="1"/>
  <c r="BZ380" i="6" s="1"/>
  <c r="HN400" i="6"/>
  <c r="AL400" i="6" s="1"/>
  <c r="BE462" i="6"/>
  <c r="AK462" i="6"/>
  <c r="BF462" i="6" s="1"/>
  <c r="JG393" i="6"/>
  <c r="BW393" i="6" s="1"/>
  <c r="BX393" i="6" s="1"/>
  <c r="JM393" i="6"/>
  <c r="CC393" i="6" s="1"/>
  <c r="CD393" i="6" s="1"/>
  <c r="LH443" i="6"/>
  <c r="HD396" i="6"/>
  <c r="AB396" i="6" s="1"/>
  <c r="LG486" i="6"/>
  <c r="LH486" i="6"/>
  <c r="LG599" i="6"/>
  <c r="LH599" i="6" s="1"/>
  <c r="FH566" i="6"/>
  <c r="K566" i="6" s="1"/>
  <c r="FL566" i="6"/>
  <c r="O566" i="6" s="1"/>
  <c r="JK510" i="6"/>
  <c r="CA510" i="6" s="1"/>
  <c r="CB510" i="6" s="1"/>
  <c r="LW520" i="6"/>
  <c r="CP520" i="6" s="1"/>
  <c r="CQ520" i="6" s="1"/>
  <c r="DL520" i="6" s="1"/>
  <c r="MI520" i="6"/>
  <c r="DB520" i="6" s="1"/>
  <c r="AK8" i="6"/>
  <c r="BF8" i="6" s="1"/>
  <c r="BE8" i="6"/>
  <c r="LY2" i="6"/>
  <c r="CR2" i="6" s="1"/>
  <c r="MK2" i="6"/>
  <c r="DD2" i="6" s="1"/>
  <c r="JI38" i="6"/>
  <c r="BY38" i="6" s="1"/>
  <c r="BZ38" i="6" s="1"/>
  <c r="H54" i="6"/>
  <c r="LQ34" i="6"/>
  <c r="MK34" i="6" s="1"/>
  <c r="DD34" i="6" s="1"/>
  <c r="IY34" i="6"/>
  <c r="JQ34" i="6" s="1"/>
  <c r="CG34" i="6" s="1"/>
  <c r="CH34" i="6" s="1"/>
  <c r="JQ38" i="6"/>
  <c r="CG38" i="6" s="1"/>
  <c r="CH38" i="6" s="1"/>
  <c r="P61" i="6"/>
  <c r="L80" i="6"/>
  <c r="MK77" i="6"/>
  <c r="DD77" i="6"/>
  <c r="AE75" i="6"/>
  <c r="AZ75" i="6" s="1"/>
  <c r="AY75" i="6"/>
  <c r="J89" i="6"/>
  <c r="N69" i="6"/>
  <c r="J101" i="6"/>
  <c r="MK118" i="6"/>
  <c r="DD118" i="6" s="1"/>
  <c r="AM75" i="6"/>
  <c r="BH75" i="6" s="1"/>
  <c r="BG75" i="6"/>
  <c r="IY88" i="6"/>
  <c r="JO88" i="6"/>
  <c r="CE88" i="6" s="1"/>
  <c r="CF88" i="6" s="1"/>
  <c r="LQ88" i="6"/>
  <c r="MA88" i="6" s="1"/>
  <c r="CT88" i="6" s="1"/>
  <c r="CU88" i="6" s="1"/>
  <c r="DP88" i="6" s="1"/>
  <c r="IY72" i="6"/>
  <c r="LQ72" i="6"/>
  <c r="AO98" i="6"/>
  <c r="BJ98" i="6" s="1"/>
  <c r="BI98" i="6"/>
  <c r="N101" i="6"/>
  <c r="T116" i="6"/>
  <c r="P98" i="6"/>
  <c r="AK111" i="6"/>
  <c r="BF111" i="6" s="1"/>
  <c r="BE111" i="6"/>
  <c r="J98" i="6"/>
  <c r="MG118" i="6"/>
  <c r="CZ118" i="6" s="1"/>
  <c r="DU118" i="6" s="1"/>
  <c r="T121" i="6"/>
  <c r="T115" i="6"/>
  <c r="L132" i="6"/>
  <c r="P96" i="6"/>
  <c r="H126" i="6"/>
  <c r="AM133" i="6"/>
  <c r="BH133" i="6" s="1"/>
  <c r="BG133" i="6"/>
  <c r="BA142" i="6"/>
  <c r="AG142" i="6"/>
  <c r="BB142" i="6" s="1"/>
  <c r="MK84" i="6"/>
  <c r="DD84" i="6" s="1"/>
  <c r="LY118" i="6"/>
  <c r="CR118" i="6" s="1"/>
  <c r="T136" i="6"/>
  <c r="AE139" i="6"/>
  <c r="AZ139" i="6" s="1"/>
  <c r="AY139" i="6"/>
  <c r="V142" i="6"/>
  <c r="J144" i="6"/>
  <c r="LQ136" i="6"/>
  <c r="MK136" i="6" s="1"/>
  <c r="DD136" i="6" s="1"/>
  <c r="DE136" i="6" s="1"/>
  <c r="DZ136" i="6" s="1"/>
  <c r="IY136" i="6"/>
  <c r="R154" i="6"/>
  <c r="AW163" i="6"/>
  <c r="AC163" i="6"/>
  <c r="AX163" i="6" s="1"/>
  <c r="AW177" i="6"/>
  <c r="AC177" i="6"/>
  <c r="AX177" i="6" s="1"/>
  <c r="JK188" i="6"/>
  <c r="L154" i="6"/>
  <c r="J129" i="6"/>
  <c r="T150" i="6"/>
  <c r="P158" i="6"/>
  <c r="CS166" i="6"/>
  <c r="DN166" i="6" s="1"/>
  <c r="DM166" i="6"/>
  <c r="DC180" i="6"/>
  <c r="DX180" i="6" s="1"/>
  <c r="DW180" i="6"/>
  <c r="HP185" i="6"/>
  <c r="AN185" i="6" s="1"/>
  <c r="JG188" i="6"/>
  <c r="LQ130" i="6"/>
  <c r="IY130" i="6"/>
  <c r="JM130" i="6"/>
  <c r="CC130" i="6" s="1"/>
  <c r="CD130" i="6" s="1"/>
  <c r="P144" i="6"/>
  <c r="JQ188" i="6"/>
  <c r="CG188" i="6" s="1"/>
  <c r="CH188" i="6" s="1"/>
  <c r="AM180" i="6"/>
  <c r="BH180" i="6" s="1"/>
  <c r="BG180" i="6"/>
  <c r="DW265" i="6"/>
  <c r="DC265" i="6"/>
  <c r="DX265" i="6" s="1"/>
  <c r="HL263" i="6"/>
  <c r="DA296" i="6"/>
  <c r="DV296" i="6" s="1"/>
  <c r="DU296" i="6"/>
  <c r="AM296" i="6"/>
  <c r="BH296" i="6" s="1"/>
  <c r="BG296" i="6"/>
  <c r="FH360" i="6"/>
  <c r="HF366" i="6"/>
  <c r="AD366" i="6" s="1"/>
  <c r="FR359" i="6"/>
  <c r="U359" i="6" s="1"/>
  <c r="HD366" i="6"/>
  <c r="AB366" i="6" s="1"/>
  <c r="MA367" i="6"/>
  <c r="CT367" i="6" s="1"/>
  <c r="DU340" i="6"/>
  <c r="DA340" i="6"/>
  <c r="DV340" i="6" s="1"/>
  <c r="FL359" i="6"/>
  <c r="JG356" i="6"/>
  <c r="LW367" i="6"/>
  <c r="CP367" i="6" s="1"/>
  <c r="CQ367" i="6" s="1"/>
  <c r="DL367" i="6" s="1"/>
  <c r="JE374" i="6"/>
  <c r="BU374" i="6" s="1"/>
  <c r="BV374" i="6" s="1"/>
  <c r="HP372" i="6"/>
  <c r="AN372" i="6" s="1"/>
  <c r="JS380" i="6"/>
  <c r="CI380" i="6" s="1"/>
  <c r="CJ380" i="6" s="1"/>
  <c r="HR387" i="6"/>
  <c r="AP387" i="6" s="1"/>
  <c r="JG368" i="6"/>
  <c r="BW368" i="6" s="1"/>
  <c r="BX368" i="6" s="1"/>
  <c r="AC456" i="6"/>
  <c r="AX456" i="6" s="1"/>
  <c r="AW456" i="6"/>
  <c r="FR372" i="6"/>
  <c r="U372" i="6" s="1"/>
  <c r="FJ380" i="6"/>
  <c r="M380" i="6" s="1"/>
  <c r="FJ381" i="6"/>
  <c r="M381" i="6" s="1"/>
  <c r="AE454" i="6"/>
  <c r="AZ454" i="6" s="1"/>
  <c r="AY454" i="6"/>
  <c r="BG508" i="6"/>
  <c r="AM508" i="6"/>
  <c r="BH508" i="6" s="1"/>
  <c r="FP386" i="6"/>
  <c r="S386" i="6" s="1"/>
  <c r="AO442" i="6"/>
  <c r="BJ442" i="6" s="1"/>
  <c r="BI442" i="6"/>
  <c r="AE443" i="6"/>
  <c r="AZ443" i="6" s="1"/>
  <c r="AY443" i="6"/>
  <c r="BE494" i="6"/>
  <c r="AK494" i="6"/>
  <c r="BF494" i="6" s="1"/>
  <c r="BI430" i="6"/>
  <c r="AO430" i="6"/>
  <c r="BJ430" i="6" s="1"/>
  <c r="LG487" i="6"/>
  <c r="LH487" i="6" s="1"/>
  <c r="LG543" i="6"/>
  <c r="LG532" i="6"/>
  <c r="LH532" i="6"/>
  <c r="LG572" i="6"/>
  <c r="LH572" i="6" s="1"/>
  <c r="LG584" i="6"/>
  <c r="LH584" i="6" s="1"/>
  <c r="FR566" i="6"/>
  <c r="U566" i="6" s="1"/>
  <c r="T135" i="6"/>
  <c r="H131" i="6"/>
  <c r="R148" i="6"/>
  <c r="V168" i="6"/>
  <c r="N166" i="6"/>
  <c r="H171" i="6"/>
  <c r="J164" i="6"/>
  <c r="LH241" i="6"/>
  <c r="LH419" i="6"/>
  <c r="JQ430" i="6"/>
  <c r="CG430" i="6" s="1"/>
  <c r="CH430" i="6" s="1"/>
  <c r="MI500" i="6"/>
  <c r="DB500" i="6"/>
  <c r="DW500" i="6" s="1"/>
  <c r="MG520" i="6"/>
  <c r="CZ520" i="6"/>
  <c r="DA520" i="6" s="1"/>
  <c r="DV520" i="6" s="1"/>
  <c r="LY520" i="6"/>
  <c r="CR520" i="6" s="1"/>
  <c r="DM520" i="6" s="1"/>
  <c r="JI591" i="6"/>
  <c r="BY591" i="6" s="1"/>
  <c r="BZ591" i="6" s="1"/>
  <c r="JM591" i="6"/>
  <c r="CC591" i="6" s="1"/>
  <c r="CD591" i="6" s="1"/>
  <c r="AE3" i="6"/>
  <c r="AZ3" i="6" s="1"/>
  <c r="AY3" i="6"/>
  <c r="JK31" i="6"/>
  <c r="CA31" i="6" s="1"/>
  <c r="CB31" i="6" s="1"/>
  <c r="MG27" i="6"/>
  <c r="CZ27" i="6" s="1"/>
  <c r="DA27" i="6" s="1"/>
  <c r="DV27" i="6" s="1"/>
  <c r="LQ23" i="6"/>
  <c r="IY23" i="6"/>
  <c r="JE23" i="6"/>
  <c r="BU23" i="6" s="1"/>
  <c r="BV23" i="6" s="1"/>
  <c r="JM50" i="6"/>
  <c r="CC50" i="6" s="1"/>
  <c r="CD50" i="6" s="1"/>
  <c r="JE21" i="6"/>
  <c r="BU21" i="6" s="1"/>
  <c r="BV21" i="6" s="1"/>
  <c r="LQ33" i="6"/>
  <c r="IY33" i="6"/>
  <c r="AE36" i="6"/>
  <c r="AZ36" i="6" s="1"/>
  <c r="AY36" i="6"/>
  <c r="JS50" i="6"/>
  <c r="CI50" i="6" s="1"/>
  <c r="CJ50" i="6" s="1"/>
  <c r="JE38" i="6"/>
  <c r="BU38" i="6" s="1"/>
  <c r="BV38" i="6" s="1"/>
  <c r="IY63" i="6"/>
  <c r="LQ63" i="6"/>
  <c r="R80" i="6"/>
  <c r="N61" i="6"/>
  <c r="P67" i="6"/>
  <c r="L69" i="6"/>
  <c r="MG61" i="6"/>
  <c r="CZ61" i="6" s="1"/>
  <c r="DW67" i="6"/>
  <c r="DC67" i="6"/>
  <c r="DX67" i="6" s="1"/>
  <c r="P70" i="6"/>
  <c r="R82" i="6"/>
  <c r="LY40" i="6"/>
  <c r="CR40" i="6" s="1"/>
  <c r="LQ70" i="6"/>
  <c r="IY70" i="6"/>
  <c r="JI70" i="6" s="1"/>
  <c r="BY70" i="6" s="1"/>
  <c r="BZ70" i="6" s="1"/>
  <c r="V101" i="6"/>
  <c r="IY69" i="6"/>
  <c r="LQ69" i="6"/>
  <c r="DA93" i="6"/>
  <c r="DV93" i="6" s="1"/>
  <c r="DU93" i="6"/>
  <c r="H95" i="6"/>
  <c r="T103" i="6"/>
  <c r="L112" i="6"/>
  <c r="IY87" i="6"/>
  <c r="JS87" i="6"/>
  <c r="CI87" i="6" s="1"/>
  <c r="CJ87" i="6" s="1"/>
  <c r="LQ87" i="6"/>
  <c r="MG87" i="6"/>
  <c r="CZ87" i="6" s="1"/>
  <c r="P69" i="6"/>
  <c r="BK101" i="6"/>
  <c r="AQ101" i="6"/>
  <c r="BL101" i="6" s="1"/>
  <c r="L103" i="6"/>
  <c r="AM139" i="6"/>
  <c r="BH139" i="6" s="1"/>
  <c r="BG139" i="6"/>
  <c r="T125" i="6"/>
  <c r="N141" i="6"/>
  <c r="V96" i="6"/>
  <c r="MK109" i="6"/>
  <c r="DD109" i="6" s="1"/>
  <c r="R112" i="6"/>
  <c r="AW132" i="6"/>
  <c r="AC132" i="6"/>
  <c r="AX132" i="6" s="1"/>
  <c r="V146" i="6"/>
  <c r="AC135" i="6"/>
  <c r="AX135" i="6" s="1"/>
  <c r="AW135" i="6"/>
  <c r="H139" i="6"/>
  <c r="MA84" i="6"/>
  <c r="CT84" i="6" s="1"/>
  <c r="BA104" i="6"/>
  <c r="AG104" i="6"/>
  <c r="BB104" i="6" s="1"/>
  <c r="L113" i="6"/>
  <c r="BI132" i="6"/>
  <c r="AO132" i="6"/>
  <c r="BJ132" i="6" s="1"/>
  <c r="BE125" i="6"/>
  <c r="AK125" i="6"/>
  <c r="BF125" i="6" s="1"/>
  <c r="IY139" i="6"/>
  <c r="JG139" i="6"/>
  <c r="BW139" i="6" s="1"/>
  <c r="BX139" i="6" s="1"/>
  <c r="LQ139" i="6"/>
  <c r="MG139" i="6" s="1"/>
  <c r="CZ139" i="6" s="1"/>
  <c r="N152" i="6"/>
  <c r="LW133" i="6"/>
  <c r="CP133" i="6" s="1"/>
  <c r="DK133" i="6" s="1"/>
  <c r="R145" i="6"/>
  <c r="J146" i="6"/>
  <c r="BA125" i="6"/>
  <c r="AG125" i="6"/>
  <c r="BB125" i="6" s="1"/>
  <c r="N144" i="6"/>
  <c r="T155" i="6"/>
  <c r="BC196" i="6"/>
  <c r="AI196" i="6"/>
  <c r="BD196" i="6" s="1"/>
  <c r="V184" i="6"/>
  <c r="P129" i="6"/>
  <c r="V158" i="6"/>
  <c r="J167" i="6"/>
  <c r="HN185" i="6"/>
  <c r="J150" i="6"/>
  <c r="BA163" i="6"/>
  <c r="AG163" i="6"/>
  <c r="BB163" i="6" s="1"/>
  <c r="H144" i="6"/>
  <c r="H152" i="6"/>
  <c r="DW163" i="6"/>
  <c r="DC163" i="6"/>
  <c r="DX163" i="6" s="1"/>
  <c r="J165" i="6"/>
  <c r="HD192" i="6"/>
  <c r="FP183" i="6"/>
  <c r="S183" i="6" s="1"/>
  <c r="MG184" i="6"/>
  <c r="HD189" i="6"/>
  <c r="CS178" i="6"/>
  <c r="DN178" i="6" s="1"/>
  <c r="DM178" i="6"/>
  <c r="HL185" i="6"/>
  <c r="FF221" i="6"/>
  <c r="AW200" i="6"/>
  <c r="AC200" i="6"/>
  <c r="AX200" i="6" s="1"/>
  <c r="JE219" i="6"/>
  <c r="LY221" i="6"/>
  <c r="FR221" i="6"/>
  <c r="U221" i="6" s="1"/>
  <c r="FF260" i="6"/>
  <c r="JI256" i="6"/>
  <c r="JQ256" i="6"/>
  <c r="CG256" i="6" s="1"/>
  <c r="CH256" i="6" s="1"/>
  <c r="AW323" i="6"/>
  <c r="AC323" i="6"/>
  <c r="AX323" i="6" s="1"/>
  <c r="DY330" i="6"/>
  <c r="DE330" i="6"/>
  <c r="DZ330" i="6" s="1"/>
  <c r="AE298" i="6"/>
  <c r="AZ298" i="6" s="1"/>
  <c r="AY298" i="6"/>
  <c r="AE332" i="6"/>
  <c r="AZ332" i="6" s="1"/>
  <c r="AY332" i="6"/>
  <c r="DO324" i="6"/>
  <c r="CU324" i="6"/>
  <c r="DP324" i="6" s="1"/>
  <c r="BC356" i="6"/>
  <c r="AI356" i="6"/>
  <c r="BD356" i="6" s="1"/>
  <c r="HL372" i="6"/>
  <c r="AJ372" i="6" s="1"/>
  <c r="DO335" i="6"/>
  <c r="CU335" i="6"/>
  <c r="DP335" i="6" s="1"/>
  <c r="BG356" i="6"/>
  <c r="AM356" i="6"/>
  <c r="BH356" i="6" s="1"/>
  <c r="DQ356" i="6"/>
  <c r="CW356" i="6"/>
  <c r="DR356" i="6" s="1"/>
  <c r="FN360" i="6"/>
  <c r="ME367" i="6"/>
  <c r="CX367" i="6" s="1"/>
  <c r="DC315" i="6"/>
  <c r="DX315" i="6" s="1"/>
  <c r="DW315" i="6"/>
  <c r="JG374" i="6"/>
  <c r="BW374" i="6" s="1"/>
  <c r="BX374" i="6" s="1"/>
  <c r="JM374" i="6"/>
  <c r="CC374" i="6" s="1"/>
  <c r="CD374" i="6" s="1"/>
  <c r="HD370" i="6"/>
  <c r="AB370" i="6" s="1"/>
  <c r="AW407" i="6"/>
  <c r="AC407" i="6"/>
  <c r="AX407" i="6" s="1"/>
  <c r="HA398" i="6"/>
  <c r="GZ398" i="6"/>
  <c r="LY381" i="6"/>
  <c r="CR381" i="6" s="1"/>
  <c r="DM381" i="6" s="1"/>
  <c r="HF385" i="6"/>
  <c r="AD385" i="6"/>
  <c r="HF397" i="6"/>
  <c r="AD397" i="6" s="1"/>
  <c r="LS376" i="6"/>
  <c r="LT376" i="6"/>
  <c r="BE402" i="6"/>
  <c r="AK402" i="6"/>
  <c r="BF402" i="6" s="1"/>
  <c r="LG406" i="6"/>
  <c r="LH406" i="6"/>
  <c r="LG410" i="6"/>
  <c r="LH410" i="6"/>
  <c r="HL552" i="6"/>
  <c r="AJ552" i="6" s="1"/>
  <c r="HJ552" i="6"/>
  <c r="AH552" i="6" s="1"/>
  <c r="AO462" i="6"/>
  <c r="BJ462" i="6" s="1"/>
  <c r="BI462" i="6"/>
  <c r="AY499" i="6"/>
  <c r="AE499" i="6"/>
  <c r="AZ499" i="6" s="1"/>
  <c r="AW494" i="6"/>
  <c r="AC494" i="6"/>
  <c r="AX494" i="6" s="1"/>
  <c r="JO380" i="6"/>
  <c r="CE380" i="6" s="1"/>
  <c r="CF380" i="6" s="1"/>
  <c r="LG467" i="6"/>
  <c r="LH467" i="6"/>
  <c r="BI587" i="6"/>
  <c r="AO587" i="6"/>
  <c r="BJ587" i="6" s="1"/>
  <c r="LF499" i="6"/>
  <c r="LH499" i="6" s="1"/>
  <c r="BG535" i="6"/>
  <c r="AM535" i="6"/>
  <c r="BH535" i="6" s="1"/>
  <c r="LG545" i="6"/>
  <c r="LH545" i="6"/>
  <c r="HH566" i="6"/>
  <c r="AF566" i="6" s="1"/>
  <c r="HH567" i="6"/>
  <c r="AF567" i="6" s="1"/>
  <c r="LH594" i="6"/>
  <c r="L123" i="6"/>
  <c r="L126" i="6"/>
  <c r="P139" i="6"/>
  <c r="T124" i="6"/>
  <c r="P135" i="6"/>
  <c r="V124" i="6"/>
  <c r="J125" i="6"/>
  <c r="R141" i="6"/>
  <c r="P131" i="6"/>
  <c r="J148" i="6"/>
  <c r="T148" i="6"/>
  <c r="N157" i="6"/>
  <c r="T164" i="6"/>
  <c r="L157" i="6"/>
  <c r="J166" i="6"/>
  <c r="T186" i="6"/>
  <c r="J177" i="6"/>
  <c r="JS414" i="6"/>
  <c r="CI414" i="6" s="1"/>
  <c r="CJ414" i="6" s="1"/>
  <c r="LY506" i="6"/>
  <c r="CR506" i="6" s="1"/>
  <c r="ME520" i="6"/>
  <c r="CX520" i="6"/>
  <c r="CY520" i="6" s="1"/>
  <c r="DT520" i="6" s="1"/>
  <c r="MK520" i="6"/>
  <c r="DD520" i="6" s="1"/>
  <c r="L13" i="6"/>
  <c r="MG2" i="6"/>
  <c r="CZ2" i="6" s="1"/>
  <c r="DA3" i="6"/>
  <c r="DV3" i="6" s="1"/>
  <c r="DU3" i="6"/>
  <c r="BG19" i="6"/>
  <c r="AM19" i="6"/>
  <c r="BH19" i="6" s="1"/>
  <c r="P16" i="6"/>
  <c r="CU46" i="6"/>
  <c r="DP46" i="6" s="1"/>
  <c r="DO46" i="6"/>
  <c r="JQ50" i="6"/>
  <c r="CG50" i="6" s="1"/>
  <c r="CH50" i="6" s="1"/>
  <c r="N63" i="6"/>
  <c r="LQ36" i="6"/>
  <c r="IY36" i="6"/>
  <c r="P64" i="6"/>
  <c r="L70" i="6"/>
  <c r="J73" i="6"/>
  <c r="V80" i="6"/>
  <c r="T69" i="6"/>
  <c r="BK83" i="6"/>
  <c r="AQ83" i="6"/>
  <c r="BL83" i="6" s="1"/>
  <c r="R84" i="6"/>
  <c r="ME61" i="6"/>
  <c r="CX61" i="6" s="1"/>
  <c r="H76" i="6"/>
  <c r="T101" i="6"/>
  <c r="P95" i="6"/>
  <c r="T117" i="6"/>
  <c r="L117" i="6"/>
  <c r="V116" i="6"/>
  <c r="MI98" i="6"/>
  <c r="DB98" i="6" s="1"/>
  <c r="J111" i="6"/>
  <c r="J116" i="6"/>
  <c r="JS111" i="6"/>
  <c r="CI111" i="6" s="1"/>
  <c r="CJ111" i="6" s="1"/>
  <c r="JG111" i="6"/>
  <c r="BW111" i="6" s="1"/>
  <c r="BX111" i="6" s="1"/>
  <c r="J131" i="6"/>
  <c r="AO116" i="6"/>
  <c r="BJ116" i="6" s="1"/>
  <c r="BI116" i="6"/>
  <c r="LQ99" i="6"/>
  <c r="MA99" i="6"/>
  <c r="CT99" i="6" s="1"/>
  <c r="IY99" i="6"/>
  <c r="CU142" i="6"/>
  <c r="DP142" i="6" s="1"/>
  <c r="DO142" i="6"/>
  <c r="N96" i="6"/>
  <c r="MC109" i="6"/>
  <c r="CV109" i="6" s="1"/>
  <c r="J115" i="6"/>
  <c r="N128" i="6"/>
  <c r="H136" i="6"/>
  <c r="MI84" i="6"/>
  <c r="DB84" i="6" s="1"/>
  <c r="LW84" i="6"/>
  <c r="CP84" i="6" s="1"/>
  <c r="MA118" i="6"/>
  <c r="CT118" i="6" s="1"/>
  <c r="R142" i="6"/>
  <c r="MA122" i="6"/>
  <c r="CT122" i="6" s="1"/>
  <c r="CU122" i="6" s="1"/>
  <c r="DP122" i="6" s="1"/>
  <c r="BE163" i="6"/>
  <c r="AK163" i="6"/>
  <c r="BF163" i="6" s="1"/>
  <c r="J141" i="6"/>
  <c r="DK153" i="6"/>
  <c r="CQ153" i="6"/>
  <c r="DL153" i="6" s="1"/>
  <c r="H165" i="6"/>
  <c r="DC190" i="6"/>
  <c r="DX190" i="6" s="1"/>
  <c r="DW190" i="6"/>
  <c r="N150" i="6"/>
  <c r="V129" i="6"/>
  <c r="L150" i="6"/>
  <c r="L171" i="6"/>
  <c r="T184" i="6"/>
  <c r="HR185" i="6"/>
  <c r="AP185" i="6" s="1"/>
  <c r="BK185" i="6" s="1"/>
  <c r="R152" i="6"/>
  <c r="P165" i="6"/>
  <c r="HJ192" i="6"/>
  <c r="FL183" i="6"/>
  <c r="MG191" i="6"/>
  <c r="MK227" i="6"/>
  <c r="DD227" i="6" s="1"/>
  <c r="DA178" i="6"/>
  <c r="DV178" i="6" s="1"/>
  <c r="DU178" i="6"/>
  <c r="FH186" i="6"/>
  <c r="AK201" i="6"/>
  <c r="BF201" i="6" s="1"/>
  <c r="BE201" i="6"/>
  <c r="DM235" i="6"/>
  <c r="CS235" i="6"/>
  <c r="DN235" i="6" s="1"/>
  <c r="FN189" i="6"/>
  <c r="FH221" i="6"/>
  <c r="LY263" i="6"/>
  <c r="MG263" i="6"/>
  <c r="DS324" i="6"/>
  <c r="CY324" i="6"/>
  <c r="DT324" i="6" s="1"/>
  <c r="AI336" i="6"/>
  <c r="BD336" i="6" s="1"/>
  <c r="BC336" i="6"/>
  <c r="HN266" i="6"/>
  <c r="CU310" i="6"/>
  <c r="DP310" i="6" s="1"/>
  <c r="DO310" i="6"/>
  <c r="AO324" i="6"/>
  <c r="BJ324" i="6" s="1"/>
  <c r="BI324" i="6"/>
  <c r="CU315" i="6"/>
  <c r="DP315" i="6" s="1"/>
  <c r="DO315" i="6"/>
  <c r="HR372" i="6"/>
  <c r="AP372" i="6" s="1"/>
  <c r="FJ359" i="6"/>
  <c r="CW316" i="6"/>
  <c r="DR316" i="6" s="1"/>
  <c r="DQ316" i="6"/>
  <c r="BE324" i="6"/>
  <c r="AK324" i="6"/>
  <c r="BF324" i="6" s="1"/>
  <c r="HD372" i="6"/>
  <c r="AB372" i="6" s="1"/>
  <c r="JO374" i="6"/>
  <c r="CE374" i="6" s="1"/>
  <c r="CF374" i="6" s="1"/>
  <c r="FF373" i="6"/>
  <c r="I373" i="6" s="1"/>
  <c r="FH373" i="6"/>
  <c r="K373" i="6" s="1"/>
  <c r="FP373" i="6"/>
  <c r="S373" i="6" s="1"/>
  <c r="FD373" i="6"/>
  <c r="G373" i="6" s="1"/>
  <c r="FL373" i="6"/>
  <c r="O373" i="6" s="1"/>
  <c r="HP387" i="6"/>
  <c r="AN387" i="6" s="1"/>
  <c r="HL370" i="6"/>
  <c r="AJ370" i="6" s="1"/>
  <c r="FA391" i="6"/>
  <c r="EZ391" i="6"/>
  <c r="LW381" i="6"/>
  <c r="CP381" i="6" s="1"/>
  <c r="AC416" i="6"/>
  <c r="AX416" i="6" s="1"/>
  <c r="AW416" i="6"/>
  <c r="IY463" i="6"/>
  <c r="LQ463" i="6"/>
  <c r="HP396" i="6"/>
  <c r="AN396" i="6" s="1"/>
  <c r="AG442" i="6"/>
  <c r="BB442" i="6" s="1"/>
  <c r="BA442" i="6"/>
  <c r="FH386" i="6"/>
  <c r="K386" i="6"/>
  <c r="HJ400" i="6"/>
  <c r="AH400" i="6" s="1"/>
  <c r="AG493" i="6"/>
  <c r="BB493" i="6" s="1"/>
  <c r="BA493" i="6"/>
  <c r="JK397" i="6"/>
  <c r="CA397" i="6" s="1"/>
  <c r="CB397" i="6" s="1"/>
  <c r="JS397" i="6"/>
  <c r="CI397" i="6" s="1"/>
  <c r="CJ397" i="6" s="1"/>
  <c r="JG397" i="6"/>
  <c r="BW397" i="6" s="1"/>
  <c r="BX397" i="6" s="1"/>
  <c r="JO397" i="6"/>
  <c r="CE397" i="6" s="1"/>
  <c r="CF397" i="6" s="1"/>
  <c r="LG475" i="6"/>
  <c r="LH475" i="6"/>
  <c r="JK393" i="6"/>
  <c r="CA393" i="6" s="1"/>
  <c r="CB393" i="6" s="1"/>
  <c r="HD552" i="6"/>
  <c r="AB552" i="6" s="1"/>
  <c r="AW552" i="6" s="1"/>
  <c r="LQ493" i="6"/>
  <c r="IY493" i="6"/>
  <c r="JS493" i="6" s="1"/>
  <c r="CI493" i="6" s="1"/>
  <c r="CJ493" i="6" s="1"/>
  <c r="LH569" i="6"/>
  <c r="LG555" i="6"/>
  <c r="LH555" i="6"/>
  <c r="LG570" i="6"/>
  <c r="LH570" i="6" s="1"/>
  <c r="AW10" i="6"/>
  <c r="AC10" i="6"/>
  <c r="AX10" i="6" s="1"/>
  <c r="N16" i="6"/>
  <c r="DW21" i="6"/>
  <c r="DC21" i="6"/>
  <c r="DX21" i="6" s="1"/>
  <c r="JO23" i="6"/>
  <c r="CE23" i="6" s="1"/>
  <c r="CF23" i="6" s="1"/>
  <c r="IY26" i="6"/>
  <c r="JS26" i="6" s="1"/>
  <c r="CI26" i="6" s="1"/>
  <c r="CJ26" i="6" s="1"/>
  <c r="LQ26" i="6"/>
  <c r="LQ47" i="6"/>
  <c r="IY47" i="6"/>
  <c r="BE56" i="6"/>
  <c r="AK56" i="6"/>
  <c r="BF56" i="6" s="1"/>
  <c r="V64" i="6"/>
  <c r="AK58" i="6"/>
  <c r="BF58" i="6" s="1"/>
  <c r="BE58" i="6"/>
  <c r="V70" i="6"/>
  <c r="H89" i="6"/>
  <c r="H70" i="6"/>
  <c r="N95" i="6"/>
  <c r="J113" i="6"/>
  <c r="H111" i="6"/>
  <c r="H110" i="6"/>
  <c r="IY57" i="6"/>
  <c r="LQ57" i="6"/>
  <c r="AE99" i="6"/>
  <c r="AZ99" i="6" s="1"/>
  <c r="AY99" i="6"/>
  <c r="H121" i="6"/>
  <c r="T142" i="6"/>
  <c r="P126" i="6"/>
  <c r="P149" i="6"/>
  <c r="H96" i="6"/>
  <c r="V112" i="6"/>
  <c r="MC117" i="6"/>
  <c r="CV117" i="6" s="1"/>
  <c r="MG117" i="6"/>
  <c r="CZ117" i="6" s="1"/>
  <c r="DA117" i="6" s="1"/>
  <c r="DV117" i="6" s="1"/>
  <c r="N135" i="6"/>
  <c r="R136" i="6"/>
  <c r="IY126" i="6"/>
  <c r="LQ126" i="6"/>
  <c r="N153" i="6"/>
  <c r="L155" i="6"/>
  <c r="BI125" i="6"/>
  <c r="AO125" i="6"/>
  <c r="BJ125" i="6" s="1"/>
  <c r="V125" i="6"/>
  <c r="H138" i="6"/>
  <c r="IY124" i="6"/>
  <c r="LQ124" i="6"/>
  <c r="MI124" i="6"/>
  <c r="DB124" i="6" s="1"/>
  <c r="L142" i="6"/>
  <c r="BE141" i="6"/>
  <c r="AK141" i="6"/>
  <c r="BF141" i="6" s="1"/>
  <c r="BI148" i="6"/>
  <c r="AO148" i="6"/>
  <c r="BJ148" i="6" s="1"/>
  <c r="AM150" i="6"/>
  <c r="BH150" i="6" s="1"/>
  <c r="BG150" i="6"/>
  <c r="L152" i="6"/>
  <c r="J154" i="6"/>
  <c r="V154" i="6"/>
  <c r="N129" i="6"/>
  <c r="L163" i="6"/>
  <c r="V144" i="6"/>
  <c r="V150" i="6"/>
  <c r="L165" i="6"/>
  <c r="DC171" i="6"/>
  <c r="DX171" i="6" s="1"/>
  <c r="DW171" i="6"/>
  <c r="R167" i="6"/>
  <c r="L158" i="6"/>
  <c r="DC196" i="6"/>
  <c r="DX196" i="6" s="1"/>
  <c r="DW196" i="6"/>
  <c r="AO227" i="6"/>
  <c r="BJ227" i="6" s="1"/>
  <c r="BI227" i="6"/>
  <c r="AM323" i="6"/>
  <c r="BH323" i="6" s="1"/>
  <c r="BG323" i="6"/>
  <c r="AE296" i="6"/>
  <c r="AZ296" i="6" s="1"/>
  <c r="AY296" i="6"/>
  <c r="CS300" i="6"/>
  <c r="DN300" i="6" s="1"/>
  <c r="DM300" i="6"/>
  <c r="AE272" i="6"/>
  <c r="AZ272" i="6" s="1"/>
  <c r="AY272" i="6"/>
  <c r="DC310" i="6"/>
  <c r="DX310" i="6" s="1"/>
  <c r="DW310" i="6"/>
  <c r="DM351" i="6"/>
  <c r="CS351" i="6"/>
  <c r="DN351" i="6" s="1"/>
  <c r="DS344" i="6"/>
  <c r="CY344" i="6"/>
  <c r="DT344" i="6" s="1"/>
  <c r="DM340" i="6"/>
  <c r="CS340" i="6"/>
  <c r="DN340" i="6" s="1"/>
  <c r="DK324" i="6"/>
  <c r="CQ324" i="6"/>
  <c r="DL324" i="6" s="1"/>
  <c r="JI373" i="6"/>
  <c r="BY373" i="6"/>
  <c r="BZ373" i="6" s="1"/>
  <c r="JO373" i="6"/>
  <c r="CE373" i="6" s="1"/>
  <c r="CF373" i="6" s="1"/>
  <c r="JS373" i="6"/>
  <c r="CI373" i="6" s="1"/>
  <c r="CJ373" i="6" s="1"/>
  <c r="JK373" i="6"/>
  <c r="CA373" i="6" s="1"/>
  <c r="CB373" i="6" s="1"/>
  <c r="AC446" i="6"/>
  <c r="AX446" i="6" s="1"/>
  <c r="AW446" i="6"/>
  <c r="BC418" i="6"/>
  <c r="AI418" i="6"/>
  <c r="BD418" i="6" s="1"/>
  <c r="BC422" i="6"/>
  <c r="AI422" i="6"/>
  <c r="BD422" i="6" s="1"/>
  <c r="JE380" i="6"/>
  <c r="BU380" i="6" s="1"/>
  <c r="BV380" i="6" s="1"/>
  <c r="FJ378" i="6"/>
  <c r="M378" i="6" s="1"/>
  <c r="FN378" i="6"/>
  <c r="Q378" i="6" s="1"/>
  <c r="AG440" i="6"/>
  <c r="BB440" i="6" s="1"/>
  <c r="BA440" i="6"/>
  <c r="AW442" i="6"/>
  <c r="AC442" i="6"/>
  <c r="AX442" i="6" s="1"/>
  <c r="BE452" i="6"/>
  <c r="AK452" i="6"/>
  <c r="BF452" i="6" s="1"/>
  <c r="LF407" i="6"/>
  <c r="LH407" i="6" s="1"/>
  <c r="LH492" i="6"/>
  <c r="LG586" i="6"/>
  <c r="LH586" i="6"/>
  <c r="HN552" i="6"/>
  <c r="AL552" i="6" s="1"/>
  <c r="FF566" i="6"/>
  <c r="I566" i="6" s="1"/>
  <c r="LG598" i="6"/>
  <c r="LH598" i="6" s="1"/>
  <c r="LG595" i="6"/>
  <c r="LH595" i="6"/>
  <c r="H117" i="6"/>
  <c r="T123" i="6"/>
  <c r="H125" i="6"/>
  <c r="N124" i="6"/>
  <c r="P146" i="6"/>
  <c r="V155" i="6"/>
  <c r="V157" i="6"/>
  <c r="J157" i="6"/>
  <c r="P178" i="6"/>
  <c r="L164" i="6"/>
  <c r="R164" i="6"/>
  <c r="T167" i="6"/>
  <c r="P157" i="6"/>
  <c r="V186" i="6"/>
  <c r="LH176" i="6"/>
  <c r="P168" i="6"/>
  <c r="P177" i="6"/>
  <c r="JG414" i="6"/>
  <c r="BW414" i="6" s="1"/>
  <c r="BX414" i="6" s="1"/>
  <c r="JO510" i="6"/>
  <c r="CE510" i="6" s="1"/>
  <c r="CF510" i="6" s="1"/>
  <c r="JO591" i="6"/>
  <c r="CE591" i="6"/>
  <c r="CF591" i="6" s="1"/>
  <c r="JQ591" i="6"/>
  <c r="CG591" i="6" s="1"/>
  <c r="CH591" i="6" s="1"/>
  <c r="MC2" i="6"/>
  <c r="CV2" i="6" s="1"/>
  <c r="CQ5" i="6"/>
  <c r="DL5" i="6" s="1"/>
  <c r="DK5" i="6"/>
  <c r="LH13" i="6"/>
  <c r="AE19" i="6"/>
  <c r="AZ19" i="6" s="1"/>
  <c r="AY19" i="6"/>
  <c r="DW4" i="6"/>
  <c r="DC4" i="6"/>
  <c r="DX4" i="6" s="1"/>
  <c r="JQ31" i="6"/>
  <c r="CG31" i="6" s="1"/>
  <c r="CH31" i="6" s="1"/>
  <c r="JQ40" i="6"/>
  <c r="CG40" i="6" s="1"/>
  <c r="CH40" i="6" s="1"/>
  <c r="JI21" i="6"/>
  <c r="BY21" i="6" s="1"/>
  <c r="BZ21" i="6" s="1"/>
  <c r="AC38" i="6"/>
  <c r="AX38" i="6" s="1"/>
  <c r="AW38" i="6"/>
  <c r="BI56" i="6"/>
  <c r="AO56" i="6"/>
  <c r="BJ56" i="6" s="1"/>
  <c r="JG55" i="6"/>
  <c r="BW55" i="6" s="1"/>
  <c r="BX55" i="6" s="1"/>
  <c r="T60" i="6"/>
  <c r="LQ45" i="6"/>
  <c r="IY45" i="6"/>
  <c r="JG45" i="6"/>
  <c r="BW45" i="6" s="1"/>
  <c r="BX45" i="6" s="1"/>
  <c r="JG38" i="6"/>
  <c r="BW38" i="6" s="1"/>
  <c r="BX38" i="6" s="1"/>
  <c r="JM40" i="6"/>
  <c r="CC40" i="6" s="1"/>
  <c r="CD40" i="6" s="1"/>
  <c r="N64" i="6"/>
  <c r="BA74" i="6"/>
  <c r="AG74" i="6"/>
  <c r="BB74" i="6" s="1"/>
  <c r="N81" i="6"/>
  <c r="MI61" i="6"/>
  <c r="DB61" i="6" s="1"/>
  <c r="T61" i="6"/>
  <c r="N70" i="6"/>
  <c r="BK58" i="6"/>
  <c r="AQ58" i="6"/>
  <c r="BL58" i="6" s="1"/>
  <c r="N84" i="6"/>
  <c r="MG79" i="6"/>
  <c r="CZ79" i="6" s="1"/>
  <c r="R113" i="6"/>
  <c r="N82" i="6"/>
  <c r="T111" i="6"/>
  <c r="MC118" i="6"/>
  <c r="CV118" i="6" s="1"/>
  <c r="CW118" i="6" s="1"/>
  <c r="DR118" i="6" s="1"/>
  <c r="J67" i="6"/>
  <c r="L99" i="6"/>
  <c r="V111" i="6"/>
  <c r="T99" i="6"/>
  <c r="JM79" i="6"/>
  <c r="CC79" i="6" s="1"/>
  <c r="CD79" i="6" s="1"/>
  <c r="LY111" i="6"/>
  <c r="CR111" i="6"/>
  <c r="DM111" i="6" s="1"/>
  <c r="V121" i="6"/>
  <c r="MA111" i="6"/>
  <c r="CT111" i="6" s="1"/>
  <c r="ME118" i="6"/>
  <c r="CX118" i="6" s="1"/>
  <c r="LW116" i="6"/>
  <c r="CP116" i="6" s="1"/>
  <c r="MA109" i="6"/>
  <c r="CT109" i="6" s="1"/>
  <c r="CU109" i="6" s="1"/>
  <c r="DP109" i="6" s="1"/>
  <c r="MK117" i="6"/>
  <c r="DD117" i="6" s="1"/>
  <c r="J130" i="6"/>
  <c r="MG84" i="6"/>
  <c r="CZ84" i="6" s="1"/>
  <c r="DA84" i="6" s="1"/>
  <c r="DV84" i="6" s="1"/>
  <c r="JE98" i="6"/>
  <c r="BU98" i="6" s="1"/>
  <c r="BV98" i="6" s="1"/>
  <c r="L115" i="6"/>
  <c r="H135" i="6"/>
  <c r="V153" i="6"/>
  <c r="IY138" i="6"/>
  <c r="LQ138" i="6"/>
  <c r="R149" i="6"/>
  <c r="J152" i="6"/>
  <c r="J139" i="6"/>
  <c r="LY133" i="6"/>
  <c r="CR133" i="6" s="1"/>
  <c r="V138" i="6"/>
  <c r="J142" i="6"/>
  <c r="J153" i="6"/>
  <c r="J155" i="6"/>
  <c r="P166" i="6"/>
  <c r="JK111" i="6"/>
  <c r="CA111" i="6" s="1"/>
  <c r="CB111" i="6" s="1"/>
  <c r="ME122" i="6"/>
  <c r="CX122" i="6" s="1"/>
  <c r="AI141" i="6"/>
  <c r="BD141" i="6" s="1"/>
  <c r="BC141" i="6"/>
  <c r="CS164" i="6"/>
  <c r="DN164" i="6" s="1"/>
  <c r="DM164" i="6"/>
  <c r="IY154" i="6"/>
  <c r="LQ154" i="6"/>
  <c r="V152" i="6"/>
  <c r="L129" i="6"/>
  <c r="T158" i="6"/>
  <c r="R150" i="6"/>
  <c r="T168" i="6"/>
  <c r="FR185" i="6"/>
  <c r="U185" i="6" s="1"/>
  <c r="T163" i="6"/>
  <c r="JI188" i="6"/>
  <c r="DO160" i="6"/>
  <c r="CU160" i="6"/>
  <c r="DP160" i="6" s="1"/>
  <c r="AC171" i="6"/>
  <c r="AX171" i="6" s="1"/>
  <c r="AW171" i="6"/>
  <c r="HD185" i="6"/>
  <c r="FJ183" i="6"/>
  <c r="LW184" i="6"/>
  <c r="HP189" i="6"/>
  <c r="AN189" i="6" s="1"/>
  <c r="HF189" i="6"/>
  <c r="HH191" i="6"/>
  <c r="BA231" i="6"/>
  <c r="AG231" i="6"/>
  <c r="BB231" i="6" s="1"/>
  <c r="JO184" i="6"/>
  <c r="AE180" i="6"/>
  <c r="AZ180" i="6" s="1"/>
  <c r="AY180" i="6"/>
  <c r="LH186" i="6"/>
  <c r="FL189" i="6"/>
  <c r="CS234" i="6"/>
  <c r="DN234" i="6" s="1"/>
  <c r="DM234" i="6"/>
  <c r="HR263" i="6"/>
  <c r="AP263" i="6" s="1"/>
  <c r="FR260" i="6"/>
  <c r="U260" i="6" s="1"/>
  <c r="FP260" i="6"/>
  <c r="S260" i="6" s="1"/>
  <c r="ME263" i="6"/>
  <c r="ME227" i="6"/>
  <c r="HJ266" i="6"/>
  <c r="CQ339" i="6"/>
  <c r="DL339" i="6" s="1"/>
  <c r="DK339" i="6"/>
  <c r="AG326" i="6"/>
  <c r="BB326" i="6" s="1"/>
  <c r="BA326" i="6"/>
  <c r="HD266" i="6"/>
  <c r="AY340" i="6"/>
  <c r="AE340" i="6"/>
  <c r="AZ340" i="6" s="1"/>
  <c r="JI374" i="6"/>
  <c r="BY374" i="6"/>
  <c r="BZ374" i="6" s="1"/>
  <c r="LG309" i="6"/>
  <c r="FD356" i="6"/>
  <c r="LW364" i="6"/>
  <c r="CP364" i="6" s="1"/>
  <c r="CQ364" i="6" s="1"/>
  <c r="DL364" i="6" s="1"/>
  <c r="JK374" i="6"/>
  <c r="CA374" i="6" s="1"/>
  <c r="CB374" i="6" s="1"/>
  <c r="BE314" i="6"/>
  <c r="AK314" i="6"/>
  <c r="BF314" i="6" s="1"/>
  <c r="FJ360" i="6"/>
  <c r="BE335" i="6"/>
  <c r="AK335" i="6"/>
  <c r="BF335" i="6" s="1"/>
  <c r="MC354" i="6"/>
  <c r="CV354" i="6" s="1"/>
  <c r="DQ354" i="6" s="1"/>
  <c r="GZ368" i="6"/>
  <c r="HA368" i="6"/>
  <c r="CQ320" i="6"/>
  <c r="DL320" i="6" s="1"/>
  <c r="DK320" i="6"/>
  <c r="FR356" i="6"/>
  <c r="U356" i="6" s="1"/>
  <c r="JS360" i="6"/>
  <c r="CI360" i="6" s="1"/>
  <c r="CJ360" i="6" s="1"/>
  <c r="LG427" i="6"/>
  <c r="LH427" i="6" s="1"/>
  <c r="FF372" i="6"/>
  <c r="I372" i="6" s="1"/>
  <c r="FA400" i="6"/>
  <c r="EZ400" i="6"/>
  <c r="AM463" i="6"/>
  <c r="BH463" i="6" s="1"/>
  <c r="BG463" i="6"/>
  <c r="JM380" i="6"/>
  <c r="CC380" i="6" s="1"/>
  <c r="CD380" i="6" s="1"/>
  <c r="LH387" i="6"/>
  <c r="FA397" i="6"/>
  <c r="EZ397" i="6"/>
  <c r="HR366" i="6"/>
  <c r="AP366" i="6" s="1"/>
  <c r="HJ375" i="6"/>
  <c r="AH375" i="6" s="1"/>
  <c r="FF386" i="6"/>
  <c r="I386" i="6" s="1"/>
  <c r="HP392" i="6"/>
  <c r="AN392" i="6" s="1"/>
  <c r="HR392" i="6"/>
  <c r="AP392" i="6" s="1"/>
  <c r="JG380" i="6"/>
  <c r="BW380" i="6" s="1"/>
  <c r="BX380" i="6" s="1"/>
  <c r="HF400" i="6"/>
  <c r="AD400" i="6" s="1"/>
  <c r="BE440" i="6"/>
  <c r="AK440" i="6"/>
  <c r="BF440" i="6" s="1"/>
  <c r="AW462" i="6"/>
  <c r="AC462" i="6"/>
  <c r="AX462" i="6" s="1"/>
  <c r="AG452" i="6"/>
  <c r="BB452" i="6" s="1"/>
  <c r="BA452" i="6"/>
  <c r="BE430" i="6"/>
  <c r="AK430" i="6"/>
  <c r="BF430" i="6" s="1"/>
  <c r="HD400" i="6"/>
  <c r="AB400" i="6" s="1"/>
  <c r="LG476" i="6"/>
  <c r="LH476" i="6"/>
  <c r="LG544" i="6"/>
  <c r="LF537" i="6"/>
  <c r="LH537" i="6"/>
  <c r="FP566" i="6"/>
  <c r="S566" i="6" s="1"/>
  <c r="BE587" i="6"/>
  <c r="AK587" i="6"/>
  <c r="BF587" i="6" s="1"/>
  <c r="HF566" i="6"/>
  <c r="AD566" i="6" s="1"/>
  <c r="LG574" i="6"/>
  <c r="LH574" i="6" s="1"/>
  <c r="LH531" i="6"/>
  <c r="BC535" i="6"/>
  <c r="AI535" i="6"/>
  <c r="BD535" i="6" s="1"/>
  <c r="BC591" i="6"/>
  <c r="AI591" i="6"/>
  <c r="BD591" i="6" s="1"/>
  <c r="J124" i="6"/>
  <c r="P136" i="6"/>
  <c r="H146" i="6"/>
  <c r="N159" i="6"/>
  <c r="N163" i="6"/>
  <c r="T157" i="6"/>
  <c r="P163" i="6"/>
  <c r="P167" i="6"/>
  <c r="LH262" i="6"/>
  <c r="JS591" i="6"/>
  <c r="CI591" i="6" s="1"/>
  <c r="CJ591" i="6" s="1"/>
  <c r="DA5" i="6"/>
  <c r="DV5" i="6" s="1"/>
  <c r="DU5" i="6"/>
  <c r="AG3" i="6"/>
  <c r="BB3" i="6" s="1"/>
  <c r="BA3" i="6"/>
  <c r="IY8" i="6"/>
  <c r="JE8" i="6"/>
  <c r="BU8" i="6" s="1"/>
  <c r="BV8" i="6" s="1"/>
  <c r="LQ8" i="6"/>
  <c r="BC30" i="6"/>
  <c r="LQ6" i="6"/>
  <c r="IY6" i="6"/>
  <c r="JE31" i="6"/>
  <c r="BU31" i="6" s="1"/>
  <c r="BV31" i="6" s="1"/>
  <c r="IY25" i="6"/>
  <c r="LQ25" i="6"/>
  <c r="JM38" i="6"/>
  <c r="CC38" i="6" s="1"/>
  <c r="CD38" i="6" s="1"/>
  <c r="IY44" i="6"/>
  <c r="LQ44" i="6"/>
  <c r="ME44" i="6"/>
  <c r="CX44" i="6" s="1"/>
  <c r="P54" i="6"/>
  <c r="H64" i="6"/>
  <c r="LQ66" i="6"/>
  <c r="IY66" i="6"/>
  <c r="JI66" i="6" s="1"/>
  <c r="BY66" i="6" s="1"/>
  <c r="BZ66" i="6" s="1"/>
  <c r="J76" i="6"/>
  <c r="L73" i="6"/>
  <c r="R61" i="6"/>
  <c r="IY58" i="6"/>
  <c r="JG58" i="6" s="1"/>
  <c r="BW58" i="6" s="1"/>
  <c r="BX58" i="6" s="1"/>
  <c r="LQ58" i="6"/>
  <c r="LY60" i="6"/>
  <c r="CR60" i="6" s="1"/>
  <c r="DM60" i="6" s="1"/>
  <c r="LQ62" i="6"/>
  <c r="MI62" i="6" s="1"/>
  <c r="DB62" i="6" s="1"/>
  <c r="DW62" i="6" s="1"/>
  <c r="IY62" i="6"/>
  <c r="N80" i="6"/>
  <c r="R73" i="6"/>
  <c r="DS67" i="6"/>
  <c r="CY67" i="6"/>
  <c r="DT67" i="6" s="1"/>
  <c r="R70" i="6"/>
  <c r="JI79" i="6"/>
  <c r="BY79" i="6" s="1"/>
  <c r="BZ79" i="6" s="1"/>
  <c r="IY74" i="6"/>
  <c r="JG74" i="6" s="1"/>
  <c r="BW74" i="6" s="1"/>
  <c r="BX74" i="6" s="1"/>
  <c r="LQ74" i="6"/>
  <c r="H115" i="6"/>
  <c r="H122" i="6"/>
  <c r="JE88" i="6"/>
  <c r="BU88" i="6" s="1"/>
  <c r="BV88" i="6" s="1"/>
  <c r="L118" i="6"/>
  <c r="L121" i="6"/>
  <c r="LQ96" i="6"/>
  <c r="IY96" i="6"/>
  <c r="JK96" i="6"/>
  <c r="CA96" i="6" s="1"/>
  <c r="CB96" i="6" s="1"/>
  <c r="N112" i="6"/>
  <c r="LQ121" i="6"/>
  <c r="IY121" i="6"/>
  <c r="R144" i="6"/>
  <c r="LQ115" i="6"/>
  <c r="MK115" i="6"/>
  <c r="DD115" i="6" s="1"/>
  <c r="IY115" i="6"/>
  <c r="AE117" i="6"/>
  <c r="AZ117" i="6" s="1"/>
  <c r="AY117" i="6"/>
  <c r="N136" i="6"/>
  <c r="J145" i="6"/>
  <c r="R96" i="6"/>
  <c r="MG109" i="6"/>
  <c r="CZ109" i="6" s="1"/>
  <c r="DA109" i="6" s="1"/>
  <c r="DV109" i="6" s="1"/>
  <c r="P130" i="6"/>
  <c r="R131" i="6"/>
  <c r="JS141" i="6"/>
  <c r="CI141" i="6" s="1"/>
  <c r="CJ141" i="6" s="1"/>
  <c r="ME84" i="6"/>
  <c r="CX84" i="6" s="1"/>
  <c r="T131" i="6"/>
  <c r="JI141" i="6"/>
  <c r="BY141" i="6" s="1"/>
  <c r="BZ141" i="6" s="1"/>
  <c r="IY132" i="6"/>
  <c r="JG132" i="6" s="1"/>
  <c r="BW132" i="6" s="1"/>
  <c r="BX132" i="6" s="1"/>
  <c r="LQ132" i="6"/>
  <c r="IY144" i="6"/>
  <c r="LQ144" i="6"/>
  <c r="MG146" i="6"/>
  <c r="CZ146" i="6" s="1"/>
  <c r="N149" i="6"/>
  <c r="P138" i="6"/>
  <c r="P142" i="6"/>
  <c r="R153" i="6"/>
  <c r="IY131" i="6"/>
  <c r="LQ131" i="6"/>
  <c r="J149" i="6"/>
  <c r="R165" i="6"/>
  <c r="T138" i="6"/>
  <c r="P141" i="6"/>
  <c r="P124" i="6"/>
  <c r="CU157" i="6"/>
  <c r="DP157" i="6" s="1"/>
  <c r="DO157" i="6"/>
  <c r="H129" i="6"/>
  <c r="J158" i="6"/>
  <c r="LQ152" i="6"/>
  <c r="IY152" i="6"/>
  <c r="V165" i="6"/>
  <c r="AI131" i="6"/>
  <c r="BD131" i="6" s="1"/>
  <c r="BC131" i="6"/>
  <c r="P150" i="6"/>
  <c r="J163" i="6"/>
  <c r="HH185" i="6"/>
  <c r="FH183" i="6"/>
  <c r="LW191" i="6"/>
  <c r="DK231" i="6"/>
  <c r="CQ231" i="6"/>
  <c r="DL231" i="6" s="1"/>
  <c r="JE184" i="6"/>
  <c r="MA227" i="6"/>
  <c r="MI153" i="6"/>
  <c r="DB153" i="6" s="1"/>
  <c r="MA153" i="6"/>
  <c r="CT153" i="6" s="1"/>
  <c r="FP189" i="6"/>
  <c r="S189" i="6" s="1"/>
  <c r="JS219" i="6"/>
  <c r="CI219" i="6" s="1"/>
  <c r="CJ219" i="6" s="1"/>
  <c r="JG262" i="6"/>
  <c r="CS270" i="6"/>
  <c r="DN270" i="6" s="1"/>
  <c r="DM270" i="6"/>
  <c r="JM266" i="6"/>
  <c r="HH266" i="6"/>
  <c r="AG301" i="6"/>
  <c r="BB301" i="6" s="1"/>
  <c r="BA301" i="6"/>
  <c r="JQ374" i="6"/>
  <c r="CG374" i="6"/>
  <c r="CH374" i="6" s="1"/>
  <c r="LF309" i="6"/>
  <c r="BA324" i="6"/>
  <c r="AG324" i="6"/>
  <c r="BB324" i="6" s="1"/>
  <c r="FP356" i="6"/>
  <c r="S356" i="6" s="1"/>
  <c r="DK362" i="6"/>
  <c r="CQ362" i="6"/>
  <c r="DL362" i="6" s="1"/>
  <c r="MC364" i="6"/>
  <c r="CV364" i="6" s="1"/>
  <c r="JO356" i="6"/>
  <c r="AW314" i="6"/>
  <c r="AC314" i="6"/>
  <c r="AX314" i="6" s="1"/>
  <c r="BK319" i="6"/>
  <c r="AQ319" i="6"/>
  <c r="BL319" i="6" s="1"/>
  <c r="FA367" i="6"/>
  <c r="FJ367" i="6" s="1"/>
  <c r="M367" i="6" s="1"/>
  <c r="EZ367" i="6"/>
  <c r="DE316" i="6"/>
  <c r="DZ316" i="6" s="1"/>
  <c r="DY316" i="6"/>
  <c r="HP370" i="6"/>
  <c r="AN370" i="6" s="1"/>
  <c r="JB394" i="6"/>
  <c r="JA394" i="6"/>
  <c r="LH448" i="6"/>
  <c r="BI418" i="6"/>
  <c r="AO418" i="6"/>
  <c r="BJ418" i="6" s="1"/>
  <c r="HD397" i="6"/>
  <c r="AB397" i="6" s="1"/>
  <c r="AG503" i="6"/>
  <c r="BB503" i="6" s="1"/>
  <c r="BA503" i="6"/>
  <c r="BG538" i="6"/>
  <c r="AM538" i="6"/>
  <c r="BH538" i="6" s="1"/>
  <c r="HF399" i="6"/>
  <c r="AD399" i="6" s="1"/>
  <c r="HN399" i="6"/>
  <c r="AL399" i="6" s="1"/>
  <c r="HH399" i="6"/>
  <c r="AF399" i="6" s="1"/>
  <c r="HP399" i="6"/>
  <c r="AN399" i="6" s="1"/>
  <c r="AO440" i="6"/>
  <c r="BJ440" i="6" s="1"/>
  <c r="BI440" i="6"/>
  <c r="BE442" i="6"/>
  <c r="AK442" i="6"/>
  <c r="BF442" i="6" s="1"/>
  <c r="AO503" i="6"/>
  <c r="BJ503" i="6" s="1"/>
  <c r="BI503" i="6"/>
  <c r="AG506" i="6"/>
  <c r="BB506" i="6" s="1"/>
  <c r="BA506" i="6"/>
  <c r="FN550" i="6"/>
  <c r="Q550" i="6" s="1"/>
  <c r="LH582" i="6"/>
  <c r="CW522" i="6"/>
  <c r="DR522" i="6" s="1"/>
  <c r="DQ522" i="6"/>
  <c r="CU524" i="6"/>
  <c r="DP524" i="6" s="1"/>
  <c r="DO524" i="6"/>
  <c r="DQ430" i="6"/>
  <c r="LQ516" i="6"/>
  <c r="IY516" i="6"/>
  <c r="BA545" i="6"/>
  <c r="IY568" i="6"/>
  <c r="IZ568" i="6" s="1"/>
  <c r="CU446" i="6"/>
  <c r="DP446" i="6" s="1"/>
  <c r="DO446" i="6"/>
  <c r="DC506" i="6"/>
  <c r="DX506" i="6" s="1"/>
  <c r="DW506" i="6"/>
  <c r="CS505" i="6"/>
  <c r="DN505" i="6" s="1"/>
  <c r="DM505" i="6"/>
  <c r="LQ573" i="6"/>
  <c r="IY573" i="6"/>
  <c r="DM500" i="6"/>
  <c r="CS500" i="6"/>
  <c r="DN500" i="6" s="1"/>
  <c r="AM546" i="6"/>
  <c r="BH546" i="6" s="1"/>
  <c r="BG546" i="6"/>
  <c r="DQ373" i="6"/>
  <c r="CW373" i="6"/>
  <c r="DR373" i="6" s="1"/>
  <c r="LQ423" i="6"/>
  <c r="IY423" i="6"/>
  <c r="CS484" i="6"/>
  <c r="DN484" i="6" s="1"/>
  <c r="DM484" i="6"/>
  <c r="DQ503" i="6"/>
  <c r="CW503" i="6"/>
  <c r="DR503" i="6" s="1"/>
  <c r="LQ526" i="6"/>
  <c r="IY526" i="6"/>
  <c r="DQ591" i="6"/>
  <c r="CW591" i="6"/>
  <c r="DR591" i="6" s="1"/>
  <c r="H10" i="6"/>
  <c r="H12" i="6"/>
  <c r="BC15" i="6"/>
  <c r="AI15" i="6"/>
  <c r="BD15" i="6" s="1"/>
  <c r="BE43" i="6"/>
  <c r="AK43" i="6"/>
  <c r="BF43" i="6" s="1"/>
  <c r="AK12" i="6"/>
  <c r="BF12" i="6" s="1"/>
  <c r="H11" i="6"/>
  <c r="BI12" i="6"/>
  <c r="AO12" i="6"/>
  <c r="BJ12" i="6" s="1"/>
  <c r="BA13" i="6"/>
  <c r="AG13" i="6"/>
  <c r="BB13" i="6" s="1"/>
  <c r="AM15" i="6"/>
  <c r="BH15" i="6" s="1"/>
  <c r="BG15" i="6"/>
  <c r="BA6" i="6"/>
  <c r="AG6" i="6"/>
  <c r="BB6" i="6" s="1"/>
  <c r="L20" i="6"/>
  <c r="AC18" i="6"/>
  <c r="AX18" i="6" s="1"/>
  <c r="AW18" i="6"/>
  <c r="N19" i="6"/>
  <c r="R21" i="6"/>
  <c r="R22" i="6"/>
  <c r="BI27" i="6"/>
  <c r="T22" i="6"/>
  <c r="V22" i="6"/>
  <c r="H31" i="6"/>
  <c r="N32" i="6"/>
  <c r="N34" i="6"/>
  <c r="P36" i="6"/>
  <c r="AI37" i="6"/>
  <c r="BD37" i="6" s="1"/>
  <c r="BC37" i="6"/>
  <c r="T40" i="6"/>
  <c r="AY50" i="6"/>
  <c r="AE50" i="6"/>
  <c r="AZ50" i="6" s="1"/>
  <c r="BC62" i="6"/>
  <c r="AI62" i="6"/>
  <c r="BD62" i="6" s="1"/>
  <c r="L47" i="6"/>
  <c r="AO55" i="6"/>
  <c r="BJ55" i="6" s="1"/>
  <c r="BI55" i="6"/>
  <c r="N57" i="6"/>
  <c r="CS56" i="6"/>
  <c r="DN56" i="6" s="1"/>
  <c r="AI82" i="6"/>
  <c r="BD82" i="6" s="1"/>
  <c r="BC82" i="6"/>
  <c r="AE79" i="6"/>
  <c r="AZ79" i="6" s="1"/>
  <c r="AY79" i="6"/>
  <c r="AQ79" i="6"/>
  <c r="BL79" i="6" s="1"/>
  <c r="BK79" i="6"/>
  <c r="AQ94" i="6"/>
  <c r="BL94" i="6" s="1"/>
  <c r="AE86" i="6"/>
  <c r="AZ86" i="6" s="1"/>
  <c r="AY86" i="6"/>
  <c r="DC79" i="6"/>
  <c r="DX79" i="6" s="1"/>
  <c r="DW79" i="6"/>
  <c r="CS113" i="6"/>
  <c r="DN113" i="6" s="1"/>
  <c r="DM113" i="6"/>
  <c r="AM121" i="6"/>
  <c r="BH121" i="6" s="1"/>
  <c r="BG121" i="6"/>
  <c r="AQ113" i="6"/>
  <c r="BL113" i="6" s="1"/>
  <c r="BK113" i="6"/>
  <c r="AC121" i="6"/>
  <c r="AX121" i="6" s="1"/>
  <c r="AW121" i="6"/>
  <c r="AO121" i="6"/>
  <c r="BJ121" i="6" s="1"/>
  <c r="BI121" i="6"/>
  <c r="AO112" i="6"/>
  <c r="BJ112" i="6" s="1"/>
  <c r="BI112" i="6"/>
  <c r="AI129" i="6"/>
  <c r="BD129" i="6" s="1"/>
  <c r="BC129" i="6"/>
  <c r="AQ138" i="6"/>
  <c r="BL138" i="6" s="1"/>
  <c r="BK138" i="6"/>
  <c r="AO129" i="6"/>
  <c r="BJ129" i="6" s="1"/>
  <c r="BI129" i="6"/>
  <c r="BE144" i="6"/>
  <c r="AK144" i="6"/>
  <c r="BF144" i="6" s="1"/>
  <c r="BK164" i="6"/>
  <c r="AQ164" i="6"/>
  <c r="BL164" i="6" s="1"/>
  <c r="BC167" i="6"/>
  <c r="AI167" i="6"/>
  <c r="BD167" i="6" s="1"/>
  <c r="BE155" i="6"/>
  <c r="AK155" i="6"/>
  <c r="BF155" i="6" s="1"/>
  <c r="DS178" i="6"/>
  <c r="CY178" i="6"/>
  <c r="DT178" i="6" s="1"/>
  <c r="AQ188" i="6"/>
  <c r="BL188" i="6" s="1"/>
  <c r="BK188" i="6"/>
  <c r="BK155" i="6"/>
  <c r="AQ155" i="6"/>
  <c r="BL155" i="6" s="1"/>
  <c r="AK161" i="6"/>
  <c r="BF161" i="6" s="1"/>
  <c r="BE161" i="6"/>
  <c r="CU170" i="6"/>
  <c r="DP170" i="6" s="1"/>
  <c r="DO170" i="6"/>
  <c r="DE173" i="6"/>
  <c r="DZ173" i="6" s="1"/>
  <c r="DY173" i="6"/>
  <c r="DO195" i="6"/>
  <c r="CU195" i="6"/>
  <c r="DP195" i="6" s="1"/>
  <c r="AK195" i="6"/>
  <c r="BF195" i="6" s="1"/>
  <c r="BE195" i="6"/>
  <c r="AM178" i="6"/>
  <c r="BH178" i="6" s="1"/>
  <c r="BG178" i="6"/>
  <c r="BG201" i="6"/>
  <c r="AM201" i="6"/>
  <c r="BH201" i="6" s="1"/>
  <c r="AQ176" i="6"/>
  <c r="BL176" i="6" s="1"/>
  <c r="BK176" i="6"/>
  <c r="BA208" i="6"/>
  <c r="AG208" i="6"/>
  <c r="BB208" i="6" s="1"/>
  <c r="CY216" i="6"/>
  <c r="DT216" i="6" s="1"/>
  <c r="DS216" i="6"/>
  <c r="DQ235" i="6"/>
  <c r="CW235" i="6"/>
  <c r="DR235" i="6" s="1"/>
  <c r="BC204" i="6"/>
  <c r="AI204" i="6"/>
  <c r="BD204" i="6" s="1"/>
  <c r="BA210" i="6"/>
  <c r="AG210" i="6"/>
  <c r="BB210" i="6" s="1"/>
  <c r="DY215" i="6"/>
  <c r="DE215" i="6"/>
  <c r="DZ215" i="6" s="1"/>
  <c r="BK220" i="6"/>
  <c r="AO209" i="6"/>
  <c r="BJ209" i="6" s="1"/>
  <c r="BI209" i="6"/>
  <c r="CU198" i="6"/>
  <c r="DP198" i="6" s="1"/>
  <c r="DO198" i="6"/>
  <c r="AW235" i="6"/>
  <c r="AC235" i="6"/>
  <c r="AX235" i="6" s="1"/>
  <c r="BG208" i="6"/>
  <c r="AM208" i="6"/>
  <c r="BH208" i="6" s="1"/>
  <c r="BI214" i="6"/>
  <c r="AO214" i="6"/>
  <c r="BJ214" i="6" s="1"/>
  <c r="DC210" i="6"/>
  <c r="DX210" i="6" s="1"/>
  <c r="DW210" i="6"/>
  <c r="AM198" i="6"/>
  <c r="BH198" i="6" s="1"/>
  <c r="BG198" i="6"/>
  <c r="DU209" i="6"/>
  <c r="DA209" i="6"/>
  <c r="DV209" i="6" s="1"/>
  <c r="DA232" i="6"/>
  <c r="DV232" i="6" s="1"/>
  <c r="DU232" i="6"/>
  <c r="AE232" i="6"/>
  <c r="AZ232" i="6" s="1"/>
  <c r="AY232" i="6"/>
  <c r="DQ241" i="6"/>
  <c r="CW241" i="6"/>
  <c r="DR241" i="6" s="1"/>
  <c r="AC242" i="6"/>
  <c r="AX242" i="6" s="1"/>
  <c r="AW242" i="6"/>
  <c r="BC253" i="6"/>
  <c r="AI253" i="6"/>
  <c r="BD253" i="6" s="1"/>
  <c r="DS250" i="6"/>
  <c r="CY250" i="6"/>
  <c r="DT250" i="6" s="1"/>
  <c r="BG240" i="6"/>
  <c r="AM240" i="6"/>
  <c r="BH240" i="6" s="1"/>
  <c r="DY285" i="6"/>
  <c r="DE285" i="6"/>
  <c r="DZ285" i="6" s="1"/>
  <c r="DS270" i="6"/>
  <c r="CY270" i="6"/>
  <c r="DT270" i="6" s="1"/>
  <c r="AI269" i="6"/>
  <c r="BD269" i="6" s="1"/>
  <c r="BC269" i="6"/>
  <c r="AG285" i="6"/>
  <c r="BB285" i="6" s="1"/>
  <c r="BA285" i="6"/>
  <c r="BK260" i="6"/>
  <c r="AQ260" i="6"/>
  <c r="BL260" i="6" s="1"/>
  <c r="DM269" i="6"/>
  <c r="BC273" i="6"/>
  <c r="AI273" i="6"/>
  <c r="BD273" i="6" s="1"/>
  <c r="DY273" i="6"/>
  <c r="DE273" i="6"/>
  <c r="DZ273" i="6" s="1"/>
  <c r="BC287" i="6"/>
  <c r="AI287" i="6"/>
  <c r="BD287" i="6" s="1"/>
  <c r="DY287" i="6"/>
  <c r="DE287" i="6"/>
  <c r="DZ287" i="6" s="1"/>
  <c r="DC334" i="6"/>
  <c r="DX334" i="6" s="1"/>
  <c r="DW334" i="6"/>
  <c r="DU300" i="6"/>
  <c r="DA300" i="6"/>
  <c r="DV300" i="6" s="1"/>
  <c r="AI309" i="6"/>
  <c r="BD309" i="6" s="1"/>
  <c r="AO319" i="6"/>
  <c r="BJ319" i="6" s="1"/>
  <c r="BI319" i="6"/>
  <c r="DK327" i="6"/>
  <c r="CQ327" i="6"/>
  <c r="DL327" i="6" s="1"/>
  <c r="CS303" i="6"/>
  <c r="DN303" i="6" s="1"/>
  <c r="DM303" i="6"/>
  <c r="AK330" i="6"/>
  <c r="BF330" i="6" s="1"/>
  <c r="BE330" i="6"/>
  <c r="AK309" i="6"/>
  <c r="BF309" i="6" s="1"/>
  <c r="BE309" i="6"/>
  <c r="DK312" i="6"/>
  <c r="CQ312" i="6"/>
  <c r="DL312" i="6" s="1"/>
  <c r="BE307" i="6"/>
  <c r="AK307" i="6"/>
  <c r="BF307" i="6" s="1"/>
  <c r="CY336" i="6"/>
  <c r="DT336" i="6" s="1"/>
  <c r="DW343" i="6"/>
  <c r="DC343" i="6"/>
  <c r="DX343" i="6" s="1"/>
  <c r="DW316" i="6"/>
  <c r="DC316" i="6"/>
  <c r="DX316" i="6" s="1"/>
  <c r="AO330" i="6"/>
  <c r="BJ330" i="6" s="1"/>
  <c r="BI330" i="6"/>
  <c r="DU339" i="6"/>
  <c r="DA339" i="6"/>
  <c r="DV339" i="6" s="1"/>
  <c r="DA350" i="6"/>
  <c r="DV350" i="6" s="1"/>
  <c r="DU350" i="6"/>
  <c r="AI305" i="6"/>
  <c r="BD305" i="6" s="1"/>
  <c r="BC305" i="6"/>
  <c r="AI318" i="6"/>
  <c r="BD318" i="6" s="1"/>
  <c r="BC318" i="6"/>
  <c r="CW320" i="6"/>
  <c r="DR320" i="6" s="1"/>
  <c r="DQ320" i="6"/>
  <c r="AO336" i="6"/>
  <c r="BJ336" i="6" s="1"/>
  <c r="BI336" i="6"/>
  <c r="BK340" i="6"/>
  <c r="AQ340" i="6"/>
  <c r="BL340" i="6" s="1"/>
  <c r="BK346" i="6"/>
  <c r="AQ346" i="6"/>
  <c r="BL346" i="6" s="1"/>
  <c r="BK370" i="6"/>
  <c r="AQ370" i="6"/>
  <c r="BL370" i="6" s="1"/>
  <c r="AC303" i="6"/>
  <c r="AX303" i="6" s="1"/>
  <c r="AE320" i="6"/>
  <c r="AZ320" i="6" s="1"/>
  <c r="AY320" i="6"/>
  <c r="BE346" i="6"/>
  <c r="AK346" i="6"/>
  <c r="BF346" i="6" s="1"/>
  <c r="BG348" i="6"/>
  <c r="AM348" i="6"/>
  <c r="BH348" i="6" s="1"/>
  <c r="DA359" i="6"/>
  <c r="DV359" i="6" s="1"/>
  <c r="DU359" i="6"/>
  <c r="DQ319" i="6"/>
  <c r="CW319" i="6"/>
  <c r="DR319" i="6" s="1"/>
  <c r="AQ331" i="6"/>
  <c r="BL331" i="6" s="1"/>
  <c r="BK331" i="6"/>
  <c r="DS338" i="6"/>
  <c r="CY338" i="6"/>
  <c r="DT338" i="6" s="1"/>
  <c r="AO343" i="6"/>
  <c r="BJ343" i="6" s="1"/>
  <c r="BI343" i="6"/>
  <c r="CU346" i="6"/>
  <c r="DP346" i="6" s="1"/>
  <c r="DO346" i="6"/>
  <c r="DA352" i="6"/>
  <c r="DV352" i="6" s="1"/>
  <c r="DU352" i="6"/>
  <c r="DC352" i="6"/>
  <c r="DX352" i="6" s="1"/>
  <c r="DW352" i="6"/>
  <c r="LW386" i="6"/>
  <c r="CP386" i="6" s="1"/>
  <c r="BA360" i="6"/>
  <c r="AG360" i="6"/>
  <c r="BB360" i="6" s="1"/>
  <c r="BC363" i="6"/>
  <c r="AI363" i="6"/>
  <c r="BD363" i="6" s="1"/>
  <c r="BC380" i="6"/>
  <c r="AI380" i="6"/>
  <c r="BD380" i="6" s="1"/>
  <c r="BE375" i="6"/>
  <c r="AK375" i="6"/>
  <c r="BF375" i="6" s="1"/>
  <c r="AO379" i="6"/>
  <c r="BJ379" i="6" s="1"/>
  <c r="BI379" i="6"/>
  <c r="DY363" i="6"/>
  <c r="DE363" i="6"/>
  <c r="DZ363" i="6" s="1"/>
  <c r="DC366" i="6"/>
  <c r="DX366" i="6" s="1"/>
  <c r="DU382" i="6"/>
  <c r="DA382" i="6"/>
  <c r="DV382" i="6" s="1"/>
  <c r="BI385" i="6"/>
  <c r="AO385" i="6"/>
  <c r="BJ385" i="6" s="1"/>
  <c r="DA360" i="6"/>
  <c r="DV360" i="6" s="1"/>
  <c r="DU360" i="6"/>
  <c r="DA369" i="6"/>
  <c r="DV369" i="6" s="1"/>
  <c r="DU369" i="6"/>
  <c r="AW375" i="6"/>
  <c r="AC375" i="6"/>
  <c r="AX375" i="6" s="1"/>
  <c r="LY400" i="6"/>
  <c r="CR400" i="6" s="1"/>
  <c r="MC400" i="6"/>
  <c r="CV400" i="6" s="1"/>
  <c r="MG400" i="6"/>
  <c r="CZ400" i="6" s="1"/>
  <c r="MK400" i="6"/>
  <c r="DD400" i="6" s="1"/>
  <c r="LW400" i="6"/>
  <c r="CP400" i="6" s="1"/>
  <c r="MA400" i="6"/>
  <c r="CT400" i="6" s="1"/>
  <c r="ME400" i="6"/>
  <c r="CX400" i="6" s="1"/>
  <c r="MI400" i="6"/>
  <c r="DB400" i="6" s="1"/>
  <c r="BG447" i="6"/>
  <c r="AM447" i="6"/>
  <c r="BH447" i="6" s="1"/>
  <c r="AI403" i="6"/>
  <c r="BD403" i="6" s="1"/>
  <c r="BC403" i="6"/>
  <c r="MK388" i="6"/>
  <c r="DD388" i="6" s="1"/>
  <c r="BC392" i="6"/>
  <c r="AI392" i="6"/>
  <c r="BD392" i="6" s="1"/>
  <c r="LW398" i="6"/>
  <c r="CP398" i="6" s="1"/>
  <c r="LQ412" i="6"/>
  <c r="IY412" i="6"/>
  <c r="MG384" i="6"/>
  <c r="CZ384" i="6" s="1"/>
  <c r="MK398" i="6"/>
  <c r="DD398" i="6" s="1"/>
  <c r="BC411" i="6"/>
  <c r="AI411" i="6"/>
  <c r="BD411" i="6" s="1"/>
  <c r="JQ414" i="6"/>
  <c r="CG414" i="6" s="1"/>
  <c r="CH414" i="6" s="1"/>
  <c r="BA418" i="6"/>
  <c r="AG418" i="6"/>
  <c r="BB418" i="6" s="1"/>
  <c r="BE427" i="6"/>
  <c r="AK427" i="6"/>
  <c r="BF427" i="6" s="1"/>
  <c r="LY373" i="6"/>
  <c r="CR373" i="6" s="1"/>
  <c r="DQ392" i="6"/>
  <c r="CW392" i="6"/>
  <c r="DR392" i="6" s="1"/>
  <c r="AW418" i="6"/>
  <c r="AC418" i="6"/>
  <c r="AX418" i="6" s="1"/>
  <c r="ME404" i="6"/>
  <c r="CX404" i="6" s="1"/>
  <c r="AM411" i="6"/>
  <c r="BH411" i="6" s="1"/>
  <c r="BG411" i="6"/>
  <c r="BK419" i="6"/>
  <c r="AQ419" i="6"/>
  <c r="BL419" i="6" s="1"/>
  <c r="BC435" i="6"/>
  <c r="AI435" i="6"/>
  <c r="BD435" i="6" s="1"/>
  <c r="BK446" i="6"/>
  <c r="AQ446" i="6"/>
  <c r="BL446" i="6" s="1"/>
  <c r="AG460" i="6"/>
  <c r="BB460" i="6" s="1"/>
  <c r="BA460" i="6"/>
  <c r="BC490" i="6"/>
  <c r="AI490" i="6"/>
  <c r="BD490" i="6" s="1"/>
  <c r="BC499" i="6"/>
  <c r="AI499" i="6"/>
  <c r="BD499" i="6" s="1"/>
  <c r="BK504" i="6"/>
  <c r="AQ504" i="6"/>
  <c r="BL504" i="6" s="1"/>
  <c r="AI467" i="6"/>
  <c r="BD467" i="6" s="1"/>
  <c r="BC467" i="6"/>
  <c r="AM480" i="6"/>
  <c r="BH480" i="6" s="1"/>
  <c r="BG480" i="6"/>
  <c r="AM438" i="6"/>
  <c r="BH438" i="6" s="1"/>
  <c r="BG438" i="6"/>
  <c r="JI446" i="6"/>
  <c r="BY446" i="6" s="1"/>
  <c r="BZ446" i="6" s="1"/>
  <c r="JM446" i="6"/>
  <c r="CC446" i="6" s="1"/>
  <c r="CD446" i="6" s="1"/>
  <c r="JQ446" i="6"/>
  <c r="CG446" i="6" s="1"/>
  <c r="CH446" i="6" s="1"/>
  <c r="BI448" i="6"/>
  <c r="AO448" i="6"/>
  <c r="BJ448" i="6" s="1"/>
  <c r="AW459" i="6"/>
  <c r="AC459" i="6"/>
  <c r="AX459" i="6" s="1"/>
  <c r="AG447" i="6"/>
  <c r="BB447" i="6" s="1"/>
  <c r="BA447" i="6"/>
  <c r="AQ459" i="6"/>
  <c r="BL459" i="6" s="1"/>
  <c r="BK459" i="6"/>
  <c r="BI499" i="6"/>
  <c r="AO499" i="6"/>
  <c r="BJ499" i="6" s="1"/>
  <c r="MA432" i="6"/>
  <c r="CT432" i="6" s="1"/>
  <c r="ME432" i="6"/>
  <c r="CX432" i="6" s="1"/>
  <c r="AQ475" i="6"/>
  <c r="BL475" i="6" s="1"/>
  <c r="BK475" i="6"/>
  <c r="AQ496" i="6"/>
  <c r="BL496" i="6" s="1"/>
  <c r="BK496" i="6"/>
  <c r="JO506" i="6"/>
  <c r="CE506" i="6" s="1"/>
  <c r="CF506" i="6" s="1"/>
  <c r="LY446" i="6"/>
  <c r="CR446" i="6" s="1"/>
  <c r="BK464" i="6"/>
  <c r="AQ464" i="6"/>
  <c r="BL464" i="6" s="1"/>
  <c r="IY490" i="6"/>
  <c r="LQ490" i="6"/>
  <c r="ME503" i="6"/>
  <c r="CX503" i="6" s="1"/>
  <c r="AY507" i="6"/>
  <c r="AE507" i="6"/>
  <c r="AZ507" i="6" s="1"/>
  <c r="BC517" i="6"/>
  <c r="AI517" i="6"/>
  <c r="BD517" i="6" s="1"/>
  <c r="BE532" i="6"/>
  <c r="AK532" i="6"/>
  <c r="BF532" i="6" s="1"/>
  <c r="ME500" i="6"/>
  <c r="CX500" i="6" s="1"/>
  <c r="MI503" i="6"/>
  <c r="DB503" i="6" s="1"/>
  <c r="AQ500" i="6"/>
  <c r="BL500" i="6" s="1"/>
  <c r="BK500" i="6"/>
  <c r="JQ505" i="6"/>
  <c r="CG505" i="6" s="1"/>
  <c r="CH505" i="6" s="1"/>
  <c r="JQ484" i="6"/>
  <c r="CG484" i="6" s="1"/>
  <c r="CH484" i="6" s="1"/>
  <c r="AY522" i="6"/>
  <c r="AE522" i="6"/>
  <c r="AZ522" i="6" s="1"/>
  <c r="AC527" i="6"/>
  <c r="AX527" i="6" s="1"/>
  <c r="BG532" i="6"/>
  <c r="AM532" i="6"/>
  <c r="BH532" i="6" s="1"/>
  <c r="AE488" i="6"/>
  <c r="AZ488" i="6" s="1"/>
  <c r="AY488" i="6"/>
  <c r="AM491" i="6"/>
  <c r="BH491" i="6" s="1"/>
  <c r="BG491" i="6"/>
  <c r="MA462" i="6"/>
  <c r="CT462" i="6" s="1"/>
  <c r="ME462" i="6"/>
  <c r="CX462" i="6" s="1"/>
  <c r="MI462" i="6"/>
  <c r="DB462" i="6" s="1"/>
  <c r="AE515" i="6"/>
  <c r="AZ515" i="6" s="1"/>
  <c r="AY515" i="6"/>
  <c r="AM525" i="6"/>
  <c r="BH525" i="6" s="1"/>
  <c r="BG525" i="6"/>
  <c r="FR548" i="6"/>
  <c r="U548" i="6" s="1"/>
  <c r="AG535" i="6"/>
  <c r="BB535" i="6" s="1"/>
  <c r="BA535" i="6"/>
  <c r="CQ540" i="6"/>
  <c r="DL540" i="6" s="1"/>
  <c r="DK540" i="6"/>
  <c r="HL545" i="6"/>
  <c r="AJ545" i="6" s="1"/>
  <c r="JE524" i="6"/>
  <c r="BU524" i="6" s="1"/>
  <c r="BV524" i="6" s="1"/>
  <c r="MG500" i="6"/>
  <c r="CZ500" i="6" s="1"/>
  <c r="DU500" i="6" s="1"/>
  <c r="LH535" i="6"/>
  <c r="HP545" i="6"/>
  <c r="AN545" i="6" s="1"/>
  <c r="IY551" i="6"/>
  <c r="IZ551" i="6" s="1"/>
  <c r="LQ551" i="6"/>
  <c r="LR551" i="6"/>
  <c r="JM524" i="6"/>
  <c r="CC524" i="6" s="1"/>
  <c r="CD524" i="6" s="1"/>
  <c r="BC534" i="6"/>
  <c r="AI534" i="6"/>
  <c r="BD534" i="6" s="1"/>
  <c r="DK538" i="6"/>
  <c r="CQ538" i="6"/>
  <c r="DL538" i="6" s="1"/>
  <c r="FL543" i="6"/>
  <c r="O543" i="6" s="1"/>
  <c r="BG567" i="6"/>
  <c r="AM567" i="6"/>
  <c r="BH567" i="6" s="1"/>
  <c r="BI574" i="6"/>
  <c r="AO574" i="6"/>
  <c r="BJ574" i="6" s="1"/>
  <c r="MI508" i="6"/>
  <c r="DB508" i="6" s="1"/>
  <c r="CS537" i="6"/>
  <c r="DN537" i="6" s="1"/>
  <c r="DM537" i="6"/>
  <c r="BE544" i="6"/>
  <c r="AK544" i="6"/>
  <c r="BF544" i="6" s="1"/>
  <c r="AM572" i="6"/>
  <c r="BH572" i="6" s="1"/>
  <c r="BG572" i="6"/>
  <c r="BC581" i="6"/>
  <c r="AI581" i="6"/>
  <c r="BD581" i="6" s="1"/>
  <c r="LQ581" i="6"/>
  <c r="IY581" i="6"/>
  <c r="BK569" i="6"/>
  <c r="AQ569" i="6"/>
  <c r="BL569" i="6" s="1"/>
  <c r="AI584" i="6"/>
  <c r="BD584" i="6" s="1"/>
  <c r="BC584" i="6"/>
  <c r="AY596" i="6"/>
  <c r="AE596" i="6"/>
  <c r="AZ596" i="6" s="1"/>
  <c r="JE593" i="6"/>
  <c r="BU593" i="6" s="1"/>
  <c r="BV593" i="6" s="1"/>
  <c r="AK595" i="6"/>
  <c r="BF595" i="6" s="1"/>
  <c r="BE595" i="6"/>
  <c r="AE11" i="6"/>
  <c r="AZ11" i="6" s="1"/>
  <c r="AY11" i="6"/>
  <c r="P19" i="6"/>
  <c r="AW22" i="6"/>
  <c r="AC22" i="6"/>
  <c r="AX22" i="6" s="1"/>
  <c r="P48" i="6"/>
  <c r="AM5" i="6"/>
  <c r="BH5" i="6" s="1"/>
  <c r="BG5" i="6"/>
  <c r="P2" i="6"/>
  <c r="R5" i="6"/>
  <c r="J2" i="6"/>
  <c r="J6" i="6"/>
  <c r="AO5" i="6"/>
  <c r="BJ5" i="6" s="1"/>
  <c r="BI5" i="6"/>
  <c r="AK4" i="6"/>
  <c r="BF4" i="6" s="1"/>
  <c r="BE4" i="6"/>
  <c r="AM13" i="6"/>
  <c r="BH13" i="6" s="1"/>
  <c r="BG13" i="6"/>
  <c r="AY16" i="6"/>
  <c r="AE16" i="6"/>
  <c r="AZ16" i="6" s="1"/>
  <c r="AK6" i="6"/>
  <c r="BF6" i="6" s="1"/>
  <c r="T9" i="6"/>
  <c r="P17" i="6"/>
  <c r="BA18" i="6"/>
  <c r="AG18" i="6"/>
  <c r="BB18" i="6" s="1"/>
  <c r="AI20" i="6"/>
  <c r="BD20" i="6" s="1"/>
  <c r="BC20" i="6"/>
  <c r="AK22" i="6"/>
  <c r="BF22" i="6" s="1"/>
  <c r="BE22" i="6"/>
  <c r="AC21" i="6"/>
  <c r="AX21" i="6" s="1"/>
  <c r="AW21" i="6"/>
  <c r="J22" i="6"/>
  <c r="T31" i="6"/>
  <c r="AW35" i="6"/>
  <c r="AC35" i="6"/>
  <c r="AX35" i="6" s="1"/>
  <c r="BK30" i="6"/>
  <c r="AQ30" i="6"/>
  <c r="BL30" i="6" s="1"/>
  <c r="L36" i="6"/>
  <c r="BI45" i="6"/>
  <c r="AO45" i="6"/>
  <c r="BJ45" i="6" s="1"/>
  <c r="J36" i="6"/>
  <c r="V36" i="6"/>
  <c r="BK47" i="6"/>
  <c r="AQ47" i="6"/>
  <c r="BL47" i="6" s="1"/>
  <c r="CW48" i="6"/>
  <c r="DR48" i="6" s="1"/>
  <c r="DQ48" i="6"/>
  <c r="BK48" i="6"/>
  <c r="AQ48" i="6"/>
  <c r="BL48" i="6" s="1"/>
  <c r="V55" i="6"/>
  <c r="CS48" i="6"/>
  <c r="DN48" i="6" s="1"/>
  <c r="DM48" i="6"/>
  <c r="N47" i="6"/>
  <c r="CQ48" i="6"/>
  <c r="DL48" i="6" s="1"/>
  <c r="DK48" i="6"/>
  <c r="DS54" i="6"/>
  <c r="CY54" i="6"/>
  <c r="DT54" i="6" s="1"/>
  <c r="DY54" i="6"/>
  <c r="DE54" i="6"/>
  <c r="DZ54" i="6" s="1"/>
  <c r="AM62" i="6"/>
  <c r="BH62" i="6" s="1"/>
  <c r="BG62" i="6"/>
  <c r="H47" i="6"/>
  <c r="BC63" i="6"/>
  <c r="AI63" i="6"/>
  <c r="BD63" i="6" s="1"/>
  <c r="BE55" i="6"/>
  <c r="AK55" i="6"/>
  <c r="BF55" i="6" s="1"/>
  <c r="V57" i="6"/>
  <c r="T51" i="6"/>
  <c r="DY56" i="6"/>
  <c r="DE56" i="6"/>
  <c r="DZ56" i="6" s="1"/>
  <c r="AO72" i="6"/>
  <c r="BJ72" i="6" s="1"/>
  <c r="BI72" i="6"/>
  <c r="AM82" i="6"/>
  <c r="BH82" i="6" s="1"/>
  <c r="BG82" i="6"/>
  <c r="AY67" i="6"/>
  <c r="AE67" i="6"/>
  <c r="AZ67" i="6" s="1"/>
  <c r="AO70" i="6"/>
  <c r="BJ70" i="6" s="1"/>
  <c r="BI70" i="6"/>
  <c r="CS79" i="6"/>
  <c r="DN79" i="6" s="1"/>
  <c r="DM79" i="6"/>
  <c r="AC83" i="6"/>
  <c r="AX83" i="6" s="1"/>
  <c r="AW83" i="6"/>
  <c r="DS79" i="6"/>
  <c r="CY79" i="6"/>
  <c r="DT79" i="6" s="1"/>
  <c r="DS98" i="6"/>
  <c r="CY98" i="6"/>
  <c r="DT98" i="6" s="1"/>
  <c r="AI88" i="6"/>
  <c r="BD88" i="6" s="1"/>
  <c r="BC88" i="6"/>
  <c r="DY83" i="6"/>
  <c r="DE83" i="6"/>
  <c r="DZ83" i="6" s="1"/>
  <c r="AG95" i="6"/>
  <c r="BB95" i="6" s="1"/>
  <c r="BA95" i="6"/>
  <c r="BG122" i="6"/>
  <c r="AM122" i="6"/>
  <c r="BH122" i="6" s="1"/>
  <c r="AM113" i="6"/>
  <c r="BH113" i="6" s="1"/>
  <c r="BG113" i="6"/>
  <c r="BE112" i="6"/>
  <c r="AK112" i="6"/>
  <c r="BF112" i="6" s="1"/>
  <c r="AY129" i="6"/>
  <c r="AE129" i="6"/>
  <c r="AZ129" i="6" s="1"/>
  <c r="BK146" i="6"/>
  <c r="AQ146" i="6"/>
  <c r="BL146" i="6" s="1"/>
  <c r="AM152" i="6"/>
  <c r="BH152" i="6" s="1"/>
  <c r="BG152" i="6"/>
  <c r="DQ164" i="6"/>
  <c r="CW164" i="6"/>
  <c r="DR164" i="6" s="1"/>
  <c r="BC144" i="6"/>
  <c r="AI144" i="6"/>
  <c r="BD144" i="6" s="1"/>
  <c r="AY167" i="6"/>
  <c r="AE167" i="6"/>
  <c r="AZ167" i="6" s="1"/>
  <c r="DK165" i="6"/>
  <c r="CQ165" i="6"/>
  <c r="DL165" i="6" s="1"/>
  <c r="DS165" i="6"/>
  <c r="CY165" i="6"/>
  <c r="DT165" i="6" s="1"/>
  <c r="DE161" i="6"/>
  <c r="DZ161" i="6" s="1"/>
  <c r="DY161" i="6"/>
  <c r="AI171" i="6"/>
  <c r="BD171" i="6" s="1"/>
  <c r="BC171" i="6"/>
  <c r="DA173" i="6"/>
  <c r="DV173" i="6" s="1"/>
  <c r="DU173" i="6"/>
  <c r="AE178" i="6"/>
  <c r="AZ178" i="6" s="1"/>
  <c r="AY178" i="6"/>
  <c r="DQ176" i="6"/>
  <c r="CW176" i="6"/>
  <c r="DR176" i="6" s="1"/>
  <c r="AK194" i="6"/>
  <c r="BF194" i="6" s="1"/>
  <c r="BE194" i="6"/>
  <c r="CU179" i="6"/>
  <c r="DP179" i="6" s="1"/>
  <c r="DO179" i="6"/>
  <c r="AM176" i="6"/>
  <c r="BH176" i="6" s="1"/>
  <c r="BG176" i="6"/>
  <c r="DM195" i="6"/>
  <c r="CS195" i="6"/>
  <c r="DN195" i="6" s="1"/>
  <c r="DM179" i="6"/>
  <c r="CS179" i="6"/>
  <c r="DN179" i="6" s="1"/>
  <c r="AC194" i="6"/>
  <c r="AX194" i="6" s="1"/>
  <c r="AW194" i="6"/>
  <c r="DW194" i="6"/>
  <c r="DC194" i="6"/>
  <c r="DX194" i="6" s="1"/>
  <c r="DC216" i="6"/>
  <c r="DX216" i="6" s="1"/>
  <c r="DW216" i="6"/>
  <c r="DU235" i="6"/>
  <c r="DA235" i="6"/>
  <c r="DV235" i="6" s="1"/>
  <c r="AY204" i="6"/>
  <c r="AE204" i="6"/>
  <c r="AZ204" i="6" s="1"/>
  <c r="DC220" i="6"/>
  <c r="DX220" i="6" s="1"/>
  <c r="DW220" i="6"/>
  <c r="DK198" i="6"/>
  <c r="CQ198" i="6"/>
  <c r="DL198" i="6" s="1"/>
  <c r="AC213" i="6"/>
  <c r="AX213" i="6" s="1"/>
  <c r="AW213" i="6"/>
  <c r="DK235" i="6"/>
  <c r="CQ235" i="6"/>
  <c r="DL235" i="6" s="1"/>
  <c r="AG209" i="6"/>
  <c r="BB209" i="6" s="1"/>
  <c r="BA209" i="6"/>
  <c r="DK214" i="6"/>
  <c r="CQ214" i="6"/>
  <c r="DL214" i="6" s="1"/>
  <c r="BI208" i="6"/>
  <c r="AO208" i="6"/>
  <c r="BJ208" i="6" s="1"/>
  <c r="CS198" i="6"/>
  <c r="DN198" i="6" s="1"/>
  <c r="DM198" i="6"/>
  <c r="AW204" i="6"/>
  <c r="AC204" i="6"/>
  <c r="AX204" i="6" s="1"/>
  <c r="AE207" i="6"/>
  <c r="AZ207" i="6" s="1"/>
  <c r="AY207" i="6"/>
  <c r="DQ209" i="6"/>
  <c r="CW209" i="6"/>
  <c r="DR209" i="6" s="1"/>
  <c r="AO232" i="6"/>
  <c r="BJ232" i="6" s="1"/>
  <c r="BI232" i="6"/>
  <c r="BG241" i="6"/>
  <c r="AM241" i="6"/>
  <c r="BH241" i="6" s="1"/>
  <c r="DY232" i="6"/>
  <c r="DE232" i="6"/>
  <c r="DZ232" i="6" s="1"/>
  <c r="AM239" i="6"/>
  <c r="BH239" i="6" s="1"/>
  <c r="BG239" i="6"/>
  <c r="AG242" i="6"/>
  <c r="BB242" i="6" s="1"/>
  <c r="BA242" i="6"/>
  <c r="CQ242" i="6"/>
  <c r="DL242" i="6" s="1"/>
  <c r="DK242" i="6"/>
  <c r="BG253" i="6"/>
  <c r="AM253" i="6"/>
  <c r="BH253" i="6" s="1"/>
  <c r="DY241" i="6"/>
  <c r="BC247" i="6"/>
  <c r="AI247" i="6"/>
  <c r="BD247" i="6" s="1"/>
  <c r="DW250" i="6"/>
  <c r="DC250" i="6"/>
  <c r="DX250" i="6" s="1"/>
  <c r="DW240" i="6"/>
  <c r="DC240" i="6"/>
  <c r="DX240" i="6" s="1"/>
  <c r="AM232" i="6"/>
  <c r="BH232" i="6" s="1"/>
  <c r="BG232" i="6"/>
  <c r="CU270" i="6"/>
  <c r="DP270" i="6" s="1"/>
  <c r="DO270" i="6"/>
  <c r="DY266" i="6"/>
  <c r="DE266" i="6"/>
  <c r="DZ266" i="6" s="1"/>
  <c r="BE285" i="6"/>
  <c r="AK285" i="6"/>
  <c r="BF285" i="6" s="1"/>
  <c r="DE269" i="6"/>
  <c r="DZ269" i="6" s="1"/>
  <c r="DY269" i="6"/>
  <c r="DS269" i="6"/>
  <c r="CY269" i="6"/>
  <c r="DT269" i="6" s="1"/>
  <c r="AM273" i="6"/>
  <c r="BH273" i="6" s="1"/>
  <c r="BG273" i="6"/>
  <c r="CS294" i="6"/>
  <c r="DN294" i="6" s="1"/>
  <c r="DM294" i="6"/>
  <c r="AY300" i="6"/>
  <c r="AE300" i="6"/>
  <c r="AZ300" i="6" s="1"/>
  <c r="BA308" i="6"/>
  <c r="AG308" i="6"/>
  <c r="BB308" i="6" s="1"/>
  <c r="BE323" i="6"/>
  <c r="AK323" i="6"/>
  <c r="BF323" i="6" s="1"/>
  <c r="DQ300" i="6"/>
  <c r="CW300" i="6"/>
  <c r="DR300" i="6" s="1"/>
  <c r="DA322" i="6"/>
  <c r="DV322" i="6" s="1"/>
  <c r="DU322" i="6"/>
  <c r="AW297" i="6"/>
  <c r="AC297" i="6"/>
  <c r="AX297" i="6" s="1"/>
  <c r="BI316" i="6"/>
  <c r="AO316" i="6"/>
  <c r="BJ316" i="6" s="1"/>
  <c r="AW328" i="6"/>
  <c r="AC328" i="6"/>
  <c r="AX328" i="6" s="1"/>
  <c r="DQ346" i="6"/>
  <c r="CW346" i="6"/>
  <c r="DR346" i="6" s="1"/>
  <c r="DE318" i="6"/>
  <c r="DZ318" i="6" s="1"/>
  <c r="DY318" i="6"/>
  <c r="DS327" i="6"/>
  <c r="CY327" i="6"/>
  <c r="DT327" i="6" s="1"/>
  <c r="BA307" i="6"/>
  <c r="AG307" i="6"/>
  <c r="BB307" i="6" s="1"/>
  <c r="CU309" i="6"/>
  <c r="DP309" i="6" s="1"/>
  <c r="DO309" i="6"/>
  <c r="DQ330" i="6"/>
  <c r="CW330" i="6"/>
  <c r="DR330" i="6" s="1"/>
  <c r="CU336" i="6"/>
  <c r="DP336" i="6" s="1"/>
  <c r="DO336" i="6"/>
  <c r="DS343" i="6"/>
  <c r="CY343" i="6"/>
  <c r="DT343" i="6" s="1"/>
  <c r="DA305" i="6"/>
  <c r="DV305" i="6" s="1"/>
  <c r="DU305" i="6"/>
  <c r="DQ309" i="6"/>
  <c r="CW309" i="6"/>
  <c r="DR309" i="6" s="1"/>
  <c r="DS316" i="6"/>
  <c r="CY316" i="6"/>
  <c r="DT316" i="6" s="1"/>
  <c r="DQ339" i="6"/>
  <c r="CW339" i="6"/>
  <c r="DR339" i="6" s="1"/>
  <c r="AO300" i="6"/>
  <c r="BJ300" i="6" s="1"/>
  <c r="BI300" i="6"/>
  <c r="AE305" i="6"/>
  <c r="AZ305" i="6" s="1"/>
  <c r="AY305" i="6"/>
  <c r="AY318" i="6"/>
  <c r="CS320" i="6"/>
  <c r="DN320" i="6" s="1"/>
  <c r="DM320" i="6"/>
  <c r="DY328" i="6"/>
  <c r="DE328" i="6"/>
  <c r="DZ328" i="6" s="1"/>
  <c r="AK336" i="6"/>
  <c r="BF336" i="6" s="1"/>
  <c r="BE336" i="6"/>
  <c r="BI339" i="6"/>
  <c r="AO339" i="6"/>
  <c r="BJ339" i="6" s="1"/>
  <c r="DQ340" i="6"/>
  <c r="CW340" i="6"/>
  <c r="DR340" i="6" s="1"/>
  <c r="CU303" i="6"/>
  <c r="DP303" i="6" s="1"/>
  <c r="DO303" i="6"/>
  <c r="AK331" i="6"/>
  <c r="BF331" i="6" s="1"/>
  <c r="BE331" i="6"/>
  <c r="DE342" i="6"/>
  <c r="DZ342" i="6" s="1"/>
  <c r="BA346" i="6"/>
  <c r="AG346" i="6"/>
  <c r="BB346" i="6" s="1"/>
  <c r="DS350" i="6"/>
  <c r="CY350" i="6"/>
  <c r="DT350" i="6" s="1"/>
  <c r="DE359" i="6"/>
  <c r="DZ359" i="6" s="1"/>
  <c r="DY359" i="6"/>
  <c r="AG328" i="6"/>
  <c r="BB328" i="6" s="1"/>
  <c r="BA328" i="6"/>
  <c r="AM331" i="6"/>
  <c r="BH331" i="6" s="1"/>
  <c r="BG331" i="6"/>
  <c r="DO338" i="6"/>
  <c r="CU338" i="6"/>
  <c r="DP338" i="6" s="1"/>
  <c r="DC346" i="6"/>
  <c r="DX346" i="6" s="1"/>
  <c r="DW346" i="6"/>
  <c r="DY352" i="6"/>
  <c r="BI352" i="6"/>
  <c r="AO352" i="6"/>
  <c r="BJ352" i="6" s="1"/>
  <c r="CQ354" i="6"/>
  <c r="DL354" i="6" s="1"/>
  <c r="DK354" i="6"/>
  <c r="DS366" i="6"/>
  <c r="CY366" i="6"/>
  <c r="DT366" i="6" s="1"/>
  <c r="AM384" i="6"/>
  <c r="BH384" i="6" s="1"/>
  <c r="BG384" i="6"/>
  <c r="LY386" i="6"/>
  <c r="CR386" i="6" s="1"/>
  <c r="AW360" i="6"/>
  <c r="AC360" i="6"/>
  <c r="AX360" i="6" s="1"/>
  <c r="AY363" i="6"/>
  <c r="AE363" i="6"/>
  <c r="AZ363" i="6" s="1"/>
  <c r="AY380" i="6"/>
  <c r="AE380" i="6"/>
  <c r="AZ380" i="6" s="1"/>
  <c r="CY364" i="6"/>
  <c r="DT364" i="6" s="1"/>
  <c r="DS364" i="6"/>
  <c r="BA375" i="6"/>
  <c r="AG375" i="6"/>
  <c r="BB375" i="6" s="1"/>
  <c r="AK379" i="6"/>
  <c r="BF379" i="6" s="1"/>
  <c r="BE379" i="6"/>
  <c r="DU363" i="6"/>
  <c r="DA363" i="6"/>
  <c r="DV363" i="6" s="1"/>
  <c r="DE379" i="6"/>
  <c r="DZ379" i="6" s="1"/>
  <c r="DY379" i="6"/>
  <c r="BI373" i="6"/>
  <c r="AO373" i="6"/>
  <c r="BJ373" i="6" s="1"/>
  <c r="AW381" i="6"/>
  <c r="LY384" i="6"/>
  <c r="CR384" i="6" s="1"/>
  <c r="MC384" i="6"/>
  <c r="CV384" i="6" s="1"/>
  <c r="DQ384" i="6" s="1"/>
  <c r="DY354" i="6"/>
  <c r="DE354" i="6"/>
  <c r="DZ354" i="6" s="1"/>
  <c r="CW369" i="6"/>
  <c r="DR369" i="6" s="1"/>
  <c r="DQ369" i="6"/>
  <c r="AY375" i="6"/>
  <c r="AE375" i="6"/>
  <c r="AZ375" i="6" s="1"/>
  <c r="DQ382" i="6"/>
  <c r="CW382" i="6"/>
  <c r="DR382" i="6" s="1"/>
  <c r="AO411" i="6"/>
  <c r="BJ411" i="6" s="1"/>
  <c r="BI411" i="6"/>
  <c r="LQ418" i="6"/>
  <c r="IY418" i="6"/>
  <c r="BK447" i="6"/>
  <c r="AQ447" i="6"/>
  <c r="BL447" i="6" s="1"/>
  <c r="LW414" i="6"/>
  <c r="CP414" i="6" s="1"/>
  <c r="ME414" i="6"/>
  <c r="CX414" i="6" s="1"/>
  <c r="LY414" i="6"/>
  <c r="CR414" i="6" s="1"/>
  <c r="MG414" i="6"/>
  <c r="CZ414" i="6" s="1"/>
  <c r="MA414" i="6"/>
  <c r="CT414" i="6" s="1"/>
  <c r="MI414" i="6"/>
  <c r="DB414" i="6"/>
  <c r="MC414" i="6"/>
  <c r="CV414" i="6" s="1"/>
  <c r="MK414" i="6"/>
  <c r="DD414" i="6" s="1"/>
  <c r="AE403" i="6"/>
  <c r="AZ403" i="6" s="1"/>
  <c r="AY403" i="6"/>
  <c r="DU398" i="6"/>
  <c r="DA398" i="6"/>
  <c r="DV398" i="6" s="1"/>
  <c r="AE411" i="6"/>
  <c r="AZ411" i="6" s="1"/>
  <c r="AY411" i="6"/>
  <c r="AC426" i="6"/>
  <c r="AX426" i="6" s="1"/>
  <c r="AW426" i="6"/>
  <c r="DO392" i="6"/>
  <c r="CU392" i="6"/>
  <c r="DP392" i="6" s="1"/>
  <c r="MI398" i="6"/>
  <c r="DB398" i="6" s="1"/>
  <c r="LY404" i="6"/>
  <c r="CR404" i="6" s="1"/>
  <c r="JE414" i="6"/>
  <c r="BU414" i="6" s="1"/>
  <c r="BV414" i="6" s="1"/>
  <c r="AM414" i="6"/>
  <c r="BH414" i="6" s="1"/>
  <c r="BG414" i="6"/>
  <c r="JM414" i="6"/>
  <c r="CC414" i="6" s="1"/>
  <c r="CD414" i="6" s="1"/>
  <c r="BI427" i="6"/>
  <c r="AO427" i="6"/>
  <c r="BJ427" i="6" s="1"/>
  <c r="LW373" i="6"/>
  <c r="CP373" i="6"/>
  <c r="LQ402" i="6"/>
  <c r="IY402" i="6"/>
  <c r="AM435" i="6"/>
  <c r="BH435" i="6" s="1"/>
  <c r="AO460" i="6"/>
  <c r="BJ460" i="6" s="1"/>
  <c r="BI460" i="6"/>
  <c r="BG490" i="6"/>
  <c r="AM490" i="6"/>
  <c r="BH490" i="6" s="1"/>
  <c r="BK480" i="6"/>
  <c r="AQ480" i="6"/>
  <c r="BL480" i="6" s="1"/>
  <c r="AI438" i="6"/>
  <c r="BD438" i="6" s="1"/>
  <c r="BC438" i="6"/>
  <c r="BE448" i="6"/>
  <c r="AK448" i="6"/>
  <c r="BF448" i="6" s="1"/>
  <c r="AM459" i="6"/>
  <c r="BH459" i="6" s="1"/>
  <c r="BG459" i="6"/>
  <c r="DU462" i="6"/>
  <c r="BC470" i="6"/>
  <c r="AI470" i="6"/>
  <c r="BD470" i="6" s="1"/>
  <c r="BC474" i="6"/>
  <c r="AI474" i="6"/>
  <c r="BD474" i="6" s="1"/>
  <c r="ME446" i="6"/>
  <c r="CX446" i="6" s="1"/>
  <c r="AG480" i="6"/>
  <c r="BB480" i="6" s="1"/>
  <c r="BA480" i="6"/>
  <c r="AI505" i="6"/>
  <c r="BD505" i="6" s="1"/>
  <c r="BC505" i="6"/>
  <c r="JS506" i="6"/>
  <c r="CI506" i="6" s="1"/>
  <c r="CJ506" i="6" s="1"/>
  <c r="AW447" i="6"/>
  <c r="AC447" i="6"/>
  <c r="AX447" i="6" s="1"/>
  <c r="AM460" i="6"/>
  <c r="BH460" i="6" s="1"/>
  <c r="BG460" i="6"/>
  <c r="AM464" i="6"/>
  <c r="BH464" i="6" s="1"/>
  <c r="BG464" i="6"/>
  <c r="BC487" i="6"/>
  <c r="AI487" i="6"/>
  <c r="BD487" i="6" s="1"/>
  <c r="AO507" i="6"/>
  <c r="BJ507" i="6" s="1"/>
  <c r="BI507" i="6"/>
  <c r="AM517" i="6"/>
  <c r="BH517" i="6" s="1"/>
  <c r="BG517" i="6"/>
  <c r="AO532" i="6"/>
  <c r="BJ532" i="6" s="1"/>
  <c r="BI532" i="6"/>
  <c r="MA500" i="6"/>
  <c r="CT500" i="6" s="1"/>
  <c r="AM500" i="6"/>
  <c r="BH500" i="6" s="1"/>
  <c r="BG500" i="6"/>
  <c r="LQ504" i="6"/>
  <c r="IY504" i="6"/>
  <c r="JE506" i="6"/>
  <c r="BU506" i="6" s="1"/>
  <c r="BV506" i="6" s="1"/>
  <c r="BC513" i="6"/>
  <c r="AI513" i="6"/>
  <c r="BD513" i="6" s="1"/>
  <c r="AW517" i="6"/>
  <c r="AC517" i="6"/>
  <c r="AX517" i="6" s="1"/>
  <c r="BC522" i="6"/>
  <c r="AI522" i="6"/>
  <c r="BD522" i="6" s="1"/>
  <c r="BA527" i="6"/>
  <c r="AG527" i="6"/>
  <c r="BB527" i="6" s="1"/>
  <c r="BK532" i="6"/>
  <c r="AQ532" i="6"/>
  <c r="BL532" i="6" s="1"/>
  <c r="AI491" i="6"/>
  <c r="BD491" i="6" s="1"/>
  <c r="BC491" i="6"/>
  <c r="AW499" i="6"/>
  <c r="AC499" i="6"/>
  <c r="AX499" i="6" s="1"/>
  <c r="BA490" i="6"/>
  <c r="AG490" i="6"/>
  <c r="BB490" i="6" s="1"/>
  <c r="BC515" i="6"/>
  <c r="AI515" i="6"/>
  <c r="BD515" i="6" s="1"/>
  <c r="BK525" i="6"/>
  <c r="AQ525" i="6"/>
  <c r="BL525" i="6" s="1"/>
  <c r="FP543" i="6"/>
  <c r="S543" i="6"/>
  <c r="BI544" i="6"/>
  <c r="AO544" i="6"/>
  <c r="BJ544" i="6" s="1"/>
  <c r="HF546" i="6"/>
  <c r="AD546" i="6" s="1"/>
  <c r="BI537" i="6"/>
  <c r="AO537" i="6"/>
  <c r="BJ537" i="6" s="1"/>
  <c r="AE534" i="6"/>
  <c r="AZ534" i="6" s="1"/>
  <c r="AY534" i="6"/>
  <c r="AC543" i="6"/>
  <c r="AX543" i="6" s="1"/>
  <c r="AW543" i="6"/>
  <c r="BA554" i="6"/>
  <c r="AG554" i="6"/>
  <c r="BB554" i="6" s="1"/>
  <c r="BC564" i="6"/>
  <c r="AI564" i="6"/>
  <c r="BD564" i="6" s="1"/>
  <c r="BK567" i="6"/>
  <c r="AQ567" i="6"/>
  <c r="BL567" i="6" s="1"/>
  <c r="HJ545" i="6"/>
  <c r="AH545" i="6" s="1"/>
  <c r="AW549" i="6"/>
  <c r="AC549" i="6"/>
  <c r="AX549" i="6" s="1"/>
  <c r="BK572" i="6"/>
  <c r="AQ572" i="6"/>
  <c r="BL572" i="6" s="1"/>
  <c r="AW569" i="6"/>
  <c r="AC569" i="6"/>
  <c r="AX569" i="6" s="1"/>
  <c r="BC596" i="6"/>
  <c r="AM569" i="6"/>
  <c r="BH569" i="6" s="1"/>
  <c r="BG569" i="6"/>
  <c r="MI593" i="6"/>
  <c r="DB593" i="6" s="1"/>
  <c r="MA593" i="6"/>
  <c r="CT593" i="6" s="1"/>
  <c r="ME593" i="6"/>
  <c r="CX593" i="6" s="1"/>
  <c r="LW593" i="6"/>
  <c r="CP593" i="6" s="1"/>
  <c r="FH548" i="6"/>
  <c r="K548" i="6" s="1"/>
  <c r="AE595" i="6"/>
  <c r="AZ595" i="6" s="1"/>
  <c r="AY595" i="6"/>
  <c r="AO596" i="6"/>
  <c r="BJ596" i="6" s="1"/>
  <c r="BI596" i="6"/>
  <c r="BI588" i="6"/>
  <c r="AO588" i="6"/>
  <c r="BJ588" i="6" s="1"/>
  <c r="BC595" i="6"/>
  <c r="AI595" i="6"/>
  <c r="BD595" i="6" s="1"/>
  <c r="JS593" i="6"/>
  <c r="CI593" i="6" s="1"/>
  <c r="CJ593" i="6" s="1"/>
  <c r="CU5" i="6"/>
  <c r="DP5" i="6" s="1"/>
  <c r="DO5" i="6"/>
  <c r="AO10" i="6"/>
  <c r="BJ10" i="6" s="1"/>
  <c r="BI10" i="6"/>
  <c r="R19" i="6"/>
  <c r="AG8" i="6"/>
  <c r="BB8" i="6" s="1"/>
  <c r="BA8" i="6"/>
  <c r="AG5" i="6"/>
  <c r="BB5" i="6" s="1"/>
  <c r="BA5" i="6"/>
  <c r="N6" i="6"/>
  <c r="N5" i="6"/>
  <c r="BE5" i="6"/>
  <c r="R10" i="6"/>
  <c r="H13" i="6"/>
  <c r="R12" i="6"/>
  <c r="AC4" i="6"/>
  <c r="AX4" i="6" s="1"/>
  <c r="AW4" i="6"/>
  <c r="AW6" i="6"/>
  <c r="AC6" i="6"/>
  <c r="AX6" i="6" s="1"/>
  <c r="J9" i="6"/>
  <c r="T19" i="6"/>
  <c r="AE20" i="6"/>
  <c r="AZ20" i="6" s="1"/>
  <c r="AY20" i="6"/>
  <c r="AK15" i="6"/>
  <c r="BF15" i="6" s="1"/>
  <c r="BE15" i="6"/>
  <c r="BI20" i="6"/>
  <c r="AO20" i="6"/>
  <c r="BJ20" i="6" s="1"/>
  <c r="AE21" i="6"/>
  <c r="AZ21" i="6" s="1"/>
  <c r="AY21" i="6"/>
  <c r="AI22" i="6"/>
  <c r="BD22" i="6" s="1"/>
  <c r="BC22" i="6"/>
  <c r="V32" i="6"/>
  <c r="N33" i="6"/>
  <c r="V34" i="6"/>
  <c r="H36" i="6"/>
  <c r="AG37" i="6"/>
  <c r="BB37" i="6" s="1"/>
  <c r="BA37" i="6"/>
  <c r="T41" i="6"/>
  <c r="BG47" i="6"/>
  <c r="AM47" i="6"/>
  <c r="BH47" i="6" s="1"/>
  <c r="DC48" i="6"/>
  <c r="DX48" i="6" s="1"/>
  <c r="DW48" i="6"/>
  <c r="N48" i="6"/>
  <c r="CY48" i="6"/>
  <c r="DT48" i="6" s="1"/>
  <c r="DS48" i="6"/>
  <c r="J56" i="6"/>
  <c r="DU54" i="6"/>
  <c r="DA54" i="6"/>
  <c r="DV54" i="6" s="1"/>
  <c r="BK62" i="6"/>
  <c r="AQ62" i="6"/>
  <c r="BL62" i="6" s="1"/>
  <c r="BE54" i="6"/>
  <c r="AM63" i="6"/>
  <c r="BH63" i="6" s="1"/>
  <c r="BG63" i="6"/>
  <c r="BK54" i="6"/>
  <c r="AQ54" i="6"/>
  <c r="BL54" i="6" s="1"/>
  <c r="AG55" i="6"/>
  <c r="BB55" i="6" s="1"/>
  <c r="BA55" i="6"/>
  <c r="P51" i="6"/>
  <c r="DK54" i="6"/>
  <c r="CQ54" i="6"/>
  <c r="DL54" i="6" s="1"/>
  <c r="DQ56" i="6"/>
  <c r="CW56" i="6"/>
  <c r="DR56" i="6" s="1"/>
  <c r="AG63" i="6"/>
  <c r="BB63" i="6" s="1"/>
  <c r="BA63" i="6"/>
  <c r="AC63" i="6"/>
  <c r="AX63" i="6" s="1"/>
  <c r="AW63" i="6"/>
  <c r="DC60" i="6"/>
  <c r="DX60" i="6" s="1"/>
  <c r="DW60" i="6"/>
  <c r="AK63" i="6"/>
  <c r="BF63" i="6" s="1"/>
  <c r="BE63" i="6"/>
  <c r="BE72" i="6"/>
  <c r="AK72" i="6"/>
  <c r="BF72" i="6" s="1"/>
  <c r="AG83" i="6"/>
  <c r="BB83" i="6" s="1"/>
  <c r="BA83" i="6"/>
  <c r="DC77" i="6"/>
  <c r="DX77" i="6" s="1"/>
  <c r="DW77" i="6"/>
  <c r="CU79" i="6"/>
  <c r="DP79" i="6" s="1"/>
  <c r="DO79" i="6"/>
  <c r="AQ95" i="6"/>
  <c r="BL95" i="6" s="1"/>
  <c r="BK95" i="6"/>
  <c r="DS89" i="6"/>
  <c r="CY89" i="6"/>
  <c r="DT89" i="6" s="1"/>
  <c r="CU83" i="6"/>
  <c r="DP83" i="6" s="1"/>
  <c r="DO83" i="6"/>
  <c r="AW98" i="6"/>
  <c r="AC98" i="6"/>
  <c r="AX98" i="6" s="1"/>
  <c r="DQ83" i="6"/>
  <c r="CW83" i="6"/>
  <c r="DR83" i="6" s="1"/>
  <c r="CS98" i="6"/>
  <c r="DN98" i="6" s="1"/>
  <c r="DM98" i="6"/>
  <c r="DW117" i="6"/>
  <c r="DC117" i="6"/>
  <c r="DX117" i="6" s="1"/>
  <c r="AI113" i="6"/>
  <c r="BD113" i="6" s="1"/>
  <c r="BC113" i="6"/>
  <c r="BC128" i="6"/>
  <c r="AI128" i="6"/>
  <c r="BD128" i="6" s="1"/>
  <c r="AG112" i="6"/>
  <c r="BB112" i="6" s="1"/>
  <c r="BA112" i="6"/>
  <c r="AK129" i="6"/>
  <c r="BF129" i="6" s="1"/>
  <c r="BE129" i="6"/>
  <c r="BC138" i="6"/>
  <c r="AI138" i="6"/>
  <c r="BD138" i="6" s="1"/>
  <c r="BE128" i="6"/>
  <c r="AG136" i="6"/>
  <c r="BB136" i="6" s="1"/>
  <c r="BA136" i="6"/>
  <c r="BE152" i="6"/>
  <c r="AK152" i="6"/>
  <c r="BF152" i="6" s="1"/>
  <c r="BA144" i="6"/>
  <c r="AG144" i="6"/>
  <c r="BB144" i="6" s="1"/>
  <c r="BK152" i="6"/>
  <c r="AQ152" i="6"/>
  <c r="BL152" i="6" s="1"/>
  <c r="DA164" i="6"/>
  <c r="DV164" i="6" s="1"/>
  <c r="DU164" i="6"/>
  <c r="AE145" i="6"/>
  <c r="AZ145" i="6" s="1"/>
  <c r="AY145" i="6"/>
  <c r="BK144" i="6"/>
  <c r="AQ144" i="6"/>
  <c r="BL144" i="6" s="1"/>
  <c r="CU165" i="6"/>
  <c r="DP165" i="6" s="1"/>
  <c r="DO165" i="6"/>
  <c r="DQ179" i="6"/>
  <c r="CW179" i="6"/>
  <c r="DR179" i="6" s="1"/>
  <c r="AO161" i="6"/>
  <c r="BJ161" i="6" s="1"/>
  <c r="BI161" i="6"/>
  <c r="BC155" i="6"/>
  <c r="AI155" i="6"/>
  <c r="BD155" i="6" s="1"/>
  <c r="DA161" i="6"/>
  <c r="DV161" i="6" s="1"/>
  <c r="DU161" i="6"/>
  <c r="AM171" i="6"/>
  <c r="BH171" i="6" s="1"/>
  <c r="BG171" i="6"/>
  <c r="CW173" i="6"/>
  <c r="DR173" i="6" s="1"/>
  <c r="DQ173" i="6"/>
  <c r="AQ191" i="6"/>
  <c r="BL191" i="6" s="1"/>
  <c r="BK191" i="6"/>
  <c r="DK194" i="6"/>
  <c r="CQ194" i="6"/>
  <c r="DL194" i="6" s="1"/>
  <c r="DA176" i="6"/>
  <c r="DV176" i="6" s="1"/>
  <c r="DU176" i="6"/>
  <c r="AI176" i="6"/>
  <c r="BD176" i="6" s="1"/>
  <c r="BC176" i="6"/>
  <c r="BA200" i="6"/>
  <c r="AG200" i="6"/>
  <c r="BB200" i="6" s="1"/>
  <c r="BK194" i="6"/>
  <c r="AQ194" i="6"/>
  <c r="BL194" i="6" s="1"/>
  <c r="DY205" i="6"/>
  <c r="DE205" i="6"/>
  <c r="DZ205" i="6" s="1"/>
  <c r="DY235" i="6"/>
  <c r="DE235" i="6"/>
  <c r="DZ235" i="6" s="1"/>
  <c r="AO205" i="6"/>
  <c r="BJ205" i="6" s="1"/>
  <c r="BI205" i="6"/>
  <c r="BC214" i="6"/>
  <c r="AI214" i="6"/>
  <c r="BD214" i="6" s="1"/>
  <c r="AQ229" i="6"/>
  <c r="BL229" i="6" s="1"/>
  <c r="BK229" i="6"/>
  <c r="BI207" i="6"/>
  <c r="AO207" i="6"/>
  <c r="BJ207" i="6" s="1"/>
  <c r="BK209" i="6"/>
  <c r="AQ209" i="6"/>
  <c r="BL209" i="6" s="1"/>
  <c r="DQ210" i="6"/>
  <c r="CW210" i="6"/>
  <c r="DR210" i="6" s="1"/>
  <c r="DK215" i="6"/>
  <c r="CQ215" i="6"/>
  <c r="DL215" i="6" s="1"/>
  <c r="AW217" i="6"/>
  <c r="AC217" i="6"/>
  <c r="AX217" i="6" s="1"/>
  <c r="AO198" i="6"/>
  <c r="BJ198" i="6" s="1"/>
  <c r="BI198" i="6"/>
  <c r="AC201" i="6"/>
  <c r="AX201" i="6" s="1"/>
  <c r="AW201" i="6"/>
  <c r="AM207" i="6"/>
  <c r="BH207" i="6" s="1"/>
  <c r="BG207" i="6"/>
  <c r="DM209" i="6"/>
  <c r="CS209" i="6"/>
  <c r="DN209" i="6" s="1"/>
  <c r="CY232" i="6"/>
  <c r="DT232" i="6" s="1"/>
  <c r="DS232" i="6"/>
  <c r="AO235" i="6"/>
  <c r="BJ235" i="6" s="1"/>
  <c r="BI235" i="6"/>
  <c r="AG251" i="6"/>
  <c r="BB251" i="6" s="1"/>
  <c r="BA251" i="6"/>
  <c r="AI239" i="6"/>
  <c r="BD239" i="6" s="1"/>
  <c r="BC239" i="6"/>
  <c r="AO242" i="6"/>
  <c r="BJ242" i="6" s="1"/>
  <c r="BI242" i="6"/>
  <c r="DE239" i="6"/>
  <c r="DZ239" i="6" s="1"/>
  <c r="DY239" i="6"/>
  <c r="DU251" i="6"/>
  <c r="DA251" i="6"/>
  <c r="DV251" i="6" s="1"/>
  <c r="DC260" i="6"/>
  <c r="DX260" i="6" s="1"/>
  <c r="DW260" i="6"/>
  <c r="AQ242" i="6"/>
  <c r="BL242" i="6" s="1"/>
  <c r="BK242" i="6"/>
  <c r="BG247" i="6"/>
  <c r="AM247" i="6"/>
  <c r="BH247" i="6" s="1"/>
  <c r="AK232" i="6"/>
  <c r="BF232" i="6" s="1"/>
  <c r="BE232" i="6"/>
  <c r="DS240" i="6"/>
  <c r="CY240" i="6"/>
  <c r="DT240" i="6" s="1"/>
  <c r="AM254" i="6"/>
  <c r="BH254" i="6" s="1"/>
  <c r="BG254" i="6"/>
  <c r="DK270" i="6"/>
  <c r="CQ270" i="6"/>
  <c r="DL270" i="6" s="1"/>
  <c r="AO285" i="6"/>
  <c r="BJ285" i="6" s="1"/>
  <c r="BI285" i="6"/>
  <c r="BK273" i="6"/>
  <c r="AQ273" i="6"/>
  <c r="BL273" i="6" s="1"/>
  <c r="BK287" i="6"/>
  <c r="AQ287" i="6"/>
  <c r="BL287" i="6" s="1"/>
  <c r="DQ294" i="6"/>
  <c r="CW294" i="6"/>
  <c r="DR294" i="6" s="1"/>
  <c r="DY322" i="6"/>
  <c r="DE322" i="6"/>
  <c r="DZ322" i="6" s="1"/>
  <c r="AM332" i="6"/>
  <c r="BH332" i="6" s="1"/>
  <c r="BG332" i="6"/>
  <c r="AK326" i="6"/>
  <c r="BF326" i="6" s="1"/>
  <c r="BE326" i="6"/>
  <c r="DM330" i="6"/>
  <c r="CS330" i="6"/>
  <c r="DN330" i="6" s="1"/>
  <c r="DY346" i="6"/>
  <c r="DE346" i="6"/>
  <c r="DZ346" i="6" s="1"/>
  <c r="DU318" i="6"/>
  <c r="DA318" i="6"/>
  <c r="DV318" i="6" s="1"/>
  <c r="DO327" i="6"/>
  <c r="CU327" i="6"/>
  <c r="DP327" i="6" s="1"/>
  <c r="AO342" i="6"/>
  <c r="BJ342" i="6" s="1"/>
  <c r="BI342" i="6"/>
  <c r="BK347" i="6"/>
  <c r="AQ347" i="6"/>
  <c r="BL347" i="6" s="1"/>
  <c r="BE297" i="6"/>
  <c r="AK297" i="6"/>
  <c r="BF297" i="6" s="1"/>
  <c r="DY309" i="6"/>
  <c r="DE309" i="6"/>
  <c r="DZ309" i="6" s="1"/>
  <c r="DE331" i="6"/>
  <c r="DZ331" i="6" s="1"/>
  <c r="DY331" i="6"/>
  <c r="DM338" i="6"/>
  <c r="CS338" i="6"/>
  <c r="DN338" i="6" s="1"/>
  <c r="DO343" i="6"/>
  <c r="CU343" i="6"/>
  <c r="DP343" i="6" s="1"/>
  <c r="CW305" i="6"/>
  <c r="DR305" i="6" s="1"/>
  <c r="DQ305" i="6"/>
  <c r="DM339" i="6"/>
  <c r="CS339" i="6"/>
  <c r="DN339" i="6" s="1"/>
  <c r="AG300" i="6"/>
  <c r="BB300" i="6" s="1"/>
  <c r="BA300" i="6"/>
  <c r="DU328" i="6"/>
  <c r="DA328" i="6"/>
  <c r="DV328" i="6" s="1"/>
  <c r="AG336" i="6"/>
  <c r="BB336" i="6" s="1"/>
  <c r="BA336" i="6"/>
  <c r="DY344" i="6"/>
  <c r="DE344" i="6"/>
  <c r="DZ344" i="6" s="1"/>
  <c r="BC355" i="6"/>
  <c r="AI355" i="6"/>
  <c r="BD355" i="6" s="1"/>
  <c r="AC319" i="6"/>
  <c r="AX319" i="6" s="1"/>
  <c r="AW319" i="6"/>
  <c r="AQ303" i="6"/>
  <c r="BL303" i="6" s="1"/>
  <c r="BK303" i="6"/>
  <c r="DW307" i="6"/>
  <c r="DC307" i="6"/>
  <c r="DX307" i="6" s="1"/>
  <c r="AQ312" i="6"/>
  <c r="BL312" i="6" s="1"/>
  <c r="BK312" i="6"/>
  <c r="AO328" i="6"/>
  <c r="BJ328" i="6" s="1"/>
  <c r="BI328" i="6"/>
  <c r="AI331" i="6"/>
  <c r="BD331" i="6" s="1"/>
  <c r="BC331" i="6"/>
  <c r="AM342" i="6"/>
  <c r="BH342" i="6" s="1"/>
  <c r="BG342" i="6"/>
  <c r="BE352" i="6"/>
  <c r="AK352" i="6"/>
  <c r="BF352" i="6" s="1"/>
  <c r="CU373" i="6"/>
  <c r="DP373" i="6" s="1"/>
  <c r="AI384" i="6"/>
  <c r="BD384" i="6" s="1"/>
  <c r="BC384" i="6"/>
  <c r="BE397" i="6"/>
  <c r="AK397" i="6"/>
  <c r="BF397" i="6" s="1"/>
  <c r="CQ352" i="6"/>
  <c r="DL352" i="6" s="1"/>
  <c r="DK352" i="6"/>
  <c r="DW360" i="6"/>
  <c r="DC360" i="6"/>
  <c r="DX360" i="6" s="1"/>
  <c r="AC363" i="6"/>
  <c r="AX363" i="6" s="1"/>
  <c r="AW363" i="6"/>
  <c r="ME386" i="6"/>
  <c r="CX386" i="6" s="1"/>
  <c r="BE408" i="6"/>
  <c r="AK408" i="6"/>
  <c r="BF408" i="6" s="1"/>
  <c r="LY368" i="6"/>
  <c r="CR368" i="6" s="1"/>
  <c r="DY375" i="6"/>
  <c r="DE375" i="6"/>
  <c r="DZ375" i="6" s="1"/>
  <c r="AG379" i="6"/>
  <c r="BB379" i="6" s="1"/>
  <c r="BA379" i="6"/>
  <c r="CU352" i="6"/>
  <c r="DP352" i="6" s="1"/>
  <c r="DO352" i="6"/>
  <c r="DQ363" i="6"/>
  <c r="CW363" i="6"/>
  <c r="DR363" i="6" s="1"/>
  <c r="MK368" i="6"/>
  <c r="DD368" i="6" s="1"/>
  <c r="DA379" i="6"/>
  <c r="DV379" i="6" s="1"/>
  <c r="DU379" i="6"/>
  <c r="CY352" i="6"/>
  <c r="DT352" i="6" s="1"/>
  <c r="DS352" i="6"/>
  <c r="BE373" i="6"/>
  <c r="AK373" i="6"/>
  <c r="BF373" i="6" s="1"/>
  <c r="CS369" i="6"/>
  <c r="DN369" i="6" s="1"/>
  <c r="DM369" i="6"/>
  <c r="BE380" i="6"/>
  <c r="AK380" i="6"/>
  <c r="BF380" i="6" s="1"/>
  <c r="BC427" i="6"/>
  <c r="AI427" i="6"/>
  <c r="BD427" i="6" s="1"/>
  <c r="BI403" i="6"/>
  <c r="AO403" i="6"/>
  <c r="BJ403" i="6" s="1"/>
  <c r="DY392" i="6"/>
  <c r="DE392" i="6"/>
  <c r="DZ392" i="6" s="1"/>
  <c r="BG418" i="6"/>
  <c r="AM418" i="6"/>
  <c r="BH418" i="6" s="1"/>
  <c r="AI414" i="6"/>
  <c r="BD414" i="6" s="1"/>
  <c r="BC414" i="6"/>
  <c r="JI414" i="6"/>
  <c r="BY414" i="6" s="1"/>
  <c r="BZ414" i="6" s="1"/>
  <c r="DU387" i="6"/>
  <c r="DA387" i="6"/>
  <c r="DV387" i="6" s="1"/>
  <c r="BA412" i="6"/>
  <c r="AG412" i="6"/>
  <c r="BB412" i="6" s="1"/>
  <c r="JK430" i="6"/>
  <c r="CA430" i="6" s="1"/>
  <c r="CB430" i="6" s="1"/>
  <c r="BK435" i="6"/>
  <c r="AQ435" i="6"/>
  <c r="BL435" i="6" s="1"/>
  <c r="BK490" i="6"/>
  <c r="AQ490" i="6"/>
  <c r="BL490" i="6" s="1"/>
  <c r="BK499" i="6"/>
  <c r="AQ499" i="6"/>
  <c r="BL499" i="6" s="1"/>
  <c r="AE438" i="6"/>
  <c r="AZ438" i="6" s="1"/>
  <c r="AY438" i="6"/>
  <c r="JS446" i="6"/>
  <c r="CI446" i="6" s="1"/>
  <c r="CJ446" i="6" s="1"/>
  <c r="BA448" i="6"/>
  <c r="AG448" i="6"/>
  <c r="BB448" i="6" s="1"/>
  <c r="AG456" i="6"/>
  <c r="BB456" i="6" s="1"/>
  <c r="BA456" i="6"/>
  <c r="AG468" i="6"/>
  <c r="BB468" i="6" s="1"/>
  <c r="BA468" i="6"/>
  <c r="JE432" i="6"/>
  <c r="BU432" i="6" s="1"/>
  <c r="BV432" i="6" s="1"/>
  <c r="AI459" i="6"/>
  <c r="BD459" i="6" s="1"/>
  <c r="BC459" i="6"/>
  <c r="BE464" i="6"/>
  <c r="AK464" i="6"/>
  <c r="BF464" i="6" s="1"/>
  <c r="BG470" i="6"/>
  <c r="AM470" i="6"/>
  <c r="BH470" i="6" s="1"/>
  <c r="BG474" i="6"/>
  <c r="AM474" i="6"/>
  <c r="BH474" i="6" s="1"/>
  <c r="JE430" i="6"/>
  <c r="BU430" i="6" s="1"/>
  <c r="BV430" i="6" s="1"/>
  <c r="AK480" i="6"/>
  <c r="BF480" i="6" s="1"/>
  <c r="BE480" i="6"/>
  <c r="AM505" i="6"/>
  <c r="BH505" i="6" s="1"/>
  <c r="BG505" i="6"/>
  <c r="BC464" i="6"/>
  <c r="AI464" i="6"/>
  <c r="BD464" i="6" s="1"/>
  <c r="BK487" i="6"/>
  <c r="AQ487" i="6"/>
  <c r="BL487" i="6" s="1"/>
  <c r="BC497" i="6"/>
  <c r="AI497" i="6"/>
  <c r="BD497" i="6" s="1"/>
  <c r="AW490" i="6"/>
  <c r="AC490" i="6"/>
  <c r="AX490" i="6" s="1"/>
  <c r="JE500" i="6"/>
  <c r="BU500" i="6" s="1"/>
  <c r="BV500" i="6" s="1"/>
  <c r="JI500" i="6"/>
  <c r="BY500" i="6" s="1"/>
  <c r="BZ500" i="6" s="1"/>
  <c r="JM500" i="6"/>
  <c r="CC500" i="6" s="1"/>
  <c r="CD500" i="6" s="1"/>
  <c r="JQ500" i="6"/>
  <c r="CG500" i="6" s="1"/>
  <c r="CH500" i="6" s="1"/>
  <c r="LW503" i="6"/>
  <c r="CP503" i="6" s="1"/>
  <c r="BK517" i="6"/>
  <c r="AQ517" i="6"/>
  <c r="BL517" i="6" s="1"/>
  <c r="JE480" i="6"/>
  <c r="BU480" i="6" s="1"/>
  <c r="BV480" i="6" s="1"/>
  <c r="JI480" i="6"/>
  <c r="BY480" i="6" s="1"/>
  <c r="BZ480" i="6" s="1"/>
  <c r="JM480" i="6"/>
  <c r="CC480" i="6" s="1"/>
  <c r="CD480" i="6" s="1"/>
  <c r="JQ480" i="6"/>
  <c r="CG480" i="6" s="1"/>
  <c r="CH480" i="6" s="1"/>
  <c r="JM484" i="6"/>
  <c r="CC484" i="6" s="1"/>
  <c r="CD484" i="6" s="1"/>
  <c r="AI500" i="6"/>
  <c r="BD500" i="6" s="1"/>
  <c r="BC500" i="6"/>
  <c r="MK503" i="6"/>
  <c r="DD503" i="6" s="1"/>
  <c r="JM506" i="6"/>
  <c r="CC506" i="6" s="1"/>
  <c r="CD506" i="6" s="1"/>
  <c r="BG513" i="6"/>
  <c r="AM513" i="6"/>
  <c r="BH513" i="6" s="1"/>
  <c r="BA517" i="6"/>
  <c r="AG517" i="6"/>
  <c r="BB517" i="6" s="1"/>
  <c r="BG522" i="6"/>
  <c r="AM522" i="6"/>
  <c r="BH522" i="6" s="1"/>
  <c r="BE527" i="6"/>
  <c r="AK527" i="6"/>
  <c r="BF527" i="6" s="1"/>
  <c r="AE491" i="6"/>
  <c r="AZ491" i="6" s="1"/>
  <c r="AY491" i="6"/>
  <c r="JI505" i="6"/>
  <c r="BY505" i="6" s="1"/>
  <c r="BZ505" i="6" s="1"/>
  <c r="MK500" i="6"/>
  <c r="DD500" i="6" s="1"/>
  <c r="AM515" i="6"/>
  <c r="BH515" i="6" s="1"/>
  <c r="BG515" i="6"/>
  <c r="AG540" i="6"/>
  <c r="BB540" i="6" s="1"/>
  <c r="BA540" i="6"/>
  <c r="BK543" i="6"/>
  <c r="AQ543" i="6"/>
  <c r="BL543" i="6" s="1"/>
  <c r="MA508" i="6"/>
  <c r="CT508" i="6" s="1"/>
  <c r="JS508" i="6"/>
  <c r="CI508" i="6" s="1"/>
  <c r="CJ508" i="6" s="1"/>
  <c r="LW522" i="6"/>
  <c r="CP522" i="6" s="1"/>
  <c r="MA522" i="6"/>
  <c r="CT522" i="6" s="1"/>
  <c r="ME522" i="6"/>
  <c r="CX522" i="6" s="1"/>
  <c r="DS522" i="6" s="1"/>
  <c r="MI522" i="6"/>
  <c r="DB522" i="6" s="1"/>
  <c r="BE537" i="6"/>
  <c r="AK537" i="6"/>
  <c r="BF537" i="6" s="1"/>
  <c r="DQ538" i="6"/>
  <c r="CW538" i="6"/>
  <c r="DR538" i="6" s="1"/>
  <c r="FH546" i="6"/>
  <c r="K546" i="6" s="1"/>
  <c r="FN548" i="6"/>
  <c r="Q548" i="6" s="1"/>
  <c r="AM551" i="6"/>
  <c r="BH551" i="6" s="1"/>
  <c r="BG551" i="6"/>
  <c r="BG564" i="6"/>
  <c r="AM564" i="6"/>
  <c r="BH564" i="6" s="1"/>
  <c r="AK560" i="6"/>
  <c r="BF560" i="6" s="1"/>
  <c r="BE560" i="6"/>
  <c r="FD546" i="6"/>
  <c r="G546" i="6" s="1"/>
  <c r="BC549" i="6"/>
  <c r="AI549" i="6"/>
  <c r="BD549" i="6" s="1"/>
  <c r="AO567" i="6"/>
  <c r="BJ567" i="6" s="1"/>
  <c r="BI567" i="6"/>
  <c r="AO569" i="6"/>
  <c r="BJ569" i="6" s="1"/>
  <c r="BI569" i="6"/>
  <c r="BC569" i="6"/>
  <c r="AI569" i="6"/>
  <c r="BD569" i="6" s="1"/>
  <c r="MK593" i="6"/>
  <c r="DD593" i="6" s="1"/>
  <c r="AO595" i="6"/>
  <c r="BJ595" i="6" s="1"/>
  <c r="BI595" i="6"/>
  <c r="HD546" i="6"/>
  <c r="AB546" i="6" s="1"/>
  <c r="BI584" i="6"/>
  <c r="AO584" i="6"/>
  <c r="BJ584" i="6" s="1"/>
  <c r="IY561" i="6"/>
  <c r="LQ561" i="6"/>
  <c r="LQ566" i="6"/>
  <c r="LR566" i="6" s="1"/>
  <c r="IY566" i="6"/>
  <c r="IZ566" i="6"/>
  <c r="AW588" i="6"/>
  <c r="AC588" i="6"/>
  <c r="AX588" i="6" s="1"/>
  <c r="BE588" i="6"/>
  <c r="AK588" i="6"/>
  <c r="BF588" i="6" s="1"/>
  <c r="JO593" i="6"/>
  <c r="CE593" i="6" s="1"/>
  <c r="CF593" i="6" s="1"/>
  <c r="AE10" i="6"/>
  <c r="AZ10" i="6" s="1"/>
  <c r="AY10" i="6"/>
  <c r="H15" i="6"/>
  <c r="J11" i="6"/>
  <c r="BK36" i="6"/>
  <c r="AQ36" i="6"/>
  <c r="BL36" i="6" s="1"/>
  <c r="DK2" i="6"/>
  <c r="CQ2" i="6"/>
  <c r="DL2" i="6" s="1"/>
  <c r="P3" i="6"/>
  <c r="AC5" i="6"/>
  <c r="AX5" i="6" s="1"/>
  <c r="AW5" i="6"/>
  <c r="R6" i="6"/>
  <c r="BC5" i="6"/>
  <c r="AI5" i="6"/>
  <c r="BD5" i="6" s="1"/>
  <c r="R3" i="6"/>
  <c r="AE13" i="6"/>
  <c r="AZ13" i="6" s="1"/>
  <c r="AY13" i="6"/>
  <c r="T8" i="6"/>
  <c r="T13" i="6"/>
  <c r="BI4" i="6"/>
  <c r="AO4" i="6"/>
  <c r="BJ4" i="6" s="1"/>
  <c r="AC12" i="6"/>
  <c r="AX12" i="6" s="1"/>
  <c r="AW12" i="6"/>
  <c r="AY6" i="6"/>
  <c r="AE6" i="6"/>
  <c r="AZ6" i="6" s="1"/>
  <c r="BK12" i="6"/>
  <c r="AQ12" i="6"/>
  <c r="BL12" i="6" s="1"/>
  <c r="AQ16" i="6"/>
  <c r="BL16" i="6" s="1"/>
  <c r="BK16" i="6"/>
  <c r="BE13" i="6"/>
  <c r="AK13" i="6"/>
  <c r="BF13" i="6" s="1"/>
  <c r="H9" i="6"/>
  <c r="H20" i="6"/>
  <c r="J17" i="6"/>
  <c r="N11" i="6"/>
  <c r="P18" i="6"/>
  <c r="AG20" i="6"/>
  <c r="BB20" i="6" s="1"/>
  <c r="N27" i="6"/>
  <c r="AO22" i="6"/>
  <c r="BJ22" i="6" s="1"/>
  <c r="T30" i="6"/>
  <c r="P35" i="6"/>
  <c r="AG32" i="6"/>
  <c r="BB32" i="6" s="1"/>
  <c r="BA32" i="6"/>
  <c r="BC36" i="6"/>
  <c r="AI36" i="6"/>
  <c r="BD36" i="6" s="1"/>
  <c r="R33" i="6"/>
  <c r="AG46" i="6"/>
  <c r="BB46" i="6" s="1"/>
  <c r="BA46" i="6"/>
  <c r="J40" i="6"/>
  <c r="BC47" i="6"/>
  <c r="AI47" i="6"/>
  <c r="BD47" i="6" s="1"/>
  <c r="H46" i="6"/>
  <c r="DY48" i="6"/>
  <c r="DE48" i="6"/>
  <c r="DZ48" i="6" s="1"/>
  <c r="V46" i="6"/>
  <c r="L48" i="6"/>
  <c r="V51" i="6"/>
  <c r="R56" i="6"/>
  <c r="DQ54" i="6"/>
  <c r="CW54" i="6"/>
  <c r="DR54" i="6" s="1"/>
  <c r="L57" i="6"/>
  <c r="CY56" i="6"/>
  <c r="DT56" i="6" s="1"/>
  <c r="DS56" i="6"/>
  <c r="BG54" i="6"/>
  <c r="AW55" i="6"/>
  <c r="AC55" i="6"/>
  <c r="AX55" i="6" s="1"/>
  <c r="L51" i="6"/>
  <c r="AE55" i="6"/>
  <c r="AZ55" i="6" s="1"/>
  <c r="AY55" i="6"/>
  <c r="DK56" i="6"/>
  <c r="CQ56" i="6"/>
  <c r="DL56" i="6" s="1"/>
  <c r="AW66" i="6"/>
  <c r="AC66" i="6"/>
  <c r="AX66" i="6" s="1"/>
  <c r="DS60" i="6"/>
  <c r="CY60" i="6"/>
  <c r="DT60" i="6" s="1"/>
  <c r="BA72" i="6"/>
  <c r="BC77" i="6"/>
  <c r="AI77" i="6"/>
  <c r="BD77" i="6" s="1"/>
  <c r="DC83" i="6"/>
  <c r="DX83" i="6" s="1"/>
  <c r="DW83" i="6"/>
  <c r="DK77" i="6"/>
  <c r="CQ77" i="6"/>
  <c r="DL77" i="6" s="1"/>
  <c r="CY77" i="6"/>
  <c r="DT77" i="6" s="1"/>
  <c r="AK83" i="6"/>
  <c r="BF83" i="6" s="1"/>
  <c r="BE83" i="6"/>
  <c r="AW96" i="6"/>
  <c r="AC96" i="6"/>
  <c r="AX96" i="6" s="1"/>
  <c r="AE88" i="6"/>
  <c r="AZ88" i="6" s="1"/>
  <c r="AY88" i="6"/>
  <c r="CU89" i="6"/>
  <c r="DP89" i="6" s="1"/>
  <c r="DO89" i="6"/>
  <c r="BE96" i="6"/>
  <c r="AK96" i="6"/>
  <c r="BF96" i="6" s="1"/>
  <c r="BC110" i="6"/>
  <c r="AI110" i="6"/>
  <c r="BD110" i="6" s="1"/>
  <c r="DA98" i="6"/>
  <c r="DV98" i="6" s="1"/>
  <c r="DU98" i="6"/>
  <c r="BC112" i="6"/>
  <c r="AI112" i="6"/>
  <c r="BD112" i="6" s="1"/>
  <c r="DS117" i="6"/>
  <c r="CY117" i="6"/>
  <c r="DT117" i="6" s="1"/>
  <c r="BC125" i="6"/>
  <c r="AI125" i="6"/>
  <c r="BD125" i="6" s="1"/>
  <c r="AE113" i="6"/>
  <c r="AZ113" i="6" s="1"/>
  <c r="AY113" i="6"/>
  <c r="BG128" i="6"/>
  <c r="AW112" i="6"/>
  <c r="AC112" i="6"/>
  <c r="AX112" i="6" s="1"/>
  <c r="AE121" i="6"/>
  <c r="AZ121" i="6" s="1"/>
  <c r="AY121" i="6"/>
  <c r="AY138" i="6"/>
  <c r="AE138" i="6"/>
  <c r="AZ138" i="6" s="1"/>
  <c r="AO136" i="6"/>
  <c r="BJ136" i="6" s="1"/>
  <c r="BI136" i="6"/>
  <c r="AO138" i="6"/>
  <c r="BJ138" i="6" s="1"/>
  <c r="BI138" i="6"/>
  <c r="AM144" i="6"/>
  <c r="BH144" i="6" s="1"/>
  <c r="BG144" i="6"/>
  <c r="BG146" i="6"/>
  <c r="AM146" i="6"/>
  <c r="BH146" i="6" s="1"/>
  <c r="DY164" i="6"/>
  <c r="DE164" i="6"/>
  <c r="DZ164" i="6" s="1"/>
  <c r="BC154" i="6"/>
  <c r="AI154" i="6"/>
  <c r="BD154" i="6" s="1"/>
  <c r="DC165" i="6"/>
  <c r="DX165" i="6" s="1"/>
  <c r="DW165" i="6"/>
  <c r="DW174" i="6"/>
  <c r="DC174" i="6"/>
  <c r="DX174" i="6" s="1"/>
  <c r="DU179" i="6"/>
  <c r="DA179" i="6"/>
  <c r="DV179" i="6" s="1"/>
  <c r="BI184" i="6"/>
  <c r="AO184" i="6"/>
  <c r="BJ184" i="6" s="1"/>
  <c r="DC161" i="6"/>
  <c r="DX161" i="6" s="1"/>
  <c r="DW161" i="6"/>
  <c r="AY155" i="6"/>
  <c r="AE155" i="6"/>
  <c r="AZ155" i="6" s="1"/>
  <c r="AO155" i="6"/>
  <c r="BJ155" i="6" s="1"/>
  <c r="BI155" i="6"/>
  <c r="DC159" i="6"/>
  <c r="DX159" i="6" s="1"/>
  <c r="CW161" i="6"/>
  <c r="DR161" i="6" s="1"/>
  <c r="DQ161" i="6"/>
  <c r="DC168" i="6"/>
  <c r="DX168" i="6" s="1"/>
  <c r="DW168" i="6"/>
  <c r="AI159" i="6"/>
  <c r="BD159" i="6" s="1"/>
  <c r="BC159" i="6"/>
  <c r="AQ171" i="6"/>
  <c r="BL171" i="6" s="1"/>
  <c r="BK171" i="6"/>
  <c r="AQ183" i="6"/>
  <c r="BL183" i="6" s="1"/>
  <c r="DC179" i="6"/>
  <c r="DX179" i="6" s="1"/>
  <c r="DW179" i="6"/>
  <c r="DE194" i="6"/>
  <c r="DZ194" i="6" s="1"/>
  <c r="DY194" i="6"/>
  <c r="DC188" i="6"/>
  <c r="DX188" i="6" s="1"/>
  <c r="DW188" i="6"/>
  <c r="DQ195" i="6"/>
  <c r="CW195" i="6"/>
  <c r="DR195" i="6" s="1"/>
  <c r="AE176" i="6"/>
  <c r="AZ176" i="6" s="1"/>
  <c r="AY176" i="6"/>
  <c r="BE200" i="6"/>
  <c r="AK200" i="6"/>
  <c r="BF200" i="6" s="1"/>
  <c r="BG194" i="6"/>
  <c r="AM194" i="6"/>
  <c r="BH194" i="6" s="1"/>
  <c r="CQ195" i="6"/>
  <c r="DL195" i="6" s="1"/>
  <c r="DK195" i="6"/>
  <c r="DE198" i="6"/>
  <c r="DZ198" i="6" s="1"/>
  <c r="DY198" i="6"/>
  <c r="BK201" i="6"/>
  <c r="BE204" i="6"/>
  <c r="AK204" i="6"/>
  <c r="BF204" i="6" s="1"/>
  <c r="DK207" i="6"/>
  <c r="AK209" i="6"/>
  <c r="BF209" i="6" s="1"/>
  <c r="BE209" i="6"/>
  <c r="BC235" i="6"/>
  <c r="AI235" i="6"/>
  <c r="BD235" i="6" s="1"/>
  <c r="BE205" i="6"/>
  <c r="AK205" i="6"/>
  <c r="BF205" i="6" s="1"/>
  <c r="AM214" i="6"/>
  <c r="BH214" i="6" s="1"/>
  <c r="BG214" i="6"/>
  <c r="BE207" i="6"/>
  <c r="DC205" i="6"/>
  <c r="DX205" i="6" s="1"/>
  <c r="DW205" i="6"/>
  <c r="DO215" i="6"/>
  <c r="CU215" i="6"/>
  <c r="DP215" i="6" s="1"/>
  <c r="DY220" i="6"/>
  <c r="DE220" i="6"/>
  <c r="DZ220" i="6" s="1"/>
  <c r="BE198" i="6"/>
  <c r="AK198" i="6"/>
  <c r="BF198" i="6" s="1"/>
  <c r="DQ201" i="6"/>
  <c r="CW201" i="6"/>
  <c r="DR201" i="6" s="1"/>
  <c r="CY211" i="6"/>
  <c r="DT211" i="6" s="1"/>
  <c r="AO201" i="6"/>
  <c r="BJ201" i="6" s="1"/>
  <c r="BI201" i="6"/>
  <c r="AO223" i="6"/>
  <c r="BJ223" i="6" s="1"/>
  <c r="BI223" i="6"/>
  <c r="DY229" i="6"/>
  <c r="DE229" i="6"/>
  <c r="DZ229" i="6" s="1"/>
  <c r="BE251" i="6"/>
  <c r="AK251" i="6"/>
  <c r="BF251" i="6" s="1"/>
  <c r="AE239" i="6"/>
  <c r="AZ239" i="6" s="1"/>
  <c r="AY239" i="6"/>
  <c r="DA239" i="6"/>
  <c r="DV239" i="6" s="1"/>
  <c r="AG248" i="6"/>
  <c r="BB248" i="6" s="1"/>
  <c r="BA248" i="6"/>
  <c r="DY251" i="6"/>
  <c r="DE251" i="6"/>
  <c r="DZ251" i="6" s="1"/>
  <c r="DE242" i="6"/>
  <c r="DZ242" i="6" s="1"/>
  <c r="DY242" i="6"/>
  <c r="BK247" i="6"/>
  <c r="AQ247" i="6"/>
  <c r="BL247" i="6" s="1"/>
  <c r="DQ254" i="6"/>
  <c r="CW254" i="6"/>
  <c r="DR254" i="6" s="1"/>
  <c r="AY235" i="6"/>
  <c r="AE235" i="6"/>
  <c r="AZ235" i="6" s="1"/>
  <c r="DO240" i="6"/>
  <c r="CU240" i="6"/>
  <c r="DP240" i="6" s="1"/>
  <c r="BK254" i="6"/>
  <c r="AQ254" i="6"/>
  <c r="BL254" i="6" s="1"/>
  <c r="AI285" i="6"/>
  <c r="BD285" i="6" s="1"/>
  <c r="DY264" i="6"/>
  <c r="CW269" i="6"/>
  <c r="DR269" i="6" s="1"/>
  <c r="DQ269" i="6"/>
  <c r="CU285" i="6"/>
  <c r="DP285" i="6" s="1"/>
  <c r="DO285" i="6"/>
  <c r="BI264" i="6"/>
  <c r="AO264" i="6"/>
  <c r="BJ264" i="6" s="1"/>
  <c r="CY279" i="6"/>
  <c r="DT279" i="6" s="1"/>
  <c r="DS279" i="6"/>
  <c r="AE294" i="6"/>
  <c r="AZ294" i="6" s="1"/>
  <c r="AY294" i="6"/>
  <c r="DA294" i="6"/>
  <c r="DV294" i="6" s="1"/>
  <c r="DU294" i="6"/>
  <c r="BI308" i="6"/>
  <c r="AO308" i="6"/>
  <c r="BJ308" i="6" s="1"/>
  <c r="DO323" i="6"/>
  <c r="CU323" i="6"/>
  <c r="DP323" i="6" s="1"/>
  <c r="BK311" i="6"/>
  <c r="AQ311" i="6"/>
  <c r="BL311" i="6" s="1"/>
  <c r="BK332" i="6"/>
  <c r="AQ332" i="6"/>
  <c r="BL332" i="6" s="1"/>
  <c r="BA316" i="6"/>
  <c r="AG316" i="6"/>
  <c r="BB316" i="6" s="1"/>
  <c r="DC330" i="6"/>
  <c r="DX330" i="6" s="1"/>
  <c r="DW330" i="6"/>
  <c r="AW338" i="6"/>
  <c r="AC347" i="6"/>
  <c r="AX347" i="6" s="1"/>
  <c r="AW347" i="6"/>
  <c r="CW318" i="6"/>
  <c r="DR318" i="6" s="1"/>
  <c r="DQ318" i="6"/>
  <c r="AQ328" i="6"/>
  <c r="BL328" i="6" s="1"/>
  <c r="BK328" i="6"/>
  <c r="BE342" i="6"/>
  <c r="AK342" i="6"/>
  <c r="BF342" i="6" s="1"/>
  <c r="BG347" i="6"/>
  <c r="AM347" i="6"/>
  <c r="BH347" i="6" s="1"/>
  <c r="AG297" i="6"/>
  <c r="BB297" i="6" s="1"/>
  <c r="BA297" i="6"/>
  <c r="DA307" i="6"/>
  <c r="DV307" i="6" s="1"/>
  <c r="DU307" i="6"/>
  <c r="BC319" i="6"/>
  <c r="BE328" i="6"/>
  <c r="AK328" i="6"/>
  <c r="BF328" i="6" s="1"/>
  <c r="DA331" i="6"/>
  <c r="DV331" i="6" s="1"/>
  <c r="DU331" i="6"/>
  <c r="CS305" i="6"/>
  <c r="DN305" i="6" s="1"/>
  <c r="DM305" i="6"/>
  <c r="AW318" i="6"/>
  <c r="AC318" i="6"/>
  <c r="AX318" i="6" s="1"/>
  <c r="AK300" i="6"/>
  <c r="BF300" i="6" s="1"/>
  <c r="AY309" i="6"/>
  <c r="AE309" i="6"/>
  <c r="AZ309" i="6" s="1"/>
  <c r="AG312" i="6"/>
  <c r="BB312" i="6" s="1"/>
  <c r="AK319" i="6"/>
  <c r="BF319" i="6" s="1"/>
  <c r="BE319" i="6"/>
  <c r="AY338" i="6"/>
  <c r="AE338" i="6"/>
  <c r="AZ338" i="6" s="1"/>
  <c r="DU344" i="6"/>
  <c r="DA344" i="6"/>
  <c r="DV344" i="6" s="1"/>
  <c r="BE347" i="6"/>
  <c r="AK347" i="6"/>
  <c r="BF347" i="6" s="1"/>
  <c r="AM355" i="6"/>
  <c r="BH355" i="6" s="1"/>
  <c r="BG355" i="6"/>
  <c r="BE366" i="6"/>
  <c r="AK366" i="6"/>
  <c r="BF366" i="6" s="1"/>
  <c r="BG319" i="6"/>
  <c r="AM319" i="6"/>
  <c r="BH319" i="6" s="1"/>
  <c r="DK350" i="6"/>
  <c r="CQ350" i="6"/>
  <c r="DL350" i="6" s="1"/>
  <c r="BG303" i="6"/>
  <c r="DS307" i="6"/>
  <c r="CY307" i="6"/>
  <c r="DT307" i="6" s="1"/>
  <c r="BG312" i="6"/>
  <c r="AM312" i="6"/>
  <c r="BH312" i="6" s="1"/>
  <c r="AE331" i="6"/>
  <c r="AZ331" i="6" s="1"/>
  <c r="AY331" i="6"/>
  <c r="BA352" i="6"/>
  <c r="AG352" i="6"/>
  <c r="BB352" i="6" s="1"/>
  <c r="CY368" i="6"/>
  <c r="DT368" i="6" s="1"/>
  <c r="AE384" i="6"/>
  <c r="AZ384" i="6" s="1"/>
  <c r="AY384" i="6"/>
  <c r="BI397" i="6"/>
  <c r="AO397" i="6"/>
  <c r="BJ397" i="6" s="1"/>
  <c r="DC354" i="6"/>
  <c r="DX354" i="6" s="1"/>
  <c r="DW354" i="6"/>
  <c r="DS360" i="6"/>
  <c r="CY360" i="6"/>
  <c r="DT360" i="6" s="1"/>
  <c r="MG368" i="6"/>
  <c r="CZ368" i="6" s="1"/>
  <c r="DU375" i="6"/>
  <c r="DA375" i="6"/>
  <c r="DV375" i="6" s="1"/>
  <c r="AC379" i="6"/>
  <c r="AX379" i="6" s="1"/>
  <c r="AW379" i="6"/>
  <c r="LY385" i="6"/>
  <c r="CR385" i="6" s="1"/>
  <c r="MC385" i="6"/>
  <c r="CV385" i="6" s="1"/>
  <c r="MG385" i="6"/>
  <c r="CZ385" i="6" s="1"/>
  <c r="DU385" i="6" s="1"/>
  <c r="MK385" i="6"/>
  <c r="DD385" i="6" s="1"/>
  <c r="MA385" i="6"/>
  <c r="CT385" i="6" s="1"/>
  <c r="ME385" i="6"/>
  <c r="CX385" i="6" s="1"/>
  <c r="MI385" i="6"/>
  <c r="DB385" i="6" s="1"/>
  <c r="AE354" i="6"/>
  <c r="AZ354" i="6" s="1"/>
  <c r="AY354" i="6"/>
  <c r="DM363" i="6"/>
  <c r="CS363" i="6"/>
  <c r="DN363" i="6" s="1"/>
  <c r="CQ384" i="6"/>
  <c r="DL384" i="6" s="1"/>
  <c r="DK384" i="6"/>
  <c r="AG363" i="6"/>
  <c r="BB363" i="6" s="1"/>
  <c r="BA363" i="6"/>
  <c r="CW379" i="6"/>
  <c r="DR379" i="6" s="1"/>
  <c r="DQ379" i="6"/>
  <c r="AY372" i="6"/>
  <c r="AG376" i="6"/>
  <c r="BB376" i="6" s="1"/>
  <c r="BA376" i="6"/>
  <c r="AG381" i="6"/>
  <c r="BB381" i="6" s="1"/>
  <c r="BA381" i="6"/>
  <c r="LW396" i="6"/>
  <c r="CP396" i="6"/>
  <c r="MA396" i="6"/>
  <c r="CT396" i="6" s="1"/>
  <c r="ME396" i="6"/>
  <c r="CX396" i="6" s="1"/>
  <c r="MI396" i="6"/>
  <c r="DB396" i="6" s="1"/>
  <c r="LY396" i="6"/>
  <c r="CR396" i="6" s="1"/>
  <c r="MC396" i="6"/>
  <c r="CV396" i="6" s="1"/>
  <c r="MG396" i="6"/>
  <c r="CZ396" i="6" s="1"/>
  <c r="MK396" i="6"/>
  <c r="DD396" i="6" s="1"/>
  <c r="ME388" i="6"/>
  <c r="CX388" i="6" s="1"/>
  <c r="BC436" i="6"/>
  <c r="AI436" i="6"/>
  <c r="BD436" i="6" s="1"/>
  <c r="BC458" i="6"/>
  <c r="LT394" i="6"/>
  <c r="LS394" i="6"/>
  <c r="AM427" i="6"/>
  <c r="BH427" i="6" s="1"/>
  <c r="BG427" i="6"/>
  <c r="LW388" i="6"/>
  <c r="CP388" i="6" s="1"/>
  <c r="BE403" i="6"/>
  <c r="AK403" i="6"/>
  <c r="BF403" i="6" s="1"/>
  <c r="JK404" i="6"/>
  <c r="CA404" i="6" s="1"/>
  <c r="CB404" i="6" s="1"/>
  <c r="JO404" i="6"/>
  <c r="CE404" i="6" s="1"/>
  <c r="CF404" i="6" s="1"/>
  <c r="JM404" i="6"/>
  <c r="CC404" i="6" s="1"/>
  <c r="CD404" i="6" s="1"/>
  <c r="AY393" i="6"/>
  <c r="AE393" i="6"/>
  <c r="AZ393" i="6" s="1"/>
  <c r="LQ408" i="6"/>
  <c r="IY408" i="6"/>
  <c r="AE414" i="6"/>
  <c r="AZ414" i="6" s="1"/>
  <c r="AY414" i="6"/>
  <c r="BC432" i="6"/>
  <c r="AI432" i="6"/>
  <c r="BD432" i="6" s="1"/>
  <c r="AI454" i="6"/>
  <c r="BD454" i="6" s="1"/>
  <c r="MA380" i="6"/>
  <c r="CT380" i="6" s="1"/>
  <c r="ME380" i="6"/>
  <c r="CX380" i="6" s="1"/>
  <c r="MI380" i="6"/>
  <c r="DB380" i="6" s="1"/>
  <c r="DC380" i="6" s="1"/>
  <c r="DX380" i="6" s="1"/>
  <c r="MG380" i="6"/>
  <c r="CZ380" i="6" s="1"/>
  <c r="MC380" i="6"/>
  <c r="CV380" i="6" s="1"/>
  <c r="CW380" i="6" s="1"/>
  <c r="DR380" i="6" s="1"/>
  <c r="LY380" i="6"/>
  <c r="CR380" i="6" s="1"/>
  <c r="MK380" i="6"/>
  <c r="DD380" i="6" s="1"/>
  <c r="DY380" i="6" s="1"/>
  <c r="MC388" i="6"/>
  <c r="CV388" i="6" s="1"/>
  <c r="JO430" i="6"/>
  <c r="CE430" i="6" s="1"/>
  <c r="CF430" i="6" s="1"/>
  <c r="LQ435" i="6"/>
  <c r="IY435" i="6"/>
  <c r="MA430" i="6"/>
  <c r="CT430" i="6" s="1"/>
  <c r="ME430" i="6"/>
  <c r="CX430" i="6" s="1"/>
  <c r="MI430" i="6"/>
  <c r="DB430" i="6" s="1"/>
  <c r="DQ462" i="6"/>
  <c r="CW462" i="6"/>
  <c r="DR462" i="6" s="1"/>
  <c r="BC479" i="6"/>
  <c r="AI479" i="6"/>
  <c r="BD479" i="6" s="1"/>
  <c r="CS432" i="6"/>
  <c r="DN432" i="6" s="1"/>
  <c r="DM432" i="6"/>
  <c r="AQ448" i="6"/>
  <c r="BL448" i="6" s="1"/>
  <c r="BK448" i="6"/>
  <c r="CW432" i="6"/>
  <c r="DR432" i="6" s="1"/>
  <c r="DQ432" i="6"/>
  <c r="AE459" i="6"/>
  <c r="AZ459" i="6" s="1"/>
  <c r="AY459" i="6"/>
  <c r="BK470" i="6"/>
  <c r="AQ470" i="6"/>
  <c r="BL470" i="6" s="1"/>
  <c r="BK474" i="6"/>
  <c r="AQ474" i="6"/>
  <c r="BL474" i="6" s="1"/>
  <c r="BA479" i="6"/>
  <c r="AG479" i="6"/>
  <c r="BB479" i="6" s="1"/>
  <c r="MK430" i="6"/>
  <c r="DD430" i="6"/>
  <c r="AO480" i="6"/>
  <c r="BJ480" i="6" s="1"/>
  <c r="BI480" i="6"/>
  <c r="AQ505" i="6"/>
  <c r="BL505" i="6" s="1"/>
  <c r="BK505" i="6"/>
  <c r="LQ447" i="6"/>
  <c r="AY464" i="6"/>
  <c r="AE464" i="6"/>
  <c r="AZ464" i="6" s="1"/>
  <c r="BC476" i="6"/>
  <c r="AI476" i="6"/>
  <c r="BD476" i="6" s="1"/>
  <c r="AM497" i="6"/>
  <c r="BH497" i="6" s="1"/>
  <c r="BG497" i="6"/>
  <c r="MK506" i="6"/>
  <c r="DD506" i="6" s="1"/>
  <c r="MG506" i="6"/>
  <c r="CZ506" i="6" s="1"/>
  <c r="LW500" i="6"/>
  <c r="CP500" i="6" s="1"/>
  <c r="MG503" i="6"/>
  <c r="CZ503" i="6" s="1"/>
  <c r="BE522" i="6"/>
  <c r="AK522" i="6"/>
  <c r="BF522" i="6" s="1"/>
  <c r="AE500" i="6"/>
  <c r="AZ500" i="6" s="1"/>
  <c r="AY500" i="6"/>
  <c r="LW506" i="6"/>
  <c r="CP506" i="6" s="1"/>
  <c r="ME506" i="6"/>
  <c r="CX506" i="6" s="1"/>
  <c r="BK513" i="6"/>
  <c r="AQ513" i="6"/>
  <c r="BL513" i="6" s="1"/>
  <c r="BE517" i="6"/>
  <c r="AK517" i="6"/>
  <c r="BF517" i="6" s="1"/>
  <c r="BK522" i="6"/>
  <c r="AQ522" i="6"/>
  <c r="BL522" i="6" s="1"/>
  <c r="BI527" i="6"/>
  <c r="AO527" i="6"/>
  <c r="BJ527" i="6" s="1"/>
  <c r="JG506" i="6"/>
  <c r="BW506" i="6" s="1"/>
  <c r="BX506" i="6" s="1"/>
  <c r="BK515" i="6"/>
  <c r="AQ515" i="6"/>
  <c r="BL515" i="6" s="1"/>
  <c r="AM543" i="6"/>
  <c r="BH543" i="6" s="1"/>
  <c r="BG543" i="6"/>
  <c r="DW537" i="6"/>
  <c r="DC537" i="6"/>
  <c r="DX537" i="6" s="1"/>
  <c r="BE549" i="6"/>
  <c r="AK549" i="6"/>
  <c r="BF549" i="6" s="1"/>
  <c r="BA537" i="6"/>
  <c r="AG537" i="6"/>
  <c r="BB537" i="6" s="1"/>
  <c r="AO540" i="6"/>
  <c r="BJ540" i="6" s="1"/>
  <c r="BI540" i="6"/>
  <c r="AK543" i="6"/>
  <c r="BF543" i="6" s="1"/>
  <c r="BE543" i="6"/>
  <c r="HH546" i="6"/>
  <c r="AF546" i="6" s="1"/>
  <c r="BE554" i="6"/>
  <c r="AK554" i="6"/>
  <c r="BF554" i="6" s="1"/>
  <c r="BK564" i="6"/>
  <c r="AQ564" i="6"/>
  <c r="BL564" i="6" s="1"/>
  <c r="MG522" i="6"/>
  <c r="CZ522" i="6" s="1"/>
  <c r="DS538" i="6"/>
  <c r="CY538" i="6"/>
  <c r="DT538" i="6" s="1"/>
  <c r="AO551" i="6"/>
  <c r="BJ551" i="6" s="1"/>
  <c r="BI551" i="6"/>
  <c r="AO560" i="6"/>
  <c r="BJ560" i="6" s="1"/>
  <c r="BI560" i="6"/>
  <c r="FL546" i="6"/>
  <c r="O546" i="6" s="1"/>
  <c r="BK568" i="6"/>
  <c r="AQ568" i="6"/>
  <c r="BL568" i="6" s="1"/>
  <c r="AE569" i="6"/>
  <c r="AZ569" i="6" s="1"/>
  <c r="AY569" i="6"/>
  <c r="BK595" i="6"/>
  <c r="AQ595" i="6"/>
  <c r="BL595" i="6" s="1"/>
  <c r="BE584" i="6"/>
  <c r="AK584" i="6"/>
  <c r="BF584" i="6" s="1"/>
  <c r="BA588" i="6"/>
  <c r="AG588" i="6"/>
  <c r="BB588" i="6" s="1"/>
  <c r="AK570" i="6"/>
  <c r="BF570" i="6" s="1"/>
  <c r="BE570" i="6"/>
  <c r="LQ589" i="6"/>
  <c r="IY589" i="6"/>
  <c r="JK593" i="6"/>
  <c r="CA593" i="6" s="1"/>
  <c r="CB593" i="6" s="1"/>
  <c r="AG596" i="6"/>
  <c r="BB596" i="6" s="1"/>
  <c r="BA596" i="6"/>
  <c r="R9" i="6"/>
  <c r="BG6" i="6"/>
  <c r="AM6" i="6"/>
  <c r="BH6" i="6" s="1"/>
  <c r="BG16" i="6"/>
  <c r="V27" i="6"/>
  <c r="DC27" i="6"/>
  <c r="DX27" i="6" s="1"/>
  <c r="DW27" i="6"/>
  <c r="N2" i="6"/>
  <c r="J5" i="6"/>
  <c r="AO8" i="6"/>
  <c r="BJ8" i="6" s="1"/>
  <c r="BI8" i="6"/>
  <c r="V6" i="6"/>
  <c r="V8" i="6"/>
  <c r="J3" i="6"/>
  <c r="P10" i="6"/>
  <c r="L8" i="6"/>
  <c r="L9" i="6"/>
  <c r="BA4" i="6"/>
  <c r="AG4" i="6"/>
  <c r="BB4" i="6" s="1"/>
  <c r="BI11" i="6"/>
  <c r="AO11" i="6"/>
  <c r="BJ11" i="6" s="1"/>
  <c r="P12" i="6"/>
  <c r="AI6" i="6"/>
  <c r="BD6" i="6" s="1"/>
  <c r="BC6" i="6"/>
  <c r="BC12" i="6"/>
  <c r="AI12" i="6"/>
  <c r="BD12" i="6" s="1"/>
  <c r="J18" i="6"/>
  <c r="R11" i="6"/>
  <c r="BK18" i="6"/>
  <c r="AQ18" i="6"/>
  <c r="BL18" i="6" s="1"/>
  <c r="AC20" i="6"/>
  <c r="AX20" i="6" s="1"/>
  <c r="AW20" i="6"/>
  <c r="R27" i="6"/>
  <c r="CS27" i="6"/>
  <c r="DN27" i="6" s="1"/>
  <c r="DM27" i="6"/>
  <c r="T35" i="6"/>
  <c r="AK32" i="6"/>
  <c r="BF32" i="6" s="1"/>
  <c r="AM36" i="6"/>
  <c r="BH36" i="6" s="1"/>
  <c r="BG36" i="6"/>
  <c r="V33" i="6"/>
  <c r="R36" i="6"/>
  <c r="AY40" i="6"/>
  <c r="AK46" i="6"/>
  <c r="BF46" i="6" s="1"/>
  <c r="BE46" i="6"/>
  <c r="AY47" i="6"/>
  <c r="V47" i="6"/>
  <c r="AI51" i="6"/>
  <c r="BD51" i="6" s="1"/>
  <c r="BA47" i="6"/>
  <c r="AG47" i="6"/>
  <c r="BB47" i="6" s="1"/>
  <c r="R46" i="6"/>
  <c r="R48" i="6"/>
  <c r="DM54" i="6"/>
  <c r="CS54" i="6"/>
  <c r="DN54" i="6" s="1"/>
  <c r="T57" i="6"/>
  <c r="BC54" i="6"/>
  <c r="AI54" i="6"/>
  <c r="BD54" i="6" s="1"/>
  <c r="H51" i="6"/>
  <c r="DO56" i="6"/>
  <c r="CU56" i="6"/>
  <c r="DP56" i="6" s="1"/>
  <c r="CU60" i="6"/>
  <c r="DP60" i="6" s="1"/>
  <c r="DO60" i="6"/>
  <c r="BA73" i="6"/>
  <c r="AG73" i="6"/>
  <c r="BB73" i="6" s="1"/>
  <c r="BE69" i="6"/>
  <c r="AK69" i="6"/>
  <c r="BF69" i="6" s="1"/>
  <c r="BK77" i="6"/>
  <c r="AQ77" i="6"/>
  <c r="BL77" i="6" s="1"/>
  <c r="CU77" i="6"/>
  <c r="DP77" i="6" s="1"/>
  <c r="DO77" i="6"/>
  <c r="AO79" i="6"/>
  <c r="BJ79" i="6" s="1"/>
  <c r="BI79" i="6"/>
  <c r="AI95" i="6"/>
  <c r="BD95" i="6" s="1"/>
  <c r="BC95" i="6"/>
  <c r="AO88" i="6"/>
  <c r="BJ88" i="6" s="1"/>
  <c r="BI88" i="6"/>
  <c r="AE100" i="6"/>
  <c r="AZ100" i="6" s="1"/>
  <c r="AY100" i="6"/>
  <c r="AM110" i="6"/>
  <c r="BH110" i="6" s="1"/>
  <c r="BC119" i="6"/>
  <c r="AI119" i="6"/>
  <c r="BD119" i="6" s="1"/>
  <c r="AE87" i="6"/>
  <c r="AZ87" i="6" s="1"/>
  <c r="AY87" i="6"/>
  <c r="BG96" i="6"/>
  <c r="AM96" i="6"/>
  <c r="BH96" i="6" s="1"/>
  <c r="BG112" i="6"/>
  <c r="AM112" i="6"/>
  <c r="BH112" i="6" s="1"/>
  <c r="DO117" i="6"/>
  <c r="AM125" i="6"/>
  <c r="BH125" i="6" s="1"/>
  <c r="BG125" i="6"/>
  <c r="BC135" i="6"/>
  <c r="AI135" i="6"/>
  <c r="BD135" i="6" s="1"/>
  <c r="BK128" i="6"/>
  <c r="AQ128" i="6"/>
  <c r="BL128" i="6" s="1"/>
  <c r="BA119" i="6"/>
  <c r="AG119" i="6"/>
  <c r="BB119" i="6" s="1"/>
  <c r="AK121" i="6"/>
  <c r="BF121" i="6" s="1"/>
  <c r="BE121" i="6"/>
  <c r="AE135" i="6"/>
  <c r="AZ135" i="6" s="1"/>
  <c r="AY135" i="6"/>
  <c r="AO130" i="6"/>
  <c r="BJ130" i="6" s="1"/>
  <c r="BI130" i="6"/>
  <c r="AG129" i="6"/>
  <c r="BB129" i="6" s="1"/>
  <c r="BA129" i="6"/>
  <c r="AK135" i="6"/>
  <c r="BF135" i="6" s="1"/>
  <c r="BE135" i="6"/>
  <c r="BC172" i="6"/>
  <c r="AI172" i="6"/>
  <c r="BD172" i="6" s="1"/>
  <c r="DE179" i="6"/>
  <c r="DZ179" i="6" s="1"/>
  <c r="DY184" i="6"/>
  <c r="DE184" i="6"/>
  <c r="DZ184" i="6" s="1"/>
  <c r="AO159" i="6"/>
  <c r="BJ159" i="6" s="1"/>
  <c r="BI159" i="6"/>
  <c r="AC164" i="6"/>
  <c r="AX164" i="6" s="1"/>
  <c r="AW164" i="6"/>
  <c r="DE183" i="6"/>
  <c r="DZ183" i="6" s="1"/>
  <c r="DY183" i="6"/>
  <c r="DS159" i="6"/>
  <c r="CY159" i="6"/>
  <c r="DT159" i="6" s="1"/>
  <c r="AQ161" i="6"/>
  <c r="BL161" i="6" s="1"/>
  <c r="BK161" i="6"/>
  <c r="CS161" i="6"/>
  <c r="DN161" i="6" s="1"/>
  <c r="DM161" i="6"/>
  <c r="CS176" i="6"/>
  <c r="DN176" i="6" s="1"/>
  <c r="DM176" i="6"/>
  <c r="BC178" i="6"/>
  <c r="DU194" i="6"/>
  <c r="DA194" i="6"/>
  <c r="DV194" i="6" s="1"/>
  <c r="AO176" i="6"/>
  <c r="BJ176" i="6" s="1"/>
  <c r="DC176" i="6"/>
  <c r="DX176" i="6" s="1"/>
  <c r="DW176" i="6"/>
  <c r="AG194" i="6"/>
  <c r="BB194" i="6" s="1"/>
  <c r="BA194" i="6"/>
  <c r="AO200" i="6"/>
  <c r="BJ200" i="6" s="1"/>
  <c r="BK178" i="6"/>
  <c r="AQ178" i="6"/>
  <c r="BL178" i="6" s="1"/>
  <c r="AI194" i="6"/>
  <c r="BD194" i="6" s="1"/>
  <c r="BC194" i="6"/>
  <c r="DC195" i="6"/>
  <c r="DX195" i="6" s="1"/>
  <c r="DW195" i="6"/>
  <c r="DU201" i="6"/>
  <c r="DA201" i="6"/>
  <c r="DV201" i="6" s="1"/>
  <c r="DY204" i="6"/>
  <c r="DE204" i="6"/>
  <c r="DZ204" i="6" s="1"/>
  <c r="BI226" i="6"/>
  <c r="AO226" i="6"/>
  <c r="BJ226" i="6" s="1"/>
  <c r="BG235" i="6"/>
  <c r="AM235" i="6"/>
  <c r="BH235" i="6" s="1"/>
  <c r="DK201" i="6"/>
  <c r="AG205" i="6"/>
  <c r="BB205" i="6" s="1"/>
  <c r="BA205" i="6"/>
  <c r="BK214" i="6"/>
  <c r="AQ214" i="6"/>
  <c r="BL214" i="6" s="1"/>
  <c r="BC217" i="6"/>
  <c r="AI217" i="6"/>
  <c r="BD217" i="6" s="1"/>
  <c r="BA207" i="6"/>
  <c r="AG207" i="6"/>
  <c r="BB207" i="6" s="1"/>
  <c r="DC207" i="6"/>
  <c r="DX207" i="6" s="1"/>
  <c r="DW207" i="6"/>
  <c r="CU201" i="6"/>
  <c r="DP201" i="6" s="1"/>
  <c r="DO201" i="6"/>
  <c r="DS205" i="6"/>
  <c r="CY205" i="6"/>
  <c r="DT205" i="6" s="1"/>
  <c r="BC213" i="6"/>
  <c r="AI213" i="6"/>
  <c r="BD213" i="6" s="1"/>
  <c r="DS215" i="6"/>
  <c r="BE217" i="6"/>
  <c r="AK217" i="6"/>
  <c r="BF217" i="6" s="1"/>
  <c r="AG198" i="6"/>
  <c r="BB198" i="6" s="1"/>
  <c r="BA198" i="6"/>
  <c r="CY201" i="6"/>
  <c r="DT201" i="6" s="1"/>
  <c r="DS201" i="6"/>
  <c r="AW205" i="6"/>
  <c r="AC205" i="6"/>
  <c r="AX205" i="6" s="1"/>
  <c r="BK210" i="6"/>
  <c r="AQ210" i="6"/>
  <c r="BL210" i="6" s="1"/>
  <c r="DU241" i="6"/>
  <c r="DA241" i="6"/>
  <c r="DV241" i="6" s="1"/>
  <c r="AO240" i="6"/>
  <c r="BJ240" i="6" s="1"/>
  <c r="AO251" i="6"/>
  <c r="BJ251" i="6" s="1"/>
  <c r="BI251" i="6"/>
  <c r="AO225" i="6"/>
  <c r="BJ225" i="6" s="1"/>
  <c r="BI225" i="6"/>
  <c r="BI239" i="6"/>
  <c r="AO239" i="6"/>
  <c r="BJ239" i="6" s="1"/>
  <c r="DO239" i="6"/>
  <c r="CU239" i="6"/>
  <c r="DP239" i="6" s="1"/>
  <c r="CU242" i="6"/>
  <c r="DP242" i="6" s="1"/>
  <c r="DO242" i="6"/>
  <c r="CW239" i="6"/>
  <c r="DR239" i="6" s="1"/>
  <c r="DQ239" i="6"/>
  <c r="BE248" i="6"/>
  <c r="AK248" i="6"/>
  <c r="BF248" i="6" s="1"/>
  <c r="AC244" i="6"/>
  <c r="AX244" i="6" s="1"/>
  <c r="AW244" i="6"/>
  <c r="DU254" i="6"/>
  <c r="DA254" i="6"/>
  <c r="DV254" i="6" s="1"/>
  <c r="BE235" i="6"/>
  <c r="AK235" i="6"/>
  <c r="BF235" i="6" s="1"/>
  <c r="AM285" i="6"/>
  <c r="BH285" i="6" s="1"/>
  <c r="BG285" i="6"/>
  <c r="BI269" i="6"/>
  <c r="AO269" i="6"/>
  <c r="BJ269" i="6" s="1"/>
  <c r="DS285" i="6"/>
  <c r="CY285" i="6"/>
  <c r="DT285" i="6" s="1"/>
  <c r="DK269" i="6"/>
  <c r="CQ269" i="6"/>
  <c r="DL269" i="6" s="1"/>
  <c r="DC279" i="6"/>
  <c r="DX279" i="6" s="1"/>
  <c r="DW279" i="6"/>
  <c r="BC294" i="6"/>
  <c r="AI294" i="6"/>
  <c r="BD294" i="6" s="1"/>
  <c r="DY294" i="6"/>
  <c r="DE294" i="6"/>
  <c r="DZ294" i="6" s="1"/>
  <c r="DO308" i="6"/>
  <c r="CU308" i="6"/>
  <c r="DP308" i="6" s="1"/>
  <c r="DS323" i="6"/>
  <c r="CY323" i="6"/>
  <c r="DT323" i="6" s="1"/>
  <c r="AG334" i="6"/>
  <c r="BB334" i="6" s="1"/>
  <c r="BA334" i="6"/>
  <c r="DQ311" i="6"/>
  <c r="CW311" i="6"/>
  <c r="DR311" i="6" s="1"/>
  <c r="DQ332" i="6"/>
  <c r="CW332" i="6"/>
  <c r="DR332" i="6" s="1"/>
  <c r="CY326" i="6"/>
  <c r="DT326" i="6" s="1"/>
  <c r="DS326" i="6"/>
  <c r="DK303" i="6"/>
  <c r="CQ303" i="6"/>
  <c r="DL303" i="6" s="1"/>
  <c r="CS316" i="6"/>
  <c r="DN316" i="6" s="1"/>
  <c r="DM316" i="6"/>
  <c r="AC331" i="6"/>
  <c r="AX331" i="6" s="1"/>
  <c r="CW338" i="6"/>
  <c r="DR338" i="6" s="1"/>
  <c r="DQ338" i="6"/>
  <c r="AW343" i="6"/>
  <c r="AC343" i="6"/>
  <c r="AX343" i="6" s="1"/>
  <c r="BA347" i="6"/>
  <c r="AG347" i="6"/>
  <c r="BB347" i="6" s="1"/>
  <c r="DM318" i="6"/>
  <c r="CS318" i="6"/>
  <c r="DN318" i="6" s="1"/>
  <c r="BA342" i="6"/>
  <c r="AG342" i="6"/>
  <c r="BB342" i="6" s="1"/>
  <c r="BC347" i="6"/>
  <c r="AI347" i="6"/>
  <c r="BD347" i="6" s="1"/>
  <c r="BK297" i="6"/>
  <c r="AQ297" i="6"/>
  <c r="BL297" i="6" s="1"/>
  <c r="DU312" i="6"/>
  <c r="DA312" i="6"/>
  <c r="DV312" i="6" s="1"/>
  <c r="CW331" i="6"/>
  <c r="DR331" i="6" s="1"/>
  <c r="DQ331" i="6"/>
  <c r="DC303" i="6"/>
  <c r="DX303" i="6" s="1"/>
  <c r="DW303" i="6"/>
  <c r="DM319" i="6"/>
  <c r="CS319" i="6"/>
  <c r="DN319" i="6" s="1"/>
  <c r="AC327" i="6"/>
  <c r="AX327" i="6" s="1"/>
  <c r="AC336" i="6"/>
  <c r="AX336" i="6" s="1"/>
  <c r="AW336" i="6"/>
  <c r="CQ344" i="6"/>
  <c r="DL344" i="6" s="1"/>
  <c r="DK344" i="6"/>
  <c r="DE348" i="6"/>
  <c r="DZ348" i="6" s="1"/>
  <c r="DY348" i="6"/>
  <c r="AW300" i="6"/>
  <c r="AC300" i="6"/>
  <c r="AX300" i="6" s="1"/>
  <c r="AO309" i="6"/>
  <c r="BJ309" i="6" s="1"/>
  <c r="BI309" i="6"/>
  <c r="AO312" i="6"/>
  <c r="BJ312" i="6" s="1"/>
  <c r="BI312" i="6"/>
  <c r="DY319" i="6"/>
  <c r="DE319" i="6"/>
  <c r="DZ319" i="6" s="1"/>
  <c r="BI327" i="6"/>
  <c r="AO327" i="6"/>
  <c r="BJ327" i="6" s="1"/>
  <c r="DM328" i="6"/>
  <c r="CS328" i="6"/>
  <c r="DN328" i="6" s="1"/>
  <c r="DU338" i="6"/>
  <c r="DA338" i="6"/>
  <c r="DV338" i="6" s="1"/>
  <c r="CW344" i="6"/>
  <c r="DR344" i="6" s="1"/>
  <c r="DQ344" i="6"/>
  <c r="BK355" i="6"/>
  <c r="AQ355" i="6"/>
  <c r="BL355" i="6" s="1"/>
  <c r="BI366" i="6"/>
  <c r="AO366" i="6"/>
  <c r="BJ366" i="6" s="1"/>
  <c r="CU319" i="6"/>
  <c r="DP319" i="6" s="1"/>
  <c r="DO319" i="6"/>
  <c r="DK338" i="6"/>
  <c r="CQ338" i="6"/>
  <c r="DL338" i="6" s="1"/>
  <c r="BG343" i="6"/>
  <c r="AM343" i="6"/>
  <c r="BH343" i="6" s="1"/>
  <c r="AK351" i="6"/>
  <c r="BF351" i="6" s="1"/>
  <c r="BE351" i="6"/>
  <c r="AI359" i="6"/>
  <c r="BD359" i="6" s="1"/>
  <c r="BC359" i="6"/>
  <c r="AI303" i="6"/>
  <c r="BD303" i="6" s="1"/>
  <c r="BC303" i="6"/>
  <c r="DO307" i="6"/>
  <c r="CU307" i="6"/>
  <c r="DP307" i="6" s="1"/>
  <c r="AI312" i="6"/>
  <c r="BD312" i="6" s="1"/>
  <c r="BC312" i="6"/>
  <c r="AQ344" i="6"/>
  <c r="BL344" i="6" s="1"/>
  <c r="BK344" i="6"/>
  <c r="AQ352" i="6"/>
  <c r="BL352" i="6" s="1"/>
  <c r="BK352" i="6"/>
  <c r="AI381" i="6"/>
  <c r="BD381" i="6" s="1"/>
  <c r="BC381" i="6"/>
  <c r="CY354" i="6"/>
  <c r="DT354" i="6" s="1"/>
  <c r="DS354" i="6"/>
  <c r="DO360" i="6"/>
  <c r="CU360" i="6"/>
  <c r="DP360" i="6" s="1"/>
  <c r="DY364" i="6"/>
  <c r="DE364" i="6"/>
  <c r="DZ364" i="6" s="1"/>
  <c r="AO369" i="6"/>
  <c r="BJ369" i="6" s="1"/>
  <c r="BI369" i="6"/>
  <c r="DQ375" i="6"/>
  <c r="CW375" i="6"/>
  <c r="DR375" i="6" s="1"/>
  <c r="BA386" i="6"/>
  <c r="AG386" i="6"/>
  <c r="BB386" i="6" s="1"/>
  <c r="CQ363" i="6"/>
  <c r="DL363" i="6" s="1"/>
  <c r="DK363" i="6"/>
  <c r="AY381" i="6"/>
  <c r="AE381" i="6"/>
  <c r="AZ381" i="6" s="1"/>
  <c r="BG386" i="6"/>
  <c r="AM386" i="6"/>
  <c r="BH386" i="6" s="1"/>
  <c r="CS379" i="6"/>
  <c r="DN379" i="6" s="1"/>
  <c r="DM379" i="6"/>
  <c r="DC384" i="6"/>
  <c r="DX384" i="6" s="1"/>
  <c r="DW384" i="6"/>
  <c r="AE408" i="6"/>
  <c r="AZ408" i="6" s="1"/>
  <c r="AY408" i="6"/>
  <c r="MC368" i="6"/>
  <c r="CV368" i="6" s="1"/>
  <c r="MI373" i="6"/>
  <c r="DB373" i="6" s="1"/>
  <c r="AO354" i="6"/>
  <c r="BJ354" i="6" s="1"/>
  <c r="BI354" i="6"/>
  <c r="CS366" i="6"/>
  <c r="DN366" i="6" s="1"/>
  <c r="DM366" i="6"/>
  <c r="BG372" i="6"/>
  <c r="AM372" i="6"/>
  <c r="BH372" i="6" s="1"/>
  <c r="AO376" i="6"/>
  <c r="BJ376" i="6" s="1"/>
  <c r="BI376" i="6"/>
  <c r="AO381" i="6"/>
  <c r="BJ381" i="6" s="1"/>
  <c r="BI381" i="6"/>
  <c r="AO386" i="6"/>
  <c r="BJ386" i="6" s="1"/>
  <c r="BI386" i="6"/>
  <c r="LT399" i="6"/>
  <c r="LS399" i="6"/>
  <c r="AO419" i="6"/>
  <c r="BJ419" i="6" s="1"/>
  <c r="BI419" i="6"/>
  <c r="AM436" i="6"/>
  <c r="BH436" i="6" s="1"/>
  <c r="BG436" i="6"/>
  <c r="DQ446" i="6"/>
  <c r="CW446" i="6"/>
  <c r="DR446" i="6" s="1"/>
  <c r="BG458" i="6"/>
  <c r="AM458" i="6"/>
  <c r="BH458" i="6" s="1"/>
  <c r="BK411" i="6"/>
  <c r="AQ411" i="6"/>
  <c r="BL411" i="6" s="1"/>
  <c r="BK427" i="6"/>
  <c r="AQ427" i="6"/>
  <c r="BL427" i="6" s="1"/>
  <c r="MI388" i="6"/>
  <c r="DB388" i="6" s="1"/>
  <c r="BA403" i="6"/>
  <c r="AG403" i="6"/>
  <c r="BB403" i="6" s="1"/>
  <c r="DK392" i="6"/>
  <c r="CQ392" i="6"/>
  <c r="DL392" i="6" s="1"/>
  <c r="BI414" i="6"/>
  <c r="AO414" i="6"/>
  <c r="BJ414" i="6" s="1"/>
  <c r="BG432" i="6"/>
  <c r="AM432" i="6"/>
  <c r="BH432" i="6" s="1"/>
  <c r="AM454" i="6"/>
  <c r="BH454" i="6" s="1"/>
  <c r="BG454" i="6"/>
  <c r="MA388" i="6"/>
  <c r="CT388" i="6" s="1"/>
  <c r="AW412" i="6"/>
  <c r="AC412" i="6"/>
  <c r="AX412" i="6" s="1"/>
  <c r="BC456" i="6"/>
  <c r="AI456" i="6"/>
  <c r="BD456" i="6" s="1"/>
  <c r="AY447" i="6"/>
  <c r="AE447" i="6"/>
  <c r="AZ447" i="6" s="1"/>
  <c r="AQ467" i="6"/>
  <c r="BL467" i="6" s="1"/>
  <c r="BK467" i="6"/>
  <c r="AM479" i="6"/>
  <c r="BH479" i="6" s="1"/>
  <c r="BG479" i="6"/>
  <c r="BI438" i="6"/>
  <c r="AO438" i="6"/>
  <c r="BJ438" i="6" s="1"/>
  <c r="AO447" i="6"/>
  <c r="BJ447" i="6" s="1"/>
  <c r="BI447" i="6"/>
  <c r="JG430" i="6"/>
  <c r="BW430" i="6" s="1"/>
  <c r="BX430" i="6" s="1"/>
  <c r="AM448" i="6"/>
  <c r="BH448" i="6" s="1"/>
  <c r="BG448" i="6"/>
  <c r="BE479" i="6"/>
  <c r="AK479" i="6"/>
  <c r="BF479" i="6" s="1"/>
  <c r="AK456" i="6"/>
  <c r="BF456" i="6" s="1"/>
  <c r="BE456" i="6"/>
  <c r="DQ505" i="6"/>
  <c r="JM430" i="6"/>
  <c r="CC430" i="6" s="1"/>
  <c r="CD430" i="6" s="1"/>
  <c r="AM476" i="6"/>
  <c r="BH476" i="6" s="1"/>
  <c r="BG476" i="6"/>
  <c r="BK497" i="6"/>
  <c r="AQ497" i="6"/>
  <c r="BL497" i="6" s="1"/>
  <c r="AO522" i="6"/>
  <c r="BJ522" i="6" s="1"/>
  <c r="BI522" i="6"/>
  <c r="JE505" i="6"/>
  <c r="BU505" i="6" s="1"/>
  <c r="BV505" i="6" s="1"/>
  <c r="BK488" i="6"/>
  <c r="AQ488" i="6"/>
  <c r="BL488" i="6" s="1"/>
  <c r="JS505" i="6"/>
  <c r="CI505" i="6" s="1"/>
  <c r="CJ505" i="6" s="1"/>
  <c r="BC507" i="6"/>
  <c r="AI507" i="6"/>
  <c r="BD507" i="6" s="1"/>
  <c r="MA506" i="6"/>
  <c r="CT506" i="6" s="1"/>
  <c r="BI517" i="6"/>
  <c r="AO517" i="6"/>
  <c r="BJ517" i="6" s="1"/>
  <c r="AO491" i="6"/>
  <c r="BJ491" i="6" s="1"/>
  <c r="BI491" i="6"/>
  <c r="MA503" i="6"/>
  <c r="CT503" i="6" s="1"/>
  <c r="AK507" i="6"/>
  <c r="BF507" i="6" s="1"/>
  <c r="BE507" i="6"/>
  <c r="MC506" i="6"/>
  <c r="CV506" i="6" s="1"/>
  <c r="BC543" i="6"/>
  <c r="AI543" i="6"/>
  <c r="BD543" i="6" s="1"/>
  <c r="AG538" i="6"/>
  <c r="BB538" i="6" s="1"/>
  <c r="BA538" i="6"/>
  <c r="FJ548" i="6"/>
  <c r="M548" i="6" s="1"/>
  <c r="DC524" i="6"/>
  <c r="DX524" i="6" s="1"/>
  <c r="DW524" i="6"/>
  <c r="AQ537" i="6"/>
  <c r="BL537" i="6" s="1"/>
  <c r="BK537" i="6"/>
  <c r="DY540" i="6"/>
  <c r="DE540" i="6"/>
  <c r="DZ540" i="6" s="1"/>
  <c r="AY549" i="6"/>
  <c r="AE549" i="6"/>
  <c r="AZ549" i="6" s="1"/>
  <c r="AW544" i="6"/>
  <c r="AC544" i="6"/>
  <c r="AX544" i="6" s="1"/>
  <c r="HR545" i="6"/>
  <c r="AP545" i="6" s="1"/>
  <c r="BK540" i="6"/>
  <c r="AQ540" i="6"/>
  <c r="BL540" i="6" s="1"/>
  <c r="JK508" i="6"/>
  <c r="CA508" i="6" s="1"/>
  <c r="CB508" i="6" s="1"/>
  <c r="AC570" i="6"/>
  <c r="AX570" i="6" s="1"/>
  <c r="AW570" i="6"/>
  <c r="CS593" i="6"/>
  <c r="DN593" i="6" s="1"/>
  <c r="DM593" i="6"/>
  <c r="AM568" i="6"/>
  <c r="BH568" i="6" s="1"/>
  <c r="BG568" i="6"/>
  <c r="BA584" i="6"/>
  <c r="AG584" i="6"/>
  <c r="BB584" i="6" s="1"/>
  <c r="DY591" i="6"/>
  <c r="AG595" i="6"/>
  <c r="BB595" i="6" s="1"/>
  <c r="BA595" i="6"/>
  <c r="AQ588" i="6"/>
  <c r="BL588" i="6" s="1"/>
  <c r="BK588" i="6"/>
  <c r="BK596" i="6"/>
  <c r="AQ596" i="6"/>
  <c r="BL596" i="6" s="1"/>
  <c r="JG593" i="6"/>
  <c r="BW593" i="6" s="1"/>
  <c r="BX593" i="6" s="1"/>
  <c r="DW2" i="6"/>
  <c r="DC2" i="6"/>
  <c r="DX2" i="6" s="1"/>
  <c r="AO32" i="6"/>
  <c r="BJ32" i="6" s="1"/>
  <c r="BI32" i="6"/>
  <c r="L40" i="6"/>
  <c r="AO46" i="6"/>
  <c r="BJ46" i="6" s="1"/>
  <c r="BI46" i="6"/>
  <c r="T48" i="6"/>
  <c r="AM51" i="6"/>
  <c r="BH51" i="6" s="1"/>
  <c r="BG51" i="6"/>
  <c r="N46" i="6"/>
  <c r="J48" i="6"/>
  <c r="AG48" i="6"/>
  <c r="BB48" i="6" s="1"/>
  <c r="BA48" i="6"/>
  <c r="AW53" i="6"/>
  <c r="T58" i="6"/>
  <c r="AY54" i="6"/>
  <c r="AE54" i="6"/>
  <c r="AZ54" i="6" s="1"/>
  <c r="AM55" i="6"/>
  <c r="BH55" i="6" s="1"/>
  <c r="BG55" i="6"/>
  <c r="BC53" i="6"/>
  <c r="AI53" i="6"/>
  <c r="BD53" i="6" s="1"/>
  <c r="DW56" i="6"/>
  <c r="DC56" i="6"/>
  <c r="DX56" i="6" s="1"/>
  <c r="DK60" i="6"/>
  <c r="CQ60" i="6"/>
  <c r="DL60" i="6" s="1"/>
  <c r="BG67" i="6"/>
  <c r="AM67" i="6"/>
  <c r="BH67" i="6" s="1"/>
  <c r="BI73" i="6"/>
  <c r="AO73" i="6"/>
  <c r="BJ73" i="6" s="1"/>
  <c r="AW73" i="6"/>
  <c r="AC73" i="6"/>
  <c r="AX73" i="6" s="1"/>
  <c r="DM77" i="6"/>
  <c r="CS77" i="6"/>
  <c r="DN77" i="6" s="1"/>
  <c r="AE84" i="6"/>
  <c r="AZ84" i="6" s="1"/>
  <c r="AY84" i="6"/>
  <c r="AO77" i="6"/>
  <c r="BJ77" i="6" s="1"/>
  <c r="BI77" i="6"/>
  <c r="AO83" i="6"/>
  <c r="BJ83" i="6" s="1"/>
  <c r="BI83" i="6"/>
  <c r="AI79" i="6"/>
  <c r="BD79" i="6" s="1"/>
  <c r="BC79" i="6"/>
  <c r="BE79" i="6"/>
  <c r="AK79" i="6"/>
  <c r="BF79" i="6" s="1"/>
  <c r="CQ83" i="6"/>
  <c r="DL83" i="6" s="1"/>
  <c r="DK83" i="6"/>
  <c r="DK89" i="6"/>
  <c r="CQ89" i="6"/>
  <c r="DL89" i="6" s="1"/>
  <c r="AY95" i="6"/>
  <c r="AE95" i="6"/>
  <c r="AZ95" i="6" s="1"/>
  <c r="AG88" i="6"/>
  <c r="BB88" i="6" s="1"/>
  <c r="BA88" i="6"/>
  <c r="BK110" i="6"/>
  <c r="AQ110" i="6"/>
  <c r="BL110" i="6" s="1"/>
  <c r="BG119" i="6"/>
  <c r="AM119" i="6"/>
  <c r="BH119" i="6" s="1"/>
  <c r="BC87" i="6"/>
  <c r="AI87" i="6"/>
  <c r="BD87" i="6" s="1"/>
  <c r="AW88" i="6"/>
  <c r="AC88" i="6"/>
  <c r="AX88" i="6" s="1"/>
  <c r="BK112" i="6"/>
  <c r="AQ112" i="6"/>
  <c r="BL112" i="6" s="1"/>
  <c r="DE113" i="6"/>
  <c r="DZ113" i="6" s="1"/>
  <c r="DY113" i="6"/>
  <c r="DK117" i="6"/>
  <c r="CQ117" i="6"/>
  <c r="DL117" i="6" s="1"/>
  <c r="BK125" i="6"/>
  <c r="AQ125" i="6"/>
  <c r="BL125" i="6" s="1"/>
  <c r="AM135" i="6"/>
  <c r="BH135" i="6" s="1"/>
  <c r="BG135" i="6"/>
  <c r="AI122" i="6"/>
  <c r="BD122" i="6" s="1"/>
  <c r="BC122" i="6"/>
  <c r="BI119" i="6"/>
  <c r="AO119" i="6"/>
  <c r="BJ119" i="6" s="1"/>
  <c r="BA122" i="6"/>
  <c r="AG122" i="6"/>
  <c r="BB122" i="6" s="1"/>
  <c r="AW136" i="6"/>
  <c r="AC136" i="6"/>
  <c r="AX136" i="6" s="1"/>
  <c r="BE130" i="6"/>
  <c r="AK130" i="6"/>
  <c r="BF130" i="6" s="1"/>
  <c r="AG131" i="6"/>
  <c r="BB131" i="6" s="1"/>
  <c r="BA131" i="6"/>
  <c r="AK138" i="6"/>
  <c r="BF138" i="6" s="1"/>
  <c r="BE138" i="6"/>
  <c r="AE126" i="6"/>
  <c r="AZ126" i="6" s="1"/>
  <c r="AY126" i="6"/>
  <c r="AY146" i="6"/>
  <c r="AE146" i="6"/>
  <c r="AZ146" i="6" s="1"/>
  <c r="BI135" i="6"/>
  <c r="AO135" i="6"/>
  <c r="BJ135" i="6" s="1"/>
  <c r="AI148" i="6"/>
  <c r="BD148" i="6" s="1"/>
  <c r="BC148" i="6"/>
  <c r="BK154" i="6"/>
  <c r="AQ154" i="6"/>
  <c r="BL154" i="6" s="1"/>
  <c r="AW155" i="6"/>
  <c r="AC155" i="6"/>
  <c r="AX155" i="6" s="1"/>
  <c r="BG172" i="6"/>
  <c r="AM172" i="6"/>
  <c r="BH172" i="6" s="1"/>
  <c r="BE159" i="6"/>
  <c r="AK159" i="6"/>
  <c r="BF159" i="6" s="1"/>
  <c r="CU159" i="6"/>
  <c r="DP159" i="6" s="1"/>
  <c r="DO159" i="6"/>
  <c r="AG155" i="6"/>
  <c r="BB155" i="6" s="1"/>
  <c r="BA155" i="6"/>
  <c r="AM161" i="6"/>
  <c r="BH161" i="6" s="1"/>
  <c r="BG161" i="6"/>
  <c r="CS159" i="6"/>
  <c r="DN159" i="6" s="1"/>
  <c r="DM159" i="6"/>
  <c r="DS173" i="6"/>
  <c r="CY173" i="6"/>
  <c r="DT173" i="6" s="1"/>
  <c r="DS194" i="6"/>
  <c r="CY194" i="6"/>
  <c r="DT194" i="6" s="1"/>
  <c r="DY189" i="6"/>
  <c r="DE189" i="6"/>
  <c r="DZ189" i="6" s="1"/>
  <c r="CW194" i="6"/>
  <c r="DR194" i="6" s="1"/>
  <c r="DQ194" i="6"/>
  <c r="BE176" i="6"/>
  <c r="AK176" i="6"/>
  <c r="BF176" i="6" s="1"/>
  <c r="DO200" i="6"/>
  <c r="CU200" i="6"/>
  <c r="DP200" i="6" s="1"/>
  <c r="AE194" i="6"/>
  <c r="AZ194" i="6" s="1"/>
  <c r="AY194" i="6"/>
  <c r="DU204" i="6"/>
  <c r="DA204" i="6"/>
  <c r="DV204" i="6" s="1"/>
  <c r="DY226" i="6"/>
  <c r="DE226" i="6"/>
  <c r="DZ226" i="6" s="1"/>
  <c r="BK235" i="6"/>
  <c r="AQ235" i="6"/>
  <c r="BL235" i="6" s="1"/>
  <c r="DC201" i="6"/>
  <c r="DX201" i="6" s="1"/>
  <c r="DW201" i="6"/>
  <c r="AK211" i="6"/>
  <c r="BF211" i="6" s="1"/>
  <c r="BE211" i="6"/>
  <c r="AM217" i="6"/>
  <c r="BH217" i="6" s="1"/>
  <c r="BG217" i="6"/>
  <c r="AW207" i="6"/>
  <c r="AC207" i="6"/>
  <c r="AX207" i="6" s="1"/>
  <c r="AI198" i="6"/>
  <c r="BD198" i="6" s="1"/>
  <c r="BC198" i="6"/>
  <c r="CU205" i="6"/>
  <c r="DP205" i="6" s="1"/>
  <c r="DO205" i="6"/>
  <c r="DW215" i="6"/>
  <c r="DC215" i="6"/>
  <c r="DX215" i="6" s="1"/>
  <c r="BI217" i="6"/>
  <c r="AO217" i="6"/>
  <c r="BJ217" i="6" s="1"/>
  <c r="AW198" i="6"/>
  <c r="AC198" i="6"/>
  <c r="AX198" i="6" s="1"/>
  <c r="AC209" i="6"/>
  <c r="AX209" i="6" s="1"/>
  <c r="AW209" i="6"/>
  <c r="DE244" i="6"/>
  <c r="DZ244" i="6" s="1"/>
  <c r="DY244" i="6"/>
  <c r="BE240" i="6"/>
  <c r="AK240" i="6"/>
  <c r="BF240" i="6" s="1"/>
  <c r="BE239" i="6"/>
  <c r="AK239" i="6"/>
  <c r="BF239" i="6" s="1"/>
  <c r="DW239" i="6"/>
  <c r="DC239" i="6"/>
  <c r="DX239" i="6" s="1"/>
  <c r="DC242" i="6"/>
  <c r="DX242" i="6" s="1"/>
  <c r="DW242" i="6"/>
  <c r="AG232" i="6"/>
  <c r="BB232" i="6" s="1"/>
  <c r="BA232" i="6"/>
  <c r="CS239" i="6"/>
  <c r="DN239" i="6" s="1"/>
  <c r="DM239" i="6"/>
  <c r="CU246" i="6"/>
  <c r="DP246" i="6" s="1"/>
  <c r="DO246" i="6"/>
  <c r="AO248" i="6"/>
  <c r="BJ248" i="6" s="1"/>
  <c r="AO265" i="6"/>
  <c r="BJ265" i="6" s="1"/>
  <c r="BI265" i="6"/>
  <c r="AG244" i="6"/>
  <c r="BB244" i="6" s="1"/>
  <c r="BA244" i="6"/>
  <c r="BA252" i="6"/>
  <c r="AG252" i="6"/>
  <c r="BB252" i="6" s="1"/>
  <c r="DY254" i="6"/>
  <c r="DE254" i="6"/>
  <c r="DZ254" i="6" s="1"/>
  <c r="AY241" i="6"/>
  <c r="AE241" i="6"/>
  <c r="AZ241" i="6" s="1"/>
  <c r="BK285" i="6"/>
  <c r="AQ285" i="6"/>
  <c r="BL285" i="6" s="1"/>
  <c r="BE269" i="6"/>
  <c r="AK269" i="6"/>
  <c r="BF269" i="6" s="1"/>
  <c r="BE270" i="6"/>
  <c r="AK270" i="6"/>
  <c r="BF270" i="6" s="1"/>
  <c r="AO263" i="6"/>
  <c r="BJ263" i="6" s="1"/>
  <c r="BI263" i="6"/>
  <c r="AE269" i="6"/>
  <c r="AZ269" i="6" s="1"/>
  <c r="AY269" i="6"/>
  <c r="CS273" i="6"/>
  <c r="DN273" i="6" s="1"/>
  <c r="DM273" i="6"/>
  <c r="AK279" i="6"/>
  <c r="BF279" i="6" s="1"/>
  <c r="BE279" i="6"/>
  <c r="CS287" i="6"/>
  <c r="DN287" i="6" s="1"/>
  <c r="DM287" i="6"/>
  <c r="AM294" i="6"/>
  <c r="BH294" i="6" s="1"/>
  <c r="BG294" i="6"/>
  <c r="DS308" i="6"/>
  <c r="CY308" i="6"/>
  <c r="DT308" i="6" s="1"/>
  <c r="DW323" i="6"/>
  <c r="DC323" i="6"/>
  <c r="DX323" i="6" s="1"/>
  <c r="BE334" i="6"/>
  <c r="AK334" i="6"/>
  <c r="BF334" i="6" s="1"/>
  <c r="DA311" i="6"/>
  <c r="DV311" i="6" s="1"/>
  <c r="DU311" i="6"/>
  <c r="BC322" i="6"/>
  <c r="AI322" i="6"/>
  <c r="BD322" i="6" s="1"/>
  <c r="DA332" i="6"/>
  <c r="DV332" i="6" s="1"/>
  <c r="DU332" i="6"/>
  <c r="DC326" i="6"/>
  <c r="DX326" i="6" s="1"/>
  <c r="DW326" i="6"/>
  <c r="DA316" i="6"/>
  <c r="DV316" i="6" s="1"/>
  <c r="DU316" i="6"/>
  <c r="AK339" i="6"/>
  <c r="BF339" i="6" s="1"/>
  <c r="BE339" i="6"/>
  <c r="CS343" i="6"/>
  <c r="DN343" i="6" s="1"/>
  <c r="DM343" i="6"/>
  <c r="DE303" i="6"/>
  <c r="DZ303" i="6" s="1"/>
  <c r="DY303" i="6"/>
  <c r="CY319" i="6"/>
  <c r="DT319" i="6" s="1"/>
  <c r="DS319" i="6"/>
  <c r="AI328" i="6"/>
  <c r="BD328" i="6" s="1"/>
  <c r="BC328" i="6"/>
  <c r="BI338" i="6"/>
  <c r="AO338" i="6"/>
  <c r="BJ338" i="6" s="1"/>
  <c r="AW342" i="6"/>
  <c r="AC342" i="6"/>
  <c r="AX342" i="6" s="1"/>
  <c r="AY347" i="6"/>
  <c r="AE347" i="6"/>
  <c r="AZ347" i="6" s="1"/>
  <c r="BG297" i="6"/>
  <c r="AM297" i="6"/>
  <c r="BH297" i="6" s="1"/>
  <c r="CW312" i="6"/>
  <c r="DR312" i="6" s="1"/>
  <c r="DQ312" i="6"/>
  <c r="CS331" i="6"/>
  <c r="DN331" i="6" s="1"/>
  <c r="DM331" i="6"/>
  <c r="DC319" i="6"/>
  <c r="DX319" i="6" s="1"/>
  <c r="DW319" i="6"/>
  <c r="DO344" i="6"/>
  <c r="CU344" i="6"/>
  <c r="DP344" i="6" s="1"/>
  <c r="DA348" i="6"/>
  <c r="DV348" i="6" s="1"/>
  <c r="DU348" i="6"/>
  <c r="BK300" i="6"/>
  <c r="AQ300" i="6"/>
  <c r="BL300" i="6" s="1"/>
  <c r="DS312" i="6"/>
  <c r="CY312" i="6"/>
  <c r="DT312" i="6" s="1"/>
  <c r="AK320" i="6"/>
  <c r="BF320" i="6" s="1"/>
  <c r="BE320" i="6"/>
  <c r="BE327" i="6"/>
  <c r="AK327" i="6"/>
  <c r="BF327" i="6" s="1"/>
  <c r="BK330" i="6"/>
  <c r="AQ330" i="6"/>
  <c r="BL330" i="6" s="1"/>
  <c r="BK339" i="6"/>
  <c r="AQ339" i="6"/>
  <c r="BL339" i="6" s="1"/>
  <c r="DM344" i="6"/>
  <c r="CS344" i="6"/>
  <c r="DN344" i="6" s="1"/>
  <c r="DQ355" i="6"/>
  <c r="CW355" i="6"/>
  <c r="DR355" i="6" s="1"/>
  <c r="DQ366" i="6"/>
  <c r="CW366" i="6"/>
  <c r="DR366" i="6" s="1"/>
  <c r="BK309" i="6"/>
  <c r="AQ309" i="6"/>
  <c r="BL309" i="6" s="1"/>
  <c r="AQ320" i="6"/>
  <c r="BL320" i="6" s="1"/>
  <c r="BK320" i="6"/>
  <c r="AG330" i="6"/>
  <c r="BB330" i="6" s="1"/>
  <c r="BA330" i="6"/>
  <c r="CW343" i="6"/>
  <c r="DR343" i="6" s="1"/>
  <c r="DQ343" i="6"/>
  <c r="AO351" i="6"/>
  <c r="BJ351" i="6" s="1"/>
  <c r="BI351" i="6"/>
  <c r="AM359" i="6"/>
  <c r="BH359" i="6" s="1"/>
  <c r="BG359" i="6"/>
  <c r="AE303" i="6"/>
  <c r="AZ303" i="6" s="1"/>
  <c r="AY303" i="6"/>
  <c r="AY312" i="6"/>
  <c r="AE312" i="6"/>
  <c r="AZ312" i="6" s="1"/>
  <c r="CS342" i="6"/>
  <c r="DN342" i="6" s="1"/>
  <c r="DM342" i="6"/>
  <c r="AM352" i="6"/>
  <c r="BH352" i="6" s="1"/>
  <c r="BG352" i="6"/>
  <c r="AK363" i="6"/>
  <c r="BF363" i="6" s="1"/>
  <c r="BE363" i="6"/>
  <c r="DS375" i="6"/>
  <c r="CY375" i="6"/>
  <c r="DT375" i="6" s="1"/>
  <c r="BK381" i="6"/>
  <c r="AQ381" i="6"/>
  <c r="BL381" i="6" s="1"/>
  <c r="CU354" i="6"/>
  <c r="DP354" i="6" s="1"/>
  <c r="DO354" i="6"/>
  <c r="DK360" i="6"/>
  <c r="CQ360" i="6"/>
  <c r="DL360" i="6" s="1"/>
  <c r="AK369" i="6"/>
  <c r="BF369" i="6" s="1"/>
  <c r="BE369" i="6"/>
  <c r="CS375" i="6"/>
  <c r="DN375" i="6" s="1"/>
  <c r="DM375" i="6"/>
  <c r="AK381" i="6"/>
  <c r="BF381" i="6" s="1"/>
  <c r="BE381" i="6"/>
  <c r="BG381" i="6"/>
  <c r="AM381" i="6"/>
  <c r="BH381" i="6" s="1"/>
  <c r="DU386" i="6"/>
  <c r="DA386" i="6"/>
  <c r="DV386" i="6" s="1"/>
  <c r="BK364" i="6"/>
  <c r="AQ364" i="6"/>
  <c r="BL364" i="6" s="1"/>
  <c r="AW373" i="6"/>
  <c r="AC373" i="6"/>
  <c r="AX373" i="6" s="1"/>
  <c r="BI380" i="6"/>
  <c r="AO380" i="6"/>
  <c r="BJ380" i="6" s="1"/>
  <c r="MC386" i="6"/>
  <c r="CV386" i="6" s="1"/>
  <c r="AK354" i="6"/>
  <c r="BF354" i="6" s="1"/>
  <c r="BE354" i="6"/>
  <c r="AO364" i="6"/>
  <c r="BJ364" i="6" s="1"/>
  <c r="BI364" i="6"/>
  <c r="DM367" i="6"/>
  <c r="CS367" i="6"/>
  <c r="DN367" i="6" s="1"/>
  <c r="BC373" i="6"/>
  <c r="AI373" i="6"/>
  <c r="BD373" i="6" s="1"/>
  <c r="CU381" i="6"/>
  <c r="DP381" i="6" s="1"/>
  <c r="DO381" i="6"/>
  <c r="MI386" i="6"/>
  <c r="DB386" i="6" s="1"/>
  <c r="MK386" i="6"/>
  <c r="DD386" i="6" s="1"/>
  <c r="DE386" i="6" s="1"/>
  <c r="DZ386" i="6" s="1"/>
  <c r="CS393" i="6"/>
  <c r="DN393" i="6" s="1"/>
  <c r="DM393" i="6"/>
  <c r="BE419" i="6"/>
  <c r="AK419" i="6"/>
  <c r="BF419" i="6" s="1"/>
  <c r="BK436" i="6"/>
  <c r="AQ436" i="6"/>
  <c r="BL436" i="6" s="1"/>
  <c r="DU446" i="6"/>
  <c r="DA446" i="6"/>
  <c r="DV446" i="6" s="1"/>
  <c r="BK458" i="6"/>
  <c r="AQ458" i="6"/>
  <c r="BL458" i="6" s="1"/>
  <c r="AW403" i="6"/>
  <c r="AC403" i="6"/>
  <c r="AX403" i="6" s="1"/>
  <c r="CQ393" i="6"/>
  <c r="DL393" i="6" s="1"/>
  <c r="DK393" i="6"/>
  <c r="DC393" i="6"/>
  <c r="DX393" i="6" s="1"/>
  <c r="DW393" i="6"/>
  <c r="BE414" i="6"/>
  <c r="AK414" i="6"/>
  <c r="BF414" i="6" s="1"/>
  <c r="AE423" i="6"/>
  <c r="AZ423" i="6" s="1"/>
  <c r="AY423" i="6"/>
  <c r="BK432" i="6"/>
  <c r="AQ432" i="6"/>
  <c r="BL432" i="6" s="1"/>
  <c r="BC443" i="6"/>
  <c r="AI443" i="6"/>
  <c r="BD443" i="6" s="1"/>
  <c r="BK454" i="6"/>
  <c r="AQ454" i="6"/>
  <c r="BL454" i="6" s="1"/>
  <c r="DY373" i="6"/>
  <c r="DE373" i="6"/>
  <c r="DZ373" i="6" s="1"/>
  <c r="CY382" i="6"/>
  <c r="DT382" i="6" s="1"/>
  <c r="DS382" i="6"/>
  <c r="LY391" i="6"/>
  <c r="CR391" i="6" s="1"/>
  <c r="MC391" i="6"/>
  <c r="CV391" i="6" s="1"/>
  <c r="MG391" i="6"/>
  <c r="CZ391" i="6" s="1"/>
  <c r="MK391" i="6"/>
  <c r="DD391" i="6"/>
  <c r="DE391" i="6" s="1"/>
  <c r="DZ391" i="6" s="1"/>
  <c r="LW391" i="6"/>
  <c r="CP391" i="6" s="1"/>
  <c r="MA391" i="6"/>
  <c r="CT391" i="6" s="1"/>
  <c r="ME391" i="6"/>
  <c r="CX391" i="6" s="1"/>
  <c r="MI391" i="6"/>
  <c r="DB391" i="6" s="1"/>
  <c r="DY393" i="6"/>
  <c r="DE393" i="6"/>
  <c r="DZ393" i="6" s="1"/>
  <c r="AM456" i="6"/>
  <c r="BH456" i="6" s="1"/>
  <c r="BG456" i="6"/>
  <c r="LQ436" i="6"/>
  <c r="IY436" i="6"/>
  <c r="BE447" i="6"/>
  <c r="AK447" i="6"/>
  <c r="BF447" i="6" s="1"/>
  <c r="BK479" i="6"/>
  <c r="AQ479" i="6"/>
  <c r="BL479" i="6" s="1"/>
  <c r="BE438" i="6"/>
  <c r="AK438" i="6"/>
  <c r="BF438" i="6" s="1"/>
  <c r="AK446" i="6"/>
  <c r="BF446" i="6" s="1"/>
  <c r="BE446" i="6"/>
  <c r="BI459" i="6"/>
  <c r="AO459" i="6"/>
  <c r="BJ459" i="6" s="1"/>
  <c r="AK460" i="6"/>
  <c r="BF460" i="6" s="1"/>
  <c r="BE460" i="6"/>
  <c r="AI466" i="6"/>
  <c r="BD466" i="6" s="1"/>
  <c r="BC466" i="6"/>
  <c r="BI479" i="6"/>
  <c r="AO479" i="6"/>
  <c r="BJ479" i="6" s="1"/>
  <c r="AI486" i="6"/>
  <c r="BD486" i="6" s="1"/>
  <c r="BC486" i="6"/>
  <c r="DA505" i="6"/>
  <c r="DV505" i="6" s="1"/>
  <c r="DU505" i="6"/>
  <c r="AE446" i="6"/>
  <c r="AZ446" i="6" s="1"/>
  <c r="AY446" i="6"/>
  <c r="DK462" i="6"/>
  <c r="CQ462" i="6"/>
  <c r="DL462" i="6" s="1"/>
  <c r="BK476" i="6"/>
  <c r="AQ476" i="6"/>
  <c r="BL476" i="6" s="1"/>
  <c r="IY497" i="6"/>
  <c r="LQ497" i="6"/>
  <c r="HP546" i="6"/>
  <c r="AN546" i="6" s="1"/>
  <c r="HL546" i="6"/>
  <c r="AJ546" i="6" s="1"/>
  <c r="AO488" i="6"/>
  <c r="BJ488" i="6" s="1"/>
  <c r="BI488" i="6"/>
  <c r="AO500" i="6"/>
  <c r="BJ500" i="6" s="1"/>
  <c r="BI500" i="6"/>
  <c r="JO505" i="6"/>
  <c r="CE505" i="6" s="1"/>
  <c r="CF505" i="6" s="1"/>
  <c r="LY503" i="6"/>
  <c r="CR503" i="6" s="1"/>
  <c r="CS503" i="6" s="1"/>
  <c r="DN503" i="6" s="1"/>
  <c r="FR543" i="6"/>
  <c r="U543" i="6" s="1"/>
  <c r="FN543" i="6"/>
  <c r="Q543" i="6" s="1"/>
  <c r="AK491" i="6"/>
  <c r="BF491" i="6" s="1"/>
  <c r="BE491" i="6"/>
  <c r="CQ508" i="6"/>
  <c r="DL508" i="6" s="1"/>
  <c r="DK508" i="6"/>
  <c r="AE543" i="6"/>
  <c r="AZ543" i="6" s="1"/>
  <c r="AY543" i="6"/>
  <c r="DS520" i="6"/>
  <c r="DS524" i="6"/>
  <c r="CY524" i="6"/>
  <c r="DT524" i="6" s="1"/>
  <c r="AK534" i="6"/>
  <c r="BF534" i="6" s="1"/>
  <c r="BE534" i="6"/>
  <c r="DU520" i="6"/>
  <c r="FH543" i="6"/>
  <c r="K543" i="6" s="1"/>
  <c r="IY511" i="6"/>
  <c r="LQ511" i="6"/>
  <c r="HR546" i="6"/>
  <c r="AP546" i="6" s="1"/>
  <c r="AQ546" i="6" s="1"/>
  <c r="BL546" i="6" s="1"/>
  <c r="AK551" i="6"/>
  <c r="BF551" i="6" s="1"/>
  <c r="BE551" i="6"/>
  <c r="AM537" i="6"/>
  <c r="BH537" i="6" s="1"/>
  <c r="BG537" i="6"/>
  <c r="DA540" i="6"/>
  <c r="DV540" i="6" s="1"/>
  <c r="DU540" i="6"/>
  <c r="AO548" i="6"/>
  <c r="BJ548" i="6" s="1"/>
  <c r="BI548" i="6"/>
  <c r="AO549" i="6"/>
  <c r="BJ549" i="6" s="1"/>
  <c r="BI549" i="6"/>
  <c r="BC544" i="6"/>
  <c r="AI544" i="6"/>
  <c r="BD544" i="6" s="1"/>
  <c r="DE537" i="6"/>
  <c r="DZ537" i="6" s="1"/>
  <c r="DY537" i="6"/>
  <c r="AM540" i="6"/>
  <c r="BH540" i="6" s="1"/>
  <c r="BG540" i="6"/>
  <c r="JG524" i="6"/>
  <c r="BW524" i="6" s="1"/>
  <c r="BX524" i="6" s="1"/>
  <c r="JK524" i="6"/>
  <c r="CA524" i="6" s="1"/>
  <c r="CB524" i="6" s="1"/>
  <c r="JO524" i="6"/>
  <c r="CE524" i="6" s="1"/>
  <c r="CF524" i="6" s="1"/>
  <c r="JS524" i="6"/>
  <c r="CI524" i="6" s="1"/>
  <c r="CJ524" i="6" s="1"/>
  <c r="AC568" i="6"/>
  <c r="AX568" i="6" s="1"/>
  <c r="AW568" i="6"/>
  <c r="BG570" i="6"/>
  <c r="AM570" i="6"/>
  <c r="BH570" i="6" s="1"/>
  <c r="LQ587" i="6"/>
  <c r="IY587" i="6"/>
  <c r="IY597" i="6"/>
  <c r="LQ597" i="6"/>
  <c r="BC568" i="6"/>
  <c r="AI568" i="6"/>
  <c r="BD568" i="6" s="1"/>
  <c r="AW596" i="6"/>
  <c r="AC596" i="6"/>
  <c r="AX596" i="6" s="1"/>
  <c r="DU591" i="6"/>
  <c r="DA591" i="6"/>
  <c r="DV591" i="6" s="1"/>
  <c r="BE596" i="6"/>
  <c r="AK596" i="6"/>
  <c r="BF596" i="6" s="1"/>
  <c r="AW584" i="6"/>
  <c r="AC584" i="6"/>
  <c r="AX584" i="6" s="1"/>
  <c r="AG570" i="6"/>
  <c r="BB570" i="6" s="1"/>
  <c r="BA570" i="6"/>
  <c r="AM588" i="6"/>
  <c r="BH588" i="6" s="1"/>
  <c r="BG588" i="6"/>
  <c r="BE597" i="6"/>
  <c r="AK597" i="6"/>
  <c r="BF597" i="6" s="1"/>
  <c r="AQ5" i="6"/>
  <c r="BL5" i="6" s="1"/>
  <c r="BK5" i="6"/>
  <c r="BK4" i="6"/>
  <c r="AQ4" i="6"/>
  <c r="BL4" i="6" s="1"/>
  <c r="BE18" i="6"/>
  <c r="AK18" i="6"/>
  <c r="BF18" i="6" s="1"/>
  <c r="DS2" i="6"/>
  <c r="CY2" i="6"/>
  <c r="DT2" i="6" s="1"/>
  <c r="R8" i="6"/>
  <c r="V2" i="6"/>
  <c r="T10" i="6"/>
  <c r="P11" i="6"/>
  <c r="BE10" i="6"/>
  <c r="AK10" i="6"/>
  <c r="BF10" i="6" s="1"/>
  <c r="AM4" i="6"/>
  <c r="BH4" i="6" s="1"/>
  <c r="BG4" i="6"/>
  <c r="AQ6" i="6"/>
  <c r="BL6" i="6" s="1"/>
  <c r="BK6" i="6"/>
  <c r="BK15" i="6"/>
  <c r="AQ15" i="6"/>
  <c r="BL15" i="6" s="1"/>
  <c r="H18" i="6"/>
  <c r="T20" i="6"/>
  <c r="V11" i="6"/>
  <c r="AW16" i="6"/>
  <c r="AC16" i="6"/>
  <c r="AX16" i="6" s="1"/>
  <c r="L17" i="6"/>
  <c r="AK16" i="6"/>
  <c r="BF16" i="6" s="1"/>
  <c r="BE16" i="6"/>
  <c r="T17" i="6"/>
  <c r="H19" i="6"/>
  <c r="J19" i="6"/>
  <c r="J23" i="6"/>
  <c r="BA22" i="6"/>
  <c r="AG22" i="6"/>
  <c r="BB22" i="6" s="1"/>
  <c r="AG27" i="6"/>
  <c r="BB27" i="6" s="1"/>
  <c r="BA27" i="6"/>
  <c r="N21" i="6"/>
  <c r="BG30" i="6"/>
  <c r="AM30" i="6"/>
  <c r="BH30" i="6" s="1"/>
  <c r="DS31" i="6"/>
  <c r="CY31" i="6"/>
  <c r="DT31" i="6" s="1"/>
  <c r="AM35" i="6"/>
  <c r="BH35" i="6" s="1"/>
  <c r="BG35" i="6"/>
  <c r="AM31" i="6"/>
  <c r="BH31" i="6" s="1"/>
  <c r="BG31" i="6"/>
  <c r="DS27" i="6"/>
  <c r="CY27" i="6"/>
  <c r="DT27" i="6" s="1"/>
  <c r="AK38" i="6"/>
  <c r="BF38" i="6" s="1"/>
  <c r="BE38" i="6"/>
  <c r="BG40" i="6"/>
  <c r="AM40" i="6"/>
  <c r="BH40" i="6" s="1"/>
  <c r="AO43" i="6"/>
  <c r="BJ43" i="6" s="1"/>
  <c r="BI43" i="6"/>
  <c r="N45" i="6"/>
  <c r="AQ37" i="6"/>
  <c r="BL37" i="6" s="1"/>
  <c r="BK37" i="6"/>
  <c r="J47" i="6"/>
  <c r="AQ51" i="6"/>
  <c r="BL51" i="6" s="1"/>
  <c r="AE48" i="6"/>
  <c r="AZ48" i="6" s="1"/>
  <c r="AY48" i="6"/>
  <c r="J46" i="6"/>
  <c r="BE47" i="6"/>
  <c r="AK47" i="6"/>
  <c r="BF47" i="6" s="1"/>
  <c r="CU48" i="6"/>
  <c r="DP48" i="6" s="1"/>
  <c r="DO48" i="6"/>
  <c r="BG53" i="6"/>
  <c r="AM53" i="6"/>
  <c r="BH53" i="6" s="1"/>
  <c r="AO53" i="6"/>
  <c r="BJ53" i="6" s="1"/>
  <c r="BI53" i="6"/>
  <c r="T47" i="6"/>
  <c r="T56" i="6"/>
  <c r="N56" i="6"/>
  <c r="AK66" i="6"/>
  <c r="BF66" i="6" s="1"/>
  <c r="BE66" i="6"/>
  <c r="AE73" i="6"/>
  <c r="AZ73" i="6" s="1"/>
  <c r="AY73" i="6"/>
  <c r="BK67" i="6"/>
  <c r="AQ67" i="6"/>
  <c r="BL67" i="6" s="1"/>
  <c r="AI84" i="6"/>
  <c r="BD84" i="6" s="1"/>
  <c r="BC84" i="6"/>
  <c r="DU77" i="6"/>
  <c r="DA77" i="6"/>
  <c r="DV77" i="6" s="1"/>
  <c r="BE77" i="6"/>
  <c r="AK77" i="6"/>
  <c r="BF77" i="6" s="1"/>
  <c r="BC94" i="6"/>
  <c r="AI94" i="6"/>
  <c r="BD94" i="6" s="1"/>
  <c r="DK79" i="6"/>
  <c r="CQ79" i="6"/>
  <c r="DL79" i="6" s="1"/>
  <c r="CY83" i="6"/>
  <c r="DT83" i="6" s="1"/>
  <c r="DS83" i="6"/>
  <c r="AG79" i="6"/>
  <c r="BB79" i="6" s="1"/>
  <c r="BA79" i="6"/>
  <c r="AK95" i="6"/>
  <c r="BF95" i="6" s="1"/>
  <c r="BE95" i="6"/>
  <c r="AQ88" i="6"/>
  <c r="BL88" i="6" s="1"/>
  <c r="BK88" i="6"/>
  <c r="BK119" i="6"/>
  <c r="AQ119" i="6"/>
  <c r="BL119" i="6" s="1"/>
  <c r="AM87" i="6"/>
  <c r="BH87" i="6" s="1"/>
  <c r="BG87" i="6"/>
  <c r="AM100" i="6"/>
  <c r="BH100" i="6" s="1"/>
  <c r="BG100" i="6"/>
  <c r="DA113" i="6"/>
  <c r="DV113" i="6" s="1"/>
  <c r="DU113" i="6"/>
  <c r="AQ129" i="6"/>
  <c r="BL129" i="6" s="1"/>
  <c r="BK129" i="6"/>
  <c r="AG130" i="6"/>
  <c r="BB130" i="6" s="1"/>
  <c r="BA130" i="6"/>
  <c r="AY128" i="6"/>
  <c r="AE128" i="6"/>
  <c r="AZ128" i="6" s="1"/>
  <c r="AW148" i="6"/>
  <c r="AC148" i="6"/>
  <c r="AX148" i="6" s="1"/>
  <c r="BG148" i="6"/>
  <c r="AM148" i="6"/>
  <c r="BH148" i="6" s="1"/>
  <c r="BC164" i="6"/>
  <c r="AI164" i="6"/>
  <c r="BD164" i="6" s="1"/>
  <c r="DE159" i="6"/>
  <c r="DZ159" i="6" s="1"/>
  <c r="DY159" i="6"/>
  <c r="BK167" i="6"/>
  <c r="AQ167" i="6"/>
  <c r="BL167" i="6" s="1"/>
  <c r="BE168" i="6"/>
  <c r="AK168" i="6"/>
  <c r="BF168" i="6" s="1"/>
  <c r="BK172" i="6"/>
  <c r="AQ172" i="6"/>
  <c r="BL172" i="6" s="1"/>
  <c r="BE177" i="6"/>
  <c r="AK177" i="6"/>
  <c r="BF177" i="6" s="1"/>
  <c r="BK189" i="6"/>
  <c r="AQ189" i="6"/>
  <c r="BL189" i="6" s="1"/>
  <c r="BA159" i="6"/>
  <c r="AG159" i="6"/>
  <c r="BB159" i="6" s="1"/>
  <c r="DK159" i="6"/>
  <c r="CQ159" i="6"/>
  <c r="DL159" i="6" s="1"/>
  <c r="DK179" i="6"/>
  <c r="CQ179" i="6"/>
  <c r="DL179" i="6" s="1"/>
  <c r="AI161" i="6"/>
  <c r="BD161" i="6" s="1"/>
  <c r="BC161" i="6"/>
  <c r="DO173" i="6"/>
  <c r="CU173" i="6"/>
  <c r="DP173" i="6" s="1"/>
  <c r="AO183" i="6"/>
  <c r="BJ183" i="6" s="1"/>
  <c r="BI183" i="6"/>
  <c r="AC195" i="6"/>
  <c r="AX195" i="6" s="1"/>
  <c r="AW195" i="6"/>
  <c r="CU176" i="6"/>
  <c r="DP176" i="6" s="1"/>
  <c r="DO176" i="6"/>
  <c r="AG178" i="6"/>
  <c r="BB178" i="6" s="1"/>
  <c r="BA178" i="6"/>
  <c r="DE192" i="6"/>
  <c r="DZ192" i="6" s="1"/>
  <c r="DY192" i="6"/>
  <c r="CS194" i="6"/>
  <c r="DN194" i="6" s="1"/>
  <c r="DM194" i="6"/>
  <c r="AQ192" i="6"/>
  <c r="BL192" i="6" s="1"/>
  <c r="AY201" i="6"/>
  <c r="AE201" i="6"/>
  <c r="AZ201" i="6" s="1"/>
  <c r="BC208" i="6"/>
  <c r="AI208" i="6"/>
  <c r="BD208" i="6" s="1"/>
  <c r="BA176" i="6"/>
  <c r="AG176" i="6"/>
  <c r="BB176" i="6" s="1"/>
  <c r="DS200" i="6"/>
  <c r="CY200" i="6"/>
  <c r="DT200" i="6" s="1"/>
  <c r="DY176" i="6"/>
  <c r="DE176" i="6"/>
  <c r="DZ176" i="6" s="1"/>
  <c r="DQ204" i="6"/>
  <c r="CW204" i="6"/>
  <c r="DR204" i="6" s="1"/>
  <c r="BK221" i="6"/>
  <c r="AQ221" i="6"/>
  <c r="BL221" i="6" s="1"/>
  <c r="BK204" i="6"/>
  <c r="AQ204" i="6"/>
  <c r="BL204" i="6" s="1"/>
  <c r="CY207" i="6"/>
  <c r="DT207" i="6" s="1"/>
  <c r="DS207" i="6"/>
  <c r="DQ215" i="6"/>
  <c r="CW215" i="6"/>
  <c r="DR215" i="6" s="1"/>
  <c r="BK217" i="6"/>
  <c r="AQ217" i="6"/>
  <c r="BL217" i="6" s="1"/>
  <c r="DE225" i="6"/>
  <c r="DZ225" i="6" s="1"/>
  <c r="DY225" i="6"/>
  <c r="DC198" i="6"/>
  <c r="DX198" i="6" s="1"/>
  <c r="DW198" i="6"/>
  <c r="DM201" i="6"/>
  <c r="CS201" i="6"/>
  <c r="DN201" i="6" s="1"/>
  <c r="CS207" i="6"/>
  <c r="DN207" i="6" s="1"/>
  <c r="DM207" i="6"/>
  <c r="AG214" i="6"/>
  <c r="BB214" i="6" s="1"/>
  <c r="BA214" i="6"/>
  <c r="CU207" i="6"/>
  <c r="DP207" i="6" s="1"/>
  <c r="DO207" i="6"/>
  <c r="BC209" i="6"/>
  <c r="AI209" i="6"/>
  <c r="BD209" i="6" s="1"/>
  <c r="AO211" i="6"/>
  <c r="BJ211" i="6" s="1"/>
  <c r="BI211" i="6"/>
  <c r="DC229" i="6"/>
  <c r="DX229" i="6" s="1"/>
  <c r="DW229" i="6"/>
  <c r="BA240" i="6"/>
  <c r="AG240" i="6"/>
  <c r="BB240" i="6" s="1"/>
  <c r="AG235" i="6"/>
  <c r="BB235" i="6" s="1"/>
  <c r="BA235" i="6"/>
  <c r="BA239" i="6"/>
  <c r="AG239" i="6"/>
  <c r="BB239" i="6" s="1"/>
  <c r="DS246" i="6"/>
  <c r="CY246" i="6"/>
  <c r="DT246" i="6" s="1"/>
  <c r="AO256" i="6"/>
  <c r="BJ256" i="6" s="1"/>
  <c r="BI256" i="6"/>
  <c r="BE252" i="6"/>
  <c r="AK252" i="6"/>
  <c r="BF252" i="6" s="1"/>
  <c r="DM241" i="6"/>
  <c r="CS241" i="6"/>
  <c r="DN241" i="6" s="1"/>
  <c r="DQ285" i="6"/>
  <c r="CW285" i="6"/>
  <c r="DR285" i="6" s="1"/>
  <c r="DA269" i="6"/>
  <c r="DV269" i="6" s="1"/>
  <c r="DU269" i="6"/>
  <c r="BA269" i="6"/>
  <c r="AG269" i="6"/>
  <c r="BB269" i="6" s="1"/>
  <c r="AG270" i="6"/>
  <c r="BB270" i="6" s="1"/>
  <c r="BA270" i="6"/>
  <c r="AM269" i="6"/>
  <c r="BH269" i="6" s="1"/>
  <c r="BG269" i="6"/>
  <c r="AY270" i="6"/>
  <c r="AE270" i="6"/>
  <c r="AZ270" i="6" s="1"/>
  <c r="DQ273" i="6"/>
  <c r="CW273" i="6"/>
  <c r="DR273" i="6" s="1"/>
  <c r="AO279" i="6"/>
  <c r="BJ279" i="6" s="1"/>
  <c r="BI279" i="6"/>
  <c r="DQ287" i="6"/>
  <c r="CW287" i="6"/>
  <c r="DR287" i="6" s="1"/>
  <c r="BK294" i="6"/>
  <c r="AQ294" i="6"/>
  <c r="BL294" i="6" s="1"/>
  <c r="DW308" i="6"/>
  <c r="DC308" i="6"/>
  <c r="DX308" i="6" s="1"/>
  <c r="BI334" i="6"/>
  <c r="AO334" i="6"/>
  <c r="BJ334" i="6" s="1"/>
  <c r="DC297" i="6"/>
  <c r="DX297" i="6" s="1"/>
  <c r="DW297" i="6"/>
  <c r="DY311" i="6"/>
  <c r="DE311" i="6"/>
  <c r="DZ311" i="6" s="1"/>
  <c r="AM322" i="6"/>
  <c r="BH322" i="6" s="1"/>
  <c r="BG322" i="6"/>
  <c r="DY332" i="6"/>
  <c r="DE332" i="6"/>
  <c r="DZ332" i="6" s="1"/>
  <c r="DK318" i="6"/>
  <c r="CQ318" i="6"/>
  <c r="DL318" i="6" s="1"/>
  <c r="DA303" i="6"/>
  <c r="DV303" i="6" s="1"/>
  <c r="DU303" i="6"/>
  <c r="LH304" i="6"/>
  <c r="AY328" i="6"/>
  <c r="AE328" i="6"/>
  <c r="AZ328" i="6" s="1"/>
  <c r="BE338" i="6"/>
  <c r="AK338" i="6"/>
  <c r="BF338" i="6" s="1"/>
  <c r="BC297" i="6"/>
  <c r="AI297" i="6"/>
  <c r="BD297" i="6" s="1"/>
  <c r="DM312" i="6"/>
  <c r="CS312" i="6"/>
  <c r="DN312" i="6" s="1"/>
  <c r="DK328" i="6"/>
  <c r="CQ328" i="6"/>
  <c r="DL328" i="6" s="1"/>
  <c r="AC339" i="6"/>
  <c r="AX339" i="6" s="1"/>
  <c r="AW339" i="6"/>
  <c r="BK342" i="6"/>
  <c r="AQ342" i="6"/>
  <c r="BL342" i="6" s="1"/>
  <c r="DM346" i="6"/>
  <c r="CS346" i="6"/>
  <c r="DN346" i="6" s="1"/>
  <c r="CW348" i="6"/>
  <c r="DR348" i="6" s="1"/>
  <c r="DQ348" i="6"/>
  <c r="BG300" i="6"/>
  <c r="AM300" i="6"/>
  <c r="BH300" i="6" s="1"/>
  <c r="AQ305" i="6"/>
  <c r="BL305" i="6" s="1"/>
  <c r="BK305" i="6"/>
  <c r="BK318" i="6"/>
  <c r="AQ318" i="6"/>
  <c r="BL318" i="6" s="1"/>
  <c r="DE320" i="6"/>
  <c r="DZ320" i="6" s="1"/>
  <c r="DY320" i="6"/>
  <c r="CY330" i="6"/>
  <c r="DT330" i="6" s="1"/>
  <c r="DS330" i="6"/>
  <c r="DW339" i="6"/>
  <c r="DC339" i="6"/>
  <c r="DX339" i="6" s="1"/>
  <c r="AE342" i="6"/>
  <c r="AZ342" i="6" s="1"/>
  <c r="AY342" i="6"/>
  <c r="AK348" i="6"/>
  <c r="BF348" i="6" s="1"/>
  <c r="BE348" i="6"/>
  <c r="DA355" i="6"/>
  <c r="DV355" i="6" s="1"/>
  <c r="DU355" i="6"/>
  <c r="DA366" i="6"/>
  <c r="DV366" i="6" s="1"/>
  <c r="DU366" i="6"/>
  <c r="BC370" i="6"/>
  <c r="AI370" i="6"/>
  <c r="BD370" i="6" s="1"/>
  <c r="CY309" i="6"/>
  <c r="DT309" i="6" s="1"/>
  <c r="DS309" i="6"/>
  <c r="AW312" i="6"/>
  <c r="AC312" i="6"/>
  <c r="AX312" i="6" s="1"/>
  <c r="AM320" i="6"/>
  <c r="BH320" i="6" s="1"/>
  <c r="BG320" i="6"/>
  <c r="CQ330" i="6"/>
  <c r="DL330" i="6" s="1"/>
  <c r="DK330" i="6"/>
  <c r="DW344" i="6"/>
  <c r="DC344" i="6"/>
  <c r="DX344" i="6" s="1"/>
  <c r="AQ359" i="6"/>
  <c r="BL359" i="6" s="1"/>
  <c r="BK359" i="6"/>
  <c r="CU318" i="6"/>
  <c r="DP318" i="6" s="1"/>
  <c r="DO318" i="6"/>
  <c r="BG338" i="6"/>
  <c r="AM338" i="6"/>
  <c r="BH338" i="6" s="1"/>
  <c r="CY342" i="6"/>
  <c r="DT342" i="6" s="1"/>
  <c r="DS342" i="6"/>
  <c r="CS352" i="6"/>
  <c r="DN352" i="6" s="1"/>
  <c r="DM352" i="6"/>
  <c r="AI352" i="6"/>
  <c r="BD352" i="6" s="1"/>
  <c r="BC352" i="6"/>
  <c r="CU363" i="6"/>
  <c r="DP363" i="6" s="1"/>
  <c r="DO363" i="6"/>
  <c r="AW386" i="6"/>
  <c r="AC386" i="6"/>
  <c r="AX386" i="6" s="1"/>
  <c r="BK363" i="6"/>
  <c r="AQ363" i="6"/>
  <c r="BL363" i="6" s="1"/>
  <c r="AG369" i="6"/>
  <c r="BB369" i="6" s="1"/>
  <c r="BA369" i="6"/>
  <c r="MA370" i="6"/>
  <c r="CT370" i="6" s="1"/>
  <c r="ME370" i="6"/>
  <c r="CX370" i="6" s="1"/>
  <c r="DS370" i="6" s="1"/>
  <c r="MI370" i="6"/>
  <c r="DB370" i="6" s="1"/>
  <c r="LY370" i="6"/>
  <c r="CR370" i="6" s="1"/>
  <c r="MG370" i="6"/>
  <c r="CZ370" i="6" s="1"/>
  <c r="MC370" i="6"/>
  <c r="CV370" i="6"/>
  <c r="DQ370" i="6" s="1"/>
  <c r="MK370" i="6"/>
  <c r="DD370" i="6" s="1"/>
  <c r="BK380" i="6"/>
  <c r="AQ380" i="6"/>
  <c r="BL380" i="6" s="1"/>
  <c r="CW367" i="6"/>
  <c r="DR367" i="6" s="1"/>
  <c r="DQ367" i="6"/>
  <c r="LT374" i="6"/>
  <c r="LS374" i="6"/>
  <c r="DK351" i="6"/>
  <c r="CQ351" i="6"/>
  <c r="DL351" i="6" s="1"/>
  <c r="BK373" i="6"/>
  <c r="AQ373" i="6"/>
  <c r="BL373" i="6" s="1"/>
  <c r="DK380" i="6"/>
  <c r="CQ380" i="6"/>
  <c r="DL380" i="6" s="1"/>
  <c r="BA385" i="6"/>
  <c r="AG385" i="6"/>
  <c r="BB385" i="6" s="1"/>
  <c r="AM408" i="6"/>
  <c r="BH408" i="6" s="1"/>
  <c r="BG408" i="6"/>
  <c r="LW370" i="6"/>
  <c r="CP370" i="6" s="1"/>
  <c r="DK370" i="6" s="1"/>
  <c r="AG354" i="6"/>
  <c r="BB354" i="6" s="1"/>
  <c r="BA354" i="6"/>
  <c r="AK364" i="6"/>
  <c r="BF364" i="6" s="1"/>
  <c r="BE364" i="6"/>
  <c r="DU367" i="6"/>
  <c r="DC381" i="6"/>
  <c r="DX381" i="6" s="1"/>
  <c r="DW381" i="6"/>
  <c r="LT390" i="6"/>
  <c r="LS390" i="6"/>
  <c r="AG419" i="6"/>
  <c r="BB419" i="6" s="1"/>
  <c r="BA419" i="6"/>
  <c r="DY446" i="6"/>
  <c r="DE446" i="6"/>
  <c r="DZ446" i="6" s="1"/>
  <c r="MG388" i="6"/>
  <c r="CZ388" i="6" s="1"/>
  <c r="DQ393" i="6"/>
  <c r="CW393" i="6"/>
  <c r="DR393" i="6" s="1"/>
  <c r="AQ403" i="6"/>
  <c r="BL403" i="6" s="1"/>
  <c r="BK403" i="6"/>
  <c r="AG411" i="6"/>
  <c r="BB411" i="6" s="1"/>
  <c r="BA411" i="6"/>
  <c r="AY412" i="6"/>
  <c r="AE412" i="6"/>
  <c r="AZ412" i="6" s="1"/>
  <c r="AK416" i="6"/>
  <c r="BF416" i="6" s="1"/>
  <c r="BE416" i="6"/>
  <c r="BA414" i="6"/>
  <c r="AG414" i="6"/>
  <c r="BB414" i="6" s="1"/>
  <c r="AM443" i="6"/>
  <c r="BH443" i="6" s="1"/>
  <c r="BG443" i="6"/>
  <c r="MG373" i="6"/>
  <c r="CZ373" i="6" s="1"/>
  <c r="DM382" i="6"/>
  <c r="CS382" i="6"/>
  <c r="DN382" i="6" s="1"/>
  <c r="AK411" i="6"/>
  <c r="BF411" i="6" s="1"/>
  <c r="BE411" i="6"/>
  <c r="DS392" i="6"/>
  <c r="CY392" i="6"/>
  <c r="DT392" i="6" s="1"/>
  <c r="BC446" i="6"/>
  <c r="AI446" i="6"/>
  <c r="BD446" i="6" s="1"/>
  <c r="BK456" i="6"/>
  <c r="AQ456" i="6"/>
  <c r="BL456" i="6" s="1"/>
  <c r="CS430" i="6"/>
  <c r="DN430" i="6" s="1"/>
  <c r="AQ466" i="6"/>
  <c r="BL466" i="6" s="1"/>
  <c r="BK466" i="6"/>
  <c r="BC504" i="6"/>
  <c r="AI504" i="6"/>
  <c r="BD504" i="6" s="1"/>
  <c r="AW438" i="6"/>
  <c r="AC438" i="6"/>
  <c r="AX438" i="6" s="1"/>
  <c r="AC460" i="6"/>
  <c r="AX460" i="6" s="1"/>
  <c r="AW460" i="6"/>
  <c r="BA438" i="6"/>
  <c r="AG438" i="6"/>
  <c r="BB438" i="6" s="1"/>
  <c r="MG430" i="6"/>
  <c r="CZ430" i="6"/>
  <c r="AE448" i="6"/>
  <c r="AZ448" i="6" s="1"/>
  <c r="AY448" i="6"/>
  <c r="AO458" i="6"/>
  <c r="BJ458" i="6" s="1"/>
  <c r="BI458" i="6"/>
  <c r="JG446" i="6"/>
  <c r="BW446" i="6" s="1"/>
  <c r="BX446" i="6" s="1"/>
  <c r="MA454" i="6"/>
  <c r="CT454" i="6" s="1"/>
  <c r="ME454" i="6"/>
  <c r="CX454" i="6" s="1"/>
  <c r="LW454" i="6"/>
  <c r="CP454" i="6" s="1"/>
  <c r="MI454" i="6"/>
  <c r="DB454" i="6" s="1"/>
  <c r="BE459" i="6"/>
  <c r="AK459" i="6"/>
  <c r="BF459" i="6" s="1"/>
  <c r="BA499" i="6"/>
  <c r="AG499" i="6"/>
  <c r="BB499" i="6" s="1"/>
  <c r="AI475" i="6"/>
  <c r="BD475" i="6" s="1"/>
  <c r="BC475" i="6"/>
  <c r="AM486" i="6"/>
  <c r="BH486" i="6" s="1"/>
  <c r="BG486" i="6"/>
  <c r="AI496" i="6"/>
  <c r="BD496" i="6" s="1"/>
  <c r="BC496" i="6"/>
  <c r="DE505" i="6"/>
  <c r="DZ505" i="6" s="1"/>
  <c r="DY505" i="6"/>
  <c r="MG432" i="6"/>
  <c r="CZ432" i="6" s="1"/>
  <c r="AO446" i="6"/>
  <c r="BJ446" i="6" s="1"/>
  <c r="BI446" i="6"/>
  <c r="AE466" i="6"/>
  <c r="AZ466" i="6" s="1"/>
  <c r="AY466" i="6"/>
  <c r="JM505" i="6"/>
  <c r="CC505" i="6" s="1"/>
  <c r="CD505" i="6" s="1"/>
  <c r="BE513" i="6"/>
  <c r="AK513" i="6"/>
  <c r="BF513" i="6" s="1"/>
  <c r="FL548" i="6"/>
  <c r="O548" i="6" s="1"/>
  <c r="FD548" i="6"/>
  <c r="G548" i="6" s="1"/>
  <c r="FP548" i="6"/>
  <c r="S548" i="6" s="1"/>
  <c r="AK500" i="6"/>
  <c r="BF500" i="6" s="1"/>
  <c r="BE500" i="6"/>
  <c r="MA505" i="6"/>
  <c r="CT505" i="6" s="1"/>
  <c r="MI505" i="6"/>
  <c r="DB505" i="6"/>
  <c r="LW505" i="6"/>
  <c r="CP505" i="6" s="1"/>
  <c r="ME505" i="6"/>
  <c r="CX505" i="6" s="1"/>
  <c r="JI503" i="6"/>
  <c r="BY503" i="6" s="1"/>
  <c r="BZ503" i="6" s="1"/>
  <c r="JM503" i="6"/>
  <c r="CC503" i="6" s="1"/>
  <c r="CD503" i="6" s="1"/>
  <c r="JE503" i="6"/>
  <c r="BU503" i="6" s="1"/>
  <c r="BV503" i="6" s="1"/>
  <c r="JK505" i="6"/>
  <c r="CA505" i="6" s="1"/>
  <c r="CB505" i="6" s="1"/>
  <c r="AY532" i="6"/>
  <c r="AE532" i="6"/>
  <c r="AZ532" i="6" s="1"/>
  <c r="AG491" i="6"/>
  <c r="BB491" i="6" s="1"/>
  <c r="BA491" i="6"/>
  <c r="AG498" i="6"/>
  <c r="BB498" i="6" s="1"/>
  <c r="BA498" i="6"/>
  <c r="JG480" i="6"/>
  <c r="BW480" i="6" s="1"/>
  <c r="BX480" i="6" s="1"/>
  <c r="JG503" i="6"/>
  <c r="BW503" i="6" s="1"/>
  <c r="BX503" i="6" s="1"/>
  <c r="AE525" i="6"/>
  <c r="AZ525" i="6" s="1"/>
  <c r="AY525" i="6"/>
  <c r="MA510" i="6"/>
  <c r="CT510" i="6" s="1"/>
  <c r="DO510" i="6" s="1"/>
  <c r="AG551" i="6"/>
  <c r="BB551" i="6" s="1"/>
  <c r="BA551" i="6"/>
  <c r="DM538" i="6"/>
  <c r="CS538" i="6"/>
  <c r="DN538" i="6" s="1"/>
  <c r="AC551" i="6"/>
  <c r="AX551" i="6" s="1"/>
  <c r="AW551" i="6"/>
  <c r="JE510" i="6"/>
  <c r="BU510" i="6" s="1"/>
  <c r="BV510" i="6" s="1"/>
  <c r="JI510" i="6"/>
  <c r="BY510" i="6" s="1"/>
  <c r="BZ510" i="6" s="1"/>
  <c r="JM510" i="6"/>
  <c r="CC510" i="6" s="1"/>
  <c r="CD510" i="6" s="1"/>
  <c r="JQ510" i="6"/>
  <c r="CG510" i="6" s="1"/>
  <c r="CH510" i="6" s="1"/>
  <c r="AI537" i="6"/>
  <c r="BD537" i="6" s="1"/>
  <c r="BC537" i="6"/>
  <c r="DQ540" i="6"/>
  <c r="CW540" i="6"/>
  <c r="DR540" i="6" s="1"/>
  <c r="AK548" i="6"/>
  <c r="BF548" i="6" s="1"/>
  <c r="BE548" i="6"/>
  <c r="BK534" i="6"/>
  <c r="AQ534" i="6"/>
  <c r="BL534" i="6" s="1"/>
  <c r="FJ546" i="6"/>
  <c r="M546" i="6" s="1"/>
  <c r="BA574" i="6"/>
  <c r="AG574" i="6"/>
  <c r="BB574" i="6" s="1"/>
  <c r="AE593" i="6"/>
  <c r="AZ593" i="6" s="1"/>
  <c r="AY593" i="6"/>
  <c r="DA537" i="6"/>
  <c r="DV537" i="6" s="1"/>
  <c r="DU537" i="6"/>
  <c r="BC540" i="6"/>
  <c r="AI540" i="6"/>
  <c r="BD540" i="6" s="1"/>
  <c r="AG549" i="6"/>
  <c r="BB549" i="6" s="1"/>
  <c r="BA549" i="6"/>
  <c r="LW524" i="6"/>
  <c r="CP524" i="6" s="1"/>
  <c r="LY524" i="6"/>
  <c r="CR524" i="6"/>
  <c r="MC524" i="6"/>
  <c r="CV524" i="6" s="1"/>
  <c r="MG524" i="6"/>
  <c r="CZ524" i="6" s="1"/>
  <c r="MK524" i="6"/>
  <c r="DD524" i="6" s="1"/>
  <c r="AE551" i="6"/>
  <c r="AZ551" i="6" s="1"/>
  <c r="AY551" i="6"/>
  <c r="AO568" i="6"/>
  <c r="BJ568" i="6" s="1"/>
  <c r="BI568" i="6"/>
  <c r="AM595" i="6"/>
  <c r="BH595" i="6" s="1"/>
  <c r="BG595" i="6"/>
  <c r="AE568" i="6"/>
  <c r="AZ568" i="6" s="1"/>
  <c r="AY568" i="6"/>
  <c r="AO570" i="6"/>
  <c r="BJ570" i="6" s="1"/>
  <c r="BI570" i="6"/>
  <c r="MC593" i="6"/>
  <c r="CV593" i="6" s="1"/>
  <c r="AQ584" i="6"/>
  <c r="BL584" i="6" s="1"/>
  <c r="BK584" i="6"/>
  <c r="IY590" i="6"/>
  <c r="LQ590" i="6"/>
  <c r="AI588" i="6"/>
  <c r="BD588" i="6" s="1"/>
  <c r="BC588" i="6"/>
  <c r="DO591" i="6"/>
  <c r="JM593" i="6"/>
  <c r="CC593" i="6" s="1"/>
  <c r="CD593" i="6" s="1"/>
  <c r="BI597" i="6"/>
  <c r="AO597" i="6"/>
  <c r="BJ597" i="6" s="1"/>
  <c r="P31" i="6"/>
  <c r="DO2" i="6"/>
  <c r="CU2" i="6"/>
  <c r="DP2" i="6" s="1"/>
  <c r="AC8" i="6"/>
  <c r="AX8" i="6" s="1"/>
  <c r="AW8" i="6"/>
  <c r="L4" i="6"/>
  <c r="H5" i="6"/>
  <c r="R2" i="6"/>
  <c r="L10" i="6"/>
  <c r="V9" i="6"/>
  <c r="AQ11" i="6"/>
  <c r="BL11" i="6" s="1"/>
  <c r="BK11" i="6"/>
  <c r="J12" i="6"/>
  <c r="P13" i="6"/>
  <c r="AG10" i="6"/>
  <c r="BB10" i="6" s="1"/>
  <c r="BA10" i="6"/>
  <c r="BC4" i="6"/>
  <c r="AI4" i="6"/>
  <c r="BD4" i="6" s="1"/>
  <c r="N12" i="6"/>
  <c r="AE15" i="6"/>
  <c r="AZ15" i="6" s="1"/>
  <c r="AY15" i="6"/>
  <c r="P15" i="6"/>
  <c r="BI6" i="6"/>
  <c r="AO6" i="6"/>
  <c r="BJ6" i="6" s="1"/>
  <c r="P20" i="6"/>
  <c r="R18" i="6"/>
  <c r="AQ20" i="6"/>
  <c r="BL20" i="6" s="1"/>
  <c r="BK20" i="6"/>
  <c r="L19" i="6"/>
  <c r="V19" i="6"/>
  <c r="P21" i="6"/>
  <c r="AQ22" i="6"/>
  <c r="BL22" i="6" s="1"/>
  <c r="BK22" i="6"/>
  <c r="BE27" i="6"/>
  <c r="AK27" i="6"/>
  <c r="BF27" i="6" s="1"/>
  <c r="H22" i="6"/>
  <c r="DC31" i="6"/>
  <c r="DX31" i="6" s="1"/>
  <c r="DW31" i="6"/>
  <c r="BK35" i="6"/>
  <c r="AQ35" i="6"/>
  <c r="BL35" i="6" s="1"/>
  <c r="L31" i="6"/>
  <c r="AW31" i="6"/>
  <c r="AC31" i="6"/>
  <c r="AX31" i="6" s="1"/>
  <c r="CU27" i="6"/>
  <c r="DP27" i="6" s="1"/>
  <c r="DO27" i="6"/>
  <c r="P40" i="6"/>
  <c r="T36" i="6"/>
  <c r="R45" i="6"/>
  <c r="BG37" i="6"/>
  <c r="AM37" i="6"/>
  <c r="BH37" i="6" s="1"/>
  <c r="AO48" i="6"/>
  <c r="BJ48" i="6" s="1"/>
  <c r="BI48" i="6"/>
  <c r="BI47" i="6"/>
  <c r="AO47" i="6"/>
  <c r="BJ47" i="6" s="1"/>
  <c r="N55" i="6"/>
  <c r="AK48" i="6"/>
  <c r="BF48" i="6" s="1"/>
  <c r="BE48" i="6"/>
  <c r="BG48" i="6"/>
  <c r="L46" i="6"/>
  <c r="AI55" i="6"/>
  <c r="BD55" i="6" s="1"/>
  <c r="BC55" i="6"/>
  <c r="P47" i="6"/>
  <c r="H57" i="6"/>
  <c r="V56" i="6"/>
  <c r="DA56" i="6"/>
  <c r="DV56" i="6" s="1"/>
  <c r="DU56" i="6"/>
  <c r="AO63" i="6"/>
  <c r="BJ63" i="6" s="1"/>
  <c r="BI63" i="6"/>
  <c r="AK70" i="6"/>
  <c r="BF70" i="6" s="1"/>
  <c r="BE70" i="6"/>
  <c r="AM73" i="6"/>
  <c r="BH73" i="6" s="1"/>
  <c r="BG73" i="6"/>
  <c r="AG67" i="6"/>
  <c r="BB67" i="6" s="1"/>
  <c r="BA67" i="6"/>
  <c r="AG77" i="6"/>
  <c r="BB77" i="6" s="1"/>
  <c r="BG94" i="6"/>
  <c r="AM94" i="6"/>
  <c r="BH94" i="6" s="1"/>
  <c r="CW79" i="6"/>
  <c r="DR79" i="6" s="1"/>
  <c r="DQ79" i="6"/>
  <c r="AW79" i="6"/>
  <c r="AC79" i="6"/>
  <c r="AX79" i="6" s="1"/>
  <c r="AW84" i="6"/>
  <c r="AC84" i="6"/>
  <c r="AX84" i="6" s="1"/>
  <c r="AM86" i="6"/>
  <c r="BH86" i="6" s="1"/>
  <c r="BG86" i="6"/>
  <c r="BE115" i="6"/>
  <c r="AK115" i="6"/>
  <c r="BF115" i="6" s="1"/>
  <c r="AG86" i="6"/>
  <c r="BB86" i="6" s="1"/>
  <c r="BA86" i="6"/>
  <c r="CW113" i="6"/>
  <c r="DR113" i="6" s="1"/>
  <c r="DQ113" i="6"/>
  <c r="AG121" i="6"/>
  <c r="BB121" i="6" s="1"/>
  <c r="BA121" i="6"/>
  <c r="BC121" i="6"/>
  <c r="AI121" i="6"/>
  <c r="BD121" i="6" s="1"/>
  <c r="BE122" i="6"/>
  <c r="AK122" i="6"/>
  <c r="BF122" i="6" s="1"/>
  <c r="BG129" i="6"/>
  <c r="AM129" i="6"/>
  <c r="BH129" i="6" s="1"/>
  <c r="AW130" i="6"/>
  <c r="AC130" i="6"/>
  <c r="AX130" i="6" s="1"/>
  <c r="BG130" i="6"/>
  <c r="AM130" i="6"/>
  <c r="BH130" i="6" s="1"/>
  <c r="AW144" i="6"/>
  <c r="AC144" i="6"/>
  <c r="AX144" i="6" s="1"/>
  <c r="BK148" i="6"/>
  <c r="AQ148" i="6"/>
  <c r="BL148" i="6" s="1"/>
  <c r="AY152" i="6"/>
  <c r="AM164" i="6"/>
  <c r="BH164" i="6" s="1"/>
  <c r="BG164" i="6"/>
  <c r="AE148" i="6"/>
  <c r="AZ148" i="6" s="1"/>
  <c r="AY148" i="6"/>
  <c r="AC138" i="6"/>
  <c r="AX138" i="6" s="1"/>
  <c r="AW138" i="6"/>
  <c r="AM167" i="6"/>
  <c r="BH167" i="6" s="1"/>
  <c r="BG167" i="6"/>
  <c r="BI168" i="6"/>
  <c r="AO168" i="6"/>
  <c r="BJ168" i="6" s="1"/>
  <c r="BI177" i="6"/>
  <c r="AO177" i="6"/>
  <c r="BJ177" i="6" s="1"/>
  <c r="DC189" i="6"/>
  <c r="DX189" i="6" s="1"/>
  <c r="DW189" i="6"/>
  <c r="AW159" i="6"/>
  <c r="AC159" i="6"/>
  <c r="AX159" i="6" s="1"/>
  <c r="DC164" i="6"/>
  <c r="DX164" i="6" s="1"/>
  <c r="DW164" i="6"/>
  <c r="AE161" i="6"/>
  <c r="AZ161" i="6" s="1"/>
  <c r="AY161" i="6"/>
  <c r="DU165" i="6"/>
  <c r="DA165" i="6"/>
  <c r="DV165" i="6" s="1"/>
  <c r="AG164" i="6"/>
  <c r="BB164" i="6" s="1"/>
  <c r="BA164" i="6"/>
  <c r="DE167" i="6"/>
  <c r="DZ167" i="6" s="1"/>
  <c r="DY167" i="6"/>
  <c r="DK173" i="6"/>
  <c r="CQ173" i="6"/>
  <c r="DL173" i="6" s="1"/>
  <c r="BI195" i="6"/>
  <c r="AO195" i="6"/>
  <c r="BJ195" i="6" s="1"/>
  <c r="CY176" i="6"/>
  <c r="DT176" i="6" s="1"/>
  <c r="DS176" i="6"/>
  <c r="BI192" i="6"/>
  <c r="AO192" i="6"/>
  <c r="BJ192" i="6" s="1"/>
  <c r="BC201" i="6"/>
  <c r="AI201" i="6"/>
  <c r="BD201" i="6" s="1"/>
  <c r="AW176" i="6"/>
  <c r="AC176" i="6"/>
  <c r="AX176" i="6" s="1"/>
  <c r="AO178" i="6"/>
  <c r="BJ178" i="6" s="1"/>
  <c r="BI178" i="6"/>
  <c r="DW200" i="6"/>
  <c r="DC200" i="6"/>
  <c r="DX200" i="6" s="1"/>
  <c r="BA171" i="6"/>
  <c r="AG171" i="6"/>
  <c r="BB171" i="6" s="1"/>
  <c r="AQ182" i="6"/>
  <c r="BL182" i="6" s="1"/>
  <c r="BK182" i="6"/>
  <c r="DM204" i="6"/>
  <c r="CS204" i="6"/>
  <c r="DN204" i="6" s="1"/>
  <c r="DC221" i="6"/>
  <c r="DX221" i="6" s="1"/>
  <c r="DW221" i="6"/>
  <c r="DS231" i="6"/>
  <c r="CY231" i="6"/>
  <c r="DT231" i="6" s="1"/>
  <c r="AW210" i="6"/>
  <c r="AC210" i="6"/>
  <c r="AX210" i="6" s="1"/>
  <c r="DU211" i="6"/>
  <c r="DA211" i="6"/>
  <c r="DV211" i="6" s="1"/>
  <c r="DA215" i="6"/>
  <c r="DV215" i="6" s="1"/>
  <c r="DU215" i="6"/>
  <c r="DS198" i="6"/>
  <c r="CY198" i="6"/>
  <c r="DT198" i="6" s="1"/>
  <c r="DK210" i="6"/>
  <c r="CQ210" i="6"/>
  <c r="DL210" i="6" s="1"/>
  <c r="BK208" i="6"/>
  <c r="AQ208" i="6"/>
  <c r="BL208" i="6" s="1"/>
  <c r="BE214" i="6"/>
  <c r="AK214" i="6"/>
  <c r="BF214" i="6" s="1"/>
  <c r="DM205" i="6"/>
  <c r="CS205" i="6"/>
  <c r="DN205" i="6" s="1"/>
  <c r="DY209" i="6"/>
  <c r="DE209" i="6"/>
  <c r="DZ209" i="6" s="1"/>
  <c r="CU211" i="6"/>
  <c r="DP211" i="6" s="1"/>
  <c r="DO211" i="6"/>
  <c r="BK232" i="6"/>
  <c r="AQ232" i="6"/>
  <c r="BL232" i="6" s="1"/>
  <c r="AW240" i="6"/>
  <c r="AC240" i="6"/>
  <c r="AX240" i="6" s="1"/>
  <c r="AW239" i="6"/>
  <c r="AC239" i="6"/>
  <c r="AX239" i="6" s="1"/>
  <c r="BC241" i="6"/>
  <c r="AI241" i="6"/>
  <c r="BD241" i="6" s="1"/>
  <c r="CW244" i="6"/>
  <c r="DR244" i="6" s="1"/>
  <c r="DQ244" i="6"/>
  <c r="DC246" i="6"/>
  <c r="DX246" i="6" s="1"/>
  <c r="DW246" i="6"/>
  <c r="DY256" i="6"/>
  <c r="DE256" i="6"/>
  <c r="DZ256" i="6" s="1"/>
  <c r="BK241" i="6"/>
  <c r="AQ241" i="6"/>
  <c r="BL241" i="6" s="1"/>
  <c r="DO250" i="6"/>
  <c r="CU250" i="6"/>
  <c r="DP250" i="6" s="1"/>
  <c r="BI252" i="6"/>
  <c r="AO252" i="6"/>
  <c r="BJ252" i="6" s="1"/>
  <c r="AY240" i="6"/>
  <c r="AE240" i="6"/>
  <c r="AZ240" i="6" s="1"/>
  <c r="DW244" i="6"/>
  <c r="DC244" i="6"/>
  <c r="DX244" i="6" s="1"/>
  <c r="DA285" i="6"/>
  <c r="DV285" i="6" s="1"/>
  <c r="DU285" i="6"/>
  <c r="DC270" i="6"/>
  <c r="DX270" i="6" s="1"/>
  <c r="DW270" i="6"/>
  <c r="AW269" i="6"/>
  <c r="AC269" i="6"/>
  <c r="AX269" i="6" s="1"/>
  <c r="AW270" i="6"/>
  <c r="AC270" i="6"/>
  <c r="AX270" i="6" s="1"/>
  <c r="AM270" i="6"/>
  <c r="BH270" i="6" s="1"/>
  <c r="BG270" i="6"/>
  <c r="DY265" i="6"/>
  <c r="DE265" i="6"/>
  <c r="DZ265" i="6" s="1"/>
  <c r="AE273" i="6"/>
  <c r="AZ273" i="6" s="1"/>
  <c r="AY273" i="6"/>
  <c r="DA273" i="6"/>
  <c r="DV273" i="6" s="1"/>
  <c r="DU273" i="6"/>
  <c r="AE287" i="6"/>
  <c r="AZ287" i="6" s="1"/>
  <c r="AY287" i="6"/>
  <c r="DA287" i="6"/>
  <c r="DV287" i="6" s="1"/>
  <c r="DU287" i="6"/>
  <c r="DS334" i="6"/>
  <c r="CY334" i="6"/>
  <c r="DT334" i="6" s="1"/>
  <c r="DS297" i="6"/>
  <c r="CY297" i="6"/>
  <c r="DT297" i="6" s="1"/>
  <c r="DY300" i="6"/>
  <c r="DE300" i="6"/>
  <c r="DZ300" i="6" s="1"/>
  <c r="BK322" i="6"/>
  <c r="AQ322" i="6"/>
  <c r="BL322" i="6" s="1"/>
  <c r="AY319" i="6"/>
  <c r="AE319" i="6"/>
  <c r="AZ319" i="6" s="1"/>
  <c r="CY339" i="6"/>
  <c r="DT339" i="6" s="1"/>
  <c r="DS339" i="6"/>
  <c r="CW303" i="6"/>
  <c r="DR303" i="6" s="1"/>
  <c r="DQ303" i="6"/>
  <c r="BA338" i="6"/>
  <c r="AG338" i="6"/>
  <c r="BB338" i="6" s="1"/>
  <c r="AY297" i="6"/>
  <c r="AE297" i="6"/>
  <c r="AZ297" i="6" s="1"/>
  <c r="BI307" i="6"/>
  <c r="AO307" i="6"/>
  <c r="BJ307" i="6" s="1"/>
  <c r="DC336" i="6"/>
  <c r="DX336" i="6" s="1"/>
  <c r="DW336" i="6"/>
  <c r="AY330" i="6"/>
  <c r="AE330" i="6"/>
  <c r="AZ330" i="6" s="1"/>
  <c r="DY339" i="6"/>
  <c r="DE339" i="6"/>
  <c r="DZ339" i="6" s="1"/>
  <c r="DC342" i="6"/>
  <c r="DX342" i="6" s="1"/>
  <c r="DW342" i="6"/>
  <c r="DU346" i="6"/>
  <c r="DA346" i="6"/>
  <c r="DV346" i="6" s="1"/>
  <c r="CS348" i="6"/>
  <c r="DN348" i="6" s="1"/>
  <c r="DM348" i="6"/>
  <c r="BC300" i="6"/>
  <c r="AI300" i="6"/>
  <c r="BD300" i="6" s="1"/>
  <c r="AM305" i="6"/>
  <c r="BH305" i="6" s="1"/>
  <c r="BG305" i="6"/>
  <c r="BG318" i="6"/>
  <c r="AM318" i="6"/>
  <c r="BH318" i="6" s="1"/>
  <c r="DA320" i="6"/>
  <c r="DV320" i="6" s="1"/>
  <c r="DU320" i="6"/>
  <c r="DA327" i="6"/>
  <c r="DV327" i="6" s="1"/>
  <c r="DU327" i="6"/>
  <c r="BC339" i="6"/>
  <c r="AI339" i="6"/>
  <c r="BD339" i="6" s="1"/>
  <c r="BC340" i="6"/>
  <c r="AI340" i="6"/>
  <c r="BD340" i="6" s="1"/>
  <c r="AI344" i="6"/>
  <c r="BD344" i="6" s="1"/>
  <c r="BC344" i="6"/>
  <c r="AW346" i="6"/>
  <c r="AC346" i="6"/>
  <c r="AX346" i="6" s="1"/>
  <c r="DY355" i="6"/>
  <c r="DE355" i="6"/>
  <c r="DZ355" i="6" s="1"/>
  <c r="DY366" i="6"/>
  <c r="DE366" i="6"/>
  <c r="DZ366" i="6" s="1"/>
  <c r="AM370" i="6"/>
  <c r="BH370" i="6" s="1"/>
  <c r="BG370" i="6"/>
  <c r="DK307" i="6"/>
  <c r="CQ307" i="6"/>
  <c r="DL307" i="6" s="1"/>
  <c r="AI320" i="6"/>
  <c r="BD320" i="6" s="1"/>
  <c r="BC320" i="6"/>
  <c r="DU330" i="6"/>
  <c r="DA330" i="6"/>
  <c r="DV330" i="6" s="1"/>
  <c r="BI346" i="6"/>
  <c r="AO346" i="6"/>
  <c r="BJ346" i="6" s="1"/>
  <c r="AY348" i="6"/>
  <c r="AE348" i="6"/>
  <c r="AZ348" i="6" s="1"/>
  <c r="CW359" i="6"/>
  <c r="DR359" i="6" s="1"/>
  <c r="DQ359" i="6"/>
  <c r="DC318" i="6"/>
  <c r="DX318" i="6" s="1"/>
  <c r="DW318" i="6"/>
  <c r="DW338" i="6"/>
  <c r="DC338" i="6"/>
  <c r="DX338" i="6" s="1"/>
  <c r="AG343" i="6"/>
  <c r="BB343" i="6" s="1"/>
  <c r="BA343" i="6"/>
  <c r="DQ352" i="6"/>
  <c r="CW352" i="6"/>
  <c r="DR352" i="6" s="1"/>
  <c r="AE352" i="6"/>
  <c r="AZ352" i="6" s="1"/>
  <c r="AY352" i="6"/>
  <c r="AE386" i="6"/>
  <c r="AZ386" i="6" s="1"/>
  <c r="AY386" i="6"/>
  <c r="BE360" i="6"/>
  <c r="AK360" i="6"/>
  <c r="BF360" i="6" s="1"/>
  <c r="BG363" i="6"/>
  <c r="AM363" i="6"/>
  <c r="BH363" i="6" s="1"/>
  <c r="AC369" i="6"/>
  <c r="AX369" i="6" s="1"/>
  <c r="AW369" i="6"/>
  <c r="AM380" i="6"/>
  <c r="BH380" i="6" s="1"/>
  <c r="BG380" i="6"/>
  <c r="DY382" i="6"/>
  <c r="DE382" i="6"/>
  <c r="DZ382" i="6" s="1"/>
  <c r="AO363" i="6"/>
  <c r="BJ363" i="6" s="1"/>
  <c r="BI363" i="6"/>
  <c r="DY367" i="6"/>
  <c r="DE367" i="6"/>
  <c r="DZ367" i="6" s="1"/>
  <c r="BI375" i="6"/>
  <c r="AO375" i="6"/>
  <c r="BJ375" i="6" s="1"/>
  <c r="CU366" i="6"/>
  <c r="DP366" i="6" s="1"/>
  <c r="DO366" i="6"/>
  <c r="AY373" i="6"/>
  <c r="AE373" i="6"/>
  <c r="AZ373" i="6" s="1"/>
  <c r="BK354" i="6"/>
  <c r="AQ354" i="6"/>
  <c r="BL354" i="6" s="1"/>
  <c r="BK408" i="6"/>
  <c r="AQ408" i="6"/>
  <c r="BL408" i="6" s="1"/>
  <c r="AM360" i="6"/>
  <c r="BH360" i="6" s="1"/>
  <c r="BG360" i="6"/>
  <c r="LT378" i="6"/>
  <c r="LS378" i="6"/>
  <c r="AG364" i="6"/>
  <c r="BB364" i="6" s="1"/>
  <c r="BA364" i="6"/>
  <c r="DE369" i="6"/>
  <c r="DZ369" i="6" s="1"/>
  <c r="DY369" i="6"/>
  <c r="IY419" i="6"/>
  <c r="LQ419" i="6"/>
  <c r="BC447" i="6"/>
  <c r="AI447" i="6"/>
  <c r="BD447" i="6" s="1"/>
  <c r="DQ398" i="6"/>
  <c r="AM403" i="6"/>
  <c r="BH403" i="6" s="1"/>
  <c r="BG403" i="6"/>
  <c r="LQ411" i="6"/>
  <c r="IY411" i="6"/>
  <c r="BG412" i="6"/>
  <c r="AM412" i="6"/>
  <c r="BH412" i="6" s="1"/>
  <c r="DC382" i="6"/>
  <c r="DX382" i="6" s="1"/>
  <c r="DW382" i="6"/>
  <c r="AW414" i="6"/>
  <c r="AC414" i="6"/>
  <c r="AX414" i="6" s="1"/>
  <c r="BA427" i="6"/>
  <c r="AG427" i="6"/>
  <c r="BB427" i="6" s="1"/>
  <c r="BK443" i="6"/>
  <c r="AQ443" i="6"/>
  <c r="BL443" i="6" s="1"/>
  <c r="LW385" i="6"/>
  <c r="CP385" i="6" s="1"/>
  <c r="CQ382" i="6"/>
  <c r="DL382" i="6" s="1"/>
  <c r="DK382" i="6"/>
  <c r="AC411" i="6"/>
  <c r="AX411" i="6" s="1"/>
  <c r="AW411" i="6"/>
  <c r="AW419" i="6"/>
  <c r="AC419" i="6"/>
  <c r="AX419" i="6" s="1"/>
  <c r="AM446" i="6"/>
  <c r="BH446" i="6" s="1"/>
  <c r="BG446" i="6"/>
  <c r="BG504" i="6"/>
  <c r="AM504" i="6"/>
  <c r="BH504" i="6" s="1"/>
  <c r="DY462" i="6"/>
  <c r="DE462" i="6"/>
  <c r="DZ462" i="6" s="1"/>
  <c r="BC480" i="6"/>
  <c r="AI480" i="6"/>
  <c r="BD480" i="6" s="1"/>
  <c r="AQ438" i="6"/>
  <c r="BL438" i="6" s="1"/>
  <c r="BK438" i="6"/>
  <c r="AG446" i="6"/>
  <c r="BB446" i="6" s="1"/>
  <c r="BA446" i="6"/>
  <c r="DK446" i="6"/>
  <c r="BA459" i="6"/>
  <c r="AG459" i="6"/>
  <c r="BB459" i="6" s="1"/>
  <c r="BE499" i="6"/>
  <c r="AK499" i="6"/>
  <c r="BF499" i="6" s="1"/>
  <c r="AG458" i="6"/>
  <c r="BB458" i="6" s="1"/>
  <c r="BA458" i="6"/>
  <c r="BE467" i="6"/>
  <c r="AK467" i="6"/>
  <c r="BF467" i="6" s="1"/>
  <c r="AM475" i="6"/>
  <c r="BH475" i="6" s="1"/>
  <c r="BG475" i="6"/>
  <c r="AQ486" i="6"/>
  <c r="BL486" i="6" s="1"/>
  <c r="BK486" i="6"/>
  <c r="AM496" i="6"/>
  <c r="BH496" i="6" s="1"/>
  <c r="BG496" i="6"/>
  <c r="JK446" i="6"/>
  <c r="CA446" i="6" s="1"/>
  <c r="CB446" i="6" s="1"/>
  <c r="AO466" i="6"/>
  <c r="BJ466" i="6" s="1"/>
  <c r="BI466" i="6"/>
  <c r="IY464" i="6"/>
  <c r="LQ464" i="6"/>
  <c r="LQ478" i="6"/>
  <c r="IY478" i="6"/>
  <c r="BC488" i="6"/>
  <c r="AI488" i="6"/>
  <c r="BD488" i="6" s="1"/>
  <c r="AK498" i="6"/>
  <c r="BF498" i="6" s="1"/>
  <c r="BE498" i="6"/>
  <c r="DE508" i="6"/>
  <c r="DZ508" i="6" s="1"/>
  <c r="DY508" i="6"/>
  <c r="AG532" i="6"/>
  <c r="BB532" i="6" s="1"/>
  <c r="BA532" i="6"/>
  <c r="DC500" i="6"/>
  <c r="DX500" i="6" s="1"/>
  <c r="AG500" i="6"/>
  <c r="BB500" i="6" s="1"/>
  <c r="BA500" i="6"/>
  <c r="LW484" i="6"/>
  <c r="CP484" i="6" s="1"/>
  <c r="MA484" i="6"/>
  <c r="CT484" i="6" s="1"/>
  <c r="CU484" i="6" s="1"/>
  <c r="DP484" i="6" s="1"/>
  <c r="ME484" i="6"/>
  <c r="CX484" i="6" s="1"/>
  <c r="MI484" i="6"/>
  <c r="DB484" i="6" s="1"/>
  <c r="BI490" i="6"/>
  <c r="AO490" i="6"/>
  <c r="BJ490" i="6" s="1"/>
  <c r="BC532" i="6"/>
  <c r="AI532" i="6"/>
  <c r="BD532" i="6" s="1"/>
  <c r="AQ491" i="6"/>
  <c r="BL491" i="6" s="1"/>
  <c r="BK491" i="6"/>
  <c r="LQ498" i="6"/>
  <c r="IY498" i="6"/>
  <c r="BE508" i="6"/>
  <c r="AK508" i="6"/>
  <c r="BF508" i="6" s="1"/>
  <c r="JI462" i="6"/>
  <c r="BY462" i="6" s="1"/>
  <c r="BZ462" i="6" s="1"/>
  <c r="JE462" i="6"/>
  <c r="BU462" i="6" s="1"/>
  <c r="BV462" i="6" s="1"/>
  <c r="JM462" i="6"/>
  <c r="CC462" i="6" s="1"/>
  <c r="CD462" i="6" s="1"/>
  <c r="LW480" i="6"/>
  <c r="CP480" i="6" s="1"/>
  <c r="BC525" i="6"/>
  <c r="AI525" i="6"/>
  <c r="BD525" i="6" s="1"/>
  <c r="BG544" i="6"/>
  <c r="AM544" i="6"/>
  <c r="BH544" i="6" s="1"/>
  <c r="DC538" i="6"/>
  <c r="DX538" i="6" s="1"/>
  <c r="DW538" i="6"/>
  <c r="AC545" i="6"/>
  <c r="AX545" i="6" s="1"/>
  <c r="LQ514" i="6"/>
  <c r="IY514" i="6"/>
  <c r="AE537" i="6"/>
  <c r="AZ537" i="6" s="1"/>
  <c r="AY537" i="6"/>
  <c r="CS540" i="6"/>
  <c r="DN540" i="6" s="1"/>
  <c r="DM540" i="6"/>
  <c r="AG548" i="6"/>
  <c r="BB548" i="6" s="1"/>
  <c r="BA548" i="6"/>
  <c r="AM534" i="6"/>
  <c r="BH534" i="6" s="1"/>
  <c r="BG534" i="6"/>
  <c r="DK537" i="6"/>
  <c r="CQ537" i="6"/>
  <c r="DL537" i="6" s="1"/>
  <c r="FD543" i="6"/>
  <c r="G543" i="6" s="1"/>
  <c r="HJ546" i="6"/>
  <c r="AH546" i="6" s="1"/>
  <c r="BK549" i="6"/>
  <c r="AQ549" i="6"/>
  <c r="BL549" i="6" s="1"/>
  <c r="BC567" i="6"/>
  <c r="AI567" i="6"/>
  <c r="BD567" i="6" s="1"/>
  <c r="BE574" i="6"/>
  <c r="AK574" i="6"/>
  <c r="BF574" i="6" s="1"/>
  <c r="BC593" i="6"/>
  <c r="AI593" i="6"/>
  <c r="BD593" i="6" s="1"/>
  <c r="CW537" i="6"/>
  <c r="DR537" i="6" s="1"/>
  <c r="DQ537" i="6"/>
  <c r="AE540" i="6"/>
  <c r="AZ540" i="6" s="1"/>
  <c r="AY540" i="6"/>
  <c r="JG510" i="6"/>
  <c r="BW510" i="6" s="1"/>
  <c r="BX510" i="6" s="1"/>
  <c r="JQ524" i="6"/>
  <c r="CG524" i="6" s="1"/>
  <c r="CH524" i="6" s="1"/>
  <c r="AK598" i="6"/>
  <c r="BF598" i="6" s="1"/>
  <c r="BE598" i="6"/>
  <c r="AM584" i="6"/>
  <c r="BH584" i="6" s="1"/>
  <c r="BG584" i="6"/>
  <c r="FF543" i="6"/>
  <c r="I543" i="6" s="1"/>
  <c r="AE588" i="6"/>
  <c r="AZ588" i="6" s="1"/>
  <c r="AY588" i="6"/>
  <c r="MG593" i="6"/>
  <c r="CZ593" i="6" s="1"/>
  <c r="AI399" i="6"/>
  <c r="BD399" i="6" s="1"/>
  <c r="BG375" i="6"/>
  <c r="AE370" i="6"/>
  <c r="AZ370" i="6" s="1"/>
  <c r="BA397" i="6"/>
  <c r="AW380" i="6"/>
  <c r="AM378" i="6"/>
  <c r="BH378" i="6" s="1"/>
  <c r="BG373" i="6"/>
  <c r="AY392" i="6"/>
  <c r="AG545" i="6"/>
  <c r="BB545" i="6" s="1"/>
  <c r="AG358" i="6"/>
  <c r="BB358" i="6" s="1"/>
  <c r="AY544" i="6"/>
  <c r="BI552" i="6"/>
  <c r="AK358" i="6"/>
  <c r="BF358" i="6" s="1"/>
  <c r="AE372" i="6"/>
  <c r="AZ372" i="6" s="1"/>
  <c r="AW392" i="6"/>
  <c r="AW545" i="6"/>
  <c r="AW387" i="6"/>
  <c r="AM366" i="6"/>
  <c r="BH366" i="6" s="1"/>
  <c r="AQ400" i="6"/>
  <c r="BL400" i="6" s="1"/>
  <c r="BK399" i="6"/>
  <c r="AQ375" i="6"/>
  <c r="BL375" i="6" s="1"/>
  <c r="AQ396" i="6"/>
  <c r="BL396" i="6" s="1"/>
  <c r="BC354" i="6"/>
  <c r="BE384" i="6"/>
  <c r="T543" i="6"/>
  <c r="V260" i="6"/>
  <c r="J566" i="6"/>
  <c r="L373" i="6"/>
  <c r="T360" i="6"/>
  <c r="T358" i="6"/>
  <c r="V265" i="6"/>
  <c r="N372" i="6"/>
  <c r="V219" i="6"/>
  <c r="R372" i="6"/>
  <c r="V393" i="6"/>
  <c r="J390" i="6"/>
  <c r="H399" i="6"/>
  <c r="N384" i="6"/>
  <c r="N382" i="6"/>
  <c r="V548" i="6"/>
  <c r="R378" i="6"/>
  <c r="L566" i="6"/>
  <c r="H398" i="6"/>
  <c r="R393" i="6"/>
  <c r="N566" i="6"/>
  <c r="N385" i="6"/>
  <c r="H379" i="6"/>
  <c r="DW446" i="6"/>
  <c r="BE358" i="6"/>
  <c r="DO364" i="6"/>
  <c r="BA393" i="6"/>
  <c r="AO552" i="6"/>
  <c r="BJ552" i="6" s="1"/>
  <c r="DQ484" i="6"/>
  <c r="DK520" i="6"/>
  <c r="DS373" i="6"/>
  <c r="DU393" i="6"/>
  <c r="DM508" i="6"/>
  <c r="JO70" i="6"/>
  <c r="CE70" i="6" s="1"/>
  <c r="CF70" i="6" s="1"/>
  <c r="AY552" i="6"/>
  <c r="DE188" i="6"/>
  <c r="DZ188" i="6" s="1"/>
  <c r="CS398" i="6"/>
  <c r="DN398" i="6" s="1"/>
  <c r="MG99" i="6"/>
  <c r="CZ99" i="6" s="1"/>
  <c r="DA99" i="6" s="1"/>
  <c r="DV99" i="6" s="1"/>
  <c r="JS52" i="6"/>
  <c r="CI52" i="6" s="1"/>
  <c r="CJ52" i="6" s="1"/>
  <c r="JG52" i="6"/>
  <c r="BW52" i="6" s="1"/>
  <c r="BX52" i="6" s="1"/>
  <c r="IY456" i="6"/>
  <c r="CS591" i="6"/>
  <c r="DN591" i="6" s="1"/>
  <c r="DM522" i="6"/>
  <c r="BC399" i="6"/>
  <c r="JO50" i="6"/>
  <c r="CE50" i="6" s="1"/>
  <c r="CF50" i="6" s="1"/>
  <c r="MA125" i="6"/>
  <c r="CT125" i="6" s="1"/>
  <c r="MI41" i="6"/>
  <c r="DB41" i="6" s="1"/>
  <c r="DC41" i="6" s="1"/>
  <c r="DX41" i="6" s="1"/>
  <c r="LW41" i="6"/>
  <c r="CP41" i="6" s="1"/>
  <c r="DK41" i="6" s="1"/>
  <c r="MG41" i="6"/>
  <c r="CZ41" i="6" s="1"/>
  <c r="DA41" i="6" s="1"/>
  <c r="DV41" i="6" s="1"/>
  <c r="ME41" i="6"/>
  <c r="CX41" i="6" s="1"/>
  <c r="DS41" i="6" s="1"/>
  <c r="MK28" i="6"/>
  <c r="DD28" i="6" s="1"/>
  <c r="DY28" i="6" s="1"/>
  <c r="MA41" i="6"/>
  <c r="CT41" i="6" s="1"/>
  <c r="CU41" i="6" s="1"/>
  <c r="DP41" i="6" s="1"/>
  <c r="MK41" i="6"/>
  <c r="DD41" i="6" s="1"/>
  <c r="DY41" i="6" s="1"/>
  <c r="LW94" i="6"/>
  <c r="CP94" i="6" s="1"/>
  <c r="DK94" i="6" s="1"/>
  <c r="MI122" i="6"/>
  <c r="DB122" i="6" s="1"/>
  <c r="CS46" i="6"/>
  <c r="DN46" i="6" s="1"/>
  <c r="DM46" i="6"/>
  <c r="CQ27" i="6"/>
  <c r="DL27" i="6" s="1"/>
  <c r="JK22" i="6"/>
  <c r="CA22" i="6" s="1"/>
  <c r="CB22" i="6" s="1"/>
  <c r="LH471" i="6"/>
  <c r="IY471" i="6" s="1"/>
  <c r="DE46" i="6"/>
  <c r="DZ46" i="6" s="1"/>
  <c r="DK67" i="6"/>
  <c r="CQ67" i="6"/>
  <c r="DL67" i="6" s="1"/>
  <c r="DM67" i="6"/>
  <c r="CS67" i="6"/>
  <c r="DN67" i="6" s="1"/>
  <c r="JM41" i="6"/>
  <c r="CC41" i="6" s="1"/>
  <c r="CD41" i="6" s="1"/>
  <c r="MK133" i="6"/>
  <c r="DD133" i="6" s="1"/>
  <c r="DY133" i="6" s="1"/>
  <c r="CS4" i="6"/>
  <c r="DN4" i="6" s="1"/>
  <c r="DM4" i="6"/>
  <c r="DA89" i="6"/>
  <c r="DV89" i="6" s="1"/>
  <c r="DY67" i="6"/>
  <c r="LQ600" i="6"/>
  <c r="IY600" i="6"/>
  <c r="CW67" i="6"/>
  <c r="DR67" i="6" s="1"/>
  <c r="DU67" i="6"/>
  <c r="LQ442" i="6"/>
  <c r="IY442" i="6"/>
  <c r="CU67" i="6"/>
  <c r="DP67" i="6" s="1"/>
  <c r="DO67" i="6"/>
  <c r="JE55" i="6"/>
  <c r="BU55" i="6" s="1"/>
  <c r="BV55" i="6" s="1"/>
  <c r="AC385" i="6"/>
  <c r="AX385" i="6" s="1"/>
  <c r="DY362" i="6"/>
  <c r="DE362" i="6"/>
  <c r="DZ362" i="6" s="1"/>
  <c r="BK379" i="6"/>
  <c r="BG378" i="6"/>
  <c r="JQ128" i="6"/>
  <c r="CG128" i="6" s="1"/>
  <c r="CH128" i="6" s="1"/>
  <c r="BC379" i="6"/>
  <c r="AI379" i="6"/>
  <c r="BD379" i="6" s="1"/>
  <c r="CQ61" i="6"/>
  <c r="DL61" i="6" s="1"/>
  <c r="FJ386" i="6"/>
  <c r="M386" i="6" s="1"/>
  <c r="FR386" i="6"/>
  <c r="U386" i="6" s="1"/>
  <c r="AO543" i="6"/>
  <c r="BJ543" i="6" s="1"/>
  <c r="BI543" i="6"/>
  <c r="ME116" i="6"/>
  <c r="CX116" i="6" s="1"/>
  <c r="AO378" i="6"/>
  <c r="BJ378" i="6" s="1"/>
  <c r="BI378" i="6"/>
  <c r="CY5" i="6"/>
  <c r="DT5" i="6" s="1"/>
  <c r="DS5" i="6"/>
  <c r="AC378" i="6"/>
  <c r="AX378" i="6" s="1"/>
  <c r="AW378" i="6"/>
  <c r="AG378" i="6"/>
  <c r="BB378" i="6" s="1"/>
  <c r="BA378" i="6"/>
  <c r="AW376" i="6"/>
  <c r="AC376" i="6"/>
  <c r="AX376" i="6" s="1"/>
  <c r="AE376" i="6"/>
  <c r="AZ376" i="6" s="1"/>
  <c r="AY376" i="6"/>
  <c r="AY369" i="6"/>
  <c r="AE379" i="6"/>
  <c r="AZ379" i="6" s="1"/>
  <c r="AY379" i="6"/>
  <c r="BG369" i="6"/>
  <c r="AM369" i="6"/>
  <c r="BH369" i="6" s="1"/>
  <c r="DE98" i="6"/>
  <c r="DZ98" i="6" s="1"/>
  <c r="DY98" i="6"/>
  <c r="AC387" i="6"/>
  <c r="AX387" i="6" s="1"/>
  <c r="DY89" i="6"/>
  <c r="DE89" i="6"/>
  <c r="DZ89" i="6" s="1"/>
  <c r="MG38" i="6"/>
  <c r="CZ38" i="6" s="1"/>
  <c r="LW38" i="6"/>
  <c r="CP38" i="6" s="1"/>
  <c r="ME38" i="6"/>
  <c r="CX38" i="6" s="1"/>
  <c r="JI430" i="6"/>
  <c r="BY430" i="6" s="1"/>
  <c r="BZ430" i="6" s="1"/>
  <c r="JS430" i="6"/>
  <c r="CI430" i="6"/>
  <c r="CJ430" i="6" s="1"/>
  <c r="DU392" i="6"/>
  <c r="DA392" i="6"/>
  <c r="DV392" i="6" s="1"/>
  <c r="DY5" i="6"/>
  <c r="DE5" i="6"/>
  <c r="DZ5" i="6" s="1"/>
  <c r="CS355" i="6"/>
  <c r="DN355" i="6" s="1"/>
  <c r="DM355" i="6"/>
  <c r="DC355" i="6"/>
  <c r="DX355" i="6" s="1"/>
  <c r="IY530" i="6"/>
  <c r="LQ530" i="6"/>
  <c r="LY94" i="6"/>
  <c r="CR94" i="6" s="1"/>
  <c r="DQ362" i="6"/>
  <c r="CW362" i="6"/>
  <c r="DR362" i="6" s="1"/>
  <c r="CU355" i="6"/>
  <c r="DP355" i="6" s="1"/>
  <c r="DO355" i="6"/>
  <c r="AC392" i="6"/>
  <c r="AX392" i="6" s="1"/>
  <c r="AW567" i="6"/>
  <c r="AC567" i="6"/>
  <c r="AX567" i="6" s="1"/>
  <c r="MC133" i="6"/>
  <c r="CV133" i="6" s="1"/>
  <c r="JQ141" i="6"/>
  <c r="CG141" i="6" s="1"/>
  <c r="CH141" i="6" s="1"/>
  <c r="JM141" i="6"/>
  <c r="CC141" i="6" s="1"/>
  <c r="CD141" i="6" s="1"/>
  <c r="MG133" i="6"/>
  <c r="CZ133" i="6" s="1"/>
  <c r="DU133" i="6" s="1"/>
  <c r="MA133" i="6"/>
  <c r="CT133" i="6" s="1"/>
  <c r="CU133" i="6" s="1"/>
  <c r="DP133" i="6" s="1"/>
  <c r="IY528" i="6"/>
  <c r="LQ528" i="6"/>
  <c r="JK420" i="6"/>
  <c r="CA420" i="6" s="1"/>
  <c r="CB420" i="6" s="1"/>
  <c r="JQ420" i="6"/>
  <c r="CG420" i="6" s="1"/>
  <c r="CH420" i="6" s="1"/>
  <c r="JS420" i="6"/>
  <c r="CI420" i="6" s="1"/>
  <c r="CJ420" i="6" s="1"/>
  <c r="JG420" i="6"/>
  <c r="BW420" i="6" s="1"/>
  <c r="BX420" i="6" s="1"/>
  <c r="JI420" i="6"/>
  <c r="BY420" i="6" s="1"/>
  <c r="BZ420" i="6" s="1"/>
  <c r="JI482" i="6"/>
  <c r="BY482" i="6" s="1"/>
  <c r="BZ482" i="6" s="1"/>
  <c r="JE482" i="6"/>
  <c r="BU482" i="6" s="1"/>
  <c r="BV482" i="6" s="1"/>
  <c r="IY76" i="6"/>
  <c r="LQ76" i="6"/>
  <c r="IY549" i="6"/>
  <c r="IZ549" i="6" s="1"/>
  <c r="JA549" i="6" s="1"/>
  <c r="DO106" i="6"/>
  <c r="LW99" i="6"/>
  <c r="CP99" i="6" s="1"/>
  <c r="AE392" i="6"/>
  <c r="AZ392" i="6" s="1"/>
  <c r="MC99" i="6"/>
  <c r="CV99" i="6" s="1"/>
  <c r="DQ99" i="6" s="1"/>
  <c r="LQ576" i="6"/>
  <c r="LY51" i="6"/>
  <c r="CR51" i="6" s="1"/>
  <c r="DM51" i="6" s="1"/>
  <c r="LQ482" i="6"/>
  <c r="BK393" i="6"/>
  <c r="AQ393" i="6"/>
  <c r="BL393" i="6" s="1"/>
  <c r="LQ496" i="6"/>
  <c r="IY496" i="6"/>
  <c r="DQ4" i="6"/>
  <c r="CW4" i="6"/>
  <c r="DR4" i="6" s="1"/>
  <c r="AE396" i="6"/>
  <c r="AZ396" i="6" s="1"/>
  <c r="AY396" i="6"/>
  <c r="DA4" i="6"/>
  <c r="DV4" i="6" s="1"/>
  <c r="DU4" i="6"/>
  <c r="JS88" i="6"/>
  <c r="CI88" i="6"/>
  <c r="CJ88" i="6" s="1"/>
  <c r="JM88" i="6"/>
  <c r="CC88" i="6" s="1"/>
  <c r="CD88" i="6" s="1"/>
  <c r="MC451" i="6"/>
  <c r="CV451" i="6" s="1"/>
  <c r="DQ451" i="6" s="1"/>
  <c r="DE4" i="6"/>
  <c r="DZ4" i="6" s="1"/>
  <c r="DY4" i="6"/>
  <c r="DK4" i="6"/>
  <c r="CQ4" i="6"/>
  <c r="DL4" i="6" s="1"/>
  <c r="JK88" i="6"/>
  <c r="CA88" i="6" s="1"/>
  <c r="CB88" i="6" s="1"/>
  <c r="DO4" i="6"/>
  <c r="CU4" i="6"/>
  <c r="DP4" i="6" s="1"/>
  <c r="MI99" i="6"/>
  <c r="DB99" i="6"/>
  <c r="DC99" i="6" s="1"/>
  <c r="DX99" i="6" s="1"/>
  <c r="IY474" i="6"/>
  <c r="CQ42" i="6"/>
  <c r="DL42" i="6" s="1"/>
  <c r="DK42" i="6"/>
  <c r="JE43" i="6"/>
  <c r="BU43" i="6" s="1"/>
  <c r="BV43" i="6" s="1"/>
  <c r="ME22" i="6"/>
  <c r="CX22" i="6" s="1"/>
  <c r="JS43" i="6"/>
  <c r="CI43" i="6" s="1"/>
  <c r="CJ43" i="6" s="1"/>
  <c r="CY111" i="6"/>
  <c r="DT111" i="6" s="1"/>
  <c r="DS111" i="6"/>
  <c r="MK22" i="6"/>
  <c r="DD22" i="6" s="1"/>
  <c r="DY22" i="6" s="1"/>
  <c r="MA22" i="6"/>
  <c r="CT22" i="6"/>
  <c r="JQ43" i="6"/>
  <c r="CG43" i="6" s="1"/>
  <c r="CH43" i="6" s="1"/>
  <c r="JO43" i="6"/>
  <c r="CE43" i="6" s="1"/>
  <c r="CF43" i="6" s="1"/>
  <c r="JG43" i="6"/>
  <c r="BW43" i="6" s="1"/>
  <c r="BX43" i="6" s="1"/>
  <c r="DU111" i="6"/>
  <c r="DA111" i="6"/>
  <c r="DV111" i="6" s="1"/>
  <c r="JI43" i="6"/>
  <c r="BY43" i="6" s="1"/>
  <c r="BZ43" i="6" s="1"/>
  <c r="DW111" i="6"/>
  <c r="DC17" i="6"/>
  <c r="DX17" i="6" s="1"/>
  <c r="DW17" i="6"/>
  <c r="LW150" i="6"/>
  <c r="CP150" i="6" s="1"/>
  <c r="CQ150" i="6" s="1"/>
  <c r="DL150" i="6" s="1"/>
  <c r="JI34" i="6"/>
  <c r="BY34" i="6" s="1"/>
  <c r="BZ34" i="6" s="1"/>
  <c r="DM122" i="6"/>
  <c r="LQ546" i="6"/>
  <c r="IY546" i="6"/>
  <c r="JO454" i="6"/>
  <c r="CE454" i="6" s="1"/>
  <c r="CF454" i="6" s="1"/>
  <c r="JM70" i="6"/>
  <c r="CC70" i="6" s="1"/>
  <c r="CD70" i="6" s="1"/>
  <c r="MG451" i="6"/>
  <c r="CZ451" i="6" s="1"/>
  <c r="DA451" i="6" s="1"/>
  <c r="DV451" i="6" s="1"/>
  <c r="AI354" i="6"/>
  <c r="BD354" i="6" s="1"/>
  <c r="JQ454" i="6"/>
  <c r="CG454" i="6" s="1"/>
  <c r="CH454" i="6" s="1"/>
  <c r="MC52" i="6"/>
  <c r="CV52" i="6" s="1"/>
  <c r="JI128" i="6"/>
  <c r="BY128" i="6" s="1"/>
  <c r="BZ128" i="6" s="1"/>
  <c r="LQ466" i="6"/>
  <c r="JS70" i="6"/>
  <c r="CI70" i="6" s="1"/>
  <c r="CJ70" i="6" s="1"/>
  <c r="MA64" i="6"/>
  <c r="CT64" i="6" s="1"/>
  <c r="CU64" i="6" s="1"/>
  <c r="DP64" i="6" s="1"/>
  <c r="JO128" i="6"/>
  <c r="CE128" i="6" s="1"/>
  <c r="CF128" i="6" s="1"/>
  <c r="JE52" i="6"/>
  <c r="BU52" i="6" s="1"/>
  <c r="BV52" i="6" s="1"/>
  <c r="DQ46" i="6"/>
  <c r="CW46" i="6"/>
  <c r="DR46" i="6" s="1"/>
  <c r="MG420" i="6"/>
  <c r="CZ420" i="6" s="1"/>
  <c r="JI454" i="6"/>
  <c r="BY454" i="6" s="1"/>
  <c r="BZ454" i="6" s="1"/>
  <c r="LQ558" i="6"/>
  <c r="LY558" i="6" s="1"/>
  <c r="CR558" i="6" s="1"/>
  <c r="JO52" i="6"/>
  <c r="CE52" i="6" s="1"/>
  <c r="CF52" i="6" s="1"/>
  <c r="LH550" i="6"/>
  <c r="LQ550" i="6" s="1"/>
  <c r="LR550" i="6" s="1"/>
  <c r="JE454" i="6"/>
  <c r="BU454" i="6" s="1"/>
  <c r="BV454" i="6" s="1"/>
  <c r="JG454" i="6"/>
  <c r="BW454" i="6" s="1"/>
  <c r="BX454" i="6" s="1"/>
  <c r="JK454" i="6"/>
  <c r="CA454" i="6" s="1"/>
  <c r="CB454" i="6" s="1"/>
  <c r="JS128" i="6"/>
  <c r="CI128" i="6" s="1"/>
  <c r="CJ128" i="6" s="1"/>
  <c r="LW64" i="6"/>
  <c r="CP64" i="6" s="1"/>
  <c r="DK64" i="6" s="1"/>
  <c r="JI52" i="6"/>
  <c r="BY52" i="6" s="1"/>
  <c r="BZ52" i="6" s="1"/>
  <c r="JS454" i="6"/>
  <c r="CI454" i="6" s="1"/>
  <c r="CJ454" i="6" s="1"/>
  <c r="JK26" i="6"/>
  <c r="CA26" i="6" s="1"/>
  <c r="CB26" i="6" s="1"/>
  <c r="LW52" i="6"/>
  <c r="CP52" i="6" s="1"/>
  <c r="MG52" i="6"/>
  <c r="CZ52" i="6" s="1"/>
  <c r="DA52" i="6" s="1"/>
  <c r="DV52" i="6" s="1"/>
  <c r="ME52" i="6"/>
  <c r="CX52" i="6" s="1"/>
  <c r="AG397" i="6"/>
  <c r="BB397" i="6" s="1"/>
  <c r="MC22" i="6"/>
  <c r="CV22" i="6" s="1"/>
  <c r="DC257" i="6"/>
  <c r="DX257" i="6" s="1"/>
  <c r="DW257" i="6"/>
  <c r="JS130" i="6"/>
  <c r="CI130" i="6" s="1"/>
  <c r="CJ130" i="6" s="1"/>
  <c r="JO150" i="6"/>
  <c r="CE150" i="6" s="1"/>
  <c r="CF150" i="6" s="1"/>
  <c r="JQ125" i="6"/>
  <c r="CG125" i="6" s="1"/>
  <c r="CH125" i="6" s="1"/>
  <c r="MI94" i="6"/>
  <c r="DB94" i="6" s="1"/>
  <c r="MC41" i="6"/>
  <c r="CV41" i="6" s="1"/>
  <c r="CW41" i="6" s="1"/>
  <c r="DR41" i="6" s="1"/>
  <c r="JK130" i="6"/>
  <c r="CA130" i="6" s="1"/>
  <c r="CB130" i="6" s="1"/>
  <c r="LQ458" i="6"/>
  <c r="IY458" i="6"/>
  <c r="CW17" i="6"/>
  <c r="DR17" i="6" s="1"/>
  <c r="FD369" i="6"/>
  <c r="G369" i="6" s="1"/>
  <c r="H369" i="6" s="1"/>
  <c r="AK384" i="6"/>
  <c r="BF384" i="6" s="1"/>
  <c r="CS364" i="6"/>
  <c r="DN364" i="6" s="1"/>
  <c r="DM364" i="6"/>
  <c r="AY358" i="6"/>
  <c r="AE358" i="6"/>
  <c r="AZ358" i="6" s="1"/>
  <c r="JQ119" i="6"/>
  <c r="CG119" i="6" s="1"/>
  <c r="CH119" i="6" s="1"/>
  <c r="ME133" i="6"/>
  <c r="CX133" i="6" s="1"/>
  <c r="CY133" i="6" s="1"/>
  <c r="DT133" i="6" s="1"/>
  <c r="JG119" i="6"/>
  <c r="BW119" i="6" s="1"/>
  <c r="BX119" i="6" s="1"/>
  <c r="DK98" i="6"/>
  <c r="CQ98" i="6"/>
  <c r="DL98" i="6" s="1"/>
  <c r="LQ588" i="6"/>
  <c r="IY588" i="6"/>
  <c r="CW98" i="6"/>
  <c r="DR98" i="6" s="1"/>
  <c r="DQ98" i="6"/>
  <c r="IY135" i="6"/>
  <c r="LQ135" i="6"/>
  <c r="BC358" i="6"/>
  <c r="LQ494" i="6"/>
  <c r="DA60" i="6"/>
  <c r="DV60" i="6" s="1"/>
  <c r="DU60" i="6"/>
  <c r="DE145" i="6"/>
  <c r="DZ145" i="6" s="1"/>
  <c r="DY145" i="6"/>
  <c r="JK119" i="6"/>
  <c r="CA119" i="6" s="1"/>
  <c r="CB119" i="6" s="1"/>
  <c r="JG150" i="6"/>
  <c r="BW150" i="6" s="1"/>
  <c r="BX150" i="6" s="1"/>
  <c r="DA31" i="6"/>
  <c r="DV31" i="6" s="1"/>
  <c r="DU31" i="6"/>
  <c r="LY100" i="6"/>
  <c r="CR100" i="6" s="1"/>
  <c r="JG88" i="6"/>
  <c r="BW88" i="6" s="1"/>
  <c r="BX88" i="6" s="1"/>
  <c r="MI100" i="6"/>
  <c r="DB100" i="6" s="1"/>
  <c r="DC100" i="6" s="1"/>
  <c r="DX100" i="6" s="1"/>
  <c r="CQ118" i="6"/>
  <c r="DL118" i="6" s="1"/>
  <c r="DK118" i="6"/>
  <c r="MG100" i="6"/>
  <c r="CZ100" i="6" s="1"/>
  <c r="DY60" i="6"/>
  <c r="DE60" i="6"/>
  <c r="DZ60" i="6" s="1"/>
  <c r="IY479" i="6"/>
  <c r="LQ479" i="6"/>
  <c r="DU153" i="6"/>
  <c r="DA153" i="6"/>
  <c r="DV153" i="6" s="1"/>
  <c r="CQ369" i="6"/>
  <c r="DL369" i="6" s="1"/>
  <c r="DK369" i="6"/>
  <c r="DC358" i="6"/>
  <c r="DX358" i="6" s="1"/>
  <c r="DY522" i="6"/>
  <c r="MC146" i="6"/>
  <c r="CV146" i="6" s="1"/>
  <c r="LY146" i="6"/>
  <c r="CR146" i="6" s="1"/>
  <c r="CS146" i="6" s="1"/>
  <c r="DN146" i="6" s="1"/>
  <c r="AC380" i="6"/>
  <c r="AX380" i="6" s="1"/>
  <c r="LQ37" i="6"/>
  <c r="IY37" i="6"/>
  <c r="DY15" i="6"/>
  <c r="DE15" i="6"/>
  <c r="DZ15" i="6" s="1"/>
  <c r="MG55" i="6"/>
  <c r="CZ55" i="6" s="1"/>
  <c r="MK55" i="6"/>
  <c r="DD55" i="6" s="1"/>
  <c r="LW55" i="6"/>
  <c r="CP55" i="6" s="1"/>
  <c r="CQ55" i="6" s="1"/>
  <c r="DL55" i="6" s="1"/>
  <c r="BK375" i="6"/>
  <c r="MA146" i="6"/>
  <c r="CT146" i="6" s="1"/>
  <c r="CS17" i="6"/>
  <c r="DN17" i="6" s="1"/>
  <c r="LQ533" i="6"/>
  <c r="IY515" i="6"/>
  <c r="MK87" i="6"/>
  <c r="DD87" i="6" s="1"/>
  <c r="MA148" i="6"/>
  <c r="CT148" i="6" s="1"/>
  <c r="BK400" i="6"/>
  <c r="LY55" i="6"/>
  <c r="CR55" i="6" s="1"/>
  <c r="CS55" i="6" s="1"/>
  <c r="DN55" i="6" s="1"/>
  <c r="CW15" i="6"/>
  <c r="DR15" i="6" s="1"/>
  <c r="DQ15" i="6"/>
  <c r="LW146" i="6"/>
  <c r="CP146" i="6" s="1"/>
  <c r="JQ22" i="6"/>
  <c r="CG22" i="6" s="1"/>
  <c r="CH22" i="6" s="1"/>
  <c r="DY191" i="6"/>
  <c r="AY370" i="6"/>
  <c r="CY369" i="6"/>
  <c r="DT369" i="6" s="1"/>
  <c r="DS369" i="6"/>
  <c r="DE17" i="6"/>
  <c r="DZ17" i="6" s="1"/>
  <c r="DY17" i="6"/>
  <c r="CU387" i="6"/>
  <c r="DP387" i="6" s="1"/>
  <c r="DO387" i="6"/>
  <c r="DC191" i="6"/>
  <c r="DX191" i="6" s="1"/>
  <c r="DW191" i="6"/>
  <c r="CY17" i="6"/>
  <c r="DT17" i="6" s="1"/>
  <c r="JK501" i="6"/>
  <c r="CA501" i="6" s="1"/>
  <c r="CB501" i="6" s="1"/>
  <c r="JM501" i="6"/>
  <c r="CC501" i="6" s="1"/>
  <c r="CD501" i="6" s="1"/>
  <c r="JE501" i="6"/>
  <c r="BU501" i="6" s="1"/>
  <c r="BV501" i="6" s="1"/>
  <c r="JS501" i="6"/>
  <c r="CI501" i="6" s="1"/>
  <c r="CJ501" i="6" s="1"/>
  <c r="JO501" i="6"/>
  <c r="CE501" i="6" s="1"/>
  <c r="CF501" i="6" s="1"/>
  <c r="JI501" i="6"/>
  <c r="BY501" i="6" s="1"/>
  <c r="BZ501" i="6" s="1"/>
  <c r="JG501" i="6"/>
  <c r="BW501" i="6" s="1"/>
  <c r="BX501" i="6" s="1"/>
  <c r="JQ501" i="6"/>
  <c r="CG501" i="6" s="1"/>
  <c r="CH501" i="6" s="1"/>
  <c r="DU21" i="6"/>
  <c r="DA21" i="6"/>
  <c r="DV21" i="6" s="1"/>
  <c r="CQ368" i="6"/>
  <c r="DL368" i="6" s="1"/>
  <c r="MA128" i="6"/>
  <c r="CT128" i="6" s="1"/>
  <c r="CU128" i="6" s="1"/>
  <c r="DP128" i="6" s="1"/>
  <c r="JM26" i="6"/>
  <c r="CC26" i="6" s="1"/>
  <c r="CD26" i="6" s="1"/>
  <c r="JO528" i="6"/>
  <c r="CE528" i="6" s="1"/>
  <c r="CF528" i="6" s="1"/>
  <c r="DY111" i="6"/>
  <c r="DE111" i="6"/>
  <c r="DZ111" i="6" s="1"/>
  <c r="JO26" i="6"/>
  <c r="CE26" i="6" s="1"/>
  <c r="CF26" i="6" s="1"/>
  <c r="DU362" i="6"/>
  <c r="LQ501" i="6"/>
  <c r="MA501" i="6" s="1"/>
  <c r="CT501" i="6" s="1"/>
  <c r="CS520" i="6"/>
  <c r="DN520" i="6" s="1"/>
  <c r="LW87" i="6"/>
  <c r="CP87" i="6" s="1"/>
  <c r="CQ87" i="6" s="1"/>
  <c r="DL87" i="6" s="1"/>
  <c r="JK528" i="6"/>
  <c r="CA528" i="6" s="1"/>
  <c r="CB528" i="6" s="1"/>
  <c r="JQ148" i="6"/>
  <c r="CG148" i="6" s="1"/>
  <c r="CH148" i="6" s="1"/>
  <c r="MG53" i="6"/>
  <c r="CZ53" i="6" s="1"/>
  <c r="MK480" i="6"/>
  <c r="DD480" i="6"/>
  <c r="LW100" i="6"/>
  <c r="CP100" i="6" s="1"/>
  <c r="BG366" i="6"/>
  <c r="JQ482" i="6"/>
  <c r="CG482" i="6" s="1"/>
  <c r="CH482" i="6" s="1"/>
  <c r="MG480" i="6"/>
  <c r="CZ480" i="6" s="1"/>
  <c r="MC420" i="6"/>
  <c r="CV420" i="6" s="1"/>
  <c r="BA358" i="6"/>
  <c r="MK100" i="6"/>
  <c r="DD100" i="6"/>
  <c r="DE100" i="6" s="1"/>
  <c r="DZ100" i="6" s="1"/>
  <c r="AM373" i="6"/>
  <c r="BH373" i="6" s="1"/>
  <c r="DC368" i="6"/>
  <c r="DX368" i="6" s="1"/>
  <c r="JM482" i="6"/>
  <c r="CC482" i="6" s="1"/>
  <c r="CD482" i="6" s="1"/>
  <c r="MC480" i="6"/>
  <c r="CV480" i="6" s="1"/>
  <c r="LY420" i="6"/>
  <c r="CR420" i="6" s="1"/>
  <c r="DM420" i="6" s="1"/>
  <c r="MK139" i="6"/>
  <c r="DD139" i="6" s="1"/>
  <c r="DY139" i="6" s="1"/>
  <c r="LH543" i="6"/>
  <c r="LW53" i="6"/>
  <c r="CP53" i="6" s="1"/>
  <c r="CQ53" i="6" s="1"/>
  <c r="DL53" i="6" s="1"/>
  <c r="LQ434" i="6"/>
  <c r="IY434" i="6"/>
  <c r="IY517" i="6"/>
  <c r="LQ517" i="6"/>
  <c r="CY53" i="6"/>
  <c r="DT53" i="6" s="1"/>
  <c r="DS53" i="6"/>
  <c r="DK3" i="6"/>
  <c r="CQ3" i="6"/>
  <c r="DL3" i="6" s="1"/>
  <c r="CW3" i="6"/>
  <c r="DR3" i="6" s="1"/>
  <c r="DQ3" i="6"/>
  <c r="DY21" i="6"/>
  <c r="DE3" i="6"/>
  <c r="DZ3" i="6" s="1"/>
  <c r="DY3" i="6"/>
  <c r="CS21" i="6"/>
  <c r="DN21" i="6" s="1"/>
  <c r="DM21" i="6"/>
  <c r="DE381" i="6"/>
  <c r="DZ381" i="6" s="1"/>
  <c r="CY3" i="6"/>
  <c r="DT3" i="6" s="1"/>
  <c r="DS3" i="6"/>
  <c r="DQ21" i="6"/>
  <c r="CW21" i="6"/>
  <c r="DR21" i="6" s="1"/>
  <c r="JM388" i="6"/>
  <c r="CC388" i="6" s="1"/>
  <c r="CD388" i="6" s="1"/>
  <c r="BA396" i="6"/>
  <c r="AG396" i="6"/>
  <c r="BB396" i="6" s="1"/>
  <c r="LQ431" i="6"/>
  <c r="IY431" i="6"/>
  <c r="LQ35" i="6"/>
  <c r="IY35" i="6"/>
  <c r="LH556" i="6"/>
  <c r="IY556" i="6"/>
  <c r="AK568" i="6"/>
  <c r="BF568" i="6" s="1"/>
  <c r="BE568" i="6"/>
  <c r="DA381" i="6"/>
  <c r="DV381" i="6" s="1"/>
  <c r="JQ146" i="6"/>
  <c r="CG146" i="6" s="1"/>
  <c r="CH146" i="6" s="1"/>
  <c r="JS146" i="6"/>
  <c r="CI146" i="6" s="1"/>
  <c r="CJ146" i="6" s="1"/>
  <c r="JI146" i="6"/>
  <c r="BY146" i="6" s="1"/>
  <c r="BZ146" i="6" s="1"/>
  <c r="JE146" i="6"/>
  <c r="BU146" i="6" s="1"/>
  <c r="BV146" i="6" s="1"/>
  <c r="JK146" i="6"/>
  <c r="CA146" i="6" s="1"/>
  <c r="CB146" i="6" s="1"/>
  <c r="JG146" i="6"/>
  <c r="BW146" i="6" s="1"/>
  <c r="BX146" i="6" s="1"/>
  <c r="JO146" i="6"/>
  <c r="CE146" i="6" s="1"/>
  <c r="CF146" i="6" s="1"/>
  <c r="JM146" i="6"/>
  <c r="CC146" i="6" s="1"/>
  <c r="CD146" i="6" s="1"/>
  <c r="DC3" i="6"/>
  <c r="DX3" i="6" s="1"/>
  <c r="DW3" i="6"/>
  <c r="MI146" i="6"/>
  <c r="DB146" i="6" s="1"/>
  <c r="MK146" i="6"/>
  <c r="DD146" i="6" s="1"/>
  <c r="LQ426" i="6"/>
  <c r="IY426" i="6"/>
  <c r="JK521" i="6"/>
  <c r="CA521" i="6" s="1"/>
  <c r="CB521" i="6" s="1"/>
  <c r="JQ521" i="6"/>
  <c r="CG521" i="6" s="1"/>
  <c r="CH521" i="6" s="1"/>
  <c r="JE521" i="6"/>
  <c r="BU521" i="6" s="1"/>
  <c r="BV521" i="6" s="1"/>
  <c r="JS521" i="6"/>
  <c r="CI521" i="6" s="1"/>
  <c r="CJ521" i="6" s="1"/>
  <c r="JI521" i="6"/>
  <c r="BY521" i="6" s="1"/>
  <c r="BZ521" i="6" s="1"/>
  <c r="JG521" i="6"/>
  <c r="BW521" i="6" s="1"/>
  <c r="BX521" i="6" s="1"/>
  <c r="JM521" i="6"/>
  <c r="CC521" i="6" s="1"/>
  <c r="CD521" i="6" s="1"/>
  <c r="JO521" i="6"/>
  <c r="CE521" i="6" s="1"/>
  <c r="CF521" i="6" s="1"/>
  <c r="IY403" i="6"/>
  <c r="LQ403" i="6"/>
  <c r="LQ521" i="6"/>
  <c r="MK521" i="6" s="1"/>
  <c r="DD521" i="6" s="1"/>
  <c r="JE22" i="6"/>
  <c r="BU22" i="6" s="1"/>
  <c r="BV22" i="6" s="1"/>
  <c r="DW145" i="6"/>
  <c r="JM139" i="6"/>
  <c r="CC139" i="6" s="1"/>
  <c r="CD139" i="6" s="1"/>
  <c r="JI22" i="6"/>
  <c r="BY22" i="6" s="1"/>
  <c r="BZ22" i="6" s="1"/>
  <c r="CY145" i="6"/>
  <c r="DT145" i="6" s="1"/>
  <c r="DS145" i="6"/>
  <c r="DW46" i="6"/>
  <c r="DC46" i="6"/>
  <c r="DX46" i="6" s="1"/>
  <c r="DE42" i="6"/>
  <c r="DZ42" i="6" s="1"/>
  <c r="DS42" i="6"/>
  <c r="CY42" i="6"/>
  <c r="DT42" i="6" s="1"/>
  <c r="AO384" i="6"/>
  <c r="BJ384" i="6" s="1"/>
  <c r="BI384" i="6"/>
  <c r="CW145" i="6"/>
  <c r="DR145" i="6" s="1"/>
  <c r="DQ145" i="6"/>
  <c r="BE355" i="6"/>
  <c r="LQ438" i="6"/>
  <c r="IY438" i="6"/>
  <c r="DC219" i="6"/>
  <c r="DX219" i="6" s="1"/>
  <c r="DW219" i="6"/>
  <c r="CU145" i="6"/>
  <c r="DP145" i="6" s="1"/>
  <c r="DO145" i="6"/>
  <c r="CW360" i="6"/>
  <c r="DR360" i="6" s="1"/>
  <c r="DQ360" i="6"/>
  <c r="CU42" i="6"/>
  <c r="DP42" i="6" s="1"/>
  <c r="LQ596" i="6"/>
  <c r="IY596" i="6"/>
  <c r="IY415" i="6"/>
  <c r="JK415" i="6" s="1"/>
  <c r="CA415" i="6" s="1"/>
  <c r="CB415" i="6" s="1"/>
  <c r="LQ415" i="6"/>
  <c r="JO87" i="6"/>
  <c r="CE87" i="6" s="1"/>
  <c r="CF87" i="6" s="1"/>
  <c r="MG116" i="6"/>
  <c r="CZ116" i="6" s="1"/>
  <c r="DK31" i="6"/>
  <c r="CQ31" i="6"/>
  <c r="DL31" i="6" s="1"/>
  <c r="BG393" i="6"/>
  <c r="MI53" i="6"/>
  <c r="DB53" i="6" s="1"/>
  <c r="LY53" i="6"/>
  <c r="CR53" i="6" s="1"/>
  <c r="MC53" i="6"/>
  <c r="CV53" i="6" s="1"/>
  <c r="MK53" i="6"/>
  <c r="DD53" i="6" s="1"/>
  <c r="MA53" i="6"/>
  <c r="CT53" i="6" s="1"/>
  <c r="JK87" i="6"/>
  <c r="CA87" i="6" s="1"/>
  <c r="CB87" i="6" s="1"/>
  <c r="MI116" i="6"/>
  <c r="DB116" i="6"/>
  <c r="DC116" i="6" s="1"/>
  <c r="DU68" i="6"/>
  <c r="JO382" i="6"/>
  <c r="CE382" i="6" s="1"/>
  <c r="CF382" i="6" s="1"/>
  <c r="DQ153" i="6"/>
  <c r="CW153" i="6"/>
  <c r="DR153" i="6" s="1"/>
  <c r="DO15" i="6"/>
  <c r="DU15" i="6"/>
  <c r="DO31" i="6"/>
  <c r="DS113" i="6"/>
  <c r="CY113" i="6"/>
  <c r="DT113" i="6" s="1"/>
  <c r="DK387" i="6"/>
  <c r="JG53" i="6"/>
  <c r="BW53" i="6" s="1"/>
  <c r="BX53" i="6" s="1"/>
  <c r="JI53" i="6"/>
  <c r="BY53" i="6" s="1"/>
  <c r="BZ53" i="6" s="1"/>
  <c r="JS53" i="6"/>
  <c r="CI53" i="6" s="1"/>
  <c r="CJ53" i="6" s="1"/>
  <c r="JO53" i="6"/>
  <c r="CE53" i="6" s="1"/>
  <c r="CF53" i="6" s="1"/>
  <c r="JK53" i="6"/>
  <c r="CA53" i="6" s="1"/>
  <c r="CB53" i="6" s="1"/>
  <c r="JM53" i="6"/>
  <c r="CC53" i="6" s="1"/>
  <c r="CD53" i="6" s="1"/>
  <c r="JE53" i="6"/>
  <c r="BU53" i="6" s="1"/>
  <c r="BV53" i="6" s="1"/>
  <c r="ME50" i="6"/>
  <c r="CX50" i="6" s="1"/>
  <c r="CW31" i="6"/>
  <c r="DR31" i="6" s="1"/>
  <c r="BK358" i="6"/>
  <c r="JQ68" i="6"/>
  <c r="CG68" i="6" s="1"/>
  <c r="CH68" i="6" s="1"/>
  <c r="JO68" i="6"/>
  <c r="CE68" i="6" s="1"/>
  <c r="CF68" i="6" s="1"/>
  <c r="JI68" i="6"/>
  <c r="BY68" i="6" s="1"/>
  <c r="BZ68" i="6" s="1"/>
  <c r="JS68" i="6"/>
  <c r="CI68" i="6" s="1"/>
  <c r="CJ68" i="6" s="1"/>
  <c r="JE68" i="6"/>
  <c r="BU68" i="6" s="1"/>
  <c r="BV68" i="6" s="1"/>
  <c r="JG68" i="6"/>
  <c r="BW68" i="6" s="1"/>
  <c r="BX68" i="6" s="1"/>
  <c r="JM68" i="6"/>
  <c r="CC68" i="6" s="1"/>
  <c r="CD68" i="6" s="1"/>
  <c r="JK68" i="6"/>
  <c r="CA68" i="6" s="1"/>
  <c r="CB68" i="6" s="1"/>
  <c r="LY116" i="6"/>
  <c r="CR116" i="6" s="1"/>
  <c r="DM116" i="6" s="1"/>
  <c r="AO393" i="6"/>
  <c r="BJ393" i="6" s="1"/>
  <c r="BI393" i="6"/>
  <c r="DS15" i="6"/>
  <c r="AK550" i="6"/>
  <c r="BF550" i="6" s="1"/>
  <c r="LQ9" i="6"/>
  <c r="IY9" i="6"/>
  <c r="CU113" i="6"/>
  <c r="DP113" i="6" s="1"/>
  <c r="DO113" i="6"/>
  <c r="IY149" i="6"/>
  <c r="LQ149" i="6"/>
  <c r="DM15" i="6"/>
  <c r="MI68" i="6"/>
  <c r="DB68" i="6" s="1"/>
  <c r="MK68" i="6"/>
  <c r="DD68" i="6" s="1"/>
  <c r="MK50" i="6"/>
  <c r="DD50" i="6" s="1"/>
  <c r="DY50" i="6" s="1"/>
  <c r="BI550" i="6"/>
  <c r="BC550" i="6"/>
  <c r="AI550" i="6"/>
  <c r="BD550" i="6" s="1"/>
  <c r="LQ20" i="6"/>
  <c r="IY20" i="6"/>
  <c r="AK393" i="6"/>
  <c r="BF393" i="6" s="1"/>
  <c r="CS31" i="6"/>
  <c r="DN31" i="6" s="1"/>
  <c r="JQ52" i="6"/>
  <c r="CG52" i="6" s="1"/>
  <c r="CH52" i="6" s="1"/>
  <c r="JK52" i="6"/>
  <c r="CA52" i="6" s="1"/>
  <c r="CB52" i="6" s="1"/>
  <c r="BE399" i="6"/>
  <c r="AK399" i="6"/>
  <c r="BF399" i="6" s="1"/>
  <c r="DQ387" i="6"/>
  <c r="CW387" i="6"/>
  <c r="DR387" i="6" s="1"/>
  <c r="AG550" i="6"/>
  <c r="BB550" i="6" s="1"/>
  <c r="BC393" i="6"/>
  <c r="MA52" i="6"/>
  <c r="CT52" i="6" s="1"/>
  <c r="MK52" i="6"/>
  <c r="DD52" i="6" s="1"/>
  <c r="LY43" i="6"/>
  <c r="CR43" i="6" s="1"/>
  <c r="MI43" i="6"/>
  <c r="DB43" i="6" s="1"/>
  <c r="ME43" i="6"/>
  <c r="CX43" i="6"/>
  <c r="DS43" i="6" s="1"/>
  <c r="MK43" i="6"/>
  <c r="DD43" i="6" s="1"/>
  <c r="MA43" i="6"/>
  <c r="CT43" i="6" s="1"/>
  <c r="LW43" i="6"/>
  <c r="CP43" i="6" s="1"/>
  <c r="MC43" i="6"/>
  <c r="CV43" i="6" s="1"/>
  <c r="JI87" i="6"/>
  <c r="BY87" i="6" s="1"/>
  <c r="BZ87" i="6" s="1"/>
  <c r="IY548" i="6"/>
  <c r="IZ548" i="6"/>
  <c r="LQ548" i="6"/>
  <c r="LR548" i="6"/>
  <c r="DS387" i="6"/>
  <c r="MI52" i="6"/>
  <c r="DB52" i="6" s="1"/>
  <c r="AW355" i="6"/>
  <c r="DS153" i="6"/>
  <c r="CY153" i="6"/>
  <c r="DT153" i="6" s="1"/>
  <c r="LQ560" i="6"/>
  <c r="IY560" i="6"/>
  <c r="DK95" i="6"/>
  <c r="LQ513" i="6"/>
  <c r="IY513" i="6"/>
  <c r="LQ488" i="6"/>
  <c r="ME488" i="6" s="1"/>
  <c r="CX488" i="6" s="1"/>
  <c r="CY488" i="6" s="1"/>
  <c r="DT488" i="6" s="1"/>
  <c r="IY488" i="6"/>
  <c r="JS488" i="6" s="1"/>
  <c r="CI488" i="6" s="1"/>
  <c r="CJ488" i="6" s="1"/>
  <c r="JK424" i="6"/>
  <c r="CA424" i="6" s="1"/>
  <c r="CB424" i="6" s="1"/>
  <c r="JE424" i="6"/>
  <c r="BU424" i="6" s="1"/>
  <c r="BV424" i="6" s="1"/>
  <c r="JS424" i="6"/>
  <c r="CI424" i="6" s="1"/>
  <c r="CJ424" i="6" s="1"/>
  <c r="JI424" i="6"/>
  <c r="BY424" i="6" s="1"/>
  <c r="BZ424" i="6" s="1"/>
  <c r="JO424" i="6"/>
  <c r="CE424" i="6" s="1"/>
  <c r="CF424" i="6" s="1"/>
  <c r="JM424" i="6"/>
  <c r="CC424" i="6" s="1"/>
  <c r="CD424" i="6" s="1"/>
  <c r="JG424" i="6"/>
  <c r="BW424" i="6" s="1"/>
  <c r="BX424" i="6" s="1"/>
  <c r="JQ424" i="6"/>
  <c r="CG424" i="6" s="1"/>
  <c r="CH424" i="6" s="1"/>
  <c r="AK566" i="6"/>
  <c r="BF566" i="6" s="1"/>
  <c r="BE566" i="6"/>
  <c r="DW109" i="6"/>
  <c r="DC109" i="6"/>
  <c r="DX109" i="6" s="1"/>
  <c r="LQ19" i="6"/>
  <c r="IY19" i="6"/>
  <c r="BE569" i="6"/>
  <c r="IY452" i="6"/>
  <c r="LQ452" i="6"/>
  <c r="JM22" i="6"/>
  <c r="CC22" i="6" s="1"/>
  <c r="CD22" i="6" s="1"/>
  <c r="JS22" i="6"/>
  <c r="CI22" i="6"/>
  <c r="CJ22" i="6" s="1"/>
  <c r="JO22" i="6"/>
  <c r="CE22" i="6" s="1"/>
  <c r="CF22" i="6" s="1"/>
  <c r="MA141" i="6"/>
  <c r="CT141" i="6" s="1"/>
  <c r="DO141" i="6" s="1"/>
  <c r="MC141" i="6"/>
  <c r="CV141" i="6" s="1"/>
  <c r="LY141" i="6"/>
  <c r="CR141" i="6" s="1"/>
  <c r="DM141" i="6" s="1"/>
  <c r="ME141" i="6"/>
  <c r="CX141" i="6" s="1"/>
  <c r="CY141" i="6" s="1"/>
  <c r="DT141" i="6" s="1"/>
  <c r="LW141" i="6"/>
  <c r="CP141" i="6" s="1"/>
  <c r="MI141" i="6"/>
  <c r="DB141" i="6" s="1"/>
  <c r="MG141" i="6"/>
  <c r="CZ141" i="6" s="1"/>
  <c r="LQ424" i="6"/>
  <c r="LQ580" i="6"/>
  <c r="IY580" i="6"/>
  <c r="DC38" i="6"/>
  <c r="DX38" i="6" s="1"/>
  <c r="DW38" i="6"/>
  <c r="BK219" i="6"/>
  <c r="AQ219" i="6"/>
  <c r="BL219" i="6" s="1"/>
  <c r="DU106" i="6"/>
  <c r="DA106" i="6"/>
  <c r="DV106" i="6" s="1"/>
  <c r="AO566" i="6"/>
  <c r="BJ566" i="6" s="1"/>
  <c r="BI566" i="6"/>
  <c r="MG22" i="6"/>
  <c r="CZ22" i="6" s="1"/>
  <c r="LY22" i="6"/>
  <c r="CR22" i="6" s="1"/>
  <c r="DM22" i="6" s="1"/>
  <c r="MI22" i="6"/>
  <c r="DB22" i="6" s="1"/>
  <c r="JE141" i="6"/>
  <c r="BU141" i="6" s="1"/>
  <c r="BV141" i="6" s="1"/>
  <c r="JK141" i="6"/>
  <c r="CA141" i="6" s="1"/>
  <c r="CB141" i="6" s="1"/>
  <c r="JG141" i="6"/>
  <c r="BW141" i="6" s="1"/>
  <c r="BX141" i="6" s="1"/>
  <c r="ME100" i="6"/>
  <c r="CX100" i="6" s="1"/>
  <c r="IY527" i="6"/>
  <c r="LQ527" i="6"/>
  <c r="CS106" i="6"/>
  <c r="DN106" i="6" s="1"/>
  <c r="DM106" i="6"/>
  <c r="IY110" i="6"/>
  <c r="LQ82" i="6"/>
  <c r="IY82" i="6"/>
  <c r="DC387" i="6"/>
  <c r="DX387" i="6" s="1"/>
  <c r="DW387" i="6"/>
  <c r="AM566" i="6"/>
  <c r="BH566" i="6" s="1"/>
  <c r="BG566" i="6"/>
  <c r="JQ41" i="6"/>
  <c r="CG41" i="6" s="1"/>
  <c r="CH41" i="6" s="1"/>
  <c r="JO41" i="6"/>
  <c r="CE41" i="6" s="1"/>
  <c r="CF41" i="6" s="1"/>
  <c r="JI41" i="6"/>
  <c r="BY41" i="6" s="1"/>
  <c r="BZ41" i="6" s="1"/>
  <c r="JG41" i="6"/>
  <c r="BW41" i="6" s="1"/>
  <c r="BX41" i="6" s="1"/>
  <c r="JK41" i="6"/>
  <c r="CA41" i="6" s="1"/>
  <c r="CB41" i="6" s="1"/>
  <c r="AC382" i="6"/>
  <c r="AX382" i="6" s="1"/>
  <c r="DK106" i="6"/>
  <c r="CQ106" i="6"/>
  <c r="DL106" i="6" s="1"/>
  <c r="LQ75" i="6"/>
  <c r="IY75" i="6"/>
  <c r="IY16" i="6"/>
  <c r="LQ16" i="6"/>
  <c r="BC566" i="6"/>
  <c r="AI566" i="6"/>
  <c r="BD566" i="6" s="1"/>
  <c r="ME95" i="6"/>
  <c r="CX95" i="6" s="1"/>
  <c r="CY95" i="6" s="1"/>
  <c r="DT95" i="6" s="1"/>
  <c r="IY129" i="6"/>
  <c r="LQ129" i="6"/>
  <c r="AW399" i="6"/>
  <c r="JE133" i="6"/>
  <c r="BU133" i="6" s="1"/>
  <c r="BV133" i="6" s="1"/>
  <c r="JG133" i="6"/>
  <c r="BW133" i="6" s="1"/>
  <c r="BX133" i="6" s="1"/>
  <c r="JK133" i="6"/>
  <c r="CA133" i="6" s="1"/>
  <c r="CB133" i="6" s="1"/>
  <c r="JO133" i="6"/>
  <c r="CE133" i="6" s="1"/>
  <c r="CF133" i="6" s="1"/>
  <c r="JS133" i="6"/>
  <c r="CI133" i="6" s="1"/>
  <c r="CJ133" i="6" s="1"/>
  <c r="JI133" i="6"/>
  <c r="BY133" i="6" s="1"/>
  <c r="BZ133" i="6" s="1"/>
  <c r="JQ133" i="6"/>
  <c r="CG133" i="6" s="1"/>
  <c r="CH133" i="6" s="1"/>
  <c r="JM133" i="6"/>
  <c r="CC133" i="6" s="1"/>
  <c r="CD133" i="6" s="1"/>
  <c r="DY106" i="6"/>
  <c r="DE106" i="6"/>
  <c r="DZ106" i="6" s="1"/>
  <c r="DC184" i="6"/>
  <c r="DX184" i="6" s="1"/>
  <c r="LQ563" i="6"/>
  <c r="IY563" i="6"/>
  <c r="DM41" i="6"/>
  <c r="CS41" i="6"/>
  <c r="DN41" i="6" s="1"/>
  <c r="LQ468" i="6"/>
  <c r="IY468" i="6"/>
  <c r="BC372" i="6"/>
  <c r="MI397" i="6"/>
  <c r="DB397" i="6" s="1"/>
  <c r="DC397" i="6" s="1"/>
  <c r="DX397" i="6" s="1"/>
  <c r="MA95" i="6"/>
  <c r="CT95" i="6" s="1"/>
  <c r="DO95" i="6" s="1"/>
  <c r="DC228" i="6"/>
  <c r="DX228" i="6" s="1"/>
  <c r="DW228" i="6"/>
  <c r="DY38" i="6"/>
  <c r="DK109" i="6"/>
  <c r="CW89" i="6"/>
  <c r="DR89" i="6" s="1"/>
  <c r="DQ89" i="6"/>
  <c r="LQ86" i="6"/>
  <c r="IY86" i="6"/>
  <c r="LQ440" i="6"/>
  <c r="IY440" i="6"/>
  <c r="LQ578" i="6"/>
  <c r="IY578" i="6"/>
  <c r="LQ416" i="6"/>
  <c r="IY416" i="6"/>
  <c r="IY575" i="6"/>
  <c r="LQ575" i="6"/>
  <c r="IY585" i="6"/>
  <c r="LQ585" i="6"/>
  <c r="CW100" i="6"/>
  <c r="DR100" i="6" s="1"/>
  <c r="JM74" i="6"/>
  <c r="CC74" i="6" s="1"/>
  <c r="CD74" i="6" s="1"/>
  <c r="LQ564" i="6"/>
  <c r="MI564" i="6" s="1"/>
  <c r="DB564" i="6" s="1"/>
  <c r="IY564" i="6"/>
  <c r="IY450" i="6"/>
  <c r="LQ450" i="6"/>
  <c r="BK552" i="6"/>
  <c r="AQ552" i="6"/>
  <c r="BL552" i="6" s="1"/>
  <c r="MA107" i="6"/>
  <c r="CT107" i="6" s="1"/>
  <c r="DO107" i="6" s="1"/>
  <c r="LW107" i="6"/>
  <c r="CP107" i="6" s="1"/>
  <c r="MK107" i="6"/>
  <c r="DD107" i="6" s="1"/>
  <c r="MI107" i="6"/>
  <c r="DB107" i="6" s="1"/>
  <c r="ME107" i="6"/>
  <c r="CX107" i="6" s="1"/>
  <c r="HR391" i="6"/>
  <c r="AP391" i="6" s="1"/>
  <c r="HN391" i="6"/>
  <c r="AL391" i="6" s="1"/>
  <c r="HJ391" i="6"/>
  <c r="AH391" i="6" s="1"/>
  <c r="HP391" i="6"/>
  <c r="AN391" i="6" s="1"/>
  <c r="BI391" i="6" s="1"/>
  <c r="MG107" i="6"/>
  <c r="CZ107" i="6" s="1"/>
  <c r="LY107" i="6"/>
  <c r="CR107" i="6" s="1"/>
  <c r="IY459" i="6"/>
  <c r="LQ459" i="6"/>
  <c r="ME155" i="6"/>
  <c r="CX155" i="6" s="1"/>
  <c r="LY155" i="6"/>
  <c r="CR155" i="6" s="1"/>
  <c r="MK155" i="6"/>
  <c r="DD155" i="6" s="1"/>
  <c r="MG155" i="6"/>
  <c r="CZ155" i="6" s="1"/>
  <c r="MA155" i="6"/>
  <c r="CT155" i="6" s="1"/>
  <c r="LW155" i="6"/>
  <c r="CP155" i="6" s="1"/>
  <c r="MC155" i="6"/>
  <c r="CV155" i="6" s="1"/>
  <c r="MI155" i="6"/>
  <c r="DB155" i="6" s="1"/>
  <c r="MK119" i="6"/>
  <c r="DD119" i="6" s="1"/>
  <c r="MG119" i="6"/>
  <c r="CZ119" i="6" s="1"/>
  <c r="LW119" i="6"/>
  <c r="CP119" i="6" s="1"/>
  <c r="MA119" i="6"/>
  <c r="CT119" i="6" s="1"/>
  <c r="MC119" i="6"/>
  <c r="CV119" i="6" s="1"/>
  <c r="CW119" i="6" s="1"/>
  <c r="DR119" i="6" s="1"/>
  <c r="LY119" i="6"/>
  <c r="CR119" i="6" s="1"/>
  <c r="AI570" i="6"/>
  <c r="BD570" i="6" s="1"/>
  <c r="DO375" i="6"/>
  <c r="CU375" i="6"/>
  <c r="DP375" i="6" s="1"/>
  <c r="DE28" i="6"/>
  <c r="DZ28" i="6" s="1"/>
  <c r="HH391" i="6"/>
  <c r="AF391" i="6" s="1"/>
  <c r="CS84" i="6"/>
  <c r="DN84" i="6" s="1"/>
  <c r="DM84" i="6"/>
  <c r="DS68" i="6"/>
  <c r="CY68" i="6"/>
  <c r="DT68" i="6" s="1"/>
  <c r="DS362" i="6"/>
  <c r="CU54" i="6"/>
  <c r="DP54" i="6" s="1"/>
  <c r="LQ101" i="6"/>
  <c r="IY101" i="6"/>
  <c r="JK155" i="6"/>
  <c r="CA155" i="6" s="1"/>
  <c r="CB155" i="6" s="1"/>
  <c r="JS155" i="6"/>
  <c r="CI155" i="6" s="1"/>
  <c r="CJ155" i="6" s="1"/>
  <c r="JE155" i="6"/>
  <c r="BU155" i="6" s="1"/>
  <c r="BV155" i="6" s="1"/>
  <c r="JI155" i="6"/>
  <c r="BY155" i="6" s="1"/>
  <c r="BZ155" i="6" s="1"/>
  <c r="JM155" i="6"/>
  <c r="CC155" i="6" s="1"/>
  <c r="CD155" i="6" s="1"/>
  <c r="JQ155" i="6"/>
  <c r="CG155" i="6" s="1"/>
  <c r="CH155" i="6" s="1"/>
  <c r="JO155" i="6"/>
  <c r="CE155" i="6" s="1"/>
  <c r="CF155" i="6" s="1"/>
  <c r="JG155" i="6"/>
  <c r="BW155" i="6" s="1"/>
  <c r="BX155" i="6" s="1"/>
  <c r="FL397" i="6"/>
  <c r="O397" i="6" s="1"/>
  <c r="AO260" i="6"/>
  <c r="BJ260" i="6" s="1"/>
  <c r="DO64" i="6"/>
  <c r="IY507" i="6"/>
  <c r="LQ507" i="6"/>
  <c r="DS355" i="6"/>
  <c r="CY355" i="6"/>
  <c r="DT355" i="6" s="1"/>
  <c r="ME28" i="6"/>
  <c r="CX28" i="6" s="1"/>
  <c r="DS28" i="6" s="1"/>
  <c r="LW28" i="6"/>
  <c r="CP28" i="6" s="1"/>
  <c r="LY28" i="6"/>
  <c r="CR28" i="6" s="1"/>
  <c r="MG28" i="6"/>
  <c r="CZ28" i="6" s="1"/>
  <c r="MA28" i="6"/>
  <c r="CT28" i="6" s="1"/>
  <c r="MC28" i="6"/>
  <c r="CV28" i="6" s="1"/>
  <c r="HL391" i="6"/>
  <c r="AJ391" i="6" s="1"/>
  <c r="MI119" i="6"/>
  <c r="DB119" i="6" s="1"/>
  <c r="MG64" i="6"/>
  <c r="CZ64" i="6" s="1"/>
  <c r="DA64" i="6" s="1"/>
  <c r="DV64" i="6" s="1"/>
  <c r="ME64" i="6"/>
  <c r="CX64" i="6" s="1"/>
  <c r="LY64" i="6"/>
  <c r="CR64" i="6" s="1"/>
  <c r="MC64" i="6"/>
  <c r="CV64" i="6" s="1"/>
  <c r="MI64" i="6"/>
  <c r="DB64" i="6" s="1"/>
  <c r="DW64" i="6" s="1"/>
  <c r="MK40" i="6"/>
  <c r="DD40" i="6" s="1"/>
  <c r="MA40" i="6"/>
  <c r="CT40" i="6" s="1"/>
  <c r="MG40" i="6"/>
  <c r="CZ40" i="6" s="1"/>
  <c r="MI40" i="6"/>
  <c r="DB40" i="6" s="1"/>
  <c r="DC40" i="6" s="1"/>
  <c r="DX40" i="6" s="1"/>
  <c r="MC40" i="6"/>
  <c r="CV40" i="6" s="1"/>
  <c r="ME40" i="6"/>
  <c r="CX40" i="6" s="1"/>
  <c r="ME99" i="6"/>
  <c r="CX99" i="6" s="1"/>
  <c r="DS99" i="6" s="1"/>
  <c r="DY141" i="6"/>
  <c r="DE141" i="6"/>
  <c r="DZ141" i="6" s="1"/>
  <c r="LQ90" i="6"/>
  <c r="IY90" i="6"/>
  <c r="LQ30" i="6"/>
  <c r="IY30" i="6"/>
  <c r="AM385" i="6"/>
  <c r="BH385" i="6" s="1"/>
  <c r="BG385" i="6"/>
  <c r="AY548" i="6"/>
  <c r="AE548" i="6"/>
  <c r="AZ548" i="6" s="1"/>
  <c r="ME119" i="6"/>
  <c r="CX119" i="6" s="1"/>
  <c r="JI28" i="6"/>
  <c r="BY28" i="6" s="1"/>
  <c r="BZ28" i="6" s="1"/>
  <c r="JS28" i="6"/>
  <c r="CI28" i="6" s="1"/>
  <c r="CJ28" i="6" s="1"/>
  <c r="JO28" i="6"/>
  <c r="CE28" i="6" s="1"/>
  <c r="CF28" i="6" s="1"/>
  <c r="JQ28" i="6"/>
  <c r="CG28" i="6" s="1"/>
  <c r="CH28" i="6" s="1"/>
  <c r="JK28" i="6"/>
  <c r="CA28" i="6" s="1"/>
  <c r="CB28" i="6" s="1"/>
  <c r="JM28" i="6"/>
  <c r="CC28" i="6" s="1"/>
  <c r="CD28" i="6" s="1"/>
  <c r="JO40" i="6"/>
  <c r="CE40" i="6" s="1"/>
  <c r="CF40" i="6" s="1"/>
  <c r="JK40" i="6"/>
  <c r="CA40" i="6" s="1"/>
  <c r="CB40" i="6" s="1"/>
  <c r="JE40" i="6"/>
  <c r="BU40" i="6" s="1"/>
  <c r="BV40" i="6" s="1"/>
  <c r="JS40" i="6"/>
  <c r="CI40" i="6" s="1"/>
  <c r="CJ40" i="6" s="1"/>
  <c r="JG40" i="6"/>
  <c r="BW40" i="6" s="1"/>
  <c r="BX40" i="6" s="1"/>
  <c r="MA34" i="6"/>
  <c r="CT34" i="6" s="1"/>
  <c r="DO34" i="6" s="1"/>
  <c r="IY80" i="6"/>
  <c r="LQ80" i="6"/>
  <c r="DM52" i="6"/>
  <c r="CS52" i="6"/>
  <c r="DN52" i="6" s="1"/>
  <c r="HF391" i="6"/>
  <c r="AD391" i="6" s="1"/>
  <c r="LQ519" i="6"/>
  <c r="IY519" i="6"/>
  <c r="HD391" i="6"/>
  <c r="AB391" i="6" s="1"/>
  <c r="JQ100" i="6"/>
  <c r="CG100" i="6" s="1"/>
  <c r="CH100" i="6" s="1"/>
  <c r="JI100" i="6"/>
  <c r="BY100" i="6" s="1"/>
  <c r="BZ100" i="6" s="1"/>
  <c r="JS100" i="6"/>
  <c r="CI100" i="6" s="1"/>
  <c r="CJ100" i="6" s="1"/>
  <c r="JE100" i="6"/>
  <c r="BU100" i="6" s="1"/>
  <c r="BV100" i="6" s="1"/>
  <c r="JO100" i="6"/>
  <c r="CE100" i="6" s="1"/>
  <c r="CF100" i="6" s="1"/>
  <c r="JG100" i="6"/>
  <c r="BW100" i="6" s="1"/>
  <c r="BX100" i="6" s="1"/>
  <c r="JM100" i="6"/>
  <c r="CC100" i="6" s="1"/>
  <c r="CD100" i="6" s="1"/>
  <c r="JK100" i="6"/>
  <c r="CA100" i="6" s="1"/>
  <c r="CB100" i="6" s="1"/>
  <c r="DE263" i="6"/>
  <c r="DZ263" i="6" s="1"/>
  <c r="DY263" i="6"/>
  <c r="AQ397" i="6"/>
  <c r="BL397" i="6" s="1"/>
  <c r="BK397" i="6"/>
  <c r="DO372" i="6"/>
  <c r="LQ12" i="6"/>
  <c r="IY12" i="6"/>
  <c r="JE28" i="6"/>
  <c r="BU28" i="6" s="1"/>
  <c r="BV28" i="6" s="1"/>
  <c r="MI521" i="6"/>
  <c r="DB521" i="6" s="1"/>
  <c r="JO95" i="6"/>
  <c r="CE95" i="6" s="1"/>
  <c r="CF95" i="6" s="1"/>
  <c r="JK95" i="6"/>
  <c r="CA95" i="6" s="1"/>
  <c r="CB95" i="6" s="1"/>
  <c r="JE95" i="6"/>
  <c r="BU95" i="6" s="1"/>
  <c r="BV95" i="6" s="1"/>
  <c r="JQ95" i="6"/>
  <c r="CG95" i="6" s="1"/>
  <c r="CH95" i="6" s="1"/>
  <c r="JI95" i="6"/>
  <c r="BY95" i="6" s="1"/>
  <c r="BZ95" i="6" s="1"/>
  <c r="JM95" i="6"/>
  <c r="CC95" i="6" s="1"/>
  <c r="CD95" i="6" s="1"/>
  <c r="JS95" i="6"/>
  <c r="CI95" i="6" s="1"/>
  <c r="CJ95" i="6" s="1"/>
  <c r="CS68" i="6"/>
  <c r="DN68" i="6" s="1"/>
  <c r="DM68" i="6"/>
  <c r="JE382" i="6"/>
  <c r="BU382" i="6" s="1"/>
  <c r="BV382" i="6" s="1"/>
  <c r="JQ382" i="6"/>
  <c r="CG382" i="6" s="1"/>
  <c r="CH382" i="6" s="1"/>
  <c r="JK382" i="6"/>
  <c r="CA382" i="6" s="1"/>
  <c r="CB382" i="6" s="1"/>
  <c r="JI382" i="6"/>
  <c r="BY382" i="6" s="1"/>
  <c r="BZ382" i="6" s="1"/>
  <c r="JS382" i="6"/>
  <c r="CI382" i="6" s="1"/>
  <c r="CJ382" i="6" s="1"/>
  <c r="JG382" i="6"/>
  <c r="BW382" i="6" s="1"/>
  <c r="BX382" i="6" s="1"/>
  <c r="JM382" i="6"/>
  <c r="CC382" i="6" s="1"/>
  <c r="CD382" i="6" s="1"/>
  <c r="IY472" i="6"/>
  <c r="LQ472" i="6"/>
  <c r="BC385" i="6"/>
  <c r="LQ483" i="6"/>
  <c r="IY483" i="6"/>
  <c r="AK378" i="6"/>
  <c r="BF378" i="6" s="1"/>
  <c r="BE378" i="6"/>
  <c r="AQ390" i="6"/>
  <c r="BL390" i="6" s="1"/>
  <c r="JG28" i="6"/>
  <c r="BW28" i="6" s="1"/>
  <c r="BX28" i="6" s="1"/>
  <c r="MI44" i="6"/>
  <c r="DB44" i="6" s="1"/>
  <c r="LW139" i="6"/>
  <c r="CP139" i="6" s="1"/>
  <c r="CQ139" i="6" s="1"/>
  <c r="DL139" i="6" s="1"/>
  <c r="LY115" i="6"/>
  <c r="CR115" i="6" s="1"/>
  <c r="DM115" i="6" s="1"/>
  <c r="DY360" i="6"/>
  <c r="LY95" i="6"/>
  <c r="CR95" i="6" s="1"/>
  <c r="MG95" i="6"/>
  <c r="CZ95" i="6" s="1"/>
  <c r="MC95" i="6"/>
  <c r="CV95" i="6" s="1"/>
  <c r="MK95" i="6"/>
  <c r="DD95" i="6" s="1"/>
  <c r="BK184" i="6"/>
  <c r="CW68" i="6"/>
  <c r="DR68" i="6" s="1"/>
  <c r="AK390" i="6"/>
  <c r="BF390" i="6" s="1"/>
  <c r="BE390" i="6"/>
  <c r="DO68" i="6"/>
  <c r="MC107" i="6"/>
  <c r="CV107" i="6" s="1"/>
  <c r="CW107" i="6" s="1"/>
  <c r="DR107" i="6" s="1"/>
  <c r="DU41" i="6"/>
  <c r="AY390" i="6"/>
  <c r="AI397" i="6"/>
  <c r="BD397" i="6" s="1"/>
  <c r="DK40" i="6"/>
  <c r="JE388" i="6"/>
  <c r="BU388" i="6" s="1"/>
  <c r="BV388" i="6" s="1"/>
  <c r="JO388" i="6"/>
  <c r="CE388" i="6" s="1"/>
  <c r="CF388" i="6" s="1"/>
  <c r="JG388" i="6"/>
  <c r="BW388" i="6" s="1"/>
  <c r="BX388" i="6" s="1"/>
  <c r="JQ388" i="6"/>
  <c r="CG388" i="6" s="1"/>
  <c r="CH388" i="6" s="1"/>
  <c r="JK388" i="6"/>
  <c r="CA388" i="6" s="1"/>
  <c r="CB388" i="6" s="1"/>
  <c r="JS388" i="6"/>
  <c r="CI388" i="6" s="1"/>
  <c r="CJ388" i="6" s="1"/>
  <c r="JG95" i="6"/>
  <c r="BW95" i="6" s="1"/>
  <c r="BX95" i="6" s="1"/>
  <c r="DC28" i="6"/>
  <c r="DX28" i="6" s="1"/>
  <c r="DW28" i="6"/>
  <c r="LW122" i="6"/>
  <c r="CP122" i="6" s="1"/>
  <c r="MC122" i="6"/>
  <c r="CV122" i="6"/>
  <c r="MK122" i="6"/>
  <c r="DD122" i="6" s="1"/>
  <c r="MG122" i="6"/>
  <c r="CZ122" i="6" s="1"/>
  <c r="MK494" i="6"/>
  <c r="DD494" i="6" s="1"/>
  <c r="MG494" i="6"/>
  <c r="CZ494" i="6" s="1"/>
  <c r="LY494" i="6"/>
  <c r="CR494" i="6" s="1"/>
  <c r="CS494" i="6" s="1"/>
  <c r="DN494" i="6" s="1"/>
  <c r="MC494" i="6"/>
  <c r="CV494" i="6"/>
  <c r="CW494" i="6" s="1"/>
  <c r="DR494" i="6" s="1"/>
  <c r="JI50" i="6"/>
  <c r="BY50" i="6" s="1"/>
  <c r="BZ50" i="6" s="1"/>
  <c r="JE50" i="6"/>
  <c r="BU50" i="6" s="1"/>
  <c r="BV50" i="6" s="1"/>
  <c r="JG50" i="6"/>
  <c r="BW50" i="6" s="1"/>
  <c r="BX50" i="6" s="1"/>
  <c r="CQ375" i="6"/>
  <c r="DL375" i="6" s="1"/>
  <c r="AM358" i="6"/>
  <c r="BH358" i="6" s="1"/>
  <c r="DC227" i="6"/>
  <c r="DX227" i="6" s="1"/>
  <c r="AQ382" i="6"/>
  <c r="BL382" i="6" s="1"/>
  <c r="LQ579" i="6"/>
  <c r="IY579" i="6"/>
  <c r="JM107" i="6"/>
  <c r="CC107" i="6" s="1"/>
  <c r="CD107" i="6" s="1"/>
  <c r="JO107" i="6"/>
  <c r="CE107" i="6" s="1"/>
  <c r="CF107" i="6" s="1"/>
  <c r="JG107" i="6"/>
  <c r="BW107" i="6" s="1"/>
  <c r="BX107" i="6" s="1"/>
  <c r="JI107" i="6"/>
  <c r="BY107" i="6" s="1"/>
  <c r="BZ107" i="6" s="1"/>
  <c r="JS107" i="6"/>
  <c r="CI107" i="6" s="1"/>
  <c r="CJ107" i="6" s="1"/>
  <c r="JQ107" i="6"/>
  <c r="CG107" i="6" s="1"/>
  <c r="CH107" i="6" s="1"/>
  <c r="JE107" i="6"/>
  <c r="BU107" i="6" s="1"/>
  <c r="BV107" i="6" s="1"/>
  <c r="JK107" i="6"/>
  <c r="CA107" i="6" s="1"/>
  <c r="CB107" i="6" s="1"/>
  <c r="MA100" i="6"/>
  <c r="CT100" i="6" s="1"/>
  <c r="JI388" i="6"/>
  <c r="BY388" i="6" s="1"/>
  <c r="BZ388" i="6" s="1"/>
  <c r="LQ534" i="6"/>
  <c r="IY534" i="6"/>
  <c r="DC258" i="6"/>
  <c r="DX258" i="6" s="1"/>
  <c r="DW258" i="6"/>
  <c r="MI95" i="6"/>
  <c r="DB95" i="6" s="1"/>
  <c r="IY554" i="6"/>
  <c r="LQ554" i="6"/>
  <c r="JS122" i="6"/>
  <c r="CI122" i="6" s="1"/>
  <c r="CJ122" i="6" s="1"/>
  <c r="JK122" i="6"/>
  <c r="CA122" i="6" s="1"/>
  <c r="CB122" i="6" s="1"/>
  <c r="JE122" i="6"/>
  <c r="BU122" i="6" s="1"/>
  <c r="BV122" i="6" s="1"/>
  <c r="JQ122" i="6"/>
  <c r="CG122" i="6" s="1"/>
  <c r="CH122" i="6" s="1"/>
  <c r="JM122" i="6"/>
  <c r="CC122" i="6" s="1"/>
  <c r="CD122" i="6" s="1"/>
  <c r="JO122" i="6"/>
  <c r="CE122" i="6" s="1"/>
  <c r="CF122" i="6" s="1"/>
  <c r="JG122" i="6"/>
  <c r="BW122" i="6" s="1"/>
  <c r="BX122" i="6" s="1"/>
  <c r="JI122" i="6"/>
  <c r="BY122" i="6" s="1"/>
  <c r="BZ122" i="6" s="1"/>
  <c r="JM494" i="6"/>
  <c r="CC494" i="6" s="1"/>
  <c r="CD494" i="6" s="1"/>
  <c r="JI494" i="6"/>
  <c r="BY494" i="6" s="1"/>
  <c r="BZ494" i="6" s="1"/>
  <c r="JQ494" i="6"/>
  <c r="CG494" i="6" s="1"/>
  <c r="CH494" i="6" s="1"/>
  <c r="JG494" i="6"/>
  <c r="BW494" i="6" s="1"/>
  <c r="BX494" i="6" s="1"/>
  <c r="JS494" i="6"/>
  <c r="CI494" i="6" s="1"/>
  <c r="CJ494" i="6" s="1"/>
  <c r="JE494" i="6"/>
  <c r="BU494" i="6" s="1"/>
  <c r="BV494" i="6" s="1"/>
  <c r="JO494" i="6"/>
  <c r="CE494" i="6" s="1"/>
  <c r="CF494" i="6" s="1"/>
  <c r="JK494" i="6"/>
  <c r="CA494" i="6" s="1"/>
  <c r="CB494" i="6" s="1"/>
  <c r="MI50" i="6"/>
  <c r="DB50" i="6" s="1"/>
  <c r="LW50" i="6"/>
  <c r="CP50" i="6" s="1"/>
  <c r="LY50" i="6"/>
  <c r="CR50" i="6" s="1"/>
  <c r="MG50" i="6"/>
  <c r="CZ50" i="6" s="1"/>
  <c r="MC50" i="6"/>
  <c r="CV50" i="6" s="1"/>
  <c r="IY487" i="6"/>
  <c r="LQ487" i="6"/>
  <c r="DO88" i="6"/>
  <c r="DC62" i="6"/>
  <c r="DX62" i="6" s="1"/>
  <c r="IY427" i="6"/>
  <c r="LQ427" i="6"/>
  <c r="LQ586" i="6"/>
  <c r="IY586" i="6"/>
  <c r="LQ475" i="6"/>
  <c r="IY475" i="6"/>
  <c r="IY439" i="6"/>
  <c r="LQ439" i="6"/>
  <c r="IY570" i="6"/>
  <c r="IZ570" i="6" s="1"/>
  <c r="LQ570" i="6"/>
  <c r="LR570" i="6"/>
  <c r="IY467" i="6"/>
  <c r="LQ467" i="6"/>
  <c r="LQ599" i="6"/>
  <c r="IY599" i="6"/>
  <c r="IY595" i="6"/>
  <c r="LQ595" i="6"/>
  <c r="LQ555" i="6"/>
  <c r="MG555" i="6" s="1"/>
  <c r="CZ555" i="6" s="1"/>
  <c r="IY555" i="6"/>
  <c r="JE555" i="6"/>
  <c r="BU555" i="6" s="1"/>
  <c r="BV555" i="6" s="1"/>
  <c r="IY486" i="6"/>
  <c r="LQ486" i="6"/>
  <c r="IY545" i="6"/>
  <c r="LQ545" i="6"/>
  <c r="IY410" i="6"/>
  <c r="LQ410" i="6"/>
  <c r="DA87" i="6"/>
  <c r="DV87" i="6" s="1"/>
  <c r="DU87" i="6"/>
  <c r="IY584" i="6"/>
  <c r="LQ584" i="6"/>
  <c r="LQ406" i="6"/>
  <c r="IY406" i="6"/>
  <c r="LQ572" i="6"/>
  <c r="IY572" i="6"/>
  <c r="JG572" i="6" s="1"/>
  <c r="BW572" i="6" s="1"/>
  <c r="BX572" i="6" s="1"/>
  <c r="DS44" i="6"/>
  <c r="CY44" i="6"/>
  <c r="DT44" i="6" s="1"/>
  <c r="LQ476" i="6"/>
  <c r="IY476" i="6"/>
  <c r="LQ598" i="6"/>
  <c r="IY598" i="6"/>
  <c r="LQ532" i="6"/>
  <c r="IY532" i="6"/>
  <c r="IY428" i="6"/>
  <c r="LQ428" i="6"/>
  <c r="IY574" i="6"/>
  <c r="LQ574" i="6"/>
  <c r="LQ491" i="6"/>
  <c r="IY491" i="6"/>
  <c r="IY448" i="6"/>
  <c r="LQ448" i="6"/>
  <c r="CS60" i="6"/>
  <c r="DN60" i="6" s="1"/>
  <c r="AC400" i="6"/>
  <c r="AX400" i="6" s="1"/>
  <c r="AW400" i="6"/>
  <c r="BK366" i="6"/>
  <c r="FP400" i="6"/>
  <c r="S400" i="6" s="1"/>
  <c r="FJ400" i="6"/>
  <c r="M400" i="6" s="1"/>
  <c r="FD400" i="6"/>
  <c r="G400" i="6" s="1"/>
  <c r="FL400" i="6"/>
  <c r="O400" i="6" s="1"/>
  <c r="FH400" i="6"/>
  <c r="K400" i="6" s="1"/>
  <c r="FF400" i="6"/>
  <c r="I400" i="6" s="1"/>
  <c r="FR400" i="6"/>
  <c r="U400" i="6" s="1"/>
  <c r="FN400" i="6"/>
  <c r="Q400" i="6" s="1"/>
  <c r="DK364" i="6"/>
  <c r="AQ263" i="6"/>
  <c r="BL263" i="6" s="1"/>
  <c r="JM132" i="6"/>
  <c r="CC132" i="6" s="1"/>
  <c r="CD132" i="6" s="1"/>
  <c r="JQ138" i="6"/>
  <c r="CG138" i="6" s="1"/>
  <c r="CH138" i="6" s="1"/>
  <c r="JI138" i="6"/>
  <c r="BY138" i="6" s="1"/>
  <c r="BZ138" i="6" s="1"/>
  <c r="JM138" i="6"/>
  <c r="CC138" i="6" s="1"/>
  <c r="CD138" i="6" s="1"/>
  <c r="JE138" i="6"/>
  <c r="BU138" i="6" s="1"/>
  <c r="BV138" i="6" s="1"/>
  <c r="JS138" i="6"/>
  <c r="CI138" i="6" s="1"/>
  <c r="CJ138" i="6" s="1"/>
  <c r="JG138" i="6"/>
  <c r="BW138" i="6" s="1"/>
  <c r="BX138" i="6" s="1"/>
  <c r="JO138" i="6"/>
  <c r="CE138" i="6" s="1"/>
  <c r="CF138" i="6" s="1"/>
  <c r="JK138" i="6"/>
  <c r="CA138" i="6" s="1"/>
  <c r="CB138" i="6" s="1"/>
  <c r="LY493" i="6"/>
  <c r="CR493" i="6" s="1"/>
  <c r="MI493" i="6"/>
  <c r="DB493" i="6" s="1"/>
  <c r="ME493" i="6"/>
  <c r="CX493" i="6" s="1"/>
  <c r="MA493" i="6"/>
  <c r="CT493" i="6" s="1"/>
  <c r="MK493" i="6"/>
  <c r="DD493" i="6" s="1"/>
  <c r="MG493" i="6"/>
  <c r="CZ493" i="6"/>
  <c r="MC493" i="6"/>
  <c r="CV493" i="6" s="1"/>
  <c r="LW493" i="6"/>
  <c r="CP493" i="6" s="1"/>
  <c r="JQ26" i="6"/>
  <c r="CG26" i="6" s="1"/>
  <c r="CH26" i="6" s="1"/>
  <c r="AG566" i="6"/>
  <c r="BB566" i="6" s="1"/>
  <c r="AK552" i="6"/>
  <c r="BF552" i="6" s="1"/>
  <c r="BE552" i="6"/>
  <c r="MC139" i="6"/>
  <c r="CV139" i="6" s="1"/>
  <c r="JE58" i="6"/>
  <c r="BU58" i="6" s="1"/>
  <c r="BV58" i="6" s="1"/>
  <c r="MA23" i="6"/>
  <c r="CT23" i="6" s="1"/>
  <c r="MI23" i="6"/>
  <c r="DB23" i="6" s="1"/>
  <c r="ME23" i="6"/>
  <c r="CX23" i="6" s="1"/>
  <c r="LY23" i="6"/>
  <c r="CR23" i="6" s="1"/>
  <c r="MG23" i="6"/>
  <c r="CZ23" i="6" s="1"/>
  <c r="MC23" i="6"/>
  <c r="CV23" i="6" s="1"/>
  <c r="MK23" i="6"/>
  <c r="DD23" i="6" s="1"/>
  <c r="LW23" i="6"/>
  <c r="CP23" i="6" s="1"/>
  <c r="DK367" i="6"/>
  <c r="AE366" i="6"/>
  <c r="AZ366" i="6" s="1"/>
  <c r="MC72" i="6"/>
  <c r="CV72" i="6" s="1"/>
  <c r="MK72" i="6"/>
  <c r="DD72" i="6"/>
  <c r="MA72" i="6"/>
  <c r="CT72" i="6" s="1"/>
  <c r="ME72" i="6"/>
  <c r="CX72" i="6" s="1"/>
  <c r="MI72" i="6"/>
  <c r="DB72" i="6" s="1"/>
  <c r="MG72" i="6"/>
  <c r="CZ72" i="6" s="1"/>
  <c r="LY72" i="6"/>
  <c r="CR72" i="6" s="1"/>
  <c r="LW72" i="6"/>
  <c r="CP72" i="6" s="1"/>
  <c r="CQ72" i="6" s="1"/>
  <c r="DL72" i="6" s="1"/>
  <c r="DE51" i="6"/>
  <c r="DZ51" i="6" s="1"/>
  <c r="LQ443" i="6"/>
  <c r="IY443" i="6"/>
  <c r="JI392" i="6"/>
  <c r="BY392" i="6" s="1"/>
  <c r="BZ392" i="6" s="1"/>
  <c r="JQ392" i="6"/>
  <c r="CG392" i="6" s="1"/>
  <c r="CH392" i="6" s="1"/>
  <c r="JM392" i="6"/>
  <c r="CC392" i="6"/>
  <c r="CD392" i="6" s="1"/>
  <c r="JE392" i="6"/>
  <c r="BU392" i="6" s="1"/>
  <c r="BV392" i="6" s="1"/>
  <c r="JK392" i="6"/>
  <c r="CA392" i="6" s="1"/>
  <c r="CB392" i="6" s="1"/>
  <c r="JS392" i="6"/>
  <c r="CI392" i="6" s="1"/>
  <c r="CJ392" i="6" s="1"/>
  <c r="JO392" i="6"/>
  <c r="CE392" i="6" s="1"/>
  <c r="CF392" i="6" s="1"/>
  <c r="JG392" i="6"/>
  <c r="BW392" i="6" s="1"/>
  <c r="BX392" i="6" s="1"/>
  <c r="MC87" i="6"/>
  <c r="CV87" i="6" s="1"/>
  <c r="JM73" i="6"/>
  <c r="CC73" i="6" s="1"/>
  <c r="CD73" i="6" s="1"/>
  <c r="JQ73" i="6"/>
  <c r="CG73" i="6" s="1"/>
  <c r="CH73" i="6" s="1"/>
  <c r="JE73" i="6"/>
  <c r="BU73" i="6" s="1"/>
  <c r="BV73" i="6" s="1"/>
  <c r="JI73" i="6"/>
  <c r="BY73" i="6" s="1"/>
  <c r="BZ73" i="6" s="1"/>
  <c r="JS73" i="6"/>
  <c r="CI73" i="6" s="1"/>
  <c r="CJ73" i="6" s="1"/>
  <c r="JG73" i="6"/>
  <c r="BW73" i="6" s="1"/>
  <c r="BX73" i="6" s="1"/>
  <c r="JK73" i="6"/>
  <c r="CA73" i="6" s="1"/>
  <c r="CB73" i="6" s="1"/>
  <c r="JO73" i="6"/>
  <c r="CE73" i="6" s="1"/>
  <c r="CF73" i="6" s="1"/>
  <c r="DE27" i="6"/>
  <c r="DZ27" i="6" s="1"/>
  <c r="DY27" i="6"/>
  <c r="JQ11" i="6"/>
  <c r="CG11" i="6" s="1"/>
  <c r="CH11" i="6" s="1"/>
  <c r="JE11" i="6"/>
  <c r="BU11" i="6" s="1"/>
  <c r="BV11" i="6" s="1"/>
  <c r="JM11" i="6"/>
  <c r="CC11" i="6" s="1"/>
  <c r="CD11" i="6" s="1"/>
  <c r="JS11" i="6"/>
  <c r="CI11" i="6" s="1"/>
  <c r="CJ11" i="6" s="1"/>
  <c r="JI11" i="6"/>
  <c r="BY11" i="6" s="1"/>
  <c r="BZ11" i="6" s="1"/>
  <c r="JG11" i="6"/>
  <c r="BW11" i="6"/>
  <c r="BX11" i="6" s="1"/>
  <c r="JK11" i="6"/>
  <c r="CA11" i="6" s="1"/>
  <c r="CB11" i="6" s="1"/>
  <c r="JO11" i="6"/>
  <c r="CE11" i="6" s="1"/>
  <c r="CF11" i="6" s="1"/>
  <c r="DS146" i="6"/>
  <c r="DO17" i="6"/>
  <c r="JM558" i="6"/>
  <c r="CC558" i="6" s="1"/>
  <c r="CD558" i="6" s="1"/>
  <c r="JG558" i="6"/>
  <c r="BW558" i="6" s="1"/>
  <c r="BX558" i="6" s="1"/>
  <c r="JS558" i="6"/>
  <c r="CI558" i="6" s="1"/>
  <c r="CJ558" i="6" s="1"/>
  <c r="JO558" i="6"/>
  <c r="CE558" i="6"/>
  <c r="CF558" i="6" s="1"/>
  <c r="JK558" i="6"/>
  <c r="CA558" i="6" s="1"/>
  <c r="CB558" i="6" s="1"/>
  <c r="JE558" i="6"/>
  <c r="BU558" i="6" s="1"/>
  <c r="BV558" i="6" s="1"/>
  <c r="JI558" i="6"/>
  <c r="BY558" i="6" s="1"/>
  <c r="BZ558" i="6" s="1"/>
  <c r="JI116" i="6"/>
  <c r="BY116" i="6" s="1"/>
  <c r="BZ116" i="6" s="1"/>
  <c r="JQ116" i="6"/>
  <c r="CG116" i="6" s="1"/>
  <c r="CH116" i="6" s="1"/>
  <c r="JE116" i="6"/>
  <c r="BU116" i="6" s="1"/>
  <c r="BV116" i="6" s="1"/>
  <c r="JM116" i="6"/>
  <c r="CC116" i="6" s="1"/>
  <c r="CD116" i="6" s="1"/>
  <c r="JO116" i="6"/>
  <c r="CE116" i="6" s="1"/>
  <c r="CF116" i="6" s="1"/>
  <c r="JK116" i="6"/>
  <c r="CA116" i="6" s="1"/>
  <c r="CB116" i="6" s="1"/>
  <c r="JG116" i="6"/>
  <c r="BW116" i="6" s="1"/>
  <c r="BX116" i="6" s="1"/>
  <c r="JS116" i="6"/>
  <c r="CI116" i="6" s="1"/>
  <c r="CJ116" i="6" s="1"/>
  <c r="MA94" i="6"/>
  <c r="CT94" i="6" s="1"/>
  <c r="MG94" i="6"/>
  <c r="CZ94" i="6" s="1"/>
  <c r="MC94" i="6"/>
  <c r="CV94" i="6" s="1"/>
  <c r="MK94" i="6"/>
  <c r="DD94" i="6" s="1"/>
  <c r="FJ397" i="6"/>
  <c r="M397" i="6" s="1"/>
  <c r="MC58" i="6"/>
  <c r="CV58" i="6" s="1"/>
  <c r="MI58" i="6"/>
  <c r="DB58" i="6" s="1"/>
  <c r="ME58" i="6"/>
  <c r="CX58" i="6" s="1"/>
  <c r="MG58" i="6"/>
  <c r="CZ58" i="6"/>
  <c r="DU58" i="6" s="1"/>
  <c r="MA58" i="6"/>
  <c r="CT58" i="6" s="1"/>
  <c r="LY58" i="6"/>
  <c r="CR58" i="6" s="1"/>
  <c r="LW58" i="6"/>
  <c r="CP58" i="6" s="1"/>
  <c r="MK58" i="6"/>
  <c r="DD58" i="6" s="1"/>
  <c r="CS51" i="6"/>
  <c r="DN51" i="6" s="1"/>
  <c r="JK6" i="6"/>
  <c r="CA6" i="6" s="1"/>
  <c r="CB6" i="6" s="1"/>
  <c r="JO6" i="6"/>
  <c r="CE6" i="6" s="1"/>
  <c r="CF6" i="6" s="1"/>
  <c r="JS6" i="6"/>
  <c r="CI6" i="6" s="1"/>
  <c r="CJ6" i="6" s="1"/>
  <c r="JM6" i="6"/>
  <c r="CC6" i="6" s="1"/>
  <c r="CD6" i="6" s="1"/>
  <c r="JE6" i="6"/>
  <c r="BU6" i="6" s="1"/>
  <c r="BV6" i="6" s="1"/>
  <c r="JQ6" i="6"/>
  <c r="CG6" i="6" s="1"/>
  <c r="CH6" i="6" s="1"/>
  <c r="JI6" i="6"/>
  <c r="BY6" i="6" s="1"/>
  <c r="BZ6" i="6" s="1"/>
  <c r="JG6" i="6"/>
  <c r="BW6" i="6" s="1"/>
  <c r="BX6" i="6" s="1"/>
  <c r="CW354" i="6"/>
  <c r="DR354" i="6" s="1"/>
  <c r="DO109" i="6"/>
  <c r="DQ118" i="6"/>
  <c r="LQ13" i="6"/>
  <c r="IY13" i="6"/>
  <c r="DU117" i="6"/>
  <c r="DK32" i="6"/>
  <c r="JS463" i="6"/>
  <c r="CI463" i="6" s="1"/>
  <c r="CJ463" i="6" s="1"/>
  <c r="JG463" i="6"/>
  <c r="BW463" i="6" s="1"/>
  <c r="BX463" i="6" s="1"/>
  <c r="JI463" i="6"/>
  <c r="BY463" i="6" s="1"/>
  <c r="BZ463" i="6" s="1"/>
  <c r="JO463" i="6"/>
  <c r="CE463" i="6" s="1"/>
  <c r="CF463" i="6" s="1"/>
  <c r="JK463" i="6"/>
  <c r="CA463" i="6" s="1"/>
  <c r="CB463" i="6" s="1"/>
  <c r="JE463" i="6"/>
  <c r="BU463" i="6" s="1"/>
  <c r="BV463" i="6" s="1"/>
  <c r="JM463" i="6"/>
  <c r="CC463" i="6" s="1"/>
  <c r="CD463" i="6" s="1"/>
  <c r="JQ463" i="6"/>
  <c r="CG463" i="6" s="1"/>
  <c r="CH463" i="6" s="1"/>
  <c r="MG115" i="6"/>
  <c r="CZ115" i="6" s="1"/>
  <c r="DO122" i="6"/>
  <c r="CS381" i="6"/>
  <c r="DN381" i="6" s="1"/>
  <c r="CQ133" i="6"/>
  <c r="DL133" i="6" s="1"/>
  <c r="MK99" i="6"/>
  <c r="DD99" i="6" s="1"/>
  <c r="DY136" i="6"/>
  <c r="DU27" i="6"/>
  <c r="CS10" i="6"/>
  <c r="DN10" i="6" s="1"/>
  <c r="DM10" i="6"/>
  <c r="BI185" i="6"/>
  <c r="JS139" i="6"/>
  <c r="CI139" i="6" s="1"/>
  <c r="CJ139" i="6" s="1"/>
  <c r="ME139" i="6"/>
  <c r="CX139" i="6" s="1"/>
  <c r="MA124" i="6"/>
  <c r="CT124" i="6" s="1"/>
  <c r="DA118" i="6"/>
  <c r="DV118" i="6" s="1"/>
  <c r="JM72" i="6"/>
  <c r="CC72" i="6" s="1"/>
  <c r="CD72" i="6" s="1"/>
  <c r="JE72" i="6"/>
  <c r="BU72" i="6" s="1"/>
  <c r="BV72" i="6" s="1"/>
  <c r="JI72" i="6"/>
  <c r="BY72" i="6" s="1"/>
  <c r="BZ72" i="6" s="1"/>
  <c r="JQ72" i="6"/>
  <c r="CG72" i="6" s="1"/>
  <c r="CH72" i="6" s="1"/>
  <c r="JO72" i="6"/>
  <c r="CE72" i="6" s="1"/>
  <c r="CF72" i="6" s="1"/>
  <c r="JG72" i="6"/>
  <c r="BW72" i="6" s="1"/>
  <c r="BX72" i="6" s="1"/>
  <c r="JS72" i="6"/>
  <c r="CI72" i="6" s="1"/>
  <c r="CJ72" i="6" s="1"/>
  <c r="JK72" i="6"/>
  <c r="CA72" i="6" s="1"/>
  <c r="CB72" i="6" s="1"/>
  <c r="JG26" i="6"/>
  <c r="BW26" i="6" s="1"/>
  <c r="BX26" i="6" s="1"/>
  <c r="FR369" i="6"/>
  <c r="U369" i="6" s="1"/>
  <c r="FJ369" i="6"/>
  <c r="M369" i="6" s="1"/>
  <c r="FF369" i="6"/>
  <c r="I369" i="6" s="1"/>
  <c r="FN369" i="6"/>
  <c r="Q369" i="6" s="1"/>
  <c r="FL369" i="6"/>
  <c r="O369" i="6" s="1"/>
  <c r="FP369" i="6"/>
  <c r="S369" i="6" s="1"/>
  <c r="FH369" i="6"/>
  <c r="K369" i="6" s="1"/>
  <c r="JG87" i="6"/>
  <c r="BW87" i="6" s="1"/>
  <c r="BX87" i="6" s="1"/>
  <c r="LY99" i="6"/>
  <c r="CR99" i="6" s="1"/>
  <c r="MC51" i="6"/>
  <c r="CV51" i="6" s="1"/>
  <c r="MI51" i="6"/>
  <c r="DB51" i="6" s="1"/>
  <c r="MA51" i="6"/>
  <c r="CT51" i="6"/>
  <c r="LW51" i="6"/>
  <c r="CP51" i="6" s="1"/>
  <c r="ME51" i="6"/>
  <c r="CX51" i="6" s="1"/>
  <c r="JI26" i="6"/>
  <c r="BY26" i="6" s="1"/>
  <c r="BZ26" i="6" s="1"/>
  <c r="MG11" i="6"/>
  <c r="CZ11" i="6" s="1"/>
  <c r="LW11" i="6"/>
  <c r="CP11" i="6" s="1"/>
  <c r="MA11" i="6"/>
  <c r="CT11" i="6"/>
  <c r="ME11" i="6"/>
  <c r="CX11" i="6" s="1"/>
  <c r="MK11" i="6"/>
  <c r="DD11" i="6" s="1"/>
  <c r="MI11" i="6"/>
  <c r="DB11" i="6" s="1"/>
  <c r="LY11" i="6"/>
  <c r="CR11" i="6" s="1"/>
  <c r="MC11" i="6"/>
  <c r="CV11" i="6" s="1"/>
  <c r="FD376" i="6"/>
  <c r="G376" i="6" s="1"/>
  <c r="FF376" i="6"/>
  <c r="I376" i="6" s="1"/>
  <c r="J376" i="6" s="1"/>
  <c r="FJ376" i="6"/>
  <c r="M376" i="6" s="1"/>
  <c r="FL376" i="6"/>
  <c r="O376" i="6" s="1"/>
  <c r="FH376" i="6"/>
  <c r="K376" i="6" s="1"/>
  <c r="FN376" i="6"/>
  <c r="Q376" i="6" s="1"/>
  <c r="FP376" i="6"/>
  <c r="S376" i="6" s="1"/>
  <c r="FR376" i="6"/>
  <c r="U376" i="6" s="1"/>
  <c r="JE139" i="6"/>
  <c r="BU139" i="6" s="1"/>
  <c r="BV139" i="6" s="1"/>
  <c r="DK17" i="6"/>
  <c r="CQ17" i="6"/>
  <c r="DL17" i="6" s="1"/>
  <c r="JI58" i="6"/>
  <c r="BY58" i="6" s="1"/>
  <c r="BZ58" i="6" s="1"/>
  <c r="MC576" i="6"/>
  <c r="CV576" i="6" s="1"/>
  <c r="LW576" i="6"/>
  <c r="CP576" i="6" s="1"/>
  <c r="MA576" i="6"/>
  <c r="CT576" i="6" s="1"/>
  <c r="MI576" i="6"/>
  <c r="DB576" i="6" s="1"/>
  <c r="ME576" i="6"/>
  <c r="CX576" i="6" s="1"/>
  <c r="LY576" i="6"/>
  <c r="CR576" i="6" s="1"/>
  <c r="MK576" i="6"/>
  <c r="DD576" i="6" s="1"/>
  <c r="MG576" i="6"/>
  <c r="CZ576" i="6" s="1"/>
  <c r="DA576" i="6" s="1"/>
  <c r="DV576" i="6" s="1"/>
  <c r="JS94" i="6"/>
  <c r="CI94" i="6" s="1"/>
  <c r="CJ94" i="6" s="1"/>
  <c r="JG94" i="6"/>
  <c r="BW94" i="6" s="1"/>
  <c r="BX94" i="6" s="1"/>
  <c r="JQ94" i="6"/>
  <c r="CG94" i="6" s="1"/>
  <c r="CH94" i="6" s="1"/>
  <c r="JM94" i="6"/>
  <c r="CC94" i="6" s="1"/>
  <c r="CD94" i="6" s="1"/>
  <c r="JI94" i="6"/>
  <c r="BY94" i="6" s="1"/>
  <c r="BZ94" i="6" s="1"/>
  <c r="JE94" i="6"/>
  <c r="BU94" i="6" s="1"/>
  <c r="BV94" i="6" s="1"/>
  <c r="JO94" i="6"/>
  <c r="CE94" i="6" s="1"/>
  <c r="CF94" i="6" s="1"/>
  <c r="JK94" i="6"/>
  <c r="CA94" i="6" s="1"/>
  <c r="CB94" i="6" s="1"/>
  <c r="LQ582" i="6"/>
  <c r="IY582" i="6"/>
  <c r="FH367" i="6"/>
  <c r="K367" i="6" s="1"/>
  <c r="FR367" i="6"/>
  <c r="U367" i="6" s="1"/>
  <c r="FL367" i="6"/>
  <c r="O367" i="6" s="1"/>
  <c r="JO152" i="6"/>
  <c r="CE152" i="6" s="1"/>
  <c r="CF152" i="6" s="1"/>
  <c r="JS152" i="6"/>
  <c r="CI152" i="6"/>
  <c r="CJ152" i="6" s="1"/>
  <c r="JM152" i="6"/>
  <c r="CC152" i="6" s="1"/>
  <c r="CD152" i="6" s="1"/>
  <c r="JI152" i="6"/>
  <c r="BY152" i="6" s="1"/>
  <c r="BZ152" i="6" s="1"/>
  <c r="JG152" i="6"/>
  <c r="BW152" i="6" s="1"/>
  <c r="BX152" i="6" s="1"/>
  <c r="JQ152" i="6"/>
  <c r="CG152" i="6" s="1"/>
  <c r="CH152" i="6" s="1"/>
  <c r="JE152" i="6"/>
  <c r="BU152" i="6" s="1"/>
  <c r="BV152" i="6" s="1"/>
  <c r="JK152" i="6"/>
  <c r="CA152" i="6" s="1"/>
  <c r="CB152" i="6" s="1"/>
  <c r="DU109" i="6"/>
  <c r="JG121" i="6"/>
  <c r="BW121" i="6" s="1"/>
  <c r="BX121" i="6" s="1"/>
  <c r="JK121" i="6"/>
  <c r="CA121" i="6" s="1"/>
  <c r="CB121" i="6" s="1"/>
  <c r="JS121" i="6"/>
  <c r="CI121" i="6" s="1"/>
  <c r="CJ121" i="6" s="1"/>
  <c r="JO121" i="6"/>
  <c r="CE121" i="6" s="1"/>
  <c r="CF121" i="6" s="1"/>
  <c r="JM121" i="6"/>
  <c r="CC121" i="6" s="1"/>
  <c r="CD121" i="6" s="1"/>
  <c r="JQ121" i="6"/>
  <c r="CG121" i="6" s="1"/>
  <c r="CH121" i="6" s="1"/>
  <c r="JE121" i="6"/>
  <c r="BU121" i="6" s="1"/>
  <c r="BV121" i="6" s="1"/>
  <c r="JI121" i="6"/>
  <c r="BY121" i="6" s="1"/>
  <c r="BZ121" i="6" s="1"/>
  <c r="MK25" i="6"/>
  <c r="DD25" i="6" s="1"/>
  <c r="MI25" i="6"/>
  <c r="DB25" i="6" s="1"/>
  <c r="LY25" i="6"/>
  <c r="CR25" i="6" s="1"/>
  <c r="MA25" i="6"/>
  <c r="CT25" i="6" s="1"/>
  <c r="DO25" i="6" s="1"/>
  <c r="MC25" i="6"/>
  <c r="CV25" i="6" s="1"/>
  <c r="MG25" i="6"/>
  <c r="CZ25" i="6" s="1"/>
  <c r="MG6" i="6"/>
  <c r="CZ6" i="6"/>
  <c r="MC6" i="6"/>
  <c r="CV6" i="6" s="1"/>
  <c r="ME6" i="6"/>
  <c r="CX6" i="6" s="1"/>
  <c r="LY6" i="6"/>
  <c r="CR6" i="6" s="1"/>
  <c r="MI6" i="6"/>
  <c r="DB6" i="6" s="1"/>
  <c r="MA6" i="6"/>
  <c r="CT6" i="6" s="1"/>
  <c r="LW6" i="6"/>
  <c r="CP6" i="6" s="1"/>
  <c r="MK6" i="6"/>
  <c r="DD6" i="6" s="1"/>
  <c r="AY400" i="6"/>
  <c r="FD397" i="6"/>
  <c r="G397" i="6" s="1"/>
  <c r="FN397" i="6"/>
  <c r="Q397" i="6" s="1"/>
  <c r="FF397" i="6"/>
  <c r="I397" i="6" s="1"/>
  <c r="FH397" i="6"/>
  <c r="K397" i="6"/>
  <c r="FP397" i="6"/>
  <c r="S397" i="6" s="1"/>
  <c r="DU84" i="6"/>
  <c r="CS111" i="6"/>
  <c r="DN111" i="6" s="1"/>
  <c r="LW124" i="6"/>
  <c r="CP124" i="6" s="1"/>
  <c r="MG124" i="6"/>
  <c r="CZ124" i="6" s="1"/>
  <c r="LY124" i="6"/>
  <c r="CR124" i="6" s="1"/>
  <c r="MK124" i="6"/>
  <c r="DD124" i="6" s="1"/>
  <c r="DE124" i="6" s="1"/>
  <c r="DZ124" i="6" s="1"/>
  <c r="ME124" i="6"/>
  <c r="CX124" i="6" s="1"/>
  <c r="MC124" i="6"/>
  <c r="CV124" i="6" s="1"/>
  <c r="DQ124" i="6" s="1"/>
  <c r="CW99" i="6"/>
  <c r="DR99" i="6" s="1"/>
  <c r="CW117" i="6"/>
  <c r="DR117" i="6" s="1"/>
  <c r="DQ117" i="6"/>
  <c r="JK47" i="6"/>
  <c r="CA47" i="6" s="1"/>
  <c r="CB47" i="6" s="1"/>
  <c r="JS47" i="6"/>
  <c r="CI47" i="6" s="1"/>
  <c r="CJ47" i="6" s="1"/>
  <c r="JQ47" i="6"/>
  <c r="CG47" i="6" s="1"/>
  <c r="CH47" i="6" s="1"/>
  <c r="JE47" i="6"/>
  <c r="BU47" i="6" s="1"/>
  <c r="BV47" i="6" s="1"/>
  <c r="JI47" i="6"/>
  <c r="BY47" i="6" s="1"/>
  <c r="BZ47" i="6" s="1"/>
  <c r="AI400" i="6"/>
  <c r="BD400" i="6" s="1"/>
  <c r="BC400" i="6"/>
  <c r="DM146" i="6"/>
  <c r="JK58" i="6"/>
  <c r="CA58" i="6" s="1"/>
  <c r="CB58" i="6" s="1"/>
  <c r="JK36" i="6"/>
  <c r="CA36" i="6" s="1"/>
  <c r="CB36" i="6" s="1"/>
  <c r="JG36" i="6"/>
  <c r="BW36" i="6" s="1"/>
  <c r="BX36" i="6" s="1"/>
  <c r="JE36" i="6"/>
  <c r="BU36" i="6" s="1"/>
  <c r="BV36" i="6" s="1"/>
  <c r="JI36" i="6"/>
  <c r="BY36" i="6" s="1"/>
  <c r="BZ36" i="6" s="1"/>
  <c r="JM36" i="6"/>
  <c r="CC36" i="6" s="1"/>
  <c r="CD36" i="6" s="1"/>
  <c r="JQ36" i="6"/>
  <c r="CG36" i="6" s="1"/>
  <c r="CH36" i="6" s="1"/>
  <c r="JS36" i="6"/>
  <c r="CI36" i="6" s="1"/>
  <c r="CJ36" i="6" s="1"/>
  <c r="DC128" i="6"/>
  <c r="DX128" i="6" s="1"/>
  <c r="DW128" i="6"/>
  <c r="DA43" i="6"/>
  <c r="DV43" i="6" s="1"/>
  <c r="JM33" i="6"/>
  <c r="CC33" i="6" s="1"/>
  <c r="CD33" i="6" s="1"/>
  <c r="JQ33" i="6"/>
  <c r="CG33" i="6" s="1"/>
  <c r="CH33" i="6" s="1"/>
  <c r="JE33" i="6"/>
  <c r="BU33" i="6" s="1"/>
  <c r="BV33" i="6" s="1"/>
  <c r="JG33" i="6"/>
  <c r="BW33" i="6" s="1"/>
  <c r="BX33" i="6" s="1"/>
  <c r="JS33" i="6"/>
  <c r="CI33" i="6" s="1"/>
  <c r="CJ33" i="6" s="1"/>
  <c r="JO33" i="6"/>
  <c r="CE33" i="6" s="1"/>
  <c r="CF33" i="6" s="1"/>
  <c r="JK33" i="6"/>
  <c r="CA33" i="6" s="1"/>
  <c r="CB33" i="6" s="1"/>
  <c r="JM136" i="6"/>
  <c r="CC136" i="6" s="1"/>
  <c r="CD136" i="6" s="1"/>
  <c r="JS136" i="6"/>
  <c r="CI136" i="6" s="1"/>
  <c r="CJ136" i="6" s="1"/>
  <c r="JE136" i="6"/>
  <c r="BU136" i="6" s="1"/>
  <c r="BV136" i="6" s="1"/>
  <c r="JI136" i="6"/>
  <c r="BY136" i="6" s="1"/>
  <c r="BZ136" i="6" s="1"/>
  <c r="JQ136" i="6"/>
  <c r="CG136" i="6" s="1"/>
  <c r="CH136" i="6" s="1"/>
  <c r="JK136" i="6"/>
  <c r="CA136" i="6" s="1"/>
  <c r="CB136" i="6" s="1"/>
  <c r="JO136" i="6"/>
  <c r="CE136" i="6" s="1"/>
  <c r="CF136" i="6" s="1"/>
  <c r="DE116" i="6"/>
  <c r="DZ116" i="6" s="1"/>
  <c r="MI88" i="6"/>
  <c r="DB88" i="6" s="1"/>
  <c r="ME88" i="6"/>
  <c r="CX88" i="6" s="1"/>
  <c r="LY88" i="6"/>
  <c r="CR88" i="6" s="1"/>
  <c r="DM88" i="6" s="1"/>
  <c r="MC88" i="6"/>
  <c r="CV88" i="6"/>
  <c r="LW88" i="6"/>
  <c r="CP88" i="6" s="1"/>
  <c r="MG88" i="6"/>
  <c r="CZ88" i="6" s="1"/>
  <c r="MK88" i="6"/>
  <c r="DD88" i="6" s="1"/>
  <c r="DE88" i="6" s="1"/>
  <c r="DZ88" i="6" s="1"/>
  <c r="DY77" i="6"/>
  <c r="DE77" i="6"/>
  <c r="DZ77" i="6" s="1"/>
  <c r="HD388" i="6"/>
  <c r="AB388" i="6" s="1"/>
  <c r="HJ388" i="6"/>
  <c r="AH388" i="6" s="1"/>
  <c r="HR388" i="6"/>
  <c r="AP388" i="6" s="1"/>
  <c r="HF388" i="6"/>
  <c r="AD388" i="6" s="1"/>
  <c r="HH388" i="6"/>
  <c r="AF388" i="6"/>
  <c r="HP388" i="6"/>
  <c r="AN388" i="6" s="1"/>
  <c r="HN388" i="6"/>
  <c r="AL388" i="6"/>
  <c r="HL388" i="6"/>
  <c r="AJ388" i="6" s="1"/>
  <c r="JM51" i="6"/>
  <c r="CC51" i="6" s="1"/>
  <c r="CD51" i="6" s="1"/>
  <c r="JK51" i="6"/>
  <c r="CA51" i="6" s="1"/>
  <c r="CB51" i="6" s="1"/>
  <c r="JO51" i="6"/>
  <c r="CE51" i="6" s="1"/>
  <c r="CF51" i="6" s="1"/>
  <c r="JS51" i="6"/>
  <c r="CI51" i="6" s="1"/>
  <c r="CJ51" i="6" s="1"/>
  <c r="JE51" i="6"/>
  <c r="BU51" i="6" s="1"/>
  <c r="BV51" i="6" s="1"/>
  <c r="JQ51" i="6"/>
  <c r="CG51" i="6" s="1"/>
  <c r="CH51" i="6" s="1"/>
  <c r="JG51" i="6"/>
  <c r="BW51" i="6" s="1"/>
  <c r="BX51" i="6" s="1"/>
  <c r="CW55" i="6"/>
  <c r="DR55" i="6" s="1"/>
  <c r="DQ55" i="6"/>
  <c r="JM10" i="6"/>
  <c r="CC10" i="6" s="1"/>
  <c r="CD10" i="6" s="1"/>
  <c r="JE10" i="6"/>
  <c r="BU10" i="6" s="1"/>
  <c r="BV10" i="6" s="1"/>
  <c r="JS10" i="6"/>
  <c r="CI10" i="6" s="1"/>
  <c r="CJ10" i="6" s="1"/>
  <c r="JQ10" i="6"/>
  <c r="CG10" i="6" s="1"/>
  <c r="CH10" i="6" s="1"/>
  <c r="JK10" i="6"/>
  <c r="CA10" i="6" s="1"/>
  <c r="CB10" i="6" s="1"/>
  <c r="JG10" i="6"/>
  <c r="BW10" i="6" s="1"/>
  <c r="BX10" i="6" s="1"/>
  <c r="JI10" i="6"/>
  <c r="BY10" i="6" s="1"/>
  <c r="BZ10" i="6" s="1"/>
  <c r="JO10" i="6"/>
  <c r="CE10" i="6" s="1"/>
  <c r="CF10" i="6" s="1"/>
  <c r="BE396" i="6"/>
  <c r="AK396" i="6"/>
  <c r="BF396" i="6" s="1"/>
  <c r="AK387" i="6"/>
  <c r="BF387" i="6" s="1"/>
  <c r="AG370" i="6"/>
  <c r="BB370" i="6" s="1"/>
  <c r="BA370" i="6"/>
  <c r="CW84" i="6"/>
  <c r="DR84" i="6" s="1"/>
  <c r="ME81" i="6"/>
  <c r="CX81" i="6" s="1"/>
  <c r="LW81" i="6"/>
  <c r="CP81" i="6" s="1"/>
  <c r="MK81" i="6"/>
  <c r="DD81" i="6" s="1"/>
  <c r="LY81" i="6"/>
  <c r="CR81" i="6" s="1"/>
  <c r="MI81" i="6"/>
  <c r="DB81" i="6" s="1"/>
  <c r="DC81" i="6" s="1"/>
  <c r="DX81" i="6" s="1"/>
  <c r="MC81" i="6"/>
  <c r="CV81" i="6" s="1"/>
  <c r="MA81" i="6"/>
  <c r="CT81" i="6" s="1"/>
  <c r="MG81" i="6"/>
  <c r="CZ81" i="6" s="1"/>
  <c r="JS96" i="6"/>
  <c r="CI96" i="6" s="1"/>
  <c r="CJ96" i="6" s="1"/>
  <c r="DO50" i="6"/>
  <c r="CU50" i="6"/>
  <c r="DP50" i="6" s="1"/>
  <c r="JE576" i="6"/>
  <c r="BU576" i="6" s="1"/>
  <c r="BV576" i="6" s="1"/>
  <c r="JQ576" i="6"/>
  <c r="CG576" i="6" s="1"/>
  <c r="CH576" i="6" s="1"/>
  <c r="JI576" i="6"/>
  <c r="BY576" i="6" s="1"/>
  <c r="BZ576" i="6" s="1"/>
  <c r="JS576" i="6"/>
  <c r="CI576" i="6" s="1"/>
  <c r="CJ576" i="6" s="1"/>
  <c r="JO576" i="6"/>
  <c r="CE576" i="6" s="1"/>
  <c r="CF576" i="6" s="1"/>
  <c r="JM576" i="6"/>
  <c r="CC576" i="6" s="1"/>
  <c r="CD576" i="6" s="1"/>
  <c r="JK576" i="6"/>
  <c r="CA576" i="6" s="1"/>
  <c r="CB576" i="6" s="1"/>
  <c r="JG576" i="6"/>
  <c r="BW576" i="6" s="1"/>
  <c r="BX576" i="6" s="1"/>
  <c r="LY454" i="6"/>
  <c r="CR454" i="6" s="1"/>
  <c r="MK454" i="6"/>
  <c r="DD454" i="6" s="1"/>
  <c r="MC454" i="6"/>
  <c r="CV454" i="6" s="1"/>
  <c r="MG454" i="6"/>
  <c r="CZ454" i="6" s="1"/>
  <c r="MI488" i="6"/>
  <c r="DB488" i="6" s="1"/>
  <c r="MC488" i="6"/>
  <c r="CV488" i="6" s="1"/>
  <c r="JE26" i="6"/>
  <c r="BU26" i="6" s="1"/>
  <c r="BV26" i="6" s="1"/>
  <c r="JI394" i="6"/>
  <c r="BY394" i="6" s="1"/>
  <c r="BZ394" i="6" s="1"/>
  <c r="JE394" i="6"/>
  <c r="BU394" i="6" s="1"/>
  <c r="BV394" i="6" s="1"/>
  <c r="JM394" i="6"/>
  <c r="CC394" i="6" s="1"/>
  <c r="CD394" i="6" s="1"/>
  <c r="JK394" i="6"/>
  <c r="CA394" i="6" s="1"/>
  <c r="CB394" i="6" s="1"/>
  <c r="JS394" i="6"/>
  <c r="CI394" i="6" s="1"/>
  <c r="CJ394" i="6" s="1"/>
  <c r="JG394" i="6"/>
  <c r="BW394" i="6" s="1"/>
  <c r="BX394" i="6" s="1"/>
  <c r="JQ394" i="6"/>
  <c r="CG394" i="6" s="1"/>
  <c r="CH394" i="6" s="1"/>
  <c r="JO394" i="6"/>
  <c r="CE394" i="6" s="1"/>
  <c r="CF394" i="6" s="1"/>
  <c r="LY152" i="6"/>
  <c r="CR152" i="6" s="1"/>
  <c r="MK152" i="6"/>
  <c r="DD152" i="6" s="1"/>
  <c r="MI152" i="6"/>
  <c r="DB152" i="6" s="1"/>
  <c r="MC152" i="6"/>
  <c r="CV152" i="6" s="1"/>
  <c r="MA152" i="6"/>
  <c r="CT152" i="6" s="1"/>
  <c r="MG152" i="6"/>
  <c r="CZ152" i="6" s="1"/>
  <c r="ME152" i="6"/>
  <c r="CX152" i="6" s="1"/>
  <c r="LW152" i="6"/>
  <c r="CP152" i="6" s="1"/>
  <c r="LW131" i="6"/>
  <c r="CP131" i="6" s="1"/>
  <c r="ME131" i="6"/>
  <c r="CX131" i="6" s="1"/>
  <c r="MA131" i="6"/>
  <c r="CT131" i="6" s="1"/>
  <c r="DO131" i="6" s="1"/>
  <c r="MI131" i="6"/>
  <c r="DB131" i="6" s="1"/>
  <c r="LY131" i="6"/>
  <c r="CR131" i="6" s="1"/>
  <c r="MK131" i="6"/>
  <c r="DD131" i="6" s="1"/>
  <c r="MG131" i="6"/>
  <c r="CZ131" i="6" s="1"/>
  <c r="MC131" i="6"/>
  <c r="CV131" i="6" s="1"/>
  <c r="DQ131" i="6" s="1"/>
  <c r="MC121" i="6"/>
  <c r="CV121" i="6" s="1"/>
  <c r="MI121" i="6"/>
  <c r="DB121" i="6" s="1"/>
  <c r="MK121" i="6"/>
  <c r="DD121" i="6" s="1"/>
  <c r="MG121" i="6"/>
  <c r="CZ121" i="6" s="1"/>
  <c r="LW121" i="6"/>
  <c r="CP121" i="6" s="1"/>
  <c r="MA121" i="6"/>
  <c r="CT121" i="6" s="1"/>
  <c r="CU121" i="6" s="1"/>
  <c r="DP121" i="6" s="1"/>
  <c r="ME121" i="6"/>
  <c r="CX121" i="6" s="1"/>
  <c r="LY121" i="6"/>
  <c r="CR121" i="6" s="1"/>
  <c r="MK74" i="6"/>
  <c r="DD74" i="6" s="1"/>
  <c r="LY74" i="6"/>
  <c r="CR74" i="6" s="1"/>
  <c r="MA74" i="6"/>
  <c r="CT74" i="6" s="1"/>
  <c r="ME74" i="6"/>
  <c r="CX74" i="6" s="1"/>
  <c r="MI74" i="6"/>
  <c r="DB74" i="6"/>
  <c r="MG74" i="6"/>
  <c r="CZ74" i="6" s="1"/>
  <c r="DA74" i="6" s="1"/>
  <c r="DV74" i="6" s="1"/>
  <c r="MC74" i="6"/>
  <c r="CV74" i="6"/>
  <c r="LW74" i="6"/>
  <c r="CP74" i="6" s="1"/>
  <c r="ME62" i="6"/>
  <c r="CX62" i="6" s="1"/>
  <c r="JG25" i="6"/>
  <c r="BW25" i="6" s="1"/>
  <c r="BX25" i="6" s="1"/>
  <c r="JK25" i="6"/>
  <c r="CA25" i="6" s="1"/>
  <c r="CB25" i="6" s="1"/>
  <c r="JE25" i="6"/>
  <c r="BU25" i="6" s="1"/>
  <c r="BV25" i="6" s="1"/>
  <c r="JS25" i="6"/>
  <c r="CI25" i="6" s="1"/>
  <c r="CJ25" i="6" s="1"/>
  <c r="JM25" i="6"/>
  <c r="CC25" i="6" s="1"/>
  <c r="CD25" i="6" s="1"/>
  <c r="JQ25" i="6"/>
  <c r="CG25" i="6" s="1"/>
  <c r="CH25" i="6" s="1"/>
  <c r="JI25" i="6"/>
  <c r="BY25" i="6" s="1"/>
  <c r="BZ25" i="6" s="1"/>
  <c r="JO25" i="6"/>
  <c r="CE25" i="6" s="1"/>
  <c r="CF25" i="6" s="1"/>
  <c r="CS133" i="6"/>
  <c r="DN133" i="6" s="1"/>
  <c r="DM133" i="6"/>
  <c r="LQ492" i="6"/>
  <c r="IY492" i="6"/>
  <c r="JM124" i="6"/>
  <c r="CC124" i="6" s="1"/>
  <c r="CD124" i="6" s="1"/>
  <c r="JE124" i="6"/>
  <c r="BU124" i="6" s="1"/>
  <c r="BV124" i="6" s="1"/>
  <c r="JQ124" i="6"/>
  <c r="CG124" i="6" s="1"/>
  <c r="CH124" i="6" s="1"/>
  <c r="JG124" i="6"/>
  <c r="BW124" i="6" s="1"/>
  <c r="BX124" i="6" s="1"/>
  <c r="JI124" i="6"/>
  <c r="BY124" i="6" s="1"/>
  <c r="BZ124" i="6" s="1"/>
  <c r="JO124" i="6"/>
  <c r="CE124" i="6" s="1"/>
  <c r="CF124" i="6" s="1"/>
  <c r="JS124" i="6"/>
  <c r="CI124" i="6"/>
  <c r="CJ124" i="6" s="1"/>
  <c r="JK124" i="6"/>
  <c r="CA124" i="6" s="1"/>
  <c r="CB124" i="6" s="1"/>
  <c r="DS94" i="6"/>
  <c r="CY94" i="6"/>
  <c r="DT94" i="6" s="1"/>
  <c r="JM47" i="6"/>
  <c r="CC47" i="6" s="1"/>
  <c r="CD47" i="6" s="1"/>
  <c r="MG47" i="6"/>
  <c r="CZ47" i="6" s="1"/>
  <c r="DA47" i="6" s="1"/>
  <c r="DV47" i="6" s="1"/>
  <c r="MI47" i="6"/>
  <c r="DB47" i="6" s="1"/>
  <c r="LW47" i="6"/>
  <c r="CP47" i="6" s="1"/>
  <c r="ME47" i="6"/>
  <c r="CX47" i="6" s="1"/>
  <c r="MA47" i="6"/>
  <c r="CT47" i="6" s="1"/>
  <c r="MK47" i="6"/>
  <c r="DD47" i="6" s="1"/>
  <c r="MC47" i="6"/>
  <c r="CV47" i="6" s="1"/>
  <c r="DK451" i="6"/>
  <c r="CQ451" i="6"/>
  <c r="DL451" i="6" s="1"/>
  <c r="DC98" i="6"/>
  <c r="DX98" i="6" s="1"/>
  <c r="DW98" i="6"/>
  <c r="LW62" i="6"/>
  <c r="CP62" i="6" s="1"/>
  <c r="ME36" i="6"/>
  <c r="CX36" i="6" s="1"/>
  <c r="LW36" i="6"/>
  <c r="CP36" i="6" s="1"/>
  <c r="LY36" i="6"/>
  <c r="CR36" i="6" s="1"/>
  <c r="MA36" i="6"/>
  <c r="CT36" i="6" s="1"/>
  <c r="MI36" i="6"/>
  <c r="DB36" i="6" s="1"/>
  <c r="MK36" i="6"/>
  <c r="DD36" i="6" s="1"/>
  <c r="MG36" i="6"/>
  <c r="CZ36" i="6" s="1"/>
  <c r="MC36" i="6"/>
  <c r="CV36" i="6" s="1"/>
  <c r="JQ132" i="6"/>
  <c r="CG132" i="6" s="1"/>
  <c r="CH132" i="6" s="1"/>
  <c r="ME87" i="6"/>
  <c r="CX87" i="6" s="1"/>
  <c r="MK33" i="6"/>
  <c r="DD33" i="6"/>
  <c r="LY33" i="6"/>
  <c r="CR33" i="6" s="1"/>
  <c r="MG33" i="6"/>
  <c r="CZ33" i="6" s="1"/>
  <c r="MC33" i="6"/>
  <c r="CV33" i="6" s="1"/>
  <c r="MI33" i="6"/>
  <c r="DB33" i="6" s="1"/>
  <c r="ME33" i="6"/>
  <c r="CX33" i="6" s="1"/>
  <c r="MA33" i="6"/>
  <c r="CT33" i="6" s="1"/>
  <c r="LW136" i="6"/>
  <c r="CP136" i="6" s="1"/>
  <c r="MI136" i="6"/>
  <c r="DB136" i="6" s="1"/>
  <c r="ME136" i="6"/>
  <c r="CX136" i="6" s="1"/>
  <c r="CY136" i="6" s="1"/>
  <c r="DT136" i="6" s="1"/>
  <c r="MC136" i="6"/>
  <c r="CV136" i="6" s="1"/>
  <c r="MA136" i="6"/>
  <c r="CT136" i="6" s="1"/>
  <c r="MG136" i="6"/>
  <c r="CZ136" i="6" s="1"/>
  <c r="DY84" i="6"/>
  <c r="DE84" i="6"/>
  <c r="DZ84" i="6" s="1"/>
  <c r="JM34" i="6"/>
  <c r="CC34" i="6" s="1"/>
  <c r="CD34" i="6" s="1"/>
  <c r="JE34" i="6"/>
  <c r="BU34" i="6" s="1"/>
  <c r="BV34" i="6" s="1"/>
  <c r="JG34" i="6"/>
  <c r="BW34" i="6" s="1"/>
  <c r="BX34" i="6" s="1"/>
  <c r="JS34" i="6"/>
  <c r="CI34" i="6" s="1"/>
  <c r="CJ34" i="6" s="1"/>
  <c r="JO34" i="6"/>
  <c r="CE34" i="6" s="1"/>
  <c r="CF34" i="6" s="1"/>
  <c r="JK34" i="6"/>
  <c r="CA34" i="6" s="1"/>
  <c r="CB34" i="6" s="1"/>
  <c r="LY47" i="6"/>
  <c r="CR47" i="6" s="1"/>
  <c r="AG387" i="6"/>
  <c r="BB387" i="6" s="1"/>
  <c r="AO266" i="6"/>
  <c r="BJ266" i="6" s="1"/>
  <c r="BI266" i="6"/>
  <c r="DE219" i="6"/>
  <c r="DZ219" i="6" s="1"/>
  <c r="DY219" i="6"/>
  <c r="JI88" i="6"/>
  <c r="BY88" i="6" s="1"/>
  <c r="BZ88" i="6" s="1"/>
  <c r="JM96" i="6"/>
  <c r="CC96" i="6" s="1"/>
  <c r="CD96" i="6" s="1"/>
  <c r="JQ58" i="6"/>
  <c r="CG58" i="6" s="1"/>
  <c r="CH58" i="6" s="1"/>
  <c r="CW61" i="6"/>
  <c r="DR61" i="6" s="1"/>
  <c r="DQ61" i="6"/>
  <c r="MK10" i="6"/>
  <c r="DD10" i="6" s="1"/>
  <c r="MC10" i="6"/>
  <c r="CV10" i="6" s="1"/>
  <c r="MG10" i="6"/>
  <c r="CZ10" i="6" s="1"/>
  <c r="MA10" i="6"/>
  <c r="CT10" i="6" s="1"/>
  <c r="DO10" i="6" s="1"/>
  <c r="ME10" i="6"/>
  <c r="CX10" i="6" s="1"/>
  <c r="LW10" i="6"/>
  <c r="CP10" i="6" s="1"/>
  <c r="MI10" i="6"/>
  <c r="DB10" i="6" s="1"/>
  <c r="JK367" i="6"/>
  <c r="CA367" i="6" s="1"/>
  <c r="CB367" i="6" s="1"/>
  <c r="JE367" i="6"/>
  <c r="BU367" i="6" s="1"/>
  <c r="BV367" i="6" s="1"/>
  <c r="JI367" i="6"/>
  <c r="BY367" i="6" s="1"/>
  <c r="BZ367" i="6" s="1"/>
  <c r="JG367" i="6"/>
  <c r="BW367" i="6" s="1"/>
  <c r="BX367" i="6" s="1"/>
  <c r="JM367" i="6"/>
  <c r="CC367" i="6" s="1"/>
  <c r="CD367" i="6" s="1"/>
  <c r="JS367" i="6"/>
  <c r="CI367" i="6" s="1"/>
  <c r="CJ367" i="6" s="1"/>
  <c r="JO367" i="6"/>
  <c r="CE367" i="6" s="1"/>
  <c r="CF367" i="6" s="1"/>
  <c r="JQ367" i="6"/>
  <c r="CG367" i="6" s="1"/>
  <c r="CH367" i="6" s="1"/>
  <c r="BI191" i="6"/>
  <c r="JI132" i="6"/>
  <c r="BY132" i="6" s="1"/>
  <c r="BZ132" i="6" s="1"/>
  <c r="JE81" i="6"/>
  <c r="BU81" i="6" s="1"/>
  <c r="BV81" i="6" s="1"/>
  <c r="JS81" i="6"/>
  <c r="CI81" i="6" s="1"/>
  <c r="CJ81" i="6" s="1"/>
  <c r="JG81" i="6"/>
  <c r="BW81" i="6" s="1"/>
  <c r="BX81" i="6" s="1"/>
  <c r="JM81" i="6"/>
  <c r="CC81" i="6" s="1"/>
  <c r="CD81" i="6" s="1"/>
  <c r="JI81" i="6"/>
  <c r="BY81" i="6" s="1"/>
  <c r="BZ81" i="6" s="1"/>
  <c r="JO81" i="6"/>
  <c r="CE81" i="6" s="1"/>
  <c r="CF81" i="6" s="1"/>
  <c r="JK81" i="6"/>
  <c r="CA81" i="6" s="1"/>
  <c r="CB81" i="6" s="1"/>
  <c r="JQ81" i="6"/>
  <c r="CG81" i="6" s="1"/>
  <c r="CH81" i="6" s="1"/>
  <c r="JO66" i="6"/>
  <c r="CE66" i="6" s="1"/>
  <c r="CF66" i="6" s="1"/>
  <c r="JQ32" i="6"/>
  <c r="CG32" i="6" s="1"/>
  <c r="CH32" i="6" s="1"/>
  <c r="JI32" i="6"/>
  <c r="BY32" i="6" s="1"/>
  <c r="BZ32" i="6" s="1"/>
  <c r="JG32" i="6"/>
  <c r="BW32" i="6" s="1"/>
  <c r="BX32" i="6" s="1"/>
  <c r="JS32" i="6"/>
  <c r="CI32" i="6" s="1"/>
  <c r="CJ32" i="6" s="1"/>
  <c r="JO32" i="6"/>
  <c r="CE32" i="6" s="1"/>
  <c r="CF32" i="6" s="1"/>
  <c r="JK32" i="6"/>
  <c r="CA32" i="6" s="1"/>
  <c r="CB32" i="6" s="1"/>
  <c r="JE32" i="6"/>
  <c r="BU32" i="6" s="1"/>
  <c r="BV32" i="6" s="1"/>
  <c r="JS18" i="6"/>
  <c r="CI18" i="6" s="1"/>
  <c r="CJ18" i="6" s="1"/>
  <c r="JM18" i="6"/>
  <c r="CC18" i="6" s="1"/>
  <c r="CD18" i="6" s="1"/>
  <c r="JI18" i="6"/>
  <c r="BY18" i="6" s="1"/>
  <c r="BZ18" i="6" s="1"/>
  <c r="JG18" i="6"/>
  <c r="BW18" i="6" s="1"/>
  <c r="BX18" i="6" s="1"/>
  <c r="JQ18" i="6"/>
  <c r="CG18" i="6" s="1"/>
  <c r="CH18" i="6" s="1"/>
  <c r="JE18" i="6"/>
  <c r="BU18" i="6" s="1"/>
  <c r="BV18" i="6" s="1"/>
  <c r="LW33" i="6"/>
  <c r="CP33" i="6" s="1"/>
  <c r="DK33" i="6" s="1"/>
  <c r="MA420" i="6"/>
  <c r="CT420" i="6" s="1"/>
  <c r="LW420" i="6"/>
  <c r="CP420" i="6" s="1"/>
  <c r="MI420" i="6"/>
  <c r="DB420" i="6" s="1"/>
  <c r="ME420" i="6"/>
  <c r="CX420" i="6" s="1"/>
  <c r="AW397" i="6"/>
  <c r="AC397" i="6"/>
  <c r="AX397" i="6" s="1"/>
  <c r="AO370" i="6"/>
  <c r="BJ370" i="6" s="1"/>
  <c r="JE131" i="6"/>
  <c r="BU131" i="6" s="1"/>
  <c r="BV131" i="6" s="1"/>
  <c r="JG131" i="6"/>
  <c r="BW131" i="6" s="1"/>
  <c r="BX131" i="6" s="1"/>
  <c r="JM131" i="6"/>
  <c r="CC131" i="6" s="1"/>
  <c r="CD131" i="6" s="1"/>
  <c r="JI131" i="6"/>
  <c r="BY131" i="6" s="1"/>
  <c r="BZ131" i="6" s="1"/>
  <c r="JO131" i="6"/>
  <c r="CE131" i="6" s="1"/>
  <c r="CF131" i="6" s="1"/>
  <c r="JK131" i="6"/>
  <c r="CA131" i="6" s="1"/>
  <c r="CB131" i="6" s="1"/>
  <c r="JQ131" i="6"/>
  <c r="CG131" i="6" s="1"/>
  <c r="CH131" i="6" s="1"/>
  <c r="JS131" i="6"/>
  <c r="CI131" i="6" s="1"/>
  <c r="CJ131" i="6" s="1"/>
  <c r="LW144" i="6"/>
  <c r="CP144" i="6" s="1"/>
  <c r="MC144" i="6"/>
  <c r="CV144" i="6" s="1"/>
  <c r="MA144" i="6"/>
  <c r="CT144" i="6" s="1"/>
  <c r="MG144" i="6"/>
  <c r="CZ144" i="6" s="1"/>
  <c r="ME144" i="6"/>
  <c r="CX144" i="6" s="1"/>
  <c r="MK144" i="6"/>
  <c r="DD144" i="6" s="1"/>
  <c r="DE144" i="6" s="1"/>
  <c r="DZ144" i="6" s="1"/>
  <c r="MI144" i="6"/>
  <c r="DB144" i="6" s="1"/>
  <c r="LY144" i="6"/>
  <c r="CR144" i="6" s="1"/>
  <c r="JS74" i="6"/>
  <c r="CI74" i="6" s="1"/>
  <c r="CJ74" i="6" s="1"/>
  <c r="JK74" i="6"/>
  <c r="CA74" i="6" s="1"/>
  <c r="CB74" i="6" s="1"/>
  <c r="JE74" i="6"/>
  <c r="BU74" i="6" s="1"/>
  <c r="BV74" i="6" s="1"/>
  <c r="JQ74" i="6"/>
  <c r="CG74" i="6" s="1"/>
  <c r="CH74" i="6" s="1"/>
  <c r="JI74" i="6"/>
  <c r="BY74" i="6" s="1"/>
  <c r="BZ74" i="6" s="1"/>
  <c r="MI154" i="6"/>
  <c r="DB154" i="6" s="1"/>
  <c r="ME154" i="6"/>
  <c r="CX154" i="6" s="1"/>
  <c r="LW154" i="6"/>
  <c r="CP154" i="6" s="1"/>
  <c r="LY154" i="6"/>
  <c r="CR154" i="6" s="1"/>
  <c r="MA154" i="6"/>
  <c r="CT154" i="6" s="1"/>
  <c r="MK154" i="6"/>
  <c r="DD154" i="6" s="1"/>
  <c r="MC154" i="6"/>
  <c r="CV154" i="6" s="1"/>
  <c r="MG154" i="6"/>
  <c r="CZ154" i="6" s="1"/>
  <c r="DA154" i="6" s="1"/>
  <c r="DV154" i="6" s="1"/>
  <c r="LQ407" i="6"/>
  <c r="IY407" i="6"/>
  <c r="DS116" i="6"/>
  <c r="CY116" i="6"/>
  <c r="DT116" i="6" s="1"/>
  <c r="FL391" i="6"/>
  <c r="O391" i="6" s="1"/>
  <c r="FH391" i="6"/>
  <c r="K391" i="6" s="1"/>
  <c r="FF391" i="6"/>
  <c r="I391" i="6" s="1"/>
  <c r="FJ391" i="6"/>
  <c r="M391" i="6" s="1"/>
  <c r="FN391" i="6"/>
  <c r="Q391" i="6" s="1"/>
  <c r="FD391" i="6"/>
  <c r="G391" i="6" s="1"/>
  <c r="FR391" i="6"/>
  <c r="U391" i="6" s="1"/>
  <c r="FP391" i="6"/>
  <c r="S391" i="6" s="1"/>
  <c r="CU118" i="6"/>
  <c r="DP118" i="6" s="1"/>
  <c r="DO118" i="6"/>
  <c r="DS61" i="6"/>
  <c r="CY61" i="6"/>
  <c r="DT61" i="6" s="1"/>
  <c r="DQ52" i="6"/>
  <c r="CW52" i="6"/>
  <c r="DR52" i="6" s="1"/>
  <c r="MG44" i="6"/>
  <c r="CZ44" i="6" s="1"/>
  <c r="IY499" i="6"/>
  <c r="LQ499" i="6"/>
  <c r="HF398" i="6"/>
  <c r="AD398" i="6" s="1"/>
  <c r="AE398" i="6" s="1"/>
  <c r="AZ398" i="6" s="1"/>
  <c r="HL398" i="6"/>
  <c r="AJ398" i="6" s="1"/>
  <c r="HJ398" i="6"/>
  <c r="AH398" i="6" s="1"/>
  <c r="HR398" i="6"/>
  <c r="AP398" i="6" s="1"/>
  <c r="HD398" i="6"/>
  <c r="AB398" i="6"/>
  <c r="HH398" i="6"/>
  <c r="AF398" i="6" s="1"/>
  <c r="HP398" i="6"/>
  <c r="AN398" i="6" s="1"/>
  <c r="HN398" i="6"/>
  <c r="AL398" i="6" s="1"/>
  <c r="BG398" i="6" s="1"/>
  <c r="T183" i="6"/>
  <c r="DW125" i="6"/>
  <c r="DC125" i="6"/>
  <c r="DX125" i="6" s="1"/>
  <c r="DX116" i="6"/>
  <c r="DW116" i="6"/>
  <c r="MA87" i="6"/>
  <c r="CT87" i="6" s="1"/>
  <c r="LY87" i="6"/>
  <c r="CR87" i="6" s="1"/>
  <c r="MI87" i="6"/>
  <c r="DB87" i="6" s="1"/>
  <c r="JE70" i="6"/>
  <c r="BU70" i="6" s="1"/>
  <c r="BV70" i="6" s="1"/>
  <c r="JG70" i="6"/>
  <c r="BW70" i="6" s="1"/>
  <c r="BX70" i="6" s="1"/>
  <c r="JK70" i="6"/>
  <c r="CA70" i="6" s="1"/>
  <c r="CB70" i="6" s="1"/>
  <c r="JQ70" i="6"/>
  <c r="CG70" i="6" s="1"/>
  <c r="CH70" i="6" s="1"/>
  <c r="LY63" i="6"/>
  <c r="CR63" i="6" s="1"/>
  <c r="DM63" i="6" s="1"/>
  <c r="MC63" i="6"/>
  <c r="CV63" i="6" s="1"/>
  <c r="MG63" i="6"/>
  <c r="CZ63" i="6" s="1"/>
  <c r="ME63" i="6"/>
  <c r="CX63" i="6" s="1"/>
  <c r="MK63" i="6"/>
  <c r="DD63" i="6" s="1"/>
  <c r="MI63" i="6"/>
  <c r="DB63" i="6" s="1"/>
  <c r="MA63" i="6"/>
  <c r="CT63" i="6" s="1"/>
  <c r="LW63" i="6"/>
  <c r="CP63" i="6" s="1"/>
  <c r="AQ387" i="6"/>
  <c r="BL387" i="6" s="1"/>
  <c r="BK387" i="6"/>
  <c r="JG47" i="6"/>
  <c r="BW47" i="6" s="1"/>
  <c r="BX47" i="6" s="1"/>
  <c r="MC34" i="6"/>
  <c r="CV34" i="6" s="1"/>
  <c r="MI34" i="6"/>
  <c r="DB34" i="6" s="1"/>
  <c r="MG34" i="6"/>
  <c r="CZ34" i="6" s="1"/>
  <c r="LW34" i="6"/>
  <c r="CP34" i="6" s="1"/>
  <c r="LY34" i="6"/>
  <c r="CR34" i="6" s="1"/>
  <c r="ME34" i="6"/>
  <c r="CX34" i="6" s="1"/>
  <c r="DS34" i="6" s="1"/>
  <c r="AI366" i="6"/>
  <c r="BD366" i="6" s="1"/>
  <c r="BC366" i="6"/>
  <c r="BE392" i="6"/>
  <c r="AK392" i="6"/>
  <c r="BF392" i="6" s="1"/>
  <c r="LQ92" i="6"/>
  <c r="IY92" i="6"/>
  <c r="AC384" i="6"/>
  <c r="AX384" i="6" s="1"/>
  <c r="AW384" i="6"/>
  <c r="BC387" i="6"/>
  <c r="AI387" i="6"/>
  <c r="BD387" i="6" s="1"/>
  <c r="AQ266" i="6"/>
  <c r="BL266" i="6" s="1"/>
  <c r="BK266" i="6"/>
  <c r="JK125" i="6"/>
  <c r="CA125" i="6" s="1"/>
  <c r="CB125" i="6" s="1"/>
  <c r="JE125" i="6"/>
  <c r="BU125" i="6" s="1"/>
  <c r="BV125" i="6" s="1"/>
  <c r="JO125" i="6"/>
  <c r="CE125" i="6" s="1"/>
  <c r="CF125" i="6" s="1"/>
  <c r="JM125" i="6"/>
  <c r="CC125" i="6" s="1"/>
  <c r="CD125" i="6" s="1"/>
  <c r="JG125" i="6"/>
  <c r="BW125" i="6" s="1"/>
  <c r="BX125" i="6" s="1"/>
  <c r="JS125" i="6"/>
  <c r="CI125" i="6" s="1"/>
  <c r="CJ125" i="6" s="1"/>
  <c r="JQ88" i="6"/>
  <c r="CG88" i="6" s="1"/>
  <c r="CH88" i="6" s="1"/>
  <c r="MA32" i="6"/>
  <c r="CT32" i="6" s="1"/>
  <c r="LY32" i="6"/>
  <c r="CR32" i="6" s="1"/>
  <c r="MG32" i="6"/>
  <c r="CZ32" i="6" s="1"/>
  <c r="MK32" i="6"/>
  <c r="DD32" i="6" s="1"/>
  <c r="MC32" i="6"/>
  <c r="CV32" i="6" s="1"/>
  <c r="DQ32" i="6" s="1"/>
  <c r="MI32" i="6"/>
  <c r="DB32" i="6" s="1"/>
  <c r="ME32" i="6"/>
  <c r="CX32" i="6" s="1"/>
  <c r="MG18" i="6"/>
  <c r="CZ18" i="6"/>
  <c r="LY18" i="6"/>
  <c r="CR18" i="6" s="1"/>
  <c r="CS18" i="6" s="1"/>
  <c r="DN18" i="6" s="1"/>
  <c r="MK18" i="6"/>
  <c r="DD18" i="6" s="1"/>
  <c r="DE18" i="6" s="1"/>
  <c r="DZ18" i="6" s="1"/>
  <c r="MC18" i="6"/>
  <c r="CV18" i="6" s="1"/>
  <c r="LW18" i="6"/>
  <c r="CP18" i="6" s="1"/>
  <c r="MI18" i="6"/>
  <c r="DB18" i="6"/>
  <c r="MA18" i="6"/>
  <c r="CT18" i="6" s="1"/>
  <c r="ME18" i="6"/>
  <c r="CX18" i="6" s="1"/>
  <c r="JG474" i="6"/>
  <c r="BW474" i="6" s="1"/>
  <c r="BX474" i="6" s="1"/>
  <c r="JQ474" i="6"/>
  <c r="CG474" i="6" s="1"/>
  <c r="CH474" i="6" s="1"/>
  <c r="JS474" i="6"/>
  <c r="CI474" i="6" s="1"/>
  <c r="CJ474" i="6" s="1"/>
  <c r="JM474" i="6"/>
  <c r="CC474" i="6" s="1"/>
  <c r="CD474" i="6" s="1"/>
  <c r="JO474" i="6"/>
  <c r="CE474" i="6" s="1"/>
  <c r="CF474" i="6" s="1"/>
  <c r="JK474" i="6"/>
  <c r="CA474" i="6" s="1"/>
  <c r="CB474" i="6" s="1"/>
  <c r="JQ451" i="6"/>
  <c r="CG451" i="6" s="1"/>
  <c r="CH451" i="6" s="1"/>
  <c r="JM451" i="6"/>
  <c r="CC451" i="6" s="1"/>
  <c r="CD451" i="6" s="1"/>
  <c r="JS451" i="6"/>
  <c r="CI451" i="6" s="1"/>
  <c r="CJ451" i="6" s="1"/>
  <c r="JG451" i="6"/>
  <c r="BW451" i="6" s="1"/>
  <c r="BX451" i="6" s="1"/>
  <c r="JO451" i="6"/>
  <c r="CE451" i="6" s="1"/>
  <c r="CF451" i="6" s="1"/>
  <c r="JI451" i="6"/>
  <c r="BY451" i="6" s="1"/>
  <c r="BZ451" i="6" s="1"/>
  <c r="JK451" i="6"/>
  <c r="CA451" i="6" s="1"/>
  <c r="CB451" i="6" s="1"/>
  <c r="JE451" i="6"/>
  <c r="BU451" i="6" s="1"/>
  <c r="BV451" i="6" s="1"/>
  <c r="JS55" i="6"/>
  <c r="CI55" i="6" s="1"/>
  <c r="CJ55" i="6" s="1"/>
  <c r="JI55" i="6"/>
  <c r="BY55" i="6" s="1"/>
  <c r="BZ55" i="6" s="1"/>
  <c r="JK55" i="6"/>
  <c r="CA55" i="6" s="1"/>
  <c r="CB55" i="6" s="1"/>
  <c r="JQ55" i="6"/>
  <c r="CG55" i="6" s="1"/>
  <c r="CH55" i="6" s="1"/>
  <c r="JO55" i="6"/>
  <c r="CE55" i="6" s="1"/>
  <c r="CF55" i="6" s="1"/>
  <c r="ME480" i="6"/>
  <c r="CX480" i="6" s="1"/>
  <c r="MA480" i="6"/>
  <c r="CT480" i="6" s="1"/>
  <c r="CU480" i="6" s="1"/>
  <c r="DP480" i="6" s="1"/>
  <c r="MI480" i="6"/>
  <c r="DB480" i="6" s="1"/>
  <c r="LW128" i="6"/>
  <c r="CP128" i="6" s="1"/>
  <c r="DK128" i="6" s="1"/>
  <c r="ME128" i="6"/>
  <c r="CX128" i="6" s="1"/>
  <c r="MK128" i="6"/>
  <c r="DD128" i="6" s="1"/>
  <c r="DY128" i="6" s="1"/>
  <c r="MG128" i="6"/>
  <c r="CZ128" i="6" s="1"/>
  <c r="MC128" i="6"/>
  <c r="CV128" i="6" s="1"/>
  <c r="DQ128" i="6" s="1"/>
  <c r="LY128" i="6"/>
  <c r="CR128" i="6" s="1"/>
  <c r="JS144" i="6"/>
  <c r="CI144" i="6" s="1"/>
  <c r="CJ144" i="6" s="1"/>
  <c r="JE144" i="6"/>
  <c r="BU144" i="6" s="1"/>
  <c r="BV144" i="6" s="1"/>
  <c r="JM144" i="6"/>
  <c r="CC144" i="6" s="1"/>
  <c r="CD144" i="6" s="1"/>
  <c r="JI144" i="6"/>
  <c r="BY144" i="6" s="1"/>
  <c r="BZ144" i="6" s="1"/>
  <c r="JO144" i="6"/>
  <c r="CE144" i="6" s="1"/>
  <c r="CF144" i="6" s="1"/>
  <c r="JG144" i="6"/>
  <c r="BW144" i="6" s="1"/>
  <c r="BX144" i="6" s="1"/>
  <c r="JK144" i="6"/>
  <c r="CA144" i="6" s="1"/>
  <c r="CB144" i="6" s="1"/>
  <c r="JQ144" i="6"/>
  <c r="CG144" i="6" s="1"/>
  <c r="CH144" i="6" s="1"/>
  <c r="JE115" i="6"/>
  <c r="BU115" i="6" s="1"/>
  <c r="BV115" i="6" s="1"/>
  <c r="JG115" i="6"/>
  <c r="BW115" i="6" s="1"/>
  <c r="BX115" i="6" s="1"/>
  <c r="JM115" i="6"/>
  <c r="CC115" i="6" s="1"/>
  <c r="CD115" i="6" s="1"/>
  <c r="JS115" i="6"/>
  <c r="CI115" i="6" s="1"/>
  <c r="CJ115" i="6" s="1"/>
  <c r="JK115" i="6"/>
  <c r="CA115" i="6" s="1"/>
  <c r="CB115" i="6" s="1"/>
  <c r="JI115" i="6"/>
  <c r="BY115" i="6" s="1"/>
  <c r="BZ115" i="6" s="1"/>
  <c r="JQ115" i="6"/>
  <c r="CG115" i="6" s="1"/>
  <c r="CH115" i="6" s="1"/>
  <c r="JO115" i="6"/>
  <c r="CE115" i="6" s="1"/>
  <c r="CF115" i="6" s="1"/>
  <c r="JK66" i="6"/>
  <c r="CA66" i="6" s="1"/>
  <c r="CB66" i="6" s="1"/>
  <c r="JQ66" i="6"/>
  <c r="CG66" i="6" s="1"/>
  <c r="CH66" i="6" s="1"/>
  <c r="JM66" i="6"/>
  <c r="CC66" i="6" s="1"/>
  <c r="CD66" i="6" s="1"/>
  <c r="JG66" i="6"/>
  <c r="BW66" i="6" s="1"/>
  <c r="BX66" i="6" s="1"/>
  <c r="JS66" i="6"/>
  <c r="CI66" i="6" s="1"/>
  <c r="CJ66" i="6" s="1"/>
  <c r="MC8" i="6"/>
  <c r="CV8" i="6" s="1"/>
  <c r="MK8" i="6"/>
  <c r="DD8" i="6" s="1"/>
  <c r="MG8" i="6"/>
  <c r="CZ8" i="6" s="1"/>
  <c r="DA8" i="6" s="1"/>
  <c r="DV8" i="6" s="1"/>
  <c r="MI8" i="6"/>
  <c r="DB8" i="6" s="1"/>
  <c r="LY8" i="6"/>
  <c r="CR8" i="6" s="1"/>
  <c r="MA8" i="6"/>
  <c r="CT8" i="6" s="1"/>
  <c r="ME8" i="6"/>
  <c r="CX8" i="6"/>
  <c r="LW8" i="6"/>
  <c r="CP8" i="6" s="1"/>
  <c r="JM154" i="6"/>
  <c r="CC154" i="6" s="1"/>
  <c r="CD154" i="6" s="1"/>
  <c r="JS154" i="6"/>
  <c r="CI154" i="6" s="1"/>
  <c r="CJ154" i="6" s="1"/>
  <c r="JE154" i="6"/>
  <c r="BU154" i="6" s="1"/>
  <c r="BV154" i="6" s="1"/>
  <c r="JO154" i="6"/>
  <c r="CE154" i="6" s="1"/>
  <c r="CF154" i="6" s="1"/>
  <c r="JQ154" i="6"/>
  <c r="CG154" i="6" s="1"/>
  <c r="CH154" i="6" s="1"/>
  <c r="JI154" i="6"/>
  <c r="BY154" i="6" s="1"/>
  <c r="BZ154" i="6" s="1"/>
  <c r="JG154" i="6"/>
  <c r="BW154" i="6" s="1"/>
  <c r="BX154" i="6" s="1"/>
  <c r="JK154" i="6"/>
  <c r="CA154" i="6" s="1"/>
  <c r="CB154" i="6" s="1"/>
  <c r="MI57" i="6"/>
  <c r="DB57" i="6" s="1"/>
  <c r="MK57" i="6"/>
  <c r="DD57" i="6" s="1"/>
  <c r="DE57" i="6" s="1"/>
  <c r="DZ57" i="6" s="1"/>
  <c r="LY57" i="6"/>
  <c r="CR57" i="6" s="1"/>
  <c r="CS57" i="6" s="1"/>
  <c r="DN57" i="6" s="1"/>
  <c r="MG57" i="6"/>
  <c r="CZ57" i="6"/>
  <c r="ME57" i="6"/>
  <c r="CX57" i="6" s="1"/>
  <c r="MC57" i="6"/>
  <c r="CV57" i="6" s="1"/>
  <c r="LW57" i="6"/>
  <c r="CP57" i="6" s="1"/>
  <c r="MA57" i="6"/>
  <c r="CT57" i="6" s="1"/>
  <c r="DO57" i="6" s="1"/>
  <c r="BE370" i="6"/>
  <c r="AK370" i="6"/>
  <c r="BF370" i="6" s="1"/>
  <c r="AW372" i="6"/>
  <c r="AC372" i="6"/>
  <c r="AX372" i="6" s="1"/>
  <c r="DK87" i="6"/>
  <c r="JO47" i="6"/>
  <c r="CE47" i="6" s="1"/>
  <c r="CF47" i="6" s="1"/>
  <c r="ME376" i="6"/>
  <c r="CX376" i="6" s="1"/>
  <c r="DS376" i="6" s="1"/>
  <c r="MI376" i="6"/>
  <c r="DB376" i="6" s="1"/>
  <c r="MG376" i="6"/>
  <c r="CZ376" i="6"/>
  <c r="MA376" i="6"/>
  <c r="CT376" i="6" s="1"/>
  <c r="LY376" i="6"/>
  <c r="CR376" i="6" s="1"/>
  <c r="LW376" i="6"/>
  <c r="CP376" i="6" s="1"/>
  <c r="MK376" i="6"/>
  <c r="DD376" i="6"/>
  <c r="MC376" i="6"/>
  <c r="CV376" i="6" s="1"/>
  <c r="DY109" i="6"/>
  <c r="DE109" i="6"/>
  <c r="DZ109" i="6" s="1"/>
  <c r="DC94" i="6"/>
  <c r="DX94" i="6" s="1"/>
  <c r="DW94" i="6"/>
  <c r="JM87" i="6"/>
  <c r="CC87" i="6" s="1"/>
  <c r="CD87" i="6" s="1"/>
  <c r="JQ87" i="6"/>
  <c r="CG87" i="6" s="1"/>
  <c r="CH87" i="6" s="1"/>
  <c r="JE87" i="6"/>
  <c r="BU87" i="6" s="1"/>
  <c r="BV87" i="6" s="1"/>
  <c r="MI70" i="6"/>
  <c r="DB70" i="6" s="1"/>
  <c r="DC70" i="6" s="1"/>
  <c r="DX70" i="6" s="1"/>
  <c r="MC70" i="6"/>
  <c r="CV70" i="6" s="1"/>
  <c r="ME70" i="6"/>
  <c r="CX70" i="6" s="1"/>
  <c r="MG70" i="6"/>
  <c r="CZ70" i="6" s="1"/>
  <c r="LW70" i="6"/>
  <c r="CP70" i="6" s="1"/>
  <c r="MA70" i="6"/>
  <c r="CT70" i="6" s="1"/>
  <c r="LY70" i="6"/>
  <c r="CR70" i="6" s="1"/>
  <c r="CS70" i="6" s="1"/>
  <c r="DN70" i="6" s="1"/>
  <c r="MK70" i="6"/>
  <c r="DD70" i="6" s="1"/>
  <c r="JS63" i="6"/>
  <c r="CI63" i="6" s="1"/>
  <c r="CJ63" i="6" s="1"/>
  <c r="JM63" i="6"/>
  <c r="CC63" i="6" s="1"/>
  <c r="CD63" i="6" s="1"/>
  <c r="JQ63" i="6"/>
  <c r="CG63" i="6" s="1"/>
  <c r="CH63" i="6" s="1"/>
  <c r="JK63" i="6"/>
  <c r="CA63" i="6" s="1"/>
  <c r="CB63" i="6" s="1"/>
  <c r="JG63" i="6"/>
  <c r="BW63" i="6" s="1"/>
  <c r="BX63" i="6" s="1"/>
  <c r="JO63" i="6"/>
  <c r="CE63" i="6" s="1"/>
  <c r="CF63" i="6" s="1"/>
  <c r="JE63" i="6"/>
  <c r="BU63" i="6" s="1"/>
  <c r="BV63" i="6" s="1"/>
  <c r="JI63" i="6"/>
  <c r="BY63" i="6" s="1"/>
  <c r="BZ63" i="6" s="1"/>
  <c r="CU367" i="6"/>
  <c r="DP367" i="6" s="1"/>
  <c r="DO367" i="6"/>
  <c r="DY2" i="6"/>
  <c r="DE2" i="6"/>
  <c r="DZ2" i="6" s="1"/>
  <c r="AM400" i="6"/>
  <c r="BH400" i="6" s="1"/>
  <c r="BG400" i="6"/>
  <c r="BG387" i="6"/>
  <c r="AM387" i="6"/>
  <c r="BH387" i="6" s="1"/>
  <c r="ME25" i="6"/>
  <c r="CX25" i="6" s="1"/>
  <c r="LH544" i="6"/>
  <c r="AO400" i="6"/>
  <c r="BJ400" i="6" s="1"/>
  <c r="BI400" i="6"/>
  <c r="DK366" i="6"/>
  <c r="CQ366" i="6"/>
  <c r="DL366" i="6" s="1"/>
  <c r="AG392" i="6"/>
  <c r="BB392" i="6" s="1"/>
  <c r="BA392" i="6"/>
  <c r="BI221" i="6"/>
  <c r="AO221" i="6"/>
  <c r="BJ221" i="6" s="1"/>
  <c r="ME125" i="6"/>
  <c r="CX125" i="6" s="1"/>
  <c r="MK125" i="6"/>
  <c r="DD125" i="6" s="1"/>
  <c r="MC125" i="6"/>
  <c r="CV125" i="6" s="1"/>
  <c r="DQ125" i="6" s="1"/>
  <c r="LW125" i="6"/>
  <c r="CP125" i="6"/>
  <c r="LY125" i="6"/>
  <c r="CR125" i="6" s="1"/>
  <c r="MG125" i="6"/>
  <c r="CZ125" i="6" s="1"/>
  <c r="LQ123" i="6"/>
  <c r="IY123" i="6"/>
  <c r="CU61" i="6"/>
  <c r="DP61" i="6" s="1"/>
  <c r="DO61" i="6"/>
  <c r="MG51" i="6"/>
  <c r="CZ51" i="6" s="1"/>
  <c r="LY474" i="6"/>
  <c r="CR474" i="6" s="1"/>
  <c r="MI474" i="6"/>
  <c r="DB474" i="6" s="1"/>
  <c r="MG474" i="6"/>
  <c r="CZ474" i="6" s="1"/>
  <c r="LW474" i="6"/>
  <c r="CP474" i="6" s="1"/>
  <c r="CQ474" i="6" s="1"/>
  <c r="DL474" i="6" s="1"/>
  <c r="MC474" i="6"/>
  <c r="CV474" i="6" s="1"/>
  <c r="MA474" i="6"/>
  <c r="CT474" i="6" s="1"/>
  <c r="ME474" i="6"/>
  <c r="CX474" i="6"/>
  <c r="MK474" i="6"/>
  <c r="DD474" i="6" s="1"/>
  <c r="LY451" i="6"/>
  <c r="CR451" i="6" s="1"/>
  <c r="MA451" i="6"/>
  <c r="CT451" i="6" s="1"/>
  <c r="ME451" i="6"/>
  <c r="CX451" i="6" s="1"/>
  <c r="MI451" i="6"/>
  <c r="DB451" i="6" s="1"/>
  <c r="DC451" i="6" s="1"/>
  <c r="DX451" i="6" s="1"/>
  <c r="MK451" i="6"/>
  <c r="DD451" i="6" s="1"/>
  <c r="MA55" i="6"/>
  <c r="CT55" i="6" s="1"/>
  <c r="ME55" i="6"/>
  <c r="CX55" i="6" s="1"/>
  <c r="DS55" i="6" s="1"/>
  <c r="MI55" i="6"/>
  <c r="DB55" i="6" s="1"/>
  <c r="JS480" i="6"/>
  <c r="CI480" i="6" s="1"/>
  <c r="CJ480" i="6" s="1"/>
  <c r="JO480" i="6"/>
  <c r="CE480" i="6" s="1"/>
  <c r="CF480" i="6" s="1"/>
  <c r="JK480" i="6"/>
  <c r="CA480" i="6" s="1"/>
  <c r="CB480" i="6" s="1"/>
  <c r="LY148" i="6"/>
  <c r="CR148" i="6" s="1"/>
  <c r="MG148" i="6"/>
  <c r="CZ148" i="6" s="1"/>
  <c r="MK148" i="6"/>
  <c r="DD148" i="6" s="1"/>
  <c r="ME148" i="6"/>
  <c r="CX148" i="6" s="1"/>
  <c r="MC148" i="6"/>
  <c r="CV148" i="6" s="1"/>
  <c r="LW148" i="6"/>
  <c r="CP148" i="6" s="1"/>
  <c r="JM128" i="6"/>
  <c r="CC128" i="6"/>
  <c r="CD128" i="6" s="1"/>
  <c r="JK128" i="6"/>
  <c r="CA128" i="6" s="1"/>
  <c r="CB128" i="6" s="1"/>
  <c r="JE128" i="6"/>
  <c r="BU128" i="6" s="1"/>
  <c r="BV128" i="6" s="1"/>
  <c r="AM399" i="6"/>
  <c r="BH399" i="6" s="1"/>
  <c r="BG399" i="6"/>
  <c r="LH309" i="6"/>
  <c r="LW132" i="6"/>
  <c r="CP132" i="6" s="1"/>
  <c r="CQ132" i="6" s="1"/>
  <c r="DL132" i="6" s="1"/>
  <c r="MA115" i="6"/>
  <c r="CT115" i="6" s="1"/>
  <c r="CU115" i="6" s="1"/>
  <c r="DP115" i="6" s="1"/>
  <c r="ME115" i="6"/>
  <c r="CX115" i="6" s="1"/>
  <c r="MI115" i="6"/>
  <c r="DB115" i="6" s="1"/>
  <c r="JG96" i="6"/>
  <c r="BW96" i="6" s="1"/>
  <c r="BX96" i="6" s="1"/>
  <c r="JO96" i="6"/>
  <c r="CE96" i="6" s="1"/>
  <c r="CF96" i="6" s="1"/>
  <c r="JI96" i="6"/>
  <c r="BY96" i="6" s="1"/>
  <c r="BZ96" i="6" s="1"/>
  <c r="JE96" i="6"/>
  <c r="BU96" i="6" s="1"/>
  <c r="BV96" i="6" s="1"/>
  <c r="JQ96" i="6"/>
  <c r="CG96" i="6" s="1"/>
  <c r="CH96" i="6" s="1"/>
  <c r="JO62" i="6"/>
  <c r="CE62" i="6" s="1"/>
  <c r="CF62" i="6" s="1"/>
  <c r="JG62" i="6"/>
  <c r="BW62" i="6" s="1"/>
  <c r="BX62" i="6" s="1"/>
  <c r="JI62" i="6"/>
  <c r="BY62" i="6" s="1"/>
  <c r="BZ62" i="6" s="1"/>
  <c r="JQ62" i="6"/>
  <c r="CG62" i="6" s="1"/>
  <c r="CH62" i="6" s="1"/>
  <c r="JK62" i="6"/>
  <c r="CA62" i="6" s="1"/>
  <c r="CB62" i="6" s="1"/>
  <c r="JE62" i="6"/>
  <c r="BU62" i="6" s="1"/>
  <c r="BV62" i="6" s="1"/>
  <c r="JM62" i="6"/>
  <c r="CC62" i="6" s="1"/>
  <c r="CD62" i="6" s="1"/>
  <c r="JS62" i="6"/>
  <c r="CI62" i="6" s="1"/>
  <c r="CJ62" i="6" s="1"/>
  <c r="ME66" i="6"/>
  <c r="CX66" i="6" s="1"/>
  <c r="MC66" i="6"/>
  <c r="CV66" i="6" s="1"/>
  <c r="DQ66" i="6" s="1"/>
  <c r="MK66" i="6"/>
  <c r="DD66" i="6"/>
  <c r="MI66" i="6"/>
  <c r="DB66" i="6"/>
  <c r="MA66" i="6"/>
  <c r="CT66" i="6" s="1"/>
  <c r="LW66" i="6"/>
  <c r="CP66" i="6" s="1"/>
  <c r="MG66" i="6"/>
  <c r="CZ66" i="6" s="1"/>
  <c r="LY66" i="6"/>
  <c r="CR66" i="6" s="1"/>
  <c r="DM66" i="6" s="1"/>
  <c r="LW44" i="6"/>
  <c r="CP44" i="6" s="1"/>
  <c r="LY44" i="6"/>
  <c r="CR44" i="6" s="1"/>
  <c r="DM44" i="6" s="1"/>
  <c r="MC44" i="6"/>
  <c r="CV44" i="6" s="1"/>
  <c r="MA44" i="6"/>
  <c r="CT44" i="6" s="1"/>
  <c r="JI33" i="6"/>
  <c r="BY33" i="6" s="1"/>
  <c r="BZ33" i="6" s="1"/>
  <c r="JO8" i="6"/>
  <c r="CE8" i="6" s="1"/>
  <c r="CF8" i="6" s="1"/>
  <c r="JM8" i="6"/>
  <c r="CC8" i="6" s="1"/>
  <c r="CD8" i="6" s="1"/>
  <c r="JG8" i="6"/>
  <c r="BW8" i="6" s="1"/>
  <c r="BX8" i="6" s="1"/>
  <c r="JQ8" i="6"/>
  <c r="CG8" i="6" s="1"/>
  <c r="CH8" i="6" s="1"/>
  <c r="JI8" i="6"/>
  <c r="BY8" i="6" s="1"/>
  <c r="BZ8" i="6" s="1"/>
  <c r="JK8" i="6"/>
  <c r="CA8" i="6" s="1"/>
  <c r="CB8" i="6" s="1"/>
  <c r="MC115" i="6"/>
  <c r="CV115" i="6" s="1"/>
  <c r="CW115" i="6" s="1"/>
  <c r="DR115" i="6" s="1"/>
  <c r="DY117" i="6"/>
  <c r="DE117" i="6"/>
  <c r="DZ117" i="6" s="1"/>
  <c r="JK45" i="6"/>
  <c r="CA45" i="6"/>
  <c r="CB45" i="6" s="1"/>
  <c r="JO45" i="6"/>
  <c r="CE45" i="6" s="1"/>
  <c r="CF45" i="6" s="1"/>
  <c r="JM45" i="6"/>
  <c r="CC45" i="6" s="1"/>
  <c r="CD45" i="6" s="1"/>
  <c r="JE45" i="6"/>
  <c r="BU45" i="6" s="1"/>
  <c r="BV45" i="6" s="1"/>
  <c r="JS45" i="6"/>
  <c r="CI45" i="6" s="1"/>
  <c r="CJ45" i="6" s="1"/>
  <c r="MC126" i="6"/>
  <c r="CV126" i="6" s="1"/>
  <c r="DQ126" i="6" s="1"/>
  <c r="LW126" i="6"/>
  <c r="CP126" i="6" s="1"/>
  <c r="MI126" i="6"/>
  <c r="DB126" i="6" s="1"/>
  <c r="MA126" i="6"/>
  <c r="CT126" i="6" s="1"/>
  <c r="ME126" i="6"/>
  <c r="CX126" i="6" s="1"/>
  <c r="MG126" i="6"/>
  <c r="CZ126" i="6" s="1"/>
  <c r="LY126" i="6"/>
  <c r="CR126" i="6" s="1"/>
  <c r="MK126" i="6"/>
  <c r="DD126" i="6" s="1"/>
  <c r="JG57" i="6"/>
  <c r="BW57" i="6" s="1"/>
  <c r="BX57" i="6" s="1"/>
  <c r="JE57" i="6"/>
  <c r="BU57" i="6" s="1"/>
  <c r="BV57" i="6" s="1"/>
  <c r="JQ57" i="6"/>
  <c r="CG57" i="6" s="1"/>
  <c r="CH57" i="6" s="1"/>
  <c r="JK57" i="6"/>
  <c r="CA57" i="6" s="1"/>
  <c r="CB57" i="6" s="1"/>
  <c r="JO57" i="6"/>
  <c r="CE57" i="6" s="1"/>
  <c r="CF57" i="6" s="1"/>
  <c r="JS57" i="6"/>
  <c r="CI57" i="6" s="1"/>
  <c r="CJ57" i="6" s="1"/>
  <c r="JM57" i="6"/>
  <c r="CC57" i="6" s="1"/>
  <c r="CD57" i="6" s="1"/>
  <c r="JI57" i="6"/>
  <c r="BY57" i="6" s="1"/>
  <c r="BZ57" i="6" s="1"/>
  <c r="JQ45" i="6"/>
  <c r="CG45" i="6" s="1"/>
  <c r="CH45" i="6" s="1"/>
  <c r="LQ569" i="6"/>
  <c r="LR569" i="6"/>
  <c r="IY569" i="6"/>
  <c r="IZ569" i="6" s="1"/>
  <c r="BI387" i="6"/>
  <c r="AO387" i="6"/>
  <c r="BJ387" i="6" s="1"/>
  <c r="JS99" i="6"/>
  <c r="CI99" i="6" s="1"/>
  <c r="CJ99" i="6" s="1"/>
  <c r="JI99" i="6"/>
  <c r="BY99" i="6" s="1"/>
  <c r="BZ99" i="6" s="1"/>
  <c r="JQ99" i="6"/>
  <c r="CG99" i="6" s="1"/>
  <c r="CH99" i="6" s="1"/>
  <c r="JM99" i="6"/>
  <c r="CC99" i="6" s="1"/>
  <c r="CD99" i="6" s="1"/>
  <c r="JG99" i="6"/>
  <c r="BW99" i="6" s="1"/>
  <c r="BX99" i="6" s="1"/>
  <c r="JK99" i="6"/>
  <c r="CA99" i="6"/>
  <c r="CB99" i="6" s="1"/>
  <c r="JE99" i="6"/>
  <c r="BU99" i="6" s="1"/>
  <c r="BV99" i="6" s="1"/>
  <c r="JO99" i="6"/>
  <c r="CE99" i="6" s="1"/>
  <c r="CF99" i="6" s="1"/>
  <c r="JO74" i="6"/>
  <c r="CE74" i="6" s="1"/>
  <c r="CF74" i="6" s="1"/>
  <c r="IY594" i="6"/>
  <c r="LQ594" i="6"/>
  <c r="MA139" i="6"/>
  <c r="CT139" i="6" s="1"/>
  <c r="LY139" i="6"/>
  <c r="CR139" i="6" s="1"/>
  <c r="MK69" i="6"/>
  <c r="DD69" i="6" s="1"/>
  <c r="LW69" i="6"/>
  <c r="CP69" i="6" s="1"/>
  <c r="DK69" i="6" s="1"/>
  <c r="ME69" i="6"/>
  <c r="CX69" i="6" s="1"/>
  <c r="MG69" i="6"/>
  <c r="CZ69" i="6" s="1"/>
  <c r="MA69" i="6"/>
  <c r="CT69" i="6" s="1"/>
  <c r="MC69" i="6"/>
  <c r="CV69" i="6" s="1"/>
  <c r="LY69" i="6"/>
  <c r="CR69" i="6" s="1"/>
  <c r="MI69" i="6"/>
  <c r="DB69" i="6" s="1"/>
  <c r="AO372" i="6"/>
  <c r="BJ372" i="6" s="1"/>
  <c r="AC366" i="6"/>
  <c r="AX366" i="6" s="1"/>
  <c r="AW366" i="6"/>
  <c r="JQ130" i="6"/>
  <c r="CG130" i="6" s="1"/>
  <c r="CH130" i="6" s="1"/>
  <c r="JG130" i="6"/>
  <c r="BW130" i="6" s="1"/>
  <c r="BX130" i="6" s="1"/>
  <c r="JO130" i="6"/>
  <c r="CE130" i="6" s="1"/>
  <c r="CF130" i="6" s="1"/>
  <c r="JI130" i="6"/>
  <c r="BY130" i="6" s="1"/>
  <c r="BZ130" i="6" s="1"/>
  <c r="JE130" i="6"/>
  <c r="BU130" i="6" s="1"/>
  <c r="BV130" i="6" s="1"/>
  <c r="LY136" i="6"/>
  <c r="CR136" i="6" s="1"/>
  <c r="JO58" i="6"/>
  <c r="CE58" i="6" s="1"/>
  <c r="CF58" i="6" s="1"/>
  <c r="DM2" i="6"/>
  <c r="CS2" i="6"/>
  <c r="DN2" i="6" s="1"/>
  <c r="JE150" i="6"/>
  <c r="BU150" i="6" s="1"/>
  <c r="BV150" i="6" s="1"/>
  <c r="JS150" i="6"/>
  <c r="CI150" i="6" s="1"/>
  <c r="CJ150" i="6" s="1"/>
  <c r="JI150" i="6"/>
  <c r="BY150" i="6" s="1"/>
  <c r="BZ150" i="6" s="1"/>
  <c r="JQ150" i="6"/>
  <c r="CG150" i="6" s="1"/>
  <c r="CH150" i="6" s="1"/>
  <c r="JM150" i="6"/>
  <c r="CC150" i="6" s="1"/>
  <c r="CD150" i="6" s="1"/>
  <c r="DE133" i="6"/>
  <c r="DZ133" i="6" s="1"/>
  <c r="CY109" i="6"/>
  <c r="DT109" i="6" s="1"/>
  <c r="DS109" i="6"/>
  <c r="CS61" i="6"/>
  <c r="DN61" i="6" s="1"/>
  <c r="DM61" i="6"/>
  <c r="AG400" i="6"/>
  <c r="BB400" i="6" s="1"/>
  <c r="BA400" i="6"/>
  <c r="FR397" i="6"/>
  <c r="U397" i="6" s="1"/>
  <c r="LW115" i="6"/>
  <c r="CP115" i="6" s="1"/>
  <c r="DK115" i="6" s="1"/>
  <c r="MI139" i="6"/>
  <c r="DB139" i="6" s="1"/>
  <c r="JK112" i="6"/>
  <c r="CA112" i="6" s="1"/>
  <c r="CB112" i="6" s="1"/>
  <c r="JG112" i="6"/>
  <c r="BW112" i="6" s="1"/>
  <c r="BX112" i="6" s="1"/>
  <c r="JO112" i="6"/>
  <c r="CE112" i="6" s="1"/>
  <c r="CF112" i="6" s="1"/>
  <c r="JS112" i="6"/>
  <c r="CI112" i="6" s="1"/>
  <c r="CJ112" i="6" s="1"/>
  <c r="JI112" i="6"/>
  <c r="BY112" i="6" s="1"/>
  <c r="BZ112" i="6" s="1"/>
  <c r="JE112" i="6"/>
  <c r="BU112" i="6" s="1"/>
  <c r="BV112" i="6" s="1"/>
  <c r="JQ112" i="6"/>
  <c r="CG112" i="6" s="1"/>
  <c r="CH112" i="6" s="1"/>
  <c r="JM112" i="6"/>
  <c r="CC112" i="6" s="1"/>
  <c r="CD112" i="6" s="1"/>
  <c r="JO36" i="6"/>
  <c r="CE36" i="6" s="1"/>
  <c r="CF36" i="6" s="1"/>
  <c r="JO18" i="6"/>
  <c r="CE18" i="6" s="1"/>
  <c r="CF18" i="6" s="1"/>
  <c r="JS482" i="6"/>
  <c r="CI482" i="6" s="1"/>
  <c r="CJ482" i="6" s="1"/>
  <c r="JO482" i="6"/>
  <c r="CE482" i="6" s="1"/>
  <c r="CF482" i="6" s="1"/>
  <c r="JK482" i="6"/>
  <c r="CA482" i="6" s="1"/>
  <c r="CB482" i="6" s="1"/>
  <c r="JG482" i="6"/>
  <c r="BW482" i="6" s="1"/>
  <c r="BX482" i="6" s="1"/>
  <c r="JM148" i="6"/>
  <c r="CC148" i="6"/>
  <c r="CD148" i="6" s="1"/>
  <c r="JK148" i="6"/>
  <c r="CA148" i="6"/>
  <c r="CB148" i="6" s="1"/>
  <c r="JG148" i="6"/>
  <c r="BW148" i="6" s="1"/>
  <c r="BX148" i="6" s="1"/>
  <c r="JE148" i="6"/>
  <c r="BU148" i="6" s="1"/>
  <c r="BV148" i="6" s="1"/>
  <c r="JI148" i="6"/>
  <c r="BY148" i="6" s="1"/>
  <c r="BZ148" i="6" s="1"/>
  <c r="JO148" i="6"/>
  <c r="CE148" i="6" s="1"/>
  <c r="CF148" i="6" s="1"/>
  <c r="AE399" i="6"/>
  <c r="AZ399" i="6" s="1"/>
  <c r="AY399" i="6"/>
  <c r="JS132" i="6"/>
  <c r="CI132" i="6" s="1"/>
  <c r="CJ132" i="6" s="1"/>
  <c r="JK132" i="6"/>
  <c r="CA132" i="6" s="1"/>
  <c r="CB132" i="6" s="1"/>
  <c r="JO132" i="6"/>
  <c r="CE132" i="6" s="1"/>
  <c r="CF132" i="6" s="1"/>
  <c r="JE132" i="6"/>
  <c r="BU132" i="6" s="1"/>
  <c r="BV132" i="6" s="1"/>
  <c r="LY96" i="6"/>
  <c r="CR96" i="6" s="1"/>
  <c r="MG96" i="6"/>
  <c r="CZ96" i="6" s="1"/>
  <c r="DU96" i="6" s="1"/>
  <c r="ME96" i="6"/>
  <c r="CX96" i="6" s="1"/>
  <c r="MC96" i="6"/>
  <c r="CV96" i="6" s="1"/>
  <c r="MI96" i="6"/>
  <c r="DB96" i="6" s="1"/>
  <c r="MK96" i="6"/>
  <c r="DD96" i="6" s="1"/>
  <c r="MA96" i="6"/>
  <c r="CT96" i="6" s="1"/>
  <c r="LW96" i="6"/>
  <c r="CP96" i="6" s="1"/>
  <c r="JS58" i="6"/>
  <c r="CI58" i="6" s="1"/>
  <c r="CJ58" i="6" s="1"/>
  <c r="LY62" i="6"/>
  <c r="CR62" i="6" s="1"/>
  <c r="MA62" i="6"/>
  <c r="CT62" i="6" s="1"/>
  <c r="MK62" i="6"/>
  <c r="DD62" i="6" s="1"/>
  <c r="DY62" i="6" s="1"/>
  <c r="MG62" i="6"/>
  <c r="CZ62" i="6" s="1"/>
  <c r="MC62" i="6"/>
  <c r="CV62" i="6" s="1"/>
  <c r="DQ62" i="6" s="1"/>
  <c r="JE66" i="6"/>
  <c r="BU66" i="6" s="1"/>
  <c r="BV66" i="6" s="1"/>
  <c r="JO44" i="6"/>
  <c r="CE44" i="6" s="1"/>
  <c r="CF44" i="6" s="1"/>
  <c r="JG44" i="6"/>
  <c r="BW44" i="6" s="1"/>
  <c r="BX44" i="6" s="1"/>
  <c r="JI44" i="6"/>
  <c r="BY44" i="6" s="1"/>
  <c r="BZ44" i="6" s="1"/>
  <c r="JE44" i="6"/>
  <c r="BU44" i="6" s="1"/>
  <c r="BV44" i="6" s="1"/>
  <c r="JQ44" i="6"/>
  <c r="CG44" i="6" s="1"/>
  <c r="CH44" i="6" s="1"/>
  <c r="JM44" i="6"/>
  <c r="CC44" i="6" s="1"/>
  <c r="CD44" i="6" s="1"/>
  <c r="JK44" i="6"/>
  <c r="CA44" i="6" s="1"/>
  <c r="CB44" i="6" s="1"/>
  <c r="JS44" i="6"/>
  <c r="CI44" i="6" s="1"/>
  <c r="CJ44" i="6" s="1"/>
  <c r="LQ531" i="6"/>
  <c r="IY531" i="6"/>
  <c r="BC375" i="6"/>
  <c r="AI375" i="6"/>
  <c r="BD375" i="6" s="1"/>
  <c r="HJ368" i="6"/>
  <c r="AH368" i="6" s="1"/>
  <c r="HP368" i="6"/>
  <c r="AN368" i="6" s="1"/>
  <c r="HN368" i="6"/>
  <c r="AL368" i="6" s="1"/>
  <c r="HR368" i="6"/>
  <c r="AP368" i="6" s="1"/>
  <c r="HL368" i="6"/>
  <c r="AJ368" i="6" s="1"/>
  <c r="HH368" i="6"/>
  <c r="AF368" i="6" s="1"/>
  <c r="HD368" i="6"/>
  <c r="AB368" i="6" s="1"/>
  <c r="HF368" i="6"/>
  <c r="AD368" i="6" s="1"/>
  <c r="CU148" i="6"/>
  <c r="DP148" i="6" s="1"/>
  <c r="DO148" i="6"/>
  <c r="DS122" i="6"/>
  <c r="CY122" i="6"/>
  <c r="DT122" i="6" s="1"/>
  <c r="MC138" i="6"/>
  <c r="CV138" i="6" s="1"/>
  <c r="MG138" i="6"/>
  <c r="CZ138" i="6" s="1"/>
  <c r="ME138" i="6"/>
  <c r="CX138" i="6" s="1"/>
  <c r="DS138" i="6" s="1"/>
  <c r="MI138" i="6"/>
  <c r="DB138" i="6" s="1"/>
  <c r="DC138" i="6" s="1"/>
  <c r="DX138" i="6" s="1"/>
  <c r="MA138" i="6"/>
  <c r="CT138" i="6" s="1"/>
  <c r="LW138" i="6"/>
  <c r="CP138" i="6" s="1"/>
  <c r="LY138" i="6"/>
  <c r="CR138" i="6" s="1"/>
  <c r="MK138" i="6"/>
  <c r="DD138" i="6" s="1"/>
  <c r="MK45" i="6"/>
  <c r="DD45" i="6" s="1"/>
  <c r="MG45" i="6"/>
  <c r="CZ45" i="6" s="1"/>
  <c r="DA45" i="6" s="1"/>
  <c r="DV45" i="6" s="1"/>
  <c r="LY45" i="6"/>
  <c r="CR45" i="6" s="1"/>
  <c r="MC45" i="6"/>
  <c r="CV45" i="6" s="1"/>
  <c r="LW45" i="6"/>
  <c r="CP45" i="6" s="1"/>
  <c r="MA45" i="6"/>
  <c r="CT45" i="6" s="1"/>
  <c r="MI45" i="6"/>
  <c r="DB45" i="6" s="1"/>
  <c r="ME45" i="6"/>
  <c r="CX45" i="6" s="1"/>
  <c r="MK44" i="6"/>
  <c r="DD44" i="6" s="1"/>
  <c r="DU451" i="6"/>
  <c r="CS150" i="6"/>
  <c r="DN150" i="6" s="1"/>
  <c r="DM150" i="6"/>
  <c r="JG126" i="6"/>
  <c r="BW126" i="6" s="1"/>
  <c r="BX126" i="6" s="1"/>
  <c r="JO126" i="6"/>
  <c r="CE126" i="6" s="1"/>
  <c r="CF126" i="6" s="1"/>
  <c r="JS126" i="6"/>
  <c r="CI126" i="6" s="1"/>
  <c r="CJ126" i="6" s="1"/>
  <c r="JE126" i="6"/>
  <c r="BU126" i="6" s="1"/>
  <c r="BV126" i="6" s="1"/>
  <c r="JI126" i="6"/>
  <c r="BY126" i="6" s="1"/>
  <c r="BZ126" i="6" s="1"/>
  <c r="JQ126" i="6"/>
  <c r="CG126" i="6" s="1"/>
  <c r="CH126" i="6" s="1"/>
  <c r="JK126" i="6"/>
  <c r="CA126" i="6" s="1"/>
  <c r="CB126" i="6" s="1"/>
  <c r="JM126" i="6"/>
  <c r="CC126" i="6" s="1"/>
  <c r="CD126" i="6" s="1"/>
  <c r="LY26" i="6"/>
  <c r="CR26" i="6" s="1"/>
  <c r="DM26" i="6" s="1"/>
  <c r="MC26" i="6"/>
  <c r="CV26" i="6" s="1"/>
  <c r="CW26" i="6" s="1"/>
  <c r="DR26" i="6" s="1"/>
  <c r="MA26" i="6"/>
  <c r="CT26" i="6" s="1"/>
  <c r="ME26" i="6"/>
  <c r="CX26" i="6" s="1"/>
  <c r="MK26" i="6"/>
  <c r="DD26" i="6" s="1"/>
  <c r="DE26" i="6" s="1"/>
  <c r="DZ26" i="6" s="1"/>
  <c r="LW26" i="6"/>
  <c r="CP26" i="6" s="1"/>
  <c r="DK26" i="6" s="1"/>
  <c r="MI26" i="6"/>
  <c r="DB26" i="6" s="1"/>
  <c r="MG26" i="6"/>
  <c r="CZ26" i="6" s="1"/>
  <c r="JM493" i="6"/>
  <c r="CC493" i="6" s="1"/>
  <c r="CD493" i="6" s="1"/>
  <c r="JO493" i="6"/>
  <c r="CE493" i="6" s="1"/>
  <c r="CF493" i="6" s="1"/>
  <c r="JK493" i="6"/>
  <c r="CA493" i="6" s="1"/>
  <c r="CB493" i="6" s="1"/>
  <c r="JE493" i="6"/>
  <c r="BU493" i="6" s="1"/>
  <c r="BV493" i="6" s="1"/>
  <c r="JG493" i="6"/>
  <c r="BW493" i="6" s="1"/>
  <c r="BX493" i="6" s="1"/>
  <c r="JQ493" i="6"/>
  <c r="CG493" i="6" s="1"/>
  <c r="CH493" i="6" s="1"/>
  <c r="JI493" i="6"/>
  <c r="BY493" i="6" s="1"/>
  <c r="BZ493" i="6" s="1"/>
  <c r="BI396" i="6"/>
  <c r="AO396" i="6"/>
  <c r="BJ396" i="6" s="1"/>
  <c r="AI552" i="6"/>
  <c r="BD552" i="6" s="1"/>
  <c r="AY397" i="6"/>
  <c r="AE397" i="6"/>
  <c r="AZ397" i="6" s="1"/>
  <c r="AW370" i="6"/>
  <c r="AC370" i="6"/>
  <c r="AX370" i="6" s="1"/>
  <c r="DS367" i="6"/>
  <c r="CY367" i="6"/>
  <c r="DT367" i="6" s="1"/>
  <c r="BE372" i="6"/>
  <c r="AK372" i="6"/>
  <c r="BF372" i="6" s="1"/>
  <c r="JO139" i="6"/>
  <c r="CE139" i="6" s="1"/>
  <c r="CF139" i="6" s="1"/>
  <c r="JI139" i="6"/>
  <c r="BY139" i="6" s="1"/>
  <c r="BZ139" i="6" s="1"/>
  <c r="JK139" i="6"/>
  <c r="CA139" i="6" s="1"/>
  <c r="CB139" i="6" s="1"/>
  <c r="JQ139" i="6"/>
  <c r="CG139" i="6" s="1"/>
  <c r="CH139" i="6" s="1"/>
  <c r="JE69" i="6"/>
  <c r="BU69" i="6" s="1"/>
  <c r="BV69" i="6" s="1"/>
  <c r="JQ69" i="6"/>
  <c r="CG69" i="6" s="1"/>
  <c r="CH69" i="6" s="1"/>
  <c r="JO69" i="6"/>
  <c r="CE69" i="6" s="1"/>
  <c r="CF69" i="6" s="1"/>
  <c r="JG69" i="6"/>
  <c r="BW69" i="6" s="1"/>
  <c r="BX69" i="6" s="1"/>
  <c r="JI69" i="6"/>
  <c r="BY69" i="6" s="1"/>
  <c r="BZ69" i="6" s="1"/>
  <c r="JS69" i="6"/>
  <c r="CI69" i="6" s="1"/>
  <c r="CJ69" i="6" s="1"/>
  <c r="JK69" i="6"/>
  <c r="CA69" i="6" s="1"/>
  <c r="CB69" i="6" s="1"/>
  <c r="JM69" i="6"/>
  <c r="CC69" i="6" s="1"/>
  <c r="CD69" i="6" s="1"/>
  <c r="CS40" i="6"/>
  <c r="DN40" i="6" s="1"/>
  <c r="DM40" i="6"/>
  <c r="JK23" i="6"/>
  <c r="CA23" i="6" s="1"/>
  <c r="CB23" i="6" s="1"/>
  <c r="JG23" i="6"/>
  <c r="BW23" i="6" s="1"/>
  <c r="BX23" i="6" s="1"/>
  <c r="JI23" i="6"/>
  <c r="BY23" i="6"/>
  <c r="BZ23" i="6" s="1"/>
  <c r="JS23" i="6"/>
  <c r="CI23" i="6" s="1"/>
  <c r="CJ23" i="6" s="1"/>
  <c r="JQ23" i="6"/>
  <c r="CG23" i="6" s="1"/>
  <c r="CH23" i="6" s="1"/>
  <c r="JM23" i="6"/>
  <c r="CC23" i="6" s="1"/>
  <c r="CD23" i="6" s="1"/>
  <c r="MG130" i="6"/>
  <c r="CZ130" i="6" s="1"/>
  <c r="MK130" i="6"/>
  <c r="DD130" i="6" s="1"/>
  <c r="LY130" i="6"/>
  <c r="CR130" i="6" s="1"/>
  <c r="MC130" i="6"/>
  <c r="CV130" i="6" s="1"/>
  <c r="ME130" i="6"/>
  <c r="CX130" i="6" s="1"/>
  <c r="MI130" i="6"/>
  <c r="DB130" i="6" s="1"/>
  <c r="MA130" i="6"/>
  <c r="CT130" i="6" s="1"/>
  <c r="LW130" i="6"/>
  <c r="CP130" i="6" s="1"/>
  <c r="DE118" i="6"/>
  <c r="DZ118" i="6" s="1"/>
  <c r="DY118" i="6"/>
  <c r="JS8" i="6"/>
  <c r="CI8" i="6" s="1"/>
  <c r="CJ8" i="6" s="1"/>
  <c r="AW396" i="6"/>
  <c r="AC396" i="6"/>
  <c r="AX396" i="6" s="1"/>
  <c r="LY397" i="6"/>
  <c r="CR397" i="6" s="1"/>
  <c r="MC397" i="6"/>
  <c r="CV397" i="6" s="1"/>
  <c r="CW397" i="6" s="1"/>
  <c r="DR397" i="6" s="1"/>
  <c r="MG397" i="6"/>
  <c r="CZ397" i="6" s="1"/>
  <c r="LW397" i="6"/>
  <c r="CP397" i="6" s="1"/>
  <c r="DK397" i="6" s="1"/>
  <c r="ME397" i="6"/>
  <c r="CX397" i="6" s="1"/>
  <c r="MA397" i="6"/>
  <c r="CT397" i="6" s="1"/>
  <c r="MK397" i="6"/>
  <c r="DD397" i="6" s="1"/>
  <c r="MK150" i="6"/>
  <c r="DD150" i="6" s="1"/>
  <c r="ME150" i="6"/>
  <c r="CX150" i="6" s="1"/>
  <c r="MG150" i="6"/>
  <c r="CZ150" i="6" s="1"/>
  <c r="DU150" i="6" s="1"/>
  <c r="MC150" i="6"/>
  <c r="CV150" i="6" s="1"/>
  <c r="MI150" i="6"/>
  <c r="DB150" i="6" s="1"/>
  <c r="MA150" i="6"/>
  <c r="CT150" i="6" s="1"/>
  <c r="MK73" i="6"/>
  <c r="DD73" i="6" s="1"/>
  <c r="MA73" i="6"/>
  <c r="CT73" i="6" s="1"/>
  <c r="MG73" i="6"/>
  <c r="CZ73" i="6" s="1"/>
  <c r="DU73" i="6" s="1"/>
  <c r="LY73" i="6"/>
  <c r="CR73" i="6" s="1"/>
  <c r="MI73" i="6"/>
  <c r="DB73" i="6" s="1"/>
  <c r="DC73" i="6" s="1"/>
  <c r="DX73" i="6" s="1"/>
  <c r="MC73" i="6"/>
  <c r="CV73" i="6" s="1"/>
  <c r="ME73" i="6"/>
  <c r="CX73" i="6" s="1"/>
  <c r="DS73" i="6" s="1"/>
  <c r="LW73" i="6"/>
  <c r="CP73" i="6" s="1"/>
  <c r="AO390" i="6"/>
  <c r="BJ390" i="6" s="1"/>
  <c r="BI390" i="6"/>
  <c r="BG392" i="6"/>
  <c r="AM392" i="6"/>
  <c r="BH392" i="6" s="1"/>
  <c r="ME112" i="6"/>
  <c r="CX112" i="6" s="1"/>
  <c r="CY112" i="6" s="1"/>
  <c r="DT112" i="6" s="1"/>
  <c r="MI112" i="6"/>
  <c r="DB112" i="6" s="1"/>
  <c r="MK112" i="6"/>
  <c r="DD112" i="6" s="1"/>
  <c r="MG112" i="6"/>
  <c r="CZ112" i="6" s="1"/>
  <c r="LY112" i="6"/>
  <c r="CR112" i="6" s="1"/>
  <c r="MC112" i="6"/>
  <c r="CV112" i="6" s="1"/>
  <c r="LW112" i="6"/>
  <c r="CP112" i="6" s="1"/>
  <c r="MA112" i="6"/>
  <c r="CT112" i="6" s="1"/>
  <c r="JM58" i="6"/>
  <c r="CC58" i="6" s="1"/>
  <c r="CD58" i="6" s="1"/>
  <c r="JI45" i="6"/>
  <c r="BY45" i="6" s="1"/>
  <c r="BZ45" i="6" s="1"/>
  <c r="LW25" i="6"/>
  <c r="CP25" i="6" s="1"/>
  <c r="MI558" i="6"/>
  <c r="DB558" i="6" s="1"/>
  <c r="ME558" i="6"/>
  <c r="CX558" i="6" s="1"/>
  <c r="MA558" i="6"/>
  <c r="CT558" i="6" s="1"/>
  <c r="LW558" i="6"/>
  <c r="CP558" i="6" s="1"/>
  <c r="MC404" i="6"/>
  <c r="CV404" i="6" s="1"/>
  <c r="MG404" i="6"/>
  <c r="CZ404" i="6" s="1"/>
  <c r="DU404" i="6" s="1"/>
  <c r="LW404" i="6"/>
  <c r="CP404" i="6" s="1"/>
  <c r="CQ404" i="6" s="1"/>
  <c r="DL404" i="6" s="1"/>
  <c r="MI404" i="6"/>
  <c r="DB404" i="6" s="1"/>
  <c r="MK404" i="6"/>
  <c r="DD404" i="6" s="1"/>
  <c r="MA404" i="6"/>
  <c r="CT404" i="6" s="1"/>
  <c r="JG136" i="6"/>
  <c r="BW136" i="6" s="1"/>
  <c r="BX136" i="6" s="1"/>
  <c r="MC116" i="6"/>
  <c r="CV116" i="6" s="1"/>
  <c r="MA116" i="6"/>
  <c r="CT116" i="6" s="1"/>
  <c r="CU116" i="6" s="1"/>
  <c r="DP116" i="6" s="1"/>
  <c r="DU430" i="6"/>
  <c r="DA430" i="6"/>
  <c r="DV430" i="6" s="1"/>
  <c r="CY370" i="6"/>
  <c r="DT370" i="6" s="1"/>
  <c r="JS555" i="6"/>
  <c r="CI555" i="6" s="1"/>
  <c r="CJ555" i="6" s="1"/>
  <c r="JK555" i="6"/>
  <c r="CA555" i="6" s="1"/>
  <c r="CB555" i="6" s="1"/>
  <c r="ME411" i="6"/>
  <c r="CX411" i="6" s="1"/>
  <c r="MI411" i="6"/>
  <c r="DB411" i="6" s="1"/>
  <c r="DW411" i="6" s="1"/>
  <c r="MG411" i="6"/>
  <c r="CZ411" i="6" s="1"/>
  <c r="MK411" i="6"/>
  <c r="DD411" i="6" s="1"/>
  <c r="LY411" i="6"/>
  <c r="CR411" i="6" s="1"/>
  <c r="MC411" i="6"/>
  <c r="CV411" i="6" s="1"/>
  <c r="MA411" i="6"/>
  <c r="CT411" i="6" s="1"/>
  <c r="LW411" i="6"/>
  <c r="CP411" i="6" s="1"/>
  <c r="MG416" i="6"/>
  <c r="CZ416" i="6" s="1"/>
  <c r="MK416" i="6"/>
  <c r="DD416" i="6" s="1"/>
  <c r="DY416" i="6" s="1"/>
  <c r="MA416" i="6"/>
  <c r="CT416" i="6" s="1"/>
  <c r="MI416" i="6"/>
  <c r="DB416" i="6" s="1"/>
  <c r="MC416" i="6"/>
  <c r="CV416" i="6" s="1"/>
  <c r="ME416" i="6"/>
  <c r="CX416" i="6" s="1"/>
  <c r="LW416" i="6"/>
  <c r="CP416" i="6" s="1"/>
  <c r="LY416" i="6"/>
  <c r="CR416" i="6" s="1"/>
  <c r="DQ524" i="6"/>
  <c r="CW524" i="6"/>
  <c r="DR524" i="6" s="1"/>
  <c r="MA458" i="6"/>
  <c r="CT458" i="6" s="1"/>
  <c r="CU458" i="6" s="1"/>
  <c r="DP458" i="6" s="1"/>
  <c r="MI458" i="6"/>
  <c r="DB458" i="6" s="1"/>
  <c r="LY458" i="6"/>
  <c r="CR458" i="6" s="1"/>
  <c r="ME458" i="6"/>
  <c r="CX458" i="6" s="1"/>
  <c r="MC458" i="6"/>
  <c r="CV458" i="6" s="1"/>
  <c r="MG458" i="6"/>
  <c r="CZ458" i="6" s="1"/>
  <c r="MK458" i="6"/>
  <c r="DD458" i="6" s="1"/>
  <c r="LW458" i="6"/>
  <c r="CP458" i="6" s="1"/>
  <c r="DC454" i="6"/>
  <c r="DX454" i="6" s="1"/>
  <c r="DW454" i="6"/>
  <c r="DE370" i="6"/>
  <c r="DZ370" i="6" s="1"/>
  <c r="DY370" i="6"/>
  <c r="JS597" i="6"/>
  <c r="CI597" i="6" s="1"/>
  <c r="CJ597" i="6" s="1"/>
  <c r="JQ597" i="6"/>
  <c r="CG597" i="6" s="1"/>
  <c r="CH597" i="6" s="1"/>
  <c r="JO597" i="6"/>
  <c r="CE597" i="6" s="1"/>
  <c r="CF597" i="6" s="1"/>
  <c r="JM597" i="6"/>
  <c r="CC597" i="6" s="1"/>
  <c r="CD597" i="6" s="1"/>
  <c r="JK597" i="6"/>
  <c r="CA597" i="6" s="1"/>
  <c r="CB597" i="6" s="1"/>
  <c r="JE597" i="6"/>
  <c r="BU597" i="6" s="1"/>
  <c r="BV597" i="6" s="1"/>
  <c r="JI597" i="6"/>
  <c r="BY597" i="6" s="1"/>
  <c r="BZ597" i="6" s="1"/>
  <c r="JG597" i="6"/>
  <c r="BW597" i="6" s="1"/>
  <c r="BX597" i="6" s="1"/>
  <c r="DY391" i="6"/>
  <c r="DY386" i="6"/>
  <c r="AQ545" i="6"/>
  <c r="BL545" i="6" s="1"/>
  <c r="BK545" i="6"/>
  <c r="CU388" i="6"/>
  <c r="DP388" i="6" s="1"/>
  <c r="DO388" i="6"/>
  <c r="MI589" i="6"/>
  <c r="DB589" i="6" s="1"/>
  <c r="DY430" i="6"/>
  <c r="DE430" i="6"/>
  <c r="DZ430" i="6" s="1"/>
  <c r="CU430" i="6"/>
  <c r="DP430" i="6" s="1"/>
  <c r="DO430" i="6"/>
  <c r="DA396" i="6"/>
  <c r="DV396" i="6" s="1"/>
  <c r="DU396" i="6"/>
  <c r="DE385" i="6"/>
  <c r="DZ385" i="6" s="1"/>
  <c r="DY385" i="6"/>
  <c r="LT566" i="6"/>
  <c r="LS566" i="6"/>
  <c r="ME596" i="6"/>
  <c r="CX596" i="6" s="1"/>
  <c r="CY522" i="6"/>
  <c r="DT522" i="6" s="1"/>
  <c r="DQ420" i="6"/>
  <c r="CW420" i="6"/>
  <c r="DR420" i="6" s="1"/>
  <c r="MG402" i="6"/>
  <c r="CZ402" i="6" s="1"/>
  <c r="MI402" i="6"/>
  <c r="DB402" i="6" s="1"/>
  <c r="MK402" i="6"/>
  <c r="DD402" i="6" s="1"/>
  <c r="MA402" i="6"/>
  <c r="CT402" i="6" s="1"/>
  <c r="LY402" i="6"/>
  <c r="CR402" i="6" s="1"/>
  <c r="ME402" i="6"/>
  <c r="CX402" i="6" s="1"/>
  <c r="MC402" i="6"/>
  <c r="CV402" i="6"/>
  <c r="LW402" i="6"/>
  <c r="CP402" i="6"/>
  <c r="DM404" i="6"/>
  <c r="CS404" i="6"/>
  <c r="DN404" i="6" s="1"/>
  <c r="CU414" i="6"/>
  <c r="DP414" i="6" s="1"/>
  <c r="DO414" i="6"/>
  <c r="JQ418" i="6"/>
  <c r="CG418" i="6" s="1"/>
  <c r="CH418" i="6" s="1"/>
  <c r="JO418" i="6"/>
  <c r="CE418" i="6" s="1"/>
  <c r="CF418" i="6" s="1"/>
  <c r="JS418" i="6"/>
  <c r="CI418" i="6" s="1"/>
  <c r="CJ418" i="6" s="1"/>
  <c r="JK418" i="6"/>
  <c r="CA418" i="6" s="1"/>
  <c r="CB418" i="6" s="1"/>
  <c r="JI418" i="6"/>
  <c r="BY418" i="6" s="1"/>
  <c r="BZ418" i="6" s="1"/>
  <c r="JG418" i="6"/>
  <c r="BW418" i="6" s="1"/>
  <c r="BX418" i="6" s="1"/>
  <c r="JM418" i="6"/>
  <c r="CC418" i="6" s="1"/>
  <c r="CD418" i="6" s="1"/>
  <c r="JE418" i="6"/>
  <c r="BU418" i="6" s="1"/>
  <c r="BV418" i="6" s="1"/>
  <c r="CW384" i="6"/>
  <c r="DR384" i="6" s="1"/>
  <c r="JI546" i="6"/>
  <c r="BY546" i="6" s="1"/>
  <c r="BZ546" i="6" s="1"/>
  <c r="JM546" i="6"/>
  <c r="CC546" i="6" s="1"/>
  <c r="CD546" i="6" s="1"/>
  <c r="JQ546" i="6"/>
  <c r="CG546" i="6" s="1"/>
  <c r="CH546" i="6" s="1"/>
  <c r="JG546" i="6"/>
  <c r="BW546" i="6" s="1"/>
  <c r="BX546" i="6" s="1"/>
  <c r="JE546" i="6"/>
  <c r="BU546" i="6" s="1"/>
  <c r="BV546" i="6" s="1"/>
  <c r="JO546" i="6"/>
  <c r="CE546" i="6" s="1"/>
  <c r="CF546" i="6" s="1"/>
  <c r="JK546" i="6"/>
  <c r="CA546" i="6" s="1"/>
  <c r="CB546" i="6" s="1"/>
  <c r="JS546" i="6"/>
  <c r="CI546" i="6" s="1"/>
  <c r="CJ546" i="6" s="1"/>
  <c r="DW508" i="6"/>
  <c r="DC508" i="6"/>
  <c r="DX508" i="6" s="1"/>
  <c r="JE426" i="6"/>
  <c r="BU426" i="6" s="1"/>
  <c r="BV426" i="6" s="1"/>
  <c r="JS426" i="6"/>
  <c r="CI426" i="6" s="1"/>
  <c r="CJ426" i="6" s="1"/>
  <c r="JO426" i="6"/>
  <c r="CE426" i="6" s="1"/>
  <c r="CF426" i="6" s="1"/>
  <c r="JM426" i="6"/>
  <c r="CC426" i="6" s="1"/>
  <c r="CD426" i="6" s="1"/>
  <c r="JQ426" i="6"/>
  <c r="CG426" i="6" s="1"/>
  <c r="CH426" i="6" s="1"/>
  <c r="JG426" i="6"/>
  <c r="BW426" i="6" s="1"/>
  <c r="BX426" i="6" s="1"/>
  <c r="JI426" i="6"/>
  <c r="BY426" i="6" s="1"/>
  <c r="BZ426" i="6" s="1"/>
  <c r="JK426" i="6"/>
  <c r="CA426" i="6" s="1"/>
  <c r="CB426" i="6" s="1"/>
  <c r="LW412" i="6"/>
  <c r="CP412" i="6" s="1"/>
  <c r="MA412" i="6"/>
  <c r="CT412" i="6" s="1"/>
  <c r="DO412" i="6" s="1"/>
  <c r="ME412" i="6"/>
  <c r="CX412" i="6" s="1"/>
  <c r="MI412" i="6"/>
  <c r="DB412" i="6" s="1"/>
  <c r="LY412" i="6"/>
  <c r="CR412" i="6"/>
  <c r="MC412" i="6"/>
  <c r="CV412" i="6" s="1"/>
  <c r="CW412" i="6" s="1"/>
  <c r="DR412" i="6" s="1"/>
  <c r="MG412" i="6"/>
  <c r="CZ412" i="6" s="1"/>
  <c r="DA412" i="6" s="1"/>
  <c r="DV412" i="6" s="1"/>
  <c r="MK412" i="6"/>
  <c r="DD412" i="6" s="1"/>
  <c r="LW573" i="6"/>
  <c r="CP573" i="6" s="1"/>
  <c r="MK573" i="6"/>
  <c r="DD573" i="6" s="1"/>
  <c r="LY573" i="6"/>
  <c r="CR573" i="6" s="1"/>
  <c r="MI573" i="6"/>
  <c r="DB573" i="6" s="1"/>
  <c r="MG573" i="6"/>
  <c r="CZ573" i="6" s="1"/>
  <c r="DA573" i="6" s="1"/>
  <c r="DV573" i="6" s="1"/>
  <c r="ME573" i="6"/>
  <c r="CX573" i="6" s="1"/>
  <c r="MC573" i="6"/>
  <c r="CV573" i="6" s="1"/>
  <c r="CW573" i="6" s="1"/>
  <c r="DR573" i="6" s="1"/>
  <c r="MA573" i="6"/>
  <c r="CT573" i="6" s="1"/>
  <c r="LS568" i="6"/>
  <c r="LT568" i="6"/>
  <c r="MG568" i="6" s="1"/>
  <c r="CZ568" i="6" s="1"/>
  <c r="DA568" i="6" s="1"/>
  <c r="DV568" i="6" s="1"/>
  <c r="LY516" i="6"/>
  <c r="CR516" i="6" s="1"/>
  <c r="MK516" i="6"/>
  <c r="DD516" i="6"/>
  <c r="MI516" i="6"/>
  <c r="DB516" i="6" s="1"/>
  <c r="DW516" i="6" s="1"/>
  <c r="MG516" i="6"/>
  <c r="CZ516" i="6" s="1"/>
  <c r="DU516" i="6" s="1"/>
  <c r="ME516" i="6"/>
  <c r="CX516" i="6" s="1"/>
  <c r="MC516" i="6"/>
  <c r="CV516" i="6"/>
  <c r="MA516" i="6"/>
  <c r="CT516" i="6"/>
  <c r="LW516" i="6"/>
  <c r="CP516" i="6" s="1"/>
  <c r="DK516" i="6" s="1"/>
  <c r="LW514" i="6"/>
  <c r="CP514" i="6" s="1"/>
  <c r="LY514" i="6"/>
  <c r="CR514" i="6" s="1"/>
  <c r="MC514" i="6"/>
  <c r="CV514" i="6"/>
  <c r="MG514" i="6"/>
  <c r="CZ514" i="6" s="1"/>
  <c r="DA514" i="6" s="1"/>
  <c r="DV514" i="6" s="1"/>
  <c r="MK514" i="6"/>
  <c r="DD514" i="6" s="1"/>
  <c r="ME514" i="6"/>
  <c r="CX514" i="6" s="1"/>
  <c r="DS514" i="6" s="1"/>
  <c r="MA514" i="6"/>
  <c r="CT514" i="6" s="1"/>
  <c r="MI514" i="6"/>
  <c r="DB514" i="6" s="1"/>
  <c r="DC514" i="6" s="1"/>
  <c r="DX514" i="6" s="1"/>
  <c r="MA498" i="6"/>
  <c r="CT498" i="6" s="1"/>
  <c r="MK498" i="6"/>
  <c r="DD498" i="6"/>
  <c r="MG498" i="6"/>
  <c r="CZ498" i="6"/>
  <c r="LY498" i="6"/>
  <c r="CR498" i="6" s="1"/>
  <c r="DM498" i="6" s="1"/>
  <c r="MC498" i="6"/>
  <c r="CV498" i="6" s="1"/>
  <c r="MI498" i="6"/>
  <c r="DB498" i="6"/>
  <c r="LW498" i="6"/>
  <c r="CP498" i="6"/>
  <c r="ME498" i="6"/>
  <c r="CX498" i="6" s="1"/>
  <c r="CY498" i="6" s="1"/>
  <c r="DT498" i="6" s="1"/>
  <c r="MK555" i="6"/>
  <c r="DD555" i="6" s="1"/>
  <c r="LY555" i="6"/>
  <c r="CR555" i="6" s="1"/>
  <c r="CS555" i="6" s="1"/>
  <c r="DN555" i="6" s="1"/>
  <c r="MA555" i="6"/>
  <c r="CT555" i="6" s="1"/>
  <c r="MA464" i="6"/>
  <c r="CT464" i="6" s="1"/>
  <c r="LW464" i="6"/>
  <c r="CP464" i="6"/>
  <c r="MK464" i="6"/>
  <c r="DD464" i="6"/>
  <c r="MC464" i="6"/>
  <c r="CV464" i="6" s="1"/>
  <c r="MG464" i="6"/>
  <c r="CZ464" i="6" s="1"/>
  <c r="ME464" i="6"/>
  <c r="CX464" i="6"/>
  <c r="LY464" i="6"/>
  <c r="CR464" i="6"/>
  <c r="MI464" i="6"/>
  <c r="DB464" i="6" s="1"/>
  <c r="CS524" i="6"/>
  <c r="DN524" i="6" s="1"/>
  <c r="DM524" i="6"/>
  <c r="DK454" i="6"/>
  <c r="CQ454" i="6"/>
  <c r="DL454" i="6" s="1"/>
  <c r="CQ370" i="6"/>
  <c r="DL370" i="6" s="1"/>
  <c r="LW374" i="6"/>
  <c r="CP374" i="6" s="1"/>
  <c r="MK374" i="6"/>
  <c r="DD374" i="6" s="1"/>
  <c r="MA374" i="6"/>
  <c r="CT374" i="6" s="1"/>
  <c r="ME374" i="6"/>
  <c r="CX374" i="6" s="1"/>
  <c r="MC374" i="6"/>
  <c r="CV374" i="6" s="1"/>
  <c r="MI374" i="6"/>
  <c r="DB374" i="6" s="1"/>
  <c r="LY374" i="6"/>
  <c r="CR374" i="6" s="1"/>
  <c r="DM374" i="6" s="1"/>
  <c r="MG374" i="6"/>
  <c r="CZ374" i="6" s="1"/>
  <c r="DA374" i="6" s="1"/>
  <c r="DV374" i="6" s="1"/>
  <c r="CW370" i="6"/>
  <c r="DR370" i="6" s="1"/>
  <c r="DC386" i="6"/>
  <c r="DX386" i="6" s="1"/>
  <c r="DW386" i="6"/>
  <c r="DY506" i="6"/>
  <c r="DE506" i="6"/>
  <c r="DZ506" i="6" s="1"/>
  <c r="JI456" i="6"/>
  <c r="BY456" i="6" s="1"/>
  <c r="BZ456" i="6" s="1"/>
  <c r="JM456" i="6"/>
  <c r="CC456" i="6" s="1"/>
  <c r="CD456" i="6" s="1"/>
  <c r="JQ456" i="6"/>
  <c r="CG456" i="6" s="1"/>
  <c r="CH456" i="6" s="1"/>
  <c r="JK456" i="6"/>
  <c r="CA456" i="6" s="1"/>
  <c r="CB456" i="6" s="1"/>
  <c r="JG456" i="6"/>
  <c r="BW456" i="6" s="1"/>
  <c r="BX456" i="6" s="1"/>
  <c r="JS456" i="6"/>
  <c r="CI456" i="6" s="1"/>
  <c r="CJ456" i="6" s="1"/>
  <c r="JE456" i="6"/>
  <c r="BU456" i="6" s="1"/>
  <c r="BV456" i="6" s="1"/>
  <c r="JO456" i="6"/>
  <c r="CE456" i="6" s="1"/>
  <c r="CF456" i="6" s="1"/>
  <c r="LW394" i="6"/>
  <c r="CP394" i="6" s="1"/>
  <c r="MA394" i="6"/>
  <c r="CT394" i="6" s="1"/>
  <c r="ME394" i="6"/>
  <c r="CX394" i="6" s="1"/>
  <c r="MI394" i="6"/>
  <c r="DB394" i="6" s="1"/>
  <c r="MG394" i="6"/>
  <c r="CZ394" i="6" s="1"/>
  <c r="LY394" i="6"/>
  <c r="CR394" i="6" s="1"/>
  <c r="MK394" i="6"/>
  <c r="DD394" i="6" s="1"/>
  <c r="DE394" i="6" s="1"/>
  <c r="DZ394" i="6" s="1"/>
  <c r="MC394" i="6"/>
  <c r="CV394" i="6" s="1"/>
  <c r="DA385" i="6"/>
  <c r="DV385" i="6" s="1"/>
  <c r="MA561" i="6"/>
  <c r="CT561" i="6" s="1"/>
  <c r="MC561" i="6"/>
  <c r="CV561" i="6" s="1"/>
  <c r="MG561" i="6"/>
  <c r="CZ561" i="6" s="1"/>
  <c r="LY561" i="6"/>
  <c r="CR561" i="6" s="1"/>
  <c r="ME561" i="6"/>
  <c r="CX561" i="6" s="1"/>
  <c r="CU522" i="6"/>
  <c r="DP522" i="6" s="1"/>
  <c r="DO522" i="6"/>
  <c r="DO508" i="6"/>
  <c r="CU508" i="6"/>
  <c r="DP508" i="6" s="1"/>
  <c r="CU593" i="6"/>
  <c r="DP593" i="6" s="1"/>
  <c r="DO593" i="6"/>
  <c r="CS420" i="6"/>
  <c r="DN420" i="6" s="1"/>
  <c r="DC398" i="6"/>
  <c r="DX398" i="6" s="1"/>
  <c r="DW398" i="6"/>
  <c r="LY418" i="6"/>
  <c r="CR418" i="6" s="1"/>
  <c r="CS418" i="6" s="1"/>
  <c r="DN418" i="6" s="1"/>
  <c r="LW418" i="6"/>
  <c r="CP418" i="6" s="1"/>
  <c r="MK418" i="6"/>
  <c r="DD418" i="6" s="1"/>
  <c r="MA418" i="6"/>
  <c r="CT418" i="6" s="1"/>
  <c r="ME418" i="6"/>
  <c r="CX418" i="6" s="1"/>
  <c r="MI418" i="6"/>
  <c r="DB418" i="6" s="1"/>
  <c r="MC418" i="6"/>
  <c r="CV418" i="6" s="1"/>
  <c r="MG418" i="6"/>
  <c r="CZ418" i="6" s="1"/>
  <c r="CS384" i="6"/>
  <c r="DN384" i="6" s="1"/>
  <c r="DM384" i="6"/>
  <c r="LS551" i="6"/>
  <c r="LT551" i="6"/>
  <c r="CY503" i="6"/>
  <c r="DT503" i="6" s="1"/>
  <c r="DS503" i="6"/>
  <c r="MA426" i="6"/>
  <c r="CT426" i="6" s="1"/>
  <c r="LW426" i="6"/>
  <c r="CP426" i="6"/>
  <c r="MK426" i="6"/>
  <c r="DD426" i="6" s="1"/>
  <c r="DE426" i="6" s="1"/>
  <c r="DZ426" i="6" s="1"/>
  <c r="MG426" i="6"/>
  <c r="CZ426" i="6" s="1"/>
  <c r="ME426" i="6"/>
  <c r="CX426" i="6" s="1"/>
  <c r="MC426" i="6"/>
  <c r="CV426" i="6" s="1"/>
  <c r="MI426" i="6"/>
  <c r="DB426" i="6" s="1"/>
  <c r="LY426" i="6"/>
  <c r="CR426" i="6" s="1"/>
  <c r="DS400" i="6"/>
  <c r="CY400" i="6"/>
  <c r="DT400" i="6" s="1"/>
  <c r="JS423" i="6"/>
  <c r="CI423" i="6" s="1"/>
  <c r="CJ423" i="6" s="1"/>
  <c r="JO423" i="6"/>
  <c r="CE423" i="6" s="1"/>
  <c r="CF423" i="6" s="1"/>
  <c r="JK423" i="6"/>
  <c r="CA423" i="6" s="1"/>
  <c r="CB423" i="6" s="1"/>
  <c r="JM423" i="6"/>
  <c r="CC423" i="6" s="1"/>
  <c r="CD423" i="6" s="1"/>
  <c r="JG423" i="6"/>
  <c r="BW423" i="6" s="1"/>
  <c r="BX423" i="6" s="1"/>
  <c r="JQ423" i="6"/>
  <c r="CG423" i="6" s="1"/>
  <c r="CH423" i="6" s="1"/>
  <c r="JE423" i="6"/>
  <c r="BU423" i="6" s="1"/>
  <c r="BV423" i="6" s="1"/>
  <c r="JI423" i="6"/>
  <c r="BY423" i="6" s="1"/>
  <c r="BZ423" i="6" s="1"/>
  <c r="LW511" i="6"/>
  <c r="CP511" i="6"/>
  <c r="MA511" i="6"/>
  <c r="CT511" i="6" s="1"/>
  <c r="ME511" i="6"/>
  <c r="CX511" i="6" s="1"/>
  <c r="MI511" i="6"/>
  <c r="DB511" i="6" s="1"/>
  <c r="LY511" i="6"/>
  <c r="CR511" i="6" s="1"/>
  <c r="MK511" i="6"/>
  <c r="DD511" i="6" s="1"/>
  <c r="MG511" i="6"/>
  <c r="CZ511" i="6" s="1"/>
  <c r="MC511" i="6"/>
  <c r="CV511" i="6" s="1"/>
  <c r="DQ511" i="6" s="1"/>
  <c r="AI546" i="6"/>
  <c r="BD546" i="6" s="1"/>
  <c r="BC546" i="6"/>
  <c r="DK524" i="6"/>
  <c r="CQ524" i="6"/>
  <c r="DL524" i="6" s="1"/>
  <c r="JI595" i="6"/>
  <c r="BY595" i="6" s="1"/>
  <c r="BZ595" i="6" s="1"/>
  <c r="JS595" i="6"/>
  <c r="CI595" i="6" s="1"/>
  <c r="CJ595" i="6" s="1"/>
  <c r="JM595" i="6"/>
  <c r="CC595" i="6" s="1"/>
  <c r="CD595" i="6" s="1"/>
  <c r="JK595" i="6"/>
  <c r="CA595" i="6" s="1"/>
  <c r="CB595" i="6" s="1"/>
  <c r="JE595" i="6"/>
  <c r="BU595" i="6" s="1"/>
  <c r="BV595" i="6" s="1"/>
  <c r="JQ595" i="6"/>
  <c r="CG595" i="6" s="1"/>
  <c r="CH595" i="6" s="1"/>
  <c r="JG595" i="6"/>
  <c r="BW595" i="6" s="1"/>
  <c r="BX595" i="6" s="1"/>
  <c r="JO595" i="6"/>
  <c r="CE595" i="6" s="1"/>
  <c r="CF595" i="6" s="1"/>
  <c r="CW391" i="6"/>
  <c r="DR391" i="6" s="1"/>
  <c r="DQ391" i="6"/>
  <c r="CQ506" i="6"/>
  <c r="DL506" i="6" s="1"/>
  <c r="DK506" i="6"/>
  <c r="LW456" i="6"/>
  <c r="CP456" i="6" s="1"/>
  <c r="ME456" i="6"/>
  <c r="CX456" i="6" s="1"/>
  <c r="MA456" i="6"/>
  <c r="CT456" i="6" s="1"/>
  <c r="MI456" i="6"/>
  <c r="DB456" i="6" s="1"/>
  <c r="MK456" i="6"/>
  <c r="DD456" i="6" s="1"/>
  <c r="MG456" i="6"/>
  <c r="CZ456" i="6" s="1"/>
  <c r="LY456" i="6"/>
  <c r="CR456" i="6" s="1"/>
  <c r="MC456" i="6"/>
  <c r="CV456" i="6" s="1"/>
  <c r="JI435" i="6"/>
  <c r="BY435" i="6" s="1"/>
  <c r="BZ435" i="6" s="1"/>
  <c r="JM435" i="6"/>
  <c r="CC435" i="6" s="1"/>
  <c r="CD435" i="6" s="1"/>
  <c r="JQ435" i="6"/>
  <c r="CG435" i="6" s="1"/>
  <c r="CH435" i="6" s="1"/>
  <c r="JS435" i="6"/>
  <c r="CI435" i="6" s="1"/>
  <c r="CJ435" i="6" s="1"/>
  <c r="JK435" i="6"/>
  <c r="CA435" i="6" s="1"/>
  <c r="CB435" i="6" s="1"/>
  <c r="JE435" i="6"/>
  <c r="BU435" i="6" s="1"/>
  <c r="BV435" i="6" s="1"/>
  <c r="JG435" i="6"/>
  <c r="BW435" i="6" s="1"/>
  <c r="BX435" i="6" s="1"/>
  <c r="JO435" i="6"/>
  <c r="CE435" i="6" s="1"/>
  <c r="CF435" i="6" s="1"/>
  <c r="DW380" i="6"/>
  <c r="CW385" i="6"/>
  <c r="DR385" i="6" s="1"/>
  <c r="DQ385" i="6"/>
  <c r="JQ561" i="6"/>
  <c r="CG561" i="6" s="1"/>
  <c r="CH561" i="6" s="1"/>
  <c r="JG561" i="6"/>
  <c r="BW561" i="6" s="1"/>
  <c r="BX561" i="6" s="1"/>
  <c r="JM561" i="6"/>
  <c r="CC561" i="6" s="1"/>
  <c r="CD561" i="6" s="1"/>
  <c r="JS561" i="6"/>
  <c r="CI561" i="6" s="1"/>
  <c r="CJ561" i="6" s="1"/>
  <c r="JO561" i="6"/>
  <c r="CE561" i="6" s="1"/>
  <c r="CF561" i="6" s="1"/>
  <c r="JK561" i="6"/>
  <c r="CA561" i="6" s="1"/>
  <c r="CB561" i="6" s="1"/>
  <c r="JE561" i="6"/>
  <c r="BU561" i="6" s="1"/>
  <c r="BV561" i="6" s="1"/>
  <c r="JI561" i="6"/>
  <c r="BY561" i="6" s="1"/>
  <c r="BZ561" i="6" s="1"/>
  <c r="DK522" i="6"/>
  <c r="CQ522" i="6"/>
  <c r="DL522" i="6" s="1"/>
  <c r="DY368" i="6"/>
  <c r="DE368" i="6"/>
  <c r="DZ368" i="6" s="1"/>
  <c r="DC593" i="6"/>
  <c r="DX593" i="6" s="1"/>
  <c r="DW593" i="6"/>
  <c r="DY420" i="6"/>
  <c r="DE420" i="6"/>
  <c r="DZ420" i="6" s="1"/>
  <c r="CS414" i="6"/>
  <c r="DN414" i="6" s="1"/>
  <c r="DM414" i="6"/>
  <c r="JB551" i="6"/>
  <c r="JA551" i="6"/>
  <c r="LQ535" i="6"/>
  <c r="IY535" i="6"/>
  <c r="DC462" i="6"/>
  <c r="DX462" i="6" s="1"/>
  <c r="DW462" i="6"/>
  <c r="LY490" i="6"/>
  <c r="CR490" i="6" s="1"/>
  <c r="MC490" i="6"/>
  <c r="CV490" i="6" s="1"/>
  <c r="MG490" i="6"/>
  <c r="CZ490" i="6" s="1"/>
  <c r="MI490" i="6"/>
  <c r="DB490" i="6" s="1"/>
  <c r="LW490" i="6"/>
  <c r="CP490" i="6" s="1"/>
  <c r="MK490" i="6"/>
  <c r="DD490" i="6" s="1"/>
  <c r="ME490" i="6"/>
  <c r="CX490" i="6" s="1"/>
  <c r="MA490" i="6"/>
  <c r="CT490" i="6" s="1"/>
  <c r="CU490" i="6" s="1"/>
  <c r="DP490" i="6" s="1"/>
  <c r="LW423" i="6"/>
  <c r="CP423" i="6" s="1"/>
  <c r="MA423" i="6"/>
  <c r="CT423" i="6" s="1"/>
  <c r="ME423" i="6"/>
  <c r="CX423" i="6" s="1"/>
  <c r="MI423" i="6"/>
  <c r="DB423" i="6" s="1"/>
  <c r="LY423" i="6"/>
  <c r="CR423" i="6" s="1"/>
  <c r="MK423" i="6"/>
  <c r="DD423" i="6" s="1"/>
  <c r="DY423" i="6" s="1"/>
  <c r="MG423" i="6"/>
  <c r="CZ423" i="6" s="1"/>
  <c r="MC423" i="6"/>
  <c r="CV423" i="6" s="1"/>
  <c r="JK478" i="6"/>
  <c r="CA478" i="6" s="1"/>
  <c r="CB478" i="6" s="1"/>
  <c r="JM478" i="6"/>
  <c r="CC478" i="6" s="1"/>
  <c r="CD478" i="6" s="1"/>
  <c r="JE478" i="6"/>
  <c r="BU478" i="6" s="1"/>
  <c r="BV478" i="6" s="1"/>
  <c r="JO478" i="6"/>
  <c r="CE478" i="6" s="1"/>
  <c r="CF478" i="6" s="1"/>
  <c r="JI478" i="6"/>
  <c r="BY478" i="6" s="1"/>
  <c r="BZ478" i="6" s="1"/>
  <c r="JQ478" i="6"/>
  <c r="CG478" i="6" s="1"/>
  <c r="CH478" i="6" s="1"/>
  <c r="JG478" i="6"/>
  <c r="BW478" i="6" s="1"/>
  <c r="BX478" i="6" s="1"/>
  <c r="JS478" i="6"/>
  <c r="CI478" i="6" s="1"/>
  <c r="CJ478" i="6" s="1"/>
  <c r="MA419" i="6"/>
  <c r="CT419" i="6" s="1"/>
  <c r="LW419" i="6"/>
  <c r="CP419" i="6" s="1"/>
  <c r="CQ419" i="6" s="1"/>
  <c r="DL419" i="6" s="1"/>
  <c r="MI419" i="6"/>
  <c r="DB419" i="6" s="1"/>
  <c r="MC419" i="6"/>
  <c r="CV419" i="6" s="1"/>
  <c r="LY419" i="6"/>
  <c r="CR419" i="6" s="1"/>
  <c r="MK419" i="6"/>
  <c r="DD419" i="6" s="1"/>
  <c r="DE419" i="6" s="1"/>
  <c r="DZ419" i="6" s="1"/>
  <c r="ME419" i="6"/>
  <c r="CX419" i="6" s="1"/>
  <c r="MG419" i="6"/>
  <c r="CZ419" i="6" s="1"/>
  <c r="CQ480" i="6"/>
  <c r="DL480" i="6" s="1"/>
  <c r="DK480" i="6"/>
  <c r="LY590" i="6"/>
  <c r="CR590" i="6" s="1"/>
  <c r="DM590" i="6" s="1"/>
  <c r="MI590" i="6"/>
  <c r="DB590" i="6" s="1"/>
  <c r="MC590" i="6"/>
  <c r="CV590" i="6" s="1"/>
  <c r="LW590" i="6"/>
  <c r="CP590" i="6" s="1"/>
  <c r="CQ590" i="6" s="1"/>
  <c r="DL590" i="6" s="1"/>
  <c r="MK590" i="6"/>
  <c r="DD590" i="6" s="1"/>
  <c r="DY590" i="6" s="1"/>
  <c r="ME590" i="6"/>
  <c r="CX590" i="6" s="1"/>
  <c r="MG590" i="6"/>
  <c r="CZ590" i="6" s="1"/>
  <c r="MA590" i="6"/>
  <c r="CT590" i="6" s="1"/>
  <c r="CS370" i="6"/>
  <c r="DN370" i="6" s="1"/>
  <c r="DM370" i="6"/>
  <c r="MA595" i="6"/>
  <c r="CT595" i="6" s="1"/>
  <c r="MI595" i="6"/>
  <c r="DB595" i="6" s="1"/>
  <c r="LY595" i="6"/>
  <c r="CR595" i="6" s="1"/>
  <c r="MG595" i="6"/>
  <c r="CZ595" i="6" s="1"/>
  <c r="MC595" i="6"/>
  <c r="CV595" i="6" s="1"/>
  <c r="MK595" i="6"/>
  <c r="DD595" i="6" s="1"/>
  <c r="DE595" i="6" s="1"/>
  <c r="DZ595" i="6" s="1"/>
  <c r="LW595" i="6"/>
  <c r="CP595" i="6" s="1"/>
  <c r="ME595" i="6"/>
  <c r="CX595" i="6" s="1"/>
  <c r="JM587" i="6"/>
  <c r="CC587" i="6" s="1"/>
  <c r="CD587" i="6" s="1"/>
  <c r="JK587" i="6"/>
  <c r="CA587" i="6" s="1"/>
  <c r="CB587" i="6" s="1"/>
  <c r="JO587" i="6"/>
  <c r="CE587" i="6" s="1"/>
  <c r="CF587" i="6" s="1"/>
  <c r="JQ587" i="6"/>
  <c r="CG587" i="6" s="1"/>
  <c r="CH587" i="6" s="1"/>
  <c r="JS587" i="6"/>
  <c r="CI587" i="6" s="1"/>
  <c r="CJ587" i="6" s="1"/>
  <c r="JI587" i="6"/>
  <c r="BY587" i="6" s="1"/>
  <c r="BZ587" i="6" s="1"/>
  <c r="JE587" i="6"/>
  <c r="BU587" i="6" s="1"/>
  <c r="BV587" i="6" s="1"/>
  <c r="JG587" i="6"/>
  <c r="BW587" i="6" s="1"/>
  <c r="BX587" i="6" s="1"/>
  <c r="JE572" i="6"/>
  <c r="BU572" i="6" s="1"/>
  <c r="BV572" i="6" s="1"/>
  <c r="JI572" i="6"/>
  <c r="BY572" i="6" s="1"/>
  <c r="BZ572" i="6" s="1"/>
  <c r="JM572" i="6"/>
  <c r="CC572" i="6" s="1"/>
  <c r="CD572" i="6" s="1"/>
  <c r="JQ572" i="6"/>
  <c r="CG572" i="6" s="1"/>
  <c r="CH572" i="6" s="1"/>
  <c r="JO572" i="6"/>
  <c r="CE572" i="6" s="1"/>
  <c r="CF572" i="6" s="1"/>
  <c r="JS572" i="6"/>
  <c r="CI572" i="6" s="1"/>
  <c r="CJ572" i="6" s="1"/>
  <c r="JK572" i="6"/>
  <c r="CA572" i="6" s="1"/>
  <c r="CB572" i="6" s="1"/>
  <c r="DC373" i="6"/>
  <c r="DX373" i="6" s="1"/>
  <c r="DW373" i="6"/>
  <c r="MG584" i="6"/>
  <c r="CZ584" i="6" s="1"/>
  <c r="LY584" i="6"/>
  <c r="CR584" i="6" s="1"/>
  <c r="MK584" i="6"/>
  <c r="DD584" i="6" s="1"/>
  <c r="MC584" i="6"/>
  <c r="CV584" i="6" s="1"/>
  <c r="MA584" i="6"/>
  <c r="CT584" i="6"/>
  <c r="MI584" i="6"/>
  <c r="DB584" i="6" s="1"/>
  <c r="DW584" i="6" s="1"/>
  <c r="CY506" i="6"/>
  <c r="DT506" i="6" s="1"/>
  <c r="DS506" i="6"/>
  <c r="LY435" i="6"/>
  <c r="CR435" i="6"/>
  <c r="ME435" i="6"/>
  <c r="CX435" i="6"/>
  <c r="LW435" i="6"/>
  <c r="CP435" i="6" s="1"/>
  <c r="MA435" i="6"/>
  <c r="CT435" i="6"/>
  <c r="MK435" i="6"/>
  <c r="DD435" i="6" s="1"/>
  <c r="MG435" i="6"/>
  <c r="CZ435" i="6" s="1"/>
  <c r="MI435" i="6"/>
  <c r="DB435" i="6" s="1"/>
  <c r="MC435" i="6"/>
  <c r="CV435" i="6"/>
  <c r="DS380" i="6"/>
  <c r="CY380" i="6"/>
  <c r="DT380" i="6" s="1"/>
  <c r="CS385" i="6"/>
  <c r="DN385" i="6" s="1"/>
  <c r="DM385" i="6"/>
  <c r="DY500" i="6"/>
  <c r="DE500" i="6"/>
  <c r="DZ500" i="6" s="1"/>
  <c r="MC487" i="6"/>
  <c r="CV487" i="6"/>
  <c r="MI487" i="6"/>
  <c r="DB487" i="6" s="1"/>
  <c r="DC487" i="6" s="1"/>
  <c r="DX487" i="6" s="1"/>
  <c r="MG487" i="6"/>
  <c r="CZ487" i="6"/>
  <c r="MA487" i="6"/>
  <c r="CT487" i="6" s="1"/>
  <c r="LY487" i="6"/>
  <c r="CR487" i="6" s="1"/>
  <c r="ME487" i="6"/>
  <c r="CX487" i="6"/>
  <c r="LW487" i="6"/>
  <c r="CP487" i="6" s="1"/>
  <c r="MK487" i="6"/>
  <c r="DD487" i="6" s="1"/>
  <c r="AE546" i="6"/>
  <c r="AZ546" i="6" s="1"/>
  <c r="AY546" i="6"/>
  <c r="DY480" i="6"/>
  <c r="DE480" i="6"/>
  <c r="DZ480" i="6" s="1"/>
  <c r="DS446" i="6"/>
  <c r="CY446" i="6"/>
  <c r="DT446" i="6" s="1"/>
  <c r="CY414" i="6"/>
  <c r="DT414" i="6" s="1"/>
  <c r="DS414" i="6"/>
  <c r="BI545" i="6"/>
  <c r="AO545" i="6"/>
  <c r="BJ545" i="6" s="1"/>
  <c r="DS462" i="6"/>
  <c r="CY462" i="6"/>
  <c r="DT462" i="6" s="1"/>
  <c r="JE490" i="6"/>
  <c r="BU490" i="6" s="1"/>
  <c r="BV490" i="6" s="1"/>
  <c r="JI490" i="6"/>
  <c r="BY490" i="6" s="1"/>
  <c r="BZ490" i="6" s="1"/>
  <c r="JM490" i="6"/>
  <c r="CC490" i="6" s="1"/>
  <c r="CD490" i="6" s="1"/>
  <c r="JG490" i="6"/>
  <c r="BW490" i="6" s="1"/>
  <c r="BX490" i="6" s="1"/>
  <c r="JK490" i="6"/>
  <c r="CA490" i="6" s="1"/>
  <c r="CB490" i="6" s="1"/>
  <c r="JS490" i="6"/>
  <c r="CI490" i="6" s="1"/>
  <c r="CJ490" i="6" s="1"/>
  <c r="JO490" i="6"/>
  <c r="CE490" i="6" s="1"/>
  <c r="CF490" i="6" s="1"/>
  <c r="DK400" i="6"/>
  <c r="CQ400" i="6"/>
  <c r="DL400" i="6" s="1"/>
  <c r="JG514" i="6"/>
  <c r="BW514" i="6" s="1"/>
  <c r="BX514" i="6" s="1"/>
  <c r="JK514" i="6"/>
  <c r="CA514" i="6" s="1"/>
  <c r="CB514" i="6" s="1"/>
  <c r="JO514" i="6"/>
  <c r="CE514" i="6" s="1"/>
  <c r="CF514" i="6" s="1"/>
  <c r="JS514" i="6"/>
  <c r="CI514" i="6" s="1"/>
  <c r="CJ514" i="6" s="1"/>
  <c r="JI514" i="6"/>
  <c r="BY514" i="6" s="1"/>
  <c r="BZ514" i="6" s="1"/>
  <c r="JE514" i="6"/>
  <c r="BU514" i="6" s="1"/>
  <c r="BV514" i="6" s="1"/>
  <c r="JQ514" i="6"/>
  <c r="CG514" i="6" s="1"/>
  <c r="CH514" i="6" s="1"/>
  <c r="JM514" i="6"/>
  <c r="CC514" i="6" s="1"/>
  <c r="CD514" i="6" s="1"/>
  <c r="JO498" i="6"/>
  <c r="CE498" i="6" s="1"/>
  <c r="CF498" i="6" s="1"/>
  <c r="JI498" i="6"/>
  <c r="BY498" i="6" s="1"/>
  <c r="BZ498" i="6" s="1"/>
  <c r="JE498" i="6"/>
  <c r="BU498" i="6" s="1"/>
  <c r="BV498" i="6" s="1"/>
  <c r="JQ498" i="6"/>
  <c r="CG498" i="6" s="1"/>
  <c r="CH498" i="6" s="1"/>
  <c r="JM498" i="6"/>
  <c r="CC498" i="6" s="1"/>
  <c r="CD498" i="6" s="1"/>
  <c r="JK498" i="6"/>
  <c r="CA498" i="6" s="1"/>
  <c r="CB498" i="6" s="1"/>
  <c r="JS498" i="6"/>
  <c r="CI498" i="6" s="1"/>
  <c r="CJ498" i="6" s="1"/>
  <c r="JG498" i="6"/>
  <c r="BW498" i="6" s="1"/>
  <c r="BX498" i="6" s="1"/>
  <c r="JK590" i="6"/>
  <c r="CA590" i="6" s="1"/>
  <c r="CB590" i="6" s="1"/>
  <c r="JG590" i="6"/>
  <c r="BW590" i="6" s="1"/>
  <c r="BX590" i="6" s="1"/>
  <c r="JE590" i="6"/>
  <c r="BU590" i="6" s="1"/>
  <c r="BV590" i="6" s="1"/>
  <c r="JS590" i="6"/>
  <c r="CI590" i="6" s="1"/>
  <c r="CJ590" i="6" s="1"/>
  <c r="JQ590" i="6"/>
  <c r="CG590" i="6" s="1"/>
  <c r="CH590" i="6" s="1"/>
  <c r="JM590" i="6"/>
  <c r="CC590" i="6" s="1"/>
  <c r="CD590" i="6" s="1"/>
  <c r="JO590" i="6"/>
  <c r="CE590" i="6" s="1"/>
  <c r="CF590" i="6" s="1"/>
  <c r="JI590" i="6"/>
  <c r="BY590" i="6" s="1"/>
  <c r="BZ590" i="6" s="1"/>
  <c r="DU388" i="6"/>
  <c r="DA388" i="6"/>
  <c r="DV388" i="6" s="1"/>
  <c r="LY587" i="6"/>
  <c r="CR587" i="6" s="1"/>
  <c r="CS587" i="6" s="1"/>
  <c r="MI587" i="6"/>
  <c r="DB587" i="6" s="1"/>
  <c r="LW587" i="6"/>
  <c r="CP587" i="6" s="1"/>
  <c r="ME587" i="6"/>
  <c r="CX587" i="6" s="1"/>
  <c r="MC587" i="6"/>
  <c r="CV587" i="6"/>
  <c r="DQ587" i="6" s="1"/>
  <c r="MK587" i="6"/>
  <c r="DD587" i="6" s="1"/>
  <c r="MG587" i="6"/>
  <c r="CZ587" i="6"/>
  <c r="MA587" i="6"/>
  <c r="CT587" i="6"/>
  <c r="JE436" i="6"/>
  <c r="BU436" i="6" s="1"/>
  <c r="BV436" i="6" s="1"/>
  <c r="JI436" i="6"/>
  <c r="BY436" i="6" s="1"/>
  <c r="BZ436" i="6" s="1"/>
  <c r="JM436" i="6"/>
  <c r="CC436" i="6" s="1"/>
  <c r="CD436" i="6" s="1"/>
  <c r="JQ436" i="6"/>
  <c r="CG436" i="6" s="1"/>
  <c r="CH436" i="6" s="1"/>
  <c r="JS436" i="6"/>
  <c r="CI436" i="6" s="1"/>
  <c r="CJ436" i="6" s="1"/>
  <c r="JK436" i="6"/>
  <c r="CA436" i="6" s="1"/>
  <c r="CB436" i="6" s="1"/>
  <c r="JG436" i="6"/>
  <c r="BW436" i="6" s="1"/>
  <c r="BX436" i="6" s="1"/>
  <c r="JO436" i="6"/>
  <c r="CE436" i="6" s="1"/>
  <c r="CF436" i="6" s="1"/>
  <c r="LW572" i="6"/>
  <c r="CP572" i="6" s="1"/>
  <c r="MA572" i="6"/>
  <c r="CT572" i="6" s="1"/>
  <c r="MC572" i="6"/>
  <c r="CV572" i="6" s="1"/>
  <c r="MK572" i="6"/>
  <c r="DD572" i="6" s="1"/>
  <c r="MI572" i="6"/>
  <c r="DB572" i="6" s="1"/>
  <c r="ME572" i="6"/>
  <c r="CX572" i="6" s="1"/>
  <c r="LY572" i="6"/>
  <c r="CR572" i="6"/>
  <c r="MG572" i="6"/>
  <c r="CZ572" i="6"/>
  <c r="JQ584" i="6"/>
  <c r="CG584" i="6" s="1"/>
  <c r="CH584" i="6" s="1"/>
  <c r="JS584" i="6"/>
  <c r="CI584" i="6" s="1"/>
  <c r="CJ584" i="6" s="1"/>
  <c r="JM584" i="6"/>
  <c r="CC584" i="6" s="1"/>
  <c r="CD584" i="6" s="1"/>
  <c r="JO584" i="6"/>
  <c r="CE584" i="6" s="1"/>
  <c r="CF584" i="6" s="1"/>
  <c r="JI584" i="6"/>
  <c r="BY584" i="6"/>
  <c r="BZ584" i="6" s="1"/>
  <c r="JK584" i="6"/>
  <c r="CA584" i="6" s="1"/>
  <c r="CB584" i="6" s="1"/>
  <c r="JE584" i="6"/>
  <c r="BU584" i="6" s="1"/>
  <c r="BV584" i="6" s="1"/>
  <c r="JG584" i="6"/>
  <c r="BW584" i="6" s="1"/>
  <c r="BX584" i="6" s="1"/>
  <c r="JE447" i="6"/>
  <c r="BU447" i="6" s="1"/>
  <c r="BV447" i="6" s="1"/>
  <c r="JI447" i="6"/>
  <c r="BY447" i="6" s="1"/>
  <c r="BZ447" i="6" s="1"/>
  <c r="JM447" i="6"/>
  <c r="CC447" i="6" s="1"/>
  <c r="CD447" i="6" s="1"/>
  <c r="JQ447" i="6"/>
  <c r="CG447" i="6" s="1"/>
  <c r="CH447" i="6" s="1"/>
  <c r="JG447" i="6"/>
  <c r="BW447" i="6" s="1"/>
  <c r="BX447" i="6" s="1"/>
  <c r="JO447" i="6"/>
  <c r="CE447" i="6" s="1"/>
  <c r="CF447" i="6" s="1"/>
  <c r="JS447" i="6"/>
  <c r="CI447" i="6" s="1"/>
  <c r="CJ447" i="6" s="1"/>
  <c r="JK447" i="6"/>
  <c r="CA447" i="6" s="1"/>
  <c r="CB447" i="6" s="1"/>
  <c r="DO380" i="6"/>
  <c r="CU380" i="6"/>
  <c r="DP380" i="6" s="1"/>
  <c r="CQ388" i="6"/>
  <c r="DL388" i="6" s="1"/>
  <c r="DK388" i="6"/>
  <c r="DS396" i="6"/>
  <c r="CY396" i="6"/>
  <c r="DT396" i="6" s="1"/>
  <c r="DU368" i="6"/>
  <c r="DA368" i="6"/>
  <c r="DV368" i="6" s="1"/>
  <c r="AW546" i="6"/>
  <c r="AC546" i="6"/>
  <c r="AX546" i="6" s="1"/>
  <c r="JG487" i="6"/>
  <c r="BW487" i="6" s="1"/>
  <c r="BX487" i="6" s="1"/>
  <c r="JK487" i="6"/>
  <c r="CA487" i="6" s="1"/>
  <c r="CB487" i="6" s="1"/>
  <c r="JO487" i="6"/>
  <c r="CE487" i="6" s="1"/>
  <c r="CF487" i="6" s="1"/>
  <c r="JI487" i="6"/>
  <c r="BY487" i="6" s="1"/>
  <c r="BZ487" i="6" s="1"/>
  <c r="JM487" i="6"/>
  <c r="CC487" i="6" s="1"/>
  <c r="CD487" i="6" s="1"/>
  <c r="JQ487" i="6"/>
  <c r="CG487" i="6"/>
  <c r="CH487" i="6" s="1"/>
  <c r="JS487" i="6"/>
  <c r="CI487" i="6" s="1"/>
  <c r="CJ487" i="6" s="1"/>
  <c r="JE487" i="6"/>
  <c r="BU487" i="6" s="1"/>
  <c r="BV487" i="6" s="1"/>
  <c r="CQ503" i="6"/>
  <c r="DL503" i="6" s="1"/>
  <c r="DK503" i="6"/>
  <c r="JG504" i="6"/>
  <c r="BW504" i="6" s="1"/>
  <c r="BX504" i="6" s="1"/>
  <c r="JM504" i="6"/>
  <c r="CC504" i="6" s="1"/>
  <c r="CD504" i="6" s="1"/>
  <c r="JQ504" i="6"/>
  <c r="CG504" i="6" s="1"/>
  <c r="CH504" i="6" s="1"/>
  <c r="JO504" i="6"/>
  <c r="CE504" i="6" s="1"/>
  <c r="CF504" i="6" s="1"/>
  <c r="JK504" i="6"/>
  <c r="CA504" i="6" s="1"/>
  <c r="CB504" i="6" s="1"/>
  <c r="JS504" i="6"/>
  <c r="CI504" i="6" s="1"/>
  <c r="CJ504" i="6" s="1"/>
  <c r="JI504" i="6"/>
  <c r="BY504" i="6" s="1"/>
  <c r="BZ504" i="6" s="1"/>
  <c r="JE504" i="6"/>
  <c r="BU504" i="6" s="1"/>
  <c r="BV504" i="6" s="1"/>
  <c r="CQ414" i="6"/>
  <c r="DL414" i="6" s="1"/>
  <c r="DK414" i="6"/>
  <c r="BE545" i="6"/>
  <c r="AK545" i="6"/>
  <c r="BF545" i="6" s="1"/>
  <c r="CU462" i="6"/>
  <c r="DP462" i="6" s="1"/>
  <c r="DO462" i="6"/>
  <c r="DY398" i="6"/>
  <c r="DE398" i="6"/>
  <c r="DZ398" i="6" s="1"/>
  <c r="DE400" i="6"/>
  <c r="DZ400" i="6" s="1"/>
  <c r="DY400" i="6"/>
  <c r="LY436" i="6"/>
  <c r="CR436" i="6" s="1"/>
  <c r="LW436" i="6"/>
  <c r="CP436" i="6" s="1"/>
  <c r="DK436" i="6" s="1"/>
  <c r="MK436" i="6"/>
  <c r="DD436" i="6" s="1"/>
  <c r="DY436" i="6" s="1"/>
  <c r="MG436" i="6"/>
  <c r="CZ436" i="6" s="1"/>
  <c r="MA436" i="6"/>
  <c r="CT436" i="6" s="1"/>
  <c r="MI436" i="6"/>
  <c r="DB436" i="6" s="1"/>
  <c r="MC436" i="6"/>
  <c r="CV436" i="6" s="1"/>
  <c r="CW436" i="6" s="1"/>
  <c r="DR436" i="6" s="1"/>
  <c r="ME436" i="6"/>
  <c r="CX436" i="6" s="1"/>
  <c r="DS391" i="6"/>
  <c r="CY391" i="6"/>
  <c r="DT391" i="6" s="1"/>
  <c r="CU503" i="6"/>
  <c r="DP503" i="6" s="1"/>
  <c r="DO503" i="6"/>
  <c r="AG546" i="6"/>
  <c r="BB546" i="6" s="1"/>
  <c r="BA546" i="6"/>
  <c r="LY447" i="6"/>
  <c r="CR447" i="6" s="1"/>
  <c r="MC447" i="6"/>
  <c r="CV447" i="6" s="1"/>
  <c r="MG447" i="6"/>
  <c r="CZ447" i="6" s="1"/>
  <c r="DA447" i="6" s="1"/>
  <c r="DV447" i="6" s="1"/>
  <c r="MK447" i="6"/>
  <c r="DD447" i="6" s="1"/>
  <c r="MA447" i="6"/>
  <c r="CT447" i="6" s="1"/>
  <c r="LW447" i="6"/>
  <c r="CP447" i="6"/>
  <c r="MI447" i="6"/>
  <c r="DB447" i="6" s="1"/>
  <c r="ME447" i="6"/>
  <c r="CX447" i="6"/>
  <c r="MK466" i="6"/>
  <c r="DD466" i="6" s="1"/>
  <c r="MC466" i="6"/>
  <c r="CV466" i="6" s="1"/>
  <c r="LW466" i="6"/>
  <c r="CP466" i="6" s="1"/>
  <c r="MA466" i="6"/>
  <c r="CT466" i="6" s="1"/>
  <c r="LY466" i="6"/>
  <c r="CR466" i="6" s="1"/>
  <c r="MI466" i="6"/>
  <c r="DB466" i="6" s="1"/>
  <c r="MG466" i="6"/>
  <c r="CZ466" i="6" s="1"/>
  <c r="ME466" i="6"/>
  <c r="CX466" i="6" s="1"/>
  <c r="CU396" i="6"/>
  <c r="DP396" i="6" s="1"/>
  <c r="DO396" i="6"/>
  <c r="JM406" i="6"/>
  <c r="CC406" i="6" s="1"/>
  <c r="CD406" i="6" s="1"/>
  <c r="JK406" i="6"/>
  <c r="CA406" i="6" s="1"/>
  <c r="CB406" i="6" s="1"/>
  <c r="JS406" i="6"/>
  <c r="CI406" i="6" s="1"/>
  <c r="CJ406" i="6" s="1"/>
  <c r="JQ406" i="6"/>
  <c r="CG406" i="6" s="1"/>
  <c r="CH406" i="6" s="1"/>
  <c r="JG406" i="6"/>
  <c r="BW406" i="6" s="1"/>
  <c r="BX406" i="6" s="1"/>
  <c r="JI406" i="6"/>
  <c r="BY406" i="6" s="1"/>
  <c r="BZ406" i="6" s="1"/>
  <c r="JE406" i="6"/>
  <c r="BU406" i="6" s="1"/>
  <c r="BV406" i="6" s="1"/>
  <c r="JO406" i="6"/>
  <c r="CE406" i="6" s="1"/>
  <c r="CF406" i="6" s="1"/>
  <c r="LW504" i="6"/>
  <c r="CP504" i="6" s="1"/>
  <c r="DK504" i="6" s="1"/>
  <c r="MI504" i="6"/>
  <c r="DB504" i="6" s="1"/>
  <c r="LY504" i="6"/>
  <c r="CR504" i="6" s="1"/>
  <c r="MA504" i="6"/>
  <c r="CT504" i="6" s="1"/>
  <c r="MK504" i="6"/>
  <c r="DD504" i="6" s="1"/>
  <c r="DY504" i="6" s="1"/>
  <c r="ME504" i="6"/>
  <c r="CX504" i="6" s="1"/>
  <c r="MG504" i="6"/>
  <c r="CZ504" i="6"/>
  <c r="MC504" i="6"/>
  <c r="CV504" i="6"/>
  <c r="DQ480" i="6"/>
  <c r="CW480" i="6"/>
  <c r="DR480" i="6" s="1"/>
  <c r="CQ373" i="6"/>
  <c r="DL373" i="6" s="1"/>
  <c r="DK373" i="6"/>
  <c r="JE581" i="6"/>
  <c r="BU581" i="6" s="1"/>
  <c r="BV581" i="6" s="1"/>
  <c r="JI581" i="6"/>
  <c r="BY581" i="6" s="1"/>
  <c r="BZ581" i="6" s="1"/>
  <c r="JM581" i="6"/>
  <c r="CC581" i="6" s="1"/>
  <c r="CD581" i="6" s="1"/>
  <c r="JQ581" i="6"/>
  <c r="CG581" i="6" s="1"/>
  <c r="CH581" i="6" s="1"/>
  <c r="JO581" i="6"/>
  <c r="CE581" i="6" s="1"/>
  <c r="CF581" i="6" s="1"/>
  <c r="JG581" i="6"/>
  <c r="BW581" i="6" s="1"/>
  <c r="BX581" i="6" s="1"/>
  <c r="JK581" i="6"/>
  <c r="CA581" i="6" s="1"/>
  <c r="CB581" i="6" s="1"/>
  <c r="JS581" i="6"/>
  <c r="CI581" i="6" s="1"/>
  <c r="CJ581" i="6" s="1"/>
  <c r="DS432" i="6"/>
  <c r="CY432" i="6"/>
  <c r="DT432" i="6" s="1"/>
  <c r="DA384" i="6"/>
  <c r="DV384" i="6" s="1"/>
  <c r="DU384" i="6"/>
  <c r="DY388" i="6"/>
  <c r="DE388" i="6"/>
  <c r="DZ388" i="6" s="1"/>
  <c r="DK386" i="6"/>
  <c r="CQ386" i="6"/>
  <c r="DL386" i="6" s="1"/>
  <c r="JK526" i="6"/>
  <c r="CA526" i="6" s="1"/>
  <c r="CB526" i="6" s="1"/>
  <c r="JI526" i="6"/>
  <c r="BY526" i="6" s="1"/>
  <c r="BZ526" i="6" s="1"/>
  <c r="JE526" i="6"/>
  <c r="BU526" i="6" s="1"/>
  <c r="BV526" i="6" s="1"/>
  <c r="JG526" i="6"/>
  <c r="BW526" i="6" s="1"/>
  <c r="BX526" i="6" s="1"/>
  <c r="JS526" i="6"/>
  <c r="CI526" i="6" s="1"/>
  <c r="CJ526" i="6" s="1"/>
  <c r="JO526" i="6"/>
  <c r="CE526" i="6" s="1"/>
  <c r="CF526" i="6" s="1"/>
  <c r="JM526" i="6"/>
  <c r="CC526" i="6" s="1"/>
  <c r="CD526" i="6" s="1"/>
  <c r="JQ526" i="6"/>
  <c r="CG526" i="6" s="1"/>
  <c r="CH526" i="6" s="1"/>
  <c r="MI478" i="6"/>
  <c r="DB478" i="6" s="1"/>
  <c r="LY478" i="6"/>
  <c r="CR478" i="6" s="1"/>
  <c r="CS478" i="6" s="1"/>
  <c r="DN478" i="6" s="1"/>
  <c r="ME478" i="6"/>
  <c r="CX478" i="6" s="1"/>
  <c r="MA478" i="6"/>
  <c r="CT478" i="6" s="1"/>
  <c r="LW478" i="6"/>
  <c r="CP478" i="6" s="1"/>
  <c r="MK478" i="6"/>
  <c r="DD478" i="6" s="1"/>
  <c r="MG478" i="6"/>
  <c r="CZ478" i="6" s="1"/>
  <c r="MC478" i="6"/>
  <c r="CV478" i="6" s="1"/>
  <c r="JG419" i="6"/>
  <c r="BW419" i="6" s="1"/>
  <c r="BX419" i="6" s="1"/>
  <c r="JQ419" i="6"/>
  <c r="CG419" i="6" s="1"/>
  <c r="CH419" i="6" s="1"/>
  <c r="JM419" i="6"/>
  <c r="CC419" i="6" s="1"/>
  <c r="CD419" i="6" s="1"/>
  <c r="JI419" i="6"/>
  <c r="BY419" i="6" s="1"/>
  <c r="BZ419" i="6" s="1"/>
  <c r="JE419" i="6"/>
  <c r="BU419" i="6" s="1"/>
  <c r="BV419" i="6" s="1"/>
  <c r="JS419" i="6"/>
  <c r="CI419" i="6" s="1"/>
  <c r="CJ419" i="6" s="1"/>
  <c r="JO419" i="6"/>
  <c r="CE419" i="6" s="1"/>
  <c r="CF419" i="6" s="1"/>
  <c r="JK419" i="6"/>
  <c r="CA419" i="6" s="1"/>
  <c r="CB419" i="6" s="1"/>
  <c r="MG574" i="6"/>
  <c r="CZ574" i="6" s="1"/>
  <c r="MA574" i="6"/>
  <c r="CT574" i="6" s="1"/>
  <c r="DY524" i="6"/>
  <c r="DE524" i="6"/>
  <c r="DZ524" i="6" s="1"/>
  <c r="CU510" i="6"/>
  <c r="DP510" i="6" s="1"/>
  <c r="DS505" i="6"/>
  <c r="CY505" i="6"/>
  <c r="DT505" i="6" s="1"/>
  <c r="LY390" i="6"/>
  <c r="CR390" i="6" s="1"/>
  <c r="MC390" i="6"/>
  <c r="CV390" i="6" s="1"/>
  <c r="DQ390" i="6" s="1"/>
  <c r="MG390" i="6"/>
  <c r="CZ390" i="6" s="1"/>
  <c r="MK390" i="6"/>
  <c r="DD390" i="6" s="1"/>
  <c r="MI390" i="6"/>
  <c r="DB390" i="6" s="1"/>
  <c r="DW390" i="6" s="1"/>
  <c r="MA390" i="6"/>
  <c r="CT390" i="6" s="1"/>
  <c r="CU390" i="6" s="1"/>
  <c r="DP390" i="6" s="1"/>
  <c r="ME390" i="6"/>
  <c r="CX390" i="6" s="1"/>
  <c r="LW390" i="6"/>
  <c r="CP390" i="6" s="1"/>
  <c r="DO370" i="6"/>
  <c r="CU370" i="6"/>
  <c r="DP370" i="6" s="1"/>
  <c r="JS511" i="6"/>
  <c r="CI511" i="6" s="1"/>
  <c r="CJ511" i="6" s="1"/>
  <c r="JQ511" i="6"/>
  <c r="CG511" i="6" s="1"/>
  <c r="CH511" i="6" s="1"/>
  <c r="JO511" i="6"/>
  <c r="CE511" i="6" s="1"/>
  <c r="CF511" i="6" s="1"/>
  <c r="JK511" i="6"/>
  <c r="CA511" i="6" s="1"/>
  <c r="CB511" i="6" s="1"/>
  <c r="JI511" i="6"/>
  <c r="BY511" i="6" s="1"/>
  <c r="BZ511" i="6" s="1"/>
  <c r="JM511" i="6"/>
  <c r="CC511" i="6" s="1"/>
  <c r="CD511" i="6" s="1"/>
  <c r="JG511" i="6"/>
  <c r="BW511" i="6" s="1"/>
  <c r="BX511" i="6" s="1"/>
  <c r="JE511" i="6"/>
  <c r="BU511" i="6" s="1"/>
  <c r="BV511" i="6" s="1"/>
  <c r="MG497" i="6"/>
  <c r="CZ497" i="6" s="1"/>
  <c r="DA497" i="6" s="1"/>
  <c r="DV497" i="6" s="1"/>
  <c r="MI497" i="6"/>
  <c r="DB497" i="6" s="1"/>
  <c r="ME497" i="6"/>
  <c r="CX497" i="6" s="1"/>
  <c r="LW497" i="6"/>
  <c r="CP497" i="6" s="1"/>
  <c r="MA497" i="6"/>
  <c r="CT497" i="6" s="1"/>
  <c r="MK497" i="6"/>
  <c r="DD497" i="6" s="1"/>
  <c r="MC497" i="6"/>
  <c r="CV497" i="6" s="1"/>
  <c r="LY497" i="6"/>
  <c r="CR497" i="6" s="1"/>
  <c r="DO391" i="6"/>
  <c r="CU391" i="6"/>
  <c r="DP391" i="6" s="1"/>
  <c r="CW386" i="6"/>
  <c r="DR386" i="6" s="1"/>
  <c r="DQ386" i="6"/>
  <c r="MG410" i="6"/>
  <c r="CZ410" i="6" s="1"/>
  <c r="DU410" i="6" s="1"/>
  <c r="MK410" i="6"/>
  <c r="DD410" i="6" s="1"/>
  <c r="DE410" i="6" s="1"/>
  <c r="DZ410" i="6" s="1"/>
  <c r="MI410" i="6"/>
  <c r="DB410" i="6" s="1"/>
  <c r="ME410" i="6"/>
  <c r="CX410" i="6" s="1"/>
  <c r="LW410" i="6"/>
  <c r="CP410" i="6" s="1"/>
  <c r="CQ410" i="6" s="1"/>
  <c r="DL410" i="6" s="1"/>
  <c r="LY410" i="6"/>
  <c r="CR410" i="6" s="1"/>
  <c r="MC410" i="6"/>
  <c r="CV410" i="6" s="1"/>
  <c r="MA410" i="6"/>
  <c r="CT410" i="6" s="1"/>
  <c r="LY399" i="6"/>
  <c r="CR399" i="6" s="1"/>
  <c r="DM399" i="6" s="1"/>
  <c r="MC399" i="6"/>
  <c r="CV399" i="6" s="1"/>
  <c r="MG399" i="6"/>
  <c r="CZ399" i="6" s="1"/>
  <c r="MK399" i="6"/>
  <c r="DD399" i="6" s="1"/>
  <c r="LW399" i="6"/>
  <c r="CP399" i="6" s="1"/>
  <c r="CQ399" i="6" s="1"/>
  <c r="DL399" i="6" s="1"/>
  <c r="MI399" i="6"/>
  <c r="DB399" i="6" s="1"/>
  <c r="DC399" i="6" s="1"/>
  <c r="DX399" i="6" s="1"/>
  <c r="MA399" i="6"/>
  <c r="CT399" i="6" s="1"/>
  <c r="ME399" i="6"/>
  <c r="CX399" i="6" s="1"/>
  <c r="MI533" i="6"/>
  <c r="DB533" i="6" s="1"/>
  <c r="DW533" i="6" s="1"/>
  <c r="CQ500" i="6"/>
  <c r="DL500" i="6" s="1"/>
  <c r="DK500" i="6"/>
  <c r="JS466" i="6"/>
  <c r="CI466" i="6" s="1"/>
  <c r="CJ466" i="6" s="1"/>
  <c r="JM466" i="6"/>
  <c r="CC466" i="6" s="1"/>
  <c r="CD466" i="6" s="1"/>
  <c r="JO466" i="6"/>
  <c r="CE466" i="6" s="1"/>
  <c r="CF466" i="6" s="1"/>
  <c r="JQ466" i="6"/>
  <c r="CG466" i="6" s="1"/>
  <c r="CH466" i="6" s="1"/>
  <c r="JI466" i="6"/>
  <c r="BY466" i="6" s="1"/>
  <c r="BZ466" i="6" s="1"/>
  <c r="JK466" i="6"/>
  <c r="CA466" i="6" s="1"/>
  <c r="CB466" i="6" s="1"/>
  <c r="JG466" i="6"/>
  <c r="BW466" i="6" s="1"/>
  <c r="BX466" i="6" s="1"/>
  <c r="JE466" i="6"/>
  <c r="BU466" i="6" s="1"/>
  <c r="BV466" i="6" s="1"/>
  <c r="DE380" i="6"/>
  <c r="DZ380" i="6" s="1"/>
  <c r="JK408" i="6"/>
  <c r="CA408" i="6" s="1"/>
  <c r="CB408" i="6" s="1"/>
  <c r="JO408" i="6"/>
  <c r="CE408" i="6" s="1"/>
  <c r="CF408" i="6" s="1"/>
  <c r="JS408" i="6"/>
  <c r="CI408" i="6" s="1"/>
  <c r="CJ408" i="6" s="1"/>
  <c r="JE408" i="6"/>
  <c r="BU408" i="6" s="1"/>
  <c r="BV408" i="6" s="1"/>
  <c r="JI408" i="6"/>
  <c r="BY408" i="6" s="1"/>
  <c r="BZ408" i="6" s="1"/>
  <c r="JM408" i="6"/>
  <c r="CC408" i="6" s="1"/>
  <c r="CD408" i="6" s="1"/>
  <c r="JQ408" i="6"/>
  <c r="CG408" i="6" s="1"/>
  <c r="CH408" i="6" s="1"/>
  <c r="JG408" i="6"/>
  <c r="BW408" i="6" s="1"/>
  <c r="BX408" i="6" s="1"/>
  <c r="CY388" i="6"/>
  <c r="DT388" i="6" s="1"/>
  <c r="DS388" i="6"/>
  <c r="DK396" i="6"/>
  <c r="CQ396" i="6"/>
  <c r="DL396" i="6" s="1"/>
  <c r="DY503" i="6"/>
  <c r="DE503" i="6"/>
  <c r="DZ503" i="6" s="1"/>
  <c r="DU420" i="6"/>
  <c r="DA420" i="6"/>
  <c r="DV420" i="6" s="1"/>
  <c r="MK406" i="6"/>
  <c r="DD406" i="6" s="1"/>
  <c r="MA406" i="6"/>
  <c r="CT406" i="6" s="1"/>
  <c r="LY406" i="6"/>
  <c r="CR406" i="6" s="1"/>
  <c r="MC406" i="6"/>
  <c r="CV406" i="6" s="1"/>
  <c r="LW406" i="6"/>
  <c r="CP406" i="6" s="1"/>
  <c r="ME406" i="6"/>
  <c r="CX406" i="6" s="1"/>
  <c r="DS406" i="6" s="1"/>
  <c r="MI406" i="6"/>
  <c r="DB406" i="6" s="1"/>
  <c r="MG406" i="6"/>
  <c r="CZ406" i="6" s="1"/>
  <c r="DM480" i="6"/>
  <c r="CS480" i="6"/>
  <c r="DN480" i="6" s="1"/>
  <c r="DQ414" i="6"/>
  <c r="CW414" i="6"/>
  <c r="DR414" i="6" s="1"/>
  <c r="DM386" i="6"/>
  <c r="CS386" i="6"/>
  <c r="DN386" i="6" s="1"/>
  <c r="JI600" i="6"/>
  <c r="BY600" i="6" s="1"/>
  <c r="BZ600" i="6" s="1"/>
  <c r="JG600" i="6"/>
  <c r="BW600" i="6" s="1"/>
  <c r="BX600" i="6" s="1"/>
  <c r="JK600" i="6"/>
  <c r="CA600" i="6" s="1"/>
  <c r="CB600" i="6" s="1"/>
  <c r="JM600" i="6"/>
  <c r="CC600" i="6" s="1"/>
  <c r="CD600" i="6" s="1"/>
  <c r="JE600" i="6"/>
  <c r="BU600" i="6" s="1"/>
  <c r="BV600" i="6" s="1"/>
  <c r="JS600" i="6"/>
  <c r="CI600" i="6" s="1"/>
  <c r="CJ600" i="6" s="1"/>
  <c r="JQ600" i="6"/>
  <c r="CG600" i="6" s="1"/>
  <c r="CH600" i="6" s="1"/>
  <c r="JO600" i="6"/>
  <c r="CE600" i="6" s="1"/>
  <c r="CF600" i="6" s="1"/>
  <c r="LY581" i="6"/>
  <c r="CR581" i="6" s="1"/>
  <c r="LW581" i="6"/>
  <c r="CP581" i="6" s="1"/>
  <c r="CQ581" i="6" s="1"/>
  <c r="DL581" i="6" s="1"/>
  <c r="ME581" i="6"/>
  <c r="CX581" i="6"/>
  <c r="MA581" i="6"/>
  <c r="CT581" i="6" s="1"/>
  <c r="DO581" i="6" s="1"/>
  <c r="MK581" i="6"/>
  <c r="DD581" i="6" s="1"/>
  <c r="MI581" i="6"/>
  <c r="DB581" i="6" s="1"/>
  <c r="MC581" i="6"/>
  <c r="CV581" i="6" s="1"/>
  <c r="MG581" i="6"/>
  <c r="CZ581" i="6" s="1"/>
  <c r="DA581" i="6" s="1"/>
  <c r="JB549" i="6"/>
  <c r="JM549" i="6" s="1"/>
  <c r="CC549" i="6" s="1"/>
  <c r="CD549" i="6" s="1"/>
  <c r="JI515" i="6"/>
  <c r="BY515" i="6"/>
  <c r="BZ515" i="6" s="1"/>
  <c r="JM515" i="6"/>
  <c r="CC515" i="6" s="1"/>
  <c r="CD515" i="6" s="1"/>
  <c r="JQ515" i="6"/>
  <c r="CG515" i="6" s="1"/>
  <c r="CH515" i="6" s="1"/>
  <c r="JE515" i="6"/>
  <c r="BU515" i="6" s="1"/>
  <c r="BV515" i="6" s="1"/>
  <c r="JG515" i="6"/>
  <c r="BW515" i="6" s="1"/>
  <c r="BX515" i="6" s="1"/>
  <c r="JK515" i="6"/>
  <c r="CA515" i="6" s="1"/>
  <c r="CB515" i="6" s="1"/>
  <c r="JS515" i="6"/>
  <c r="CI515" i="6" s="1"/>
  <c r="CJ515" i="6" s="1"/>
  <c r="JO515" i="6"/>
  <c r="CE515" i="6" s="1"/>
  <c r="CF515" i="6" s="1"/>
  <c r="DC503" i="6"/>
  <c r="DX503" i="6" s="1"/>
  <c r="DW503" i="6"/>
  <c r="DM446" i="6"/>
  <c r="CS446" i="6"/>
  <c r="DN446" i="6" s="1"/>
  <c r="CU432" i="6"/>
  <c r="DP432" i="6" s="1"/>
  <c r="DO432" i="6"/>
  <c r="DM373" i="6"/>
  <c r="CS373" i="6"/>
  <c r="DN373" i="6" s="1"/>
  <c r="CW400" i="6"/>
  <c r="DR400" i="6" s="1"/>
  <c r="DQ400" i="6"/>
  <c r="LY526" i="6"/>
  <c r="CR526" i="6" s="1"/>
  <c r="LW526" i="6"/>
  <c r="CP526" i="6" s="1"/>
  <c r="CQ526" i="6" s="1"/>
  <c r="DL526" i="6" s="1"/>
  <c r="MI526" i="6"/>
  <c r="DB526" i="6" s="1"/>
  <c r="ME526" i="6"/>
  <c r="CX526" i="6" s="1"/>
  <c r="MK526" i="6"/>
  <c r="DD526" i="6" s="1"/>
  <c r="MA526" i="6"/>
  <c r="CT526" i="6" s="1"/>
  <c r="MG526" i="6"/>
  <c r="CZ526" i="6" s="1"/>
  <c r="MC526" i="6"/>
  <c r="CV526" i="6" s="1"/>
  <c r="DS484" i="6"/>
  <c r="CY484" i="6"/>
  <c r="DT484" i="6" s="1"/>
  <c r="JG411" i="6"/>
  <c r="BW411" i="6"/>
  <c r="BX411" i="6" s="1"/>
  <c r="JM411" i="6"/>
  <c r="CC411" i="6" s="1"/>
  <c r="CD411" i="6" s="1"/>
  <c r="JI411" i="6"/>
  <c r="BY411" i="6" s="1"/>
  <c r="BZ411" i="6" s="1"/>
  <c r="JQ411" i="6"/>
  <c r="CG411" i="6" s="1"/>
  <c r="CH411" i="6" s="1"/>
  <c r="JK411" i="6"/>
  <c r="CA411" i="6" s="1"/>
  <c r="CB411" i="6" s="1"/>
  <c r="JE411" i="6"/>
  <c r="BU411" i="6" s="1"/>
  <c r="BV411" i="6" s="1"/>
  <c r="JO411" i="6"/>
  <c r="CE411" i="6" s="1"/>
  <c r="CF411" i="6" s="1"/>
  <c r="JS411" i="6"/>
  <c r="CI411" i="6" s="1"/>
  <c r="CJ411" i="6" s="1"/>
  <c r="JG416" i="6"/>
  <c r="BW416" i="6" s="1"/>
  <c r="BX416" i="6" s="1"/>
  <c r="JQ416" i="6"/>
  <c r="CG416" i="6" s="1"/>
  <c r="CH416" i="6" s="1"/>
  <c r="JO416" i="6"/>
  <c r="CE416" i="6" s="1"/>
  <c r="CF416" i="6" s="1"/>
  <c r="JK416" i="6"/>
  <c r="CA416" i="6" s="1"/>
  <c r="CB416" i="6" s="1"/>
  <c r="JS416" i="6"/>
  <c r="CI416" i="6" s="1"/>
  <c r="CJ416" i="6" s="1"/>
  <c r="JE416" i="6"/>
  <c r="BU416" i="6"/>
  <c r="BV416" i="6" s="1"/>
  <c r="JI416" i="6"/>
  <c r="BY416" i="6" s="1"/>
  <c r="BZ416" i="6" s="1"/>
  <c r="JM416" i="6"/>
  <c r="CC416" i="6" s="1"/>
  <c r="CD416" i="6" s="1"/>
  <c r="JQ574" i="6"/>
  <c r="CG574" i="6" s="1"/>
  <c r="CH574" i="6" s="1"/>
  <c r="JI574" i="6"/>
  <c r="BY574" i="6" s="1"/>
  <c r="BZ574" i="6" s="1"/>
  <c r="JE574" i="6"/>
  <c r="BU574" i="6" s="1"/>
  <c r="BV574" i="6" s="1"/>
  <c r="JS574" i="6"/>
  <c r="CI574" i="6" s="1"/>
  <c r="CJ574" i="6" s="1"/>
  <c r="JO574" i="6"/>
  <c r="CE574" i="6" s="1"/>
  <c r="CF574" i="6" s="1"/>
  <c r="JK574" i="6"/>
  <c r="CA574" i="6" s="1"/>
  <c r="CB574" i="6" s="1"/>
  <c r="JM574" i="6"/>
  <c r="CC574" i="6" s="1"/>
  <c r="CD574" i="6" s="1"/>
  <c r="JG574" i="6"/>
  <c r="BW574" i="6" s="1"/>
  <c r="BX574" i="6" s="1"/>
  <c r="DA524" i="6"/>
  <c r="DV524" i="6" s="1"/>
  <c r="DU524" i="6"/>
  <c r="DK505" i="6"/>
  <c r="CQ505" i="6"/>
  <c r="DL505" i="6" s="1"/>
  <c r="JE458" i="6"/>
  <c r="BU458" i="6" s="1"/>
  <c r="BV458" i="6" s="1"/>
  <c r="JI458" i="6"/>
  <c r="BY458" i="6" s="1"/>
  <c r="BZ458" i="6" s="1"/>
  <c r="JM458" i="6"/>
  <c r="CC458" i="6" s="1"/>
  <c r="CD458" i="6" s="1"/>
  <c r="JQ458" i="6"/>
  <c r="CG458" i="6" s="1"/>
  <c r="CH458" i="6" s="1"/>
  <c r="JS458" i="6"/>
  <c r="CI458" i="6" s="1"/>
  <c r="CJ458" i="6" s="1"/>
  <c r="JO458" i="6"/>
  <c r="CE458" i="6" s="1"/>
  <c r="CF458" i="6" s="1"/>
  <c r="JK458" i="6"/>
  <c r="CA458" i="6" s="1"/>
  <c r="CB458" i="6" s="1"/>
  <c r="JG458" i="6"/>
  <c r="BW458" i="6" s="1"/>
  <c r="BX458" i="6" s="1"/>
  <c r="DU373" i="6"/>
  <c r="DA373" i="6"/>
  <c r="DV373" i="6" s="1"/>
  <c r="LW597" i="6"/>
  <c r="CP597" i="6" s="1"/>
  <c r="MC597" i="6"/>
  <c r="CV597" i="6" s="1"/>
  <c r="CW597" i="6" s="1"/>
  <c r="DR597" i="6" s="1"/>
  <c r="ME597" i="6"/>
  <c r="CX597" i="6" s="1"/>
  <c r="MA597" i="6"/>
  <c r="CT597" i="6" s="1"/>
  <c r="MK597" i="6"/>
  <c r="DD597" i="6" s="1"/>
  <c r="LY597" i="6"/>
  <c r="CR597" i="6" s="1"/>
  <c r="MI597" i="6"/>
  <c r="DB597" i="6" s="1"/>
  <c r="MG597" i="6"/>
  <c r="CZ597" i="6" s="1"/>
  <c r="DM503" i="6"/>
  <c r="JI497" i="6"/>
  <c r="BY497" i="6" s="1"/>
  <c r="BZ497" i="6" s="1"/>
  <c r="JM497" i="6"/>
  <c r="CC497" i="6" s="1"/>
  <c r="CD497" i="6" s="1"/>
  <c r="JQ497" i="6"/>
  <c r="CG497" i="6" s="1"/>
  <c r="CH497" i="6" s="1"/>
  <c r="JO497" i="6"/>
  <c r="CE497" i="6" s="1"/>
  <c r="CF497" i="6" s="1"/>
  <c r="JG497" i="6"/>
  <c r="BW497" i="6" s="1"/>
  <c r="BX497" i="6" s="1"/>
  <c r="JS497" i="6"/>
  <c r="CI497" i="6" s="1"/>
  <c r="CJ497" i="6" s="1"/>
  <c r="JK497" i="6"/>
  <c r="CA497" i="6" s="1"/>
  <c r="CB497" i="6" s="1"/>
  <c r="JE497" i="6"/>
  <c r="BU497" i="6" s="1"/>
  <c r="BV497" i="6" s="1"/>
  <c r="DK391" i="6"/>
  <c r="CQ391" i="6"/>
  <c r="DL391" i="6" s="1"/>
  <c r="JI410" i="6"/>
  <c r="BY410" i="6"/>
  <c r="BZ410" i="6" s="1"/>
  <c r="JM410" i="6"/>
  <c r="CC410" i="6" s="1"/>
  <c r="CD410" i="6" s="1"/>
  <c r="JQ410" i="6"/>
  <c r="CG410" i="6" s="1"/>
  <c r="CH410" i="6" s="1"/>
  <c r="JG410" i="6"/>
  <c r="BW410" i="6" s="1"/>
  <c r="BX410" i="6" s="1"/>
  <c r="JS410" i="6"/>
  <c r="CI410" i="6" s="1"/>
  <c r="CJ410" i="6" s="1"/>
  <c r="JK410" i="6"/>
  <c r="CA410" i="6" s="1"/>
  <c r="CB410" i="6" s="1"/>
  <c r="JO410" i="6"/>
  <c r="CE410" i="6" s="1"/>
  <c r="CF410" i="6" s="1"/>
  <c r="JE410" i="6"/>
  <c r="BU410" i="6" s="1"/>
  <c r="BV410" i="6" s="1"/>
  <c r="JG589" i="6"/>
  <c r="BW589" i="6" s="1"/>
  <c r="BX589" i="6" s="1"/>
  <c r="JK589" i="6"/>
  <c r="CA589" i="6" s="1"/>
  <c r="CB589" i="6" s="1"/>
  <c r="JO589" i="6"/>
  <c r="CE589" i="6" s="1"/>
  <c r="CF589" i="6" s="1"/>
  <c r="JS589" i="6"/>
  <c r="CI589" i="6" s="1"/>
  <c r="CJ589" i="6" s="1"/>
  <c r="JI589" i="6"/>
  <c r="BY589" i="6" s="1"/>
  <c r="BZ589" i="6" s="1"/>
  <c r="JM589" i="6"/>
  <c r="CC589" i="6" s="1"/>
  <c r="CD589" i="6" s="1"/>
  <c r="JQ589" i="6"/>
  <c r="CG589" i="6" s="1"/>
  <c r="CH589" i="6" s="1"/>
  <c r="JE589" i="6"/>
  <c r="BU589" i="6" s="1"/>
  <c r="BV589" i="6" s="1"/>
  <c r="JG533" i="6"/>
  <c r="BW533" i="6" s="1"/>
  <c r="BX533" i="6" s="1"/>
  <c r="JS533" i="6"/>
  <c r="CI533" i="6" s="1"/>
  <c r="CJ533" i="6" s="1"/>
  <c r="JK533" i="6"/>
  <c r="CA533" i="6" s="1"/>
  <c r="CB533" i="6" s="1"/>
  <c r="JO533" i="6"/>
  <c r="CE533" i="6" s="1"/>
  <c r="CF533" i="6" s="1"/>
  <c r="JM533" i="6"/>
  <c r="CC533" i="6" s="1"/>
  <c r="CD533" i="6" s="1"/>
  <c r="JI533" i="6"/>
  <c r="BY533" i="6" s="1"/>
  <c r="BZ533" i="6" s="1"/>
  <c r="JQ533" i="6"/>
  <c r="CG533" i="6" s="1"/>
  <c r="CH533" i="6" s="1"/>
  <c r="JE533" i="6"/>
  <c r="BU533" i="6" s="1"/>
  <c r="BV533" i="6" s="1"/>
  <c r="CY430" i="6"/>
  <c r="DT430" i="6" s="1"/>
  <c r="DS430" i="6"/>
  <c r="DM380" i="6"/>
  <c r="CS380" i="6"/>
  <c r="DN380" i="6" s="1"/>
  <c r="LY408" i="6"/>
  <c r="CR408" i="6" s="1"/>
  <c r="MC408" i="6"/>
  <c r="CV408" i="6" s="1"/>
  <c r="CW408" i="6" s="1"/>
  <c r="DR408" i="6" s="1"/>
  <c r="MG408" i="6"/>
  <c r="CZ408" i="6"/>
  <c r="DA408" i="6" s="1"/>
  <c r="DV408" i="6" s="1"/>
  <c r="MK408" i="6"/>
  <c r="DD408" i="6" s="1"/>
  <c r="LW408" i="6"/>
  <c r="CP408" i="6" s="1"/>
  <c r="MI408" i="6"/>
  <c r="DB408" i="6" s="1"/>
  <c r="DC408" i="6" s="1"/>
  <c r="DX408" i="6" s="1"/>
  <c r="MA408" i="6"/>
  <c r="CT408" i="6" s="1"/>
  <c r="CU408" i="6" s="1"/>
  <c r="DP408" i="6" s="1"/>
  <c r="ME408" i="6"/>
  <c r="CX408" i="6" s="1"/>
  <c r="JA566" i="6"/>
  <c r="JB566" i="6"/>
  <c r="DE593" i="6"/>
  <c r="DZ593" i="6" s="1"/>
  <c r="DY593" i="6"/>
  <c r="JG596" i="6"/>
  <c r="BW596" i="6" s="1"/>
  <c r="BX596" i="6" s="1"/>
  <c r="JO596" i="6"/>
  <c r="CE596" i="6" s="1"/>
  <c r="CF596" i="6" s="1"/>
  <c r="JE596" i="6"/>
  <c r="BU596" i="6" s="1"/>
  <c r="BV596" i="6" s="1"/>
  <c r="JK596" i="6"/>
  <c r="CA596" i="6" s="1"/>
  <c r="CB596" i="6" s="1"/>
  <c r="JS596" i="6"/>
  <c r="CI596" i="6" s="1"/>
  <c r="CJ596" i="6" s="1"/>
  <c r="JM596" i="6"/>
  <c r="CC596" i="6" s="1"/>
  <c r="CD596" i="6" s="1"/>
  <c r="JI596" i="6"/>
  <c r="BY596" i="6" s="1"/>
  <c r="BZ596" i="6" s="1"/>
  <c r="JQ596" i="6"/>
  <c r="CG596" i="6" s="1"/>
  <c r="CH596" i="6" s="1"/>
  <c r="DC522" i="6"/>
  <c r="DX522" i="6" s="1"/>
  <c r="DW522" i="6"/>
  <c r="JK402" i="6"/>
  <c r="CA402" i="6" s="1"/>
  <c r="CB402" i="6" s="1"/>
  <c r="JG402" i="6"/>
  <c r="BW402" i="6" s="1"/>
  <c r="BX402" i="6" s="1"/>
  <c r="JM402" i="6"/>
  <c r="CC402" i="6" s="1"/>
  <c r="CD402" i="6" s="1"/>
  <c r="JE402" i="6"/>
  <c r="BU402" i="6" s="1"/>
  <c r="BV402" i="6" s="1"/>
  <c r="JO402" i="6"/>
  <c r="CE402" i="6" s="1"/>
  <c r="CF402" i="6" s="1"/>
  <c r="JS402" i="6"/>
  <c r="CI402" i="6" s="1"/>
  <c r="CJ402" i="6" s="1"/>
  <c r="JQ402" i="6"/>
  <c r="CG402" i="6" s="1"/>
  <c r="CH402" i="6" s="1"/>
  <c r="JI402" i="6"/>
  <c r="BY402" i="6"/>
  <c r="BZ402" i="6" s="1"/>
  <c r="DC414" i="6"/>
  <c r="DX414" i="6" s="1"/>
  <c r="DW414" i="6"/>
  <c r="MK600" i="6"/>
  <c r="DD600" i="6" s="1"/>
  <c r="MA600" i="6"/>
  <c r="CT600" i="6" s="1"/>
  <c r="MC600" i="6"/>
  <c r="CV600" i="6" s="1"/>
  <c r="MG600" i="6"/>
  <c r="CZ600" i="6"/>
  <c r="LY600" i="6"/>
  <c r="CR600" i="6" s="1"/>
  <c r="MI600" i="6"/>
  <c r="DB600" i="6" s="1"/>
  <c r="DW600" i="6" s="1"/>
  <c r="LW600" i="6"/>
  <c r="CP600" i="6"/>
  <c r="ME600" i="6"/>
  <c r="CX600" i="6" s="1"/>
  <c r="LT549" i="6"/>
  <c r="LS549" i="6"/>
  <c r="CY500" i="6"/>
  <c r="DT500" i="6" s="1"/>
  <c r="DS500" i="6"/>
  <c r="JM412" i="6"/>
  <c r="CC412" i="6" s="1"/>
  <c r="CD412" i="6" s="1"/>
  <c r="JQ412" i="6"/>
  <c r="CG412" i="6" s="1"/>
  <c r="CH412" i="6" s="1"/>
  <c r="JI412" i="6"/>
  <c r="BY412" i="6" s="1"/>
  <c r="BZ412" i="6" s="1"/>
  <c r="JE412" i="6"/>
  <c r="BU412" i="6" s="1"/>
  <c r="BV412" i="6" s="1"/>
  <c r="JS412" i="6"/>
  <c r="CI412" i="6" s="1"/>
  <c r="CJ412" i="6" s="1"/>
  <c r="JK412" i="6"/>
  <c r="CA412" i="6" s="1"/>
  <c r="CB412" i="6" s="1"/>
  <c r="JO412" i="6"/>
  <c r="CE412" i="6" s="1"/>
  <c r="CF412" i="6" s="1"/>
  <c r="JG412" i="6"/>
  <c r="BW412" i="6" s="1"/>
  <c r="BX412" i="6" s="1"/>
  <c r="CS400" i="6"/>
  <c r="DN400" i="6" s="1"/>
  <c r="DM400" i="6"/>
  <c r="JS573" i="6"/>
  <c r="CI573" i="6" s="1"/>
  <c r="CJ573" i="6" s="1"/>
  <c r="JQ573" i="6"/>
  <c r="CG573" i="6" s="1"/>
  <c r="CH573" i="6" s="1"/>
  <c r="JM573" i="6"/>
  <c r="CC573" i="6" s="1"/>
  <c r="CD573" i="6" s="1"/>
  <c r="JG573" i="6"/>
  <c r="BW573" i="6" s="1"/>
  <c r="BX573" i="6" s="1"/>
  <c r="JO573" i="6"/>
  <c r="CE573" i="6" s="1"/>
  <c r="CF573" i="6" s="1"/>
  <c r="JI573" i="6"/>
  <c r="BY573" i="6" s="1"/>
  <c r="BZ573" i="6" s="1"/>
  <c r="JE573" i="6"/>
  <c r="BU573" i="6" s="1"/>
  <c r="BV573" i="6" s="1"/>
  <c r="JK573" i="6"/>
  <c r="CA573" i="6" s="1"/>
  <c r="CB573" i="6" s="1"/>
  <c r="JB568" i="6"/>
  <c r="JA568" i="6"/>
  <c r="JQ516" i="6"/>
  <c r="CG516" i="6" s="1"/>
  <c r="CH516" i="6" s="1"/>
  <c r="JK516" i="6"/>
  <c r="CA516" i="6" s="1"/>
  <c r="CB516" i="6" s="1"/>
  <c r="JI516" i="6"/>
  <c r="BY516" i="6" s="1"/>
  <c r="BZ516" i="6" s="1"/>
  <c r="JG516" i="6"/>
  <c r="BW516" i="6" s="1"/>
  <c r="BX516" i="6" s="1"/>
  <c r="JE516" i="6"/>
  <c r="BU516" i="6" s="1"/>
  <c r="BV516" i="6" s="1"/>
  <c r="JM516" i="6"/>
  <c r="CC516" i="6" s="1"/>
  <c r="CD516" i="6" s="1"/>
  <c r="JO516" i="6"/>
  <c r="CE516" i="6" s="1"/>
  <c r="CF516" i="6" s="1"/>
  <c r="JS516" i="6"/>
  <c r="CI516" i="6" s="1"/>
  <c r="CJ516" i="6" s="1"/>
  <c r="V397" i="6"/>
  <c r="V391" i="6"/>
  <c r="R391" i="6"/>
  <c r="P391" i="6"/>
  <c r="T397" i="6"/>
  <c r="H397" i="6"/>
  <c r="V367" i="6"/>
  <c r="L367" i="6"/>
  <c r="N376" i="6"/>
  <c r="H376" i="6"/>
  <c r="R369" i="6"/>
  <c r="N369" i="6"/>
  <c r="H400" i="6"/>
  <c r="L397" i="6"/>
  <c r="R397" i="6"/>
  <c r="V376" i="6"/>
  <c r="P376" i="6"/>
  <c r="L369" i="6"/>
  <c r="V369" i="6"/>
  <c r="P397" i="6"/>
  <c r="V386" i="6"/>
  <c r="JQ442" i="6"/>
  <c r="CG442" i="6" s="1"/>
  <c r="CH442" i="6" s="1"/>
  <c r="JK442" i="6"/>
  <c r="CA442" i="6" s="1"/>
  <c r="CB442" i="6" s="1"/>
  <c r="JO442" i="6"/>
  <c r="CE442" i="6" s="1"/>
  <c r="CF442" i="6" s="1"/>
  <c r="JE442" i="6"/>
  <c r="BU442" i="6" s="1"/>
  <c r="BV442" i="6" s="1"/>
  <c r="JS442" i="6"/>
  <c r="CI442" i="6" s="1"/>
  <c r="CJ442" i="6" s="1"/>
  <c r="JM442" i="6"/>
  <c r="CC442" i="6" s="1"/>
  <c r="CD442" i="6" s="1"/>
  <c r="JI442" i="6"/>
  <c r="BY442" i="6" s="1"/>
  <c r="BZ442" i="6" s="1"/>
  <c r="JG442" i="6"/>
  <c r="BW442" i="6" s="1"/>
  <c r="BX442" i="6" s="1"/>
  <c r="MK442" i="6"/>
  <c r="DD442" i="6" s="1"/>
  <c r="DY442" i="6" s="1"/>
  <c r="MG442" i="6"/>
  <c r="CZ442" i="6" s="1"/>
  <c r="MC442" i="6"/>
  <c r="CV442" i="6" s="1"/>
  <c r="DQ442" i="6" s="1"/>
  <c r="LW442" i="6"/>
  <c r="CP442" i="6" s="1"/>
  <c r="MA442" i="6"/>
  <c r="CT442" i="6" s="1"/>
  <c r="LY442" i="6"/>
  <c r="CR442" i="6" s="1"/>
  <c r="ME442" i="6"/>
  <c r="CX442" i="6" s="1"/>
  <c r="DS442" i="6" s="1"/>
  <c r="MI442" i="6"/>
  <c r="DB442" i="6" s="1"/>
  <c r="CQ38" i="6"/>
  <c r="DL38" i="6" s="1"/>
  <c r="DK38" i="6"/>
  <c r="CY38" i="6"/>
  <c r="DT38" i="6" s="1"/>
  <c r="DS38" i="6"/>
  <c r="MG488" i="6"/>
  <c r="CZ488" i="6" s="1"/>
  <c r="DU488" i="6" s="1"/>
  <c r="MG530" i="6"/>
  <c r="CZ530" i="6" s="1"/>
  <c r="MA530" i="6"/>
  <c r="CT530" i="6"/>
  <c r="CU530" i="6" s="1"/>
  <c r="DP530" i="6" s="1"/>
  <c r="MC530" i="6"/>
  <c r="CV530" i="6" s="1"/>
  <c r="CW530" i="6" s="1"/>
  <c r="DR530" i="6" s="1"/>
  <c r="MK530" i="6"/>
  <c r="DD530" i="6" s="1"/>
  <c r="ME530" i="6"/>
  <c r="CX530" i="6"/>
  <c r="LW530" i="6"/>
  <c r="CP530" i="6" s="1"/>
  <c r="LY530" i="6"/>
  <c r="CR530" i="6" s="1"/>
  <c r="CS530" i="6" s="1"/>
  <c r="DN530" i="6" s="1"/>
  <c r="MI530" i="6"/>
  <c r="DB530" i="6" s="1"/>
  <c r="MA488" i="6"/>
  <c r="CT488" i="6" s="1"/>
  <c r="DO488" i="6" s="1"/>
  <c r="JI530" i="6"/>
  <c r="BY530" i="6" s="1"/>
  <c r="BZ530" i="6" s="1"/>
  <c r="JG530" i="6"/>
  <c r="BW530" i="6" s="1"/>
  <c r="BX530" i="6" s="1"/>
  <c r="JO530" i="6"/>
  <c r="CE530" i="6" s="1"/>
  <c r="CF530" i="6" s="1"/>
  <c r="JM530" i="6"/>
  <c r="CC530" i="6" s="1"/>
  <c r="CD530" i="6" s="1"/>
  <c r="JS530" i="6"/>
  <c r="CI530" i="6" s="1"/>
  <c r="CJ530" i="6" s="1"/>
  <c r="MK488" i="6"/>
  <c r="DD488" i="6" s="1"/>
  <c r="CU34" i="6"/>
  <c r="DP34" i="6" s="1"/>
  <c r="LY488" i="6"/>
  <c r="CR488" i="6" s="1"/>
  <c r="CS488" i="6" s="1"/>
  <c r="DN488" i="6" s="1"/>
  <c r="LW488" i="6"/>
  <c r="CP488" i="6" s="1"/>
  <c r="CQ488" i="6" s="1"/>
  <c r="DL488" i="6" s="1"/>
  <c r="MC521" i="6"/>
  <c r="CV521" i="6" s="1"/>
  <c r="DQ521" i="6" s="1"/>
  <c r="MA521" i="6"/>
  <c r="CT521" i="6" s="1"/>
  <c r="DO521" i="6" s="1"/>
  <c r="MG521" i="6"/>
  <c r="CZ521" i="6" s="1"/>
  <c r="ME521" i="6"/>
  <c r="CX521" i="6" s="1"/>
  <c r="DS521" i="6" s="1"/>
  <c r="MC558" i="6"/>
  <c r="CV558" i="6" s="1"/>
  <c r="LY76" i="6"/>
  <c r="CR76" i="6" s="1"/>
  <c r="DM76" i="6" s="1"/>
  <c r="MC76" i="6"/>
  <c r="CV76" i="6" s="1"/>
  <c r="MK76" i="6"/>
  <c r="DD76" i="6" s="1"/>
  <c r="MG76" i="6"/>
  <c r="CZ76" i="6" s="1"/>
  <c r="LW76" i="6"/>
  <c r="CP76" i="6" s="1"/>
  <c r="MI76" i="6"/>
  <c r="DB76" i="6" s="1"/>
  <c r="MA76" i="6"/>
  <c r="CT76" i="6" s="1"/>
  <c r="ME76" i="6"/>
  <c r="CX76" i="6" s="1"/>
  <c r="CY76" i="6" s="1"/>
  <c r="DT76" i="6" s="1"/>
  <c r="JE76" i="6"/>
  <c r="BU76" i="6" s="1"/>
  <c r="BV76" i="6" s="1"/>
  <c r="JS76" i="6"/>
  <c r="CI76" i="6" s="1"/>
  <c r="CJ76" i="6" s="1"/>
  <c r="JM76" i="6"/>
  <c r="CC76" i="6" s="1"/>
  <c r="CD76" i="6" s="1"/>
  <c r="JI76" i="6"/>
  <c r="BY76" i="6" s="1"/>
  <c r="BZ76" i="6" s="1"/>
  <c r="JK76" i="6"/>
  <c r="CA76" i="6" s="1"/>
  <c r="CB76" i="6" s="1"/>
  <c r="JG76" i="6"/>
  <c r="BW76" i="6" s="1"/>
  <c r="BX76" i="6" s="1"/>
  <c r="JQ76" i="6"/>
  <c r="CG76" i="6" s="1"/>
  <c r="CH76" i="6" s="1"/>
  <c r="JO76" i="6"/>
  <c r="CE76" i="6" s="1"/>
  <c r="CF76" i="6" s="1"/>
  <c r="MK528" i="6"/>
  <c r="DD528" i="6" s="1"/>
  <c r="DY528" i="6" s="1"/>
  <c r="LW528" i="6"/>
  <c r="CP528" i="6" s="1"/>
  <c r="LY528" i="6"/>
  <c r="CR528" i="6" s="1"/>
  <c r="MG528" i="6"/>
  <c r="CZ528" i="6" s="1"/>
  <c r="MC528" i="6"/>
  <c r="CV528" i="6" s="1"/>
  <c r="ME528" i="6"/>
  <c r="CX528" i="6" s="1"/>
  <c r="MA528" i="6"/>
  <c r="CT528" i="6" s="1"/>
  <c r="MI528" i="6"/>
  <c r="DB528" i="6" s="1"/>
  <c r="DC528" i="6" s="1"/>
  <c r="DX528" i="6" s="1"/>
  <c r="JS528" i="6"/>
  <c r="CI528" i="6" s="1"/>
  <c r="CJ528" i="6" s="1"/>
  <c r="JM528" i="6"/>
  <c r="CC528" i="6" s="1"/>
  <c r="CD528" i="6" s="1"/>
  <c r="JQ528" i="6"/>
  <c r="CG528" i="6" s="1"/>
  <c r="CH528" i="6" s="1"/>
  <c r="JG528" i="6"/>
  <c r="BW528" i="6"/>
  <c r="BX528" i="6" s="1"/>
  <c r="JE528" i="6"/>
  <c r="BU528" i="6" s="1"/>
  <c r="BV528" i="6" s="1"/>
  <c r="JI528" i="6"/>
  <c r="BY528" i="6" s="1"/>
  <c r="BZ528" i="6" s="1"/>
  <c r="LQ556" i="6"/>
  <c r="DW100" i="6"/>
  <c r="JG496" i="6"/>
  <c r="BW496" i="6" s="1"/>
  <c r="BX496" i="6" s="1"/>
  <c r="JE496" i="6"/>
  <c r="BU496" i="6" s="1"/>
  <c r="BV496" i="6" s="1"/>
  <c r="JS496" i="6"/>
  <c r="CI496" i="6" s="1"/>
  <c r="CJ496" i="6" s="1"/>
  <c r="JM496" i="6"/>
  <c r="CC496" i="6" s="1"/>
  <c r="CD496" i="6" s="1"/>
  <c r="LY496" i="6"/>
  <c r="CR496" i="6" s="1"/>
  <c r="MK496" i="6"/>
  <c r="DD496" i="6" s="1"/>
  <c r="MA496" i="6"/>
  <c r="CT496" i="6" s="1"/>
  <c r="ME496" i="6"/>
  <c r="CX496" i="6" s="1"/>
  <c r="DS496" i="6" s="1"/>
  <c r="MG496" i="6"/>
  <c r="CZ496" i="6" s="1"/>
  <c r="LW496" i="6"/>
  <c r="CP496" i="6" s="1"/>
  <c r="MI496" i="6"/>
  <c r="DB496" i="6" s="1"/>
  <c r="MC496" i="6"/>
  <c r="CV496" i="6" s="1"/>
  <c r="DO22" i="6"/>
  <c r="CU22" i="6"/>
  <c r="DP22" i="6" s="1"/>
  <c r="JI474" i="6"/>
  <c r="BY474" i="6" s="1"/>
  <c r="BZ474" i="6" s="1"/>
  <c r="JE474" i="6"/>
  <c r="BU474" i="6" s="1"/>
  <c r="BV474" i="6" s="1"/>
  <c r="IY550" i="6"/>
  <c r="IZ550" i="6" s="1"/>
  <c r="MK558" i="6"/>
  <c r="DD558" i="6" s="1"/>
  <c r="MG558" i="6"/>
  <c r="CZ558" i="6" s="1"/>
  <c r="DA558" i="6" s="1"/>
  <c r="DV558" i="6" s="1"/>
  <c r="JK135" i="6"/>
  <c r="CA135" i="6" s="1"/>
  <c r="CB135" i="6" s="1"/>
  <c r="JO135" i="6"/>
  <c r="CE135" i="6" s="1"/>
  <c r="CF135" i="6" s="1"/>
  <c r="JS135" i="6"/>
  <c r="CI135" i="6" s="1"/>
  <c r="CJ135" i="6" s="1"/>
  <c r="JG135" i="6"/>
  <c r="BW135" i="6" s="1"/>
  <c r="BX135" i="6" s="1"/>
  <c r="JE135" i="6"/>
  <c r="BU135" i="6" s="1"/>
  <c r="BV135" i="6" s="1"/>
  <c r="JM135" i="6"/>
  <c r="CC135" i="6"/>
  <c r="CD135" i="6" s="1"/>
  <c r="JQ135" i="6"/>
  <c r="CG135" i="6" s="1"/>
  <c r="CH135" i="6" s="1"/>
  <c r="JI135" i="6"/>
  <c r="BY135" i="6" s="1"/>
  <c r="BZ135" i="6" s="1"/>
  <c r="MA494" i="6"/>
  <c r="CT494" i="6" s="1"/>
  <c r="ME494" i="6"/>
  <c r="CX494" i="6" s="1"/>
  <c r="MI494" i="6"/>
  <c r="DB494" i="6" s="1"/>
  <c r="DC494" i="6" s="1"/>
  <c r="DX494" i="6" s="1"/>
  <c r="LW494" i="6"/>
  <c r="CP494" i="6" s="1"/>
  <c r="CQ494" i="6" s="1"/>
  <c r="DL494" i="6" s="1"/>
  <c r="JG588" i="6"/>
  <c r="BW588" i="6" s="1"/>
  <c r="BX588" i="6" s="1"/>
  <c r="JO588" i="6"/>
  <c r="CE588" i="6" s="1"/>
  <c r="CF588" i="6" s="1"/>
  <c r="JS588" i="6"/>
  <c r="CI588" i="6" s="1"/>
  <c r="CJ588" i="6" s="1"/>
  <c r="JQ588" i="6"/>
  <c r="CG588" i="6" s="1"/>
  <c r="CH588" i="6" s="1"/>
  <c r="JK588" i="6"/>
  <c r="CA588" i="6" s="1"/>
  <c r="CB588" i="6" s="1"/>
  <c r="JI588" i="6"/>
  <c r="BY588" i="6" s="1"/>
  <c r="BZ588" i="6" s="1"/>
  <c r="JM588" i="6"/>
  <c r="CC588" i="6" s="1"/>
  <c r="CD588" i="6" s="1"/>
  <c r="JE588" i="6"/>
  <c r="BU588" i="6" s="1"/>
  <c r="BV588" i="6" s="1"/>
  <c r="MI588" i="6"/>
  <c r="DB588" i="6" s="1"/>
  <c r="LY588" i="6"/>
  <c r="CR588" i="6" s="1"/>
  <c r="CS588" i="6" s="1"/>
  <c r="DN588" i="6" s="1"/>
  <c r="ME588" i="6"/>
  <c r="CX588" i="6"/>
  <c r="LW588" i="6"/>
  <c r="CP588" i="6" s="1"/>
  <c r="MK588" i="6"/>
  <c r="DD588" i="6" s="1"/>
  <c r="MG588" i="6"/>
  <c r="CZ588" i="6" s="1"/>
  <c r="DU588" i="6" s="1"/>
  <c r="MA588" i="6"/>
  <c r="CT588" i="6" s="1"/>
  <c r="DO588" i="6" s="1"/>
  <c r="MC588" i="6"/>
  <c r="CV588" i="6" s="1"/>
  <c r="LY135" i="6"/>
  <c r="CR135" i="6" s="1"/>
  <c r="MK135" i="6"/>
  <c r="DD135" i="6" s="1"/>
  <c r="DY135" i="6" s="1"/>
  <c r="MG135" i="6"/>
  <c r="CZ135" i="6" s="1"/>
  <c r="MC135" i="6"/>
  <c r="CV135" i="6"/>
  <c r="LW135" i="6"/>
  <c r="CP135" i="6" s="1"/>
  <c r="MI135" i="6"/>
  <c r="DB135" i="6" s="1"/>
  <c r="ME135" i="6"/>
  <c r="CX135" i="6" s="1"/>
  <c r="MA135" i="6"/>
  <c r="CT135" i="6"/>
  <c r="DO135" i="6" s="1"/>
  <c r="LY479" i="6"/>
  <c r="CR479" i="6" s="1"/>
  <c r="CS479" i="6" s="1"/>
  <c r="DN479" i="6" s="1"/>
  <c r="MC479" i="6"/>
  <c r="CV479" i="6" s="1"/>
  <c r="DQ479" i="6" s="1"/>
  <c r="MI479" i="6"/>
  <c r="DB479" i="6"/>
  <c r="ME479" i="6"/>
  <c r="CX479" i="6" s="1"/>
  <c r="MK479" i="6"/>
  <c r="DD479" i="6" s="1"/>
  <c r="MA479" i="6"/>
  <c r="CT479" i="6" s="1"/>
  <c r="DO479" i="6" s="1"/>
  <c r="MG479" i="6"/>
  <c r="CZ479" i="6" s="1"/>
  <c r="LW479" i="6"/>
  <c r="CP479" i="6" s="1"/>
  <c r="JS479" i="6"/>
  <c r="CI479" i="6" s="1"/>
  <c r="CJ479" i="6" s="1"/>
  <c r="JK479" i="6"/>
  <c r="CA479" i="6" s="1"/>
  <c r="CB479" i="6" s="1"/>
  <c r="JM479" i="6"/>
  <c r="CC479" i="6" s="1"/>
  <c r="CD479" i="6" s="1"/>
  <c r="JQ479" i="6"/>
  <c r="CG479" i="6" s="1"/>
  <c r="CH479" i="6" s="1"/>
  <c r="JO479" i="6"/>
  <c r="CE479" i="6" s="1"/>
  <c r="CF479" i="6" s="1"/>
  <c r="JG479" i="6"/>
  <c r="BW479" i="6" s="1"/>
  <c r="BX479" i="6" s="1"/>
  <c r="JE479" i="6"/>
  <c r="BU479" i="6" s="1"/>
  <c r="BV479" i="6" s="1"/>
  <c r="JI479" i="6"/>
  <c r="BY479" i="6" s="1"/>
  <c r="BZ479" i="6" s="1"/>
  <c r="CS100" i="6"/>
  <c r="DN100" i="6" s="1"/>
  <c r="DM100" i="6"/>
  <c r="JG471" i="6"/>
  <c r="BW471" i="6" s="1"/>
  <c r="BX471" i="6" s="1"/>
  <c r="JI37" i="6"/>
  <c r="BY37" i="6" s="1"/>
  <c r="BZ37" i="6" s="1"/>
  <c r="JK37" i="6"/>
  <c r="CA37" i="6" s="1"/>
  <c r="CB37" i="6" s="1"/>
  <c r="JM37" i="6"/>
  <c r="CC37" i="6" s="1"/>
  <c r="CD37" i="6" s="1"/>
  <c r="JS37" i="6"/>
  <c r="CI37" i="6" s="1"/>
  <c r="CJ37" i="6" s="1"/>
  <c r="JQ37" i="6"/>
  <c r="CG37" i="6" s="1"/>
  <c r="CH37" i="6" s="1"/>
  <c r="JO37" i="6"/>
  <c r="CE37" i="6" s="1"/>
  <c r="CF37" i="6" s="1"/>
  <c r="JE37" i="6"/>
  <c r="BU37" i="6" s="1"/>
  <c r="BV37" i="6" s="1"/>
  <c r="JG37" i="6"/>
  <c r="BW37" i="6" s="1"/>
  <c r="BX37" i="6" s="1"/>
  <c r="MG37" i="6"/>
  <c r="CZ37" i="6"/>
  <c r="MK37" i="6"/>
  <c r="DD37" i="6" s="1"/>
  <c r="LY37" i="6"/>
  <c r="CR37" i="6" s="1"/>
  <c r="DM37" i="6" s="1"/>
  <c r="ME37" i="6"/>
  <c r="CX37" i="6" s="1"/>
  <c r="CY37" i="6" s="1"/>
  <c r="DT37" i="6" s="1"/>
  <c r="MC37" i="6"/>
  <c r="CV37" i="6" s="1"/>
  <c r="LW37" i="6"/>
  <c r="CP37" i="6" s="1"/>
  <c r="MA37" i="6"/>
  <c r="CT37" i="6" s="1"/>
  <c r="MI37" i="6"/>
  <c r="DB37" i="6"/>
  <c r="DC37" i="6" s="1"/>
  <c r="DX37" i="6" s="1"/>
  <c r="JE517" i="6"/>
  <c r="BU517" i="6"/>
  <c r="BV517" i="6" s="1"/>
  <c r="JO517" i="6"/>
  <c r="CE517" i="6" s="1"/>
  <c r="CF517" i="6" s="1"/>
  <c r="JI517" i="6"/>
  <c r="BY517" i="6" s="1"/>
  <c r="BZ517" i="6" s="1"/>
  <c r="JS517" i="6"/>
  <c r="CI517" i="6" s="1"/>
  <c r="CJ517" i="6" s="1"/>
  <c r="JM517" i="6"/>
  <c r="CC517" i="6" s="1"/>
  <c r="CD517" i="6" s="1"/>
  <c r="JK517" i="6"/>
  <c r="CA517" i="6" s="1"/>
  <c r="CB517" i="6" s="1"/>
  <c r="JQ517" i="6"/>
  <c r="CG517" i="6" s="1"/>
  <c r="CH517" i="6" s="1"/>
  <c r="JG517" i="6"/>
  <c r="BW517" i="6" s="1"/>
  <c r="BX517" i="6" s="1"/>
  <c r="JM434" i="6"/>
  <c r="CC434" i="6" s="1"/>
  <c r="CD434" i="6" s="1"/>
  <c r="JK434" i="6"/>
  <c r="CA434" i="6"/>
  <c r="CB434" i="6" s="1"/>
  <c r="JG434" i="6"/>
  <c r="BW434" i="6" s="1"/>
  <c r="BX434" i="6" s="1"/>
  <c r="JO434" i="6"/>
  <c r="CE434" i="6" s="1"/>
  <c r="CF434" i="6" s="1"/>
  <c r="JE434" i="6"/>
  <c r="BU434" i="6" s="1"/>
  <c r="BV434" i="6" s="1"/>
  <c r="JS434" i="6"/>
  <c r="CI434" i="6" s="1"/>
  <c r="CJ434" i="6" s="1"/>
  <c r="JI434" i="6"/>
  <c r="BY434" i="6" s="1"/>
  <c r="BZ434" i="6" s="1"/>
  <c r="JQ434" i="6"/>
  <c r="CG434" i="6" s="1"/>
  <c r="CH434" i="6" s="1"/>
  <c r="DK100" i="6"/>
  <c r="CQ100" i="6"/>
  <c r="DL100" i="6" s="1"/>
  <c r="ME501" i="6"/>
  <c r="CX501" i="6" s="1"/>
  <c r="LY501" i="6"/>
  <c r="CR501" i="6"/>
  <c r="MC501" i="6"/>
  <c r="CV501" i="6" s="1"/>
  <c r="MK501" i="6"/>
  <c r="DD501" i="6" s="1"/>
  <c r="DY501" i="6" s="1"/>
  <c r="LW501" i="6"/>
  <c r="CP501" i="6"/>
  <c r="MG501" i="6"/>
  <c r="CZ501" i="6" s="1"/>
  <c r="MI501" i="6"/>
  <c r="DB501" i="6" s="1"/>
  <c r="DK139" i="6"/>
  <c r="LW434" i="6"/>
  <c r="CP434" i="6" s="1"/>
  <c r="DK434" i="6" s="1"/>
  <c r="MK434" i="6"/>
  <c r="DD434" i="6" s="1"/>
  <c r="MC434" i="6"/>
  <c r="CV434" i="6" s="1"/>
  <c r="ME434" i="6"/>
  <c r="CX434" i="6" s="1"/>
  <c r="LY434" i="6"/>
  <c r="CR434" i="6" s="1"/>
  <c r="MA434" i="6"/>
  <c r="CT434" i="6" s="1"/>
  <c r="MG434" i="6"/>
  <c r="CZ434" i="6" s="1"/>
  <c r="MI434" i="6"/>
  <c r="DB434" i="6" s="1"/>
  <c r="LQ543" i="6"/>
  <c r="IY543" i="6"/>
  <c r="ME517" i="6"/>
  <c r="CX517" i="6" s="1"/>
  <c r="LW517" i="6"/>
  <c r="CP517" i="6" s="1"/>
  <c r="LY517" i="6"/>
  <c r="CR517" i="6" s="1"/>
  <c r="MC517" i="6"/>
  <c r="CV517" i="6" s="1"/>
  <c r="MG517" i="6"/>
  <c r="CZ517" i="6" s="1"/>
  <c r="MA517" i="6"/>
  <c r="CT517" i="6" s="1"/>
  <c r="MK517" i="6"/>
  <c r="DD517" i="6" s="1"/>
  <c r="DY517" i="6" s="1"/>
  <c r="MI517" i="6"/>
  <c r="DB517" i="6" s="1"/>
  <c r="DE146" i="6"/>
  <c r="DZ146" i="6" s="1"/>
  <c r="DY146" i="6"/>
  <c r="JI35" i="6"/>
  <c r="BY35" i="6" s="1"/>
  <c r="BZ35" i="6" s="1"/>
  <c r="JG35" i="6"/>
  <c r="BW35" i="6" s="1"/>
  <c r="BX35" i="6" s="1"/>
  <c r="JK35" i="6"/>
  <c r="CA35" i="6" s="1"/>
  <c r="CB35" i="6" s="1"/>
  <c r="JO35" i="6"/>
  <c r="CE35" i="6" s="1"/>
  <c r="CF35" i="6" s="1"/>
  <c r="JS35" i="6"/>
  <c r="CI35" i="6" s="1"/>
  <c r="CJ35" i="6" s="1"/>
  <c r="JE35" i="6"/>
  <c r="BU35" i="6" s="1"/>
  <c r="BV35" i="6" s="1"/>
  <c r="JQ35" i="6"/>
  <c r="CG35" i="6" s="1"/>
  <c r="CH35" i="6" s="1"/>
  <c r="JM35" i="6"/>
  <c r="CC35" i="6" s="1"/>
  <c r="CD35" i="6" s="1"/>
  <c r="MA35" i="6"/>
  <c r="CT35" i="6" s="1"/>
  <c r="MI35" i="6"/>
  <c r="DB35" i="6" s="1"/>
  <c r="LW35" i="6"/>
  <c r="CP35" i="6" s="1"/>
  <c r="MK35" i="6"/>
  <c r="DD35" i="6" s="1"/>
  <c r="MG35" i="6"/>
  <c r="CZ35" i="6" s="1"/>
  <c r="MC35" i="6"/>
  <c r="CV35" i="6" s="1"/>
  <c r="CW35" i="6" s="1"/>
  <c r="DR35" i="6" s="1"/>
  <c r="ME35" i="6"/>
  <c r="CX35" i="6" s="1"/>
  <c r="LY35" i="6"/>
  <c r="CR35" i="6" s="1"/>
  <c r="JM431" i="6"/>
  <c r="CC431" i="6" s="1"/>
  <c r="CD431" i="6" s="1"/>
  <c r="JO431" i="6"/>
  <c r="CE431" i="6" s="1"/>
  <c r="CF431" i="6" s="1"/>
  <c r="JG431" i="6"/>
  <c r="BW431" i="6" s="1"/>
  <c r="BX431" i="6" s="1"/>
  <c r="JQ431" i="6"/>
  <c r="CG431" i="6" s="1"/>
  <c r="CH431" i="6" s="1"/>
  <c r="JE431" i="6"/>
  <c r="BU431" i="6" s="1"/>
  <c r="BV431" i="6" s="1"/>
  <c r="JK431" i="6"/>
  <c r="CA431" i="6" s="1"/>
  <c r="CB431" i="6" s="1"/>
  <c r="JS431" i="6"/>
  <c r="CI431" i="6" s="1"/>
  <c r="CJ431" i="6" s="1"/>
  <c r="JI431" i="6"/>
  <c r="BY431" i="6" s="1"/>
  <c r="BZ431" i="6" s="1"/>
  <c r="LY431" i="6"/>
  <c r="CR431" i="6" s="1"/>
  <c r="LW431" i="6"/>
  <c r="CP431" i="6" s="1"/>
  <c r="MA431" i="6"/>
  <c r="CT431" i="6" s="1"/>
  <c r="MK431" i="6"/>
  <c r="DD431" i="6" s="1"/>
  <c r="DY431" i="6" s="1"/>
  <c r="ME431" i="6"/>
  <c r="CX431" i="6" s="1"/>
  <c r="MG431" i="6"/>
  <c r="CZ431" i="6" s="1"/>
  <c r="MI431" i="6"/>
  <c r="DB431" i="6" s="1"/>
  <c r="MC431" i="6"/>
  <c r="CV431" i="6" s="1"/>
  <c r="MK438" i="6"/>
  <c r="DD438" i="6" s="1"/>
  <c r="LY438" i="6"/>
  <c r="CR438" i="6" s="1"/>
  <c r="MI438" i="6"/>
  <c r="DB438" i="6" s="1"/>
  <c r="LW438" i="6"/>
  <c r="CP438" i="6" s="1"/>
  <c r="DK438" i="6" s="1"/>
  <c r="ME438" i="6"/>
  <c r="CX438" i="6" s="1"/>
  <c r="MA438" i="6"/>
  <c r="CT438" i="6" s="1"/>
  <c r="MC438" i="6"/>
  <c r="CV438" i="6" s="1"/>
  <c r="MG438" i="6"/>
  <c r="CZ438" i="6" s="1"/>
  <c r="LW521" i="6"/>
  <c r="CP521" i="6" s="1"/>
  <c r="LY521" i="6"/>
  <c r="CR521" i="6" s="1"/>
  <c r="MG403" i="6"/>
  <c r="CZ403" i="6" s="1"/>
  <c r="MK403" i="6"/>
  <c r="DD403" i="6" s="1"/>
  <c r="DY403" i="6" s="1"/>
  <c r="LW403" i="6"/>
  <c r="CP403" i="6" s="1"/>
  <c r="MC403" i="6"/>
  <c r="CV403" i="6" s="1"/>
  <c r="MA403" i="6"/>
  <c r="CT403" i="6" s="1"/>
  <c r="LY403" i="6"/>
  <c r="CR403" i="6" s="1"/>
  <c r="MI403" i="6"/>
  <c r="DB403" i="6" s="1"/>
  <c r="ME403" i="6"/>
  <c r="CX403" i="6" s="1"/>
  <c r="JK403" i="6"/>
  <c r="CA403" i="6" s="1"/>
  <c r="CB403" i="6" s="1"/>
  <c r="JM403" i="6"/>
  <c r="CC403" i="6" s="1"/>
  <c r="CD403" i="6" s="1"/>
  <c r="JS403" i="6"/>
  <c r="CI403" i="6" s="1"/>
  <c r="CJ403" i="6" s="1"/>
  <c r="JQ403" i="6"/>
  <c r="CG403" i="6" s="1"/>
  <c r="CH403" i="6" s="1"/>
  <c r="JG403" i="6"/>
  <c r="BW403" i="6" s="1"/>
  <c r="BX403" i="6" s="1"/>
  <c r="JI403" i="6"/>
  <c r="BY403" i="6" s="1"/>
  <c r="BZ403" i="6" s="1"/>
  <c r="JO403" i="6"/>
  <c r="CE403" i="6" s="1"/>
  <c r="CF403" i="6" s="1"/>
  <c r="JE403" i="6"/>
  <c r="BU403" i="6" s="1"/>
  <c r="BV403" i="6" s="1"/>
  <c r="JG438" i="6"/>
  <c r="BW438" i="6" s="1"/>
  <c r="BX438" i="6" s="1"/>
  <c r="JK438" i="6"/>
  <c r="CA438" i="6" s="1"/>
  <c r="CB438" i="6" s="1"/>
  <c r="JI438" i="6"/>
  <c r="BY438" i="6" s="1"/>
  <c r="BZ438" i="6" s="1"/>
  <c r="JM438" i="6"/>
  <c r="CC438" i="6" s="1"/>
  <c r="CD438" i="6" s="1"/>
  <c r="JS438" i="6"/>
  <c r="CI438" i="6" s="1"/>
  <c r="CJ438" i="6" s="1"/>
  <c r="JQ438" i="6"/>
  <c r="CG438" i="6" s="1"/>
  <c r="CH438" i="6" s="1"/>
  <c r="JO438" i="6"/>
  <c r="CE438" i="6" s="1"/>
  <c r="CF438" i="6" s="1"/>
  <c r="JE438" i="6"/>
  <c r="BU438" i="6" s="1"/>
  <c r="BV438" i="6" s="1"/>
  <c r="CS115" i="6"/>
  <c r="DN115" i="6" s="1"/>
  <c r="JQ415" i="6"/>
  <c r="CG415" i="6" s="1"/>
  <c r="CH415" i="6" s="1"/>
  <c r="DE52" i="6"/>
  <c r="DZ52" i="6" s="1"/>
  <c r="DY52" i="6"/>
  <c r="JM149" i="6"/>
  <c r="CC149" i="6" s="1"/>
  <c r="CD149" i="6" s="1"/>
  <c r="JG149" i="6"/>
  <c r="BW149" i="6" s="1"/>
  <c r="BX149" i="6" s="1"/>
  <c r="JE149" i="6"/>
  <c r="BU149" i="6" s="1"/>
  <c r="BV149" i="6" s="1"/>
  <c r="JO149" i="6"/>
  <c r="CE149" i="6" s="1"/>
  <c r="CF149" i="6" s="1"/>
  <c r="JI149" i="6"/>
  <c r="BY149" i="6" s="1"/>
  <c r="BZ149" i="6" s="1"/>
  <c r="JQ149" i="6"/>
  <c r="CG149" i="6" s="1"/>
  <c r="CH149" i="6" s="1"/>
  <c r="JS149" i="6"/>
  <c r="CI149" i="6" s="1"/>
  <c r="CJ149" i="6" s="1"/>
  <c r="JK149" i="6"/>
  <c r="CA149" i="6"/>
  <c r="CB149" i="6" s="1"/>
  <c r="JE415" i="6"/>
  <c r="BU415" i="6" s="1"/>
  <c r="BV415" i="6" s="1"/>
  <c r="CW43" i="6"/>
  <c r="DR43" i="6" s="1"/>
  <c r="DQ43" i="6"/>
  <c r="CY50" i="6"/>
  <c r="DT50" i="6" s="1"/>
  <c r="DS50" i="6"/>
  <c r="JM488" i="6"/>
  <c r="CC488" i="6"/>
  <c r="CD488" i="6" s="1"/>
  <c r="JG415" i="6"/>
  <c r="BW415" i="6" s="1"/>
  <c r="BX415" i="6" s="1"/>
  <c r="JQ20" i="6"/>
  <c r="CG20" i="6" s="1"/>
  <c r="CH20" i="6" s="1"/>
  <c r="JO20" i="6"/>
  <c r="CE20" i="6" s="1"/>
  <c r="CF20" i="6" s="1"/>
  <c r="JK20" i="6"/>
  <c r="CA20" i="6" s="1"/>
  <c r="CB20" i="6" s="1"/>
  <c r="JI20" i="6"/>
  <c r="BY20" i="6" s="1"/>
  <c r="BZ20" i="6" s="1"/>
  <c r="JM20" i="6"/>
  <c r="CC20" i="6" s="1"/>
  <c r="CD20" i="6" s="1"/>
  <c r="JE20" i="6"/>
  <c r="BU20" i="6" s="1"/>
  <c r="BV20" i="6" s="1"/>
  <c r="JS20" i="6"/>
  <c r="CI20" i="6" s="1"/>
  <c r="CJ20" i="6" s="1"/>
  <c r="JG20" i="6"/>
  <c r="BW20" i="6" s="1"/>
  <c r="BX20" i="6" s="1"/>
  <c r="JO488" i="6"/>
  <c r="CE488" i="6" s="1"/>
  <c r="CF488" i="6" s="1"/>
  <c r="JO415" i="6"/>
  <c r="CE415" i="6" s="1"/>
  <c r="CF415" i="6" s="1"/>
  <c r="CU43" i="6"/>
  <c r="DP43" i="6" s="1"/>
  <c r="DO43" i="6"/>
  <c r="MK20" i="6"/>
  <c r="DD20" i="6" s="1"/>
  <c r="LW20" i="6"/>
  <c r="CP20" i="6" s="1"/>
  <c r="MG20" i="6"/>
  <c r="CZ20" i="6" s="1"/>
  <c r="ME20" i="6"/>
  <c r="CX20" i="6" s="1"/>
  <c r="MI20" i="6"/>
  <c r="DB20" i="6" s="1"/>
  <c r="MC20" i="6"/>
  <c r="CV20" i="6" s="1"/>
  <c r="LY20" i="6"/>
  <c r="CR20" i="6" s="1"/>
  <c r="CS20" i="6" s="1"/>
  <c r="DN20" i="6" s="1"/>
  <c r="MA20" i="6"/>
  <c r="CT20" i="6" s="1"/>
  <c r="JG9" i="6"/>
  <c r="BW9" i="6" s="1"/>
  <c r="BX9" i="6" s="1"/>
  <c r="JK9" i="6"/>
  <c r="CA9" i="6" s="1"/>
  <c r="CB9" i="6" s="1"/>
  <c r="JS9" i="6"/>
  <c r="CI9" i="6" s="1"/>
  <c r="CJ9" i="6" s="1"/>
  <c r="JO9" i="6"/>
  <c r="CE9" i="6" s="1"/>
  <c r="CF9" i="6" s="1"/>
  <c r="JM9" i="6"/>
  <c r="CC9" i="6" s="1"/>
  <c r="CD9" i="6" s="1"/>
  <c r="JI9" i="6"/>
  <c r="BY9" i="6" s="1"/>
  <c r="BZ9" i="6" s="1"/>
  <c r="JE9" i="6"/>
  <c r="BU9" i="6" s="1"/>
  <c r="BV9" i="6" s="1"/>
  <c r="JQ9" i="6"/>
  <c r="CG9" i="6" s="1"/>
  <c r="CH9" i="6" s="1"/>
  <c r="JI415" i="6"/>
  <c r="BY415" i="6" s="1"/>
  <c r="BZ415" i="6" s="1"/>
  <c r="LT548" i="6"/>
  <c r="LS548" i="6"/>
  <c r="DC68" i="6"/>
  <c r="DX68" i="6" s="1"/>
  <c r="DW68" i="6"/>
  <c r="MG9" i="6"/>
  <c r="CZ9" i="6" s="1"/>
  <c r="MC9" i="6"/>
  <c r="CV9" i="6" s="1"/>
  <c r="MI9" i="6"/>
  <c r="DB9" i="6" s="1"/>
  <c r="MA9" i="6"/>
  <c r="CT9" i="6" s="1"/>
  <c r="MK9" i="6"/>
  <c r="DD9" i="6" s="1"/>
  <c r="DY9" i="6" s="1"/>
  <c r="LW9" i="6"/>
  <c r="CP9" i="6" s="1"/>
  <c r="ME9" i="6"/>
  <c r="CX9" i="6" s="1"/>
  <c r="LY9" i="6"/>
  <c r="CR9" i="6" s="1"/>
  <c r="CU53" i="6"/>
  <c r="DP53" i="6" s="1"/>
  <c r="DO53" i="6"/>
  <c r="ME415" i="6"/>
  <c r="CX415" i="6" s="1"/>
  <c r="MG415" i="6"/>
  <c r="CZ415" i="6" s="1"/>
  <c r="MI415" i="6"/>
  <c r="DB415" i="6" s="1"/>
  <c r="MA415" i="6"/>
  <c r="CT415" i="6" s="1"/>
  <c r="LW415" i="6"/>
  <c r="CP415" i="6" s="1"/>
  <c r="MK415" i="6"/>
  <c r="DD415" i="6" s="1"/>
  <c r="MC415" i="6"/>
  <c r="CV415" i="6"/>
  <c r="DQ415" i="6" s="1"/>
  <c r="LY415" i="6"/>
  <c r="CR415" i="6" s="1"/>
  <c r="JA548" i="6"/>
  <c r="JB548" i="6"/>
  <c r="CY43" i="6"/>
  <c r="DT43" i="6" s="1"/>
  <c r="DY53" i="6"/>
  <c r="DE53" i="6"/>
  <c r="DZ53" i="6" s="1"/>
  <c r="JS415" i="6"/>
  <c r="CI415" i="6" s="1"/>
  <c r="CJ415" i="6" s="1"/>
  <c r="CW53" i="6"/>
  <c r="DR53" i="6" s="1"/>
  <c r="DQ53" i="6"/>
  <c r="JM415" i="6"/>
  <c r="CC415" i="6" s="1"/>
  <c r="CD415" i="6" s="1"/>
  <c r="DW52" i="6"/>
  <c r="DC52" i="6"/>
  <c r="DX52" i="6" s="1"/>
  <c r="DM43" i="6"/>
  <c r="CS43" i="6"/>
  <c r="DN43" i="6" s="1"/>
  <c r="MK149" i="6"/>
  <c r="DD149" i="6" s="1"/>
  <c r="MG149" i="6"/>
  <c r="CZ149" i="6" s="1"/>
  <c r="LW149" i="6"/>
  <c r="CP149" i="6" s="1"/>
  <c r="MC149" i="6"/>
  <c r="CV149" i="6" s="1"/>
  <c r="MI149" i="6"/>
  <c r="DB149" i="6"/>
  <c r="ME149" i="6"/>
  <c r="CX149" i="6" s="1"/>
  <c r="MA149" i="6"/>
  <c r="CT149" i="6" s="1"/>
  <c r="LY149" i="6"/>
  <c r="CR149" i="6" s="1"/>
  <c r="DM53" i="6"/>
  <c r="CS53" i="6"/>
  <c r="DN53" i="6" s="1"/>
  <c r="JM555" i="6"/>
  <c r="CC555" i="6" s="1"/>
  <c r="CD555" i="6" s="1"/>
  <c r="CU95" i="6"/>
  <c r="DP95" i="6" s="1"/>
  <c r="JM86" i="6"/>
  <c r="CC86" i="6" s="1"/>
  <c r="CD86" i="6" s="1"/>
  <c r="JK86" i="6"/>
  <c r="CA86" i="6" s="1"/>
  <c r="CB86" i="6" s="1"/>
  <c r="JQ86" i="6"/>
  <c r="CG86" i="6" s="1"/>
  <c r="CH86" i="6" s="1"/>
  <c r="JG86" i="6"/>
  <c r="BW86" i="6" s="1"/>
  <c r="BX86" i="6" s="1"/>
  <c r="JS86" i="6"/>
  <c r="CI86" i="6" s="1"/>
  <c r="CJ86" i="6" s="1"/>
  <c r="JO86" i="6"/>
  <c r="CE86" i="6" s="1"/>
  <c r="CF86" i="6" s="1"/>
  <c r="JE86" i="6"/>
  <c r="BU86" i="6" s="1"/>
  <c r="BV86" i="6" s="1"/>
  <c r="JI86" i="6"/>
  <c r="BY86" i="6" s="1"/>
  <c r="BZ86" i="6" s="1"/>
  <c r="JI468" i="6"/>
  <c r="BY468" i="6" s="1"/>
  <c r="BZ468" i="6" s="1"/>
  <c r="JQ468" i="6"/>
  <c r="CG468" i="6" s="1"/>
  <c r="CH468" i="6" s="1"/>
  <c r="JM468" i="6"/>
  <c r="CC468" i="6" s="1"/>
  <c r="CD468" i="6" s="1"/>
  <c r="JE468" i="6"/>
  <c r="BU468" i="6" s="1"/>
  <c r="BV468" i="6" s="1"/>
  <c r="JO468" i="6"/>
  <c r="CE468" i="6" s="1"/>
  <c r="CF468" i="6" s="1"/>
  <c r="JG468" i="6"/>
  <c r="BW468" i="6" s="1"/>
  <c r="BX468" i="6" s="1"/>
  <c r="JS468" i="6"/>
  <c r="CI468" i="6" s="1"/>
  <c r="CJ468" i="6" s="1"/>
  <c r="JK468" i="6"/>
  <c r="CA468" i="6" s="1"/>
  <c r="CB468" i="6" s="1"/>
  <c r="DS95" i="6"/>
  <c r="MA75" i="6"/>
  <c r="CT75" i="6" s="1"/>
  <c r="MK75" i="6"/>
  <c r="DD75" i="6" s="1"/>
  <c r="DE75" i="6" s="1"/>
  <c r="DZ75" i="6" s="1"/>
  <c r="MC75" i="6"/>
  <c r="CV75" i="6"/>
  <c r="MG75" i="6"/>
  <c r="CZ75" i="6"/>
  <c r="ME75" i="6"/>
  <c r="CX75" i="6" s="1"/>
  <c r="LY75" i="6"/>
  <c r="CR75" i="6" s="1"/>
  <c r="CS75" i="6" s="1"/>
  <c r="DN75" i="6" s="1"/>
  <c r="MI75" i="6"/>
  <c r="DB75" i="6" s="1"/>
  <c r="LW75" i="6"/>
  <c r="CP75" i="6" s="1"/>
  <c r="JO82" i="6"/>
  <c r="CE82" i="6" s="1"/>
  <c r="CF82" i="6" s="1"/>
  <c r="JG82" i="6"/>
  <c r="BW82" i="6" s="1"/>
  <c r="BX82" i="6" s="1"/>
  <c r="JQ82" i="6"/>
  <c r="CG82" i="6" s="1"/>
  <c r="CH82" i="6" s="1"/>
  <c r="JK82" i="6"/>
  <c r="CA82" i="6" s="1"/>
  <c r="CB82" i="6" s="1"/>
  <c r="JM82" i="6"/>
  <c r="CC82" i="6" s="1"/>
  <c r="CD82" i="6" s="1"/>
  <c r="JE82" i="6"/>
  <c r="BU82" i="6" s="1"/>
  <c r="BV82" i="6" s="1"/>
  <c r="JS82" i="6"/>
  <c r="CI82" i="6" s="1"/>
  <c r="CJ82" i="6" s="1"/>
  <c r="JI82" i="6"/>
  <c r="BY82" i="6" s="1"/>
  <c r="BZ82" i="6" s="1"/>
  <c r="DW22" i="6"/>
  <c r="DC22" i="6"/>
  <c r="DX22" i="6" s="1"/>
  <c r="MA580" i="6"/>
  <c r="CT580" i="6" s="1"/>
  <c r="CU580" i="6" s="1"/>
  <c r="DP580" i="6" s="1"/>
  <c r="MI580" i="6"/>
  <c r="DB580" i="6" s="1"/>
  <c r="MG580" i="6"/>
  <c r="CZ580" i="6" s="1"/>
  <c r="ME580" i="6"/>
  <c r="CX580" i="6" s="1"/>
  <c r="LW580" i="6"/>
  <c r="CP580" i="6" s="1"/>
  <c r="MK580" i="6"/>
  <c r="DD580" i="6" s="1"/>
  <c r="DE580" i="6" s="1"/>
  <c r="DZ580" i="6" s="1"/>
  <c r="LY580" i="6"/>
  <c r="CR580" i="6" s="1"/>
  <c r="MC580" i="6"/>
  <c r="CV580" i="6" s="1"/>
  <c r="CU141" i="6"/>
  <c r="DP141" i="6" s="1"/>
  <c r="JS19" i="6"/>
  <c r="CI19" i="6" s="1"/>
  <c r="CJ19" i="6" s="1"/>
  <c r="JM19" i="6"/>
  <c r="CC19" i="6" s="1"/>
  <c r="CD19" i="6" s="1"/>
  <c r="JO19" i="6"/>
  <c r="CE19" i="6" s="1"/>
  <c r="CF19" i="6" s="1"/>
  <c r="JQ19" i="6"/>
  <c r="CG19" i="6" s="1"/>
  <c r="CH19" i="6" s="1"/>
  <c r="JI19" i="6"/>
  <c r="BY19" i="6" s="1"/>
  <c r="BZ19" i="6" s="1"/>
  <c r="JG19" i="6"/>
  <c r="BW19" i="6" s="1"/>
  <c r="BX19" i="6" s="1"/>
  <c r="JK19" i="6"/>
  <c r="CA19" i="6" s="1"/>
  <c r="CB19" i="6" s="1"/>
  <c r="JE19" i="6"/>
  <c r="BU19" i="6" s="1"/>
  <c r="BV19" i="6" s="1"/>
  <c r="JI488" i="6"/>
  <c r="BY488" i="6" s="1"/>
  <c r="BZ488" i="6" s="1"/>
  <c r="JG488" i="6"/>
  <c r="BW488" i="6" s="1"/>
  <c r="BX488" i="6" s="1"/>
  <c r="JQ488" i="6"/>
  <c r="CG488" i="6" s="1"/>
  <c r="CH488" i="6" s="1"/>
  <c r="JE488" i="6"/>
  <c r="BU488" i="6" s="1"/>
  <c r="BV488" i="6" s="1"/>
  <c r="JK488" i="6"/>
  <c r="CA488" i="6" s="1"/>
  <c r="CB488" i="6" s="1"/>
  <c r="JG555" i="6"/>
  <c r="BW555" i="6" s="1"/>
  <c r="BX555" i="6" s="1"/>
  <c r="MG86" i="6"/>
  <c r="CZ86" i="6" s="1"/>
  <c r="MC86" i="6"/>
  <c r="CV86" i="6" s="1"/>
  <c r="MK86" i="6"/>
  <c r="DD86" i="6" s="1"/>
  <c r="LW86" i="6"/>
  <c r="CP86" i="6" s="1"/>
  <c r="MI86" i="6"/>
  <c r="DB86" i="6" s="1"/>
  <c r="DW86" i="6" s="1"/>
  <c r="LY86" i="6"/>
  <c r="CR86" i="6" s="1"/>
  <c r="ME86" i="6"/>
  <c r="CX86" i="6" s="1"/>
  <c r="DS86" i="6" s="1"/>
  <c r="MA86" i="6"/>
  <c r="CT86" i="6" s="1"/>
  <c r="ME468" i="6"/>
  <c r="CX468" i="6" s="1"/>
  <c r="MK468" i="6"/>
  <c r="DD468" i="6" s="1"/>
  <c r="MG468" i="6"/>
  <c r="CZ468" i="6" s="1"/>
  <c r="LY468" i="6"/>
  <c r="CR468" i="6" s="1"/>
  <c r="MC468" i="6"/>
  <c r="CV468" i="6" s="1"/>
  <c r="LW468" i="6"/>
  <c r="CP468" i="6" s="1"/>
  <c r="MI468" i="6"/>
  <c r="DB468" i="6" s="1"/>
  <c r="DC468" i="6" s="1"/>
  <c r="DX468" i="6" s="1"/>
  <c r="MA468" i="6"/>
  <c r="CT468" i="6" s="1"/>
  <c r="MI82" i="6"/>
  <c r="DB82" i="6" s="1"/>
  <c r="MG82" i="6"/>
  <c r="CZ82" i="6" s="1"/>
  <c r="MK82" i="6"/>
  <c r="DD82" i="6" s="1"/>
  <c r="LY82" i="6"/>
  <c r="CR82" i="6" s="1"/>
  <c r="MC82" i="6"/>
  <c r="CV82" i="6" s="1"/>
  <c r="ME82" i="6"/>
  <c r="CX82" i="6" s="1"/>
  <c r="LW82" i="6"/>
  <c r="CP82" i="6" s="1"/>
  <c r="CQ82" i="6" s="1"/>
  <c r="DL82" i="6" s="1"/>
  <c r="CS22" i="6"/>
  <c r="DN22" i="6" s="1"/>
  <c r="MI424" i="6"/>
  <c r="DB424" i="6" s="1"/>
  <c r="ME424" i="6"/>
  <c r="CX424" i="6" s="1"/>
  <c r="LY424" i="6"/>
  <c r="CR424" i="6" s="1"/>
  <c r="MG424" i="6"/>
  <c r="CZ424" i="6" s="1"/>
  <c r="MK424" i="6"/>
  <c r="DD424" i="6" s="1"/>
  <c r="LW424" i="6"/>
  <c r="CP424" i="6" s="1"/>
  <c r="DK424" i="6" s="1"/>
  <c r="MC424" i="6"/>
  <c r="CV424" i="6" s="1"/>
  <c r="MA424" i="6"/>
  <c r="CT424" i="6" s="1"/>
  <c r="MC19" i="6"/>
  <c r="CV19" i="6" s="1"/>
  <c r="LW19" i="6"/>
  <c r="CP19" i="6" s="1"/>
  <c r="MA19" i="6"/>
  <c r="CT19" i="6" s="1"/>
  <c r="DO19" i="6" s="1"/>
  <c r="LY19" i="6"/>
  <c r="CR19" i="6" s="1"/>
  <c r="DM19" i="6" s="1"/>
  <c r="ME19" i="6"/>
  <c r="CX19" i="6" s="1"/>
  <c r="MI19" i="6"/>
  <c r="DB19" i="6" s="1"/>
  <c r="DC19" i="6" s="1"/>
  <c r="DX19" i="6" s="1"/>
  <c r="MG19" i="6"/>
  <c r="CZ19" i="6" s="1"/>
  <c r="DA19" i="6" s="1"/>
  <c r="DV19" i="6" s="1"/>
  <c r="MK19" i="6"/>
  <c r="DD19" i="6" s="1"/>
  <c r="LW527" i="6"/>
  <c r="CP527" i="6" s="1"/>
  <c r="MA527" i="6"/>
  <c r="CT527" i="6" s="1"/>
  <c r="MI527" i="6"/>
  <c r="DB527" i="6" s="1"/>
  <c r="MK527" i="6"/>
  <c r="DD527" i="6" s="1"/>
  <c r="DE527" i="6" s="1"/>
  <c r="DZ527" i="6" s="1"/>
  <c r="LY527" i="6"/>
  <c r="CR527" i="6" s="1"/>
  <c r="ME527" i="6"/>
  <c r="CX527" i="6" s="1"/>
  <c r="CY527" i="6" s="1"/>
  <c r="DT527" i="6" s="1"/>
  <c r="MC527" i="6"/>
  <c r="CV527" i="6" s="1"/>
  <c r="MG527" i="6"/>
  <c r="CZ527" i="6" s="1"/>
  <c r="DA22" i="6"/>
  <c r="DV22" i="6" s="1"/>
  <c r="DU22" i="6"/>
  <c r="DU141" i="6"/>
  <c r="DA141" i="6"/>
  <c r="DV141" i="6" s="1"/>
  <c r="JG513" i="6"/>
  <c r="BW513" i="6" s="1"/>
  <c r="BX513" i="6" s="1"/>
  <c r="JO513" i="6"/>
  <c r="CE513" i="6" s="1"/>
  <c r="CF513" i="6" s="1"/>
  <c r="JE513" i="6"/>
  <c r="BU513" i="6" s="1"/>
  <c r="BV513" i="6" s="1"/>
  <c r="JK513" i="6"/>
  <c r="CA513" i="6" s="1"/>
  <c r="CB513" i="6" s="1"/>
  <c r="JS513" i="6"/>
  <c r="CI513" i="6" s="1"/>
  <c r="CJ513" i="6" s="1"/>
  <c r="JQ513" i="6"/>
  <c r="CG513" i="6" s="1"/>
  <c r="CH513" i="6" s="1"/>
  <c r="JI513" i="6"/>
  <c r="BY513" i="6" s="1"/>
  <c r="BZ513" i="6" s="1"/>
  <c r="JM513" i="6"/>
  <c r="CC513" i="6" s="1"/>
  <c r="CD513" i="6" s="1"/>
  <c r="JQ555" i="6"/>
  <c r="CG555" i="6" s="1"/>
  <c r="CH555" i="6" s="1"/>
  <c r="LY16" i="6"/>
  <c r="CR16" i="6" s="1"/>
  <c r="MK16" i="6"/>
  <c r="DD16" i="6" s="1"/>
  <c r="MG16" i="6"/>
  <c r="CZ16" i="6"/>
  <c r="LW16" i="6"/>
  <c r="CP16" i="6" s="1"/>
  <c r="MC16" i="6"/>
  <c r="CV16" i="6" s="1"/>
  <c r="DQ16" i="6" s="1"/>
  <c r="ME16" i="6"/>
  <c r="CX16" i="6" s="1"/>
  <c r="MA16" i="6"/>
  <c r="CT16" i="6" s="1"/>
  <c r="MI16" i="6"/>
  <c r="DB16" i="6" s="1"/>
  <c r="JQ527" i="6"/>
  <c r="CG527" i="6" s="1"/>
  <c r="CH527" i="6" s="1"/>
  <c r="JM527" i="6"/>
  <c r="CC527" i="6" s="1"/>
  <c r="CD527" i="6" s="1"/>
  <c r="JI527" i="6"/>
  <c r="BY527" i="6" s="1"/>
  <c r="BZ527" i="6" s="1"/>
  <c r="JS527" i="6"/>
  <c r="CI527" i="6" s="1"/>
  <c r="CJ527" i="6" s="1"/>
  <c r="JO527" i="6"/>
  <c r="CE527" i="6" s="1"/>
  <c r="CF527" i="6" s="1"/>
  <c r="JK527" i="6"/>
  <c r="CA527" i="6" s="1"/>
  <c r="CB527" i="6" s="1"/>
  <c r="JG527" i="6"/>
  <c r="BW527" i="6" s="1"/>
  <c r="BX527" i="6" s="1"/>
  <c r="JE527" i="6"/>
  <c r="BU527" i="6" s="1"/>
  <c r="BV527" i="6" s="1"/>
  <c r="DC141" i="6"/>
  <c r="DX141" i="6" s="1"/>
  <c r="DW141" i="6"/>
  <c r="LY513" i="6"/>
  <c r="CR513" i="6" s="1"/>
  <c r="MK513" i="6"/>
  <c r="DD513" i="6" s="1"/>
  <c r="DE513" i="6" s="1"/>
  <c r="DZ513" i="6" s="1"/>
  <c r="MC513" i="6"/>
  <c r="CV513" i="6" s="1"/>
  <c r="MG513" i="6"/>
  <c r="CZ513" i="6" s="1"/>
  <c r="LW513" i="6"/>
  <c r="CP513" i="6" s="1"/>
  <c r="MA513" i="6"/>
  <c r="CT513" i="6" s="1"/>
  <c r="ME513" i="6"/>
  <c r="CX513" i="6" s="1"/>
  <c r="MI513" i="6"/>
  <c r="DB513" i="6" s="1"/>
  <c r="JI555" i="6"/>
  <c r="BY555" i="6" s="1"/>
  <c r="BZ555" i="6" s="1"/>
  <c r="JI563" i="6"/>
  <c r="BY563" i="6" s="1"/>
  <c r="BZ563" i="6" s="1"/>
  <c r="JS563" i="6"/>
  <c r="CI563" i="6" s="1"/>
  <c r="CJ563" i="6" s="1"/>
  <c r="JQ563" i="6"/>
  <c r="CG563" i="6" s="1"/>
  <c r="CH563" i="6" s="1"/>
  <c r="JO563" i="6"/>
  <c r="CE563" i="6" s="1"/>
  <c r="CF563" i="6" s="1"/>
  <c r="JE563" i="6"/>
  <c r="BU563" i="6" s="1"/>
  <c r="BV563" i="6" s="1"/>
  <c r="JG563" i="6"/>
  <c r="BW563" i="6" s="1"/>
  <c r="BX563" i="6" s="1"/>
  <c r="JM563" i="6"/>
  <c r="CC563" i="6" s="1"/>
  <c r="CD563" i="6" s="1"/>
  <c r="JK563" i="6"/>
  <c r="CA563" i="6" s="1"/>
  <c r="CB563" i="6" s="1"/>
  <c r="LY129" i="6"/>
  <c r="CR129" i="6" s="1"/>
  <c r="MC129" i="6"/>
  <c r="CV129" i="6"/>
  <c r="LW129" i="6"/>
  <c r="CP129" i="6" s="1"/>
  <c r="MI129" i="6"/>
  <c r="DB129" i="6" s="1"/>
  <c r="MG129" i="6"/>
  <c r="CZ129" i="6" s="1"/>
  <c r="MK129" i="6"/>
  <c r="DD129" i="6" s="1"/>
  <c r="MA129" i="6"/>
  <c r="CT129" i="6" s="1"/>
  <c r="ME129" i="6"/>
  <c r="CX129" i="6"/>
  <c r="JO16" i="6"/>
  <c r="CE16" i="6" s="1"/>
  <c r="CF16" i="6" s="1"/>
  <c r="JS16" i="6"/>
  <c r="CI16" i="6" s="1"/>
  <c r="CJ16" i="6" s="1"/>
  <c r="JQ16" i="6"/>
  <c r="CG16" i="6" s="1"/>
  <c r="CH16" i="6" s="1"/>
  <c r="JG16" i="6"/>
  <c r="BW16" i="6" s="1"/>
  <c r="BX16" i="6" s="1"/>
  <c r="JI16" i="6"/>
  <c r="BY16" i="6" s="1"/>
  <c r="BZ16" i="6" s="1"/>
  <c r="JK16" i="6"/>
  <c r="CA16" i="6" s="1"/>
  <c r="CB16" i="6" s="1"/>
  <c r="JM16" i="6"/>
  <c r="CC16" i="6" s="1"/>
  <c r="CD16" i="6" s="1"/>
  <c r="JE16" i="6"/>
  <c r="BU16" i="6" s="1"/>
  <c r="BV16" i="6" s="1"/>
  <c r="JK110" i="6"/>
  <c r="CA110" i="6" s="1"/>
  <c r="CB110" i="6" s="1"/>
  <c r="JE110" i="6"/>
  <c r="BU110" i="6" s="1"/>
  <c r="BV110" i="6" s="1"/>
  <c r="LY452" i="6"/>
  <c r="CR452" i="6"/>
  <c r="MK452" i="6"/>
  <c r="DD452" i="6" s="1"/>
  <c r="MG452" i="6"/>
  <c r="CZ452" i="6" s="1"/>
  <c r="MC452" i="6"/>
  <c r="CV452" i="6" s="1"/>
  <c r="LW452" i="6"/>
  <c r="CP452" i="6"/>
  <c r="MA452" i="6"/>
  <c r="CT452" i="6" s="1"/>
  <c r="ME452" i="6"/>
  <c r="CX452" i="6" s="1"/>
  <c r="MI452" i="6"/>
  <c r="DB452" i="6" s="1"/>
  <c r="JO555" i="6"/>
  <c r="CE555" i="6" s="1"/>
  <c r="CF555" i="6" s="1"/>
  <c r="MI563" i="6"/>
  <c r="DB563" i="6" s="1"/>
  <c r="MK563" i="6"/>
  <c r="DD563" i="6" s="1"/>
  <c r="DY563" i="6" s="1"/>
  <c r="MG563" i="6"/>
  <c r="CZ563" i="6" s="1"/>
  <c r="MC563" i="6"/>
  <c r="CV563" i="6" s="1"/>
  <c r="LY563" i="6"/>
  <c r="CR563" i="6" s="1"/>
  <c r="ME563" i="6"/>
  <c r="CX563" i="6" s="1"/>
  <c r="LW563" i="6"/>
  <c r="CP563" i="6" s="1"/>
  <c r="MA563" i="6"/>
  <c r="CT563" i="6" s="1"/>
  <c r="JE129" i="6"/>
  <c r="BU129" i="6" s="1"/>
  <c r="BV129" i="6" s="1"/>
  <c r="JI129" i="6"/>
  <c r="BY129" i="6" s="1"/>
  <c r="BZ129" i="6" s="1"/>
  <c r="JQ129" i="6"/>
  <c r="CG129" i="6" s="1"/>
  <c r="CH129" i="6" s="1"/>
  <c r="JS129" i="6"/>
  <c r="CI129" i="6" s="1"/>
  <c r="CJ129" i="6" s="1"/>
  <c r="JO129" i="6"/>
  <c r="CE129" i="6"/>
  <c r="CF129" i="6" s="1"/>
  <c r="JK129" i="6"/>
  <c r="CA129" i="6" s="1"/>
  <c r="CB129" i="6" s="1"/>
  <c r="JM129" i="6"/>
  <c r="CC129" i="6" s="1"/>
  <c r="CD129" i="6" s="1"/>
  <c r="JG129" i="6"/>
  <c r="BW129" i="6" s="1"/>
  <c r="BX129" i="6" s="1"/>
  <c r="MG110" i="6"/>
  <c r="CZ110" i="6" s="1"/>
  <c r="DS141" i="6"/>
  <c r="JS452" i="6"/>
  <c r="CI452" i="6" s="1"/>
  <c r="CJ452" i="6" s="1"/>
  <c r="JG452" i="6"/>
  <c r="BW452" i="6" s="1"/>
  <c r="BX452" i="6" s="1"/>
  <c r="JQ452" i="6"/>
  <c r="CG452" i="6" s="1"/>
  <c r="CH452" i="6" s="1"/>
  <c r="JO452" i="6"/>
  <c r="CE452" i="6" s="1"/>
  <c r="CF452" i="6" s="1"/>
  <c r="JK452" i="6"/>
  <c r="CA452" i="6" s="1"/>
  <c r="CB452" i="6" s="1"/>
  <c r="JM452" i="6"/>
  <c r="CC452" i="6" s="1"/>
  <c r="CD452" i="6" s="1"/>
  <c r="JE452" i="6"/>
  <c r="BU452" i="6" s="1"/>
  <c r="BV452" i="6" s="1"/>
  <c r="JI452" i="6"/>
  <c r="BY452" i="6" s="1"/>
  <c r="BZ452" i="6" s="1"/>
  <c r="CS141" i="6"/>
  <c r="DN141" i="6" s="1"/>
  <c r="JG560" i="6"/>
  <c r="BW560" i="6" s="1"/>
  <c r="BX560" i="6" s="1"/>
  <c r="JS560" i="6"/>
  <c r="CI560" i="6" s="1"/>
  <c r="CJ560" i="6" s="1"/>
  <c r="JK560" i="6"/>
  <c r="CA560" i="6" s="1"/>
  <c r="CB560" i="6" s="1"/>
  <c r="JO560" i="6"/>
  <c r="CE560" i="6" s="1"/>
  <c r="CF560" i="6" s="1"/>
  <c r="JM560" i="6"/>
  <c r="CC560" i="6" s="1"/>
  <c r="CD560" i="6" s="1"/>
  <c r="JQ560" i="6"/>
  <c r="CG560" i="6" s="1"/>
  <c r="CH560" i="6" s="1"/>
  <c r="JI560" i="6"/>
  <c r="BY560" i="6" s="1"/>
  <c r="BZ560" i="6" s="1"/>
  <c r="JE560" i="6"/>
  <c r="BU560" i="6" s="1"/>
  <c r="BV560" i="6" s="1"/>
  <c r="JM75" i="6"/>
  <c r="CC75" i="6" s="1"/>
  <c r="CD75" i="6" s="1"/>
  <c r="JS75" i="6"/>
  <c r="CI75" i="6" s="1"/>
  <c r="CJ75" i="6" s="1"/>
  <c r="JQ580" i="6"/>
  <c r="CG580" i="6" s="1"/>
  <c r="CH580" i="6" s="1"/>
  <c r="JG580" i="6"/>
  <c r="BW580" i="6" s="1"/>
  <c r="BX580" i="6" s="1"/>
  <c r="JE580" i="6"/>
  <c r="BU580" i="6" s="1"/>
  <c r="BV580" i="6" s="1"/>
  <c r="JK580" i="6"/>
  <c r="CA580" i="6" s="1"/>
  <c r="CB580" i="6" s="1"/>
  <c r="JM580" i="6"/>
  <c r="CC580" i="6" s="1"/>
  <c r="CD580" i="6" s="1"/>
  <c r="JO580" i="6"/>
  <c r="CE580" i="6" s="1"/>
  <c r="CF580" i="6" s="1"/>
  <c r="JI580" i="6"/>
  <c r="BY580" i="6" s="1"/>
  <c r="BZ580" i="6" s="1"/>
  <c r="JS580" i="6"/>
  <c r="CI580" i="6" s="1"/>
  <c r="CJ580" i="6" s="1"/>
  <c r="DQ141" i="6"/>
  <c r="CW141" i="6"/>
  <c r="DR141" i="6" s="1"/>
  <c r="MI560" i="6"/>
  <c r="DB560" i="6"/>
  <c r="DW560" i="6" s="1"/>
  <c r="LY560" i="6"/>
  <c r="CR560" i="6" s="1"/>
  <c r="ME560" i="6"/>
  <c r="CX560" i="6" s="1"/>
  <c r="MC560" i="6"/>
  <c r="CV560" i="6" s="1"/>
  <c r="LW560" i="6"/>
  <c r="CP560" i="6" s="1"/>
  <c r="MG560" i="6"/>
  <c r="CZ560" i="6" s="1"/>
  <c r="MK560" i="6"/>
  <c r="DD560" i="6" s="1"/>
  <c r="MA560" i="6"/>
  <c r="CT560" i="6" s="1"/>
  <c r="CS50" i="6"/>
  <c r="DN50" i="6" s="1"/>
  <c r="DM50" i="6"/>
  <c r="MA534" i="6"/>
  <c r="CT534" i="6" s="1"/>
  <c r="MC534" i="6"/>
  <c r="CV534" i="6" s="1"/>
  <c r="MI534" i="6"/>
  <c r="DB534" i="6" s="1"/>
  <c r="LY534" i="6"/>
  <c r="CR534" i="6"/>
  <c r="MG534" i="6"/>
  <c r="CZ534" i="6" s="1"/>
  <c r="DA534" i="6" s="1"/>
  <c r="DV534" i="6" s="1"/>
  <c r="ME534" i="6"/>
  <c r="CX534" i="6" s="1"/>
  <c r="MK534" i="6"/>
  <c r="DD534" i="6" s="1"/>
  <c r="LW534" i="6"/>
  <c r="CP534" i="6" s="1"/>
  <c r="DQ494" i="6"/>
  <c r="DU95" i="6"/>
  <c r="DA95" i="6"/>
  <c r="DV95" i="6" s="1"/>
  <c r="MK472" i="6"/>
  <c r="DD472" i="6" s="1"/>
  <c r="MG472" i="6"/>
  <c r="CZ472" i="6" s="1"/>
  <c r="MC472" i="6"/>
  <c r="CV472" i="6" s="1"/>
  <c r="LY472" i="6"/>
  <c r="CR472" i="6" s="1"/>
  <c r="DM472" i="6" s="1"/>
  <c r="LW472" i="6"/>
  <c r="CP472" i="6" s="1"/>
  <c r="ME472" i="6"/>
  <c r="CX472" i="6" s="1"/>
  <c r="MI472" i="6"/>
  <c r="DB472" i="6" s="1"/>
  <c r="MA472" i="6"/>
  <c r="CT472" i="6"/>
  <c r="DO472" i="6" s="1"/>
  <c r="MA12" i="6"/>
  <c r="CT12" i="6" s="1"/>
  <c r="ME12" i="6"/>
  <c r="CX12" i="6" s="1"/>
  <c r="LW12" i="6"/>
  <c r="CP12" i="6" s="1"/>
  <c r="LY12" i="6"/>
  <c r="CR12" i="6"/>
  <c r="DM12" i="6" s="1"/>
  <c r="MK12" i="6"/>
  <c r="DD12" i="6" s="1"/>
  <c r="MG12" i="6"/>
  <c r="CZ12" i="6" s="1"/>
  <c r="MI12" i="6"/>
  <c r="DB12" i="6" s="1"/>
  <c r="MC12" i="6"/>
  <c r="CV12" i="6"/>
  <c r="DQ12" i="6" s="1"/>
  <c r="JE90" i="6"/>
  <c r="BU90" i="6" s="1"/>
  <c r="BV90" i="6" s="1"/>
  <c r="JK90" i="6"/>
  <c r="CA90" i="6" s="1"/>
  <c r="CB90" i="6" s="1"/>
  <c r="JM90" i="6"/>
  <c r="CC90" i="6" s="1"/>
  <c r="CD90" i="6" s="1"/>
  <c r="JI90" i="6"/>
  <c r="BY90" i="6" s="1"/>
  <c r="BZ90" i="6" s="1"/>
  <c r="JG90" i="6"/>
  <c r="BW90" i="6" s="1"/>
  <c r="BX90" i="6" s="1"/>
  <c r="JQ90" i="6"/>
  <c r="CG90" i="6" s="1"/>
  <c r="CH90" i="6" s="1"/>
  <c r="JS90" i="6"/>
  <c r="CI90" i="6" s="1"/>
  <c r="CJ90" i="6" s="1"/>
  <c r="JO90" i="6"/>
  <c r="CE90" i="6" s="1"/>
  <c r="CF90" i="6" s="1"/>
  <c r="CW40" i="6"/>
  <c r="DR40" i="6" s="1"/>
  <c r="DQ40" i="6"/>
  <c r="CQ28" i="6"/>
  <c r="DL28" i="6" s="1"/>
  <c r="DK28" i="6"/>
  <c r="MG507" i="6"/>
  <c r="CZ507" i="6"/>
  <c r="DU507" i="6" s="1"/>
  <c r="MC507" i="6"/>
  <c r="CV507" i="6" s="1"/>
  <c r="ME507" i="6"/>
  <c r="CX507" i="6" s="1"/>
  <c r="DS507" i="6" s="1"/>
  <c r="LW507" i="6"/>
  <c r="CP507" i="6" s="1"/>
  <c r="MI507" i="6"/>
  <c r="DB507" i="6" s="1"/>
  <c r="DC507" i="6" s="1"/>
  <c r="DX507" i="6" s="1"/>
  <c r="MK507" i="6"/>
  <c r="DD507" i="6" s="1"/>
  <c r="MA507" i="6"/>
  <c r="CT507" i="6" s="1"/>
  <c r="LY507" i="6"/>
  <c r="CR507" i="6" s="1"/>
  <c r="DQ155" i="6"/>
  <c r="CW155" i="6"/>
  <c r="DR155" i="6" s="1"/>
  <c r="BG391" i="6"/>
  <c r="AM391" i="6"/>
  <c r="BH391" i="6" s="1"/>
  <c r="DK50" i="6"/>
  <c r="CQ50" i="6"/>
  <c r="DL50" i="6" s="1"/>
  <c r="JG579" i="6"/>
  <c r="BW579" i="6" s="1"/>
  <c r="BX579" i="6" s="1"/>
  <c r="JI579" i="6"/>
  <c r="BY579" i="6" s="1"/>
  <c r="BZ579" i="6" s="1"/>
  <c r="JE579" i="6"/>
  <c r="BU579" i="6" s="1"/>
  <c r="BV579" i="6" s="1"/>
  <c r="JS579" i="6"/>
  <c r="CI579" i="6" s="1"/>
  <c r="CJ579" i="6" s="1"/>
  <c r="JO579" i="6"/>
  <c r="CE579" i="6" s="1"/>
  <c r="CF579" i="6" s="1"/>
  <c r="JK579" i="6"/>
  <c r="CA579" i="6" s="1"/>
  <c r="CB579" i="6" s="1"/>
  <c r="JQ579" i="6"/>
  <c r="CG579" i="6" s="1"/>
  <c r="CH579" i="6" s="1"/>
  <c r="JM579" i="6"/>
  <c r="CC579" i="6" s="1"/>
  <c r="CD579" i="6" s="1"/>
  <c r="DM494" i="6"/>
  <c r="DM95" i="6"/>
  <c r="CS95" i="6"/>
  <c r="DN95" i="6" s="1"/>
  <c r="JQ472" i="6"/>
  <c r="CG472" i="6" s="1"/>
  <c r="CH472" i="6" s="1"/>
  <c r="JM472" i="6"/>
  <c r="CC472" i="6" s="1"/>
  <c r="CD472" i="6" s="1"/>
  <c r="JO472" i="6"/>
  <c r="CE472" i="6" s="1"/>
  <c r="CF472" i="6" s="1"/>
  <c r="JS472" i="6"/>
  <c r="CI472" i="6" s="1"/>
  <c r="CJ472" i="6" s="1"/>
  <c r="JK472" i="6"/>
  <c r="CA472" i="6" s="1"/>
  <c r="CB472" i="6" s="1"/>
  <c r="JE472" i="6"/>
  <c r="BU472" i="6" s="1"/>
  <c r="BV472" i="6" s="1"/>
  <c r="JG472" i="6"/>
  <c r="BW472" i="6" s="1"/>
  <c r="BX472" i="6" s="1"/>
  <c r="JI472" i="6"/>
  <c r="BY472" i="6" s="1"/>
  <c r="BZ472" i="6" s="1"/>
  <c r="CY119" i="6"/>
  <c r="DT119" i="6" s="1"/>
  <c r="DS119" i="6"/>
  <c r="LY90" i="6"/>
  <c r="CR90" i="6" s="1"/>
  <c r="DM90" i="6" s="1"/>
  <c r="MG90" i="6"/>
  <c r="CZ90" i="6" s="1"/>
  <c r="MK90" i="6"/>
  <c r="DD90" i="6" s="1"/>
  <c r="ME90" i="6"/>
  <c r="CX90" i="6" s="1"/>
  <c r="MC90" i="6"/>
  <c r="CV90" i="6" s="1"/>
  <c r="CW90" i="6" s="1"/>
  <c r="DR90" i="6" s="1"/>
  <c r="MI90" i="6"/>
  <c r="DB90" i="6" s="1"/>
  <c r="MA90" i="6"/>
  <c r="CT90" i="6" s="1"/>
  <c r="LW90" i="6"/>
  <c r="CP90" i="6" s="1"/>
  <c r="DW40" i="6"/>
  <c r="DU64" i="6"/>
  <c r="CY28" i="6"/>
  <c r="DT28" i="6" s="1"/>
  <c r="DM119" i="6"/>
  <c r="CS119" i="6"/>
  <c r="DN119" i="6" s="1"/>
  <c r="DK155" i="6"/>
  <c r="CQ155" i="6"/>
  <c r="DL155" i="6" s="1"/>
  <c r="LY554" i="6"/>
  <c r="CR554" i="6" s="1"/>
  <c r="CS554" i="6" s="1"/>
  <c r="DN554" i="6" s="1"/>
  <c r="MK554" i="6"/>
  <c r="DD554" i="6" s="1"/>
  <c r="MA554" i="6"/>
  <c r="CT554" i="6" s="1"/>
  <c r="MG554" i="6"/>
  <c r="CZ554" i="6" s="1"/>
  <c r="MI554" i="6"/>
  <c r="DB554" i="6" s="1"/>
  <c r="DW554" i="6" s="1"/>
  <c r="ME554" i="6"/>
  <c r="CX554" i="6" s="1"/>
  <c r="LW554" i="6"/>
  <c r="CP554" i="6" s="1"/>
  <c r="MC554" i="6"/>
  <c r="CV554" i="6" s="1"/>
  <c r="CW554" i="6" s="1"/>
  <c r="DR554" i="6" s="1"/>
  <c r="MC579" i="6"/>
  <c r="CV579" i="6" s="1"/>
  <c r="LW579" i="6"/>
  <c r="CP579" i="6" s="1"/>
  <c r="LY579" i="6"/>
  <c r="CR579" i="6" s="1"/>
  <c r="MA579" i="6"/>
  <c r="CT579" i="6"/>
  <c r="CU579" i="6" s="1"/>
  <c r="DP579" i="6" s="1"/>
  <c r="MK579" i="6"/>
  <c r="DD579" i="6" s="1"/>
  <c r="DY579" i="6" s="1"/>
  <c r="ME579" i="6"/>
  <c r="CX579" i="6" s="1"/>
  <c r="MI579" i="6"/>
  <c r="DB579" i="6" s="1"/>
  <c r="MG579" i="6"/>
  <c r="CZ579" i="6"/>
  <c r="DA579" i="6" s="1"/>
  <c r="DV579" i="6" s="1"/>
  <c r="DU521" i="6"/>
  <c r="DA521" i="6"/>
  <c r="DV521" i="6" s="1"/>
  <c r="DA40" i="6"/>
  <c r="DV40" i="6" s="1"/>
  <c r="DU40" i="6"/>
  <c r="DW119" i="6"/>
  <c r="DC119" i="6"/>
  <c r="DX119" i="6" s="1"/>
  <c r="DQ119" i="6"/>
  <c r="CS107" i="6"/>
  <c r="DN107" i="6" s="1"/>
  <c r="DM107" i="6"/>
  <c r="DS107" i="6"/>
  <c r="CY107" i="6"/>
  <c r="DT107" i="6" s="1"/>
  <c r="JQ554" i="6"/>
  <c r="CG554" i="6" s="1"/>
  <c r="CH554" i="6" s="1"/>
  <c r="JI554" i="6"/>
  <c r="BY554" i="6" s="1"/>
  <c r="BZ554" i="6" s="1"/>
  <c r="JK554" i="6"/>
  <c r="CA554" i="6" s="1"/>
  <c r="CB554" i="6" s="1"/>
  <c r="JG554" i="6"/>
  <c r="BW554" i="6" s="1"/>
  <c r="BX554" i="6" s="1"/>
  <c r="JO554" i="6"/>
  <c r="CE554" i="6" s="1"/>
  <c r="CF554" i="6" s="1"/>
  <c r="JS554" i="6"/>
  <c r="CI554" i="6" s="1"/>
  <c r="CJ554" i="6" s="1"/>
  <c r="JM554" i="6"/>
  <c r="CC554" i="6" s="1"/>
  <c r="CD554" i="6" s="1"/>
  <c r="JE554" i="6"/>
  <c r="BU554" i="6" s="1"/>
  <c r="BV554" i="6" s="1"/>
  <c r="DY494" i="6"/>
  <c r="DE494" i="6"/>
  <c r="DZ494" i="6" s="1"/>
  <c r="AC391" i="6"/>
  <c r="AX391" i="6" s="1"/>
  <c r="AW391" i="6"/>
  <c r="MG80" i="6"/>
  <c r="CZ80" i="6" s="1"/>
  <c r="MA80" i="6"/>
  <c r="CT80" i="6" s="1"/>
  <c r="MK80" i="6"/>
  <c r="DD80" i="6" s="1"/>
  <c r="DY80" i="6" s="1"/>
  <c r="LY80" i="6"/>
  <c r="CR80" i="6" s="1"/>
  <c r="MI80" i="6"/>
  <c r="DB80" i="6" s="1"/>
  <c r="ME80" i="6"/>
  <c r="CX80" i="6" s="1"/>
  <c r="LW80" i="6"/>
  <c r="CP80" i="6" s="1"/>
  <c r="MC80" i="6"/>
  <c r="CV80" i="6" s="1"/>
  <c r="CU40" i="6"/>
  <c r="DP40" i="6" s="1"/>
  <c r="DO40" i="6"/>
  <c r="BE391" i="6"/>
  <c r="AK391" i="6"/>
  <c r="BF391" i="6" s="1"/>
  <c r="JG101" i="6"/>
  <c r="BW101" i="6" s="1"/>
  <c r="BX101" i="6" s="1"/>
  <c r="JS101" i="6"/>
  <c r="CI101" i="6" s="1"/>
  <c r="CJ101" i="6" s="1"/>
  <c r="JI101" i="6"/>
  <c r="BY101" i="6" s="1"/>
  <c r="BZ101" i="6" s="1"/>
  <c r="JO101" i="6"/>
  <c r="CE101" i="6" s="1"/>
  <c r="CF101" i="6" s="1"/>
  <c r="JE101" i="6"/>
  <c r="BU101" i="6" s="1"/>
  <c r="BV101" i="6" s="1"/>
  <c r="JM101" i="6"/>
  <c r="CC101" i="6" s="1"/>
  <c r="CD101" i="6" s="1"/>
  <c r="JQ101" i="6"/>
  <c r="CG101" i="6" s="1"/>
  <c r="CH101" i="6" s="1"/>
  <c r="JK101" i="6"/>
  <c r="CA101" i="6" s="1"/>
  <c r="CB101" i="6" s="1"/>
  <c r="DO119" i="6"/>
  <c r="CU119" i="6"/>
  <c r="DP119" i="6" s="1"/>
  <c r="DA155" i="6"/>
  <c r="DV155" i="6" s="1"/>
  <c r="DU155" i="6"/>
  <c r="DW107" i="6"/>
  <c r="DC107" i="6"/>
  <c r="DX107" i="6" s="1"/>
  <c r="DC95" i="6"/>
  <c r="DX95" i="6" s="1"/>
  <c r="DW95" i="6"/>
  <c r="CU100" i="6"/>
  <c r="DP100" i="6" s="1"/>
  <c r="DO100" i="6"/>
  <c r="DA122" i="6"/>
  <c r="DV122" i="6" s="1"/>
  <c r="DU122" i="6"/>
  <c r="JS519" i="6"/>
  <c r="CI519" i="6" s="1"/>
  <c r="CJ519" i="6" s="1"/>
  <c r="JK519" i="6"/>
  <c r="CA519" i="6" s="1"/>
  <c r="CB519" i="6" s="1"/>
  <c r="JG519" i="6"/>
  <c r="BW519" i="6" s="1"/>
  <c r="BX519" i="6" s="1"/>
  <c r="JO519" i="6"/>
  <c r="CE519" i="6" s="1"/>
  <c r="CF519" i="6" s="1"/>
  <c r="JM519" i="6"/>
  <c r="CC519" i="6" s="1"/>
  <c r="CD519" i="6" s="1"/>
  <c r="JQ519" i="6"/>
  <c r="CG519" i="6" s="1"/>
  <c r="CH519" i="6" s="1"/>
  <c r="JE519" i="6"/>
  <c r="BU519" i="6" s="1"/>
  <c r="BV519" i="6" s="1"/>
  <c r="JI519" i="6"/>
  <c r="BY519" i="6" s="1"/>
  <c r="BZ519" i="6" s="1"/>
  <c r="JE80" i="6"/>
  <c r="BU80" i="6" s="1"/>
  <c r="BV80" i="6" s="1"/>
  <c r="JK80" i="6"/>
  <c r="CA80" i="6" s="1"/>
  <c r="CB80" i="6" s="1"/>
  <c r="JM80" i="6"/>
  <c r="CC80" i="6" s="1"/>
  <c r="CD80" i="6" s="1"/>
  <c r="JO80" i="6"/>
  <c r="CE80" i="6" s="1"/>
  <c r="CF80" i="6" s="1"/>
  <c r="JQ80" i="6"/>
  <c r="CG80" i="6" s="1"/>
  <c r="CH80" i="6" s="1"/>
  <c r="JS80" i="6"/>
  <c r="CI80" i="6" s="1"/>
  <c r="CJ80" i="6" s="1"/>
  <c r="JI80" i="6"/>
  <c r="BY80" i="6" s="1"/>
  <c r="BZ80" i="6" s="1"/>
  <c r="JG80" i="6"/>
  <c r="BW80" i="6" s="1"/>
  <c r="BX80" i="6" s="1"/>
  <c r="DE40" i="6"/>
  <c r="DZ40" i="6" s="1"/>
  <c r="DY40" i="6"/>
  <c r="DQ28" i="6"/>
  <c r="CW28" i="6"/>
  <c r="DR28" i="6" s="1"/>
  <c r="MA101" i="6"/>
  <c r="CT101" i="6" s="1"/>
  <c r="ME101" i="6"/>
  <c r="CX101" i="6" s="1"/>
  <c r="DS101" i="6" s="1"/>
  <c r="LY101" i="6"/>
  <c r="CR101" i="6" s="1"/>
  <c r="MI101" i="6"/>
  <c r="DB101" i="6" s="1"/>
  <c r="DW101" i="6" s="1"/>
  <c r="MK101" i="6"/>
  <c r="DD101" i="6" s="1"/>
  <c r="MG101" i="6"/>
  <c r="CZ101" i="6" s="1"/>
  <c r="MC101" i="6"/>
  <c r="CV101" i="6" s="1"/>
  <c r="LW101" i="6"/>
  <c r="CP101" i="6" s="1"/>
  <c r="DK101" i="6" s="1"/>
  <c r="CQ119" i="6"/>
  <c r="DL119" i="6" s="1"/>
  <c r="DK119" i="6"/>
  <c r="DE155" i="6"/>
  <c r="DZ155" i="6" s="1"/>
  <c r="DY155" i="6"/>
  <c r="DY107" i="6"/>
  <c r="DE107" i="6"/>
  <c r="DZ107" i="6" s="1"/>
  <c r="LY585" i="6"/>
  <c r="CR585" i="6"/>
  <c r="CS585" i="6" s="1"/>
  <c r="DN585" i="6" s="1"/>
  <c r="MC585" i="6"/>
  <c r="CV585" i="6" s="1"/>
  <c r="LW585" i="6"/>
  <c r="CP585" i="6" s="1"/>
  <c r="MA585" i="6"/>
  <c r="CT585" i="6" s="1"/>
  <c r="MG585" i="6"/>
  <c r="CZ585" i="6" s="1"/>
  <c r="DA585" i="6" s="1"/>
  <c r="DV585" i="6" s="1"/>
  <c r="ME585" i="6"/>
  <c r="CX585" i="6" s="1"/>
  <c r="MK585" i="6"/>
  <c r="DD585" i="6" s="1"/>
  <c r="MI585" i="6"/>
  <c r="DB585" i="6" s="1"/>
  <c r="JI578" i="6"/>
  <c r="BY578" i="6" s="1"/>
  <c r="BZ578" i="6" s="1"/>
  <c r="JG578" i="6"/>
  <c r="BW578" i="6" s="1"/>
  <c r="BX578" i="6" s="1"/>
  <c r="JO578" i="6"/>
  <c r="CE578" i="6" s="1"/>
  <c r="CF578" i="6" s="1"/>
  <c r="JK578" i="6"/>
  <c r="CA578" i="6" s="1"/>
  <c r="CB578" i="6" s="1"/>
  <c r="JS578" i="6"/>
  <c r="CI578" i="6" s="1"/>
  <c r="CJ578" i="6" s="1"/>
  <c r="JQ578" i="6"/>
  <c r="CG578" i="6" s="1"/>
  <c r="CH578" i="6" s="1"/>
  <c r="JM578" i="6"/>
  <c r="CC578" i="6" s="1"/>
  <c r="CD578" i="6" s="1"/>
  <c r="JE578" i="6"/>
  <c r="BU578" i="6" s="1"/>
  <c r="BV578" i="6" s="1"/>
  <c r="DE122" i="6"/>
  <c r="DZ122" i="6" s="1"/>
  <c r="DY122" i="6"/>
  <c r="DQ107" i="6"/>
  <c r="DC521" i="6"/>
  <c r="DX521" i="6" s="1"/>
  <c r="DW521" i="6"/>
  <c r="MG519" i="6"/>
  <c r="CZ519" i="6" s="1"/>
  <c r="MI519" i="6"/>
  <c r="DB519" i="6" s="1"/>
  <c r="LW519" i="6"/>
  <c r="CP519" i="6" s="1"/>
  <c r="LY519" i="6"/>
  <c r="CR519" i="6"/>
  <c r="MC519" i="6"/>
  <c r="CV519" i="6" s="1"/>
  <c r="MA519" i="6"/>
  <c r="CT519" i="6" s="1"/>
  <c r="MK519" i="6"/>
  <c r="DD519" i="6" s="1"/>
  <c r="ME519" i="6"/>
  <c r="CX519" i="6" s="1"/>
  <c r="DC64" i="6"/>
  <c r="DX64" i="6" s="1"/>
  <c r="DO28" i="6"/>
  <c r="CU28" i="6"/>
  <c r="DP28" i="6" s="1"/>
  <c r="BA391" i="6"/>
  <c r="AG391" i="6"/>
  <c r="BB391" i="6" s="1"/>
  <c r="CS155" i="6"/>
  <c r="DN155" i="6" s="1"/>
  <c r="DM155" i="6"/>
  <c r="DA107" i="6"/>
  <c r="DV107" i="6" s="1"/>
  <c r="DU107" i="6"/>
  <c r="MK450" i="6"/>
  <c r="DD450" i="6" s="1"/>
  <c r="MC450" i="6"/>
  <c r="CV450" i="6" s="1"/>
  <c r="MI450" i="6"/>
  <c r="DB450" i="6" s="1"/>
  <c r="MG450" i="6"/>
  <c r="CZ450" i="6" s="1"/>
  <c r="ME450" i="6"/>
  <c r="CX450" i="6" s="1"/>
  <c r="LW450" i="6"/>
  <c r="CP450" i="6" s="1"/>
  <c r="MA450" i="6"/>
  <c r="CT450" i="6" s="1"/>
  <c r="LY450" i="6"/>
  <c r="CR450" i="6" s="1"/>
  <c r="JK585" i="6"/>
  <c r="CA585" i="6" s="1"/>
  <c r="CB585" i="6" s="1"/>
  <c r="JO585" i="6"/>
  <c r="CE585" i="6" s="1"/>
  <c r="CF585" i="6" s="1"/>
  <c r="JG585" i="6"/>
  <c r="BW585" i="6" s="1"/>
  <c r="BX585" i="6" s="1"/>
  <c r="JS585" i="6"/>
  <c r="CI585" i="6" s="1"/>
  <c r="CJ585" i="6" s="1"/>
  <c r="JI585" i="6"/>
  <c r="BY585" i="6" s="1"/>
  <c r="BZ585" i="6" s="1"/>
  <c r="JM585" i="6"/>
  <c r="CC585" i="6" s="1"/>
  <c r="CD585" i="6" s="1"/>
  <c r="JE585" i="6"/>
  <c r="BU585" i="6" s="1"/>
  <c r="BV585" i="6" s="1"/>
  <c r="JQ585" i="6"/>
  <c r="CG585" i="6" s="1"/>
  <c r="CH585" i="6" s="1"/>
  <c r="LY578" i="6"/>
  <c r="CR578" i="6" s="1"/>
  <c r="MK578" i="6"/>
  <c r="DD578" i="6" s="1"/>
  <c r="MI578" i="6"/>
  <c r="DB578" i="6" s="1"/>
  <c r="DW578" i="6" s="1"/>
  <c r="LW578" i="6"/>
  <c r="CP578" i="6" s="1"/>
  <c r="MG578" i="6"/>
  <c r="CZ578" i="6" s="1"/>
  <c r="ME578" i="6"/>
  <c r="CX578" i="6" s="1"/>
  <c r="MC578" i="6"/>
  <c r="CV578" i="6" s="1"/>
  <c r="DQ578" i="6" s="1"/>
  <c r="MA578" i="6"/>
  <c r="CT578" i="6" s="1"/>
  <c r="CW50" i="6"/>
  <c r="DR50" i="6" s="1"/>
  <c r="DQ50" i="6"/>
  <c r="DQ122" i="6"/>
  <c r="CW122" i="6"/>
  <c r="DR122" i="6" s="1"/>
  <c r="JE483" i="6"/>
  <c r="BU483" i="6" s="1"/>
  <c r="BV483" i="6" s="1"/>
  <c r="JI483" i="6"/>
  <c r="BY483" i="6" s="1"/>
  <c r="BZ483" i="6" s="1"/>
  <c r="JG483" i="6"/>
  <c r="BW483" i="6" s="1"/>
  <c r="BX483" i="6" s="1"/>
  <c r="JQ483" i="6"/>
  <c r="CG483" i="6" s="1"/>
  <c r="CH483" i="6" s="1"/>
  <c r="JM483" i="6"/>
  <c r="CC483" i="6" s="1"/>
  <c r="CD483" i="6" s="1"/>
  <c r="JK483" i="6"/>
  <c r="CA483" i="6" s="1"/>
  <c r="CB483" i="6" s="1"/>
  <c r="JS483" i="6"/>
  <c r="CI483" i="6" s="1"/>
  <c r="CJ483" i="6" s="1"/>
  <c r="JO483" i="6"/>
  <c r="CE483" i="6" s="1"/>
  <c r="CF483" i="6" s="1"/>
  <c r="AE391" i="6"/>
  <c r="AZ391" i="6" s="1"/>
  <c r="AY391" i="6"/>
  <c r="JG30" i="6"/>
  <c r="BW30" i="6" s="1"/>
  <c r="BX30" i="6" s="1"/>
  <c r="JO30" i="6"/>
  <c r="CE30" i="6" s="1"/>
  <c r="CF30" i="6" s="1"/>
  <c r="JS30" i="6"/>
  <c r="CI30" i="6" s="1"/>
  <c r="CJ30" i="6" s="1"/>
  <c r="JK30" i="6"/>
  <c r="CA30" i="6" s="1"/>
  <c r="CB30" i="6" s="1"/>
  <c r="JM30" i="6"/>
  <c r="CC30" i="6" s="1"/>
  <c r="CD30" i="6" s="1"/>
  <c r="JQ30" i="6"/>
  <c r="CG30" i="6" s="1"/>
  <c r="CH30" i="6" s="1"/>
  <c r="JE30" i="6"/>
  <c r="BU30" i="6" s="1"/>
  <c r="BV30" i="6" s="1"/>
  <c r="JI30" i="6"/>
  <c r="BY30" i="6" s="1"/>
  <c r="BZ30" i="6" s="1"/>
  <c r="DQ64" i="6"/>
  <c r="CW64" i="6"/>
  <c r="DR64" i="6" s="1"/>
  <c r="DA28" i="6"/>
  <c r="DV28" i="6" s="1"/>
  <c r="DU28" i="6"/>
  <c r="DY119" i="6"/>
  <c r="DE119" i="6"/>
  <c r="DZ119" i="6" s="1"/>
  <c r="DS155" i="6"/>
  <c r="CY155" i="6"/>
  <c r="DT155" i="6" s="1"/>
  <c r="MC459" i="6"/>
  <c r="CV459" i="6" s="1"/>
  <c r="MI459" i="6"/>
  <c r="DB459" i="6" s="1"/>
  <c r="MA459" i="6"/>
  <c r="CT459" i="6" s="1"/>
  <c r="MG459" i="6"/>
  <c r="CZ459" i="6" s="1"/>
  <c r="ME459" i="6"/>
  <c r="CX459" i="6" s="1"/>
  <c r="LW459" i="6"/>
  <c r="CP459" i="6" s="1"/>
  <c r="LY459" i="6"/>
  <c r="CR459" i="6" s="1"/>
  <c r="MK459" i="6"/>
  <c r="DD459" i="6" s="1"/>
  <c r="AO391" i="6"/>
  <c r="BJ391" i="6" s="1"/>
  <c r="JS450" i="6"/>
  <c r="CI450" i="6" s="1"/>
  <c r="CJ450" i="6" s="1"/>
  <c r="JG450" i="6"/>
  <c r="BW450" i="6" s="1"/>
  <c r="BX450" i="6" s="1"/>
  <c r="JK450" i="6"/>
  <c r="CA450" i="6" s="1"/>
  <c r="CB450" i="6" s="1"/>
  <c r="JI450" i="6"/>
  <c r="BY450" i="6" s="1"/>
  <c r="BZ450" i="6" s="1"/>
  <c r="JM450" i="6"/>
  <c r="CC450" i="6" s="1"/>
  <c r="CD450" i="6" s="1"/>
  <c r="JE450" i="6"/>
  <c r="BU450" i="6" s="1"/>
  <c r="BV450" i="6" s="1"/>
  <c r="JO450" i="6"/>
  <c r="CE450" i="6" s="1"/>
  <c r="CF450" i="6" s="1"/>
  <c r="JQ450" i="6"/>
  <c r="CG450" i="6" s="1"/>
  <c r="CH450" i="6" s="1"/>
  <c r="MG575" i="6"/>
  <c r="CZ575" i="6" s="1"/>
  <c r="MK575" i="6"/>
  <c r="DD575" i="6" s="1"/>
  <c r="LW575" i="6"/>
  <c r="CP575" i="6" s="1"/>
  <c r="DK575" i="6" s="1"/>
  <c r="LY575" i="6"/>
  <c r="CR575" i="6"/>
  <c r="DM575" i="6" s="1"/>
  <c r="MA575" i="6"/>
  <c r="CT575" i="6" s="1"/>
  <c r="ME575" i="6"/>
  <c r="CX575" i="6" s="1"/>
  <c r="MI575" i="6"/>
  <c r="DB575" i="6" s="1"/>
  <c r="DC575" i="6" s="1"/>
  <c r="DX575" i="6" s="1"/>
  <c r="MC575" i="6"/>
  <c r="CV575" i="6" s="1"/>
  <c r="JI440" i="6"/>
  <c r="BY440" i="6" s="1"/>
  <c r="BZ440" i="6" s="1"/>
  <c r="JS440" i="6"/>
  <c r="CI440" i="6" s="1"/>
  <c r="CJ440" i="6" s="1"/>
  <c r="JO440" i="6"/>
  <c r="CE440" i="6" s="1"/>
  <c r="CF440" i="6" s="1"/>
  <c r="JK440" i="6"/>
  <c r="CA440" i="6" s="1"/>
  <c r="CB440" i="6" s="1"/>
  <c r="JM440" i="6"/>
  <c r="CC440" i="6" s="1"/>
  <c r="CD440" i="6" s="1"/>
  <c r="JQ440" i="6"/>
  <c r="CG440" i="6" s="1"/>
  <c r="CH440" i="6" s="1"/>
  <c r="JG440" i="6"/>
  <c r="BW440" i="6" s="1"/>
  <c r="BX440" i="6" s="1"/>
  <c r="JE440" i="6"/>
  <c r="BU440" i="6" s="1"/>
  <c r="BV440" i="6" s="1"/>
  <c r="JO534" i="6"/>
  <c r="CE534" i="6" s="1"/>
  <c r="CF534" i="6" s="1"/>
  <c r="JG534" i="6"/>
  <c r="BW534" i="6" s="1"/>
  <c r="BX534" i="6" s="1"/>
  <c r="JK534" i="6"/>
  <c r="CA534" i="6" s="1"/>
  <c r="CB534" i="6" s="1"/>
  <c r="JQ534" i="6"/>
  <c r="CG534" i="6" s="1"/>
  <c r="CH534" i="6" s="1"/>
  <c r="JS534" i="6"/>
  <c r="CI534" i="6" s="1"/>
  <c r="CJ534" i="6" s="1"/>
  <c r="JE534" i="6"/>
  <c r="BU534" i="6" s="1"/>
  <c r="BV534" i="6" s="1"/>
  <c r="JI534" i="6"/>
  <c r="BY534" i="6" s="1"/>
  <c r="BZ534" i="6" s="1"/>
  <c r="JM534" i="6"/>
  <c r="CC534" i="6" s="1"/>
  <c r="CD534" i="6" s="1"/>
  <c r="DK122" i="6"/>
  <c r="CQ122" i="6"/>
  <c r="DL122" i="6" s="1"/>
  <c r="LW483" i="6"/>
  <c r="CP483" i="6" s="1"/>
  <c r="DK483" i="6" s="1"/>
  <c r="ME483" i="6"/>
  <c r="CX483" i="6" s="1"/>
  <c r="MK483" i="6"/>
  <c r="DD483" i="6" s="1"/>
  <c r="LY483" i="6"/>
  <c r="CR483" i="6" s="1"/>
  <c r="CS483" i="6" s="1"/>
  <c r="DN483" i="6" s="1"/>
  <c r="MI483" i="6"/>
  <c r="DB483" i="6" s="1"/>
  <c r="MG483" i="6"/>
  <c r="CZ483" i="6" s="1"/>
  <c r="MA483" i="6"/>
  <c r="CT483" i="6" s="1"/>
  <c r="MC483" i="6"/>
  <c r="CV483" i="6" s="1"/>
  <c r="CW483" i="6" s="1"/>
  <c r="DR483" i="6" s="1"/>
  <c r="JK12" i="6"/>
  <c r="CA12" i="6" s="1"/>
  <c r="CB12" i="6" s="1"/>
  <c r="JI12" i="6"/>
  <c r="BY12" i="6" s="1"/>
  <c r="BZ12" i="6" s="1"/>
  <c r="JM12" i="6"/>
  <c r="CC12" i="6" s="1"/>
  <c r="CD12" i="6" s="1"/>
  <c r="JO12" i="6"/>
  <c r="CE12" i="6" s="1"/>
  <c r="CF12" i="6" s="1"/>
  <c r="JS12" i="6"/>
  <c r="CI12" i="6" s="1"/>
  <c r="CJ12" i="6" s="1"/>
  <c r="JQ12" i="6"/>
  <c r="CG12" i="6" s="1"/>
  <c r="CH12" i="6" s="1"/>
  <c r="JE12" i="6"/>
  <c r="BU12" i="6" s="1"/>
  <c r="BV12" i="6" s="1"/>
  <c r="JG12" i="6"/>
  <c r="BW12" i="6" s="1"/>
  <c r="BX12" i="6" s="1"/>
  <c r="LW30" i="6"/>
  <c r="CP30" i="6" s="1"/>
  <c r="LY30" i="6"/>
  <c r="CR30" i="6"/>
  <c r="MI30" i="6"/>
  <c r="DB30" i="6" s="1"/>
  <c r="MK30" i="6"/>
  <c r="DD30" i="6" s="1"/>
  <c r="MC30" i="6"/>
  <c r="CV30" i="6" s="1"/>
  <c r="MA30" i="6"/>
  <c r="CT30" i="6" s="1"/>
  <c r="ME30" i="6"/>
  <c r="CX30" i="6" s="1"/>
  <c r="MG30" i="6"/>
  <c r="CZ30" i="6" s="1"/>
  <c r="DS40" i="6"/>
  <c r="CY40" i="6"/>
  <c r="DT40" i="6" s="1"/>
  <c r="CS64" i="6"/>
  <c r="DN64" i="6" s="1"/>
  <c r="DM64" i="6"/>
  <c r="CS28" i="6"/>
  <c r="DN28" i="6" s="1"/>
  <c r="DM28" i="6"/>
  <c r="DC155" i="6"/>
  <c r="DX155" i="6" s="1"/>
  <c r="DW155" i="6"/>
  <c r="JG459" i="6"/>
  <c r="BW459" i="6" s="1"/>
  <c r="BX459" i="6" s="1"/>
  <c r="JS459" i="6"/>
  <c r="CI459" i="6" s="1"/>
  <c r="CJ459" i="6" s="1"/>
  <c r="JO459" i="6"/>
  <c r="CE459" i="6" s="1"/>
  <c r="CF459" i="6" s="1"/>
  <c r="JK459" i="6"/>
  <c r="CA459" i="6" s="1"/>
  <c r="CB459" i="6" s="1"/>
  <c r="JM459" i="6"/>
  <c r="CC459" i="6" s="1"/>
  <c r="CD459" i="6" s="1"/>
  <c r="JQ459" i="6"/>
  <c r="CG459" i="6" s="1"/>
  <c r="CH459" i="6" s="1"/>
  <c r="JE459" i="6"/>
  <c r="BU459" i="6" s="1"/>
  <c r="BV459" i="6" s="1"/>
  <c r="JI459" i="6"/>
  <c r="BY459" i="6" s="1"/>
  <c r="BZ459" i="6" s="1"/>
  <c r="AI391" i="6"/>
  <c r="BD391" i="6" s="1"/>
  <c r="BC391" i="6"/>
  <c r="JO564" i="6"/>
  <c r="CE564" i="6" s="1"/>
  <c r="CF564" i="6" s="1"/>
  <c r="JK564" i="6"/>
  <c r="CA564" i="6" s="1"/>
  <c r="CB564" i="6" s="1"/>
  <c r="JQ564" i="6"/>
  <c r="CG564" i="6"/>
  <c r="CH564" i="6" s="1"/>
  <c r="JG564" i="6"/>
  <c r="BW564" i="6"/>
  <c r="BX564" i="6" s="1"/>
  <c r="JM564" i="6"/>
  <c r="CC564" i="6" s="1"/>
  <c r="CD564" i="6" s="1"/>
  <c r="JE564" i="6"/>
  <c r="BU564" i="6" s="1"/>
  <c r="BV564" i="6" s="1"/>
  <c r="JI564" i="6"/>
  <c r="BY564" i="6" s="1"/>
  <c r="BZ564" i="6" s="1"/>
  <c r="JS564" i="6"/>
  <c r="CI564" i="6" s="1"/>
  <c r="CJ564" i="6" s="1"/>
  <c r="JO575" i="6"/>
  <c r="CE575" i="6" s="1"/>
  <c r="CF575" i="6" s="1"/>
  <c r="JK575" i="6"/>
  <c r="CA575" i="6" s="1"/>
  <c r="CB575" i="6" s="1"/>
  <c r="JG575" i="6"/>
  <c r="BW575" i="6" s="1"/>
  <c r="BX575" i="6" s="1"/>
  <c r="JS575" i="6"/>
  <c r="CI575" i="6" s="1"/>
  <c r="CJ575" i="6" s="1"/>
  <c r="JE575" i="6"/>
  <c r="BU575" i="6" s="1"/>
  <c r="BV575" i="6" s="1"/>
  <c r="JI575" i="6"/>
  <c r="BY575" i="6" s="1"/>
  <c r="BZ575" i="6" s="1"/>
  <c r="JM575" i="6"/>
  <c r="CC575" i="6" s="1"/>
  <c r="CD575" i="6" s="1"/>
  <c r="JQ575" i="6"/>
  <c r="CG575" i="6" s="1"/>
  <c r="CH575" i="6" s="1"/>
  <c r="MA440" i="6"/>
  <c r="CT440" i="6" s="1"/>
  <c r="ME440" i="6"/>
  <c r="CX440" i="6"/>
  <c r="MI440" i="6"/>
  <c r="DB440" i="6" s="1"/>
  <c r="MK440" i="6"/>
  <c r="DD440" i="6"/>
  <c r="LY440" i="6"/>
  <c r="CR440" i="6" s="1"/>
  <c r="MC440" i="6"/>
  <c r="CV440" i="6" s="1"/>
  <c r="MG440" i="6"/>
  <c r="CZ440" i="6"/>
  <c r="LW440" i="6"/>
  <c r="CP440" i="6" s="1"/>
  <c r="DC404" i="6"/>
  <c r="DX404" i="6" s="1"/>
  <c r="DW404" i="6"/>
  <c r="DK25" i="6"/>
  <c r="CQ25" i="6"/>
  <c r="DL25" i="6" s="1"/>
  <c r="DY112" i="6"/>
  <c r="DE112" i="6"/>
  <c r="DZ112" i="6" s="1"/>
  <c r="DC150" i="6"/>
  <c r="DX150" i="6" s="1"/>
  <c r="DW150" i="6"/>
  <c r="CQ397" i="6"/>
  <c r="DL397" i="6" s="1"/>
  <c r="DA130" i="6"/>
  <c r="DV130" i="6" s="1"/>
  <c r="DU130" i="6"/>
  <c r="CU138" i="6"/>
  <c r="DP138" i="6" s="1"/>
  <c r="DO138" i="6"/>
  <c r="BC368" i="6"/>
  <c r="DY96" i="6"/>
  <c r="DE96" i="6"/>
  <c r="DZ96" i="6" s="1"/>
  <c r="CU139" i="6"/>
  <c r="DP139" i="6" s="1"/>
  <c r="DO139" i="6"/>
  <c r="CY126" i="6"/>
  <c r="DT126" i="6" s="1"/>
  <c r="DS126" i="6"/>
  <c r="DU148" i="6"/>
  <c r="DA148" i="6"/>
  <c r="DV148" i="6" s="1"/>
  <c r="DS451" i="6"/>
  <c r="CY451" i="6"/>
  <c r="DT451" i="6" s="1"/>
  <c r="DA474" i="6"/>
  <c r="DV474" i="6" s="1"/>
  <c r="DU474" i="6"/>
  <c r="DA70" i="6"/>
  <c r="DV70" i="6" s="1"/>
  <c r="DU70" i="6"/>
  <c r="DU376" i="6"/>
  <c r="DA376" i="6"/>
  <c r="DV376" i="6" s="1"/>
  <c r="DY8" i="6"/>
  <c r="DE8" i="6"/>
  <c r="DZ8" i="6" s="1"/>
  <c r="DK18" i="6"/>
  <c r="CQ18" i="6"/>
  <c r="DL18" i="6" s="1"/>
  <c r="DQ34" i="6"/>
  <c r="CW34" i="6"/>
  <c r="DR34" i="6" s="1"/>
  <c r="DY154" i="6"/>
  <c r="DE154" i="6"/>
  <c r="DZ154" i="6" s="1"/>
  <c r="DQ10" i="6"/>
  <c r="CW10" i="6"/>
  <c r="DR10" i="6" s="1"/>
  <c r="DW36" i="6"/>
  <c r="DC36" i="6"/>
  <c r="DX36" i="6" s="1"/>
  <c r="CQ47" i="6"/>
  <c r="DL47" i="6" s="1"/>
  <c r="DK47" i="6"/>
  <c r="DS62" i="6"/>
  <c r="CY62" i="6"/>
  <c r="DT62" i="6" s="1"/>
  <c r="CS131" i="6"/>
  <c r="DN131" i="6" s="1"/>
  <c r="DM131" i="6"/>
  <c r="CU152" i="6"/>
  <c r="DP152" i="6" s="1"/>
  <c r="DO152" i="6"/>
  <c r="DE454" i="6"/>
  <c r="DZ454" i="6" s="1"/>
  <c r="DY454" i="6"/>
  <c r="DK88" i="6"/>
  <c r="CQ88" i="6"/>
  <c r="DL88" i="6" s="1"/>
  <c r="DY124" i="6"/>
  <c r="DS6" i="6"/>
  <c r="CY6" i="6"/>
  <c r="DT6" i="6" s="1"/>
  <c r="DY25" i="6"/>
  <c r="DE25" i="6"/>
  <c r="DZ25" i="6" s="1"/>
  <c r="CQ576" i="6"/>
  <c r="DL576" i="6" s="1"/>
  <c r="DK576" i="6"/>
  <c r="DW11" i="6"/>
  <c r="DC11" i="6"/>
  <c r="DX11" i="6" s="1"/>
  <c r="CQ51" i="6"/>
  <c r="DL51" i="6" s="1"/>
  <c r="DK51" i="6"/>
  <c r="DQ58" i="6"/>
  <c r="CW58" i="6"/>
  <c r="DR58" i="6" s="1"/>
  <c r="DY94" i="6"/>
  <c r="DE94" i="6"/>
  <c r="DZ94" i="6" s="1"/>
  <c r="DS72" i="6"/>
  <c r="CY72" i="6"/>
  <c r="DT72" i="6" s="1"/>
  <c r="CQ23" i="6"/>
  <c r="DL23" i="6" s="1"/>
  <c r="DK23" i="6"/>
  <c r="DY493" i="6"/>
  <c r="DE493" i="6"/>
  <c r="DZ493" i="6" s="1"/>
  <c r="LW448" i="6"/>
  <c r="CP448" i="6" s="1"/>
  <c r="ME448" i="6"/>
  <c r="CX448" i="6" s="1"/>
  <c r="MI448" i="6"/>
  <c r="DB448" i="6" s="1"/>
  <c r="MG448" i="6"/>
  <c r="CZ448" i="6"/>
  <c r="MC448" i="6"/>
  <c r="CV448" i="6" s="1"/>
  <c r="LY448" i="6"/>
  <c r="CR448" i="6" s="1"/>
  <c r="MK448" i="6"/>
  <c r="DD448" i="6" s="1"/>
  <c r="MA448" i="6"/>
  <c r="CT448" i="6" s="1"/>
  <c r="MK428" i="6"/>
  <c r="DD428" i="6" s="1"/>
  <c r="ME428" i="6"/>
  <c r="CX428" i="6" s="1"/>
  <c r="DS428" i="6" s="1"/>
  <c r="MA428" i="6"/>
  <c r="CT428" i="6" s="1"/>
  <c r="LY428" i="6"/>
  <c r="CR428" i="6"/>
  <c r="MG428" i="6"/>
  <c r="CZ428" i="6" s="1"/>
  <c r="LW428" i="6"/>
  <c r="CP428" i="6" s="1"/>
  <c r="MC428" i="6"/>
  <c r="CV428" i="6"/>
  <c r="MI428" i="6"/>
  <c r="DB428" i="6" s="1"/>
  <c r="JQ599" i="6"/>
  <c r="CG599" i="6" s="1"/>
  <c r="CH599" i="6" s="1"/>
  <c r="JM599" i="6"/>
  <c r="CC599" i="6" s="1"/>
  <c r="CD599" i="6" s="1"/>
  <c r="JS599" i="6"/>
  <c r="CI599" i="6" s="1"/>
  <c r="CJ599" i="6" s="1"/>
  <c r="JK599" i="6"/>
  <c r="CA599" i="6" s="1"/>
  <c r="CB599" i="6" s="1"/>
  <c r="JI599" i="6"/>
  <c r="BY599" i="6" s="1"/>
  <c r="BZ599" i="6" s="1"/>
  <c r="JO599" i="6"/>
  <c r="CE599" i="6" s="1"/>
  <c r="CF599" i="6" s="1"/>
  <c r="JE599" i="6"/>
  <c r="BU599" i="6" s="1"/>
  <c r="BV599" i="6" s="1"/>
  <c r="JG599" i="6"/>
  <c r="BW599" i="6" s="1"/>
  <c r="BX599" i="6" s="1"/>
  <c r="LW427" i="6"/>
  <c r="CP427" i="6" s="1"/>
  <c r="ME427" i="6"/>
  <c r="CX427" i="6" s="1"/>
  <c r="MG427" i="6"/>
  <c r="CZ427" i="6" s="1"/>
  <c r="MK427" i="6"/>
  <c r="DD427" i="6" s="1"/>
  <c r="MA427" i="6"/>
  <c r="CT427" i="6" s="1"/>
  <c r="MI427" i="6"/>
  <c r="DB427" i="6" s="1"/>
  <c r="LY427" i="6"/>
  <c r="CR427" i="6" s="1"/>
  <c r="MC427" i="6"/>
  <c r="CV427" i="6" s="1"/>
  <c r="DQ427" i="6" s="1"/>
  <c r="DK404" i="6"/>
  <c r="DC112" i="6"/>
  <c r="DX112" i="6" s="1"/>
  <c r="DW112" i="6"/>
  <c r="CW73" i="6"/>
  <c r="DR73" i="6" s="1"/>
  <c r="DQ73" i="6"/>
  <c r="DQ150" i="6"/>
  <c r="CW150" i="6"/>
  <c r="DR150" i="6" s="1"/>
  <c r="DU397" i="6"/>
  <c r="DA397" i="6"/>
  <c r="DV397" i="6" s="1"/>
  <c r="DW138" i="6"/>
  <c r="DA62" i="6"/>
  <c r="DV62" i="6" s="1"/>
  <c r="DU62" i="6"/>
  <c r="DC96" i="6"/>
  <c r="DX96" i="6" s="1"/>
  <c r="DW96" i="6"/>
  <c r="CW69" i="6"/>
  <c r="DR69" i="6" s="1"/>
  <c r="DQ69" i="6"/>
  <c r="LT569" i="6"/>
  <c r="LS569" i="6"/>
  <c r="CU126" i="6"/>
  <c r="DP126" i="6" s="1"/>
  <c r="DO126" i="6"/>
  <c r="CS148" i="6"/>
  <c r="DN148" i="6" s="1"/>
  <c r="DM148" i="6"/>
  <c r="CS125" i="6"/>
  <c r="DN125" i="6" s="1"/>
  <c r="DM125" i="6"/>
  <c r="CY70" i="6"/>
  <c r="DT70" i="6" s="1"/>
  <c r="DS70" i="6"/>
  <c r="CY480" i="6"/>
  <c r="DT480" i="6" s="1"/>
  <c r="DS480" i="6"/>
  <c r="DE63" i="6"/>
  <c r="DZ63" i="6" s="1"/>
  <c r="DY63" i="6"/>
  <c r="LY407" i="6"/>
  <c r="CR407" i="6" s="1"/>
  <c r="MK407" i="6"/>
  <c r="DD407" i="6" s="1"/>
  <c r="MG407" i="6"/>
  <c r="CZ407" i="6" s="1"/>
  <c r="MI407" i="6"/>
  <c r="DB407" i="6" s="1"/>
  <c r="LW407" i="6"/>
  <c r="CP407" i="6" s="1"/>
  <c r="MC407" i="6"/>
  <c r="CV407" i="6" s="1"/>
  <c r="ME407" i="6"/>
  <c r="CX407" i="6" s="1"/>
  <c r="MA407" i="6"/>
  <c r="CT407" i="6" s="1"/>
  <c r="DO154" i="6"/>
  <c r="CU154" i="6"/>
  <c r="DP154" i="6" s="1"/>
  <c r="CS144" i="6"/>
  <c r="DN144" i="6" s="1"/>
  <c r="DM144" i="6"/>
  <c r="DS420" i="6"/>
  <c r="CY420" i="6"/>
  <c r="DT420" i="6" s="1"/>
  <c r="DY10" i="6"/>
  <c r="DE10" i="6"/>
  <c r="DZ10" i="6" s="1"/>
  <c r="DM47" i="6"/>
  <c r="CS47" i="6"/>
  <c r="DN47" i="6" s="1"/>
  <c r="CU36" i="6"/>
  <c r="DP36" i="6" s="1"/>
  <c r="DO36" i="6"/>
  <c r="DW47" i="6"/>
  <c r="DC47" i="6"/>
  <c r="DX47" i="6" s="1"/>
  <c r="DK74" i="6"/>
  <c r="CQ74" i="6"/>
  <c r="DL74" i="6" s="1"/>
  <c r="CS121" i="6"/>
  <c r="DN121" i="6" s="1"/>
  <c r="DM121" i="6"/>
  <c r="DC131" i="6"/>
  <c r="DX131" i="6" s="1"/>
  <c r="DW131" i="6"/>
  <c r="DQ152" i="6"/>
  <c r="CW152" i="6"/>
  <c r="DR152" i="6" s="1"/>
  <c r="DS488" i="6"/>
  <c r="CS454" i="6"/>
  <c r="DN454" i="6" s="1"/>
  <c r="DM454" i="6"/>
  <c r="AM388" i="6"/>
  <c r="BH388" i="6" s="1"/>
  <c r="BG388" i="6"/>
  <c r="CW88" i="6"/>
  <c r="DR88" i="6" s="1"/>
  <c r="DQ88" i="6"/>
  <c r="CW6" i="6"/>
  <c r="DR6" i="6" s="1"/>
  <c r="DQ6" i="6"/>
  <c r="DE11" i="6"/>
  <c r="DZ11" i="6" s="1"/>
  <c r="DY11" i="6"/>
  <c r="CU51" i="6"/>
  <c r="DP51" i="6" s="1"/>
  <c r="DO51" i="6"/>
  <c r="DY99" i="6"/>
  <c r="DE99" i="6"/>
  <c r="DZ99" i="6" s="1"/>
  <c r="JS13" i="6"/>
  <c r="CI13" i="6" s="1"/>
  <c r="CJ13" i="6" s="1"/>
  <c r="JO13" i="6"/>
  <c r="CE13" i="6" s="1"/>
  <c r="CF13" i="6" s="1"/>
  <c r="JG13" i="6"/>
  <c r="BW13" i="6" s="1"/>
  <c r="BX13" i="6" s="1"/>
  <c r="JQ13" i="6"/>
  <c r="CG13" i="6" s="1"/>
  <c r="CH13" i="6" s="1"/>
  <c r="JM13" i="6"/>
  <c r="CC13" i="6" s="1"/>
  <c r="CD13" i="6" s="1"/>
  <c r="JE13" i="6"/>
  <c r="BU13" i="6" s="1"/>
  <c r="BV13" i="6" s="1"/>
  <c r="JI13" i="6"/>
  <c r="BY13" i="6" s="1"/>
  <c r="BZ13" i="6" s="1"/>
  <c r="JK13" i="6"/>
  <c r="CA13" i="6" s="1"/>
  <c r="CB13" i="6" s="1"/>
  <c r="DY58" i="6"/>
  <c r="DE58" i="6"/>
  <c r="DZ58" i="6" s="1"/>
  <c r="DQ94" i="6"/>
  <c r="CW94" i="6"/>
  <c r="DR94" i="6" s="1"/>
  <c r="CU72" i="6"/>
  <c r="DP72" i="6" s="1"/>
  <c r="DO72" i="6"/>
  <c r="DY23" i="6"/>
  <c r="DE23" i="6"/>
  <c r="DZ23" i="6" s="1"/>
  <c r="JG448" i="6"/>
  <c r="BW448" i="6" s="1"/>
  <c r="BX448" i="6" s="1"/>
  <c r="JS448" i="6"/>
  <c r="CI448" i="6" s="1"/>
  <c r="CJ448" i="6" s="1"/>
  <c r="JO448" i="6"/>
  <c r="CE448" i="6" s="1"/>
  <c r="CF448" i="6" s="1"/>
  <c r="JK448" i="6"/>
  <c r="CA448" i="6" s="1"/>
  <c r="CB448" i="6" s="1"/>
  <c r="JE448" i="6"/>
  <c r="BU448" i="6" s="1"/>
  <c r="BV448" i="6" s="1"/>
  <c r="JI448" i="6"/>
  <c r="BY448" i="6" s="1"/>
  <c r="BZ448" i="6" s="1"/>
  <c r="JM448" i="6"/>
  <c r="CC448" i="6" s="1"/>
  <c r="CD448" i="6" s="1"/>
  <c r="JQ448" i="6"/>
  <c r="CG448" i="6"/>
  <c r="CH448" i="6" s="1"/>
  <c r="JG428" i="6"/>
  <c r="BW428" i="6" s="1"/>
  <c r="BX428" i="6" s="1"/>
  <c r="JI428" i="6"/>
  <c r="BY428" i="6" s="1"/>
  <c r="BZ428" i="6" s="1"/>
  <c r="JM428" i="6"/>
  <c r="CC428" i="6" s="1"/>
  <c r="CD428" i="6" s="1"/>
  <c r="JQ428" i="6"/>
  <c r="CG428" i="6" s="1"/>
  <c r="CH428" i="6" s="1"/>
  <c r="JS428" i="6"/>
  <c r="CI428" i="6" s="1"/>
  <c r="CJ428" i="6" s="1"/>
  <c r="JO428" i="6"/>
  <c r="CE428" i="6" s="1"/>
  <c r="CF428" i="6" s="1"/>
  <c r="JK428" i="6"/>
  <c r="CA428" i="6" s="1"/>
  <c r="CB428" i="6" s="1"/>
  <c r="JE428" i="6"/>
  <c r="BU428" i="6" s="1"/>
  <c r="BV428" i="6" s="1"/>
  <c r="LW476" i="6"/>
  <c r="CP476" i="6" s="1"/>
  <c r="MI476" i="6"/>
  <c r="DB476" i="6" s="1"/>
  <c r="MA476" i="6"/>
  <c r="CT476" i="6" s="1"/>
  <c r="ME476" i="6"/>
  <c r="CX476" i="6" s="1"/>
  <c r="CY476" i="6" s="1"/>
  <c r="DT476" i="6" s="1"/>
  <c r="MG476" i="6"/>
  <c r="CZ476" i="6"/>
  <c r="MC476" i="6"/>
  <c r="CV476" i="6" s="1"/>
  <c r="MK476" i="6"/>
  <c r="DD476" i="6" s="1"/>
  <c r="LY476" i="6"/>
  <c r="CR476" i="6" s="1"/>
  <c r="CS476" i="6" s="1"/>
  <c r="DN476" i="6" s="1"/>
  <c r="LY599" i="6"/>
  <c r="CR599" i="6" s="1"/>
  <c r="MI599" i="6"/>
  <c r="DB599" i="6" s="1"/>
  <c r="MK599" i="6"/>
  <c r="DD599" i="6" s="1"/>
  <c r="ME599" i="6"/>
  <c r="CX599" i="6" s="1"/>
  <c r="DS599" i="6" s="1"/>
  <c r="MC599" i="6"/>
  <c r="CV599" i="6" s="1"/>
  <c r="LW599" i="6"/>
  <c r="CP599" i="6" s="1"/>
  <c r="MG599" i="6"/>
  <c r="CZ599" i="6" s="1"/>
  <c r="MA599" i="6"/>
  <c r="CT599" i="6" s="1"/>
  <c r="CU599" i="6" s="1"/>
  <c r="DP599" i="6" s="1"/>
  <c r="JS427" i="6"/>
  <c r="CI427" i="6" s="1"/>
  <c r="CJ427" i="6" s="1"/>
  <c r="JO427" i="6"/>
  <c r="CE427" i="6" s="1"/>
  <c r="CF427" i="6" s="1"/>
  <c r="JK427" i="6"/>
  <c r="CA427" i="6" s="1"/>
  <c r="CB427" i="6" s="1"/>
  <c r="JG427" i="6"/>
  <c r="BW427" i="6" s="1"/>
  <c r="BX427" i="6" s="1"/>
  <c r="JE427" i="6"/>
  <c r="BU427" i="6" s="1"/>
  <c r="BV427" i="6" s="1"/>
  <c r="JI427" i="6"/>
  <c r="BY427" i="6" s="1"/>
  <c r="BZ427" i="6" s="1"/>
  <c r="JM427" i="6"/>
  <c r="CC427" i="6" s="1"/>
  <c r="CD427" i="6" s="1"/>
  <c r="JQ427" i="6"/>
  <c r="CG427" i="6" s="1"/>
  <c r="CH427" i="6" s="1"/>
  <c r="DS112" i="6"/>
  <c r="DQ397" i="6"/>
  <c r="DY44" i="6"/>
  <c r="DE44" i="6"/>
  <c r="DZ44" i="6" s="1"/>
  <c r="DY45" i="6"/>
  <c r="DE45" i="6"/>
  <c r="DZ45" i="6" s="1"/>
  <c r="CY138" i="6"/>
  <c r="DT138" i="6" s="1"/>
  <c r="DC139" i="6"/>
  <c r="DX139" i="6" s="1"/>
  <c r="DW139" i="6"/>
  <c r="CU69" i="6"/>
  <c r="DP69" i="6" s="1"/>
  <c r="DO69" i="6"/>
  <c r="JO594" i="6"/>
  <c r="CE594" i="6" s="1"/>
  <c r="CF594" i="6" s="1"/>
  <c r="JG594" i="6"/>
  <c r="BW594" i="6" s="1"/>
  <c r="BX594" i="6" s="1"/>
  <c r="JS594" i="6"/>
  <c r="CI594" i="6" s="1"/>
  <c r="CJ594" i="6" s="1"/>
  <c r="JK594" i="6"/>
  <c r="CA594" i="6" s="1"/>
  <c r="CB594" i="6" s="1"/>
  <c r="JQ594" i="6"/>
  <c r="CG594" i="6" s="1"/>
  <c r="CH594" i="6" s="1"/>
  <c r="JI594" i="6"/>
  <c r="BY594" i="6" s="1"/>
  <c r="BZ594" i="6" s="1"/>
  <c r="JE594" i="6"/>
  <c r="BU594" i="6" s="1"/>
  <c r="BV594" i="6" s="1"/>
  <c r="JM594" i="6"/>
  <c r="CC594" i="6" s="1"/>
  <c r="CD594" i="6" s="1"/>
  <c r="DC126" i="6"/>
  <c r="DX126" i="6" s="1"/>
  <c r="DW126" i="6"/>
  <c r="DQ115" i="6"/>
  <c r="CU44" i="6"/>
  <c r="DP44" i="6" s="1"/>
  <c r="DO44" i="6"/>
  <c r="DC66" i="6"/>
  <c r="DX66" i="6" s="1"/>
  <c r="DW66" i="6"/>
  <c r="DK125" i="6"/>
  <c r="CQ125" i="6"/>
  <c r="DL125" i="6" s="1"/>
  <c r="DQ70" i="6"/>
  <c r="CW70" i="6"/>
  <c r="DR70" i="6" s="1"/>
  <c r="CY376" i="6"/>
  <c r="DT376" i="6" s="1"/>
  <c r="CQ8" i="6"/>
  <c r="DL8" i="6" s="1"/>
  <c r="DK8" i="6"/>
  <c r="DY18" i="6"/>
  <c r="CY63" i="6"/>
  <c r="DT63" i="6" s="1"/>
  <c r="DS63" i="6"/>
  <c r="DW87" i="6"/>
  <c r="DC87" i="6"/>
  <c r="DX87" i="6" s="1"/>
  <c r="AY398" i="6"/>
  <c r="CS154" i="6"/>
  <c r="DN154" i="6" s="1"/>
  <c r="DM154" i="6"/>
  <c r="DW144" i="6"/>
  <c r="DC144" i="6"/>
  <c r="DX144" i="6" s="1"/>
  <c r="DW420" i="6"/>
  <c r="DC420" i="6"/>
  <c r="DX420" i="6" s="1"/>
  <c r="DU136" i="6"/>
  <c r="DA136" i="6"/>
  <c r="DV136" i="6" s="1"/>
  <c r="CS36" i="6"/>
  <c r="DN36" i="6" s="1"/>
  <c r="DM36" i="6"/>
  <c r="DU47" i="6"/>
  <c r="DQ74" i="6"/>
  <c r="CW74" i="6"/>
  <c r="DR74" i="6" s="1"/>
  <c r="CU131" i="6"/>
  <c r="DP131" i="6" s="1"/>
  <c r="DC152" i="6"/>
  <c r="DX152" i="6" s="1"/>
  <c r="DW152" i="6"/>
  <c r="DQ488" i="6"/>
  <c r="CW488" i="6"/>
  <c r="DR488" i="6" s="1"/>
  <c r="DY81" i="6"/>
  <c r="DE81" i="6"/>
  <c r="DZ81" i="6" s="1"/>
  <c r="BI388" i="6"/>
  <c r="AO388" i="6"/>
  <c r="BJ388" i="6" s="1"/>
  <c r="CS88" i="6"/>
  <c r="DN88" i="6" s="1"/>
  <c r="DA124" i="6"/>
  <c r="DV124" i="6" s="1"/>
  <c r="DU124" i="6"/>
  <c r="DU6" i="6"/>
  <c r="DA6" i="6"/>
  <c r="DV6" i="6" s="1"/>
  <c r="DU576" i="6"/>
  <c r="DS11" i="6"/>
  <c r="CY11" i="6"/>
  <c r="DT11" i="6" s="1"/>
  <c r="LY13" i="6"/>
  <c r="CR13" i="6" s="1"/>
  <c r="MK13" i="6"/>
  <c r="DD13" i="6" s="1"/>
  <c r="LW13" i="6"/>
  <c r="CP13" i="6" s="1"/>
  <c r="MI13" i="6"/>
  <c r="DB13" i="6" s="1"/>
  <c r="ME13" i="6"/>
  <c r="CX13" i="6" s="1"/>
  <c r="MG13" i="6"/>
  <c r="CZ13" i="6" s="1"/>
  <c r="DU13" i="6" s="1"/>
  <c r="MC13" i="6"/>
  <c r="CV13" i="6" s="1"/>
  <c r="MA13" i="6"/>
  <c r="CT13" i="6" s="1"/>
  <c r="DO13" i="6" s="1"/>
  <c r="CQ58" i="6"/>
  <c r="DL58" i="6" s="1"/>
  <c r="DK58" i="6"/>
  <c r="DU94" i="6"/>
  <c r="DA94" i="6"/>
  <c r="DV94" i="6" s="1"/>
  <c r="DY72" i="6"/>
  <c r="DE72" i="6"/>
  <c r="DZ72" i="6" s="1"/>
  <c r="DQ23" i="6"/>
  <c r="CW23" i="6"/>
  <c r="DR23" i="6" s="1"/>
  <c r="DS493" i="6"/>
  <c r="CY493" i="6"/>
  <c r="DT493" i="6" s="1"/>
  <c r="JS491" i="6"/>
  <c r="CI491" i="6" s="1"/>
  <c r="CJ491" i="6" s="1"/>
  <c r="JO491" i="6"/>
  <c r="CE491" i="6" s="1"/>
  <c r="CF491" i="6" s="1"/>
  <c r="JK491" i="6"/>
  <c r="CA491" i="6" s="1"/>
  <c r="CB491" i="6" s="1"/>
  <c r="JG491" i="6"/>
  <c r="BW491" i="6" s="1"/>
  <c r="BX491" i="6" s="1"/>
  <c r="JQ491" i="6"/>
  <c r="CG491" i="6" s="1"/>
  <c r="CH491" i="6" s="1"/>
  <c r="JE491" i="6"/>
  <c r="BU491" i="6" s="1"/>
  <c r="BV491" i="6" s="1"/>
  <c r="JI491" i="6"/>
  <c r="BY491" i="6" s="1"/>
  <c r="BZ491" i="6" s="1"/>
  <c r="JM491" i="6"/>
  <c r="CC491" i="6" s="1"/>
  <c r="CD491" i="6" s="1"/>
  <c r="MI467" i="6"/>
  <c r="DB467" i="6" s="1"/>
  <c r="MA467" i="6"/>
  <c r="CT467" i="6" s="1"/>
  <c r="LW467" i="6"/>
  <c r="CP467" i="6" s="1"/>
  <c r="ME467" i="6"/>
  <c r="CX467" i="6" s="1"/>
  <c r="MK467" i="6"/>
  <c r="DD467" i="6" s="1"/>
  <c r="MG467" i="6"/>
  <c r="CZ467" i="6" s="1"/>
  <c r="MC467" i="6"/>
  <c r="CV467" i="6" s="1"/>
  <c r="LY467" i="6"/>
  <c r="CR467" i="6" s="1"/>
  <c r="MK439" i="6"/>
  <c r="DD439" i="6" s="1"/>
  <c r="LY439" i="6"/>
  <c r="CR439" i="6" s="1"/>
  <c r="MG439" i="6"/>
  <c r="CZ439" i="6" s="1"/>
  <c r="MI439" i="6"/>
  <c r="DB439" i="6" s="1"/>
  <c r="DW439" i="6" s="1"/>
  <c r="ME439" i="6"/>
  <c r="CX439" i="6" s="1"/>
  <c r="MC439" i="6"/>
  <c r="CV439" i="6" s="1"/>
  <c r="LW439" i="6"/>
  <c r="CP439" i="6" s="1"/>
  <c r="MA439" i="6"/>
  <c r="CT439" i="6" s="1"/>
  <c r="DO116" i="6"/>
  <c r="DQ404" i="6"/>
  <c r="CW404" i="6"/>
  <c r="DR404" i="6" s="1"/>
  <c r="CU112" i="6"/>
  <c r="DP112" i="6" s="1"/>
  <c r="DO112" i="6"/>
  <c r="CS73" i="6"/>
  <c r="DN73" i="6" s="1"/>
  <c r="DM73" i="6"/>
  <c r="CY150" i="6"/>
  <c r="DT150" i="6" s="1"/>
  <c r="DS150" i="6"/>
  <c r="DM397" i="6"/>
  <c r="CS397" i="6"/>
  <c r="DN397" i="6" s="1"/>
  <c r="DC130" i="6"/>
  <c r="DX130" i="6" s="1"/>
  <c r="DW130" i="6"/>
  <c r="CS26" i="6"/>
  <c r="DN26" i="6" s="1"/>
  <c r="DS45" i="6"/>
  <c r="CY45" i="6"/>
  <c r="DT45" i="6" s="1"/>
  <c r="DU138" i="6"/>
  <c r="DA138" i="6"/>
  <c r="DV138" i="6" s="1"/>
  <c r="AG368" i="6"/>
  <c r="BB368" i="6" s="1"/>
  <c r="BA368" i="6"/>
  <c r="DO62" i="6"/>
  <c r="CU62" i="6"/>
  <c r="DP62" i="6" s="1"/>
  <c r="CQ115" i="6"/>
  <c r="DL115" i="6" s="1"/>
  <c r="DA69" i="6"/>
  <c r="DV69" i="6" s="1"/>
  <c r="DU69" i="6"/>
  <c r="CQ126" i="6"/>
  <c r="DL126" i="6" s="1"/>
  <c r="DK126" i="6"/>
  <c r="DE66" i="6"/>
  <c r="DZ66" i="6" s="1"/>
  <c r="DY66" i="6"/>
  <c r="DC55" i="6"/>
  <c r="DX55" i="6" s="1"/>
  <c r="DW55" i="6"/>
  <c r="DE474" i="6"/>
  <c r="DZ474" i="6" s="1"/>
  <c r="DY474" i="6"/>
  <c r="DA51" i="6"/>
  <c r="DV51" i="6" s="1"/>
  <c r="DU51" i="6"/>
  <c r="CW125" i="6"/>
  <c r="DR125" i="6" s="1"/>
  <c r="DW70" i="6"/>
  <c r="CW376" i="6"/>
  <c r="DR376" i="6" s="1"/>
  <c r="DQ376" i="6"/>
  <c r="DK57" i="6"/>
  <c r="CQ57" i="6"/>
  <c r="DL57" i="6" s="1"/>
  <c r="CY8" i="6"/>
  <c r="DT8" i="6" s="1"/>
  <c r="DS8" i="6"/>
  <c r="DM128" i="6"/>
  <c r="CS128" i="6"/>
  <c r="DN128" i="6" s="1"/>
  <c r="DM18" i="6"/>
  <c r="DO32" i="6"/>
  <c r="CU32" i="6"/>
  <c r="DP32" i="6" s="1"/>
  <c r="JQ92" i="6"/>
  <c r="CG92" i="6" s="1"/>
  <c r="CH92" i="6" s="1"/>
  <c r="JM92" i="6"/>
  <c r="CC92" i="6" s="1"/>
  <c r="CD92" i="6" s="1"/>
  <c r="JE92" i="6"/>
  <c r="BU92" i="6" s="1"/>
  <c r="BV92" i="6" s="1"/>
  <c r="JO92" i="6"/>
  <c r="CE92" i="6" s="1"/>
  <c r="CF92" i="6" s="1"/>
  <c r="JS92" i="6"/>
  <c r="CI92" i="6" s="1"/>
  <c r="CJ92" i="6" s="1"/>
  <c r="JI92" i="6"/>
  <c r="BY92" i="6" s="1"/>
  <c r="BZ92" i="6" s="1"/>
  <c r="JG92" i="6"/>
  <c r="BW92" i="6" s="1"/>
  <c r="BX92" i="6" s="1"/>
  <c r="JK92" i="6"/>
  <c r="CA92" i="6" s="1"/>
  <c r="CB92" i="6" s="1"/>
  <c r="CY34" i="6"/>
  <c r="DT34" i="6" s="1"/>
  <c r="DA63" i="6"/>
  <c r="DV63" i="6" s="1"/>
  <c r="DU63" i="6"/>
  <c r="CS87" i="6"/>
  <c r="DN87" i="6" s="1"/>
  <c r="DM87" i="6"/>
  <c r="AM398" i="6"/>
  <c r="BH398" i="6" s="1"/>
  <c r="MA499" i="6"/>
  <c r="CT499" i="6" s="1"/>
  <c r="CU499" i="6" s="1"/>
  <c r="DP499" i="6" s="1"/>
  <c r="LW499" i="6"/>
  <c r="CP499" i="6" s="1"/>
  <c r="MG499" i="6"/>
  <c r="CZ499" i="6" s="1"/>
  <c r="LY499" i="6"/>
  <c r="CR499" i="6" s="1"/>
  <c r="MC499" i="6"/>
  <c r="CV499" i="6" s="1"/>
  <c r="CW499" i="6" s="1"/>
  <c r="DR499" i="6" s="1"/>
  <c r="MI499" i="6"/>
  <c r="DB499" i="6" s="1"/>
  <c r="ME499" i="6"/>
  <c r="CX499" i="6" s="1"/>
  <c r="MK499" i="6"/>
  <c r="DD499" i="6" s="1"/>
  <c r="CQ154" i="6"/>
  <c r="DL154" i="6" s="1"/>
  <c r="DK154" i="6"/>
  <c r="DY144" i="6"/>
  <c r="CQ420" i="6"/>
  <c r="DL420" i="6" s="1"/>
  <c r="DK420" i="6"/>
  <c r="DC10" i="6"/>
  <c r="DX10" i="6" s="1"/>
  <c r="DW10" i="6"/>
  <c r="CU136" i="6"/>
  <c r="DP136" i="6" s="1"/>
  <c r="DO136" i="6"/>
  <c r="DQ33" i="6"/>
  <c r="CW33" i="6"/>
  <c r="DR33" i="6" s="1"/>
  <c r="CQ36" i="6"/>
  <c r="DL36" i="6" s="1"/>
  <c r="DK36" i="6"/>
  <c r="CY131" i="6"/>
  <c r="DT131" i="6" s="1"/>
  <c r="DS131" i="6"/>
  <c r="DY152" i="6"/>
  <c r="DE152" i="6"/>
  <c r="DZ152" i="6" s="1"/>
  <c r="CQ81" i="6"/>
  <c r="DL81" i="6" s="1"/>
  <c r="DK81" i="6"/>
  <c r="AG388" i="6"/>
  <c r="BB388" i="6" s="1"/>
  <c r="BA388" i="6"/>
  <c r="CY88" i="6"/>
  <c r="DT88" i="6" s="1"/>
  <c r="DS88" i="6"/>
  <c r="CQ124" i="6"/>
  <c r="DL124" i="6" s="1"/>
  <c r="DK124" i="6"/>
  <c r="DE6" i="6"/>
  <c r="DZ6" i="6" s="1"/>
  <c r="DY6" i="6"/>
  <c r="DU25" i="6"/>
  <c r="DA25" i="6"/>
  <c r="DV25" i="6" s="1"/>
  <c r="DY576" i="6"/>
  <c r="DE576" i="6"/>
  <c r="DZ576" i="6" s="1"/>
  <c r="DO11" i="6"/>
  <c r="CU11" i="6"/>
  <c r="DP11" i="6" s="1"/>
  <c r="DQ51" i="6"/>
  <c r="CW51" i="6"/>
  <c r="DR51" i="6" s="1"/>
  <c r="DM58" i="6"/>
  <c r="CS58" i="6"/>
  <c r="DN58" i="6" s="1"/>
  <c r="DO94" i="6"/>
  <c r="CU94" i="6"/>
  <c r="DP94" i="6" s="1"/>
  <c r="DQ72" i="6"/>
  <c r="CW72" i="6"/>
  <c r="DR72" i="6" s="1"/>
  <c r="DU23" i="6"/>
  <c r="DA23" i="6"/>
  <c r="DV23" i="6" s="1"/>
  <c r="DW493" i="6"/>
  <c r="DC493" i="6"/>
  <c r="DX493" i="6" s="1"/>
  <c r="ME491" i="6"/>
  <c r="CX491" i="6" s="1"/>
  <c r="LY491" i="6"/>
  <c r="CR491" i="6" s="1"/>
  <c r="MA491" i="6"/>
  <c r="CT491" i="6"/>
  <c r="CU491" i="6" s="1"/>
  <c r="DP491" i="6" s="1"/>
  <c r="MI491" i="6"/>
  <c r="DB491" i="6" s="1"/>
  <c r="LW491" i="6"/>
  <c r="CP491" i="6" s="1"/>
  <c r="MC491" i="6"/>
  <c r="CV491" i="6" s="1"/>
  <c r="DQ491" i="6" s="1"/>
  <c r="MK491" i="6"/>
  <c r="DD491" i="6" s="1"/>
  <c r="DY491" i="6" s="1"/>
  <c r="MG491" i="6"/>
  <c r="CZ491" i="6" s="1"/>
  <c r="JG486" i="6"/>
  <c r="BW486" i="6" s="1"/>
  <c r="BX486" i="6" s="1"/>
  <c r="JM486" i="6"/>
  <c r="CC486" i="6" s="1"/>
  <c r="CD486" i="6" s="1"/>
  <c r="JI486" i="6"/>
  <c r="BY486" i="6" s="1"/>
  <c r="BZ486" i="6" s="1"/>
  <c r="JS486" i="6"/>
  <c r="CI486" i="6" s="1"/>
  <c r="CJ486" i="6" s="1"/>
  <c r="JO486" i="6"/>
  <c r="CE486" i="6" s="1"/>
  <c r="CF486" i="6" s="1"/>
  <c r="JK486" i="6"/>
  <c r="CA486" i="6" s="1"/>
  <c r="CB486" i="6" s="1"/>
  <c r="JE486" i="6"/>
  <c r="BU486" i="6" s="1"/>
  <c r="BV486" i="6" s="1"/>
  <c r="JQ486" i="6"/>
  <c r="CG486" i="6" s="1"/>
  <c r="CH486" i="6" s="1"/>
  <c r="JM467" i="6"/>
  <c r="CC467" i="6" s="1"/>
  <c r="CD467" i="6" s="1"/>
  <c r="JS467" i="6"/>
  <c r="CI467" i="6" s="1"/>
  <c r="CJ467" i="6" s="1"/>
  <c r="JO467" i="6"/>
  <c r="CE467" i="6" s="1"/>
  <c r="CF467" i="6" s="1"/>
  <c r="JG467" i="6"/>
  <c r="BW467" i="6" s="1"/>
  <c r="BX467" i="6" s="1"/>
  <c r="JI467" i="6"/>
  <c r="BY467" i="6" s="1"/>
  <c r="BZ467" i="6" s="1"/>
  <c r="JQ467" i="6"/>
  <c r="CG467" i="6" s="1"/>
  <c r="CH467" i="6" s="1"/>
  <c r="JE467" i="6"/>
  <c r="BU467" i="6" s="1"/>
  <c r="BV467" i="6" s="1"/>
  <c r="JK467" i="6"/>
  <c r="CA467" i="6" s="1"/>
  <c r="CB467" i="6" s="1"/>
  <c r="CQ558" i="6"/>
  <c r="DL558" i="6" s="1"/>
  <c r="DK558" i="6"/>
  <c r="DA73" i="6"/>
  <c r="DV73" i="6" s="1"/>
  <c r="DY150" i="6"/>
  <c r="DE150" i="6"/>
  <c r="DZ150" i="6" s="1"/>
  <c r="DS130" i="6"/>
  <c r="CY130" i="6"/>
  <c r="DT130" i="6" s="1"/>
  <c r="DA26" i="6"/>
  <c r="DV26" i="6" s="1"/>
  <c r="DU26" i="6"/>
  <c r="DW45" i="6"/>
  <c r="DC45" i="6"/>
  <c r="DX45" i="6" s="1"/>
  <c r="CW138" i="6"/>
  <c r="DR138" i="6" s="1"/>
  <c r="DQ138" i="6"/>
  <c r="AK368" i="6"/>
  <c r="BF368" i="6" s="1"/>
  <c r="BE368" i="6"/>
  <c r="CS62" i="6"/>
  <c r="DN62" i="6" s="1"/>
  <c r="DM62" i="6"/>
  <c r="DS69" i="6"/>
  <c r="CY69" i="6"/>
  <c r="DT69" i="6" s="1"/>
  <c r="CS44" i="6"/>
  <c r="DN44" i="6" s="1"/>
  <c r="CW66" i="6"/>
  <c r="DR66" i="6" s="1"/>
  <c r="DS115" i="6"/>
  <c r="CY115" i="6"/>
  <c r="DT115" i="6" s="1"/>
  <c r="DK148" i="6"/>
  <c r="CQ148" i="6"/>
  <c r="DL148" i="6" s="1"/>
  <c r="CY55" i="6"/>
  <c r="DT55" i="6" s="1"/>
  <c r="DS474" i="6"/>
  <c r="CY474" i="6"/>
  <c r="DT474" i="6" s="1"/>
  <c r="DY125" i="6"/>
  <c r="DE125" i="6"/>
  <c r="DZ125" i="6" s="1"/>
  <c r="DY70" i="6"/>
  <c r="DE70" i="6"/>
  <c r="DZ70" i="6" s="1"/>
  <c r="DY376" i="6"/>
  <c r="DE376" i="6"/>
  <c r="DZ376" i="6" s="1"/>
  <c r="DA18" i="6"/>
  <c r="DV18" i="6" s="1"/>
  <c r="DU18" i="6"/>
  <c r="CS34" i="6"/>
  <c r="DN34" i="6" s="1"/>
  <c r="DM34" i="6"/>
  <c r="CW63" i="6"/>
  <c r="DR63" i="6" s="1"/>
  <c r="DQ63" i="6"/>
  <c r="CU87" i="6"/>
  <c r="DP87" i="6" s="1"/>
  <c r="DO87" i="6"/>
  <c r="BI398" i="6"/>
  <c r="AO398" i="6"/>
  <c r="BJ398" i="6" s="1"/>
  <c r="JS499" i="6"/>
  <c r="CI499" i="6" s="1"/>
  <c r="CJ499" i="6" s="1"/>
  <c r="JO499" i="6"/>
  <c r="CE499" i="6" s="1"/>
  <c r="CF499" i="6" s="1"/>
  <c r="JG499" i="6"/>
  <c r="BW499" i="6" s="1"/>
  <c r="BX499" i="6" s="1"/>
  <c r="JK499" i="6"/>
  <c r="CA499" i="6" s="1"/>
  <c r="CB499" i="6" s="1"/>
  <c r="JE499" i="6"/>
  <c r="BU499" i="6" s="1"/>
  <c r="BV499" i="6" s="1"/>
  <c r="JI499" i="6"/>
  <c r="BY499" i="6" s="1"/>
  <c r="BZ499" i="6" s="1"/>
  <c r="JM499" i="6"/>
  <c r="CC499" i="6"/>
  <c r="CD499" i="6" s="1"/>
  <c r="JQ499" i="6"/>
  <c r="CG499" i="6" s="1"/>
  <c r="CH499" i="6" s="1"/>
  <c r="DS154" i="6"/>
  <c r="CY154" i="6"/>
  <c r="DT154" i="6" s="1"/>
  <c r="DS144" i="6"/>
  <c r="CY144" i="6"/>
  <c r="DT144" i="6" s="1"/>
  <c r="CU420" i="6"/>
  <c r="DP420" i="6" s="1"/>
  <c r="DO420" i="6"/>
  <c r="DK10" i="6"/>
  <c r="CQ10" i="6"/>
  <c r="DL10" i="6" s="1"/>
  <c r="CW136" i="6"/>
  <c r="DR136" i="6" s="1"/>
  <c r="DQ136" i="6"/>
  <c r="DA33" i="6"/>
  <c r="DV33" i="6" s="1"/>
  <c r="DU33" i="6"/>
  <c r="CY36" i="6"/>
  <c r="DT36" i="6" s="1"/>
  <c r="DS36" i="6"/>
  <c r="DQ47" i="6"/>
  <c r="CW47" i="6"/>
  <c r="DR47" i="6" s="1"/>
  <c r="DW74" i="6"/>
  <c r="DC74" i="6"/>
  <c r="DX74" i="6" s="1"/>
  <c r="CQ121" i="6"/>
  <c r="DL121" i="6" s="1"/>
  <c r="DK121" i="6"/>
  <c r="CS152" i="6"/>
  <c r="DN152" i="6" s="1"/>
  <c r="DM152" i="6"/>
  <c r="DC488" i="6"/>
  <c r="DX488" i="6" s="1"/>
  <c r="DW488" i="6"/>
  <c r="DS81" i="6"/>
  <c r="CY81" i="6"/>
  <c r="DT81" i="6" s="1"/>
  <c r="AY388" i="6"/>
  <c r="AE388" i="6"/>
  <c r="AZ388" i="6" s="1"/>
  <c r="DQ25" i="6"/>
  <c r="CW25" i="6"/>
  <c r="DR25" i="6" s="1"/>
  <c r="LY556" i="6"/>
  <c r="CR556" i="6" s="1"/>
  <c r="LW556" i="6"/>
  <c r="CP556" i="6" s="1"/>
  <c r="DK11" i="6"/>
  <c r="CQ11" i="6"/>
  <c r="DL11" i="6" s="1"/>
  <c r="CS99" i="6"/>
  <c r="DN99" i="6" s="1"/>
  <c r="DM99" i="6"/>
  <c r="CU124" i="6"/>
  <c r="DP124" i="6" s="1"/>
  <c r="DO124" i="6"/>
  <c r="DO58" i="6"/>
  <c r="CU58" i="6"/>
  <c r="DP58" i="6" s="1"/>
  <c r="DK72" i="6"/>
  <c r="DM23" i="6"/>
  <c r="CS23" i="6"/>
  <c r="DN23" i="6" s="1"/>
  <c r="DM493" i="6"/>
  <c r="CS493" i="6"/>
  <c r="DN493" i="6" s="1"/>
  <c r="JM532" i="6"/>
  <c r="CC532" i="6" s="1"/>
  <c r="CD532" i="6" s="1"/>
  <c r="JI532" i="6"/>
  <c r="BY532" i="6" s="1"/>
  <c r="BZ532" i="6" s="1"/>
  <c r="JG532" i="6"/>
  <c r="BW532" i="6" s="1"/>
  <c r="BX532" i="6" s="1"/>
  <c r="JQ532" i="6"/>
  <c r="CG532" i="6" s="1"/>
  <c r="CH532" i="6" s="1"/>
  <c r="JE532" i="6"/>
  <c r="BU532" i="6" s="1"/>
  <c r="BV532" i="6" s="1"/>
  <c r="JS532" i="6"/>
  <c r="CI532" i="6" s="1"/>
  <c r="CJ532" i="6" s="1"/>
  <c r="JO532" i="6"/>
  <c r="CE532" i="6" s="1"/>
  <c r="CF532" i="6" s="1"/>
  <c r="JK532" i="6"/>
  <c r="CA532" i="6" s="1"/>
  <c r="CB532" i="6" s="1"/>
  <c r="LS570" i="6"/>
  <c r="ME570" i="6" s="1"/>
  <c r="CX570" i="6" s="1"/>
  <c r="CY570" i="6" s="1"/>
  <c r="DT570" i="6" s="1"/>
  <c r="LT570" i="6"/>
  <c r="JG475" i="6"/>
  <c r="BW475" i="6" s="1"/>
  <c r="BX475" i="6" s="1"/>
  <c r="JE475" i="6"/>
  <c r="BU475" i="6" s="1"/>
  <c r="BV475" i="6" s="1"/>
  <c r="JI475" i="6"/>
  <c r="BY475" i="6" s="1"/>
  <c r="BZ475" i="6" s="1"/>
  <c r="JS475" i="6"/>
  <c r="CI475" i="6" s="1"/>
  <c r="CJ475" i="6" s="1"/>
  <c r="JQ475" i="6"/>
  <c r="CG475" i="6" s="1"/>
  <c r="CH475" i="6" s="1"/>
  <c r="JK475" i="6"/>
  <c r="CA475" i="6" s="1"/>
  <c r="CB475" i="6" s="1"/>
  <c r="JM475" i="6"/>
  <c r="CC475" i="6" s="1"/>
  <c r="CD475" i="6" s="1"/>
  <c r="JO475" i="6"/>
  <c r="CE475" i="6" s="1"/>
  <c r="CF475" i="6" s="1"/>
  <c r="CU558" i="6"/>
  <c r="DP558" i="6" s="1"/>
  <c r="DO558" i="6"/>
  <c r="CW112" i="6"/>
  <c r="DR112" i="6" s="1"/>
  <c r="DQ112" i="6"/>
  <c r="DO73" i="6"/>
  <c r="CU73" i="6"/>
  <c r="DP73" i="6" s="1"/>
  <c r="DY397" i="6"/>
  <c r="DE397" i="6"/>
  <c r="DZ397" i="6" s="1"/>
  <c r="CW130" i="6"/>
  <c r="DR130" i="6" s="1"/>
  <c r="DQ130" i="6"/>
  <c r="DC26" i="6"/>
  <c r="DX26" i="6" s="1"/>
  <c r="DW26" i="6"/>
  <c r="CU45" i="6"/>
  <c r="DP45" i="6" s="1"/>
  <c r="DO45" i="6"/>
  <c r="DE138" i="6"/>
  <c r="DZ138" i="6" s="1"/>
  <c r="DY138" i="6"/>
  <c r="BK368" i="6"/>
  <c r="AQ368" i="6"/>
  <c r="BL368" i="6" s="1"/>
  <c r="JO531" i="6"/>
  <c r="CE531" i="6" s="1"/>
  <c r="CF531" i="6" s="1"/>
  <c r="JI531" i="6"/>
  <c r="BY531" i="6" s="1"/>
  <c r="BZ531" i="6" s="1"/>
  <c r="JE531" i="6"/>
  <c r="BU531" i="6" s="1"/>
  <c r="BV531" i="6" s="1"/>
  <c r="JM531" i="6"/>
  <c r="CC531" i="6" s="1"/>
  <c r="CD531" i="6" s="1"/>
  <c r="JG531" i="6"/>
  <c r="BW531" i="6" s="1"/>
  <c r="BX531" i="6" s="1"/>
  <c r="JK531" i="6"/>
  <c r="CA531" i="6"/>
  <c r="CB531" i="6" s="1"/>
  <c r="JS531" i="6"/>
  <c r="CI531" i="6" s="1"/>
  <c r="CJ531" i="6" s="1"/>
  <c r="JQ531" i="6"/>
  <c r="CG531" i="6" s="1"/>
  <c r="CH531" i="6" s="1"/>
  <c r="DM96" i="6"/>
  <c r="CS96" i="6"/>
  <c r="DN96" i="6" s="1"/>
  <c r="CS136" i="6"/>
  <c r="DN136" i="6" s="1"/>
  <c r="DM136" i="6"/>
  <c r="DS66" i="6"/>
  <c r="CY66" i="6"/>
  <c r="DT66" i="6" s="1"/>
  <c r="DO115" i="6"/>
  <c r="CW148" i="6"/>
  <c r="DR148" i="6" s="1"/>
  <c r="DQ148" i="6"/>
  <c r="DO55" i="6"/>
  <c r="CU55" i="6"/>
  <c r="DP55" i="6" s="1"/>
  <c r="DO474" i="6"/>
  <c r="CU474" i="6"/>
  <c r="DP474" i="6" s="1"/>
  <c r="CQ376" i="6"/>
  <c r="DL376" i="6" s="1"/>
  <c r="DK376" i="6"/>
  <c r="CY57" i="6"/>
  <c r="DT57" i="6" s="1"/>
  <c r="DS57" i="6"/>
  <c r="CS8" i="6"/>
  <c r="DN8" i="6" s="1"/>
  <c r="DM8" i="6"/>
  <c r="DU128" i="6"/>
  <c r="DA128" i="6"/>
  <c r="DV128" i="6" s="1"/>
  <c r="CY18" i="6"/>
  <c r="DT18" i="6" s="1"/>
  <c r="DS18" i="6"/>
  <c r="DS32" i="6"/>
  <c r="CY32" i="6"/>
  <c r="DT32" i="6" s="1"/>
  <c r="DK34" i="6"/>
  <c r="CQ34" i="6"/>
  <c r="DL34" i="6" s="1"/>
  <c r="CS63" i="6"/>
  <c r="DN63" i="6" s="1"/>
  <c r="AG398" i="6"/>
  <c r="BB398" i="6" s="1"/>
  <c r="BA398" i="6"/>
  <c r="DA44" i="6"/>
  <c r="DV44" i="6" s="1"/>
  <c r="DU44" i="6"/>
  <c r="DW154" i="6"/>
  <c r="DC154" i="6"/>
  <c r="DX154" i="6" s="1"/>
  <c r="DU144" i="6"/>
  <c r="DA144" i="6"/>
  <c r="DV144" i="6" s="1"/>
  <c r="DS10" i="6"/>
  <c r="CY10" i="6"/>
  <c r="DT10" i="6" s="1"/>
  <c r="DS136" i="6"/>
  <c r="CS33" i="6"/>
  <c r="DN33" i="6" s="1"/>
  <c r="DM33" i="6"/>
  <c r="CW36" i="6"/>
  <c r="DR36" i="6" s="1"/>
  <c r="DQ36" i="6"/>
  <c r="DE47" i="6"/>
  <c r="DZ47" i="6" s="1"/>
  <c r="DY47" i="6"/>
  <c r="DS74" i="6"/>
  <c r="CY74" i="6"/>
  <c r="DT74" i="6" s="1"/>
  <c r="DA121" i="6"/>
  <c r="DV121" i="6" s="1"/>
  <c r="DU121" i="6"/>
  <c r="CW131" i="6"/>
  <c r="DR131" i="6" s="1"/>
  <c r="CQ152" i="6"/>
  <c r="DL152" i="6" s="1"/>
  <c r="DK152" i="6"/>
  <c r="BK388" i="6"/>
  <c r="AQ388" i="6"/>
  <c r="BL388" i="6" s="1"/>
  <c r="DO6" i="6"/>
  <c r="CU6" i="6"/>
  <c r="DP6" i="6" s="1"/>
  <c r="CU25" i="6"/>
  <c r="DP25" i="6" s="1"/>
  <c r="JI582" i="6"/>
  <c r="BY582" i="6" s="1"/>
  <c r="BZ582" i="6" s="1"/>
  <c r="JO582" i="6"/>
  <c r="CE582" i="6" s="1"/>
  <c r="CF582" i="6" s="1"/>
  <c r="JK582" i="6"/>
  <c r="CA582" i="6" s="1"/>
  <c r="CB582" i="6" s="1"/>
  <c r="JS582" i="6"/>
  <c r="CI582" i="6" s="1"/>
  <c r="CJ582" i="6" s="1"/>
  <c r="JE582" i="6"/>
  <c r="BU582" i="6" s="1"/>
  <c r="BV582" i="6" s="1"/>
  <c r="JQ582" i="6"/>
  <c r="CG582" i="6"/>
  <c r="CH582" i="6" s="1"/>
  <c r="JM582" i="6"/>
  <c r="CC582" i="6" s="1"/>
  <c r="CD582" i="6" s="1"/>
  <c r="JG582" i="6"/>
  <c r="BW582" i="6" s="1"/>
  <c r="BX582" i="6" s="1"/>
  <c r="CY576" i="6"/>
  <c r="DT576" i="6" s="1"/>
  <c r="DS576" i="6"/>
  <c r="JQ556" i="6"/>
  <c r="CG556" i="6" s="1"/>
  <c r="CH556" i="6" s="1"/>
  <c r="JK556" i="6"/>
  <c r="CA556" i="6" s="1"/>
  <c r="CB556" i="6" s="1"/>
  <c r="JS556" i="6"/>
  <c r="CI556" i="6" s="1"/>
  <c r="CJ556" i="6" s="1"/>
  <c r="JI556" i="6"/>
  <c r="BY556" i="6" s="1"/>
  <c r="BZ556" i="6" s="1"/>
  <c r="JG556" i="6"/>
  <c r="BW556" i="6" s="1"/>
  <c r="BX556" i="6" s="1"/>
  <c r="JE556" i="6"/>
  <c r="BU556" i="6" s="1"/>
  <c r="BV556" i="6" s="1"/>
  <c r="JM556" i="6"/>
  <c r="CC556" i="6" s="1"/>
  <c r="CD556" i="6" s="1"/>
  <c r="JO556" i="6"/>
  <c r="CE556" i="6" s="1"/>
  <c r="CF556" i="6" s="1"/>
  <c r="DA11" i="6"/>
  <c r="DV11" i="6" s="1"/>
  <c r="DU11" i="6"/>
  <c r="DA58" i="6"/>
  <c r="DV58" i="6" s="1"/>
  <c r="DQ87" i="6"/>
  <c r="CW87" i="6"/>
  <c r="DR87" i="6" s="1"/>
  <c r="CS72" i="6"/>
  <c r="DN72" i="6" s="1"/>
  <c r="DM72" i="6"/>
  <c r="CW139" i="6"/>
  <c r="DR139" i="6" s="1"/>
  <c r="DQ139" i="6"/>
  <c r="DK493" i="6"/>
  <c r="CQ493" i="6"/>
  <c r="DL493" i="6" s="1"/>
  <c r="MG532" i="6"/>
  <c r="CZ532" i="6" s="1"/>
  <c r="MC532" i="6"/>
  <c r="CV532" i="6" s="1"/>
  <c r="MK532" i="6"/>
  <c r="DD532" i="6"/>
  <c r="LY532" i="6"/>
  <c r="CR532" i="6" s="1"/>
  <c r="MI532" i="6"/>
  <c r="DB532" i="6" s="1"/>
  <c r="MA532" i="6"/>
  <c r="CT532" i="6" s="1"/>
  <c r="ME532" i="6"/>
  <c r="CX532" i="6" s="1"/>
  <c r="LW532" i="6"/>
  <c r="CP532" i="6" s="1"/>
  <c r="MK475" i="6"/>
  <c r="DD475" i="6" s="1"/>
  <c r="LY475" i="6"/>
  <c r="CR475" i="6" s="1"/>
  <c r="MC475" i="6"/>
  <c r="CV475" i="6" s="1"/>
  <c r="DQ475" i="6" s="1"/>
  <c r="ME475" i="6"/>
  <c r="CX475" i="6" s="1"/>
  <c r="LW475" i="6"/>
  <c r="CP475" i="6" s="1"/>
  <c r="MG475" i="6"/>
  <c r="CZ475" i="6" s="1"/>
  <c r="MA475" i="6"/>
  <c r="CT475" i="6" s="1"/>
  <c r="MI475" i="6"/>
  <c r="DB475" i="6" s="1"/>
  <c r="DO404" i="6"/>
  <c r="CU404" i="6"/>
  <c r="DP404" i="6" s="1"/>
  <c r="CY558" i="6"/>
  <c r="DT558" i="6" s="1"/>
  <c r="DS558" i="6"/>
  <c r="DM112" i="6"/>
  <c r="CS112" i="6"/>
  <c r="DN112" i="6" s="1"/>
  <c r="DE73" i="6"/>
  <c r="DZ73" i="6" s="1"/>
  <c r="DY73" i="6"/>
  <c r="DO397" i="6"/>
  <c r="CU397" i="6"/>
  <c r="DP397" i="6" s="1"/>
  <c r="DM130" i="6"/>
  <c r="CS130" i="6"/>
  <c r="DN130" i="6" s="1"/>
  <c r="CQ26" i="6"/>
  <c r="DL26" i="6" s="1"/>
  <c r="DK45" i="6"/>
  <c r="CQ45" i="6"/>
  <c r="DL45" i="6" s="1"/>
  <c r="CS138" i="6"/>
  <c r="DN138" i="6" s="1"/>
  <c r="DM138" i="6"/>
  <c r="BG368" i="6"/>
  <c r="AM368" i="6"/>
  <c r="BH368" i="6" s="1"/>
  <c r="LW531" i="6"/>
  <c r="CP531" i="6"/>
  <c r="DK531" i="6" s="1"/>
  <c r="MA531" i="6"/>
  <c r="CT531" i="6" s="1"/>
  <c r="MK531" i="6"/>
  <c r="DD531" i="6" s="1"/>
  <c r="ME531" i="6"/>
  <c r="CX531" i="6"/>
  <c r="MG531" i="6"/>
  <c r="CZ531" i="6" s="1"/>
  <c r="MI531" i="6"/>
  <c r="DB531" i="6" s="1"/>
  <c r="LY531" i="6"/>
  <c r="CR531" i="6" s="1"/>
  <c r="MC531" i="6"/>
  <c r="CV531" i="6" s="1"/>
  <c r="DK96" i="6"/>
  <c r="CQ96" i="6"/>
  <c r="DL96" i="6" s="1"/>
  <c r="DE69" i="6"/>
  <c r="DZ69" i="6" s="1"/>
  <c r="DY69" i="6"/>
  <c r="CS126" i="6"/>
  <c r="DN126" i="6" s="1"/>
  <c r="DM126" i="6"/>
  <c r="DY451" i="6"/>
  <c r="DE451" i="6"/>
  <c r="DZ451" i="6" s="1"/>
  <c r="CW474" i="6"/>
  <c r="DR474" i="6" s="1"/>
  <c r="DQ474" i="6"/>
  <c r="JS123" i="6"/>
  <c r="CI123" i="6" s="1"/>
  <c r="CJ123" i="6" s="1"/>
  <c r="JK123" i="6"/>
  <c r="CA123" i="6" s="1"/>
  <c r="CB123" i="6" s="1"/>
  <c r="JI123" i="6"/>
  <c r="BY123" i="6" s="1"/>
  <c r="BZ123" i="6" s="1"/>
  <c r="JG123" i="6"/>
  <c r="BW123" i="6" s="1"/>
  <c r="BX123" i="6" s="1"/>
  <c r="JM123" i="6"/>
  <c r="CC123" i="6" s="1"/>
  <c r="CD123" i="6" s="1"/>
  <c r="JE123" i="6"/>
  <c r="BU123" i="6" s="1"/>
  <c r="BV123" i="6" s="1"/>
  <c r="JO123" i="6"/>
  <c r="CE123" i="6" s="1"/>
  <c r="CF123" i="6" s="1"/>
  <c r="JQ123" i="6"/>
  <c r="CG123" i="6" s="1"/>
  <c r="CH123" i="6" s="1"/>
  <c r="IY544" i="6"/>
  <c r="LQ544" i="6"/>
  <c r="CU70" i="6"/>
  <c r="DP70" i="6" s="1"/>
  <c r="DO70" i="6"/>
  <c r="DM376" i="6"/>
  <c r="CS376" i="6"/>
  <c r="DN376" i="6" s="1"/>
  <c r="DU57" i="6"/>
  <c r="DA57" i="6"/>
  <c r="DV57" i="6" s="1"/>
  <c r="DC8" i="6"/>
  <c r="DX8" i="6" s="1"/>
  <c r="DW8" i="6"/>
  <c r="DO18" i="6"/>
  <c r="CU18" i="6"/>
  <c r="DP18" i="6" s="1"/>
  <c r="DC32" i="6"/>
  <c r="DX32" i="6" s="1"/>
  <c r="DW32" i="6"/>
  <c r="DA34" i="6"/>
  <c r="DV34" i="6" s="1"/>
  <c r="DU34" i="6"/>
  <c r="CQ63" i="6"/>
  <c r="DL63" i="6" s="1"/>
  <c r="DK63" i="6"/>
  <c r="AC398" i="6"/>
  <c r="AX398" i="6" s="1"/>
  <c r="AW398" i="6"/>
  <c r="DU154" i="6"/>
  <c r="CU144" i="6"/>
  <c r="DP144" i="6" s="1"/>
  <c r="DO144" i="6"/>
  <c r="CU10" i="6"/>
  <c r="DP10" i="6" s="1"/>
  <c r="DC136" i="6"/>
  <c r="DX136" i="6" s="1"/>
  <c r="DW136" i="6"/>
  <c r="DY33" i="6"/>
  <c r="DE33" i="6"/>
  <c r="DZ33" i="6" s="1"/>
  <c r="DA36" i="6"/>
  <c r="DV36" i="6" s="1"/>
  <c r="DU36" i="6"/>
  <c r="DO47" i="6"/>
  <c r="CU47" i="6"/>
  <c r="DP47" i="6" s="1"/>
  <c r="JG492" i="6"/>
  <c r="BW492" i="6" s="1"/>
  <c r="BX492" i="6" s="1"/>
  <c r="JO492" i="6"/>
  <c r="CE492" i="6" s="1"/>
  <c r="CF492" i="6" s="1"/>
  <c r="JK492" i="6"/>
  <c r="CA492" i="6" s="1"/>
  <c r="CB492" i="6" s="1"/>
  <c r="JS492" i="6"/>
  <c r="CI492" i="6" s="1"/>
  <c r="CJ492" i="6" s="1"/>
  <c r="JQ492" i="6"/>
  <c r="CG492" i="6" s="1"/>
  <c r="CH492" i="6" s="1"/>
  <c r="JI492" i="6"/>
  <c r="BY492" i="6" s="1"/>
  <c r="BZ492" i="6" s="1"/>
  <c r="JM492" i="6"/>
  <c r="CC492" i="6" s="1"/>
  <c r="CD492" i="6" s="1"/>
  <c r="JE492" i="6"/>
  <c r="BU492" i="6" s="1"/>
  <c r="BV492" i="6" s="1"/>
  <c r="DO74" i="6"/>
  <c r="CU74" i="6"/>
  <c r="DP74" i="6" s="1"/>
  <c r="DY121" i="6"/>
  <c r="DE121" i="6"/>
  <c r="DZ121" i="6" s="1"/>
  <c r="DU131" i="6"/>
  <c r="DA131" i="6"/>
  <c r="DV131" i="6" s="1"/>
  <c r="CY152" i="6"/>
  <c r="DT152" i="6" s="1"/>
  <c r="DS152" i="6"/>
  <c r="DY488" i="6"/>
  <c r="DE488" i="6"/>
  <c r="DZ488" i="6" s="1"/>
  <c r="DA454" i="6"/>
  <c r="DV454" i="6" s="1"/>
  <c r="DU454" i="6"/>
  <c r="CU81" i="6"/>
  <c r="DP81" i="6" s="1"/>
  <c r="DO81" i="6"/>
  <c r="BC388" i="6"/>
  <c r="AI388" i="6"/>
  <c r="BD388" i="6" s="1"/>
  <c r="DY88" i="6"/>
  <c r="CW124" i="6"/>
  <c r="DR124" i="6" s="1"/>
  <c r="DC6" i="6"/>
  <c r="I15" i="1" s="1"/>
  <c r="J15" i="1" s="1"/>
  <c r="DW6" i="6"/>
  <c r="DM25" i="6"/>
  <c r="CS25" i="6"/>
  <c r="DN25" i="6" s="1"/>
  <c r="MK582" i="6"/>
  <c r="DD582" i="6" s="1"/>
  <c r="MI582" i="6"/>
  <c r="DB582" i="6" s="1"/>
  <c r="DC582" i="6" s="1"/>
  <c r="DX582" i="6" s="1"/>
  <c r="MG582" i="6"/>
  <c r="CZ582" i="6" s="1"/>
  <c r="LY582" i="6"/>
  <c r="CR582" i="6" s="1"/>
  <c r="ME582" i="6"/>
  <c r="CX582" i="6" s="1"/>
  <c r="MC582" i="6"/>
  <c r="CV582" i="6" s="1"/>
  <c r="DQ582" i="6" s="1"/>
  <c r="MA582" i="6"/>
  <c r="CT582" i="6" s="1"/>
  <c r="LW582" i="6"/>
  <c r="CP582" i="6" s="1"/>
  <c r="DC576" i="6"/>
  <c r="DX576" i="6" s="1"/>
  <c r="DW576" i="6"/>
  <c r="CW11" i="6"/>
  <c r="DR11" i="6" s="1"/>
  <c r="DQ11" i="6"/>
  <c r="CY58" i="6"/>
  <c r="DT58" i="6" s="1"/>
  <c r="DS58" i="6"/>
  <c r="JM443" i="6"/>
  <c r="CC443" i="6" s="1"/>
  <c r="CD443" i="6" s="1"/>
  <c r="JE443" i="6"/>
  <c r="BU443" i="6" s="1"/>
  <c r="BV443" i="6" s="1"/>
  <c r="JG443" i="6"/>
  <c r="BW443" i="6" s="1"/>
  <c r="BX443" i="6" s="1"/>
  <c r="JK443" i="6"/>
  <c r="CA443" i="6" s="1"/>
  <c r="CB443" i="6" s="1"/>
  <c r="JO443" i="6"/>
  <c r="CE443" i="6" s="1"/>
  <c r="CF443" i="6" s="1"/>
  <c r="JS443" i="6"/>
  <c r="CI443" i="6" s="1"/>
  <c r="CJ443" i="6" s="1"/>
  <c r="JI443" i="6"/>
  <c r="BY443" i="6" s="1"/>
  <c r="BZ443" i="6" s="1"/>
  <c r="JQ443" i="6"/>
  <c r="CG443" i="6" s="1"/>
  <c r="CH443" i="6" s="1"/>
  <c r="DU72" i="6"/>
  <c r="DA72" i="6"/>
  <c r="DV72" i="6" s="1"/>
  <c r="DC23" i="6"/>
  <c r="DX23" i="6" s="1"/>
  <c r="DW23" i="6"/>
  <c r="DQ493" i="6"/>
  <c r="CW493" i="6"/>
  <c r="DR493" i="6" s="1"/>
  <c r="JI598" i="6"/>
  <c r="BY598" i="6"/>
  <c r="BZ598" i="6" s="1"/>
  <c r="JO598" i="6"/>
  <c r="CE598" i="6" s="1"/>
  <c r="CF598" i="6" s="1"/>
  <c r="JK598" i="6"/>
  <c r="CA598" i="6" s="1"/>
  <c r="CB598" i="6" s="1"/>
  <c r="JQ598" i="6"/>
  <c r="CG598" i="6" s="1"/>
  <c r="CH598" i="6" s="1"/>
  <c r="JS598" i="6"/>
  <c r="CI598" i="6" s="1"/>
  <c r="CJ598" i="6" s="1"/>
  <c r="JM598" i="6"/>
  <c r="CC598" i="6" s="1"/>
  <c r="CD598" i="6" s="1"/>
  <c r="JG598" i="6"/>
  <c r="BW598" i="6" s="1"/>
  <c r="BX598" i="6" s="1"/>
  <c r="JE598" i="6"/>
  <c r="BU598" i="6" s="1"/>
  <c r="BV598" i="6" s="1"/>
  <c r="MG545" i="6"/>
  <c r="CZ545" i="6" s="1"/>
  <c r="ME545" i="6"/>
  <c r="CX545" i="6" s="1"/>
  <c r="MI545" i="6"/>
  <c r="DB545" i="6" s="1"/>
  <c r="MA545" i="6"/>
  <c r="CT545" i="6" s="1"/>
  <c r="MC545" i="6"/>
  <c r="CV545" i="6" s="1"/>
  <c r="DQ545" i="6" s="1"/>
  <c r="MK545" i="6"/>
  <c r="DD545" i="6" s="1"/>
  <c r="LY545" i="6"/>
  <c r="CR545" i="6" s="1"/>
  <c r="LW545" i="6"/>
  <c r="CP545" i="6" s="1"/>
  <c r="JE586" i="6"/>
  <c r="BU586" i="6" s="1"/>
  <c r="BV586" i="6" s="1"/>
  <c r="JM586" i="6"/>
  <c r="CC586" i="6" s="1"/>
  <c r="CD586" i="6" s="1"/>
  <c r="JQ586" i="6"/>
  <c r="CG586" i="6" s="1"/>
  <c r="CH586" i="6" s="1"/>
  <c r="JI586" i="6"/>
  <c r="BY586" i="6" s="1"/>
  <c r="BZ586" i="6" s="1"/>
  <c r="JG586" i="6"/>
  <c r="BW586" i="6" s="1"/>
  <c r="BX586" i="6" s="1"/>
  <c r="JK586" i="6"/>
  <c r="CA586" i="6" s="1"/>
  <c r="CB586" i="6" s="1"/>
  <c r="JO586" i="6"/>
  <c r="CE586" i="6" s="1"/>
  <c r="CF586" i="6" s="1"/>
  <c r="JS586" i="6"/>
  <c r="CI586" i="6" s="1"/>
  <c r="CJ586" i="6" s="1"/>
  <c r="DE126" i="6"/>
  <c r="DZ126" i="6" s="1"/>
  <c r="DY126" i="6"/>
  <c r="DY404" i="6"/>
  <c r="DE404" i="6"/>
  <c r="DZ404" i="6" s="1"/>
  <c r="DC558" i="6"/>
  <c r="DX558" i="6" s="1"/>
  <c r="DW558" i="6"/>
  <c r="DU112" i="6"/>
  <c r="DA112" i="6"/>
  <c r="DV112" i="6" s="1"/>
  <c r="DK73" i="6"/>
  <c r="CQ73" i="6"/>
  <c r="DL73" i="6" s="1"/>
  <c r="CU150" i="6"/>
  <c r="DP150" i="6" s="1"/>
  <c r="DO150" i="6"/>
  <c r="DS397" i="6"/>
  <c r="CY397" i="6"/>
  <c r="DT397" i="6" s="1"/>
  <c r="DY130" i="6"/>
  <c r="DE130" i="6"/>
  <c r="DZ130" i="6" s="1"/>
  <c r="DQ45" i="6"/>
  <c r="CW45" i="6"/>
  <c r="DR45" i="6" s="1"/>
  <c r="CQ138" i="6"/>
  <c r="DL138" i="6" s="1"/>
  <c r="DK138" i="6"/>
  <c r="AO368" i="6"/>
  <c r="BJ368" i="6" s="1"/>
  <c r="BI368" i="6"/>
  <c r="CU96" i="6"/>
  <c r="DP96" i="6" s="1"/>
  <c r="DO96" i="6"/>
  <c r="DC69" i="6"/>
  <c r="I16" i="1" s="1"/>
  <c r="J16" i="1" s="1"/>
  <c r="DW69" i="6"/>
  <c r="CS139" i="6"/>
  <c r="DN139" i="6" s="1"/>
  <c r="DM139" i="6"/>
  <c r="DA126" i="6"/>
  <c r="DV126" i="6" s="1"/>
  <c r="DU126" i="6"/>
  <c r="DA66" i="6"/>
  <c r="DV66" i="6" s="1"/>
  <c r="DU66" i="6"/>
  <c r="DY148" i="6"/>
  <c r="DE148" i="6"/>
  <c r="DZ148" i="6" s="1"/>
  <c r="DW451" i="6"/>
  <c r="MC123" i="6"/>
  <c r="CV123" i="6" s="1"/>
  <c r="MG123" i="6"/>
  <c r="CZ123" i="6" s="1"/>
  <c r="DU123" i="6" s="1"/>
  <c r="LY123" i="6"/>
  <c r="CR123" i="6" s="1"/>
  <c r="MK123" i="6"/>
  <c r="DD123" i="6" s="1"/>
  <c r="LW123" i="6"/>
  <c r="CP123" i="6" s="1"/>
  <c r="MI123" i="6"/>
  <c r="DB123" i="6" s="1"/>
  <c r="DC123" i="6" s="1"/>
  <c r="DX123" i="6" s="1"/>
  <c r="ME123" i="6"/>
  <c r="CX123" i="6" s="1"/>
  <c r="MA123" i="6"/>
  <c r="CT123" i="6" s="1"/>
  <c r="CY25" i="6"/>
  <c r="DT25" i="6" s="1"/>
  <c r="DS25" i="6"/>
  <c r="CQ70" i="6"/>
  <c r="DL70" i="6" s="1"/>
  <c r="DK70" i="6"/>
  <c r="CU376" i="6"/>
  <c r="DP376" i="6" s="1"/>
  <c r="DO376" i="6"/>
  <c r="DM57" i="6"/>
  <c r="DU8" i="6"/>
  <c r="CY128" i="6"/>
  <c r="DT128" i="6" s="1"/>
  <c r="DS128" i="6"/>
  <c r="DC480" i="6"/>
  <c r="DX480" i="6" s="1"/>
  <c r="DW480" i="6"/>
  <c r="DW18" i="6"/>
  <c r="DC18" i="6"/>
  <c r="DX18" i="6" s="1"/>
  <c r="CW32" i="6"/>
  <c r="DR32" i="6" s="1"/>
  <c r="DW34" i="6"/>
  <c r="DC34" i="6"/>
  <c r="DX34" i="6" s="1"/>
  <c r="CU63" i="6"/>
  <c r="DP63" i="6" s="1"/>
  <c r="DO63" i="6"/>
  <c r="BK398" i="6"/>
  <c r="AQ398" i="6"/>
  <c r="BL398" i="6" s="1"/>
  <c r="DQ154" i="6"/>
  <c r="CW154" i="6"/>
  <c r="DR154" i="6" s="1"/>
  <c r="DQ144" i="6"/>
  <c r="CW144" i="6"/>
  <c r="DR144" i="6" s="1"/>
  <c r="CQ33" i="6"/>
  <c r="DL33" i="6" s="1"/>
  <c r="DA10" i="6"/>
  <c r="DV10" i="6" s="1"/>
  <c r="DU10" i="6"/>
  <c r="DK136" i="6"/>
  <c r="CQ136" i="6"/>
  <c r="DL136" i="6" s="1"/>
  <c r="DS87" i="6"/>
  <c r="CY87" i="6"/>
  <c r="DT87" i="6" s="1"/>
  <c r="DY36" i="6"/>
  <c r="DE36" i="6"/>
  <c r="DZ36" i="6" s="1"/>
  <c r="CY47" i="6"/>
  <c r="DT47" i="6" s="1"/>
  <c r="DS47" i="6"/>
  <c r="MC492" i="6"/>
  <c r="CV492" i="6" s="1"/>
  <c r="MK492" i="6"/>
  <c r="DD492" i="6" s="1"/>
  <c r="ME492" i="6"/>
  <c r="CX492" i="6" s="1"/>
  <c r="MA492" i="6"/>
  <c r="CT492" i="6" s="1"/>
  <c r="LY492" i="6"/>
  <c r="CR492" i="6" s="1"/>
  <c r="LW492" i="6"/>
  <c r="CP492" i="6" s="1"/>
  <c r="MI492" i="6"/>
  <c r="DB492" i="6" s="1"/>
  <c r="MG492" i="6"/>
  <c r="CZ492" i="6" s="1"/>
  <c r="CS74" i="6"/>
  <c r="DN74" i="6" s="1"/>
  <c r="DM74" i="6"/>
  <c r="DC121" i="6"/>
  <c r="DX121" i="6" s="1"/>
  <c r="DW121" i="6"/>
  <c r="DE131" i="6"/>
  <c r="DZ131" i="6" s="1"/>
  <c r="DY131" i="6"/>
  <c r="DU152" i="6"/>
  <c r="DA152" i="6"/>
  <c r="DV152" i="6" s="1"/>
  <c r="DM488" i="6"/>
  <c r="CW454" i="6"/>
  <c r="DR454" i="6" s="1"/>
  <c r="DQ454" i="6"/>
  <c r="DQ81" i="6"/>
  <c r="CW81" i="6"/>
  <c r="DR81" i="6" s="1"/>
  <c r="AC388" i="6"/>
  <c r="AX388" i="6" s="1"/>
  <c r="AW388" i="6"/>
  <c r="DA88" i="6"/>
  <c r="DV88" i="6" s="1"/>
  <c r="DU88" i="6"/>
  <c r="DS124" i="6"/>
  <c r="CY124" i="6"/>
  <c r="DT124" i="6" s="1"/>
  <c r="DM6" i="6"/>
  <c r="CS6" i="6"/>
  <c r="DN6" i="6" s="1"/>
  <c r="DC25" i="6"/>
  <c r="DX25" i="6" s="1"/>
  <c r="DW25" i="6"/>
  <c r="DO576" i="6"/>
  <c r="CU576" i="6"/>
  <c r="DP576" i="6" s="1"/>
  <c r="CS11" i="6"/>
  <c r="DN11" i="6" s="1"/>
  <c r="DM11" i="6"/>
  <c r="CY51" i="6"/>
  <c r="DT51" i="6" s="1"/>
  <c r="DS51" i="6"/>
  <c r="CY139" i="6"/>
  <c r="DT139" i="6" s="1"/>
  <c r="DS139" i="6"/>
  <c r="DW58" i="6"/>
  <c r="DC58" i="6"/>
  <c r="DX58" i="6" s="1"/>
  <c r="MG443" i="6"/>
  <c r="CZ443" i="6" s="1"/>
  <c r="LY443" i="6"/>
  <c r="CR443" i="6" s="1"/>
  <c r="DM443" i="6" s="1"/>
  <c r="MC443" i="6"/>
  <c r="CV443" i="6" s="1"/>
  <c r="ME443" i="6"/>
  <c r="CX443" i="6" s="1"/>
  <c r="LW443" i="6"/>
  <c r="CP443" i="6" s="1"/>
  <c r="MI443" i="6"/>
  <c r="DB443" i="6" s="1"/>
  <c r="DC443" i="6" s="1"/>
  <c r="DX443" i="6" s="1"/>
  <c r="MK443" i="6"/>
  <c r="DD443" i="6" s="1"/>
  <c r="DE443" i="6" s="1"/>
  <c r="DZ443" i="6" s="1"/>
  <c r="MA443" i="6"/>
  <c r="CT443" i="6" s="1"/>
  <c r="DC72" i="6"/>
  <c r="DX72" i="6" s="1"/>
  <c r="DW72" i="6"/>
  <c r="CU23" i="6"/>
  <c r="DP23" i="6" s="1"/>
  <c r="DO23" i="6"/>
  <c r="DU493" i="6"/>
  <c r="DA493" i="6"/>
  <c r="DV493" i="6" s="1"/>
  <c r="MG598" i="6"/>
  <c r="CZ598" i="6" s="1"/>
  <c r="LY598" i="6"/>
  <c r="CR598" i="6" s="1"/>
  <c r="DM598" i="6" s="1"/>
  <c r="LW598" i="6"/>
  <c r="CP598" i="6" s="1"/>
  <c r="MC598" i="6"/>
  <c r="CV598" i="6" s="1"/>
  <c r="MK598" i="6"/>
  <c r="DD598" i="6" s="1"/>
  <c r="ME598" i="6"/>
  <c r="CX598" i="6" s="1"/>
  <c r="DS598" i="6" s="1"/>
  <c r="MI598" i="6"/>
  <c r="DB598" i="6" s="1"/>
  <c r="MA598" i="6"/>
  <c r="CT598" i="6" s="1"/>
  <c r="JI545" i="6"/>
  <c r="BY545" i="6" s="1"/>
  <c r="BZ545" i="6" s="1"/>
  <c r="JQ545" i="6"/>
  <c r="CG545" i="6" s="1"/>
  <c r="CH545" i="6" s="1"/>
  <c r="JS545" i="6"/>
  <c r="CI545" i="6" s="1"/>
  <c r="CJ545" i="6" s="1"/>
  <c r="JG545" i="6"/>
  <c r="BW545" i="6" s="1"/>
  <c r="BX545" i="6" s="1"/>
  <c r="MG586" i="6"/>
  <c r="CZ586" i="6" s="1"/>
  <c r="LY586" i="6"/>
  <c r="CR586" i="6" s="1"/>
  <c r="ME586" i="6"/>
  <c r="CX586" i="6"/>
  <c r="CY586" i="6" s="1"/>
  <c r="DT586" i="6" s="1"/>
  <c r="MC586" i="6"/>
  <c r="CV586" i="6" s="1"/>
  <c r="DQ586" i="6" s="1"/>
  <c r="MK586" i="6"/>
  <c r="DD586" i="6" s="1"/>
  <c r="LW586" i="6"/>
  <c r="CP586" i="6" s="1"/>
  <c r="CQ586" i="6" s="1"/>
  <c r="DL586" i="6" s="1"/>
  <c r="MA586" i="6"/>
  <c r="CT586" i="6" s="1"/>
  <c r="MI586" i="6"/>
  <c r="DB586" i="6" s="1"/>
  <c r="DW586" i="6" s="1"/>
  <c r="DY511" i="6"/>
  <c r="DE511" i="6"/>
  <c r="DZ511" i="6" s="1"/>
  <c r="DO600" i="6"/>
  <c r="CU600" i="6"/>
  <c r="DP600" i="6" s="1"/>
  <c r="DW408" i="6"/>
  <c r="DC597" i="6"/>
  <c r="DX597" i="6" s="1"/>
  <c r="DW597" i="6"/>
  <c r="DA526" i="6"/>
  <c r="DV526" i="6" s="1"/>
  <c r="DU526" i="6"/>
  <c r="DS581" i="6"/>
  <c r="CY581" i="6"/>
  <c r="DT581" i="6" s="1"/>
  <c r="DQ406" i="6"/>
  <c r="CW406" i="6"/>
  <c r="DR406" i="6" s="1"/>
  <c r="DS399" i="6"/>
  <c r="CY399" i="6"/>
  <c r="DT399" i="6" s="1"/>
  <c r="DY410" i="6"/>
  <c r="CQ497" i="6"/>
  <c r="DL497" i="6" s="1"/>
  <c r="DK497" i="6"/>
  <c r="DK390" i="6"/>
  <c r="CQ390" i="6"/>
  <c r="DL390" i="6" s="1"/>
  <c r="DQ478" i="6"/>
  <c r="CW478" i="6"/>
  <c r="DR478" i="6" s="1"/>
  <c r="DQ504" i="6"/>
  <c r="CW504" i="6"/>
  <c r="DR504" i="6" s="1"/>
  <c r="DM466" i="6"/>
  <c r="CS466" i="6"/>
  <c r="DN466" i="6" s="1"/>
  <c r="DO447" i="6"/>
  <c r="CU447" i="6"/>
  <c r="DP447" i="6" s="1"/>
  <c r="DC572" i="6"/>
  <c r="DX572" i="6" s="1"/>
  <c r="DW572" i="6"/>
  <c r="DU587" i="6"/>
  <c r="DA587" i="6"/>
  <c r="DV587" i="6" s="1"/>
  <c r="CQ487" i="6"/>
  <c r="DL487" i="6" s="1"/>
  <c r="DK487" i="6"/>
  <c r="DK435" i="6"/>
  <c r="CQ435" i="6"/>
  <c r="DL435" i="6" s="1"/>
  <c r="CU595" i="6"/>
  <c r="DP595" i="6" s="1"/>
  <c r="DO595" i="6"/>
  <c r="CS590" i="6"/>
  <c r="DN590" i="6" s="1"/>
  <c r="DC419" i="6"/>
  <c r="DX419" i="6" s="1"/>
  <c r="DW419" i="6"/>
  <c r="DM423" i="6"/>
  <c r="CS423" i="6"/>
  <c r="DN423" i="6" s="1"/>
  <c r="CY490" i="6"/>
  <c r="DT490" i="6" s="1"/>
  <c r="DS490" i="6"/>
  <c r="JK551" i="6"/>
  <c r="CA551" i="6" s="1"/>
  <c r="CB551" i="6" s="1"/>
  <c r="JS551" i="6"/>
  <c r="CI551" i="6" s="1"/>
  <c r="CJ551" i="6" s="1"/>
  <c r="JG551" i="6"/>
  <c r="BW551" i="6" s="1"/>
  <c r="BX551" i="6" s="1"/>
  <c r="JO551" i="6"/>
  <c r="CE551" i="6" s="1"/>
  <c r="CF551" i="6" s="1"/>
  <c r="JQ551" i="6"/>
  <c r="CG551" i="6" s="1"/>
  <c r="CH551" i="6" s="1"/>
  <c r="JE551" i="6"/>
  <c r="BU551" i="6" s="1"/>
  <c r="BV551" i="6" s="1"/>
  <c r="JM551" i="6"/>
  <c r="CC551" i="6" s="1"/>
  <c r="CD551" i="6" s="1"/>
  <c r="JI551" i="6"/>
  <c r="BY551" i="6" s="1"/>
  <c r="BZ551" i="6" s="1"/>
  <c r="DM456" i="6"/>
  <c r="CS456" i="6"/>
  <c r="DN456" i="6" s="1"/>
  <c r="DM511" i="6"/>
  <c r="CS511" i="6"/>
  <c r="DN511" i="6" s="1"/>
  <c r="DQ426" i="6"/>
  <c r="CW426" i="6"/>
  <c r="DR426" i="6" s="1"/>
  <c r="MG551" i="6"/>
  <c r="CZ551" i="6" s="1"/>
  <c r="DU551" i="6" s="1"/>
  <c r="LY551" i="6"/>
  <c r="CR551" i="6" s="1"/>
  <c r="MI551" i="6"/>
  <c r="DB551" i="6" s="1"/>
  <c r="MA551" i="6"/>
  <c r="CT551" i="6" s="1"/>
  <c r="ME551" i="6"/>
  <c r="CX551" i="6" s="1"/>
  <c r="CY551" i="6" s="1"/>
  <c r="DT551" i="6" s="1"/>
  <c r="LW551" i="6"/>
  <c r="CP551" i="6" s="1"/>
  <c r="MK551" i="6"/>
  <c r="DD551" i="6" s="1"/>
  <c r="MC551" i="6"/>
  <c r="CV551" i="6" s="1"/>
  <c r="CU418" i="6"/>
  <c r="DP418" i="6" s="1"/>
  <c r="DO418" i="6"/>
  <c r="DM561" i="6"/>
  <c r="CS561" i="6"/>
  <c r="DN561" i="6" s="1"/>
  <c r="CQ394" i="6"/>
  <c r="DL394" i="6" s="1"/>
  <c r="DK394" i="6"/>
  <c r="DU374" i="6"/>
  <c r="CY464" i="6"/>
  <c r="DT464" i="6" s="1"/>
  <c r="DS464" i="6"/>
  <c r="DA516" i="6"/>
  <c r="DV516" i="6" s="1"/>
  <c r="DS573" i="6"/>
  <c r="CY573" i="6"/>
  <c r="DT573" i="6" s="1"/>
  <c r="DK412" i="6"/>
  <c r="CQ412" i="6"/>
  <c r="DL412" i="6" s="1"/>
  <c r="DS402" i="6"/>
  <c r="CY402" i="6"/>
  <c r="DT402" i="6" s="1"/>
  <c r="DO458" i="6"/>
  <c r="DO416" i="6"/>
  <c r="CU416" i="6"/>
  <c r="DP416" i="6" s="1"/>
  <c r="DU411" i="6"/>
  <c r="DA411" i="6"/>
  <c r="DV411" i="6" s="1"/>
  <c r="JG568" i="6"/>
  <c r="BW568" i="6" s="1"/>
  <c r="BX568" i="6" s="1"/>
  <c r="JK568" i="6"/>
  <c r="CA568" i="6" s="1"/>
  <c r="CB568" i="6" s="1"/>
  <c r="JO568" i="6"/>
  <c r="CE568" i="6" s="1"/>
  <c r="CF568" i="6" s="1"/>
  <c r="JS568" i="6"/>
  <c r="CI568" i="6" s="1"/>
  <c r="CJ568" i="6" s="1"/>
  <c r="JE568" i="6"/>
  <c r="BU568" i="6" s="1"/>
  <c r="BV568" i="6" s="1"/>
  <c r="JI568" i="6"/>
  <c r="BY568" i="6" s="1"/>
  <c r="BZ568" i="6" s="1"/>
  <c r="JQ568" i="6"/>
  <c r="CG568" i="6" s="1"/>
  <c r="CH568" i="6" s="1"/>
  <c r="JM568" i="6"/>
  <c r="CC568" i="6" s="1"/>
  <c r="CD568" i="6" s="1"/>
  <c r="DQ526" i="6"/>
  <c r="CW526" i="6"/>
  <c r="DR526" i="6" s="1"/>
  <c r="DC410" i="6"/>
  <c r="DX410" i="6" s="1"/>
  <c r="DW410" i="6"/>
  <c r="CS390" i="6"/>
  <c r="DN390" i="6" s="1"/>
  <c r="DM390" i="6"/>
  <c r="DW478" i="6"/>
  <c r="DC478" i="6"/>
  <c r="DX478" i="6" s="1"/>
  <c r="DS516" i="6"/>
  <c r="CY516" i="6"/>
  <c r="DT516" i="6" s="1"/>
  <c r="MC566" i="6"/>
  <c r="CV566" i="6" s="1"/>
  <c r="MI566" i="6"/>
  <c r="DB566" i="6" s="1"/>
  <c r="ME566" i="6"/>
  <c r="CX566" i="6" s="1"/>
  <c r="MA566" i="6"/>
  <c r="CT566" i="6" s="1"/>
  <c r="CU566" i="6" s="1"/>
  <c r="DP566" i="6" s="1"/>
  <c r="MG566" i="6"/>
  <c r="CZ566" i="6" s="1"/>
  <c r="MK566" i="6"/>
  <c r="DD566" i="6" s="1"/>
  <c r="LY566" i="6"/>
  <c r="CR566" i="6" s="1"/>
  <c r="LW566" i="6"/>
  <c r="CP566" i="6" s="1"/>
  <c r="CQ566" i="6" s="1"/>
  <c r="DL566" i="6" s="1"/>
  <c r="DY600" i="6"/>
  <c r="DE600" i="6"/>
  <c r="DZ600" i="6" s="1"/>
  <c r="DK408" i="6"/>
  <c r="CQ408" i="6"/>
  <c r="DL408" i="6" s="1"/>
  <c r="CS597" i="6"/>
  <c r="DN597" i="6" s="1"/>
  <c r="DM597" i="6"/>
  <c r="DO526" i="6"/>
  <c r="CU526" i="6"/>
  <c r="DP526" i="6" s="1"/>
  <c r="JI549" i="6"/>
  <c r="BY549" i="6" s="1"/>
  <c r="BZ549" i="6" s="1"/>
  <c r="JE549" i="6"/>
  <c r="BU549" i="6" s="1"/>
  <c r="BV549" i="6" s="1"/>
  <c r="DK581" i="6"/>
  <c r="DM406" i="6"/>
  <c r="CS406" i="6"/>
  <c r="DN406" i="6" s="1"/>
  <c r="CU399" i="6"/>
  <c r="DP399" i="6" s="1"/>
  <c r="DO399" i="6"/>
  <c r="DA410" i="6"/>
  <c r="DV410" i="6" s="1"/>
  <c r="CY497" i="6"/>
  <c r="DT497" i="6" s="1"/>
  <c r="DS497" i="6"/>
  <c r="DS390" i="6"/>
  <c r="CY390" i="6"/>
  <c r="DT390" i="6" s="1"/>
  <c r="DA478" i="6"/>
  <c r="DV478" i="6" s="1"/>
  <c r="DU478" i="6"/>
  <c r="DU504" i="6"/>
  <c r="DA504" i="6"/>
  <c r="DV504" i="6" s="1"/>
  <c r="CU466" i="6"/>
  <c r="DP466" i="6" s="1"/>
  <c r="DO466" i="6"/>
  <c r="DE447" i="6"/>
  <c r="DZ447" i="6" s="1"/>
  <c r="DY447" i="6"/>
  <c r="DY572" i="6"/>
  <c r="DE572" i="6"/>
  <c r="DZ572" i="6" s="1"/>
  <c r="DY587" i="6"/>
  <c r="DE587" i="6"/>
  <c r="DZ587" i="6" s="1"/>
  <c r="CY487" i="6"/>
  <c r="DT487" i="6" s="1"/>
  <c r="DS487" i="6"/>
  <c r="DS435" i="6"/>
  <c r="CY435" i="6"/>
  <c r="DT435" i="6" s="1"/>
  <c r="DQ584" i="6"/>
  <c r="CW584" i="6"/>
  <c r="DR584" i="6" s="1"/>
  <c r="DS595" i="6"/>
  <c r="CY595" i="6"/>
  <c r="DT595" i="6" s="1"/>
  <c r="CU590" i="6"/>
  <c r="DP590" i="6" s="1"/>
  <c r="DO590" i="6"/>
  <c r="DK419" i="6"/>
  <c r="DW423" i="6"/>
  <c r="DC423" i="6"/>
  <c r="DX423" i="6" s="1"/>
  <c r="DE490" i="6"/>
  <c r="DZ490" i="6" s="1"/>
  <c r="DY490" i="6"/>
  <c r="DU456" i="6"/>
  <c r="DA456" i="6"/>
  <c r="DV456" i="6" s="1"/>
  <c r="DC511" i="6"/>
  <c r="DX511" i="6" s="1"/>
  <c r="DW511" i="6"/>
  <c r="CY426" i="6"/>
  <c r="DT426" i="6" s="1"/>
  <c r="DS426" i="6"/>
  <c r="DY418" i="6"/>
  <c r="DE418" i="6"/>
  <c r="DZ418" i="6" s="1"/>
  <c r="DU561" i="6"/>
  <c r="DA561" i="6"/>
  <c r="DV561" i="6" s="1"/>
  <c r="DQ394" i="6"/>
  <c r="CW394" i="6"/>
  <c r="DR394" i="6" s="1"/>
  <c r="CS374" i="6"/>
  <c r="DN374" i="6" s="1"/>
  <c r="DU464" i="6"/>
  <c r="DA464" i="6"/>
  <c r="DV464" i="6" s="1"/>
  <c r="DE555" i="6"/>
  <c r="DZ555" i="6" s="1"/>
  <c r="DY555" i="6"/>
  <c r="DU498" i="6"/>
  <c r="DA498" i="6"/>
  <c r="DV498" i="6" s="1"/>
  <c r="DQ514" i="6"/>
  <c r="CW514" i="6"/>
  <c r="DR514" i="6" s="1"/>
  <c r="DE412" i="6"/>
  <c r="DZ412" i="6" s="1"/>
  <c r="DY412" i="6"/>
  <c r="DM402" i="6"/>
  <c r="CS402" i="6"/>
  <c r="DN402" i="6" s="1"/>
  <c r="DK458" i="6"/>
  <c r="CQ458" i="6"/>
  <c r="DL458" i="6" s="1"/>
  <c r="DE416" i="6"/>
  <c r="DZ416" i="6" s="1"/>
  <c r="CS399" i="6"/>
  <c r="DN399" i="6" s="1"/>
  <c r="DY526" i="6"/>
  <c r="DE526" i="6"/>
  <c r="DZ526" i="6" s="1"/>
  <c r="CS581" i="6"/>
  <c r="DN581" i="6" s="1"/>
  <c r="DM581" i="6"/>
  <c r="DO406" i="6"/>
  <c r="CU406" i="6"/>
  <c r="DP406" i="6" s="1"/>
  <c r="DW399" i="6"/>
  <c r="CU410" i="6"/>
  <c r="DP410" i="6" s="1"/>
  <c r="DO410" i="6"/>
  <c r="DC497" i="6"/>
  <c r="DX497" i="6" s="1"/>
  <c r="DW497" i="6"/>
  <c r="DO390" i="6"/>
  <c r="DY478" i="6"/>
  <c r="DE478" i="6"/>
  <c r="DZ478" i="6" s="1"/>
  <c r="DS504" i="6"/>
  <c r="CY504" i="6"/>
  <c r="DT504" i="6" s="1"/>
  <c r="CQ466" i="6"/>
  <c r="DL466" i="6" s="1"/>
  <c r="DK466" i="6"/>
  <c r="CS436" i="6"/>
  <c r="DN436" i="6" s="1"/>
  <c r="DM436" i="6"/>
  <c r="DQ572" i="6"/>
  <c r="CW572" i="6"/>
  <c r="DR572" i="6" s="1"/>
  <c r="CS487" i="6"/>
  <c r="DN487" i="6" s="1"/>
  <c r="DM487" i="6"/>
  <c r="CS435" i="6"/>
  <c r="DN435" i="6" s="1"/>
  <c r="DM435" i="6"/>
  <c r="DY584" i="6"/>
  <c r="DE584" i="6"/>
  <c r="DZ584" i="6" s="1"/>
  <c r="DK595" i="6"/>
  <c r="CQ595" i="6"/>
  <c r="DL595" i="6" s="1"/>
  <c r="DU590" i="6"/>
  <c r="DA590" i="6"/>
  <c r="DV590" i="6" s="1"/>
  <c r="CU419" i="6"/>
  <c r="DP419" i="6" s="1"/>
  <c r="DO419" i="6"/>
  <c r="CY423" i="6"/>
  <c r="DT423" i="6" s="1"/>
  <c r="DS423" i="6"/>
  <c r="CQ490" i="6"/>
  <c r="DL490" i="6" s="1"/>
  <c r="DK490" i="6"/>
  <c r="DY456" i="6"/>
  <c r="DE456" i="6"/>
  <c r="DZ456" i="6" s="1"/>
  <c r="CY511" i="6"/>
  <c r="DT511" i="6" s="1"/>
  <c r="DS511" i="6"/>
  <c r="DA426" i="6"/>
  <c r="DV426" i="6" s="1"/>
  <c r="DU426" i="6"/>
  <c r="DK418" i="6"/>
  <c r="CQ418" i="6"/>
  <c r="DL418" i="6" s="1"/>
  <c r="DQ561" i="6"/>
  <c r="CW561" i="6"/>
  <c r="DR561" i="6" s="1"/>
  <c r="DY394" i="6"/>
  <c r="DC374" i="6"/>
  <c r="DX374" i="6" s="1"/>
  <c r="DW374" i="6"/>
  <c r="CW464" i="6"/>
  <c r="DR464" i="6" s="1"/>
  <c r="DQ464" i="6"/>
  <c r="DY498" i="6"/>
  <c r="DE498" i="6"/>
  <c r="DZ498" i="6" s="1"/>
  <c r="CS514" i="6"/>
  <c r="DN514" i="6" s="1"/>
  <c r="DM514" i="6"/>
  <c r="DY516" i="6"/>
  <c r="DE516" i="6"/>
  <c r="DZ516" i="6" s="1"/>
  <c r="DW573" i="6"/>
  <c r="DC573" i="6"/>
  <c r="DX573" i="6" s="1"/>
  <c r="DO402" i="6"/>
  <c r="CU402" i="6"/>
  <c r="DP402" i="6" s="1"/>
  <c r="DE458" i="6"/>
  <c r="DZ458" i="6" s="1"/>
  <c r="DY458" i="6"/>
  <c r="DU416" i="6"/>
  <c r="DA416" i="6"/>
  <c r="DV416" i="6" s="1"/>
  <c r="DS411" i="6"/>
  <c r="CY411" i="6"/>
  <c r="DT411" i="6" s="1"/>
  <c r="DA597" i="6"/>
  <c r="DV597" i="6" s="1"/>
  <c r="DU597" i="6"/>
  <c r="DK406" i="6"/>
  <c r="CQ406" i="6"/>
  <c r="DL406" i="6" s="1"/>
  <c r="DS572" i="6"/>
  <c r="CY572" i="6"/>
  <c r="DT572" i="6" s="1"/>
  <c r="CU584" i="6"/>
  <c r="DP584" i="6" s="1"/>
  <c r="DO584" i="6"/>
  <c r="CU412" i="6"/>
  <c r="DP412" i="6" s="1"/>
  <c r="DQ402" i="6"/>
  <c r="CW402" i="6"/>
  <c r="DR402" i="6" s="1"/>
  <c r="DW458" i="6"/>
  <c r="DC458" i="6"/>
  <c r="DX458" i="6" s="1"/>
  <c r="LY549" i="6"/>
  <c r="CR549" i="6" s="1"/>
  <c r="DM549" i="6" s="1"/>
  <c r="MK549" i="6"/>
  <c r="DD549" i="6" s="1"/>
  <c r="MC549" i="6"/>
  <c r="CV549" i="6" s="1"/>
  <c r="LW549" i="6"/>
  <c r="CP549" i="6" s="1"/>
  <c r="MA549" i="6"/>
  <c r="CT549" i="6" s="1"/>
  <c r="DO549" i="6" s="1"/>
  <c r="MG549" i="6"/>
  <c r="CZ549" i="6"/>
  <c r="DA549" i="6" s="1"/>
  <c r="DV549" i="6" s="1"/>
  <c r="ME549" i="6"/>
  <c r="CX549" i="6" s="1"/>
  <c r="MI549" i="6"/>
  <c r="DB549" i="6" s="1"/>
  <c r="DK600" i="6"/>
  <c r="CQ600" i="6"/>
  <c r="DL600" i="6" s="1"/>
  <c r="DU408" i="6"/>
  <c r="CU597" i="6"/>
  <c r="DP597" i="6" s="1"/>
  <c r="DO597" i="6"/>
  <c r="DS526" i="6"/>
  <c r="CY526" i="6"/>
  <c r="DT526" i="6" s="1"/>
  <c r="DV581" i="6"/>
  <c r="DY406" i="6"/>
  <c r="DE406" i="6"/>
  <c r="DZ406" i="6" s="1"/>
  <c r="DK399" i="6"/>
  <c r="DQ410" i="6"/>
  <c r="CW410" i="6"/>
  <c r="DR410" i="6" s="1"/>
  <c r="DC390" i="6"/>
  <c r="DX390" i="6" s="1"/>
  <c r="DA574" i="6"/>
  <c r="DV574" i="6" s="1"/>
  <c r="DU574" i="6"/>
  <c r="DK478" i="6"/>
  <c r="CQ478" i="6"/>
  <c r="DL478" i="6" s="1"/>
  <c r="CW466" i="6"/>
  <c r="DR466" i="6" s="1"/>
  <c r="DQ466" i="6"/>
  <c r="CW447" i="6"/>
  <c r="DR447" i="6" s="1"/>
  <c r="DQ447" i="6"/>
  <c r="DS436" i="6"/>
  <c r="CY436" i="6"/>
  <c r="DT436" i="6" s="1"/>
  <c r="CU572" i="6"/>
  <c r="DP572" i="6" s="1"/>
  <c r="DO572" i="6"/>
  <c r="DS587" i="6"/>
  <c r="CY587" i="6"/>
  <c r="DT587" i="6" s="1"/>
  <c r="CU487" i="6"/>
  <c r="DP487" i="6" s="1"/>
  <c r="DO487" i="6"/>
  <c r="DQ435" i="6"/>
  <c r="CW435" i="6"/>
  <c r="DR435" i="6" s="1"/>
  <c r="CS584" i="6"/>
  <c r="DN584" i="6" s="1"/>
  <c r="DM584" i="6"/>
  <c r="DY595" i="6"/>
  <c r="CY590" i="6"/>
  <c r="DT590" i="6" s="1"/>
  <c r="DS590" i="6"/>
  <c r="DA419" i="6"/>
  <c r="DV419" i="6" s="1"/>
  <c r="DU419" i="6"/>
  <c r="DO423" i="6"/>
  <c r="CU423" i="6"/>
  <c r="DP423" i="6" s="1"/>
  <c r="DC490" i="6"/>
  <c r="DX490" i="6" s="1"/>
  <c r="DW490" i="6"/>
  <c r="DC456" i="6"/>
  <c r="DX456" i="6" s="1"/>
  <c r="DW456" i="6"/>
  <c r="CU511" i="6"/>
  <c r="DP511" i="6" s="1"/>
  <c r="DO511" i="6"/>
  <c r="DY426" i="6"/>
  <c r="CS394" i="6"/>
  <c r="DN394" i="6" s="1"/>
  <c r="DM394" i="6"/>
  <c r="DQ374" i="6"/>
  <c r="CW374" i="6"/>
  <c r="DR374" i="6" s="1"/>
  <c r="DE464" i="6"/>
  <c r="DZ464" i="6" s="1"/>
  <c r="DY464" i="6"/>
  <c r="DA555" i="6"/>
  <c r="DV555" i="6" s="1"/>
  <c r="DU555" i="6"/>
  <c r="DO498" i="6"/>
  <c r="CU498" i="6"/>
  <c r="DP498" i="6" s="1"/>
  <c r="DK514" i="6"/>
  <c r="CQ514" i="6"/>
  <c r="DL514" i="6" s="1"/>
  <c r="CS516" i="6"/>
  <c r="DN516" i="6" s="1"/>
  <c r="DM516" i="6"/>
  <c r="CS573" i="6"/>
  <c r="DN573" i="6" s="1"/>
  <c r="DM573" i="6"/>
  <c r="DY402" i="6"/>
  <c r="DE402" i="6"/>
  <c r="DZ402" i="6" s="1"/>
  <c r="DA458" i="6"/>
  <c r="DV458" i="6" s="1"/>
  <c r="DU458" i="6"/>
  <c r="DM416" i="6"/>
  <c r="CS416" i="6"/>
  <c r="DN416" i="6" s="1"/>
  <c r="DK411" i="6"/>
  <c r="CQ411" i="6"/>
  <c r="DL411" i="6" s="1"/>
  <c r="DK447" i="6"/>
  <c r="CQ447" i="6"/>
  <c r="DL447" i="6" s="1"/>
  <c r="DA436" i="6"/>
  <c r="DV436" i="6" s="1"/>
  <c r="DU436" i="6"/>
  <c r="CU435" i="6"/>
  <c r="DP435" i="6" s="1"/>
  <c r="DO435" i="6"/>
  <c r="CW419" i="6"/>
  <c r="DR419" i="6" s="1"/>
  <c r="DQ419" i="6"/>
  <c r="DS418" i="6"/>
  <c r="CY418" i="6"/>
  <c r="DT418" i="6" s="1"/>
  <c r="DY514" i="6"/>
  <c r="DE514" i="6"/>
  <c r="DZ514" i="6" s="1"/>
  <c r="DE597" i="6"/>
  <c r="DZ597" i="6" s="1"/>
  <c r="DY597" i="6"/>
  <c r="DC600" i="6"/>
  <c r="DX600" i="6" s="1"/>
  <c r="CY597" i="6"/>
  <c r="DT597" i="6" s="1"/>
  <c r="DS597" i="6"/>
  <c r="DW526" i="6"/>
  <c r="DC526" i="6"/>
  <c r="DX526" i="6" s="1"/>
  <c r="DQ581" i="6"/>
  <c r="CW581" i="6"/>
  <c r="DR581" i="6" s="1"/>
  <c r="DU406" i="6"/>
  <c r="DA406" i="6"/>
  <c r="DV406" i="6" s="1"/>
  <c r="DE399" i="6"/>
  <c r="DZ399" i="6" s="1"/>
  <c r="DY399" i="6"/>
  <c r="CS410" i="6"/>
  <c r="DN410" i="6" s="1"/>
  <c r="DM410" i="6"/>
  <c r="CS497" i="6"/>
  <c r="DN497" i="6" s="1"/>
  <c r="DM497" i="6"/>
  <c r="DE390" i="6"/>
  <c r="DZ390" i="6" s="1"/>
  <c r="DY390" i="6"/>
  <c r="DO478" i="6"/>
  <c r="CU478" i="6"/>
  <c r="DP478" i="6" s="1"/>
  <c r="DO504" i="6"/>
  <c r="CU504" i="6"/>
  <c r="DP504" i="6" s="1"/>
  <c r="DE466" i="6"/>
  <c r="DZ466" i="6" s="1"/>
  <c r="DY466" i="6"/>
  <c r="CS447" i="6"/>
  <c r="DN447" i="6" s="1"/>
  <c r="DM447" i="6"/>
  <c r="DK572" i="6"/>
  <c r="CQ572" i="6"/>
  <c r="DL572" i="6" s="1"/>
  <c r="DK587" i="6"/>
  <c r="CQ587" i="6"/>
  <c r="DL587" i="6" s="1"/>
  <c r="DA487" i="6"/>
  <c r="DV487" i="6" s="1"/>
  <c r="DU487" i="6"/>
  <c r="DC435" i="6"/>
  <c r="DX435" i="6" s="1"/>
  <c r="DW435" i="6"/>
  <c r="DA584" i="6"/>
  <c r="DV584" i="6" s="1"/>
  <c r="DU584" i="6"/>
  <c r="DQ595" i="6"/>
  <c r="CW595" i="6"/>
  <c r="DR595" i="6" s="1"/>
  <c r="DE590" i="6"/>
  <c r="DZ590" i="6" s="1"/>
  <c r="CY419" i="6"/>
  <c r="DT419" i="6" s="1"/>
  <c r="DS419" i="6"/>
  <c r="DK423" i="6"/>
  <c r="CQ423" i="6"/>
  <c r="DL423" i="6" s="1"/>
  <c r="DA490" i="6"/>
  <c r="DV490" i="6" s="1"/>
  <c r="DU490" i="6"/>
  <c r="CU456" i="6"/>
  <c r="DP456" i="6" s="1"/>
  <c r="DO456" i="6"/>
  <c r="CQ511" i="6"/>
  <c r="DL511" i="6" s="1"/>
  <c r="DK511" i="6"/>
  <c r="CQ426" i="6"/>
  <c r="DL426" i="6" s="1"/>
  <c r="DK426" i="6"/>
  <c r="DA418" i="6"/>
  <c r="DV418" i="6" s="1"/>
  <c r="DU418" i="6"/>
  <c r="CU561" i="6"/>
  <c r="DP561" i="6" s="1"/>
  <c r="DO561" i="6"/>
  <c r="DA394" i="6"/>
  <c r="DV394" i="6" s="1"/>
  <c r="DU394" i="6"/>
  <c r="CY374" i="6"/>
  <c r="DT374" i="6" s="1"/>
  <c r="DS374" i="6"/>
  <c r="CQ464" i="6"/>
  <c r="DL464" i="6" s="1"/>
  <c r="DK464" i="6"/>
  <c r="DO555" i="6"/>
  <c r="CU555" i="6"/>
  <c r="DP555" i="6" s="1"/>
  <c r="DS498" i="6"/>
  <c r="CQ516" i="6"/>
  <c r="DL516" i="6" s="1"/>
  <c r="LY568" i="6"/>
  <c r="CR568" i="6" s="1"/>
  <c r="MC568" i="6"/>
  <c r="CV568" i="6" s="1"/>
  <c r="DQ568" i="6" s="1"/>
  <c r="LW568" i="6"/>
  <c r="CP568" i="6" s="1"/>
  <c r="MI568" i="6"/>
  <c r="DB568" i="6" s="1"/>
  <c r="DY573" i="6"/>
  <c r="DE573" i="6"/>
  <c r="DZ573" i="6" s="1"/>
  <c r="CS412" i="6"/>
  <c r="DN412" i="6" s="1"/>
  <c r="DM412" i="6"/>
  <c r="DW402" i="6"/>
  <c r="DC402" i="6"/>
  <c r="DX402" i="6" s="1"/>
  <c r="DC589" i="6"/>
  <c r="DX589" i="6" s="1"/>
  <c r="DW589" i="6"/>
  <c r="CW458" i="6"/>
  <c r="DR458" i="6" s="1"/>
  <c r="DQ458" i="6"/>
  <c r="DK416" i="6"/>
  <c r="CQ416" i="6"/>
  <c r="DL416" i="6" s="1"/>
  <c r="CU411" i="6"/>
  <c r="DP411" i="6" s="1"/>
  <c r="DO411" i="6"/>
  <c r="DQ600" i="6"/>
  <c r="CW600" i="6"/>
  <c r="DR600" i="6" s="1"/>
  <c r="DO587" i="6"/>
  <c r="CU587" i="6"/>
  <c r="DP587" i="6" s="1"/>
  <c r="DY487" i="6"/>
  <c r="DE487" i="6"/>
  <c r="DZ487" i="6" s="1"/>
  <c r="DC590" i="6"/>
  <c r="DX590" i="6" s="1"/>
  <c r="DW590" i="6"/>
  <c r="CU394" i="6"/>
  <c r="DP394" i="6" s="1"/>
  <c r="DO394" i="6"/>
  <c r="DM464" i="6"/>
  <c r="CS464" i="6"/>
  <c r="DN464" i="6" s="1"/>
  <c r="DQ573" i="6"/>
  <c r="DY411" i="6"/>
  <c r="DE411" i="6"/>
  <c r="DZ411" i="6" s="1"/>
  <c r="DS600" i="6"/>
  <c r="CY600" i="6"/>
  <c r="DT600" i="6" s="1"/>
  <c r="DE408" i="6"/>
  <c r="DZ408" i="6" s="1"/>
  <c r="DY408" i="6"/>
  <c r="DM600" i="6"/>
  <c r="CS600" i="6"/>
  <c r="DN600" i="6" s="1"/>
  <c r="CS408" i="6"/>
  <c r="DN408" i="6" s="1"/>
  <c r="DM408" i="6"/>
  <c r="DK526" i="6"/>
  <c r="DC581" i="6"/>
  <c r="DX581" i="6" s="1"/>
  <c r="DW581" i="6"/>
  <c r="DW406" i="6"/>
  <c r="DC406" i="6"/>
  <c r="DX406" i="6" s="1"/>
  <c r="DA399" i="6"/>
  <c r="DV399" i="6" s="1"/>
  <c r="DU399" i="6"/>
  <c r="DQ497" i="6"/>
  <c r="CW497" i="6"/>
  <c r="DR497" i="6" s="1"/>
  <c r="DA390" i="6"/>
  <c r="DV390" i="6" s="1"/>
  <c r="DU390" i="6"/>
  <c r="DS478" i="6"/>
  <c r="CY478" i="6"/>
  <c r="DT478" i="6" s="1"/>
  <c r="DM504" i="6"/>
  <c r="CS504" i="6"/>
  <c r="DN504" i="6" s="1"/>
  <c r="CY466" i="6"/>
  <c r="DT466" i="6" s="1"/>
  <c r="DS466" i="6"/>
  <c r="DS447" i="6"/>
  <c r="CY447" i="6"/>
  <c r="DT447" i="6" s="1"/>
  <c r="DW436" i="6"/>
  <c r="DC436" i="6"/>
  <c r="DX436" i="6" s="1"/>
  <c r="DA572" i="6"/>
  <c r="DV572" i="6" s="1"/>
  <c r="DU572" i="6"/>
  <c r="DW587" i="6"/>
  <c r="DC587" i="6"/>
  <c r="DX587" i="6" s="1"/>
  <c r="DA435" i="6"/>
  <c r="DV435" i="6" s="1"/>
  <c r="DU435" i="6"/>
  <c r="DC584" i="6"/>
  <c r="DX584" i="6" s="1"/>
  <c r="DU595" i="6"/>
  <c r="DA595" i="6"/>
  <c r="DV595" i="6" s="1"/>
  <c r="DY419" i="6"/>
  <c r="DQ423" i="6"/>
  <c r="CW423" i="6"/>
  <c r="DR423" i="6" s="1"/>
  <c r="CW490" i="6"/>
  <c r="DR490" i="6" s="1"/>
  <c r="DQ490" i="6"/>
  <c r="JE535" i="6"/>
  <c r="BU535" i="6" s="1"/>
  <c r="BV535" i="6" s="1"/>
  <c r="JQ535" i="6"/>
  <c r="CG535" i="6" s="1"/>
  <c r="CH535" i="6" s="1"/>
  <c r="JG535" i="6"/>
  <c r="BW535" i="6" s="1"/>
  <c r="BX535" i="6" s="1"/>
  <c r="JS535" i="6"/>
  <c r="CI535" i="6" s="1"/>
  <c r="CJ535" i="6" s="1"/>
  <c r="JM535" i="6"/>
  <c r="CC535" i="6" s="1"/>
  <c r="CD535" i="6" s="1"/>
  <c r="JI535" i="6"/>
  <c r="BY535" i="6" s="1"/>
  <c r="BZ535" i="6" s="1"/>
  <c r="JK535" i="6"/>
  <c r="CA535" i="6" s="1"/>
  <c r="CB535" i="6" s="1"/>
  <c r="JO535" i="6"/>
  <c r="CE535" i="6" s="1"/>
  <c r="CF535" i="6" s="1"/>
  <c r="DS456" i="6"/>
  <c r="CY456" i="6"/>
  <c r="DT456" i="6" s="1"/>
  <c r="DO426" i="6"/>
  <c r="CU426" i="6"/>
  <c r="DP426" i="6" s="1"/>
  <c r="DQ418" i="6"/>
  <c r="CW418" i="6"/>
  <c r="DR418" i="6" s="1"/>
  <c r="DC394" i="6"/>
  <c r="DX394" i="6" s="1"/>
  <c r="DW394" i="6"/>
  <c r="CU374" i="6"/>
  <c r="DP374" i="6" s="1"/>
  <c r="DO374" i="6"/>
  <c r="CU464" i="6"/>
  <c r="DP464" i="6" s="1"/>
  <c r="DO464" i="6"/>
  <c r="DK498" i="6"/>
  <c r="CQ498" i="6"/>
  <c r="DL498" i="6" s="1"/>
  <c r="CU514" i="6"/>
  <c r="DP514" i="6" s="1"/>
  <c r="DO514" i="6"/>
  <c r="DO516" i="6"/>
  <c r="CU516" i="6"/>
  <c r="DP516" i="6" s="1"/>
  <c r="DK573" i="6"/>
  <c r="CQ573" i="6"/>
  <c r="DL573" i="6" s="1"/>
  <c r="DW412" i="6"/>
  <c r="DC412" i="6"/>
  <c r="DX412" i="6" s="1"/>
  <c r="DU402" i="6"/>
  <c r="DA402" i="6"/>
  <c r="DV402" i="6" s="1"/>
  <c r="DS596" i="6"/>
  <c r="CY596" i="6"/>
  <c r="DT596" i="6" s="1"/>
  <c r="DS458" i="6"/>
  <c r="CY458" i="6"/>
  <c r="DT458" i="6" s="1"/>
  <c r="DS416" i="6"/>
  <c r="CY416" i="6"/>
  <c r="DT416" i="6" s="1"/>
  <c r="DQ411" i="6"/>
  <c r="CW411" i="6"/>
  <c r="DR411" i="6" s="1"/>
  <c r="CU497" i="6"/>
  <c r="DP497" i="6" s="1"/>
  <c r="DO497" i="6"/>
  <c r="DC466" i="6"/>
  <c r="DX466" i="6" s="1"/>
  <c r="DW466" i="6"/>
  <c r="DC595" i="6"/>
  <c r="DX595" i="6" s="1"/>
  <c r="DW595" i="6"/>
  <c r="DQ456" i="6"/>
  <c r="CW456" i="6"/>
  <c r="DR456" i="6" s="1"/>
  <c r="DW426" i="6"/>
  <c r="DC426" i="6"/>
  <c r="DX426" i="6" s="1"/>
  <c r="CQ374" i="6"/>
  <c r="DL374" i="6" s="1"/>
  <c r="DK374" i="6"/>
  <c r="DQ498" i="6"/>
  <c r="CW498" i="6"/>
  <c r="DR498" i="6" s="1"/>
  <c r="DW416" i="6"/>
  <c r="DC416" i="6"/>
  <c r="DX416" i="6" s="1"/>
  <c r="DU600" i="6"/>
  <c r="DA600" i="6"/>
  <c r="DV600" i="6" s="1"/>
  <c r="JG566" i="6"/>
  <c r="BW566" i="6" s="1"/>
  <c r="BX566" i="6" s="1"/>
  <c r="JK566" i="6"/>
  <c r="CA566" i="6" s="1"/>
  <c r="CB566" i="6" s="1"/>
  <c r="JO566" i="6"/>
  <c r="CE566" i="6" s="1"/>
  <c r="CF566" i="6" s="1"/>
  <c r="JS566" i="6"/>
  <c r="CI566" i="6" s="1"/>
  <c r="CJ566" i="6" s="1"/>
  <c r="JM566" i="6"/>
  <c r="CC566" i="6" s="1"/>
  <c r="CD566" i="6" s="1"/>
  <c r="JE566" i="6"/>
  <c r="BU566" i="6" s="1"/>
  <c r="BV566" i="6" s="1"/>
  <c r="JI566" i="6"/>
  <c r="BY566" i="6" s="1"/>
  <c r="BZ566" i="6" s="1"/>
  <c r="JQ566" i="6"/>
  <c r="CG566" i="6" s="1"/>
  <c r="CH566" i="6" s="1"/>
  <c r="DS408" i="6"/>
  <c r="CY408" i="6"/>
  <c r="DT408" i="6" s="1"/>
  <c r="CQ597" i="6"/>
  <c r="DL597" i="6" s="1"/>
  <c r="DK597" i="6"/>
  <c r="CS526" i="6"/>
  <c r="DN526" i="6" s="1"/>
  <c r="DM526" i="6"/>
  <c r="DY581" i="6"/>
  <c r="DE581" i="6"/>
  <c r="DZ581" i="6" s="1"/>
  <c r="CW399" i="6"/>
  <c r="DR399" i="6" s="1"/>
  <c r="DQ399" i="6"/>
  <c r="CY410" i="6"/>
  <c r="DT410" i="6" s="1"/>
  <c r="DS410" i="6"/>
  <c r="DY497" i="6"/>
  <c r="DE497" i="6"/>
  <c r="DZ497" i="6" s="1"/>
  <c r="CW390" i="6"/>
  <c r="DR390" i="6" s="1"/>
  <c r="CU574" i="6"/>
  <c r="DP574" i="6" s="1"/>
  <c r="DO574" i="6"/>
  <c r="DW504" i="6"/>
  <c r="DC504" i="6"/>
  <c r="DX504" i="6" s="1"/>
  <c r="DU466" i="6"/>
  <c r="DA466" i="6"/>
  <c r="DV466" i="6" s="1"/>
  <c r="DW447" i="6"/>
  <c r="DC447" i="6"/>
  <c r="DX447" i="6" s="1"/>
  <c r="DO436" i="6"/>
  <c r="CU436" i="6"/>
  <c r="DP436" i="6" s="1"/>
  <c r="CS572" i="6"/>
  <c r="DN572" i="6" s="1"/>
  <c r="DM572" i="6"/>
  <c r="DM587" i="6"/>
  <c r="DN587" i="6"/>
  <c r="DQ487" i="6"/>
  <c r="CW487" i="6"/>
  <c r="DR487" i="6" s="1"/>
  <c r="DY435" i="6"/>
  <c r="DE435" i="6"/>
  <c r="DZ435" i="6" s="1"/>
  <c r="DM595" i="6"/>
  <c r="CS595" i="6"/>
  <c r="DN595" i="6" s="1"/>
  <c r="DQ590" i="6"/>
  <c r="CW590" i="6"/>
  <c r="DR590" i="6" s="1"/>
  <c r="CS419" i="6"/>
  <c r="DN419" i="6" s="1"/>
  <c r="DM419" i="6"/>
  <c r="DU423" i="6"/>
  <c r="DA423" i="6"/>
  <c r="DV423" i="6" s="1"/>
  <c r="CS490" i="6"/>
  <c r="DN490" i="6" s="1"/>
  <c r="DM490" i="6"/>
  <c r="LY535" i="6"/>
  <c r="CR535" i="6" s="1"/>
  <c r="CS535" i="6" s="1"/>
  <c r="DN535" i="6" s="1"/>
  <c r="LW535" i="6"/>
  <c r="CP535" i="6" s="1"/>
  <c r="DK535" i="6" s="1"/>
  <c r="MI535" i="6"/>
  <c r="DB535" i="6" s="1"/>
  <c r="MC535" i="6"/>
  <c r="CV535" i="6" s="1"/>
  <c r="ME535" i="6"/>
  <c r="CX535" i="6" s="1"/>
  <c r="DS535" i="6" s="1"/>
  <c r="MG535" i="6"/>
  <c r="CZ535" i="6" s="1"/>
  <c r="DA535" i="6" s="1"/>
  <c r="DV535" i="6" s="1"/>
  <c r="MA535" i="6"/>
  <c r="CT535" i="6" s="1"/>
  <c r="MK535" i="6"/>
  <c r="DD535" i="6" s="1"/>
  <c r="DK456" i="6"/>
  <c r="CQ456" i="6"/>
  <c r="DL456" i="6" s="1"/>
  <c r="DU511" i="6"/>
  <c r="DA511" i="6"/>
  <c r="DV511" i="6" s="1"/>
  <c r="CS426" i="6"/>
  <c r="DN426" i="6" s="1"/>
  <c r="DM426" i="6"/>
  <c r="DC418" i="6"/>
  <c r="DX418" i="6" s="1"/>
  <c r="DW418" i="6"/>
  <c r="CY561" i="6"/>
  <c r="DT561" i="6" s="1"/>
  <c r="DS561" i="6"/>
  <c r="CY394" i="6"/>
  <c r="DT394" i="6" s="1"/>
  <c r="DS394" i="6"/>
  <c r="DY374" i="6"/>
  <c r="DE374" i="6"/>
  <c r="DZ374" i="6" s="1"/>
  <c r="DC464" i="6"/>
  <c r="DX464" i="6" s="1"/>
  <c r="DW464" i="6"/>
  <c r="DW498" i="6"/>
  <c r="DC498" i="6"/>
  <c r="DX498" i="6" s="1"/>
  <c r="DQ516" i="6"/>
  <c r="CW516" i="6"/>
  <c r="DR516" i="6" s="1"/>
  <c r="DO573" i="6"/>
  <c r="CU573" i="6"/>
  <c r="DP573" i="6" s="1"/>
  <c r="DS412" i="6"/>
  <c r="CY412" i="6"/>
  <c r="DT412" i="6" s="1"/>
  <c r="DK402" i="6"/>
  <c r="CQ402" i="6"/>
  <c r="DL402" i="6" s="1"/>
  <c r="CS458" i="6"/>
  <c r="DN458" i="6" s="1"/>
  <c r="DM458" i="6"/>
  <c r="CW416" i="6"/>
  <c r="DR416" i="6" s="1"/>
  <c r="DQ416" i="6"/>
  <c r="DM411" i="6"/>
  <c r="CS411" i="6"/>
  <c r="DN411" i="6" s="1"/>
  <c r="CY521" i="6"/>
  <c r="DT521" i="6" s="1"/>
  <c r="DC442" i="6"/>
  <c r="DX442" i="6" s="1"/>
  <c r="DW442" i="6"/>
  <c r="DM442" i="6"/>
  <c r="CS442" i="6"/>
  <c r="DN442" i="6" s="1"/>
  <c r="DO442" i="6"/>
  <c r="CU442" i="6"/>
  <c r="DP442" i="6" s="1"/>
  <c r="DK442" i="6"/>
  <c r="CQ442" i="6"/>
  <c r="DL442" i="6" s="1"/>
  <c r="DA442" i="6"/>
  <c r="DV442" i="6" s="1"/>
  <c r="DU442" i="6"/>
  <c r="DM530" i="6"/>
  <c r="CQ530" i="6"/>
  <c r="DL530" i="6" s="1"/>
  <c r="DK530" i="6"/>
  <c r="CY530" i="6"/>
  <c r="DT530" i="6" s="1"/>
  <c r="DS530" i="6"/>
  <c r="DE530" i="6"/>
  <c r="DZ530" i="6" s="1"/>
  <c r="DY530" i="6"/>
  <c r="DQ530" i="6"/>
  <c r="DO530" i="6"/>
  <c r="DA530" i="6"/>
  <c r="DV530" i="6" s="1"/>
  <c r="DU530" i="6"/>
  <c r="DW530" i="6"/>
  <c r="DC530" i="6"/>
  <c r="DX530" i="6" s="1"/>
  <c r="DQ558" i="6"/>
  <c r="CW558" i="6"/>
  <c r="DR558" i="6" s="1"/>
  <c r="CY528" i="6"/>
  <c r="DT528" i="6" s="1"/>
  <c r="DS528" i="6"/>
  <c r="DC76" i="6"/>
  <c r="DX76" i="6" s="1"/>
  <c r="DW76" i="6"/>
  <c r="CW528" i="6"/>
  <c r="DR528" i="6" s="1"/>
  <c r="DQ528" i="6"/>
  <c r="CQ76" i="6"/>
  <c r="DL76" i="6" s="1"/>
  <c r="DK76" i="6"/>
  <c r="DU528" i="6"/>
  <c r="DA528" i="6"/>
  <c r="DV528" i="6" s="1"/>
  <c r="DU76" i="6"/>
  <c r="DA76" i="6"/>
  <c r="DV76" i="6" s="1"/>
  <c r="CS528" i="6"/>
  <c r="DN528" i="6" s="1"/>
  <c r="DM528" i="6"/>
  <c r="DE76" i="6"/>
  <c r="DZ76" i="6" s="1"/>
  <c r="DY76" i="6"/>
  <c r="CQ528" i="6"/>
  <c r="DL528" i="6" s="1"/>
  <c r="DK528" i="6"/>
  <c r="CW76" i="6"/>
  <c r="DR76" i="6" s="1"/>
  <c r="DQ76" i="6"/>
  <c r="CS76" i="6"/>
  <c r="DN76" i="6" s="1"/>
  <c r="CU528" i="6"/>
  <c r="DP528" i="6" s="1"/>
  <c r="DO528" i="6"/>
  <c r="CU76" i="6"/>
  <c r="DP76" i="6" s="1"/>
  <c r="DO76" i="6"/>
  <c r="DA496" i="6"/>
  <c r="DV496" i="6" s="1"/>
  <c r="DU496" i="6"/>
  <c r="CY496" i="6"/>
  <c r="DT496" i="6" s="1"/>
  <c r="CU496" i="6"/>
  <c r="DP496" i="6" s="1"/>
  <c r="DO496" i="6"/>
  <c r="DY496" i="6"/>
  <c r="DE496" i="6"/>
  <c r="DZ496" i="6" s="1"/>
  <c r="CS496" i="6"/>
  <c r="DN496" i="6" s="1"/>
  <c r="DM496" i="6"/>
  <c r="DQ496" i="6"/>
  <c r="CW496" i="6"/>
  <c r="DR496" i="6" s="1"/>
  <c r="DC496" i="6"/>
  <c r="DX496" i="6" s="1"/>
  <c r="DW496" i="6"/>
  <c r="DK496" i="6"/>
  <c r="CQ496" i="6"/>
  <c r="DL496" i="6" s="1"/>
  <c r="JB550" i="6"/>
  <c r="JA550" i="6"/>
  <c r="DU558" i="6"/>
  <c r="DY558" i="6"/>
  <c r="DE558" i="6"/>
  <c r="DZ558" i="6" s="1"/>
  <c r="DW135" i="6"/>
  <c r="DC135" i="6"/>
  <c r="DX135" i="6" s="1"/>
  <c r="CQ135" i="6"/>
  <c r="DL135" i="6" s="1"/>
  <c r="DK135" i="6"/>
  <c r="DE588" i="6"/>
  <c r="DZ588" i="6" s="1"/>
  <c r="DY588" i="6"/>
  <c r="DQ135" i="6"/>
  <c r="CW135" i="6"/>
  <c r="DR135" i="6" s="1"/>
  <c r="DK588" i="6"/>
  <c r="CQ588" i="6"/>
  <c r="DL588" i="6" s="1"/>
  <c r="DS494" i="6"/>
  <c r="CY494" i="6"/>
  <c r="DT494" i="6" s="1"/>
  <c r="DA135" i="6"/>
  <c r="DV135" i="6" s="1"/>
  <c r="DU135" i="6"/>
  <c r="DS588" i="6"/>
  <c r="CY588" i="6"/>
  <c r="DT588" i="6" s="1"/>
  <c r="DE135" i="6"/>
  <c r="DZ135" i="6" s="1"/>
  <c r="DM588" i="6"/>
  <c r="CS135" i="6"/>
  <c r="DN135" i="6" s="1"/>
  <c r="DM135" i="6"/>
  <c r="DW588" i="6"/>
  <c r="DC588" i="6"/>
  <c r="DX588" i="6" s="1"/>
  <c r="DQ588" i="6"/>
  <c r="CW588" i="6"/>
  <c r="DR588" i="6" s="1"/>
  <c r="DS135" i="6"/>
  <c r="CY135" i="6"/>
  <c r="DT135" i="6" s="1"/>
  <c r="CU479" i="6"/>
  <c r="DP479" i="6" s="1"/>
  <c r="DY479" i="6"/>
  <c r="DE479" i="6"/>
  <c r="DZ479" i="6" s="1"/>
  <c r="CY479" i="6"/>
  <c r="DT479" i="6" s="1"/>
  <c r="DS479" i="6"/>
  <c r="DC479" i="6"/>
  <c r="DX479" i="6" s="1"/>
  <c r="DW479" i="6"/>
  <c r="CW479" i="6"/>
  <c r="DR479" i="6" s="1"/>
  <c r="DM479" i="6"/>
  <c r="CQ479" i="6"/>
  <c r="DL479" i="6" s="1"/>
  <c r="DK479" i="6"/>
  <c r="DA479" i="6"/>
  <c r="DV479" i="6" s="1"/>
  <c r="DU479" i="6"/>
  <c r="DW37" i="6"/>
  <c r="CU37" i="6"/>
  <c r="DP37" i="6" s="1"/>
  <c r="DO37" i="6"/>
  <c r="CQ37" i="6"/>
  <c r="DL37" i="6" s="1"/>
  <c r="DK37" i="6"/>
  <c r="CW37" i="6"/>
  <c r="DR37" i="6" s="1"/>
  <c r="DQ37" i="6"/>
  <c r="DS37" i="6"/>
  <c r="CS37" i="6"/>
  <c r="DN37" i="6" s="1"/>
  <c r="DE37" i="6"/>
  <c r="DZ37" i="6" s="1"/>
  <c r="DY37" i="6"/>
  <c r="DU37" i="6"/>
  <c r="DA37" i="6"/>
  <c r="DV37" i="6" s="1"/>
  <c r="DQ517" i="6"/>
  <c r="CW517" i="6"/>
  <c r="DR517" i="6" s="1"/>
  <c r="DO434" i="6"/>
  <c r="CU434" i="6"/>
  <c r="DP434" i="6" s="1"/>
  <c r="DU501" i="6"/>
  <c r="DA501" i="6"/>
  <c r="DV501" i="6" s="1"/>
  <c r="DM517" i="6"/>
  <c r="CS517" i="6"/>
  <c r="DN517" i="6" s="1"/>
  <c r="DM434" i="6"/>
  <c r="CS434" i="6"/>
  <c r="DN434" i="6" s="1"/>
  <c r="CQ517" i="6"/>
  <c r="DL517" i="6" s="1"/>
  <c r="DK517" i="6"/>
  <c r="DS434" i="6"/>
  <c r="CY434" i="6"/>
  <c r="DT434" i="6" s="1"/>
  <c r="DE501" i="6"/>
  <c r="DZ501" i="6" s="1"/>
  <c r="CY517" i="6"/>
  <c r="DT517" i="6" s="1"/>
  <c r="DS517" i="6"/>
  <c r="DQ434" i="6"/>
  <c r="CW434" i="6"/>
  <c r="DR434" i="6" s="1"/>
  <c r="DQ501" i="6"/>
  <c r="CW501" i="6"/>
  <c r="DR501" i="6" s="1"/>
  <c r="DC517" i="6"/>
  <c r="DX517" i="6" s="1"/>
  <c r="DW517" i="6"/>
  <c r="JI543" i="6"/>
  <c r="BY543" i="6" s="1"/>
  <c r="BZ543" i="6" s="1"/>
  <c r="JO543" i="6"/>
  <c r="CE543" i="6" s="1"/>
  <c r="CF543" i="6" s="1"/>
  <c r="JM543" i="6"/>
  <c r="CC543" i="6" s="1"/>
  <c r="CD543" i="6" s="1"/>
  <c r="JK543" i="6"/>
  <c r="CA543" i="6" s="1"/>
  <c r="CB543" i="6" s="1"/>
  <c r="JG543" i="6"/>
  <c r="BW543" i="6" s="1"/>
  <c r="BX543" i="6" s="1"/>
  <c r="JQ543" i="6"/>
  <c r="CG543" i="6" s="1"/>
  <c r="CH543" i="6" s="1"/>
  <c r="JS543" i="6"/>
  <c r="CI543" i="6" s="1"/>
  <c r="CJ543" i="6" s="1"/>
  <c r="JE543" i="6"/>
  <c r="BU543" i="6" s="1"/>
  <c r="BV543" i="6" s="1"/>
  <c r="DE434" i="6"/>
  <c r="DZ434" i="6" s="1"/>
  <c r="DY434" i="6"/>
  <c r="CS501" i="6"/>
  <c r="DN501" i="6" s="1"/>
  <c r="DM501" i="6"/>
  <c r="DE517" i="6"/>
  <c r="DZ517" i="6" s="1"/>
  <c r="MI543" i="6"/>
  <c r="DB543" i="6" s="1"/>
  <c r="LY543" i="6"/>
  <c r="CR543" i="6" s="1"/>
  <c r="MG543" i="6"/>
  <c r="CZ543" i="6" s="1"/>
  <c r="DA543" i="6" s="1"/>
  <c r="DV543" i="6" s="1"/>
  <c r="MK543" i="6"/>
  <c r="DD543" i="6" s="1"/>
  <c r="DE543" i="6" s="1"/>
  <c r="DZ543" i="6" s="1"/>
  <c r="MA543" i="6"/>
  <c r="CT543" i="6" s="1"/>
  <c r="MC543" i="6"/>
  <c r="CV543" i="6" s="1"/>
  <c r="LW543" i="6"/>
  <c r="CP543" i="6" s="1"/>
  <c r="DK543" i="6" s="1"/>
  <c r="ME543" i="6"/>
  <c r="CX543" i="6" s="1"/>
  <c r="DS543" i="6" s="1"/>
  <c r="CU517" i="6"/>
  <c r="DP517" i="6" s="1"/>
  <c r="DO517" i="6"/>
  <c r="DC434" i="6"/>
  <c r="DX434" i="6" s="1"/>
  <c r="DW434" i="6"/>
  <c r="DA517" i="6"/>
  <c r="DV517" i="6" s="1"/>
  <c r="DU517" i="6"/>
  <c r="DA434" i="6"/>
  <c r="DV434" i="6" s="1"/>
  <c r="DU434" i="6"/>
  <c r="DW501" i="6"/>
  <c r="DC501" i="6"/>
  <c r="DX501" i="6" s="1"/>
  <c r="DC431" i="6"/>
  <c r="DX431" i="6" s="1"/>
  <c r="DW431" i="6"/>
  <c r="DS35" i="6"/>
  <c r="CY35" i="6"/>
  <c r="DT35" i="6" s="1"/>
  <c r="DU431" i="6"/>
  <c r="DA431" i="6"/>
  <c r="DV431" i="6" s="1"/>
  <c r="DQ35" i="6"/>
  <c r="DS431" i="6"/>
  <c r="CY431" i="6"/>
  <c r="DT431" i="6" s="1"/>
  <c r="DA35" i="6"/>
  <c r="DV35" i="6" s="1"/>
  <c r="DU35" i="6"/>
  <c r="DE431" i="6"/>
  <c r="DZ431" i="6" s="1"/>
  <c r="DY35" i="6"/>
  <c r="DE35" i="6"/>
  <c r="DZ35" i="6" s="1"/>
  <c r="CU431" i="6"/>
  <c r="DP431" i="6" s="1"/>
  <c r="DO431" i="6"/>
  <c r="DK35" i="6"/>
  <c r="CQ35" i="6"/>
  <c r="DL35" i="6" s="1"/>
  <c r="DK431" i="6"/>
  <c r="CQ431" i="6"/>
  <c r="DL431" i="6" s="1"/>
  <c r="DW35" i="6"/>
  <c r="DC35" i="6"/>
  <c r="DX35" i="6" s="1"/>
  <c r="DM431" i="6"/>
  <c r="CS431" i="6"/>
  <c r="DN431" i="6" s="1"/>
  <c r="CU35" i="6"/>
  <c r="DP35" i="6" s="1"/>
  <c r="DO35" i="6"/>
  <c r="DQ431" i="6"/>
  <c r="CW431" i="6"/>
  <c r="DR431" i="6" s="1"/>
  <c r="CS35" i="6"/>
  <c r="DN35" i="6" s="1"/>
  <c r="DM35" i="6"/>
  <c r="CS403" i="6"/>
  <c r="DN403" i="6" s="1"/>
  <c r="DM403" i="6"/>
  <c r="DU438" i="6"/>
  <c r="DA438" i="6"/>
  <c r="DV438" i="6" s="1"/>
  <c r="DO403" i="6"/>
  <c r="CU403" i="6"/>
  <c r="DP403" i="6" s="1"/>
  <c r="DQ438" i="6"/>
  <c r="CW438" i="6"/>
  <c r="DR438" i="6" s="1"/>
  <c r="CW403" i="6"/>
  <c r="DR403" i="6" s="1"/>
  <c r="DQ403" i="6"/>
  <c r="DO438" i="6"/>
  <c r="CU438" i="6"/>
  <c r="DP438" i="6" s="1"/>
  <c r="CQ403" i="6"/>
  <c r="DL403" i="6" s="1"/>
  <c r="DK403" i="6"/>
  <c r="CY438" i="6"/>
  <c r="DT438" i="6" s="1"/>
  <c r="DS438" i="6"/>
  <c r="DE403" i="6"/>
  <c r="DZ403" i="6" s="1"/>
  <c r="DA403" i="6"/>
  <c r="DV403" i="6" s="1"/>
  <c r="DU403" i="6"/>
  <c r="DC438" i="6"/>
  <c r="DX438" i="6" s="1"/>
  <c r="DW438" i="6"/>
  <c r="CY403" i="6"/>
  <c r="DT403" i="6" s="1"/>
  <c r="DS403" i="6"/>
  <c r="CS521" i="6"/>
  <c r="DN521" i="6" s="1"/>
  <c r="DM521" i="6"/>
  <c r="CS438" i="6"/>
  <c r="DN438" i="6" s="1"/>
  <c r="DM438" i="6"/>
  <c r="DC403" i="6"/>
  <c r="DX403" i="6" s="1"/>
  <c r="DW403" i="6"/>
  <c r="DK521" i="6"/>
  <c r="CQ521" i="6"/>
  <c r="DL521" i="6" s="1"/>
  <c r="DE438" i="6"/>
  <c r="DZ438" i="6" s="1"/>
  <c r="DY438" i="6"/>
  <c r="DS149" i="6"/>
  <c r="CY149" i="6"/>
  <c r="DT149" i="6" s="1"/>
  <c r="DM415" i="6"/>
  <c r="CS415" i="6"/>
  <c r="DN415" i="6" s="1"/>
  <c r="DQ9" i="6"/>
  <c r="CW9" i="6"/>
  <c r="DR9" i="6" s="1"/>
  <c r="DA20" i="6"/>
  <c r="DV20" i="6" s="1"/>
  <c r="DU20" i="6"/>
  <c r="DW149" i="6"/>
  <c r="DC149" i="6"/>
  <c r="DX149" i="6" s="1"/>
  <c r="DA9" i="6"/>
  <c r="DV9" i="6" s="1"/>
  <c r="DU9" i="6"/>
  <c r="CQ20" i="6"/>
  <c r="DL20" i="6" s="1"/>
  <c r="DK20" i="6"/>
  <c r="CW149" i="6"/>
  <c r="DR149" i="6" s="1"/>
  <c r="DQ149" i="6"/>
  <c r="DY415" i="6"/>
  <c r="DE415" i="6"/>
  <c r="DZ415" i="6" s="1"/>
  <c r="CS9" i="6"/>
  <c r="DN9" i="6" s="1"/>
  <c r="DM9" i="6"/>
  <c r="DE20" i="6"/>
  <c r="DZ20" i="6" s="1"/>
  <c r="DY20" i="6"/>
  <c r="CQ149" i="6"/>
  <c r="DL149" i="6" s="1"/>
  <c r="DK149" i="6"/>
  <c r="CQ415" i="6"/>
  <c r="DL415" i="6" s="1"/>
  <c r="DK415" i="6"/>
  <c r="DS9" i="6"/>
  <c r="CY9" i="6"/>
  <c r="DT9" i="6" s="1"/>
  <c r="DO20" i="6"/>
  <c r="CU20" i="6"/>
  <c r="DP20" i="6" s="1"/>
  <c r="DA149" i="6"/>
  <c r="DV149" i="6" s="1"/>
  <c r="DU149" i="6"/>
  <c r="CU415" i="6"/>
  <c r="DP415" i="6" s="1"/>
  <c r="DO415" i="6"/>
  <c r="CQ9" i="6"/>
  <c r="DL9" i="6" s="1"/>
  <c r="DK9" i="6"/>
  <c r="DM20" i="6"/>
  <c r="DE149" i="6"/>
  <c r="DZ149" i="6" s="1"/>
  <c r="DY149" i="6"/>
  <c r="DE9" i="6"/>
  <c r="DZ9" i="6" s="1"/>
  <c r="CW20" i="6"/>
  <c r="DR20" i="6" s="1"/>
  <c r="DQ20" i="6"/>
  <c r="CS149" i="6"/>
  <c r="DN149" i="6" s="1"/>
  <c r="DM149" i="6"/>
  <c r="JO548" i="6"/>
  <c r="CE548" i="6" s="1"/>
  <c r="CF548" i="6" s="1"/>
  <c r="DU415" i="6"/>
  <c r="DA415" i="6"/>
  <c r="DV415" i="6" s="1"/>
  <c r="CU9" i="6"/>
  <c r="DP9" i="6" s="1"/>
  <c r="DO9" i="6"/>
  <c r="DW20" i="6"/>
  <c r="DC20" i="6"/>
  <c r="DX20" i="6" s="1"/>
  <c r="DO149" i="6"/>
  <c r="CU149" i="6"/>
  <c r="DP149" i="6" s="1"/>
  <c r="CY415" i="6"/>
  <c r="DT415" i="6" s="1"/>
  <c r="DS415" i="6"/>
  <c r="DC9" i="6"/>
  <c r="DX9" i="6" s="1"/>
  <c r="DW9" i="6"/>
  <c r="MG548" i="6"/>
  <c r="CZ548" i="6" s="1"/>
  <c r="DU548" i="6" s="1"/>
  <c r="MC548" i="6"/>
  <c r="CV548" i="6" s="1"/>
  <c r="DQ548" i="6" s="1"/>
  <c r="MK548" i="6"/>
  <c r="DD548" i="6" s="1"/>
  <c r="MA548" i="6"/>
  <c r="CT548" i="6" s="1"/>
  <c r="CU548" i="6" s="1"/>
  <c r="DP548" i="6" s="1"/>
  <c r="ME548" i="6"/>
  <c r="CX548" i="6" s="1"/>
  <c r="LW548" i="6"/>
  <c r="CP548" i="6" s="1"/>
  <c r="DK548" i="6" s="1"/>
  <c r="MI548" i="6"/>
  <c r="DB548" i="6" s="1"/>
  <c r="LY548" i="6"/>
  <c r="CR548" i="6" s="1"/>
  <c r="CY20" i="6"/>
  <c r="DT20" i="6" s="1"/>
  <c r="DS20" i="6"/>
  <c r="DY560" i="6"/>
  <c r="DE560" i="6"/>
  <c r="DZ560" i="6" s="1"/>
  <c r="DW563" i="6"/>
  <c r="DC563" i="6"/>
  <c r="DX563" i="6" s="1"/>
  <c r="DQ452" i="6"/>
  <c r="CW452" i="6"/>
  <c r="DR452" i="6" s="1"/>
  <c r="CS513" i="6"/>
  <c r="DN513" i="6" s="1"/>
  <c r="DM513" i="6"/>
  <c r="DA16" i="6"/>
  <c r="DV16" i="6" s="1"/>
  <c r="DU16" i="6"/>
  <c r="CS19" i="6"/>
  <c r="DN19" i="6" s="1"/>
  <c r="DU424" i="6"/>
  <c r="DA424" i="6"/>
  <c r="DV424" i="6" s="1"/>
  <c r="DS82" i="6"/>
  <c r="CY82" i="6"/>
  <c r="DT82" i="6" s="1"/>
  <c r="DK468" i="6"/>
  <c r="CQ468" i="6"/>
  <c r="DL468" i="6" s="1"/>
  <c r="CS86" i="6"/>
  <c r="DN86" i="6" s="1"/>
  <c r="DM86" i="6"/>
  <c r="DQ580" i="6"/>
  <c r="CW580" i="6"/>
  <c r="DR580" i="6" s="1"/>
  <c r="DU560" i="6"/>
  <c r="DA560" i="6"/>
  <c r="DV560" i="6" s="1"/>
  <c r="CU563" i="6"/>
  <c r="DP563" i="6" s="1"/>
  <c r="DO563" i="6"/>
  <c r="DA452" i="6"/>
  <c r="DV452" i="6" s="1"/>
  <c r="DU452" i="6"/>
  <c r="DU129" i="6"/>
  <c r="DA129" i="6"/>
  <c r="DV129" i="6" s="1"/>
  <c r="DC513" i="6"/>
  <c r="DX513" i="6" s="1"/>
  <c r="DW513" i="6"/>
  <c r="DY16" i="6"/>
  <c r="DE16" i="6"/>
  <c r="DZ16" i="6" s="1"/>
  <c r="CQ527" i="6"/>
  <c r="DL527" i="6" s="1"/>
  <c r="DK527" i="6"/>
  <c r="DQ82" i="6"/>
  <c r="CW82" i="6"/>
  <c r="DR82" i="6" s="1"/>
  <c r="CW468" i="6"/>
  <c r="DR468" i="6" s="1"/>
  <c r="DQ468" i="6"/>
  <c r="CS580" i="6"/>
  <c r="DN580" i="6" s="1"/>
  <c r="DM580" i="6"/>
  <c r="CU75" i="6"/>
  <c r="DP75" i="6" s="1"/>
  <c r="DO75" i="6"/>
  <c r="CQ560" i="6"/>
  <c r="DL560" i="6" s="1"/>
  <c r="DK560" i="6"/>
  <c r="DK563" i="6"/>
  <c r="CQ563" i="6"/>
  <c r="DL563" i="6" s="1"/>
  <c r="DY452" i="6"/>
  <c r="DE452" i="6"/>
  <c r="DZ452" i="6" s="1"/>
  <c r="DC129" i="6"/>
  <c r="DX129" i="6" s="1"/>
  <c r="DW129" i="6"/>
  <c r="DS513" i="6"/>
  <c r="CY513" i="6"/>
  <c r="DT513" i="6" s="1"/>
  <c r="DM16" i="6"/>
  <c r="CS16" i="6"/>
  <c r="DN16" i="6" s="1"/>
  <c r="DA527" i="6"/>
  <c r="DV527" i="6" s="1"/>
  <c r="DU527" i="6"/>
  <c r="DK19" i="6"/>
  <c r="CQ19" i="6"/>
  <c r="DL19" i="6" s="1"/>
  <c r="CY424" i="6"/>
  <c r="DT424" i="6" s="1"/>
  <c r="DS424" i="6"/>
  <c r="CS82" i="6"/>
  <c r="DN82" i="6" s="1"/>
  <c r="DM82" i="6"/>
  <c r="DM468" i="6"/>
  <c r="CS468" i="6"/>
  <c r="DN468" i="6" s="1"/>
  <c r="CQ86" i="6"/>
  <c r="DL86" i="6" s="1"/>
  <c r="DK86" i="6"/>
  <c r="DK75" i="6"/>
  <c r="CQ75" i="6"/>
  <c r="DL75" i="6" s="1"/>
  <c r="DQ560" i="6"/>
  <c r="CW560" i="6"/>
  <c r="DR560" i="6" s="1"/>
  <c r="DS563" i="6"/>
  <c r="CY563" i="6"/>
  <c r="DT563" i="6" s="1"/>
  <c r="CS452" i="6"/>
  <c r="DN452" i="6" s="1"/>
  <c r="DM452" i="6"/>
  <c r="CQ129" i="6"/>
  <c r="DL129" i="6" s="1"/>
  <c r="DK129" i="6"/>
  <c r="CU513" i="6"/>
  <c r="DP513" i="6" s="1"/>
  <c r="DO513" i="6"/>
  <c r="DW16" i="6"/>
  <c r="DC16" i="6"/>
  <c r="DX16" i="6" s="1"/>
  <c r="CW527" i="6"/>
  <c r="DR527" i="6" s="1"/>
  <c r="DQ527" i="6"/>
  <c r="DQ19" i="6"/>
  <c r="CW19" i="6"/>
  <c r="DR19" i="6" s="1"/>
  <c r="DC424" i="6"/>
  <c r="DX424" i="6" s="1"/>
  <c r="DW424" i="6"/>
  <c r="DE82" i="6"/>
  <c r="DZ82" i="6" s="1"/>
  <c r="DY82" i="6"/>
  <c r="DA468" i="6"/>
  <c r="DV468" i="6" s="1"/>
  <c r="DU468" i="6"/>
  <c r="DY86" i="6"/>
  <c r="DE86" i="6"/>
  <c r="DZ86" i="6" s="1"/>
  <c r="DK580" i="6"/>
  <c r="CQ580" i="6"/>
  <c r="DL580" i="6" s="1"/>
  <c r="DC75" i="6"/>
  <c r="DX75" i="6" s="1"/>
  <c r="DW75" i="6"/>
  <c r="CY560" i="6"/>
  <c r="DT560" i="6" s="1"/>
  <c r="DS560" i="6"/>
  <c r="DM563" i="6"/>
  <c r="CS563" i="6"/>
  <c r="DN563" i="6" s="1"/>
  <c r="DC452" i="6"/>
  <c r="DX452" i="6" s="1"/>
  <c r="DW452" i="6"/>
  <c r="DK513" i="6"/>
  <c r="CQ513" i="6"/>
  <c r="DL513" i="6" s="1"/>
  <c r="CU16" i="6"/>
  <c r="DP16" i="6" s="1"/>
  <c r="DO16" i="6"/>
  <c r="DS527" i="6"/>
  <c r="DE19" i="6"/>
  <c r="DZ19" i="6" s="1"/>
  <c r="DY19" i="6"/>
  <c r="CU424" i="6"/>
  <c r="DP424" i="6" s="1"/>
  <c r="DO424" i="6"/>
  <c r="DA82" i="6"/>
  <c r="DV82" i="6" s="1"/>
  <c r="DU82" i="6"/>
  <c r="DY468" i="6"/>
  <c r="DE468" i="6"/>
  <c r="DZ468" i="6" s="1"/>
  <c r="DQ86" i="6"/>
  <c r="CW86" i="6"/>
  <c r="DR86" i="6" s="1"/>
  <c r="DS580" i="6"/>
  <c r="CY580" i="6"/>
  <c r="DT580" i="6" s="1"/>
  <c r="DM75" i="6"/>
  <c r="DM560" i="6"/>
  <c r="CS560" i="6"/>
  <c r="DN560" i="6" s="1"/>
  <c r="DQ563" i="6"/>
  <c r="CW563" i="6"/>
  <c r="DR563" i="6" s="1"/>
  <c r="DS452" i="6"/>
  <c r="CY452" i="6"/>
  <c r="DT452" i="6" s="1"/>
  <c r="DM129" i="6"/>
  <c r="CS129" i="6"/>
  <c r="DN129" i="6" s="1"/>
  <c r="DA513" i="6"/>
  <c r="DV513" i="6" s="1"/>
  <c r="DU513" i="6"/>
  <c r="DS16" i="6"/>
  <c r="CY16" i="6"/>
  <c r="DT16" i="6" s="1"/>
  <c r="CS527" i="6"/>
  <c r="DN527" i="6" s="1"/>
  <c r="DM527" i="6"/>
  <c r="DU19" i="6"/>
  <c r="DW82" i="6"/>
  <c r="DC82" i="6"/>
  <c r="DX82" i="6" s="1"/>
  <c r="DS468" i="6"/>
  <c r="CY468" i="6"/>
  <c r="DT468" i="6" s="1"/>
  <c r="DA86" i="6"/>
  <c r="DV86" i="6" s="1"/>
  <c r="DU86" i="6"/>
  <c r="DA580" i="6"/>
  <c r="DV580" i="6" s="1"/>
  <c r="DU580" i="6"/>
  <c r="CY75" i="6"/>
  <c r="DT75" i="6" s="1"/>
  <c r="DS75" i="6"/>
  <c r="DC560" i="6"/>
  <c r="DX560" i="6" s="1"/>
  <c r="DU563" i="6"/>
  <c r="DA563" i="6"/>
  <c r="DV563" i="6" s="1"/>
  <c r="CU452" i="6"/>
  <c r="DP452" i="6" s="1"/>
  <c r="DO452" i="6"/>
  <c r="CY129" i="6"/>
  <c r="DT129" i="6" s="1"/>
  <c r="DS129" i="6"/>
  <c r="CW513" i="6"/>
  <c r="DR513" i="6" s="1"/>
  <c r="DQ513" i="6"/>
  <c r="DY527" i="6"/>
  <c r="DO468" i="6"/>
  <c r="CU468" i="6"/>
  <c r="DP468" i="6" s="1"/>
  <c r="DO86" i="6"/>
  <c r="CU86" i="6"/>
  <c r="DP86" i="6" s="1"/>
  <c r="DA75" i="6"/>
  <c r="DV75" i="6" s="1"/>
  <c r="DU75" i="6"/>
  <c r="CU560" i="6"/>
  <c r="DP560" i="6" s="1"/>
  <c r="DO560" i="6"/>
  <c r="DK452" i="6"/>
  <c r="CQ452" i="6"/>
  <c r="DL452" i="6" s="1"/>
  <c r="CU129" i="6"/>
  <c r="DP129" i="6" s="1"/>
  <c r="DO129" i="6"/>
  <c r="DY513" i="6"/>
  <c r="CQ16" i="6"/>
  <c r="DL16" i="6" s="1"/>
  <c r="DK16" i="6"/>
  <c r="DC527" i="6"/>
  <c r="DX527" i="6" s="1"/>
  <c r="DW527" i="6"/>
  <c r="DS19" i="6"/>
  <c r="CY19" i="6"/>
  <c r="DT19" i="6" s="1"/>
  <c r="DY424" i="6"/>
  <c r="DE424" i="6"/>
  <c r="DZ424" i="6" s="1"/>
  <c r="CY86" i="6"/>
  <c r="DT86" i="6" s="1"/>
  <c r="DO580" i="6"/>
  <c r="CW75" i="6"/>
  <c r="DR75" i="6" s="1"/>
  <c r="DQ75" i="6"/>
  <c r="DY554" i="6"/>
  <c r="DE554" i="6"/>
  <c r="DZ554" i="6" s="1"/>
  <c r="DA90" i="6"/>
  <c r="DV90" i="6" s="1"/>
  <c r="DU90" i="6"/>
  <c r="CW507" i="6"/>
  <c r="DR507" i="6" s="1"/>
  <c r="DQ507" i="6"/>
  <c r="CW12" i="6"/>
  <c r="DR12" i="6" s="1"/>
  <c r="DU472" i="6"/>
  <c r="DA472" i="6"/>
  <c r="DV472" i="6" s="1"/>
  <c r="DS534" i="6"/>
  <c r="CY534" i="6"/>
  <c r="DT534" i="6" s="1"/>
  <c r="DY440" i="6"/>
  <c r="DE440" i="6"/>
  <c r="DZ440" i="6" s="1"/>
  <c r="DA30" i="6"/>
  <c r="DV30" i="6" s="1"/>
  <c r="DU30" i="6"/>
  <c r="DU519" i="6"/>
  <c r="DA519" i="6"/>
  <c r="DV519" i="6" s="1"/>
  <c r="CS90" i="6"/>
  <c r="DN90" i="6" s="1"/>
  <c r="DW12" i="6"/>
  <c r="DC12" i="6"/>
  <c r="DX12" i="6" s="1"/>
  <c r="DY472" i="6"/>
  <c r="DE472" i="6"/>
  <c r="DZ472" i="6" s="1"/>
  <c r="DU534" i="6"/>
  <c r="CY30" i="6"/>
  <c r="DT30" i="6" s="1"/>
  <c r="DS30" i="6"/>
  <c r="DQ459" i="6"/>
  <c r="CW459" i="6"/>
  <c r="DR459" i="6" s="1"/>
  <c r="CY519" i="6"/>
  <c r="DT519" i="6" s="1"/>
  <c r="DS519" i="6"/>
  <c r="DU579" i="6"/>
  <c r="DK90" i="6"/>
  <c r="CQ90" i="6"/>
  <c r="DL90" i="6" s="1"/>
  <c r="CS507" i="6"/>
  <c r="DN507" i="6" s="1"/>
  <c r="DM507" i="6"/>
  <c r="DA12" i="6"/>
  <c r="DV12" i="6" s="1"/>
  <c r="DU12" i="6"/>
  <c r="CU472" i="6"/>
  <c r="DP472" i="6" s="1"/>
  <c r="DM534" i="6"/>
  <c r="CS534" i="6"/>
  <c r="DN534" i="6" s="1"/>
  <c r="DS440" i="6"/>
  <c r="CY440" i="6"/>
  <c r="DT440" i="6" s="1"/>
  <c r="DY459" i="6"/>
  <c r="DE459" i="6"/>
  <c r="DZ459" i="6" s="1"/>
  <c r="DY450" i="6"/>
  <c r="DE450" i="6"/>
  <c r="DZ450" i="6" s="1"/>
  <c r="DK554" i="6"/>
  <c r="CQ554" i="6"/>
  <c r="DL554" i="6" s="1"/>
  <c r="CU90" i="6"/>
  <c r="DP90" i="6" s="1"/>
  <c r="DO90" i="6"/>
  <c r="CU507" i="6"/>
  <c r="DP507" i="6" s="1"/>
  <c r="DO507" i="6"/>
  <c r="DY12" i="6"/>
  <c r="DE12" i="6"/>
  <c r="DZ12" i="6" s="1"/>
  <c r="DC534" i="6"/>
  <c r="DX534" i="6" s="1"/>
  <c r="DW534" i="6"/>
  <c r="DS554" i="6"/>
  <c r="CY554" i="6"/>
  <c r="DT554" i="6" s="1"/>
  <c r="DC90" i="6"/>
  <c r="DX90" i="6" s="1"/>
  <c r="DW90" i="6"/>
  <c r="DY507" i="6"/>
  <c r="DE507" i="6"/>
  <c r="DZ507" i="6" s="1"/>
  <c r="CS12" i="6"/>
  <c r="DN12" i="6" s="1"/>
  <c r="CY472" i="6"/>
  <c r="DT472" i="6" s="1"/>
  <c r="DS472" i="6"/>
  <c r="DQ534" i="6"/>
  <c r="CW534" i="6"/>
  <c r="DR534" i="6" s="1"/>
  <c r="DK440" i="6"/>
  <c r="CQ440" i="6"/>
  <c r="DL440" i="6" s="1"/>
  <c r="DY30" i="6"/>
  <c r="DE30" i="6"/>
  <c r="DZ30" i="6" s="1"/>
  <c r="DQ519" i="6"/>
  <c r="CW519" i="6"/>
  <c r="DR519" i="6" s="1"/>
  <c r="DW507" i="6"/>
  <c r="DK12" i="6"/>
  <c r="CQ12" i="6"/>
  <c r="DL12" i="6" s="1"/>
  <c r="DK472" i="6"/>
  <c r="CQ472" i="6"/>
  <c r="DL472" i="6" s="1"/>
  <c r="DU440" i="6"/>
  <c r="DA440" i="6"/>
  <c r="DV440" i="6" s="1"/>
  <c r="DS459" i="6"/>
  <c r="CY459" i="6"/>
  <c r="DT459" i="6" s="1"/>
  <c r="CQ450" i="6"/>
  <c r="DL450" i="6" s="1"/>
  <c r="DK450" i="6"/>
  <c r="DM519" i="6"/>
  <c r="CS519" i="6"/>
  <c r="DN519" i="6" s="1"/>
  <c r="DS80" i="6"/>
  <c r="CY80" i="6"/>
  <c r="DT80" i="6" s="1"/>
  <c r="DO579" i="6"/>
  <c r="DA554" i="6"/>
  <c r="DV554" i="6" s="1"/>
  <c r="DU554" i="6"/>
  <c r="DS90" i="6"/>
  <c r="CY90" i="6"/>
  <c r="DT90" i="6" s="1"/>
  <c r="DK507" i="6"/>
  <c r="CQ507" i="6"/>
  <c r="DL507" i="6" s="1"/>
  <c r="CY12" i="6"/>
  <c r="DT12" i="6" s="1"/>
  <c r="DS12" i="6"/>
  <c r="DK534" i="6"/>
  <c r="CQ534" i="6"/>
  <c r="DL534" i="6" s="1"/>
  <c r="DQ440" i="6"/>
  <c r="CW440" i="6"/>
  <c r="DR440" i="6" s="1"/>
  <c r="CS30" i="6"/>
  <c r="DN30" i="6" s="1"/>
  <c r="DM30" i="6"/>
  <c r="DA459" i="6"/>
  <c r="DV459" i="6" s="1"/>
  <c r="DU459" i="6"/>
  <c r="CY450" i="6"/>
  <c r="DT450" i="6" s="1"/>
  <c r="DS450" i="6"/>
  <c r="CU554" i="6"/>
  <c r="DP554" i="6" s="1"/>
  <c r="DO554" i="6"/>
  <c r="DY90" i="6"/>
  <c r="DE90" i="6"/>
  <c r="DZ90" i="6" s="1"/>
  <c r="CY507" i="6"/>
  <c r="DT507" i="6" s="1"/>
  <c r="DO12" i="6"/>
  <c r="CU12" i="6"/>
  <c r="DP12" i="6" s="1"/>
  <c r="DY534" i="6"/>
  <c r="DE534" i="6"/>
  <c r="DZ534" i="6" s="1"/>
  <c r="DA475" i="6"/>
  <c r="DV475" i="6" s="1"/>
  <c r="DU475" i="6"/>
  <c r="CQ439" i="6"/>
  <c r="DL439" i="6" s="1"/>
  <c r="DK439" i="6"/>
  <c r="DK476" i="6"/>
  <c r="CQ476" i="6"/>
  <c r="DL476" i="6" s="1"/>
  <c r="CY428" i="6"/>
  <c r="DT428" i="6" s="1"/>
  <c r="CY448" i="6"/>
  <c r="DT448" i="6" s="1"/>
  <c r="DS448" i="6"/>
  <c r="CQ531" i="6"/>
  <c r="DL531" i="6" s="1"/>
  <c r="CW491" i="6"/>
  <c r="DR491" i="6" s="1"/>
  <c r="CY439" i="6"/>
  <c r="DT439" i="6" s="1"/>
  <c r="DS439" i="6"/>
  <c r="DY467" i="6"/>
  <c r="DE467" i="6"/>
  <c r="DZ467" i="6" s="1"/>
  <c r="DC428" i="6"/>
  <c r="DX428" i="6" s="1"/>
  <c r="DW428" i="6"/>
  <c r="CU448" i="6"/>
  <c r="DP448" i="6" s="1"/>
  <c r="DO448" i="6"/>
  <c r="DS586" i="6"/>
  <c r="CW475" i="6"/>
  <c r="DR475" i="6" s="1"/>
  <c r="CY467" i="6"/>
  <c r="DT467" i="6" s="1"/>
  <c r="DS467" i="6"/>
  <c r="CW428" i="6"/>
  <c r="DR428" i="6" s="1"/>
  <c r="DQ428" i="6"/>
  <c r="DY448" i="6"/>
  <c r="DE448" i="6"/>
  <c r="DZ448" i="6" s="1"/>
  <c r="CQ467" i="6"/>
  <c r="DL467" i="6" s="1"/>
  <c r="DK467" i="6"/>
  <c r="CW599" i="6"/>
  <c r="DR599" i="6" s="1"/>
  <c r="DQ599" i="6"/>
  <c r="DA476" i="6"/>
  <c r="DV476" i="6" s="1"/>
  <c r="DU476" i="6"/>
  <c r="DK428" i="6"/>
  <c r="CQ428" i="6"/>
  <c r="DL428" i="6" s="1"/>
  <c r="DE532" i="6"/>
  <c r="DZ532" i="6" s="1"/>
  <c r="DY532" i="6"/>
  <c r="DO491" i="6"/>
  <c r="DS476" i="6"/>
  <c r="MI544" i="6"/>
  <c r="DB544" i="6" s="1"/>
  <c r="DW544" i="6" s="1"/>
  <c r="MK544" i="6"/>
  <c r="DD544" i="6" s="1"/>
  <c r="DE544" i="6" s="1"/>
  <c r="DZ544" i="6" s="1"/>
  <c r="ME544" i="6"/>
  <c r="CX544" i="6" s="1"/>
  <c r="CY544" i="6" s="1"/>
  <c r="DT544" i="6" s="1"/>
  <c r="LW544" i="6"/>
  <c r="CP544" i="6" s="1"/>
  <c r="DK544" i="6" s="1"/>
  <c r="MA544" i="6"/>
  <c r="CT544" i="6" s="1"/>
  <c r="CU544" i="6" s="1"/>
  <c r="DP544" i="6" s="1"/>
  <c r="MC544" i="6"/>
  <c r="CV544" i="6" s="1"/>
  <c r="LY544" i="6"/>
  <c r="CR544" i="6" s="1"/>
  <c r="CS544" i="6" s="1"/>
  <c r="DN544" i="6" s="1"/>
  <c r="MG544" i="6"/>
  <c r="CZ544" i="6" s="1"/>
  <c r="DA544" i="6" s="1"/>
  <c r="DV544" i="6" s="1"/>
  <c r="DS531" i="6"/>
  <c r="CY531" i="6"/>
  <c r="DT531" i="6" s="1"/>
  <c r="MA570" i="6"/>
  <c r="CT570" i="6" s="1"/>
  <c r="DO570" i="6" s="1"/>
  <c r="MI570" i="6"/>
  <c r="DB570" i="6" s="1"/>
  <c r="DC570" i="6" s="1"/>
  <c r="DX570" i="6" s="1"/>
  <c r="DY439" i="6"/>
  <c r="DE439" i="6"/>
  <c r="DZ439" i="6" s="1"/>
  <c r="DC467" i="6"/>
  <c r="DX467" i="6" s="1"/>
  <c r="DW467" i="6"/>
  <c r="DM428" i="6"/>
  <c r="CS428" i="6"/>
  <c r="DN428" i="6" s="1"/>
  <c r="DA448" i="6"/>
  <c r="DV448" i="6" s="1"/>
  <c r="DU448" i="6"/>
  <c r="JG544" i="6"/>
  <c r="BW544" i="6" s="1"/>
  <c r="BX544" i="6" s="1"/>
  <c r="JM544" i="6"/>
  <c r="CC544" i="6" s="1"/>
  <c r="CD544" i="6" s="1"/>
  <c r="JQ544" i="6"/>
  <c r="CG544" i="6" s="1"/>
  <c r="CH544" i="6" s="1"/>
  <c r="JE544" i="6"/>
  <c r="BU544" i="6" s="1"/>
  <c r="BV544" i="6" s="1"/>
  <c r="JI544" i="6"/>
  <c r="BY544" i="6" s="1"/>
  <c r="BZ544" i="6" s="1"/>
  <c r="JS544" i="6"/>
  <c r="CI544" i="6" s="1"/>
  <c r="CJ544" i="6" s="1"/>
  <c r="JK544" i="6"/>
  <c r="CA544" i="6" s="1"/>
  <c r="CB544" i="6" s="1"/>
  <c r="JO544" i="6"/>
  <c r="CE544" i="6" s="1"/>
  <c r="CF544" i="6" s="1"/>
  <c r="DM467" i="6"/>
  <c r="CS467" i="6"/>
  <c r="DN467" i="6" s="1"/>
  <c r="DW599" i="6"/>
  <c r="DC599" i="6"/>
  <c r="DX599" i="6" s="1"/>
  <c r="DC476" i="6"/>
  <c r="DX476" i="6" s="1"/>
  <c r="DW476" i="6"/>
  <c r="MK569" i="6"/>
  <c r="DD569" i="6" s="1"/>
  <c r="DY569" i="6" s="1"/>
  <c r="LW569" i="6"/>
  <c r="CP569" i="6" s="1"/>
  <c r="DK569" i="6" s="1"/>
  <c r="ME569" i="6"/>
  <c r="CX569" i="6" s="1"/>
  <c r="MA569" i="6"/>
  <c r="CT569" i="6" s="1"/>
  <c r="CU569" i="6" s="1"/>
  <c r="DP569" i="6" s="1"/>
  <c r="MI569" i="6"/>
  <c r="DB569" i="6" s="1"/>
  <c r="DW569" i="6" s="1"/>
  <c r="LY569" i="6"/>
  <c r="CR569" i="6" s="1"/>
  <c r="CS569" i="6" s="1"/>
  <c r="DN569" i="6" s="1"/>
  <c r="MC569" i="6"/>
  <c r="CV569" i="6" s="1"/>
  <c r="DQ569" i="6" s="1"/>
  <c r="MG569" i="6"/>
  <c r="CZ569" i="6" s="1"/>
  <c r="DU549" i="6"/>
  <c r="JE550" i="6"/>
  <c r="BU550" i="6" s="1"/>
  <c r="BV550" i="6" s="1"/>
  <c r="DU569" i="6" l="1"/>
  <c r="DA569" i="6"/>
  <c r="DV569" i="6" s="1"/>
  <c r="LS550" i="6"/>
  <c r="LT550" i="6"/>
  <c r="CS492" i="6"/>
  <c r="DN492" i="6" s="1"/>
  <c r="DM492" i="6"/>
  <c r="DC564" i="6"/>
  <c r="DX564" i="6" s="1"/>
  <c r="DW564" i="6"/>
  <c r="MC486" i="6"/>
  <c r="CV486" i="6" s="1"/>
  <c r="LY486" i="6"/>
  <c r="CR486" i="6" s="1"/>
  <c r="MK486" i="6"/>
  <c r="DD486" i="6" s="1"/>
  <c r="MG486" i="6"/>
  <c r="CZ486" i="6" s="1"/>
  <c r="MA486" i="6"/>
  <c r="CT486" i="6" s="1"/>
  <c r="ME486" i="6"/>
  <c r="CX486" i="6" s="1"/>
  <c r="CY486" i="6" s="1"/>
  <c r="DT486" i="6" s="1"/>
  <c r="MI486" i="6"/>
  <c r="DB486" i="6" s="1"/>
  <c r="DW486" i="6" s="1"/>
  <c r="LW486" i="6"/>
  <c r="CP486" i="6" s="1"/>
  <c r="CU454" i="6"/>
  <c r="DP454" i="6" s="1"/>
  <c r="DO454" i="6"/>
  <c r="DW370" i="6"/>
  <c r="DC370" i="6"/>
  <c r="DX370" i="6" s="1"/>
  <c r="JQ549" i="6"/>
  <c r="CG549" i="6" s="1"/>
  <c r="CH549" i="6" s="1"/>
  <c r="MC556" i="6"/>
  <c r="CV556" i="6" s="1"/>
  <c r="DQ556" i="6" s="1"/>
  <c r="MI556" i="6"/>
  <c r="DB556" i="6" s="1"/>
  <c r="MK556" i="6"/>
  <c r="DD556" i="6" s="1"/>
  <c r="MA556" i="6"/>
  <c r="CT556" i="6" s="1"/>
  <c r="DO556" i="6" s="1"/>
  <c r="MG556" i="6"/>
  <c r="CZ556" i="6" s="1"/>
  <c r="ME556" i="6"/>
  <c r="CX556" i="6" s="1"/>
  <c r="MA92" i="6"/>
  <c r="CT92" i="6" s="1"/>
  <c r="MC92" i="6"/>
  <c r="CV92" i="6" s="1"/>
  <c r="MI92" i="6"/>
  <c r="DB92" i="6" s="1"/>
  <c r="LW92" i="6"/>
  <c r="CP92" i="6" s="1"/>
  <c r="CQ92" i="6" s="1"/>
  <c r="DL92" i="6" s="1"/>
  <c r="ME92" i="6"/>
  <c r="CX92" i="6" s="1"/>
  <c r="DS92" i="6" s="1"/>
  <c r="MK92" i="6"/>
  <c r="DD92" i="6" s="1"/>
  <c r="LY92" i="6"/>
  <c r="CR92" i="6" s="1"/>
  <c r="DC63" i="6"/>
  <c r="DX63" i="6" s="1"/>
  <c r="DW63" i="6"/>
  <c r="DK6" i="6"/>
  <c r="CQ6" i="6"/>
  <c r="DL6" i="6" s="1"/>
  <c r="DA115" i="6"/>
  <c r="DV115" i="6" s="1"/>
  <c r="DU115" i="6"/>
  <c r="LY596" i="6"/>
  <c r="CR596" i="6" s="1"/>
  <c r="LW596" i="6"/>
  <c r="CP596" i="6" s="1"/>
  <c r="MC596" i="6"/>
  <c r="CV596" i="6" s="1"/>
  <c r="MG596" i="6"/>
  <c r="CZ596" i="6" s="1"/>
  <c r="MK596" i="6"/>
  <c r="DD596" i="6" s="1"/>
  <c r="MA596" i="6"/>
  <c r="CT596" i="6" s="1"/>
  <c r="MI596" i="6"/>
  <c r="DB596" i="6" s="1"/>
  <c r="DW148" i="6"/>
  <c r="DC148" i="6"/>
  <c r="DX148" i="6" s="1"/>
  <c r="DO368" i="6"/>
  <c r="CU368" i="6"/>
  <c r="DP368" i="6" s="1"/>
  <c r="BI67" i="6"/>
  <c r="AO67" i="6"/>
  <c r="BJ67" i="6" s="1"/>
  <c r="CU93" i="6"/>
  <c r="DP93" i="6" s="1"/>
  <c r="DO93" i="6"/>
  <c r="DM576" i="6"/>
  <c r="CS576" i="6"/>
  <c r="DN576" i="6" s="1"/>
  <c r="DK107" i="6"/>
  <c r="CQ107" i="6"/>
  <c r="DL107" i="6" s="1"/>
  <c r="DA432" i="6"/>
  <c r="DV432" i="6" s="1"/>
  <c r="DU432" i="6"/>
  <c r="BE382" i="6"/>
  <c r="AK382" i="6"/>
  <c r="BF382" i="6" s="1"/>
  <c r="MK570" i="6"/>
  <c r="DD570" i="6" s="1"/>
  <c r="DY570" i="6" s="1"/>
  <c r="MG570" i="6"/>
  <c r="CZ570" i="6" s="1"/>
  <c r="DA570" i="6" s="1"/>
  <c r="DV570" i="6" s="1"/>
  <c r="DK494" i="6"/>
  <c r="DE528" i="6"/>
  <c r="DZ528" i="6" s="1"/>
  <c r="DC516" i="6"/>
  <c r="DX516" i="6" s="1"/>
  <c r="JS549" i="6"/>
  <c r="CI549" i="6" s="1"/>
  <c r="CJ549" i="6" s="1"/>
  <c r="DK474" i="6"/>
  <c r="CS66" i="6"/>
  <c r="DN66" i="6" s="1"/>
  <c r="MA533" i="6"/>
  <c r="CT533" i="6" s="1"/>
  <c r="ME533" i="6"/>
  <c r="CX533" i="6" s="1"/>
  <c r="LY533" i="6"/>
  <c r="CR533" i="6" s="1"/>
  <c r="MC533" i="6"/>
  <c r="CV533" i="6" s="1"/>
  <c r="MG533" i="6"/>
  <c r="CZ533" i="6" s="1"/>
  <c r="MK533" i="6"/>
  <c r="DD533" i="6" s="1"/>
  <c r="LW533" i="6"/>
  <c r="CP533" i="6" s="1"/>
  <c r="CW593" i="6"/>
  <c r="DR593" i="6" s="1"/>
  <c r="DQ593" i="6"/>
  <c r="IY422" i="6"/>
  <c r="LQ422" i="6"/>
  <c r="MA110" i="6"/>
  <c r="CT110" i="6" s="1"/>
  <c r="LW110" i="6"/>
  <c r="CP110" i="6" s="1"/>
  <c r="MK110" i="6"/>
  <c r="DD110" i="6" s="1"/>
  <c r="MI110" i="6"/>
  <c r="DB110" i="6" s="1"/>
  <c r="ME110" i="6"/>
  <c r="CX110" i="6" s="1"/>
  <c r="LY110" i="6"/>
  <c r="CR110" i="6" s="1"/>
  <c r="DM110" i="6" s="1"/>
  <c r="MC110" i="6"/>
  <c r="CV110" i="6" s="1"/>
  <c r="BG50" i="6"/>
  <c r="AM50" i="6"/>
  <c r="BH50" i="6" s="1"/>
  <c r="AE144" i="6"/>
  <c r="AZ144" i="6" s="1"/>
  <c r="AY144" i="6"/>
  <c r="DM173" i="6"/>
  <c r="CS173" i="6"/>
  <c r="DN173" i="6" s="1"/>
  <c r="AY208" i="6"/>
  <c r="AE208" i="6"/>
  <c r="AZ208" i="6" s="1"/>
  <c r="BA217" i="6"/>
  <c r="AG217" i="6"/>
  <c r="BB217" i="6" s="1"/>
  <c r="BK253" i="6"/>
  <c r="AQ253" i="6"/>
  <c r="BL253" i="6" s="1"/>
  <c r="BE308" i="6"/>
  <c r="AK308" i="6"/>
  <c r="BF308" i="6" s="1"/>
  <c r="AO323" i="6"/>
  <c r="BJ323" i="6" s="1"/>
  <c r="BI323" i="6"/>
  <c r="BC311" i="6"/>
  <c r="AI311" i="6"/>
  <c r="BD311" i="6" s="1"/>
  <c r="DQ322" i="6"/>
  <c r="CW322" i="6"/>
  <c r="DR322" i="6" s="1"/>
  <c r="AO326" i="6"/>
  <c r="BJ326" i="6" s="1"/>
  <c r="BI326" i="6"/>
  <c r="BG328" i="6"/>
  <c r="AM328" i="6"/>
  <c r="BH328" i="6" s="1"/>
  <c r="CS307" i="6"/>
  <c r="DN307" i="6" s="1"/>
  <c r="DM307" i="6"/>
  <c r="BA303" i="6"/>
  <c r="AG303" i="6"/>
  <c r="BB303" i="6" s="1"/>
  <c r="BE385" i="6"/>
  <c r="AK385" i="6"/>
  <c r="BF385" i="6" s="1"/>
  <c r="AI448" i="6"/>
  <c r="BD448" i="6" s="1"/>
  <c r="BC448" i="6"/>
  <c r="JG476" i="6"/>
  <c r="BW476" i="6" s="1"/>
  <c r="BX476" i="6" s="1"/>
  <c r="JK476" i="6"/>
  <c r="CA476" i="6" s="1"/>
  <c r="CB476" i="6" s="1"/>
  <c r="JS476" i="6"/>
  <c r="CI476" i="6" s="1"/>
  <c r="CJ476" i="6" s="1"/>
  <c r="JE476" i="6"/>
  <c r="BU476" i="6" s="1"/>
  <c r="BV476" i="6" s="1"/>
  <c r="CU155" i="6"/>
  <c r="DP155" i="6" s="1"/>
  <c r="DO155" i="6"/>
  <c r="MC570" i="6"/>
  <c r="CV570" i="6" s="1"/>
  <c r="DQ570" i="6" s="1"/>
  <c r="DW487" i="6"/>
  <c r="JO549" i="6"/>
  <c r="CE549" i="6" s="1"/>
  <c r="CF549" i="6" s="1"/>
  <c r="DA96" i="6"/>
  <c r="DV96" i="6" s="1"/>
  <c r="CW44" i="6"/>
  <c r="DR44" i="6" s="1"/>
  <c r="DQ44" i="6"/>
  <c r="DC43" i="6"/>
  <c r="DX43" i="6" s="1"/>
  <c r="DW43" i="6"/>
  <c r="MK589" i="6"/>
  <c r="DD589" i="6" s="1"/>
  <c r="MC589" i="6"/>
  <c r="CV589" i="6" s="1"/>
  <c r="LY589" i="6"/>
  <c r="CR589" i="6" s="1"/>
  <c r="MG589" i="6"/>
  <c r="CZ589" i="6" s="1"/>
  <c r="ME589" i="6"/>
  <c r="CX589" i="6" s="1"/>
  <c r="LW589" i="6"/>
  <c r="CP589" i="6" s="1"/>
  <c r="MA589" i="6"/>
  <c r="CT589" i="6" s="1"/>
  <c r="JI64" i="6"/>
  <c r="BY64" i="6" s="1"/>
  <c r="BZ64" i="6" s="1"/>
  <c r="JS64" i="6"/>
  <c r="CI64" i="6" s="1"/>
  <c r="CJ64" i="6" s="1"/>
  <c r="JM64" i="6"/>
  <c r="CC64" i="6" s="1"/>
  <c r="CD64" i="6" s="1"/>
  <c r="JK64" i="6"/>
  <c r="CA64" i="6" s="1"/>
  <c r="CB64" i="6" s="1"/>
  <c r="JO64" i="6"/>
  <c r="CE64" i="6" s="1"/>
  <c r="CF64" i="6" s="1"/>
  <c r="JQ64" i="6"/>
  <c r="CG64" i="6" s="1"/>
  <c r="CH64" i="6" s="1"/>
  <c r="JG64" i="6"/>
  <c r="BW64" i="6" s="1"/>
  <c r="BX64" i="6" s="1"/>
  <c r="JE64" i="6"/>
  <c r="BU64" i="6" s="1"/>
  <c r="BV64" i="6" s="1"/>
  <c r="DC51" i="6"/>
  <c r="DX51" i="6" s="1"/>
  <c r="DW51" i="6"/>
  <c r="LY570" i="6"/>
  <c r="CR570" i="6" s="1"/>
  <c r="CS570" i="6" s="1"/>
  <c r="DN570" i="6" s="1"/>
  <c r="CU588" i="6"/>
  <c r="DP588" i="6" s="1"/>
  <c r="JK549" i="6"/>
  <c r="CA549" i="6" s="1"/>
  <c r="CB549" i="6" s="1"/>
  <c r="CU57" i="6"/>
  <c r="DP57" i="6" s="1"/>
  <c r="IY470" i="6"/>
  <c r="LQ470" i="6"/>
  <c r="LW570" i="6"/>
  <c r="CP570" i="6" s="1"/>
  <c r="DK570" i="6" s="1"/>
  <c r="DE80" i="6"/>
  <c r="DZ80" i="6" s="1"/>
  <c r="JG549" i="6"/>
  <c r="BW549" i="6" s="1"/>
  <c r="BX549" i="6" s="1"/>
  <c r="DK44" i="6"/>
  <c r="CQ44" i="6"/>
  <c r="DL44" i="6" s="1"/>
  <c r="DK131" i="6"/>
  <c r="CQ131" i="6"/>
  <c r="DL131" i="6" s="1"/>
  <c r="DE95" i="6"/>
  <c r="DZ95" i="6" s="1"/>
  <c r="DY95" i="6"/>
  <c r="CS558" i="6"/>
  <c r="DN558" i="6" s="1"/>
  <c r="DM558" i="6"/>
  <c r="CS69" i="6"/>
  <c r="DN69" i="6" s="1"/>
  <c r="DM69" i="6"/>
  <c r="CW95" i="6"/>
  <c r="DR95" i="6" s="1"/>
  <c r="DQ95" i="6"/>
  <c r="MC564" i="6"/>
  <c r="CV564" i="6" s="1"/>
  <c r="MK564" i="6"/>
  <c r="DD564" i="6" s="1"/>
  <c r="LY564" i="6"/>
  <c r="CR564" i="6" s="1"/>
  <c r="CS564" i="6" s="1"/>
  <c r="DN564" i="6" s="1"/>
  <c r="MG564" i="6"/>
  <c r="CZ564" i="6" s="1"/>
  <c r="LW564" i="6"/>
  <c r="CP564" i="6" s="1"/>
  <c r="MA564" i="6"/>
  <c r="CT564" i="6" s="1"/>
  <c r="ME564" i="6"/>
  <c r="CX564" i="6" s="1"/>
  <c r="CY564" i="6" s="1"/>
  <c r="DT564" i="6" s="1"/>
  <c r="ME482" i="6"/>
  <c r="CX482" i="6" s="1"/>
  <c r="MI482" i="6"/>
  <c r="DB482" i="6" s="1"/>
  <c r="MA482" i="6"/>
  <c r="CT482" i="6" s="1"/>
  <c r="MC482" i="6"/>
  <c r="CV482" i="6" s="1"/>
  <c r="LY482" i="6"/>
  <c r="CR482" i="6" s="1"/>
  <c r="MK482" i="6"/>
  <c r="DD482" i="6" s="1"/>
  <c r="LW482" i="6"/>
  <c r="CP482" i="6" s="1"/>
  <c r="MG482" i="6"/>
  <c r="CZ482" i="6" s="1"/>
  <c r="DQ506" i="6"/>
  <c r="CW506" i="6"/>
  <c r="DR506" i="6" s="1"/>
  <c r="CW16" i="6"/>
  <c r="DR16" i="6" s="1"/>
  <c r="DC86" i="6"/>
  <c r="DX86" i="6" s="1"/>
  <c r="DE442" i="6"/>
  <c r="DZ442" i="6" s="1"/>
  <c r="DU447" i="6"/>
  <c r="CU26" i="6"/>
  <c r="DP26" i="6" s="1"/>
  <c r="DO26" i="6"/>
  <c r="DC33" i="6"/>
  <c r="DX33" i="6" s="1"/>
  <c r="DW33" i="6"/>
  <c r="DK62" i="6"/>
  <c r="CQ62" i="6"/>
  <c r="DL62" i="6" s="1"/>
  <c r="DC53" i="6"/>
  <c r="DX53" i="6" s="1"/>
  <c r="DW53" i="6"/>
  <c r="JO550" i="6"/>
  <c r="CE550" i="6" s="1"/>
  <c r="CF550" i="6" s="1"/>
  <c r="CY514" i="6"/>
  <c r="DT514" i="6" s="1"/>
  <c r="DK132" i="6"/>
  <c r="CW57" i="6"/>
  <c r="DR57" i="6" s="1"/>
  <c r="DQ57" i="6"/>
  <c r="DA81" i="6"/>
  <c r="DV81" i="6" s="1"/>
  <c r="DU81" i="6"/>
  <c r="DO493" i="6"/>
  <c r="CU493" i="6"/>
  <c r="DP493" i="6" s="1"/>
  <c r="JG75" i="6"/>
  <c r="BW75" i="6" s="1"/>
  <c r="BX75" i="6" s="1"/>
  <c r="JO75" i="6"/>
  <c r="CE75" i="6" s="1"/>
  <c r="CF75" i="6" s="1"/>
  <c r="JK75" i="6"/>
  <c r="CA75" i="6" s="1"/>
  <c r="CB75" i="6" s="1"/>
  <c r="JQ75" i="6"/>
  <c r="CG75" i="6" s="1"/>
  <c r="CH75" i="6" s="1"/>
  <c r="JI75" i="6"/>
  <c r="BY75" i="6" s="1"/>
  <c r="BZ75" i="6" s="1"/>
  <c r="JE75" i="6"/>
  <c r="BU75" i="6" s="1"/>
  <c r="BV75" i="6" s="1"/>
  <c r="JM110" i="6"/>
  <c r="CC110" i="6" s="1"/>
  <c r="CD110" i="6" s="1"/>
  <c r="JS110" i="6"/>
  <c r="CI110" i="6" s="1"/>
  <c r="CJ110" i="6" s="1"/>
  <c r="JO110" i="6"/>
  <c r="CE110" i="6" s="1"/>
  <c r="CF110" i="6" s="1"/>
  <c r="JI110" i="6"/>
  <c r="BY110" i="6" s="1"/>
  <c r="BZ110" i="6" s="1"/>
  <c r="JG110" i="6"/>
  <c r="BW110" i="6" s="1"/>
  <c r="BX110" i="6" s="1"/>
  <c r="JQ110" i="6"/>
  <c r="CG110" i="6" s="1"/>
  <c r="CH110" i="6" s="1"/>
  <c r="AO189" i="6"/>
  <c r="BJ189" i="6" s="1"/>
  <c r="BI189" i="6"/>
  <c r="CU135" i="6"/>
  <c r="DP135" i="6" s="1"/>
  <c r="CW511" i="6"/>
  <c r="DR511" i="6" s="1"/>
  <c r="CQ504" i="6"/>
  <c r="DL504" i="6" s="1"/>
  <c r="DM109" i="6"/>
  <c r="DS148" i="6"/>
  <c r="CY148" i="6"/>
  <c r="DT148" i="6" s="1"/>
  <c r="CY23" i="6"/>
  <c r="DT23" i="6" s="1"/>
  <c r="DS23" i="6"/>
  <c r="DA100" i="6"/>
  <c r="DV100" i="6" s="1"/>
  <c r="DU100" i="6"/>
  <c r="ME132" i="6"/>
  <c r="CX132" i="6" s="1"/>
  <c r="MC132" i="6"/>
  <c r="CV132" i="6" s="1"/>
  <c r="DQ132" i="6" s="1"/>
  <c r="MI132" i="6"/>
  <c r="DB132" i="6" s="1"/>
  <c r="MK132" i="6"/>
  <c r="DD132" i="6" s="1"/>
  <c r="LY132" i="6"/>
  <c r="CR132" i="6" s="1"/>
  <c r="MA132" i="6"/>
  <c r="CT132" i="6" s="1"/>
  <c r="MG132" i="6"/>
  <c r="CZ132" i="6" s="1"/>
  <c r="DM418" i="6"/>
  <c r="DS96" i="6"/>
  <c r="CY96" i="6"/>
  <c r="DT96" i="6" s="1"/>
  <c r="CU8" i="6"/>
  <c r="DP8" i="6" s="1"/>
  <c r="DO8" i="6"/>
  <c r="DC88" i="6"/>
  <c r="DX88" i="6" s="1"/>
  <c r="DW88" i="6"/>
  <c r="DU50" i="6"/>
  <c r="DA50" i="6"/>
  <c r="DV50" i="6" s="1"/>
  <c r="DU119" i="6"/>
  <c r="DA119" i="6"/>
  <c r="DV119" i="6" s="1"/>
  <c r="DY521" i="6"/>
  <c r="DE521" i="6"/>
  <c r="DZ521" i="6" s="1"/>
  <c r="DO501" i="6"/>
  <c r="CU501" i="6"/>
  <c r="DP501" i="6" s="1"/>
  <c r="CS391" i="6"/>
  <c r="DN391" i="6" s="1"/>
  <c r="DM391" i="6"/>
  <c r="DY26" i="6"/>
  <c r="CS45" i="6"/>
  <c r="DN45" i="6" s="1"/>
  <c r="DM45" i="6"/>
  <c r="AC368" i="6"/>
  <c r="AX368" i="6" s="1"/>
  <c r="AW368" i="6"/>
  <c r="DA494" i="6"/>
  <c r="DV494" i="6" s="1"/>
  <c r="DU494" i="6"/>
  <c r="BK391" i="6"/>
  <c r="AQ391" i="6"/>
  <c r="BL391" i="6" s="1"/>
  <c r="DK99" i="6"/>
  <c r="CQ99" i="6"/>
  <c r="DL99" i="6" s="1"/>
  <c r="MG515" i="6"/>
  <c r="CZ515" i="6" s="1"/>
  <c r="LW515" i="6"/>
  <c r="CP515" i="6" s="1"/>
  <c r="MK515" i="6"/>
  <c r="DD515" i="6" s="1"/>
  <c r="MC515" i="6"/>
  <c r="CV515" i="6" s="1"/>
  <c r="MA515" i="6"/>
  <c r="CT515" i="6" s="1"/>
  <c r="MI515" i="6"/>
  <c r="DB515" i="6" s="1"/>
  <c r="LY515" i="6"/>
  <c r="CR515" i="6" s="1"/>
  <c r="ME515" i="6"/>
  <c r="CX515" i="6" s="1"/>
  <c r="DM555" i="6"/>
  <c r="DS125" i="6"/>
  <c r="CY125" i="6"/>
  <c r="DT125" i="6" s="1"/>
  <c r="JB570" i="6"/>
  <c r="JA570" i="6"/>
  <c r="JB569" i="6"/>
  <c r="JA569" i="6"/>
  <c r="DW50" i="6"/>
  <c r="DC50" i="6"/>
  <c r="DX50" i="6" s="1"/>
  <c r="JO507" i="6"/>
  <c r="CE507" i="6" s="1"/>
  <c r="CF507" i="6" s="1"/>
  <c r="JG507" i="6"/>
  <c r="BW507" i="6" s="1"/>
  <c r="BX507" i="6" s="1"/>
  <c r="JI507" i="6"/>
  <c r="BY507" i="6" s="1"/>
  <c r="BZ507" i="6" s="1"/>
  <c r="JK507" i="6"/>
  <c r="CA507" i="6" s="1"/>
  <c r="CB507" i="6" s="1"/>
  <c r="JM507" i="6"/>
  <c r="CC507" i="6" s="1"/>
  <c r="CD507" i="6" s="1"/>
  <c r="JE507" i="6"/>
  <c r="BU507" i="6" s="1"/>
  <c r="BV507" i="6" s="1"/>
  <c r="JS507" i="6"/>
  <c r="CI507" i="6" s="1"/>
  <c r="CJ507" i="6" s="1"/>
  <c r="JQ507" i="6"/>
  <c r="CG507" i="6" s="1"/>
  <c r="CH507" i="6" s="1"/>
  <c r="DK43" i="6"/>
  <c r="CQ43" i="6"/>
  <c r="DL43" i="6" s="1"/>
  <c r="DA370" i="6"/>
  <c r="DV370" i="6" s="1"/>
  <c r="DU370" i="6"/>
  <c r="DW400" i="6"/>
  <c r="DC400" i="6"/>
  <c r="DX400" i="6" s="1"/>
  <c r="LQ512" i="6"/>
  <c r="IY512" i="6"/>
  <c r="DQ520" i="6"/>
  <c r="CW520" i="6"/>
  <c r="DR520" i="6" s="1"/>
  <c r="MG92" i="6"/>
  <c r="CZ92" i="6" s="1"/>
  <c r="CW116" i="6"/>
  <c r="DR116" i="6" s="1"/>
  <c r="DQ116" i="6"/>
  <c r="DK112" i="6"/>
  <c r="CQ112" i="6"/>
  <c r="DL112" i="6" s="1"/>
  <c r="DC376" i="6"/>
  <c r="DX376" i="6" s="1"/>
  <c r="DW376" i="6"/>
  <c r="DY32" i="6"/>
  <c r="DE32" i="6"/>
  <c r="DZ32" i="6" s="1"/>
  <c r="JQ407" i="6"/>
  <c r="CG407" i="6" s="1"/>
  <c r="CH407" i="6" s="1"/>
  <c r="JG407" i="6"/>
  <c r="BW407" i="6" s="1"/>
  <c r="BX407" i="6" s="1"/>
  <c r="JO407" i="6"/>
  <c r="CE407" i="6" s="1"/>
  <c r="CF407" i="6" s="1"/>
  <c r="JM407" i="6"/>
  <c r="CC407" i="6" s="1"/>
  <c r="CD407" i="6" s="1"/>
  <c r="JK407" i="6"/>
  <c r="CA407" i="6" s="1"/>
  <c r="CB407" i="6" s="1"/>
  <c r="JI407" i="6"/>
  <c r="BY407" i="6" s="1"/>
  <c r="BZ407" i="6" s="1"/>
  <c r="JS407" i="6"/>
  <c r="CI407" i="6" s="1"/>
  <c r="CJ407" i="6" s="1"/>
  <c r="JE407" i="6"/>
  <c r="BU407" i="6" s="1"/>
  <c r="BV407" i="6" s="1"/>
  <c r="JK439" i="6"/>
  <c r="CA439" i="6" s="1"/>
  <c r="CB439" i="6" s="1"/>
  <c r="JE439" i="6"/>
  <c r="BU439" i="6" s="1"/>
  <c r="BV439" i="6" s="1"/>
  <c r="JQ439" i="6"/>
  <c r="CG439" i="6" s="1"/>
  <c r="CH439" i="6" s="1"/>
  <c r="JO439" i="6"/>
  <c r="CE439" i="6" s="1"/>
  <c r="CF439" i="6" s="1"/>
  <c r="JS439" i="6"/>
  <c r="CI439" i="6" s="1"/>
  <c r="CJ439" i="6" s="1"/>
  <c r="JI439" i="6"/>
  <c r="BY439" i="6" s="1"/>
  <c r="BZ439" i="6" s="1"/>
  <c r="JM439" i="6"/>
  <c r="CC439" i="6" s="1"/>
  <c r="CD439" i="6" s="1"/>
  <c r="JG439" i="6"/>
  <c r="BW439" i="6" s="1"/>
  <c r="BX439" i="6" s="1"/>
  <c r="DQ133" i="6"/>
  <c r="CW133" i="6"/>
  <c r="DR133" i="6" s="1"/>
  <c r="JK471" i="6"/>
  <c r="CA471" i="6" s="1"/>
  <c r="CB471" i="6" s="1"/>
  <c r="JI471" i="6"/>
  <c r="BY471" i="6" s="1"/>
  <c r="BZ471" i="6" s="1"/>
  <c r="JM471" i="6"/>
  <c r="CC471" i="6" s="1"/>
  <c r="CD471" i="6" s="1"/>
  <c r="JQ471" i="6"/>
  <c r="CG471" i="6" s="1"/>
  <c r="CH471" i="6" s="1"/>
  <c r="JO471" i="6"/>
  <c r="CE471" i="6" s="1"/>
  <c r="CF471" i="6" s="1"/>
  <c r="JS471" i="6"/>
  <c r="CI471" i="6" s="1"/>
  <c r="CJ471" i="6" s="1"/>
  <c r="JE471" i="6"/>
  <c r="BU471" i="6" s="1"/>
  <c r="BV471" i="6" s="1"/>
  <c r="DK484" i="6"/>
  <c r="CQ484" i="6"/>
  <c r="DL484" i="6" s="1"/>
  <c r="JG464" i="6"/>
  <c r="BW464" i="6" s="1"/>
  <c r="BX464" i="6" s="1"/>
  <c r="JK464" i="6"/>
  <c r="CA464" i="6" s="1"/>
  <c r="CB464" i="6" s="1"/>
  <c r="JO464" i="6"/>
  <c r="CE464" i="6" s="1"/>
  <c r="CF464" i="6" s="1"/>
  <c r="JI464" i="6"/>
  <c r="BY464" i="6" s="1"/>
  <c r="BZ464" i="6" s="1"/>
  <c r="JM464" i="6"/>
  <c r="CC464" i="6" s="1"/>
  <c r="CD464" i="6" s="1"/>
  <c r="JE464" i="6"/>
  <c r="BU464" i="6" s="1"/>
  <c r="BV464" i="6" s="1"/>
  <c r="JQ464" i="6"/>
  <c r="CG464" i="6" s="1"/>
  <c r="CH464" i="6" s="1"/>
  <c r="JS464" i="6"/>
  <c r="CI464" i="6" s="1"/>
  <c r="CJ464" i="6" s="1"/>
  <c r="BE546" i="6"/>
  <c r="AK546" i="6"/>
  <c r="BF546" i="6" s="1"/>
  <c r="CU506" i="6"/>
  <c r="DP506" i="6" s="1"/>
  <c r="DO506" i="6"/>
  <c r="MC555" i="6"/>
  <c r="CV555" i="6" s="1"/>
  <c r="AM287" i="6"/>
  <c r="BH287" i="6" s="1"/>
  <c r="BG287" i="6"/>
  <c r="BG499" i="6"/>
  <c r="AM499" i="6"/>
  <c r="BH499" i="6" s="1"/>
  <c r="AO197" i="6"/>
  <c r="BJ197" i="6" s="1"/>
  <c r="BI197" i="6"/>
  <c r="AO228" i="6"/>
  <c r="BJ228" i="6" s="1"/>
  <c r="BI228" i="6"/>
  <c r="JM548" i="6"/>
  <c r="CC548" i="6" s="1"/>
  <c r="CD548" i="6" s="1"/>
  <c r="AQ239" i="6"/>
  <c r="BL239" i="6" s="1"/>
  <c r="BK239" i="6"/>
  <c r="DW259" i="6"/>
  <c r="DC259" i="6"/>
  <c r="DX259" i="6" s="1"/>
  <c r="AQ384" i="6"/>
  <c r="BL384" i="6" s="1"/>
  <c r="BK384" i="6"/>
  <c r="DQ351" i="6"/>
  <c r="CW351" i="6"/>
  <c r="DR351" i="6" s="1"/>
  <c r="AQ26" i="6"/>
  <c r="BL26" i="6" s="1"/>
  <c r="BK26" i="6"/>
  <c r="CW27" i="6"/>
  <c r="DR27" i="6" s="1"/>
  <c r="DQ27" i="6"/>
  <c r="ME555" i="6"/>
  <c r="CX555" i="6" s="1"/>
  <c r="LQ471" i="6"/>
  <c r="BE45" i="6"/>
  <c r="AK45" i="6"/>
  <c r="BF45" i="6" s="1"/>
  <c r="BG138" i="6"/>
  <c r="AM138" i="6"/>
  <c r="BH138" i="6" s="1"/>
  <c r="CU297" i="6"/>
  <c r="DP297" i="6" s="1"/>
  <c r="DO297" i="6"/>
  <c r="AY339" i="6"/>
  <c r="AE339" i="6"/>
  <c r="AZ339" i="6" s="1"/>
  <c r="MI555" i="6"/>
  <c r="DB555" i="6" s="1"/>
  <c r="BG95" i="6"/>
  <c r="AM95" i="6"/>
  <c r="BH95" i="6" s="1"/>
  <c r="JS404" i="6"/>
  <c r="CI404" i="6" s="1"/>
  <c r="CJ404" i="6" s="1"/>
  <c r="JE404" i="6"/>
  <c r="BU404" i="6" s="1"/>
  <c r="BV404" i="6" s="1"/>
  <c r="JI404" i="6"/>
  <c r="BY404" i="6" s="1"/>
  <c r="BZ404" i="6" s="1"/>
  <c r="JG404" i="6"/>
  <c r="BW404" i="6" s="1"/>
  <c r="BX404" i="6" s="1"/>
  <c r="AE198" i="6"/>
  <c r="AZ198" i="6" s="1"/>
  <c r="AY198" i="6"/>
  <c r="IY552" i="6"/>
  <c r="IZ552" i="6" s="1"/>
  <c r="LQ552" i="6"/>
  <c r="LR552" i="6" s="1"/>
  <c r="DE305" i="6"/>
  <c r="DZ305" i="6" s="1"/>
  <c r="DY305" i="6"/>
  <c r="BE62" i="6"/>
  <c r="AK62" i="6"/>
  <c r="BF62" i="6" s="1"/>
  <c r="DS168" i="6"/>
  <c r="CY168" i="6"/>
  <c r="DT168" i="6" s="1"/>
  <c r="AE584" i="6"/>
  <c r="AZ584" i="6" s="1"/>
  <c r="AY584" i="6"/>
  <c r="DA488" i="6"/>
  <c r="DV488" i="6" s="1"/>
  <c r="AM20" i="6"/>
  <c r="BH20" i="6" s="1"/>
  <c r="BG20" i="6"/>
  <c r="BG155" i="6"/>
  <c r="AM155" i="6"/>
  <c r="BH155" i="6" s="1"/>
  <c r="BI231" i="6"/>
  <c r="AO231" i="6"/>
  <c r="BJ231" i="6" s="1"/>
  <c r="BC332" i="6"/>
  <c r="AI332" i="6"/>
  <c r="BD332" i="6" s="1"/>
  <c r="LQ525" i="6"/>
  <c r="IY525" i="6"/>
  <c r="JE41" i="6"/>
  <c r="BU41" i="6" s="1"/>
  <c r="BV41" i="6" s="1"/>
  <c r="BE99" i="6"/>
  <c r="AK99" i="6"/>
  <c r="BF99" i="6" s="1"/>
  <c r="LW555" i="6"/>
  <c r="CP555" i="6" s="1"/>
  <c r="DS179" i="6"/>
  <c r="CY179" i="6"/>
  <c r="DT179" i="6" s="1"/>
  <c r="IY455" i="6"/>
  <c r="LQ455" i="6"/>
  <c r="AE63" i="6"/>
  <c r="AZ63" i="6" s="1"/>
  <c r="AY63" i="6"/>
  <c r="BE316" i="6"/>
  <c r="AK316" i="6"/>
  <c r="BF316" i="6" s="1"/>
  <c r="DW327" i="6"/>
  <c r="DC327" i="6"/>
  <c r="DX327" i="6" s="1"/>
  <c r="AO297" i="6"/>
  <c r="BJ297" i="6" s="1"/>
  <c r="BI297" i="6"/>
  <c r="DO316" i="6"/>
  <c r="CU316" i="6"/>
  <c r="DP316" i="6" s="1"/>
  <c r="DA48" i="6"/>
  <c r="DV48" i="6" s="1"/>
  <c r="DU48" i="6"/>
  <c r="AW54" i="6"/>
  <c r="AC54" i="6"/>
  <c r="AX54" i="6" s="1"/>
  <c r="AY119" i="6"/>
  <c r="AE119" i="6"/>
  <c r="AZ119" i="6" s="1"/>
  <c r="MG508" i="6"/>
  <c r="CZ508" i="6" s="1"/>
  <c r="ME508" i="6"/>
  <c r="CX508" i="6" s="1"/>
  <c r="DO537" i="6"/>
  <c r="CU537" i="6"/>
  <c r="DP537" i="6" s="1"/>
  <c r="LZ594" i="6"/>
  <c r="MA594" i="6" s="1"/>
  <c r="CT594" i="6" s="1"/>
  <c r="CU594" i="6" s="1"/>
  <c r="DP594" i="6" s="1"/>
  <c r="MD594" i="6"/>
  <c r="ME594" i="6" s="1"/>
  <c r="CX594" i="6" s="1"/>
  <c r="ML594" i="6"/>
  <c r="MH594" i="6"/>
  <c r="MI594" i="6" s="1"/>
  <c r="DB594" i="6" s="1"/>
  <c r="DC594" i="6" s="1"/>
  <c r="DX594" i="6" s="1"/>
  <c r="LX594" i="6"/>
  <c r="LY594" i="6" s="1"/>
  <c r="CR594" i="6" s="1"/>
  <c r="CS594" i="6" s="1"/>
  <c r="DN594" i="6" s="1"/>
  <c r="MB594" i="6"/>
  <c r="MC594" i="6" s="1"/>
  <c r="CV594" i="6" s="1"/>
  <c r="MF594" i="6"/>
  <c r="MG594" i="6" s="1"/>
  <c r="CZ594" i="6" s="1"/>
  <c r="DA594" i="6" s="1"/>
  <c r="DV594" i="6" s="1"/>
  <c r="MJ594" i="6"/>
  <c r="MK594" i="6" s="1"/>
  <c r="DD594" i="6" s="1"/>
  <c r="LV594" i="6"/>
  <c r="LW594" i="6" s="1"/>
  <c r="CP594" i="6" s="1"/>
  <c r="HD579" i="6"/>
  <c r="AB579" i="6" s="1"/>
  <c r="HH579" i="6"/>
  <c r="AF579" i="6" s="1"/>
  <c r="HP579" i="6"/>
  <c r="AN579" i="6" s="1"/>
  <c r="HR579" i="6"/>
  <c r="AP579" i="6" s="1"/>
  <c r="HL579" i="6"/>
  <c r="AJ579" i="6" s="1"/>
  <c r="HN579" i="6"/>
  <c r="AL579" i="6" s="1"/>
  <c r="HJ579" i="6"/>
  <c r="AH579" i="6" s="1"/>
  <c r="HF579" i="6"/>
  <c r="AD579" i="6" s="1"/>
  <c r="MH546" i="6"/>
  <c r="MI546" i="6" s="1"/>
  <c r="DB546" i="6" s="1"/>
  <c r="MB546" i="6"/>
  <c r="MC546" i="6" s="1"/>
  <c r="CV546" i="6" s="1"/>
  <c r="MF546" i="6"/>
  <c r="MG546" i="6" s="1"/>
  <c r="CZ546" i="6" s="1"/>
  <c r="MD546" i="6"/>
  <c r="ME546" i="6" s="1"/>
  <c r="CX546" i="6" s="1"/>
  <c r="LZ546" i="6"/>
  <c r="MA546" i="6" s="1"/>
  <c r="CT546" i="6" s="1"/>
  <c r="MJ546" i="6"/>
  <c r="MK546" i="6" s="1"/>
  <c r="DD546" i="6" s="1"/>
  <c r="ML546" i="6"/>
  <c r="LV546" i="6"/>
  <c r="LW546" i="6" s="1"/>
  <c r="CP546" i="6" s="1"/>
  <c r="LX546" i="6"/>
  <c r="LY546" i="6" s="1"/>
  <c r="CR546" i="6" s="1"/>
  <c r="FL534" i="6"/>
  <c r="O534" i="6" s="1"/>
  <c r="P534" i="6" s="1"/>
  <c r="FH534" i="6"/>
  <c r="K534" i="6" s="1"/>
  <c r="L534" i="6" s="1"/>
  <c r="FN534" i="6"/>
  <c r="Q534" i="6" s="1"/>
  <c r="R534" i="6" s="1"/>
  <c r="FD534" i="6"/>
  <c r="G534" i="6" s="1"/>
  <c r="H534" i="6" s="1"/>
  <c r="FF534" i="6"/>
  <c r="I534" i="6" s="1"/>
  <c r="J534" i="6" s="1"/>
  <c r="FE463" i="6"/>
  <c r="FF463" i="6" s="1"/>
  <c r="I463" i="6" s="1"/>
  <c r="J463" i="6" s="1"/>
  <c r="FG463" i="6"/>
  <c r="FH463" i="6" s="1"/>
  <c r="K463" i="6" s="1"/>
  <c r="L463" i="6" s="1"/>
  <c r="FS463" i="6"/>
  <c r="FI463" i="6"/>
  <c r="FJ463" i="6" s="1"/>
  <c r="M463" i="6" s="1"/>
  <c r="N463" i="6" s="1"/>
  <c r="FM463" i="6"/>
  <c r="FN463" i="6" s="1"/>
  <c r="Q463" i="6" s="1"/>
  <c r="R463" i="6" s="1"/>
  <c r="FO463" i="6"/>
  <c r="FP463" i="6" s="1"/>
  <c r="S463" i="6" s="1"/>
  <c r="T463" i="6" s="1"/>
  <c r="FK463" i="6"/>
  <c r="FL463" i="6" s="1"/>
  <c r="O463" i="6" s="1"/>
  <c r="P463" i="6" s="1"/>
  <c r="FC463" i="6"/>
  <c r="FD463" i="6" s="1"/>
  <c r="G463" i="6" s="1"/>
  <c r="H463" i="6" s="1"/>
  <c r="FQ463" i="6"/>
  <c r="FR463" i="6" s="1"/>
  <c r="U463" i="6" s="1"/>
  <c r="V463" i="6" s="1"/>
  <c r="LG460" i="6"/>
  <c r="LF460" i="6"/>
  <c r="LH460" i="6" s="1"/>
  <c r="FP436" i="6"/>
  <c r="S436" i="6" s="1"/>
  <c r="T436" i="6" s="1"/>
  <c r="FL436" i="6"/>
  <c r="O436" i="6" s="1"/>
  <c r="P436" i="6" s="1"/>
  <c r="FJ436" i="6"/>
  <c r="M436" i="6" s="1"/>
  <c r="N436" i="6" s="1"/>
  <c r="FF436" i="6"/>
  <c r="I436" i="6" s="1"/>
  <c r="J436" i="6" s="1"/>
  <c r="FN436" i="6"/>
  <c r="Q436" i="6" s="1"/>
  <c r="R436" i="6" s="1"/>
  <c r="FJ422" i="6"/>
  <c r="M422" i="6" s="1"/>
  <c r="N422" i="6" s="1"/>
  <c r="FP422" i="6"/>
  <c r="S422" i="6" s="1"/>
  <c r="T422" i="6" s="1"/>
  <c r="FF422" i="6"/>
  <c r="I422" i="6" s="1"/>
  <c r="J422" i="6" s="1"/>
  <c r="FN422" i="6"/>
  <c r="Q422" i="6" s="1"/>
  <c r="R422" i="6" s="1"/>
  <c r="FH422" i="6"/>
  <c r="K422" i="6" s="1"/>
  <c r="L422" i="6" s="1"/>
  <c r="HI374" i="6"/>
  <c r="HJ374" i="6" s="1"/>
  <c r="AH374" i="6" s="1"/>
  <c r="HS374" i="6"/>
  <c r="HO374" i="6"/>
  <c r="HP374" i="6" s="1"/>
  <c r="AN374" i="6" s="1"/>
  <c r="HK374" i="6"/>
  <c r="HL374" i="6" s="1"/>
  <c r="AJ374" i="6" s="1"/>
  <c r="HM374" i="6"/>
  <c r="HN374" i="6" s="1"/>
  <c r="AL374" i="6" s="1"/>
  <c r="HQ374" i="6"/>
  <c r="HR374" i="6" s="1"/>
  <c r="AP374" i="6" s="1"/>
  <c r="HC374" i="6"/>
  <c r="HD374" i="6" s="1"/>
  <c r="AB374" i="6" s="1"/>
  <c r="HE374" i="6"/>
  <c r="HF374" i="6" s="1"/>
  <c r="AD374" i="6" s="1"/>
  <c r="HG374" i="6"/>
  <c r="HH374" i="6" s="1"/>
  <c r="AF374" i="6" s="1"/>
  <c r="BK472" i="6"/>
  <c r="AQ472" i="6"/>
  <c r="BL472" i="6" s="1"/>
  <c r="JM399" i="6"/>
  <c r="CC399" i="6" s="1"/>
  <c r="CD399" i="6" s="1"/>
  <c r="JK399" i="6"/>
  <c r="CA399" i="6" s="1"/>
  <c r="CB399" i="6" s="1"/>
  <c r="JE399" i="6"/>
  <c r="BU399" i="6" s="1"/>
  <c r="BV399" i="6" s="1"/>
  <c r="JM43" i="6"/>
  <c r="CC43" i="6" s="1"/>
  <c r="CD43" i="6" s="1"/>
  <c r="DM462" i="6"/>
  <c r="FR226" i="6"/>
  <c r="U226" i="6" s="1"/>
  <c r="V226" i="6" s="1"/>
  <c r="LH298" i="6"/>
  <c r="FD422" i="6"/>
  <c r="G422" i="6" s="1"/>
  <c r="H422" i="6" s="1"/>
  <c r="FL422" i="6"/>
  <c r="O422" i="6" s="1"/>
  <c r="P422" i="6" s="1"/>
  <c r="FJ534" i="6"/>
  <c r="M534" i="6" s="1"/>
  <c r="N534" i="6" s="1"/>
  <c r="JS386" i="6"/>
  <c r="CI386" i="6" s="1"/>
  <c r="CJ386" i="6" s="1"/>
  <c r="FH436" i="6"/>
  <c r="K436" i="6" s="1"/>
  <c r="L436" i="6" s="1"/>
  <c r="FR436" i="6"/>
  <c r="U436" i="6" s="1"/>
  <c r="V436" i="6" s="1"/>
  <c r="FN373" i="6"/>
  <c r="Q373" i="6" s="1"/>
  <c r="R373" i="6" s="1"/>
  <c r="FH372" i="6"/>
  <c r="K372" i="6" s="1"/>
  <c r="L372" i="6" s="1"/>
  <c r="HE558" i="6"/>
  <c r="HF558" i="6" s="1"/>
  <c r="AD558" i="6" s="1"/>
  <c r="HG558" i="6"/>
  <c r="HH558" i="6" s="1"/>
  <c r="AF558" i="6" s="1"/>
  <c r="HK558" i="6"/>
  <c r="HL558" i="6" s="1"/>
  <c r="AJ558" i="6" s="1"/>
  <c r="HO558" i="6"/>
  <c r="HP558" i="6" s="1"/>
  <c r="AN558" i="6" s="1"/>
  <c r="HS558" i="6"/>
  <c r="HI558" i="6"/>
  <c r="HJ558" i="6" s="1"/>
  <c r="AH558" i="6" s="1"/>
  <c r="HM558" i="6"/>
  <c r="HN558" i="6" s="1"/>
  <c r="AL558" i="6" s="1"/>
  <c r="HQ558" i="6"/>
  <c r="HR558" i="6" s="1"/>
  <c r="AP558" i="6" s="1"/>
  <c r="FC510" i="6"/>
  <c r="FD510" i="6" s="1"/>
  <c r="G510" i="6" s="1"/>
  <c r="H510" i="6" s="1"/>
  <c r="FS510" i="6"/>
  <c r="FC505" i="6"/>
  <c r="FD505" i="6" s="1"/>
  <c r="G505" i="6" s="1"/>
  <c r="H505" i="6" s="1"/>
  <c r="FI505" i="6"/>
  <c r="FJ505" i="6" s="1"/>
  <c r="M505" i="6" s="1"/>
  <c r="N505" i="6" s="1"/>
  <c r="FM505" i="6"/>
  <c r="FN505" i="6" s="1"/>
  <c r="Q505" i="6" s="1"/>
  <c r="R505" i="6" s="1"/>
  <c r="FK505" i="6"/>
  <c r="FL505" i="6" s="1"/>
  <c r="O505" i="6" s="1"/>
  <c r="P505" i="6" s="1"/>
  <c r="FQ505" i="6"/>
  <c r="FR505" i="6" s="1"/>
  <c r="U505" i="6" s="1"/>
  <c r="V505" i="6" s="1"/>
  <c r="FG505" i="6"/>
  <c r="FH505" i="6" s="1"/>
  <c r="K505" i="6" s="1"/>
  <c r="L505" i="6" s="1"/>
  <c r="FE505" i="6"/>
  <c r="FF505" i="6" s="1"/>
  <c r="I505" i="6" s="1"/>
  <c r="J505" i="6" s="1"/>
  <c r="FS505" i="6"/>
  <c r="EX226" i="6"/>
  <c r="FG226" i="6"/>
  <c r="FH226" i="6" s="1"/>
  <c r="FM226" i="6"/>
  <c r="FN226" i="6" s="1"/>
  <c r="FS226" i="6"/>
  <c r="FK226" i="6"/>
  <c r="FL226" i="6" s="1"/>
  <c r="FI226" i="6"/>
  <c r="FJ226" i="6" s="1"/>
  <c r="FC226" i="6"/>
  <c r="FD226" i="6" s="1"/>
  <c r="FC198" i="6"/>
  <c r="FD198" i="6" s="1"/>
  <c r="G198" i="6" s="1"/>
  <c r="H198" i="6" s="1"/>
  <c r="FM198" i="6"/>
  <c r="FN198" i="6" s="1"/>
  <c r="Q198" i="6" s="1"/>
  <c r="R198" i="6" s="1"/>
  <c r="FI198" i="6"/>
  <c r="FJ198" i="6" s="1"/>
  <c r="M198" i="6" s="1"/>
  <c r="N198" i="6" s="1"/>
  <c r="FE198" i="6"/>
  <c r="FF198" i="6" s="1"/>
  <c r="I198" i="6" s="1"/>
  <c r="J198" i="6" s="1"/>
  <c r="FO198" i="6"/>
  <c r="FP198" i="6" s="1"/>
  <c r="S198" i="6" s="1"/>
  <c r="T198" i="6" s="1"/>
  <c r="FS198" i="6"/>
  <c r="FG198" i="6"/>
  <c r="FH198" i="6" s="1"/>
  <c r="K198" i="6" s="1"/>
  <c r="L198" i="6" s="1"/>
  <c r="FQ198" i="6"/>
  <c r="FR198" i="6" s="1"/>
  <c r="U198" i="6" s="1"/>
  <c r="V198" i="6" s="1"/>
  <c r="FK198" i="6"/>
  <c r="FL198" i="6" s="1"/>
  <c r="O198" i="6" s="1"/>
  <c r="P198" i="6" s="1"/>
  <c r="FQ18" i="6"/>
  <c r="FR18" i="6" s="1"/>
  <c r="U18" i="6" s="1"/>
  <c r="V18" i="6" s="1"/>
  <c r="FO18" i="6"/>
  <c r="FP18" i="6" s="1"/>
  <c r="S18" i="6" s="1"/>
  <c r="T18" i="6" s="1"/>
  <c r="FS18" i="6"/>
  <c r="HI600" i="6"/>
  <c r="HJ600" i="6" s="1"/>
  <c r="AH600" i="6" s="1"/>
  <c r="HQ600" i="6"/>
  <c r="HR600" i="6" s="1"/>
  <c r="AP600" i="6" s="1"/>
  <c r="HS600" i="6"/>
  <c r="FP534" i="6"/>
  <c r="S534" i="6" s="1"/>
  <c r="T534" i="6" s="1"/>
  <c r="ML510" i="6"/>
  <c r="LV510" i="6"/>
  <c r="LW510" i="6" s="1"/>
  <c r="CP510" i="6" s="1"/>
  <c r="MF510" i="6"/>
  <c r="MG510" i="6" s="1"/>
  <c r="CZ510" i="6" s="1"/>
  <c r="MJ510" i="6"/>
  <c r="MK510" i="6" s="1"/>
  <c r="DD510" i="6" s="1"/>
  <c r="LX510" i="6"/>
  <c r="LY510" i="6" s="1"/>
  <c r="CR510" i="6" s="1"/>
  <c r="DM510" i="6" s="1"/>
  <c r="MB510" i="6"/>
  <c r="MC510" i="6" s="1"/>
  <c r="CV510" i="6" s="1"/>
  <c r="MD510" i="6"/>
  <c r="ME510" i="6" s="1"/>
  <c r="CX510" i="6" s="1"/>
  <c r="MH510" i="6"/>
  <c r="MI510" i="6" s="1"/>
  <c r="DB510" i="6" s="1"/>
  <c r="MB463" i="6"/>
  <c r="MC463" i="6" s="1"/>
  <c r="CV463" i="6" s="1"/>
  <c r="MH463" i="6"/>
  <c r="MI463" i="6" s="1"/>
  <c r="DB463" i="6" s="1"/>
  <c r="LV463" i="6"/>
  <c r="LW463" i="6" s="1"/>
  <c r="CP463" i="6" s="1"/>
  <c r="MJ463" i="6"/>
  <c r="MK463" i="6" s="1"/>
  <c r="DD463" i="6" s="1"/>
  <c r="LX463" i="6"/>
  <c r="LY463" i="6" s="1"/>
  <c r="CR463" i="6" s="1"/>
  <c r="MF463" i="6"/>
  <c r="MG463" i="6" s="1"/>
  <c r="CZ463" i="6" s="1"/>
  <c r="LZ463" i="6"/>
  <c r="MA463" i="6" s="1"/>
  <c r="CT463" i="6" s="1"/>
  <c r="MD463" i="6"/>
  <c r="ME463" i="6" s="1"/>
  <c r="CX463" i="6" s="1"/>
  <c r="ML463" i="6"/>
  <c r="HI572" i="6"/>
  <c r="HJ572" i="6" s="1"/>
  <c r="AH572" i="6" s="1"/>
  <c r="HC572" i="6"/>
  <c r="HD572" i="6" s="1"/>
  <c r="AB572" i="6" s="1"/>
  <c r="HK572" i="6"/>
  <c r="HL572" i="6" s="1"/>
  <c r="AJ572" i="6" s="1"/>
  <c r="LD444" i="6"/>
  <c r="LE444" i="6"/>
  <c r="LC444" i="6"/>
  <c r="LD567" i="6"/>
  <c r="LG567" i="6" s="1"/>
  <c r="LE567" i="6"/>
  <c r="LC567" i="6"/>
  <c r="LF567" i="6" s="1"/>
  <c r="LV561" i="6"/>
  <c r="LW561" i="6" s="1"/>
  <c r="CP561" i="6" s="1"/>
  <c r="CQ561" i="6" s="1"/>
  <c r="DL561" i="6" s="1"/>
  <c r="MH561" i="6"/>
  <c r="MI561" i="6" s="1"/>
  <c r="DB561" i="6" s="1"/>
  <c r="MJ561" i="6"/>
  <c r="MK561" i="6" s="1"/>
  <c r="DD561" i="6" s="1"/>
  <c r="JD530" i="6"/>
  <c r="JE530" i="6" s="1"/>
  <c r="BU530" i="6" s="1"/>
  <c r="BV530" i="6" s="1"/>
  <c r="JT530" i="6"/>
  <c r="JJ530" i="6"/>
  <c r="JK530" i="6" s="1"/>
  <c r="CA530" i="6" s="1"/>
  <c r="CB530" i="6" s="1"/>
  <c r="JP530" i="6"/>
  <c r="JQ530" i="6" s="1"/>
  <c r="CG530" i="6" s="1"/>
  <c r="CH530" i="6" s="1"/>
  <c r="FR500" i="6"/>
  <c r="U500" i="6" s="1"/>
  <c r="V500" i="6" s="1"/>
  <c r="FJ387" i="6"/>
  <c r="M387" i="6" s="1"/>
  <c r="N387" i="6" s="1"/>
  <c r="FF370" i="6"/>
  <c r="I370" i="6" s="1"/>
  <c r="J370" i="6" s="1"/>
  <c r="FE531" i="6"/>
  <c r="FF531" i="6" s="1"/>
  <c r="I531" i="6" s="1"/>
  <c r="J531" i="6" s="1"/>
  <c r="FS531" i="6"/>
  <c r="FO531" i="6"/>
  <c r="FP531" i="6" s="1"/>
  <c r="S531" i="6" s="1"/>
  <c r="T531" i="6" s="1"/>
  <c r="FK531" i="6"/>
  <c r="FL531" i="6" s="1"/>
  <c r="O531" i="6" s="1"/>
  <c r="P531" i="6" s="1"/>
  <c r="FI531" i="6"/>
  <c r="FJ531" i="6" s="1"/>
  <c r="M531" i="6" s="1"/>
  <c r="N531" i="6" s="1"/>
  <c r="LV574" i="6"/>
  <c r="LW574" i="6" s="1"/>
  <c r="CP574" i="6" s="1"/>
  <c r="MJ574" i="6"/>
  <c r="MK574" i="6" s="1"/>
  <c r="DD574" i="6" s="1"/>
  <c r="LX574" i="6"/>
  <c r="LY574" i="6" s="1"/>
  <c r="CR574" i="6" s="1"/>
  <c r="MH574" i="6"/>
  <c r="MI574" i="6" s="1"/>
  <c r="DB574" i="6" s="1"/>
  <c r="MB574" i="6"/>
  <c r="MC574" i="6" s="1"/>
  <c r="CV574" i="6" s="1"/>
  <c r="ML574" i="6"/>
  <c r="MD574" i="6"/>
  <c r="ME574" i="6" s="1"/>
  <c r="CX574" i="6" s="1"/>
  <c r="FC507" i="6"/>
  <c r="FD507" i="6" s="1"/>
  <c r="G507" i="6" s="1"/>
  <c r="H507" i="6" s="1"/>
  <c r="FQ507" i="6"/>
  <c r="FR507" i="6" s="1"/>
  <c r="U507" i="6" s="1"/>
  <c r="V507" i="6" s="1"/>
  <c r="FI507" i="6"/>
  <c r="FJ507" i="6" s="1"/>
  <c r="M507" i="6" s="1"/>
  <c r="N507" i="6" s="1"/>
  <c r="FE507" i="6"/>
  <c r="FF507" i="6" s="1"/>
  <c r="I507" i="6" s="1"/>
  <c r="J507" i="6" s="1"/>
  <c r="FS507" i="6"/>
  <c r="FK507" i="6"/>
  <c r="FL507" i="6" s="1"/>
  <c r="O507" i="6" s="1"/>
  <c r="P507" i="6" s="1"/>
  <c r="FM507" i="6"/>
  <c r="FN507" i="6" s="1"/>
  <c r="Q507" i="6" s="1"/>
  <c r="R507" i="6" s="1"/>
  <c r="FG507" i="6"/>
  <c r="FH507" i="6" s="1"/>
  <c r="K507" i="6" s="1"/>
  <c r="L507" i="6" s="1"/>
  <c r="FO507" i="6"/>
  <c r="FP507" i="6" s="1"/>
  <c r="S507" i="6" s="1"/>
  <c r="T507" i="6" s="1"/>
  <c r="FP458" i="6"/>
  <c r="S458" i="6" s="1"/>
  <c r="T458" i="6" s="1"/>
  <c r="FD458" i="6"/>
  <c r="G458" i="6" s="1"/>
  <c r="H458" i="6" s="1"/>
  <c r="FD394" i="6"/>
  <c r="G394" i="6" s="1"/>
  <c r="H394" i="6" s="1"/>
  <c r="HL376" i="6"/>
  <c r="AJ376" i="6" s="1"/>
  <c r="HP598" i="6"/>
  <c r="AN598" i="6" s="1"/>
  <c r="HF598" i="6"/>
  <c r="AD598" i="6" s="1"/>
  <c r="HD598" i="6"/>
  <c r="AB598" i="6" s="1"/>
  <c r="HS581" i="6"/>
  <c r="HO581" i="6"/>
  <c r="HP581" i="6" s="1"/>
  <c r="AN581" i="6" s="1"/>
  <c r="HQ581" i="6"/>
  <c r="HR581" i="6" s="1"/>
  <c r="AP581" i="6" s="1"/>
  <c r="HM581" i="6"/>
  <c r="HN581" i="6" s="1"/>
  <c r="AL581" i="6" s="1"/>
  <c r="HC581" i="6"/>
  <c r="HD581" i="6" s="1"/>
  <c r="AB581" i="6" s="1"/>
  <c r="HE513" i="6"/>
  <c r="HF513" i="6" s="1"/>
  <c r="AD513" i="6" s="1"/>
  <c r="HO513" i="6"/>
  <c r="HP513" i="6" s="1"/>
  <c r="AN513" i="6" s="1"/>
  <c r="HS513" i="6"/>
  <c r="HG513" i="6"/>
  <c r="HH513" i="6" s="1"/>
  <c r="AF513" i="6" s="1"/>
  <c r="JH496" i="6"/>
  <c r="JI496" i="6" s="1"/>
  <c r="BY496" i="6" s="1"/>
  <c r="BZ496" i="6" s="1"/>
  <c r="JT496" i="6"/>
  <c r="JP496" i="6"/>
  <c r="JQ496" i="6" s="1"/>
  <c r="CG496" i="6" s="1"/>
  <c r="CH496" i="6" s="1"/>
  <c r="JN496" i="6"/>
  <c r="JO496" i="6" s="1"/>
  <c r="CE496" i="6" s="1"/>
  <c r="CF496" i="6" s="1"/>
  <c r="JJ496" i="6"/>
  <c r="JK496" i="6" s="1"/>
  <c r="CA496" i="6" s="1"/>
  <c r="CB496" i="6" s="1"/>
  <c r="JP490" i="6"/>
  <c r="JQ490" i="6" s="1"/>
  <c r="CG490" i="6" s="1"/>
  <c r="CH490" i="6" s="1"/>
  <c r="JT490" i="6"/>
  <c r="LV432" i="6"/>
  <c r="LW432" i="6" s="1"/>
  <c r="CP432" i="6" s="1"/>
  <c r="MJ432" i="6"/>
  <c r="MK432" i="6" s="1"/>
  <c r="DD432" i="6" s="1"/>
  <c r="MH432" i="6"/>
  <c r="MI432" i="6" s="1"/>
  <c r="DB432" i="6" s="1"/>
  <c r="JK396" i="6"/>
  <c r="CA396" i="6" s="1"/>
  <c r="CB396" i="6" s="1"/>
  <c r="JA379" i="6"/>
  <c r="FD436" i="6"/>
  <c r="G436" i="6" s="1"/>
  <c r="H436" i="6" s="1"/>
  <c r="LD557" i="6"/>
  <c r="LE557" i="6"/>
  <c r="LC557" i="6"/>
  <c r="JD545" i="6"/>
  <c r="JE545" i="6" s="1"/>
  <c r="BU545" i="6" s="1"/>
  <c r="BV545" i="6" s="1"/>
  <c r="JJ545" i="6"/>
  <c r="JK545" i="6" s="1"/>
  <c r="CA545" i="6" s="1"/>
  <c r="CB545" i="6" s="1"/>
  <c r="JL545" i="6"/>
  <c r="JM545" i="6" s="1"/>
  <c r="CC545" i="6" s="1"/>
  <c r="CD545" i="6" s="1"/>
  <c r="JN545" i="6"/>
  <c r="JO545" i="6" s="1"/>
  <c r="CE545" i="6" s="1"/>
  <c r="CF545" i="6" s="1"/>
  <c r="JT545" i="6"/>
  <c r="JD520" i="6"/>
  <c r="JE520" i="6" s="1"/>
  <c r="BU520" i="6" s="1"/>
  <c r="BV520" i="6" s="1"/>
  <c r="JP520" i="6"/>
  <c r="JQ520" i="6" s="1"/>
  <c r="CG520" i="6" s="1"/>
  <c r="CH520" i="6" s="1"/>
  <c r="JH520" i="6"/>
  <c r="JI520" i="6" s="1"/>
  <c r="BY520" i="6" s="1"/>
  <c r="BZ520" i="6" s="1"/>
  <c r="JT520" i="6"/>
  <c r="JR520" i="6"/>
  <c r="JS520" i="6" s="1"/>
  <c r="CI520" i="6" s="1"/>
  <c r="CJ520" i="6" s="1"/>
  <c r="JN520" i="6"/>
  <c r="JO520" i="6" s="1"/>
  <c r="CE520" i="6" s="1"/>
  <c r="CF520" i="6" s="1"/>
  <c r="JL520" i="6"/>
  <c r="JM520" i="6" s="1"/>
  <c r="CC520" i="6" s="1"/>
  <c r="CD520" i="6" s="1"/>
  <c r="JJ520" i="6"/>
  <c r="JK520" i="6" s="1"/>
  <c r="CA520" i="6" s="1"/>
  <c r="CB520" i="6" s="1"/>
  <c r="JF520" i="6"/>
  <c r="JG520" i="6" s="1"/>
  <c r="BW520" i="6" s="1"/>
  <c r="BX520" i="6" s="1"/>
  <c r="FI491" i="6"/>
  <c r="FJ491" i="6" s="1"/>
  <c r="M491" i="6" s="1"/>
  <c r="N491" i="6" s="1"/>
  <c r="FS491" i="6"/>
  <c r="JH476" i="6"/>
  <c r="JI476" i="6" s="1"/>
  <c r="BY476" i="6" s="1"/>
  <c r="BZ476" i="6" s="1"/>
  <c r="JP476" i="6"/>
  <c r="JQ476" i="6" s="1"/>
  <c r="CG476" i="6" s="1"/>
  <c r="CH476" i="6" s="1"/>
  <c r="JL476" i="6"/>
  <c r="JM476" i="6" s="1"/>
  <c r="CC476" i="6" s="1"/>
  <c r="CD476" i="6" s="1"/>
  <c r="JT476" i="6"/>
  <c r="JN476" i="6"/>
  <c r="JO476" i="6" s="1"/>
  <c r="CE476" i="6" s="1"/>
  <c r="CF476" i="6" s="1"/>
  <c r="FN366" i="6"/>
  <c r="Q366" i="6" s="1"/>
  <c r="R366" i="6" s="1"/>
  <c r="FR534" i="6"/>
  <c r="U534" i="6" s="1"/>
  <c r="V534" i="6" s="1"/>
  <c r="LV584" i="6"/>
  <c r="LW584" i="6" s="1"/>
  <c r="CP584" i="6" s="1"/>
  <c r="MD584" i="6"/>
  <c r="ME584" i="6" s="1"/>
  <c r="CX584" i="6" s="1"/>
  <c r="FE546" i="6"/>
  <c r="FF546" i="6" s="1"/>
  <c r="I546" i="6" s="1"/>
  <c r="FQ546" i="6"/>
  <c r="FR546" i="6" s="1"/>
  <c r="U546" i="6" s="1"/>
  <c r="FO546" i="6"/>
  <c r="FP546" i="6" s="1"/>
  <c r="S546" i="6" s="1"/>
  <c r="FM546" i="6"/>
  <c r="FN546" i="6" s="1"/>
  <c r="Q546" i="6" s="1"/>
  <c r="FC521" i="6"/>
  <c r="FD521" i="6" s="1"/>
  <c r="G521" i="6" s="1"/>
  <c r="H521" i="6" s="1"/>
  <c r="FM521" i="6"/>
  <c r="FN521" i="6" s="1"/>
  <c r="Q521" i="6" s="1"/>
  <c r="R521" i="6" s="1"/>
  <c r="FS521" i="6"/>
  <c r="FI521" i="6"/>
  <c r="FJ521" i="6" s="1"/>
  <c r="M521" i="6" s="1"/>
  <c r="N521" i="6" s="1"/>
  <c r="FQ521" i="6"/>
  <c r="FR521" i="6" s="1"/>
  <c r="U521" i="6" s="1"/>
  <c r="V521" i="6" s="1"/>
  <c r="FP484" i="6"/>
  <c r="S484" i="6" s="1"/>
  <c r="T484" i="6" s="1"/>
  <c r="FD484" i="6"/>
  <c r="G484" i="6" s="1"/>
  <c r="H484" i="6" s="1"/>
  <c r="JJ462" i="6"/>
  <c r="JK462" i="6" s="1"/>
  <c r="CA462" i="6" s="1"/>
  <c r="CB462" i="6" s="1"/>
  <c r="JF462" i="6"/>
  <c r="JG462" i="6" s="1"/>
  <c r="BW462" i="6" s="1"/>
  <c r="BX462" i="6" s="1"/>
  <c r="JR462" i="6"/>
  <c r="JS462" i="6" s="1"/>
  <c r="CI462" i="6" s="1"/>
  <c r="CJ462" i="6" s="1"/>
  <c r="JP462" i="6"/>
  <c r="JQ462" i="6" s="1"/>
  <c r="CG462" i="6" s="1"/>
  <c r="CH462" i="6" s="1"/>
  <c r="JN420" i="6"/>
  <c r="JO420" i="6" s="1"/>
  <c r="CE420" i="6" s="1"/>
  <c r="CF420" i="6" s="1"/>
  <c r="JD420" i="6"/>
  <c r="JE420" i="6" s="1"/>
  <c r="BU420" i="6" s="1"/>
  <c r="BV420" i="6" s="1"/>
  <c r="JT420" i="6"/>
  <c r="JL420" i="6"/>
  <c r="JM420" i="6" s="1"/>
  <c r="CC420" i="6" s="1"/>
  <c r="CD420" i="6" s="1"/>
  <c r="FL558" i="6"/>
  <c r="O558" i="6" s="1"/>
  <c r="P558" i="6" s="1"/>
  <c r="FL482" i="6"/>
  <c r="O482" i="6" s="1"/>
  <c r="P482" i="6" s="1"/>
  <c r="HS596" i="6"/>
  <c r="FN549" i="6"/>
  <c r="Q549" i="6" s="1"/>
  <c r="R549" i="6" s="1"/>
  <c r="HJ599" i="6"/>
  <c r="AH599" i="6" s="1"/>
  <c r="FN598" i="6"/>
  <c r="Q598" i="6" s="1"/>
  <c r="R598" i="6" s="1"/>
  <c r="HR580" i="6"/>
  <c r="AP580" i="6" s="1"/>
  <c r="HH512" i="6"/>
  <c r="AF512" i="6" s="1"/>
  <c r="AG512" i="6" s="1"/>
  <c r="BB512" i="6" s="1"/>
  <c r="HL503" i="6"/>
  <c r="AJ503" i="6" s="1"/>
  <c r="FF501" i="6"/>
  <c r="I501" i="6" s="1"/>
  <c r="J501" i="6" s="1"/>
  <c r="HL468" i="6"/>
  <c r="AJ468" i="6" s="1"/>
  <c r="FP576" i="6"/>
  <c r="S576" i="6" s="1"/>
  <c r="T576" i="6" s="1"/>
  <c r="FF493" i="6"/>
  <c r="I493" i="6" s="1"/>
  <c r="J493" i="6" s="1"/>
  <c r="FJ418" i="6"/>
  <c r="M418" i="6" s="1"/>
  <c r="N418" i="6" s="1"/>
  <c r="FF594" i="6"/>
  <c r="I594" i="6" s="1"/>
  <c r="J594" i="6" s="1"/>
  <c r="FD584" i="6"/>
  <c r="G584" i="6" s="1"/>
  <c r="H584" i="6" s="1"/>
  <c r="HR575" i="6"/>
  <c r="AP575" i="6" s="1"/>
  <c r="FP561" i="6"/>
  <c r="S561" i="6" s="1"/>
  <c r="T561" i="6" s="1"/>
  <c r="HD511" i="6"/>
  <c r="AB511" i="6" s="1"/>
  <c r="MK178" i="6"/>
  <c r="DD178" i="6" s="1"/>
  <c r="LZ82" i="6"/>
  <c r="MA82" i="6" s="1"/>
  <c r="CT82" i="6" s="1"/>
  <c r="FL294" i="6"/>
  <c r="O294" i="6" s="1"/>
  <c r="P294" i="6" s="1"/>
  <c r="JM188" i="6"/>
  <c r="FP178" i="6"/>
  <c r="S178" i="6" s="1"/>
  <c r="T178" i="6" s="1"/>
  <c r="JK322" i="6"/>
  <c r="CA322" i="6" s="1"/>
  <c r="CB322" i="6" s="1"/>
  <c r="FL281" i="6"/>
  <c r="O281" i="6" s="1"/>
  <c r="P281" i="6" s="1"/>
  <c r="FP202" i="6"/>
  <c r="S202" i="6" s="1"/>
  <c r="T202" i="6" s="1"/>
  <c r="FP149" i="6"/>
  <c r="S149" i="6" s="1"/>
  <c r="T149" i="6" s="1"/>
  <c r="ML113" i="6"/>
  <c r="ML46" i="6"/>
  <c r="MC297" i="6"/>
  <c r="CV297" i="6" s="1"/>
  <c r="MI238" i="6"/>
  <c r="DB238" i="6" s="1"/>
  <c r="FJ363" i="6"/>
  <c r="JO289" i="6"/>
  <c r="CE289" i="6" s="1"/>
  <c r="CF289" i="6" s="1"/>
  <c r="JK273" i="6"/>
  <c r="CA273" i="6" s="1"/>
  <c r="CB273" i="6" s="1"/>
  <c r="FN266" i="6"/>
  <c r="FD241" i="6"/>
  <c r="G241" i="6" s="1"/>
  <c r="H241" i="6" s="1"/>
  <c r="JQ173" i="6"/>
  <c r="CG173" i="6" s="1"/>
  <c r="CH173" i="6" s="1"/>
  <c r="JE171" i="6"/>
  <c r="BU171" i="6" s="1"/>
  <c r="BV171" i="6" s="1"/>
  <c r="DQ551" i="6"/>
  <c r="CW551" i="6"/>
  <c r="DR551" i="6" s="1"/>
  <c r="DM599" i="6"/>
  <c r="CS599" i="6"/>
  <c r="DN599" i="6" s="1"/>
  <c r="DK407" i="6"/>
  <c r="CQ407" i="6"/>
  <c r="DL407" i="6" s="1"/>
  <c r="DY427" i="6"/>
  <c r="DE427" i="6"/>
  <c r="DZ427" i="6" s="1"/>
  <c r="CW575" i="6"/>
  <c r="DR575" i="6" s="1"/>
  <c r="DQ575" i="6"/>
  <c r="DK80" i="6"/>
  <c r="CQ80" i="6"/>
  <c r="DL80" i="6" s="1"/>
  <c r="DA531" i="6"/>
  <c r="DV531" i="6" s="1"/>
  <c r="DU531" i="6"/>
  <c r="DU439" i="6"/>
  <c r="DA439" i="6"/>
  <c r="DV439" i="6" s="1"/>
  <c r="CS448" i="6"/>
  <c r="DN448" i="6" s="1"/>
  <c r="DM448" i="6"/>
  <c r="CS475" i="6"/>
  <c r="DN475" i="6" s="1"/>
  <c r="DM475" i="6"/>
  <c r="DC491" i="6"/>
  <c r="DX491" i="6" s="1"/>
  <c r="DW491" i="6"/>
  <c r="DK599" i="6"/>
  <c r="CQ599" i="6"/>
  <c r="DL599" i="6" s="1"/>
  <c r="DQ476" i="6"/>
  <c r="CW476" i="6"/>
  <c r="DR476" i="6" s="1"/>
  <c r="DQ450" i="6"/>
  <c r="CW450" i="6"/>
  <c r="DR450" i="6" s="1"/>
  <c r="DC13" i="6"/>
  <c r="DX13" i="6" s="1"/>
  <c r="DW13" i="6"/>
  <c r="DO30" i="6"/>
  <c r="CU30" i="6"/>
  <c r="DP30" i="6" s="1"/>
  <c r="DO551" i="6"/>
  <c r="CU551" i="6"/>
  <c r="DP551" i="6" s="1"/>
  <c r="DM407" i="6"/>
  <c r="CS407" i="6"/>
  <c r="DN407" i="6" s="1"/>
  <c r="CU428" i="6"/>
  <c r="DP428" i="6" s="1"/>
  <c r="DO428" i="6"/>
  <c r="DW440" i="6"/>
  <c r="DC440" i="6"/>
  <c r="DX440" i="6" s="1"/>
  <c r="DO531" i="6"/>
  <c r="CU531" i="6"/>
  <c r="DP531" i="6" s="1"/>
  <c r="DC30" i="6"/>
  <c r="DX30" i="6" s="1"/>
  <c r="DW30" i="6"/>
  <c r="DY549" i="6"/>
  <c r="DE549" i="6"/>
  <c r="DZ549" i="6" s="1"/>
  <c r="DC448" i="6"/>
  <c r="DX448" i="6" s="1"/>
  <c r="DW448" i="6"/>
  <c r="DA532" i="6"/>
  <c r="DV532" i="6" s="1"/>
  <c r="DU532" i="6"/>
  <c r="DQ486" i="6"/>
  <c r="CW486" i="6"/>
  <c r="DR486" i="6" s="1"/>
  <c r="DO80" i="6"/>
  <c r="CU80" i="6"/>
  <c r="DP80" i="6" s="1"/>
  <c r="DK141" i="6"/>
  <c r="CQ141" i="6"/>
  <c r="DL141" i="6" s="1"/>
  <c r="DU480" i="6"/>
  <c r="DA480" i="6"/>
  <c r="DV480" i="6" s="1"/>
  <c r="DO505" i="6"/>
  <c r="CU505" i="6"/>
  <c r="DP505" i="6" s="1"/>
  <c r="DC388" i="6"/>
  <c r="DX388" i="6" s="1"/>
  <c r="DW388" i="6"/>
  <c r="DU503" i="6"/>
  <c r="DA503" i="6"/>
  <c r="DV503" i="6" s="1"/>
  <c r="DW385" i="6"/>
  <c r="DC385" i="6"/>
  <c r="DX385" i="6" s="1"/>
  <c r="DO153" i="6"/>
  <c r="CU153" i="6"/>
  <c r="DP153" i="6" s="1"/>
  <c r="DS84" i="6"/>
  <c r="CY84" i="6"/>
  <c r="DT84" i="6" s="1"/>
  <c r="DA79" i="6"/>
  <c r="DV79" i="6" s="1"/>
  <c r="DU79" i="6"/>
  <c r="AQ372" i="6"/>
  <c r="BL372" i="6" s="1"/>
  <c r="BK372" i="6"/>
  <c r="CY64" i="6"/>
  <c r="DT64" i="6" s="1"/>
  <c r="DS64" i="6"/>
  <c r="DO52" i="6"/>
  <c r="CU52" i="6"/>
  <c r="DP52" i="6" s="1"/>
  <c r="DW146" i="6"/>
  <c r="DC146" i="6"/>
  <c r="DX146" i="6" s="1"/>
  <c r="DS385" i="6"/>
  <c r="CY385" i="6"/>
  <c r="DT385" i="6" s="1"/>
  <c r="CU500" i="6"/>
  <c r="DP500" i="6" s="1"/>
  <c r="DO500" i="6"/>
  <c r="DA414" i="6"/>
  <c r="DV414" i="6" s="1"/>
  <c r="DU414" i="6"/>
  <c r="DO400" i="6"/>
  <c r="CU400" i="6"/>
  <c r="DP400" i="6" s="1"/>
  <c r="CW2" i="6"/>
  <c r="DR2" i="6" s="1"/>
  <c r="DQ2" i="6"/>
  <c r="AG567" i="6"/>
  <c r="BB567" i="6" s="1"/>
  <c r="BA567" i="6"/>
  <c r="DY68" i="6"/>
  <c r="DE68" i="6"/>
  <c r="DZ68" i="6" s="1"/>
  <c r="DU506" i="6"/>
  <c r="DA506" i="6"/>
  <c r="DV506" i="6" s="1"/>
  <c r="CU385" i="6"/>
  <c r="DP385" i="6" s="1"/>
  <c r="DO385" i="6"/>
  <c r="CY118" i="6"/>
  <c r="DT118" i="6" s="1"/>
  <c r="DS118" i="6"/>
  <c r="DE43" i="6"/>
  <c r="DZ43" i="6" s="1"/>
  <c r="DY43" i="6"/>
  <c r="DK52" i="6"/>
  <c r="CQ52" i="6"/>
  <c r="DL52" i="6" s="1"/>
  <c r="DA38" i="6"/>
  <c r="DV38" i="6" s="1"/>
  <c r="DU38" i="6"/>
  <c r="DQ388" i="6"/>
  <c r="CW388" i="6"/>
  <c r="DR388" i="6" s="1"/>
  <c r="CS396" i="6"/>
  <c r="DN396" i="6" s="1"/>
  <c r="DM396" i="6"/>
  <c r="DK593" i="6"/>
  <c r="CQ593" i="6"/>
  <c r="DL593" i="6" s="1"/>
  <c r="DY414" i="6"/>
  <c r="DE414" i="6"/>
  <c r="DZ414" i="6" s="1"/>
  <c r="CU111" i="6"/>
  <c r="DP111" i="6" s="1"/>
  <c r="DO111" i="6"/>
  <c r="T391" i="6"/>
  <c r="DC44" i="6"/>
  <c r="DX44" i="6" s="1"/>
  <c r="DW44" i="6"/>
  <c r="CY100" i="6"/>
  <c r="DT100" i="6" s="1"/>
  <c r="DS100" i="6"/>
  <c r="DK385" i="6"/>
  <c r="CQ385" i="6"/>
  <c r="DL385" i="6" s="1"/>
  <c r="DC430" i="6"/>
  <c r="DX430" i="6" s="1"/>
  <c r="DW430" i="6"/>
  <c r="DS593" i="6"/>
  <c r="CY593" i="6"/>
  <c r="DT593" i="6" s="1"/>
  <c r="AO399" i="6"/>
  <c r="BJ399" i="6" s="1"/>
  <c r="BI399" i="6"/>
  <c r="DE55" i="6"/>
  <c r="DZ55" i="6" s="1"/>
  <c r="DY55" i="6"/>
  <c r="AG399" i="6"/>
  <c r="BB399" i="6" s="1"/>
  <c r="BA399" i="6"/>
  <c r="DY115" i="6"/>
  <c r="DE115" i="6"/>
  <c r="DZ115" i="6" s="1"/>
  <c r="V185" i="6"/>
  <c r="AM552" i="6"/>
  <c r="BH552" i="6" s="1"/>
  <c r="BG552" i="6"/>
  <c r="DU55" i="6"/>
  <c r="DA55" i="6"/>
  <c r="DV55" i="6" s="1"/>
  <c r="CW22" i="6"/>
  <c r="DR22" i="6" s="1"/>
  <c r="DQ22" i="6"/>
  <c r="N386" i="6"/>
  <c r="CY404" i="6"/>
  <c r="DT404" i="6" s="1"/>
  <c r="DS404" i="6"/>
  <c r="BK392" i="6"/>
  <c r="AQ392" i="6"/>
  <c r="BL392" i="6" s="1"/>
  <c r="CQ84" i="6"/>
  <c r="DL84" i="6" s="1"/>
  <c r="DK84" i="6"/>
  <c r="DA522" i="6"/>
  <c r="DV522" i="6" s="1"/>
  <c r="DU522" i="6"/>
  <c r="DU380" i="6"/>
  <c r="DA380" i="6"/>
  <c r="DV380" i="6" s="1"/>
  <c r="DM368" i="6"/>
  <c r="CS368" i="6"/>
  <c r="DN368" i="6" s="1"/>
  <c r="DK432" i="6"/>
  <c r="CQ432" i="6"/>
  <c r="DL432" i="6" s="1"/>
  <c r="DU146" i="6"/>
  <c r="DA146" i="6"/>
  <c r="DV146" i="6" s="1"/>
  <c r="AO392" i="6"/>
  <c r="BJ392" i="6" s="1"/>
  <c r="BI392" i="6"/>
  <c r="DY227" i="6"/>
  <c r="DE227" i="6"/>
  <c r="DZ227" i="6" s="1"/>
  <c r="DW84" i="6"/>
  <c r="DC84" i="6"/>
  <c r="DX84" i="6" s="1"/>
  <c r="V231" i="6"/>
  <c r="T273" i="6"/>
  <c r="V90" i="6"/>
  <c r="V115" i="6"/>
  <c r="H231" i="6"/>
  <c r="L210" i="6"/>
  <c r="L66" i="6"/>
  <c r="R200" i="6"/>
  <c r="P250" i="6"/>
  <c r="V228" i="6"/>
  <c r="T250" i="6"/>
  <c r="V254" i="6"/>
  <c r="J93" i="6"/>
  <c r="P245" i="6"/>
  <c r="P253" i="6"/>
  <c r="T312" i="6"/>
  <c r="L203" i="6"/>
  <c r="J244" i="6"/>
  <c r="N269" i="6"/>
  <c r="P324" i="6"/>
  <c r="AY591" i="6"/>
  <c r="AE591" i="6"/>
  <c r="AZ591" i="6" s="1"/>
  <c r="CS268" i="6"/>
  <c r="DN268" i="6" s="1"/>
  <c r="DM268" i="6"/>
  <c r="AE422" i="6"/>
  <c r="AZ422" i="6" s="1"/>
  <c r="AY422" i="6"/>
  <c r="AK431" i="6"/>
  <c r="BF431" i="6" s="1"/>
  <c r="BI484" i="6"/>
  <c r="AO484" i="6"/>
  <c r="BJ484" i="6" s="1"/>
  <c r="BI586" i="6"/>
  <c r="FJ594" i="6"/>
  <c r="M594" i="6" s="1"/>
  <c r="FD578" i="6"/>
  <c r="G578" i="6" s="1"/>
  <c r="FF573" i="6"/>
  <c r="I573" i="6" s="1"/>
  <c r="FD407" i="6"/>
  <c r="G407" i="6" s="1"/>
  <c r="JO354" i="6"/>
  <c r="FL354" i="6"/>
  <c r="FP272" i="6"/>
  <c r="S272" i="6" s="1"/>
  <c r="FH176" i="6"/>
  <c r="K176" i="6" s="1"/>
  <c r="FR171" i="6"/>
  <c r="U171" i="6" s="1"/>
  <c r="FJ170" i="6"/>
  <c r="M170" i="6" s="1"/>
  <c r="FH72" i="6"/>
  <c r="K72" i="6" s="1"/>
  <c r="FL43" i="6"/>
  <c r="O43" i="6" s="1"/>
  <c r="FR4" i="6"/>
  <c r="U4" i="6" s="1"/>
  <c r="FJ598" i="6"/>
  <c r="M598" i="6" s="1"/>
  <c r="CS548" i="6"/>
  <c r="DN548" i="6" s="1"/>
  <c r="DM548" i="6"/>
  <c r="DM566" i="6"/>
  <c r="CS566" i="6"/>
  <c r="DN566" i="6" s="1"/>
  <c r="DY492" i="6"/>
  <c r="DE492" i="6"/>
  <c r="DZ492" i="6" s="1"/>
  <c r="DQ467" i="6"/>
  <c r="CW467" i="6"/>
  <c r="DR467" i="6" s="1"/>
  <c r="DW548" i="6"/>
  <c r="DC548" i="6"/>
  <c r="DX548" i="6" s="1"/>
  <c r="CW492" i="6"/>
  <c r="DR492" i="6" s="1"/>
  <c r="DQ492" i="6"/>
  <c r="DK545" i="6"/>
  <c r="CQ545" i="6"/>
  <c r="DL545" i="6" s="1"/>
  <c r="DA545" i="6"/>
  <c r="DV545" i="6" s="1"/>
  <c r="DU545" i="6"/>
  <c r="DS475" i="6"/>
  <c r="CY475" i="6"/>
  <c r="DT475" i="6" s="1"/>
  <c r="DK532" i="6"/>
  <c r="CQ532" i="6"/>
  <c r="DL532" i="6" s="1"/>
  <c r="CW123" i="6"/>
  <c r="DR123" i="6" s="1"/>
  <c r="DQ123" i="6"/>
  <c r="DS532" i="6"/>
  <c r="CY532" i="6"/>
  <c r="DT532" i="6" s="1"/>
  <c r="CS92" i="6"/>
  <c r="DN92" i="6" s="1"/>
  <c r="DM92" i="6"/>
  <c r="CQ492" i="6"/>
  <c r="DL492" i="6" s="1"/>
  <c r="DK492" i="6"/>
  <c r="CU586" i="6"/>
  <c r="DP586" i="6" s="1"/>
  <c r="DO586" i="6"/>
  <c r="DY582" i="6"/>
  <c r="DE582" i="6"/>
  <c r="DZ582" i="6" s="1"/>
  <c r="DC475" i="6"/>
  <c r="DX475" i="6" s="1"/>
  <c r="DW475" i="6"/>
  <c r="DC532" i="6"/>
  <c r="DX532" i="6" s="1"/>
  <c r="DW532" i="6"/>
  <c r="DA556" i="6"/>
  <c r="DV556" i="6" s="1"/>
  <c r="DU556" i="6"/>
  <c r="DU491" i="6"/>
  <c r="DA491" i="6"/>
  <c r="DV491" i="6" s="1"/>
  <c r="DO439" i="6"/>
  <c r="CU439" i="6"/>
  <c r="DP439" i="6" s="1"/>
  <c r="DS566" i="6"/>
  <c r="CY566" i="6"/>
  <c r="DT566" i="6" s="1"/>
  <c r="CQ123" i="6"/>
  <c r="DL123" i="6" s="1"/>
  <c r="DK123" i="6"/>
  <c r="DQ531" i="6"/>
  <c r="CW531" i="6"/>
  <c r="DR531" i="6" s="1"/>
  <c r="CU475" i="6"/>
  <c r="DP475" i="6" s="1"/>
  <c r="DO475" i="6"/>
  <c r="DM532" i="6"/>
  <c r="CS532" i="6"/>
  <c r="DN532" i="6" s="1"/>
  <c r="DM491" i="6"/>
  <c r="CS491" i="6"/>
  <c r="DN491" i="6" s="1"/>
  <c r="DE548" i="6"/>
  <c r="DZ548" i="6" s="1"/>
  <c r="DY548" i="6"/>
  <c r="CY582" i="6"/>
  <c r="DT582" i="6" s="1"/>
  <c r="DS582" i="6"/>
  <c r="DW531" i="6"/>
  <c r="DC531" i="6"/>
  <c r="DX531" i="6" s="1"/>
  <c r="DW556" i="6"/>
  <c r="DC556" i="6"/>
  <c r="DX556" i="6" s="1"/>
  <c r="DW92" i="6"/>
  <c r="DC92" i="6"/>
  <c r="DX92" i="6" s="1"/>
  <c r="CW96" i="6"/>
  <c r="DR96" i="6" s="1"/>
  <c r="DQ96" i="6"/>
  <c r="DO66" i="6"/>
  <c r="CU66" i="6"/>
  <c r="DP66" i="6" s="1"/>
  <c r="DO132" i="6"/>
  <c r="CU132" i="6"/>
  <c r="DP132" i="6" s="1"/>
  <c r="DO451" i="6"/>
  <c r="CU451" i="6"/>
  <c r="DP451" i="6" s="1"/>
  <c r="AK398" i="6"/>
  <c r="BF398" i="6" s="1"/>
  <c r="BE398" i="6"/>
  <c r="DK144" i="6"/>
  <c r="CQ144" i="6"/>
  <c r="DL144" i="6" s="1"/>
  <c r="DS33" i="6"/>
  <c r="CY33" i="6"/>
  <c r="DT33" i="6" s="1"/>
  <c r="DM451" i="6"/>
  <c r="CS451" i="6"/>
  <c r="DN451" i="6" s="1"/>
  <c r="DC57" i="6"/>
  <c r="DX57" i="6" s="1"/>
  <c r="DW57" i="6"/>
  <c r="DE74" i="6"/>
  <c r="DZ74" i="6" s="1"/>
  <c r="DY74" i="6"/>
  <c r="CS81" i="6"/>
  <c r="DN81" i="6" s="1"/>
  <c r="DM81" i="6"/>
  <c r="CS124" i="6"/>
  <c r="DN124" i="6" s="1"/>
  <c r="DM124" i="6"/>
  <c r="CQ130" i="6"/>
  <c r="DL130" i="6" s="1"/>
  <c r="DK130" i="6"/>
  <c r="CY26" i="6"/>
  <c r="DT26" i="6" s="1"/>
  <c r="DS26" i="6"/>
  <c r="CU130" i="6"/>
  <c r="DP130" i="6" s="1"/>
  <c r="DO130" i="6"/>
  <c r="DA32" i="6"/>
  <c r="DV32" i="6" s="1"/>
  <c r="DU32" i="6"/>
  <c r="DS121" i="6"/>
  <c r="CY121" i="6"/>
  <c r="DT121" i="6" s="1"/>
  <c r="DC482" i="6"/>
  <c r="DX482" i="6" s="1"/>
  <c r="DW482" i="6"/>
  <c r="DC474" i="6"/>
  <c r="DX474" i="6" s="1"/>
  <c r="DW474" i="6"/>
  <c r="DA125" i="6"/>
  <c r="DV125" i="6" s="1"/>
  <c r="DU125" i="6"/>
  <c r="DM32" i="6"/>
  <c r="CS32" i="6"/>
  <c r="DN32" i="6" s="1"/>
  <c r="DQ576" i="6"/>
  <c r="CW576" i="6"/>
  <c r="DR576" i="6" s="1"/>
  <c r="DC115" i="6"/>
  <c r="DX115" i="6" s="1"/>
  <c r="DW115" i="6"/>
  <c r="CS474" i="6"/>
  <c r="DN474" i="6" s="1"/>
  <c r="DM474" i="6"/>
  <c r="DQ121" i="6"/>
  <c r="CW121" i="6"/>
  <c r="DR121" i="6" s="1"/>
  <c r="DK66" i="6"/>
  <c r="CQ66" i="6"/>
  <c r="DL66" i="6" s="1"/>
  <c r="CW8" i="6"/>
  <c r="DR8" i="6" s="1"/>
  <c r="DQ8" i="6"/>
  <c r="DQ18" i="6"/>
  <c r="CW18" i="6"/>
  <c r="DR18" i="6" s="1"/>
  <c r="BC398" i="6"/>
  <c r="AI398" i="6"/>
  <c r="BD398" i="6" s="1"/>
  <c r="DO33" i="6"/>
  <c r="CU33" i="6"/>
  <c r="DP33" i="6" s="1"/>
  <c r="AK388" i="6"/>
  <c r="BF388" i="6" s="1"/>
  <c r="DE228" i="6"/>
  <c r="DZ228" i="6" s="1"/>
  <c r="DY228" i="6"/>
  <c r="AY567" i="6"/>
  <c r="AE567" i="6"/>
  <c r="AZ567" i="6" s="1"/>
  <c r="AQ358" i="6"/>
  <c r="BL358" i="6" s="1"/>
  <c r="DK21" i="6"/>
  <c r="CQ21" i="6"/>
  <c r="DL21" i="6" s="1"/>
  <c r="DC124" i="6"/>
  <c r="DX124" i="6" s="1"/>
  <c r="DW124" i="6"/>
  <c r="BI260" i="6"/>
  <c r="BC382" i="6"/>
  <c r="AI382" i="6"/>
  <c r="BD382" i="6" s="1"/>
  <c r="AW385" i="6"/>
  <c r="CU98" i="6"/>
  <c r="DP98" i="6" s="1"/>
  <c r="DO98" i="6"/>
  <c r="DE182" i="6"/>
  <c r="DZ182" i="6" s="1"/>
  <c r="DY182" i="6"/>
  <c r="DK22" i="6"/>
  <c r="CQ22" i="6"/>
  <c r="DL22" i="6" s="1"/>
  <c r="AO550" i="6"/>
  <c r="BJ550" i="6" s="1"/>
  <c r="AE550" i="6"/>
  <c r="AZ550" i="6" s="1"/>
  <c r="AY550" i="6"/>
  <c r="DA42" i="6"/>
  <c r="DV42" i="6" s="1"/>
  <c r="DU42" i="6"/>
  <c r="AK400" i="6"/>
  <c r="BF400" i="6" s="1"/>
  <c r="BE400" i="6"/>
  <c r="BK396" i="6"/>
  <c r="DC591" i="6"/>
  <c r="DX591" i="6" s="1"/>
  <c r="DW591" i="6"/>
  <c r="DQ109" i="6"/>
  <c r="CW109" i="6"/>
  <c r="DR109" i="6" s="1"/>
  <c r="CU384" i="6"/>
  <c r="DP384" i="6" s="1"/>
  <c r="DO384" i="6"/>
  <c r="DQ38" i="6"/>
  <c r="CW38" i="6"/>
  <c r="DR38" i="6" s="1"/>
  <c r="DC133" i="6"/>
  <c r="DX133" i="6" s="1"/>
  <c r="DW133" i="6"/>
  <c r="AQ379" i="6"/>
  <c r="BL379" i="6" s="1"/>
  <c r="CU21" i="6"/>
  <c r="DP21" i="6" s="1"/>
  <c r="DO21" i="6"/>
  <c r="DW520" i="6"/>
  <c r="DC520" i="6"/>
  <c r="DX520" i="6" s="1"/>
  <c r="AQ184" i="6"/>
  <c r="BL184" i="6" s="1"/>
  <c r="DE372" i="6"/>
  <c r="DZ372" i="6" s="1"/>
  <c r="DY372" i="6"/>
  <c r="AI369" i="6"/>
  <c r="BD369" i="6" s="1"/>
  <c r="BC369" i="6"/>
  <c r="DO38" i="6"/>
  <c r="CU38" i="6"/>
  <c r="DP38" i="6" s="1"/>
  <c r="DW106" i="6"/>
  <c r="DC106" i="6"/>
  <c r="DX106" i="6" s="1"/>
  <c r="AC355" i="6"/>
  <c r="AX355" i="6" s="1"/>
  <c r="BA550" i="6"/>
  <c r="BE393" i="6"/>
  <c r="CS42" i="6"/>
  <c r="DN42" i="6" s="1"/>
  <c r="DM42" i="6"/>
  <c r="DE484" i="6"/>
  <c r="DZ484" i="6" s="1"/>
  <c r="DY484" i="6"/>
  <c r="AI358" i="6"/>
  <c r="BD358" i="6" s="1"/>
  <c r="BA382" i="6"/>
  <c r="AG382" i="6"/>
  <c r="BB382" i="6" s="1"/>
  <c r="BA366" i="6"/>
  <c r="AG366" i="6"/>
  <c r="BB366" i="6" s="1"/>
  <c r="CQ430" i="6"/>
  <c r="DL430" i="6" s="1"/>
  <c r="DK430" i="6"/>
  <c r="CS38" i="6"/>
  <c r="DN38" i="6" s="1"/>
  <c r="DM38" i="6"/>
  <c r="DQ500" i="6"/>
  <c r="CW500" i="6"/>
  <c r="DR500" i="6" s="1"/>
  <c r="DC113" i="6"/>
  <c r="DX113" i="6" s="1"/>
  <c r="DW113" i="6"/>
  <c r="AM396" i="6"/>
  <c r="BH396" i="6" s="1"/>
  <c r="BG396" i="6"/>
  <c r="BA390" i="6"/>
  <c r="AG390" i="6"/>
  <c r="BB390" i="6" s="1"/>
  <c r="DY64" i="6"/>
  <c r="DE64" i="6"/>
  <c r="DZ64" i="6" s="1"/>
  <c r="AW382" i="6"/>
  <c r="DM153" i="6"/>
  <c r="CS153" i="6"/>
  <c r="DN153" i="6" s="1"/>
  <c r="CY398" i="6"/>
  <c r="DT398" i="6" s="1"/>
  <c r="DS398" i="6"/>
  <c r="AW550" i="6"/>
  <c r="AC550" i="6"/>
  <c r="AX550" i="6" s="1"/>
  <c r="DE153" i="6"/>
  <c r="DZ153" i="6" s="1"/>
  <c r="DY153" i="6"/>
  <c r="AG355" i="6"/>
  <c r="BB355" i="6" s="1"/>
  <c r="BA355" i="6"/>
  <c r="AE566" i="6"/>
  <c r="AZ566" i="6" s="1"/>
  <c r="AY566" i="6"/>
  <c r="DA61" i="6"/>
  <c r="DV61" i="6" s="1"/>
  <c r="DU61" i="6"/>
  <c r="AM375" i="6"/>
  <c r="BH375" i="6" s="1"/>
  <c r="BK390" i="6"/>
  <c r="DY387" i="6"/>
  <c r="DE387" i="6"/>
  <c r="DZ387" i="6" s="1"/>
  <c r="AC399" i="6"/>
  <c r="AX399" i="6" s="1"/>
  <c r="AQ550" i="6"/>
  <c r="BL550" i="6" s="1"/>
  <c r="BK550" i="6"/>
  <c r="AM550" i="6"/>
  <c r="BH550" i="6" s="1"/>
  <c r="BG550" i="6"/>
  <c r="DC42" i="6"/>
  <c r="DX42" i="6" s="1"/>
  <c r="DW42" i="6"/>
  <c r="DE221" i="6"/>
  <c r="DZ221" i="6" s="1"/>
  <c r="DY221" i="6"/>
  <c r="DS363" i="6"/>
  <c r="BA451" i="6"/>
  <c r="AG451" i="6"/>
  <c r="BB451" i="6" s="1"/>
  <c r="AG484" i="6"/>
  <c r="BB484" i="6" s="1"/>
  <c r="BA484" i="6"/>
  <c r="BA416" i="6"/>
  <c r="BI424" i="6"/>
  <c r="AO424" i="6"/>
  <c r="BJ424" i="6" s="1"/>
  <c r="AG494" i="6"/>
  <c r="BB494" i="6" s="1"/>
  <c r="BA494" i="6"/>
  <c r="DM568" i="6"/>
  <c r="CS568" i="6"/>
  <c r="DN568" i="6" s="1"/>
  <c r="DO582" i="6"/>
  <c r="CU582" i="6"/>
  <c r="DP582" i="6" s="1"/>
  <c r="CU532" i="6"/>
  <c r="DP532" i="6" s="1"/>
  <c r="DO532" i="6"/>
  <c r="DK13" i="6"/>
  <c r="CQ13" i="6"/>
  <c r="DL13" i="6" s="1"/>
  <c r="DY599" i="6"/>
  <c r="DE599" i="6"/>
  <c r="DZ599" i="6" s="1"/>
  <c r="CU407" i="6"/>
  <c r="DP407" i="6" s="1"/>
  <c r="DO407" i="6"/>
  <c r="DY594" i="6"/>
  <c r="DE594" i="6"/>
  <c r="DZ594" i="6" s="1"/>
  <c r="DM427" i="6"/>
  <c r="CS427" i="6"/>
  <c r="DN427" i="6" s="1"/>
  <c r="DA483" i="6"/>
  <c r="DV483" i="6" s="1"/>
  <c r="DU483" i="6"/>
  <c r="CU578" i="6"/>
  <c r="DP578" i="6" s="1"/>
  <c r="DO578" i="6"/>
  <c r="DY578" i="6"/>
  <c r="DE578" i="6"/>
  <c r="DZ578" i="6" s="1"/>
  <c r="DQ101" i="6"/>
  <c r="CW101" i="6"/>
  <c r="DR101" i="6" s="1"/>
  <c r="DW80" i="6"/>
  <c r="DC80" i="6"/>
  <c r="DX80" i="6" s="1"/>
  <c r="DC579" i="6"/>
  <c r="DX579" i="6" s="1"/>
  <c r="DW579" i="6"/>
  <c r="DM543" i="6"/>
  <c r="CS543" i="6"/>
  <c r="DN543" i="6" s="1"/>
  <c r="CY549" i="6"/>
  <c r="DT549" i="6" s="1"/>
  <c r="DS549" i="6"/>
  <c r="CS551" i="6"/>
  <c r="DN551" i="6" s="1"/>
  <c r="DM551" i="6"/>
  <c r="CW598" i="6"/>
  <c r="DR598" i="6" s="1"/>
  <c r="DQ598" i="6"/>
  <c r="DC545" i="6"/>
  <c r="DX545" i="6" s="1"/>
  <c r="DW545" i="6"/>
  <c r="DE475" i="6"/>
  <c r="DZ475" i="6" s="1"/>
  <c r="DY475" i="6"/>
  <c r="CS556" i="6"/>
  <c r="DN556" i="6" s="1"/>
  <c r="DM556" i="6"/>
  <c r="CY499" i="6"/>
  <c r="DT499" i="6" s="1"/>
  <c r="DS499" i="6"/>
  <c r="DM486" i="6"/>
  <c r="CS486" i="6"/>
  <c r="DN486" i="6" s="1"/>
  <c r="DU599" i="6"/>
  <c r="DA599" i="6"/>
  <c r="DV599" i="6" s="1"/>
  <c r="DS407" i="6"/>
  <c r="CY407" i="6"/>
  <c r="DT407" i="6" s="1"/>
  <c r="DW427" i="6"/>
  <c r="DC427" i="6"/>
  <c r="DX427" i="6" s="1"/>
  <c r="CY575" i="6"/>
  <c r="DT575" i="6" s="1"/>
  <c r="DS575" i="6"/>
  <c r="DM578" i="6"/>
  <c r="CS578" i="6"/>
  <c r="DN578" i="6" s="1"/>
  <c r="DU450" i="6"/>
  <c r="DA450" i="6"/>
  <c r="DV450" i="6" s="1"/>
  <c r="DM80" i="6"/>
  <c r="CS80" i="6"/>
  <c r="DN80" i="6" s="1"/>
  <c r="DS579" i="6"/>
  <c r="CY579" i="6"/>
  <c r="DT579" i="6" s="1"/>
  <c r="DC543" i="6"/>
  <c r="DX543" i="6" s="1"/>
  <c r="DW543" i="6"/>
  <c r="DY551" i="6"/>
  <c r="DE551" i="6"/>
  <c r="DZ551" i="6" s="1"/>
  <c r="DA586" i="6"/>
  <c r="DV586" i="6" s="1"/>
  <c r="DU586" i="6"/>
  <c r="DK598" i="6"/>
  <c r="CQ598" i="6"/>
  <c r="DL598" i="6" s="1"/>
  <c r="DK443" i="6"/>
  <c r="CQ443" i="6"/>
  <c r="DL443" i="6" s="1"/>
  <c r="CY492" i="6"/>
  <c r="DT492" i="6" s="1"/>
  <c r="DS492" i="6"/>
  <c r="DS545" i="6"/>
  <c r="CY545" i="6"/>
  <c r="DT545" i="6" s="1"/>
  <c r="CQ475" i="6"/>
  <c r="DL475" i="6" s="1"/>
  <c r="DK475" i="6"/>
  <c r="DC499" i="6"/>
  <c r="DX499" i="6" s="1"/>
  <c r="DW499" i="6"/>
  <c r="DS486" i="6"/>
  <c r="CS13" i="6"/>
  <c r="DN13" i="6" s="1"/>
  <c r="DM13" i="6"/>
  <c r="CW407" i="6"/>
  <c r="DR407" i="6" s="1"/>
  <c r="DQ407" i="6"/>
  <c r="DO427" i="6"/>
  <c r="CU427" i="6"/>
  <c r="DP427" i="6" s="1"/>
  <c r="DO575" i="6"/>
  <c r="CU575" i="6"/>
  <c r="DP575" i="6" s="1"/>
  <c r="DC450" i="6"/>
  <c r="DX450" i="6" s="1"/>
  <c r="DW450" i="6"/>
  <c r="DE101" i="6"/>
  <c r="DZ101" i="6" s="1"/>
  <c r="DY101" i="6"/>
  <c r="CW535" i="6"/>
  <c r="DR535" i="6" s="1"/>
  <c r="DQ535" i="6"/>
  <c r="DW566" i="6"/>
  <c r="DC566" i="6"/>
  <c r="DX566" i="6" s="1"/>
  <c r="CQ551" i="6"/>
  <c r="DL551" i="6" s="1"/>
  <c r="DK551" i="6"/>
  <c r="DS443" i="6"/>
  <c r="CY443" i="6"/>
  <c r="DT443" i="6" s="1"/>
  <c r="DA492" i="6"/>
  <c r="DV492" i="6" s="1"/>
  <c r="DU492" i="6"/>
  <c r="CS545" i="6"/>
  <c r="DN545" i="6" s="1"/>
  <c r="DM545" i="6"/>
  <c r="CQ556" i="6"/>
  <c r="DL556" i="6" s="1"/>
  <c r="DK556" i="6"/>
  <c r="DQ92" i="6"/>
  <c r="CW92" i="6"/>
  <c r="DR92" i="6" s="1"/>
  <c r="CU467" i="6"/>
  <c r="DP467" i="6" s="1"/>
  <c r="DO467" i="6"/>
  <c r="DQ13" i="6"/>
  <c r="CW13" i="6"/>
  <c r="DR13" i="6" s="1"/>
  <c r="CW594" i="6"/>
  <c r="DR594" i="6" s="1"/>
  <c r="DQ594" i="6"/>
  <c r="DS578" i="6"/>
  <c r="CY578" i="6"/>
  <c r="DT578" i="6" s="1"/>
  <c r="CS450" i="6"/>
  <c r="DN450" i="6" s="1"/>
  <c r="DM450" i="6"/>
  <c r="CU585" i="6"/>
  <c r="DP585" i="6" s="1"/>
  <c r="DO585" i="6"/>
  <c r="DQ80" i="6"/>
  <c r="CW80" i="6"/>
  <c r="DR80" i="6" s="1"/>
  <c r="DC551" i="6"/>
  <c r="DX551" i="6" s="1"/>
  <c r="DW551" i="6"/>
  <c r="DE598" i="6"/>
  <c r="DZ598" i="6" s="1"/>
  <c r="DY598" i="6"/>
  <c r="DS123" i="6"/>
  <c r="CY123" i="6"/>
  <c r="DT123" i="6" s="1"/>
  <c r="DY499" i="6"/>
  <c r="DE499" i="6"/>
  <c r="DZ499" i="6" s="1"/>
  <c r="CW544" i="6"/>
  <c r="DR544" i="6" s="1"/>
  <c r="DQ544" i="6"/>
  <c r="CW543" i="6"/>
  <c r="DR543" i="6" s="1"/>
  <c r="DQ543" i="6"/>
  <c r="DW535" i="6"/>
  <c r="DC535" i="6"/>
  <c r="DX535" i="6" s="1"/>
  <c r="CW566" i="6"/>
  <c r="DR566" i="6" s="1"/>
  <c r="DQ566" i="6"/>
  <c r="DY586" i="6"/>
  <c r="DE586" i="6"/>
  <c r="DZ586" i="6" s="1"/>
  <c r="DO598" i="6"/>
  <c r="CU598" i="6"/>
  <c r="DP598" i="6" s="1"/>
  <c r="DC492" i="6"/>
  <c r="DX492" i="6" s="1"/>
  <c r="DW492" i="6"/>
  <c r="DE545" i="6"/>
  <c r="DZ545" i="6" s="1"/>
  <c r="DY545" i="6"/>
  <c r="DY531" i="6"/>
  <c r="DE531" i="6"/>
  <c r="DZ531" i="6" s="1"/>
  <c r="DA467" i="6"/>
  <c r="DV467" i="6" s="1"/>
  <c r="DU467" i="6"/>
  <c r="CQ448" i="6"/>
  <c r="DL448" i="6" s="1"/>
  <c r="DK448" i="6"/>
  <c r="DE483" i="6"/>
  <c r="DZ483" i="6" s="1"/>
  <c r="DY483" i="6"/>
  <c r="DW459" i="6"/>
  <c r="DC459" i="6"/>
  <c r="DX459" i="6" s="1"/>
  <c r="CU450" i="6"/>
  <c r="DP450" i="6" s="1"/>
  <c r="DO450" i="6"/>
  <c r="CQ585" i="6"/>
  <c r="DL585" i="6" s="1"/>
  <c r="DK585" i="6"/>
  <c r="DO543" i="6"/>
  <c r="CU543" i="6"/>
  <c r="DP543" i="6" s="1"/>
  <c r="DW568" i="6"/>
  <c r="DC568" i="6"/>
  <c r="DX568" i="6" s="1"/>
  <c r="CQ549" i="6"/>
  <c r="DL549" i="6" s="1"/>
  <c r="DK549" i="6"/>
  <c r="DE566" i="6"/>
  <c r="DZ566" i="6" s="1"/>
  <c r="DY566" i="6"/>
  <c r="DC598" i="6"/>
  <c r="DX598" i="6" s="1"/>
  <c r="DW598" i="6"/>
  <c r="DU598" i="6"/>
  <c r="DA598" i="6"/>
  <c r="DV598" i="6" s="1"/>
  <c r="DE123" i="6"/>
  <c r="DZ123" i="6" s="1"/>
  <c r="DY123" i="6"/>
  <c r="CS582" i="6"/>
  <c r="DN582" i="6" s="1"/>
  <c r="DM582" i="6"/>
  <c r="DM531" i="6"/>
  <c r="CS531" i="6"/>
  <c r="DN531" i="6" s="1"/>
  <c r="CS499" i="6"/>
  <c r="DN499" i="6" s="1"/>
  <c r="DM499" i="6"/>
  <c r="DM439" i="6"/>
  <c r="CS439" i="6"/>
  <c r="DN439" i="6" s="1"/>
  <c r="DS13" i="6"/>
  <c r="CY13" i="6"/>
  <c r="DT13" i="6" s="1"/>
  <c r="DW407" i="6"/>
  <c r="DC407" i="6"/>
  <c r="DX407" i="6" s="1"/>
  <c r="DU427" i="6"/>
  <c r="DA427" i="6"/>
  <c r="DV427" i="6" s="1"/>
  <c r="CW448" i="6"/>
  <c r="DR448" i="6" s="1"/>
  <c r="DQ448" i="6"/>
  <c r="CW30" i="6"/>
  <c r="DR30" i="6" s="1"/>
  <c r="DQ30" i="6"/>
  <c r="DS483" i="6"/>
  <c r="CY483" i="6"/>
  <c r="DT483" i="6" s="1"/>
  <c r="CQ578" i="6"/>
  <c r="DL578" i="6" s="1"/>
  <c r="DK578" i="6"/>
  <c r="CQ519" i="6"/>
  <c r="DL519" i="6" s="1"/>
  <c r="DK519" i="6"/>
  <c r="DQ585" i="6"/>
  <c r="CW585" i="6"/>
  <c r="DR585" i="6" s="1"/>
  <c r="DM101" i="6"/>
  <c r="CS101" i="6"/>
  <c r="DN101" i="6" s="1"/>
  <c r="DM579" i="6"/>
  <c r="CS579" i="6"/>
  <c r="DN579" i="6" s="1"/>
  <c r="DC549" i="6"/>
  <c r="DX549" i="6" s="1"/>
  <c r="DW549" i="6"/>
  <c r="CQ30" i="6"/>
  <c r="DL30" i="6" s="1"/>
  <c r="DK30" i="6"/>
  <c r="DS569" i="6"/>
  <c r="CY569" i="6"/>
  <c r="DT569" i="6" s="1"/>
  <c r="DS548" i="6"/>
  <c r="CY548" i="6"/>
  <c r="DT548" i="6" s="1"/>
  <c r="DE535" i="6"/>
  <c r="DZ535" i="6" s="1"/>
  <c r="DY535" i="6"/>
  <c r="DK568" i="6"/>
  <c r="CQ568" i="6"/>
  <c r="DL568" i="6" s="1"/>
  <c r="DQ549" i="6"/>
  <c r="CW549" i="6"/>
  <c r="DR549" i="6" s="1"/>
  <c r="DU566" i="6"/>
  <c r="DA566" i="6"/>
  <c r="DV566" i="6" s="1"/>
  <c r="CU443" i="6"/>
  <c r="DP443" i="6" s="1"/>
  <c r="DO443" i="6"/>
  <c r="CS123" i="6"/>
  <c r="DN123" i="6" s="1"/>
  <c r="DM123" i="6"/>
  <c r="DA582" i="6"/>
  <c r="DV582" i="6" s="1"/>
  <c r="DU582" i="6"/>
  <c r="DS491" i="6"/>
  <c r="CY491" i="6"/>
  <c r="DT491" i="6" s="1"/>
  <c r="DA499" i="6"/>
  <c r="DV499" i="6" s="1"/>
  <c r="DU499" i="6"/>
  <c r="DQ439" i="6"/>
  <c r="CW439" i="6"/>
  <c r="DR439" i="6" s="1"/>
  <c r="CU476" i="6"/>
  <c r="DP476" i="6" s="1"/>
  <c r="DO476" i="6"/>
  <c r="DU407" i="6"/>
  <c r="DA407" i="6"/>
  <c r="DV407" i="6" s="1"/>
  <c r="CY427" i="6"/>
  <c r="DT427" i="6" s="1"/>
  <c r="DS427" i="6"/>
  <c r="DO440" i="6"/>
  <c r="CU440" i="6"/>
  <c r="DP440" i="6" s="1"/>
  <c r="DY575" i="6"/>
  <c r="DE575" i="6"/>
  <c r="DZ575" i="6" s="1"/>
  <c r="CQ459" i="6"/>
  <c r="DL459" i="6" s="1"/>
  <c r="DK459" i="6"/>
  <c r="DW519" i="6"/>
  <c r="DC519" i="6"/>
  <c r="DX519" i="6" s="1"/>
  <c r="DC585" i="6"/>
  <c r="DX585" i="6" s="1"/>
  <c r="DW585" i="6"/>
  <c r="DA80" i="6"/>
  <c r="DV80" i="6" s="1"/>
  <c r="DU80" i="6"/>
  <c r="CQ579" i="6"/>
  <c r="DL579" i="6" s="1"/>
  <c r="DK579" i="6"/>
  <c r="DY556" i="6"/>
  <c r="DE556" i="6"/>
  <c r="DZ556" i="6" s="1"/>
  <c r="DO535" i="6"/>
  <c r="CU535" i="6"/>
  <c r="DP535" i="6" s="1"/>
  <c r="DU443" i="6"/>
  <c r="DA443" i="6"/>
  <c r="DV443" i="6" s="1"/>
  <c r="CU123" i="6"/>
  <c r="DP123" i="6" s="1"/>
  <c r="DO123" i="6"/>
  <c r="DK582" i="6"/>
  <c r="CQ582" i="6"/>
  <c r="DL582" i="6" s="1"/>
  <c r="DQ532" i="6"/>
  <c r="CW532" i="6"/>
  <c r="DR532" i="6" s="1"/>
  <c r="DK491" i="6"/>
  <c r="CQ491" i="6"/>
  <c r="DL491" i="6" s="1"/>
  <c r="DK499" i="6"/>
  <c r="CQ499" i="6"/>
  <c r="DL499" i="6" s="1"/>
  <c r="DY476" i="6"/>
  <c r="DE476" i="6"/>
  <c r="DZ476" i="6" s="1"/>
  <c r="DY407" i="6"/>
  <c r="DE407" i="6"/>
  <c r="DZ407" i="6" s="1"/>
  <c r="CY594" i="6"/>
  <c r="DT594" i="6" s="1"/>
  <c r="DS594" i="6"/>
  <c r="CQ427" i="6"/>
  <c r="DL427" i="6" s="1"/>
  <c r="DK427" i="6"/>
  <c r="DA428" i="6"/>
  <c r="DV428" i="6" s="1"/>
  <c r="DU428" i="6"/>
  <c r="DM440" i="6"/>
  <c r="CS440" i="6"/>
  <c r="DN440" i="6" s="1"/>
  <c r="DO483" i="6"/>
  <c r="CU483" i="6"/>
  <c r="DP483" i="6" s="1"/>
  <c r="DU575" i="6"/>
  <c r="DA575" i="6"/>
  <c r="DV575" i="6" s="1"/>
  <c r="DY519" i="6"/>
  <c r="DE519" i="6"/>
  <c r="DZ519" i="6" s="1"/>
  <c r="DY585" i="6"/>
  <c r="DE585" i="6"/>
  <c r="DZ585" i="6" s="1"/>
  <c r="DO101" i="6"/>
  <c r="CU101" i="6"/>
  <c r="DP101" i="6" s="1"/>
  <c r="CW579" i="6"/>
  <c r="DR579" i="6" s="1"/>
  <c r="DQ579" i="6"/>
  <c r="DQ368" i="6"/>
  <c r="CW368" i="6"/>
  <c r="DR368" i="6" s="1"/>
  <c r="CY386" i="6"/>
  <c r="DT386" i="6" s="1"/>
  <c r="DS386" i="6"/>
  <c r="DO544" i="6"/>
  <c r="DC544" i="6"/>
  <c r="DX544" i="6" s="1"/>
  <c r="DA123" i="6"/>
  <c r="DV123" i="6" s="1"/>
  <c r="DC586" i="6"/>
  <c r="DX586" i="6" s="1"/>
  <c r="DW123" i="6"/>
  <c r="CW586" i="6"/>
  <c r="DR586" i="6" s="1"/>
  <c r="DQ554" i="6"/>
  <c r="DM554" i="6"/>
  <c r="CQ483" i="6"/>
  <c r="DL483" i="6" s="1"/>
  <c r="DY75" i="6"/>
  <c r="DQ597" i="6"/>
  <c r="DO490" i="6"/>
  <c r="DE128" i="6"/>
  <c r="DZ128" i="6" s="1"/>
  <c r="CQ69" i="6"/>
  <c r="DL69" i="6" s="1"/>
  <c r="DA404" i="6"/>
  <c r="DV404" i="6" s="1"/>
  <c r="CU107" i="6"/>
  <c r="DP107" i="6" s="1"/>
  <c r="DU116" i="6"/>
  <c r="DA116" i="6"/>
  <c r="DV116" i="6" s="1"/>
  <c r="DQ396" i="6"/>
  <c r="CW396" i="6"/>
  <c r="DR396" i="6" s="1"/>
  <c r="CQ398" i="6"/>
  <c r="DL398" i="6" s="1"/>
  <c r="DK398" i="6"/>
  <c r="DA400" i="6"/>
  <c r="DV400" i="6" s="1"/>
  <c r="DU400" i="6"/>
  <c r="CW556" i="6"/>
  <c r="DR556" i="6" s="1"/>
  <c r="DU45" i="6"/>
  <c r="DQ380" i="6"/>
  <c r="DS454" i="6"/>
  <c r="CY454" i="6"/>
  <c r="DT454" i="6" s="1"/>
  <c r="DA593" i="6"/>
  <c r="DV593" i="6" s="1"/>
  <c r="DU593" i="6"/>
  <c r="DC484" i="6"/>
  <c r="DX484" i="6" s="1"/>
  <c r="DW484" i="6"/>
  <c r="MK378" i="6"/>
  <c r="DD378" i="6" s="1"/>
  <c r="MA378" i="6"/>
  <c r="CT378" i="6" s="1"/>
  <c r="LY378" i="6"/>
  <c r="CR378" i="6" s="1"/>
  <c r="MG378" i="6"/>
  <c r="CZ378" i="6" s="1"/>
  <c r="MI378" i="6"/>
  <c r="DB378" i="6" s="1"/>
  <c r="LW378" i="6"/>
  <c r="CP378" i="6" s="1"/>
  <c r="ME378" i="6"/>
  <c r="CX378" i="6" s="1"/>
  <c r="MC378" i="6"/>
  <c r="CV378" i="6" s="1"/>
  <c r="DU2" i="6"/>
  <c r="DA2" i="6"/>
  <c r="DV2" i="6" s="1"/>
  <c r="BC552" i="6"/>
  <c r="DU139" i="6"/>
  <c r="DA139" i="6"/>
  <c r="DV139" i="6" s="1"/>
  <c r="BI372" i="6"/>
  <c r="DY34" i="6"/>
  <c r="DE34" i="6"/>
  <c r="DZ34" i="6" s="1"/>
  <c r="CS354" i="6"/>
  <c r="DN354" i="6" s="1"/>
  <c r="DM354" i="6"/>
  <c r="BK382" i="6"/>
  <c r="AG372" i="6"/>
  <c r="BB372" i="6" s="1"/>
  <c r="BA372" i="6"/>
  <c r="AM545" i="6"/>
  <c r="BH545" i="6" s="1"/>
  <c r="DK68" i="6"/>
  <c r="CQ68" i="6"/>
  <c r="DL68" i="6" s="1"/>
  <c r="AC566" i="6"/>
  <c r="AX566" i="6" s="1"/>
  <c r="AW566" i="6"/>
  <c r="AI390" i="6"/>
  <c r="BD390" i="6" s="1"/>
  <c r="BC390" i="6"/>
  <c r="CS3" i="6"/>
  <c r="DN3" i="6" s="1"/>
  <c r="DM3" i="6"/>
  <c r="AW390" i="6"/>
  <c r="AC390" i="6"/>
  <c r="AX390" i="6" s="1"/>
  <c r="DU46" i="6"/>
  <c r="DA46" i="6"/>
  <c r="DV46" i="6" s="1"/>
  <c r="DU535" i="6"/>
  <c r="DA551" i="6"/>
  <c r="DV551" i="6" s="1"/>
  <c r="CQ535" i="6"/>
  <c r="DL535" i="6" s="1"/>
  <c r="CU556" i="6"/>
  <c r="DP556" i="6" s="1"/>
  <c r="CS443" i="6"/>
  <c r="DN443" i="6" s="1"/>
  <c r="DC439" i="6"/>
  <c r="DX439" i="6" s="1"/>
  <c r="DQ499" i="6"/>
  <c r="DU594" i="6"/>
  <c r="DW443" i="6"/>
  <c r="CS472" i="6"/>
  <c r="DN472" i="6" s="1"/>
  <c r="CQ101" i="6"/>
  <c r="DL101" i="6" s="1"/>
  <c r="DS564" i="6"/>
  <c r="DU585" i="6"/>
  <c r="DA507" i="6"/>
  <c r="DV507" i="6" s="1"/>
  <c r="DW468" i="6"/>
  <c r="CQ424" i="6"/>
  <c r="DL424" i="6" s="1"/>
  <c r="DW494" i="6"/>
  <c r="DS76" i="6"/>
  <c r="CW442" i="6"/>
  <c r="DR442" i="6" s="1"/>
  <c r="DC533" i="6"/>
  <c r="DX533" i="6" s="1"/>
  <c r="DK590" i="6"/>
  <c r="MA568" i="6"/>
  <c r="CT568" i="6" s="1"/>
  <c r="CU568" i="6" s="1"/>
  <c r="DP568" i="6" s="1"/>
  <c r="MK568" i="6"/>
  <c r="DD568" i="6" s="1"/>
  <c r="DY568" i="6" s="1"/>
  <c r="DQ412" i="6"/>
  <c r="DU497" i="6"/>
  <c r="DU514" i="6"/>
  <c r="DA150" i="6"/>
  <c r="DV150" i="6" s="1"/>
  <c r="BE388" i="6"/>
  <c r="DC396" i="6"/>
  <c r="DX396" i="6" s="1"/>
  <c r="DW396" i="6"/>
  <c r="DK116" i="6"/>
  <c r="CQ116" i="6"/>
  <c r="DL116" i="6" s="1"/>
  <c r="DW61" i="6"/>
  <c r="DC61" i="6"/>
  <c r="DX61" i="6" s="1"/>
  <c r="DO569" i="6"/>
  <c r="DO548" i="6"/>
  <c r="DK566" i="6"/>
  <c r="CW545" i="6"/>
  <c r="DR545" i="6" s="1"/>
  <c r="DO594" i="6"/>
  <c r="CW582" i="6"/>
  <c r="DR582" i="6" s="1"/>
  <c r="CW427" i="6"/>
  <c r="DR427" i="6" s="1"/>
  <c r="CS575" i="6"/>
  <c r="DN575" i="6" s="1"/>
  <c r="CS110" i="6"/>
  <c r="DN110" i="6" s="1"/>
  <c r="CY406" i="6"/>
  <c r="DT406" i="6" s="1"/>
  <c r="DW514" i="6"/>
  <c r="CQ436" i="6"/>
  <c r="DL436" i="6" s="1"/>
  <c r="DK561" i="6"/>
  <c r="DM70" i="6"/>
  <c r="CW126" i="6"/>
  <c r="DR126" i="6" s="1"/>
  <c r="DE62" i="6"/>
  <c r="DZ62" i="6" s="1"/>
  <c r="DW81" i="6"/>
  <c r="DK53" i="6"/>
  <c r="DU53" i="6"/>
  <c r="DA53" i="6"/>
  <c r="DV53" i="6" s="1"/>
  <c r="CY22" i="6"/>
  <c r="DT22" i="6" s="1"/>
  <c r="DS22" i="6"/>
  <c r="BG545" i="6"/>
  <c r="AO546" i="6"/>
  <c r="BJ546" i="6" s="1"/>
  <c r="BI546" i="6"/>
  <c r="DW391" i="6"/>
  <c r="DC391" i="6"/>
  <c r="DX391" i="6" s="1"/>
  <c r="DA391" i="6"/>
  <c r="DV391" i="6" s="1"/>
  <c r="DU391" i="6"/>
  <c r="AI545" i="6"/>
  <c r="BD545" i="6" s="1"/>
  <c r="BC545" i="6"/>
  <c r="DS551" i="6"/>
  <c r="DO566" i="6"/>
  <c r="DO499" i="6"/>
  <c r="CS598" i="6"/>
  <c r="DN598" i="6" s="1"/>
  <c r="CU13" i="6"/>
  <c r="DP13" i="6" s="1"/>
  <c r="DE491" i="6"/>
  <c r="DZ491" i="6" s="1"/>
  <c r="CY598" i="6"/>
  <c r="DT598" i="6" s="1"/>
  <c r="DQ90" i="6"/>
  <c r="DK82" i="6"/>
  <c r="DE563" i="6"/>
  <c r="DZ563" i="6" s="1"/>
  <c r="DW19" i="6"/>
  <c r="CQ438" i="6"/>
  <c r="DL438" i="6" s="1"/>
  <c r="CQ434" i="6"/>
  <c r="DL434" i="6" s="1"/>
  <c r="DW528" i="6"/>
  <c r="DM478" i="6"/>
  <c r="DK410" i="6"/>
  <c r="ME568" i="6"/>
  <c r="CX568" i="6" s="1"/>
  <c r="DS568" i="6" s="1"/>
  <c r="DQ408" i="6"/>
  <c r="DC411" i="6"/>
  <c r="DX411" i="6" s="1"/>
  <c r="DU573" i="6"/>
  <c r="CS498" i="6"/>
  <c r="DN498" i="6" s="1"/>
  <c r="DQ26" i="6"/>
  <c r="DW73" i="6"/>
  <c r="AE368" i="6"/>
  <c r="AZ368" i="6" s="1"/>
  <c r="AY368" i="6"/>
  <c r="DO133" i="6"/>
  <c r="DE87" i="6"/>
  <c r="DZ87" i="6" s="1"/>
  <c r="DY87" i="6"/>
  <c r="DY396" i="6"/>
  <c r="DE396" i="6"/>
  <c r="DZ396" i="6" s="1"/>
  <c r="AQ135" i="6"/>
  <c r="BL135" i="6" s="1"/>
  <c r="AW129" i="6"/>
  <c r="BK142" i="6"/>
  <c r="AI149" i="6"/>
  <c r="BD149" i="6" s="1"/>
  <c r="AE149" i="6"/>
  <c r="AZ149" i="6" s="1"/>
  <c r="AY149" i="6"/>
  <c r="BC152" i="6"/>
  <c r="AM145" i="6"/>
  <c r="BH145" i="6" s="1"/>
  <c r="BG145" i="6"/>
  <c r="AO144" i="6"/>
  <c r="BJ144" i="6" s="1"/>
  <c r="AM154" i="6"/>
  <c r="BH154" i="6" s="1"/>
  <c r="BG154" i="6"/>
  <c r="AK178" i="6"/>
  <c r="BF178" i="6" s="1"/>
  <c r="BI200" i="6"/>
  <c r="AK231" i="6"/>
  <c r="BF231" i="6" s="1"/>
  <c r="BG204" i="6"/>
  <c r="AC214" i="6"/>
  <c r="AX214" i="6" s="1"/>
  <c r="BK223" i="6"/>
  <c r="BK225" i="6"/>
  <c r="AQ225" i="6"/>
  <c r="BL225" i="6" s="1"/>
  <c r="DQ251" i="6"/>
  <c r="CW251" i="6"/>
  <c r="DR251" i="6" s="1"/>
  <c r="BC232" i="6"/>
  <c r="AI232" i="6"/>
  <c r="BD232" i="6" s="1"/>
  <c r="BC254" i="6"/>
  <c r="AI254" i="6"/>
  <c r="BD254" i="6" s="1"/>
  <c r="BK259" i="6"/>
  <c r="BI270" i="6"/>
  <c r="DC285" i="6"/>
  <c r="DX285" i="6" s="1"/>
  <c r="DW285" i="6"/>
  <c r="AM311" i="6"/>
  <c r="BH311" i="6" s="1"/>
  <c r="BG311" i="6"/>
  <c r="BA339" i="6"/>
  <c r="AG327" i="6"/>
  <c r="BB327" i="6" s="1"/>
  <c r="DY340" i="6"/>
  <c r="DE340" i="6"/>
  <c r="DZ340" i="6" s="1"/>
  <c r="BI344" i="6"/>
  <c r="CU350" i="6"/>
  <c r="DP350" i="6" s="1"/>
  <c r="DO350" i="6"/>
  <c r="AI330" i="6"/>
  <c r="BD330" i="6" s="1"/>
  <c r="AO408" i="6"/>
  <c r="BJ408" i="6" s="1"/>
  <c r="DC364" i="6"/>
  <c r="DX364" i="6" s="1"/>
  <c r="DW364" i="6"/>
  <c r="AI408" i="6"/>
  <c r="BD408" i="6" s="1"/>
  <c r="AG373" i="6"/>
  <c r="BB373" i="6" s="1"/>
  <c r="AI458" i="6"/>
  <c r="BD458" i="6" s="1"/>
  <c r="BC423" i="6"/>
  <c r="AQ414" i="6"/>
  <c r="BL414" i="6" s="1"/>
  <c r="BK414" i="6"/>
  <c r="BI412" i="6"/>
  <c r="AO412" i="6"/>
  <c r="BJ412" i="6" s="1"/>
  <c r="AY17" i="6"/>
  <c r="AE17" i="6"/>
  <c r="AZ17" i="6" s="1"/>
  <c r="AM8" i="6"/>
  <c r="BH8" i="6" s="1"/>
  <c r="BG8" i="6"/>
  <c r="AI19" i="6"/>
  <c r="BD19" i="6" s="1"/>
  <c r="BC19" i="6"/>
  <c r="AI17" i="6"/>
  <c r="BD17" i="6" s="1"/>
  <c r="BC17" i="6"/>
  <c r="AC32" i="6"/>
  <c r="AX32" i="6" s="1"/>
  <c r="AW32" i="6"/>
  <c r="AY27" i="6"/>
  <c r="AY37" i="6"/>
  <c r="AE37" i="6"/>
  <c r="AZ37" i="6" s="1"/>
  <c r="AO42" i="6"/>
  <c r="BJ42" i="6" s="1"/>
  <c r="BI42" i="6"/>
  <c r="BA45" i="6"/>
  <c r="AG45" i="6"/>
  <c r="BB45" i="6" s="1"/>
  <c r="AY42" i="6"/>
  <c r="AE42" i="6"/>
  <c r="AZ42" i="6" s="1"/>
  <c r="DE31" i="6"/>
  <c r="DZ31" i="6" s="1"/>
  <c r="DY31" i="6"/>
  <c r="AY51" i="6"/>
  <c r="AQ53" i="6"/>
  <c r="BL53" i="6" s="1"/>
  <c r="BK53" i="6"/>
  <c r="AO58" i="6"/>
  <c r="BJ58" i="6" s="1"/>
  <c r="BI58" i="6"/>
  <c r="BG58" i="6"/>
  <c r="AM69" i="6"/>
  <c r="BH69" i="6" s="1"/>
  <c r="BG69" i="6"/>
  <c r="BK61" i="6"/>
  <c r="BA66" i="6"/>
  <c r="AG66" i="6"/>
  <c r="BB66" i="6" s="1"/>
  <c r="AE94" i="6"/>
  <c r="AZ94" i="6" s="1"/>
  <c r="AY94" i="6"/>
  <c r="BG57" i="6"/>
  <c r="AM57" i="6"/>
  <c r="BH57" i="6" s="1"/>
  <c r="AW106" i="6"/>
  <c r="AC106" i="6"/>
  <c r="AX106" i="6" s="1"/>
  <c r="AM103" i="6"/>
  <c r="BH103" i="6" s="1"/>
  <c r="BG103" i="6"/>
  <c r="BC99" i="6"/>
  <c r="AI99" i="6"/>
  <c r="BD99" i="6" s="1"/>
  <c r="AK119" i="6"/>
  <c r="BF119" i="6" s="1"/>
  <c r="AC101" i="6"/>
  <c r="AX101" i="6" s="1"/>
  <c r="AE109" i="6"/>
  <c r="AZ109" i="6" s="1"/>
  <c r="CS93" i="6"/>
  <c r="DN93" i="6" s="1"/>
  <c r="DM93" i="6"/>
  <c r="CS103" i="6"/>
  <c r="DN103" i="6" s="1"/>
  <c r="DM103" i="6"/>
  <c r="BI142" i="6"/>
  <c r="AO142" i="6"/>
  <c r="BJ142" i="6" s="1"/>
  <c r="AG149" i="6"/>
  <c r="BB149" i="6" s="1"/>
  <c r="BA149" i="6"/>
  <c r="DQ157" i="6"/>
  <c r="CW157" i="6"/>
  <c r="DR157" i="6" s="1"/>
  <c r="AQ223" i="6"/>
  <c r="BL223" i="6" s="1"/>
  <c r="BA387" i="6"/>
  <c r="BE387" i="6"/>
  <c r="AE390" i="6"/>
  <c r="AZ390" i="6" s="1"/>
  <c r="BC397" i="6"/>
  <c r="AG393" i="6"/>
  <c r="BB393" i="6" s="1"/>
  <c r="AM58" i="6"/>
  <c r="BH58" i="6" s="1"/>
  <c r="AG53" i="6"/>
  <c r="BB53" i="6" s="1"/>
  <c r="BA53" i="6"/>
  <c r="DM55" i="6"/>
  <c r="DW397" i="6"/>
  <c r="DC122" i="6"/>
  <c r="DX122" i="6" s="1"/>
  <c r="DW122" i="6"/>
  <c r="AE378" i="6"/>
  <c r="AZ378" i="6" s="1"/>
  <c r="AM204" i="6"/>
  <c r="BH204" i="6" s="1"/>
  <c r="AW214" i="6"/>
  <c r="DE210" i="6"/>
  <c r="DZ210" i="6" s="1"/>
  <c r="BI144" i="6"/>
  <c r="DS174" i="6"/>
  <c r="AY109" i="6"/>
  <c r="AC552" i="6"/>
  <c r="AX552" i="6" s="1"/>
  <c r="DK381" i="6"/>
  <c r="CQ381" i="6"/>
  <c r="DL381" i="6" s="1"/>
  <c r="BC570" i="6"/>
  <c r="AO190" i="6"/>
  <c r="BJ190" i="6" s="1"/>
  <c r="BI190" i="6"/>
  <c r="BE550" i="6"/>
  <c r="AM393" i="6"/>
  <c r="BH393" i="6" s="1"/>
  <c r="DQ111" i="6"/>
  <c r="CW111" i="6"/>
  <c r="DR111" i="6" s="1"/>
  <c r="DM5" i="6"/>
  <c r="CS5" i="6"/>
  <c r="DN5" i="6" s="1"/>
  <c r="DC89" i="6"/>
  <c r="DX89" i="6" s="1"/>
  <c r="DW89" i="6"/>
  <c r="DS591" i="6"/>
  <c r="CY591" i="6"/>
  <c r="DT591" i="6" s="1"/>
  <c r="BC35" i="6"/>
  <c r="AI35" i="6"/>
  <c r="BD35" i="6" s="1"/>
  <c r="BE32" i="6"/>
  <c r="AY30" i="6"/>
  <c r="AE30" i="6"/>
  <c r="AZ30" i="6" s="1"/>
  <c r="AE47" i="6"/>
  <c r="AZ47" i="6" s="1"/>
  <c r="BK51" i="6"/>
  <c r="AM48" i="6"/>
  <c r="BH48" i="6" s="1"/>
  <c r="AY378" i="6"/>
  <c r="DY207" i="6"/>
  <c r="AO360" i="6"/>
  <c r="BJ360" i="6" s="1"/>
  <c r="AM339" i="6"/>
  <c r="BH339" i="6" s="1"/>
  <c r="BE231" i="6"/>
  <c r="DW231" i="6"/>
  <c r="AQ185" i="6"/>
  <c r="BL185" i="6" s="1"/>
  <c r="DY520" i="6"/>
  <c r="DE520" i="6"/>
  <c r="DZ520" i="6" s="1"/>
  <c r="CU84" i="6"/>
  <c r="DP84" i="6" s="1"/>
  <c r="DO84" i="6"/>
  <c r="AY366" i="6"/>
  <c r="AE545" i="6"/>
  <c r="AZ545" i="6" s="1"/>
  <c r="AY545" i="6"/>
  <c r="CY106" i="6"/>
  <c r="DT106" i="6" s="1"/>
  <c r="DS106" i="6"/>
  <c r="AE552" i="6"/>
  <c r="AZ552" i="6" s="1"/>
  <c r="AE369" i="6"/>
  <c r="AZ369" i="6" s="1"/>
  <c r="BA12" i="6"/>
  <c r="AG12" i="6"/>
  <c r="BB12" i="6" s="1"/>
  <c r="BE6" i="6"/>
  <c r="AE12" i="6"/>
  <c r="AZ12" i="6" s="1"/>
  <c r="AY12" i="6"/>
  <c r="BA77" i="6"/>
  <c r="BI360" i="6"/>
  <c r="BG339" i="6"/>
  <c r="BC330" i="6"/>
  <c r="BI408" i="6"/>
  <c r="CY318" i="6"/>
  <c r="DT318" i="6" s="1"/>
  <c r="AI423" i="6"/>
  <c r="BD423" i="6" s="1"/>
  <c r="BK263" i="6"/>
  <c r="CU99" i="6"/>
  <c r="DP99" i="6" s="1"/>
  <c r="DO99" i="6"/>
  <c r="AE385" i="6"/>
  <c r="AZ385" i="6" s="1"/>
  <c r="AY385" i="6"/>
  <c r="AO185" i="6"/>
  <c r="BJ185" i="6" s="1"/>
  <c r="AO191" i="6"/>
  <c r="BJ191" i="6" s="1"/>
  <c r="BG358" i="6"/>
  <c r="AI385" i="6"/>
  <c r="BD385" i="6" s="1"/>
  <c r="AW393" i="6"/>
  <c r="AC393" i="6"/>
  <c r="AX393" i="6" s="1"/>
  <c r="DK591" i="6"/>
  <c r="CQ591" i="6"/>
  <c r="DL591" i="6" s="1"/>
  <c r="AK5" i="6"/>
  <c r="BF5" i="6" s="1"/>
  <c r="AM54" i="6"/>
  <c r="BH54" i="6" s="1"/>
  <c r="DO128" i="6"/>
  <c r="CY52" i="6"/>
  <c r="DT52" i="6" s="1"/>
  <c r="DS52" i="6"/>
  <c r="BK135" i="6"/>
  <c r="BC408" i="6"/>
  <c r="DY312" i="6"/>
  <c r="DE79" i="6"/>
  <c r="DZ79" i="6" s="1"/>
  <c r="DW153" i="6"/>
  <c r="DC153" i="6"/>
  <c r="DX153" i="6" s="1"/>
  <c r="CS118" i="6"/>
  <c r="DN118" i="6" s="1"/>
  <c r="DM118" i="6"/>
  <c r="DQ381" i="6"/>
  <c r="CW381" i="6"/>
  <c r="DR381" i="6" s="1"/>
  <c r="AK569" i="6"/>
  <c r="BF569" i="6" s="1"/>
  <c r="AI372" i="6"/>
  <c r="BD372" i="6" s="1"/>
  <c r="AM16" i="6"/>
  <c r="BH16" i="6" s="1"/>
  <c r="BI22" i="6"/>
  <c r="AI31" i="6"/>
  <c r="BD31" i="6" s="1"/>
  <c r="BC31" i="6"/>
  <c r="AG43" i="6"/>
  <c r="BB43" i="6" s="1"/>
  <c r="BA43" i="6"/>
  <c r="AO37" i="6"/>
  <c r="BJ37" i="6" s="1"/>
  <c r="BI37" i="6"/>
  <c r="BC48" i="6"/>
  <c r="AC53" i="6"/>
  <c r="AX53" i="6" s="1"/>
  <c r="AK54" i="6"/>
  <c r="BF54" i="6" s="1"/>
  <c r="BK63" i="6"/>
  <c r="AQ63" i="6"/>
  <c r="BL63" i="6" s="1"/>
  <c r="AQ82" i="6"/>
  <c r="BL82" i="6" s="1"/>
  <c r="BK82" i="6"/>
  <c r="DQ146" i="6"/>
  <c r="CW146" i="6"/>
  <c r="DR146" i="6" s="1"/>
  <c r="DC331" i="6"/>
  <c r="DX331" i="6" s="1"/>
  <c r="AQ142" i="6"/>
  <c r="BL142" i="6" s="1"/>
  <c r="BA373" i="6"/>
  <c r="AG339" i="6"/>
  <c r="BB339" i="6" s="1"/>
  <c r="BC149" i="6"/>
  <c r="AO344" i="6"/>
  <c r="BJ344" i="6" s="1"/>
  <c r="AI152" i="6"/>
  <c r="BD152" i="6" s="1"/>
  <c r="BI370" i="6"/>
  <c r="AE400" i="6"/>
  <c r="AZ400" i="6" s="1"/>
  <c r="BA566" i="6"/>
  <c r="AG384" i="6"/>
  <c r="BB384" i="6" s="1"/>
  <c r="BA384" i="6"/>
  <c r="CU393" i="6"/>
  <c r="DP393" i="6" s="1"/>
  <c r="DO393" i="6"/>
  <c r="BC396" i="6"/>
  <c r="AI396" i="6"/>
  <c r="BD396" i="6" s="1"/>
  <c r="AW358" i="6"/>
  <c r="CY4" i="6"/>
  <c r="DT4" i="6" s="1"/>
  <c r="DS4" i="6"/>
  <c r="AE544" i="6"/>
  <c r="AZ544" i="6" s="1"/>
  <c r="DW392" i="6"/>
  <c r="DC392" i="6"/>
  <c r="DX392" i="6" s="1"/>
  <c r="BK192" i="6"/>
  <c r="AE27" i="6"/>
  <c r="AZ27" i="6" s="1"/>
  <c r="AQ61" i="6"/>
  <c r="BL61" i="6" s="1"/>
  <c r="AI11" i="6"/>
  <c r="BD11" i="6" s="1"/>
  <c r="BC11" i="6"/>
  <c r="CQ94" i="6"/>
  <c r="DL94" i="6" s="1"/>
  <c r="CU382" i="6"/>
  <c r="DP382" i="6" s="1"/>
  <c r="BA327" i="6"/>
  <c r="BI248" i="6"/>
  <c r="AO270" i="6"/>
  <c r="BJ270" i="6" s="1"/>
  <c r="BE178" i="6"/>
  <c r="DW173" i="6"/>
  <c r="DQ328" i="6"/>
  <c r="AC129" i="6"/>
  <c r="AX129" i="6" s="1"/>
  <c r="AQ259" i="6"/>
  <c r="BL259" i="6" s="1"/>
  <c r="DO386" i="6"/>
  <c r="AE51" i="6"/>
  <c r="AZ51" i="6" s="1"/>
  <c r="DM506" i="6"/>
  <c r="CS506" i="6"/>
  <c r="DN506" i="6" s="1"/>
  <c r="AI393" i="6"/>
  <c r="BD393" i="6" s="1"/>
  <c r="AQ399" i="6"/>
  <c r="BL399" i="6" s="1"/>
  <c r="DA145" i="6"/>
  <c r="DV145" i="6" s="1"/>
  <c r="DU145" i="6"/>
  <c r="AK355" i="6"/>
  <c r="BF355" i="6" s="1"/>
  <c r="AM10" i="6"/>
  <c r="BH10" i="6" s="1"/>
  <c r="BG10" i="6"/>
  <c r="AI16" i="6"/>
  <c r="BD16" i="6" s="1"/>
  <c r="BC16" i="6"/>
  <c r="CS145" i="6"/>
  <c r="DN145" i="6" s="1"/>
  <c r="DM145" i="6"/>
  <c r="CU362" i="6"/>
  <c r="DP362" i="6" s="1"/>
  <c r="BG397" i="6"/>
  <c r="HD468" i="6"/>
  <c r="AB468" i="6" s="1"/>
  <c r="HP599" i="6"/>
  <c r="AN599" i="6" s="1"/>
  <c r="HD580" i="6"/>
  <c r="AB580" i="6" s="1"/>
  <c r="HN468" i="6"/>
  <c r="AL468" i="6" s="1"/>
  <c r="HN599" i="6"/>
  <c r="AL599" i="6" s="1"/>
  <c r="HL599" i="6"/>
  <c r="AJ599" i="6" s="1"/>
  <c r="HP580" i="6"/>
  <c r="AN580" i="6" s="1"/>
  <c r="I6" i="2"/>
  <c r="I5" i="2"/>
  <c r="I4" i="2"/>
  <c r="I3" i="2"/>
  <c r="I2" i="2"/>
  <c r="H13" i="2"/>
  <c r="H12" i="2"/>
  <c r="H11" i="2"/>
  <c r="CW568" i="6"/>
  <c r="DR568" i="6" s="1"/>
  <c r="AM390" i="6"/>
  <c r="BH390" i="6" s="1"/>
  <c r="DU52" i="6"/>
  <c r="CQ569" i="6"/>
  <c r="DL569" i="6" s="1"/>
  <c r="DK15" i="6"/>
  <c r="CY535" i="6"/>
  <c r="DT535" i="6" s="1"/>
  <c r="DM535" i="6"/>
  <c r="DO41" i="6"/>
  <c r="DM569" i="6"/>
  <c r="V384" i="6"/>
  <c r="DY100" i="6"/>
  <c r="DM483" i="6"/>
  <c r="DU543" i="6"/>
  <c r="DS570" i="6"/>
  <c r="DA548" i="6"/>
  <c r="DV548" i="6" s="1"/>
  <c r="DY543" i="6"/>
  <c r="CY543" i="6"/>
  <c r="DT543" i="6" s="1"/>
  <c r="DU568" i="6"/>
  <c r="DE579" i="6"/>
  <c r="DZ579" i="6" s="1"/>
  <c r="CQ575" i="6"/>
  <c r="DL575" i="6" s="1"/>
  <c r="DA588" i="6"/>
  <c r="DV588" i="6" s="1"/>
  <c r="DM544" i="6"/>
  <c r="CY599" i="6"/>
  <c r="DT599" i="6" s="1"/>
  <c r="DM476" i="6"/>
  <c r="DQ483" i="6"/>
  <c r="DW575" i="6"/>
  <c r="DM585" i="6"/>
  <c r="DO599" i="6"/>
  <c r="DC554" i="6"/>
  <c r="DX554" i="6" s="1"/>
  <c r="CW578" i="6"/>
  <c r="DR578" i="6" s="1"/>
  <c r="DC101" i="6"/>
  <c r="DX101" i="6" s="1"/>
  <c r="DC578" i="6"/>
  <c r="DX578" i="6" s="1"/>
  <c r="DU570" i="6"/>
  <c r="CQ543" i="6"/>
  <c r="DL543" i="6" s="1"/>
  <c r="CU549" i="6"/>
  <c r="DP549" i="6" s="1"/>
  <c r="DS544" i="6"/>
  <c r="R166" i="6"/>
  <c r="H210" i="6"/>
  <c r="J86" i="6"/>
  <c r="H391" i="6"/>
  <c r="T376" i="6"/>
  <c r="DE41" i="6"/>
  <c r="DZ41" i="6" s="1"/>
  <c r="H167" i="6"/>
  <c r="J200" i="6"/>
  <c r="DW41" i="6"/>
  <c r="T67" i="6"/>
  <c r="CS116" i="6"/>
  <c r="DN116" i="6" s="1"/>
  <c r="V546" i="6"/>
  <c r="J60" i="6"/>
  <c r="L61" i="6"/>
  <c r="V73" i="6"/>
  <c r="DK488" i="6"/>
  <c r="CW62" i="6"/>
  <c r="DR62" i="6" s="1"/>
  <c r="CY73" i="6"/>
  <c r="DT73" i="6" s="1"/>
  <c r="CW451" i="6"/>
  <c r="DR451" i="6" s="1"/>
  <c r="CY41" i="6"/>
  <c r="DT41" i="6" s="1"/>
  <c r="DQ41" i="6"/>
  <c r="DU484" i="6"/>
  <c r="AQ213" i="6"/>
  <c r="BL213" i="6" s="1"/>
  <c r="P204" i="6"/>
  <c r="L245" i="6"/>
  <c r="CU521" i="6"/>
  <c r="DP521" i="6" s="1"/>
  <c r="DU99" i="6"/>
  <c r="DK55" i="6"/>
  <c r="AQ366" i="6"/>
  <c r="BL366" i="6" s="1"/>
  <c r="CQ64" i="6"/>
  <c r="DL64" i="6" s="1"/>
  <c r="CU520" i="6"/>
  <c r="DP520" i="6" s="1"/>
  <c r="BK213" i="6"/>
  <c r="J106" i="6"/>
  <c r="T84" i="6"/>
  <c r="AI368" i="6"/>
  <c r="BD368" i="6" s="1"/>
  <c r="V372" i="6"/>
  <c r="N126" i="6"/>
  <c r="H90" i="6"/>
  <c r="L86" i="6"/>
  <c r="R430" i="6"/>
  <c r="T414" i="6"/>
  <c r="L381" i="6"/>
  <c r="T344" i="6"/>
  <c r="AY213" i="6"/>
  <c r="AM244" i="6"/>
  <c r="BH244" i="6" s="1"/>
  <c r="AK117" i="6"/>
  <c r="BF117" i="6" s="1"/>
  <c r="DO163" i="6"/>
  <c r="BK420" i="6"/>
  <c r="T470" i="6"/>
  <c r="R470" i="6"/>
  <c r="AO154" i="6"/>
  <c r="BJ154" i="6" s="1"/>
  <c r="DO214" i="6"/>
  <c r="CQ281" i="6"/>
  <c r="DL281" i="6" s="1"/>
  <c r="AY276" i="6"/>
  <c r="DA314" i="6"/>
  <c r="DV314" i="6" s="1"/>
  <c r="BE296" i="6"/>
  <c r="BC364" i="6"/>
  <c r="BK431" i="6"/>
  <c r="AO505" i="6"/>
  <c r="BJ505" i="6" s="1"/>
  <c r="AQ514" i="6"/>
  <c r="BL514" i="6" s="1"/>
  <c r="DS540" i="6"/>
  <c r="DO540" i="6"/>
  <c r="BC574" i="6"/>
  <c r="BC557" i="6"/>
  <c r="AO157" i="6"/>
  <c r="BJ157" i="6" s="1"/>
  <c r="BI348" i="6"/>
  <c r="R344" i="6"/>
  <c r="V278" i="6"/>
  <c r="P303" i="6"/>
  <c r="DU196" i="6"/>
  <c r="DK358" i="6"/>
  <c r="AE451" i="6"/>
  <c r="AZ451" i="6" s="1"/>
  <c r="BC434" i="6"/>
  <c r="BI493" i="6"/>
  <c r="AI511" i="6"/>
  <c r="BD511" i="6" s="1"/>
  <c r="AE521" i="6"/>
  <c r="AZ521" i="6" s="1"/>
  <c r="AO564" i="6"/>
  <c r="BJ564" i="6" s="1"/>
  <c r="BA575" i="6"/>
  <c r="L423" i="6"/>
  <c r="R340" i="6"/>
  <c r="R315" i="6"/>
  <c r="R307" i="6"/>
  <c r="V443" i="6"/>
  <c r="J336" i="6"/>
  <c r="V402" i="6"/>
  <c r="V370" i="6"/>
  <c r="P408" i="6"/>
  <c r="P304" i="6"/>
  <c r="CW103" i="6"/>
  <c r="DR103" i="6" s="1"/>
  <c r="DA197" i="6"/>
  <c r="DV197" i="6" s="1"/>
  <c r="DA210" i="6"/>
  <c r="DV210" i="6" s="1"/>
  <c r="AC246" i="6"/>
  <c r="AX246" i="6" s="1"/>
  <c r="AM252" i="6"/>
  <c r="BH252" i="6" s="1"/>
  <c r="CQ273" i="6"/>
  <c r="DL273" i="6" s="1"/>
  <c r="DS281" i="6"/>
  <c r="AE276" i="6"/>
  <c r="AZ276" i="6" s="1"/>
  <c r="AC362" i="6"/>
  <c r="AX362" i="6" s="1"/>
  <c r="AY451" i="6"/>
  <c r="AI434" i="6"/>
  <c r="BD434" i="6" s="1"/>
  <c r="BC511" i="6"/>
  <c r="AY521" i="6"/>
  <c r="BG558" i="6"/>
  <c r="BA561" i="6"/>
  <c r="AG575" i="6"/>
  <c r="BB575" i="6" s="1"/>
  <c r="AM591" i="6"/>
  <c r="BH591" i="6" s="1"/>
  <c r="R448" i="6"/>
  <c r="P399" i="6"/>
  <c r="P311" i="6"/>
  <c r="T308" i="6"/>
  <c r="H442" i="6"/>
  <c r="T350" i="6"/>
  <c r="V378" i="6"/>
  <c r="T331" i="6"/>
  <c r="T328" i="6"/>
  <c r="AM79" i="6"/>
  <c r="BH79" i="6" s="1"/>
  <c r="AY103" i="6"/>
  <c r="BG116" i="6"/>
  <c r="DA342" i="6"/>
  <c r="DV342" i="6" s="1"/>
  <c r="AQ356" i="6"/>
  <c r="BL356" i="6" s="1"/>
  <c r="AW534" i="6"/>
  <c r="AK541" i="6"/>
  <c r="BF541" i="6" s="1"/>
  <c r="AG561" i="6"/>
  <c r="BB561" i="6" s="1"/>
  <c r="L77" i="6"/>
  <c r="AO89" i="6"/>
  <c r="BJ89" i="6" s="1"/>
  <c r="AW320" i="6"/>
  <c r="BC346" i="6"/>
  <c r="N396" i="6"/>
  <c r="H332" i="6"/>
  <c r="P278" i="6"/>
  <c r="V438" i="6"/>
  <c r="BK216" i="6"/>
  <c r="BE541" i="6"/>
  <c r="BE540" i="6"/>
  <c r="AM558" i="6"/>
  <c r="BH558" i="6" s="1"/>
  <c r="P88" i="6"/>
  <c r="BI89" i="6"/>
  <c r="AC320" i="6"/>
  <c r="AX320" i="6" s="1"/>
  <c r="AI346" i="6"/>
  <c r="BD346" i="6" s="1"/>
  <c r="AK424" i="6"/>
  <c r="BF424" i="6" s="1"/>
  <c r="V296" i="6"/>
  <c r="L270" i="6"/>
  <c r="V264" i="6"/>
  <c r="V334" i="6"/>
  <c r="P234" i="6"/>
  <c r="BG170" i="6"/>
  <c r="AQ216" i="6"/>
  <c r="BL216" i="6" s="1"/>
  <c r="AK291" i="6"/>
  <c r="BF291" i="6" s="1"/>
  <c r="AI407" i="6"/>
  <c r="BD407" i="6" s="1"/>
  <c r="BG440" i="6"/>
  <c r="AK443" i="6"/>
  <c r="BF443" i="6" s="1"/>
  <c r="AC522" i="6"/>
  <c r="AX522" i="6" s="1"/>
  <c r="BC524" i="6"/>
  <c r="BE424" i="6"/>
  <c r="CQ544" i="6"/>
  <c r="DL544" i="6" s="1"/>
  <c r="R548" i="6"/>
  <c r="CU146" i="6"/>
  <c r="DP146" i="6" s="1"/>
  <c r="DO146" i="6"/>
  <c r="DE569" i="6"/>
  <c r="DZ569" i="6" s="1"/>
  <c r="DU544" i="6"/>
  <c r="DS384" i="6"/>
  <c r="DS393" i="6"/>
  <c r="DO398" i="6"/>
  <c r="DE22" i="6"/>
  <c r="DZ22" i="6" s="1"/>
  <c r="DQ508" i="6"/>
  <c r="DO369" i="6"/>
  <c r="DY13" i="6"/>
  <c r="DE13" i="6"/>
  <c r="DZ13" i="6" s="1"/>
  <c r="DC580" i="6"/>
  <c r="DX580" i="6" s="1"/>
  <c r="DW580" i="6"/>
  <c r="DW415" i="6"/>
  <c r="DC415" i="6"/>
  <c r="DX415" i="6" s="1"/>
  <c r="DM586" i="6"/>
  <c r="CS586" i="6"/>
  <c r="DN586" i="6" s="1"/>
  <c r="DA101" i="6"/>
  <c r="DV101" i="6" s="1"/>
  <c r="DU101" i="6"/>
  <c r="CW424" i="6"/>
  <c r="DR424" i="6" s="1"/>
  <c r="DQ424" i="6"/>
  <c r="CS424" i="6"/>
  <c r="DN424" i="6" s="1"/>
  <c r="DM424" i="6"/>
  <c r="CQ548" i="6"/>
  <c r="DL548" i="6" s="1"/>
  <c r="DY443" i="6"/>
  <c r="DO545" i="6"/>
  <c r="CU545" i="6"/>
  <c r="DP545" i="6" s="1"/>
  <c r="CY585" i="6"/>
  <c r="DT585" i="6" s="1"/>
  <c r="DS585" i="6"/>
  <c r="DY129" i="6"/>
  <c r="DE129" i="6"/>
  <c r="DZ129" i="6" s="1"/>
  <c r="DQ129" i="6"/>
  <c r="CW129" i="6"/>
  <c r="DR129" i="6" s="1"/>
  <c r="CQ501" i="6"/>
  <c r="DL501" i="6" s="1"/>
  <c r="DK501" i="6"/>
  <c r="CY501" i="6"/>
  <c r="DT501" i="6" s="1"/>
  <c r="DS501" i="6"/>
  <c r="DO494" i="6"/>
  <c r="CU494" i="6"/>
  <c r="DP494" i="6" s="1"/>
  <c r="CW548" i="6"/>
  <c r="DR548" i="6" s="1"/>
  <c r="CS549" i="6"/>
  <c r="DN549" i="6" s="1"/>
  <c r="CU492" i="6"/>
  <c r="DP492" i="6" s="1"/>
  <c r="DO492" i="6"/>
  <c r="CU527" i="6"/>
  <c r="DP527" i="6" s="1"/>
  <c r="DO527" i="6"/>
  <c r="DC569" i="6"/>
  <c r="DX569" i="6" s="1"/>
  <c r="DO519" i="6"/>
  <c r="CU519" i="6"/>
  <c r="DP519" i="6" s="1"/>
  <c r="DQ443" i="6"/>
  <c r="CW443" i="6"/>
  <c r="DR443" i="6" s="1"/>
  <c r="DA13" i="6"/>
  <c r="DV13" i="6" s="1"/>
  <c r="DW570" i="6"/>
  <c r="DO568" i="6"/>
  <c r="CU19" i="6"/>
  <c r="DP19" i="6" s="1"/>
  <c r="DW472" i="6"/>
  <c r="DC472" i="6"/>
  <c r="DX472" i="6" s="1"/>
  <c r="DQ472" i="6"/>
  <c r="CW472" i="6"/>
  <c r="DR472" i="6" s="1"/>
  <c r="CU534" i="6"/>
  <c r="DP534" i="6" s="1"/>
  <c r="DO534" i="6"/>
  <c r="DA110" i="6"/>
  <c r="DV110" i="6" s="1"/>
  <c r="DU110" i="6"/>
  <c r="DW582" i="6"/>
  <c r="CY101" i="6"/>
  <c r="DT101" i="6" s="1"/>
  <c r="DK594" i="6"/>
  <c r="CQ594" i="6"/>
  <c r="DL594" i="6" s="1"/>
  <c r="DY428" i="6"/>
  <c r="DE428" i="6"/>
  <c r="DZ428" i="6" s="1"/>
  <c r="CS459" i="6"/>
  <c r="DN459" i="6" s="1"/>
  <c r="DM459" i="6"/>
  <c r="CU459" i="6"/>
  <c r="DP459" i="6" s="1"/>
  <c r="DO459" i="6"/>
  <c r="DU578" i="6"/>
  <c r="DA578" i="6"/>
  <c r="DV578" i="6" s="1"/>
  <c r="DK586" i="6"/>
  <c r="DY580" i="6"/>
  <c r="CW415" i="6"/>
  <c r="DR415" i="6" s="1"/>
  <c r="DS556" i="6"/>
  <c r="CY556" i="6"/>
  <c r="DT556" i="6" s="1"/>
  <c r="DO92" i="6"/>
  <c r="CU92" i="6"/>
  <c r="DP92" i="6" s="1"/>
  <c r="DC483" i="6"/>
  <c r="DX483" i="6" s="1"/>
  <c r="DW483" i="6"/>
  <c r="CU581" i="6"/>
  <c r="DP581" i="6" s="1"/>
  <c r="DQ436" i="6"/>
  <c r="DC505" i="6"/>
  <c r="DX505" i="6" s="1"/>
  <c r="DW505" i="6"/>
  <c r="DQ364" i="6"/>
  <c r="CW364" i="6"/>
  <c r="DR364" i="6" s="1"/>
  <c r="R34" i="6"/>
  <c r="AE82" i="6"/>
  <c r="AZ82" i="6" s="1"/>
  <c r="AY82" i="6"/>
  <c r="T81" i="6"/>
  <c r="AE122" i="6"/>
  <c r="AZ122" i="6" s="1"/>
  <c r="AY122" i="6"/>
  <c r="N117" i="6"/>
  <c r="CY442" i="6"/>
  <c r="DT442" i="6" s="1"/>
  <c r="DU412" i="6"/>
  <c r="CW132" i="6"/>
  <c r="DR132" i="6" s="1"/>
  <c r="DY57" i="6"/>
  <c r="CQ146" i="6"/>
  <c r="DL146" i="6" s="1"/>
  <c r="DK146" i="6"/>
  <c r="DO408" i="6"/>
  <c r="DE504" i="6"/>
  <c r="DZ504" i="6" s="1"/>
  <c r="CW587" i="6"/>
  <c r="DR587" i="6" s="1"/>
  <c r="DO121" i="6"/>
  <c r="DO480" i="6"/>
  <c r="DE423" i="6"/>
  <c r="DZ423" i="6" s="1"/>
  <c r="DE436" i="6"/>
  <c r="DZ436" i="6" s="1"/>
  <c r="CU488" i="6"/>
  <c r="DP488" i="6" s="1"/>
  <c r="CW128" i="6"/>
  <c r="DR128" i="6" s="1"/>
  <c r="DO484" i="6"/>
  <c r="DU581" i="6"/>
  <c r="DX69" i="6"/>
  <c r="DU74" i="6"/>
  <c r="CW521" i="6"/>
  <c r="DR521" i="6" s="1"/>
  <c r="DA500" i="6"/>
  <c r="DV500" i="6" s="1"/>
  <c r="DW99" i="6"/>
  <c r="DM94" i="6"/>
  <c r="CS94" i="6"/>
  <c r="DN94" i="6" s="1"/>
  <c r="DO125" i="6"/>
  <c r="CU125" i="6"/>
  <c r="DP125" i="6" s="1"/>
  <c r="BK546" i="6"/>
  <c r="CQ128" i="6"/>
  <c r="DL128" i="6" s="1"/>
  <c r="DA133" i="6"/>
  <c r="DV133" i="6" s="1"/>
  <c r="DE139" i="6"/>
  <c r="DZ139" i="6" s="1"/>
  <c r="CY99" i="6"/>
  <c r="DT99" i="6" s="1"/>
  <c r="DS133" i="6"/>
  <c r="CS388" i="6"/>
  <c r="DN388" i="6" s="1"/>
  <c r="DM388" i="6"/>
  <c r="DK150" i="6"/>
  <c r="CQ41" i="6"/>
  <c r="DL41" i="6" s="1"/>
  <c r="DC5" i="6"/>
  <c r="DX5" i="6" s="1"/>
  <c r="DW5" i="6"/>
  <c r="CW5" i="6"/>
  <c r="DR5" i="6" s="1"/>
  <c r="DQ5" i="6"/>
  <c r="T4" i="6"/>
  <c r="L5" i="6"/>
  <c r="AO27" i="6"/>
  <c r="BJ27" i="6" s="1"/>
  <c r="DE384" i="6"/>
  <c r="DZ384" i="6" s="1"/>
  <c r="DY384" i="6"/>
  <c r="R55" i="6"/>
  <c r="BG379" i="6"/>
  <c r="L119" i="6"/>
  <c r="CS362" i="6"/>
  <c r="DN362" i="6" s="1"/>
  <c r="BC378" i="6"/>
  <c r="AI378" i="6"/>
  <c r="BD378" i="6" s="1"/>
  <c r="AY387" i="6"/>
  <c r="AE387" i="6"/>
  <c r="AZ387" i="6" s="1"/>
  <c r="AE4" i="6"/>
  <c r="AZ4" i="6" s="1"/>
  <c r="AY4" i="6"/>
  <c r="L98" i="6"/>
  <c r="R104" i="6"/>
  <c r="H106" i="6"/>
  <c r="N77" i="6"/>
  <c r="T110" i="6"/>
  <c r="AO115" i="6"/>
  <c r="BJ115" i="6" s="1"/>
  <c r="BI115" i="6"/>
  <c r="P87" i="6"/>
  <c r="R99" i="6"/>
  <c r="CS83" i="6"/>
  <c r="DN83" i="6" s="1"/>
  <c r="DM83" i="6"/>
  <c r="P125" i="6"/>
  <c r="CU570" i="6"/>
  <c r="DP570" i="6" s="1"/>
  <c r="CW569" i="6"/>
  <c r="DR569" i="6" s="1"/>
  <c r="DY544" i="6"/>
  <c r="DM570" i="6"/>
  <c r="DX6" i="6"/>
  <c r="DE50" i="6"/>
  <c r="DZ50" i="6" s="1"/>
  <c r="DU354" i="6"/>
  <c r="BG390" i="6"/>
  <c r="CS89" i="6"/>
  <c r="DN89" i="6" s="1"/>
  <c r="AI514" i="6"/>
  <c r="BD514" i="6" s="1"/>
  <c r="BA464" i="6"/>
  <c r="AG464" i="6"/>
  <c r="BB464" i="6" s="1"/>
  <c r="AY475" i="6"/>
  <c r="AE475" i="6"/>
  <c r="AZ475" i="6" s="1"/>
  <c r="AO492" i="6"/>
  <c r="BJ492" i="6" s="1"/>
  <c r="BC510" i="6"/>
  <c r="AY576" i="6"/>
  <c r="AE576" i="6"/>
  <c r="AZ576" i="6" s="1"/>
  <c r="AG526" i="6"/>
  <c r="BB526" i="6" s="1"/>
  <c r="AC528" i="6"/>
  <c r="AX528" i="6" s="1"/>
  <c r="AW528" i="6"/>
  <c r="AW572" i="6"/>
  <c r="AC572" i="6"/>
  <c r="AX572" i="6" s="1"/>
  <c r="BG580" i="6"/>
  <c r="AM519" i="6"/>
  <c r="BH519" i="6" s="1"/>
  <c r="BG519" i="6"/>
  <c r="BI475" i="6"/>
  <c r="AY524" i="6"/>
  <c r="AE524" i="6"/>
  <c r="AZ524" i="6" s="1"/>
  <c r="AK9" i="6"/>
  <c r="BF9" i="6" s="1"/>
  <c r="AG501" i="6"/>
  <c r="BB501" i="6" s="1"/>
  <c r="BA501" i="6"/>
  <c r="AE597" i="6"/>
  <c r="AZ597" i="6" s="1"/>
  <c r="V135" i="6"/>
  <c r="BC598" i="6"/>
  <c r="J128" i="6"/>
  <c r="AE519" i="6"/>
  <c r="AZ519" i="6" s="1"/>
  <c r="AY519" i="6"/>
  <c r="AK451" i="6"/>
  <c r="BF451" i="6" s="1"/>
  <c r="AO497" i="6"/>
  <c r="BJ497" i="6" s="1"/>
  <c r="BI497" i="6"/>
  <c r="AQ519" i="6"/>
  <c r="BL519" i="6" s="1"/>
  <c r="BK519" i="6"/>
  <c r="BI598" i="6"/>
  <c r="AO598" i="6"/>
  <c r="BJ598" i="6" s="1"/>
  <c r="BC599" i="6"/>
  <c r="AI599" i="6"/>
  <c r="BD599" i="6" s="1"/>
  <c r="AW484" i="6"/>
  <c r="AC484" i="6"/>
  <c r="AX484" i="6" s="1"/>
  <c r="AI556" i="6"/>
  <c r="BD556" i="6" s="1"/>
  <c r="AG576" i="6"/>
  <c r="BB576" i="6" s="1"/>
  <c r="AE460" i="6"/>
  <c r="AZ460" i="6" s="1"/>
  <c r="AY460" i="6"/>
  <c r="BG548" i="6"/>
  <c r="AO554" i="6"/>
  <c r="BJ554" i="6" s="1"/>
  <c r="AC513" i="6"/>
  <c r="AX513" i="6" s="1"/>
  <c r="L161" i="6"/>
  <c r="DO314" i="6"/>
  <c r="CU314" i="6"/>
  <c r="DP314" i="6" s="1"/>
  <c r="BA533" i="6"/>
  <c r="AY470" i="6"/>
  <c r="AC480" i="6"/>
  <c r="AX480" i="6" s="1"/>
  <c r="AW480" i="6"/>
  <c r="BK492" i="6"/>
  <c r="AQ492" i="6"/>
  <c r="BL492" i="6" s="1"/>
  <c r="BC520" i="6"/>
  <c r="BG526" i="6"/>
  <c r="AW482" i="6"/>
  <c r="AW520" i="6"/>
  <c r="BA522" i="6"/>
  <c r="AG522" i="6"/>
  <c r="BB522" i="6" s="1"/>
  <c r="AC82" i="6"/>
  <c r="AX82" i="6" s="1"/>
  <c r="BA132" i="6"/>
  <c r="AG132" i="6"/>
  <c r="BB132" i="6" s="1"/>
  <c r="V98" i="6"/>
  <c r="DC157" i="6"/>
  <c r="DX157" i="6" s="1"/>
  <c r="DW157" i="6"/>
  <c r="AY486" i="6"/>
  <c r="AE486" i="6"/>
  <c r="AZ486" i="6" s="1"/>
  <c r="BK570" i="6"/>
  <c r="AQ570" i="6"/>
  <c r="BL570" i="6" s="1"/>
  <c r="AW582" i="6"/>
  <c r="AC582" i="6"/>
  <c r="AX582" i="6" s="1"/>
  <c r="AK586" i="6"/>
  <c r="BF586" i="6" s="1"/>
  <c r="BG600" i="6"/>
  <c r="AM600" i="6"/>
  <c r="BH600" i="6" s="1"/>
  <c r="AW573" i="6"/>
  <c r="AY574" i="6"/>
  <c r="BI575" i="6"/>
  <c r="AO575" i="6"/>
  <c r="BJ575" i="6" s="1"/>
  <c r="BK578" i="6"/>
  <c r="AQ578" i="6"/>
  <c r="BL578" i="6" s="1"/>
  <c r="AY76" i="6"/>
  <c r="AE76" i="6"/>
  <c r="AZ76" i="6" s="1"/>
  <c r="BA76" i="6"/>
  <c r="AG76" i="6"/>
  <c r="BB76" i="6" s="1"/>
  <c r="AO2" i="6"/>
  <c r="BJ2" i="6" s="1"/>
  <c r="AW581" i="6"/>
  <c r="AC581" i="6"/>
  <c r="AX581" i="6" s="1"/>
  <c r="AE564" i="6"/>
  <c r="AZ564" i="6" s="1"/>
  <c r="AQ576" i="6"/>
  <c r="BL576" i="6" s="1"/>
  <c r="BK576" i="6"/>
  <c r="H116" i="6"/>
  <c r="T88" i="6"/>
  <c r="H94" i="6"/>
  <c r="T130" i="6"/>
  <c r="T94" i="6"/>
  <c r="BA245" i="6"/>
  <c r="L400" i="6"/>
  <c r="J397" i="6"/>
  <c r="P400" i="6"/>
  <c r="J369" i="6"/>
  <c r="T400" i="6"/>
  <c r="J400" i="6"/>
  <c r="L376" i="6"/>
  <c r="H385" i="6"/>
  <c r="V5" i="6"/>
  <c r="N73" i="6"/>
  <c r="P84" i="6"/>
  <c r="N75" i="6"/>
  <c r="J72" i="6"/>
  <c r="T119" i="6"/>
  <c r="R109" i="6"/>
  <c r="R400" i="6"/>
  <c r="V400" i="6"/>
  <c r="T399" i="6"/>
  <c r="R396" i="6"/>
  <c r="H86" i="6"/>
  <c r="N391" i="6"/>
  <c r="N397" i="6"/>
  <c r="T387" i="6"/>
  <c r="H41" i="6"/>
  <c r="R81" i="6"/>
  <c r="T265" i="6"/>
  <c r="J381" i="6"/>
  <c r="T11" i="6"/>
  <c r="N548" i="6"/>
  <c r="J386" i="6"/>
  <c r="R381" i="6"/>
  <c r="T62" i="6"/>
  <c r="R87" i="6"/>
  <c r="T390" i="6"/>
  <c r="N90" i="6"/>
  <c r="V566" i="6"/>
  <c r="R370" i="6"/>
  <c r="T63" i="6"/>
  <c r="H384" i="6"/>
  <c r="L11" i="6"/>
  <c r="N400" i="6"/>
  <c r="H17" i="6"/>
  <c r="L62" i="6"/>
  <c r="L82" i="6"/>
  <c r="L250" i="6"/>
  <c r="V215" i="6"/>
  <c r="T209" i="6"/>
  <c r="T315" i="6"/>
  <c r="FN375" i="6"/>
  <c r="Q375" i="6" s="1"/>
  <c r="FP375" i="6"/>
  <c r="S375" i="6" s="1"/>
  <c r="FJ375" i="6"/>
  <c r="M375" i="6" s="1"/>
  <c r="FH375" i="6"/>
  <c r="K375" i="6" s="1"/>
  <c r="FF375" i="6"/>
  <c r="I375" i="6" s="1"/>
  <c r="L136" i="6"/>
  <c r="FD593" i="6"/>
  <c r="G593" i="6" s="1"/>
  <c r="FP593" i="6"/>
  <c r="S593" i="6" s="1"/>
  <c r="FF593" i="6"/>
  <c r="I593" i="6" s="1"/>
  <c r="FN593" i="6"/>
  <c r="Q593" i="6" s="1"/>
  <c r="FR593" i="6"/>
  <c r="U593" i="6" s="1"/>
  <c r="FL593" i="6"/>
  <c r="O593" i="6" s="1"/>
  <c r="FJ593" i="6"/>
  <c r="M593" i="6" s="1"/>
  <c r="FH593" i="6"/>
  <c r="K593" i="6" s="1"/>
  <c r="FH590" i="6"/>
  <c r="K590" i="6" s="1"/>
  <c r="FP590" i="6"/>
  <c r="S590" i="6" s="1"/>
  <c r="FL590" i="6"/>
  <c r="O590" i="6" s="1"/>
  <c r="FF590" i="6"/>
  <c r="I590" i="6" s="1"/>
  <c r="FD590" i="6"/>
  <c r="G590" i="6" s="1"/>
  <c r="FR590" i="6"/>
  <c r="U590" i="6" s="1"/>
  <c r="FJ590" i="6"/>
  <c r="M590" i="6" s="1"/>
  <c r="FR588" i="6"/>
  <c r="U588" i="6" s="1"/>
  <c r="FN588" i="6"/>
  <c r="Q588" i="6" s="1"/>
  <c r="FJ588" i="6"/>
  <c r="M588" i="6" s="1"/>
  <c r="FF588" i="6"/>
  <c r="I588" i="6" s="1"/>
  <c r="FN587" i="6"/>
  <c r="Q587" i="6" s="1"/>
  <c r="FR587" i="6"/>
  <c r="U587" i="6" s="1"/>
  <c r="FD587" i="6"/>
  <c r="G587" i="6" s="1"/>
  <c r="FP587" i="6"/>
  <c r="S587" i="6" s="1"/>
  <c r="FH587" i="6"/>
  <c r="K587" i="6" s="1"/>
  <c r="FL587" i="6"/>
  <c r="O587" i="6" s="1"/>
  <c r="FJ587" i="6"/>
  <c r="M587" i="6" s="1"/>
  <c r="FF587" i="6"/>
  <c r="I587" i="6" s="1"/>
  <c r="FJ560" i="6"/>
  <c r="M560" i="6" s="1"/>
  <c r="FN560" i="6"/>
  <c r="Q560" i="6" s="1"/>
  <c r="FJ554" i="6"/>
  <c r="M554" i="6" s="1"/>
  <c r="FN554" i="6"/>
  <c r="Q554" i="6" s="1"/>
  <c r="FN494" i="6"/>
  <c r="Q494" i="6" s="1"/>
  <c r="FJ494" i="6"/>
  <c r="M494" i="6" s="1"/>
  <c r="FD494" i="6"/>
  <c r="G494" i="6" s="1"/>
  <c r="FH494" i="6"/>
  <c r="K494" i="6" s="1"/>
  <c r="FR494" i="6"/>
  <c r="U494" i="6" s="1"/>
  <c r="FR459" i="6"/>
  <c r="U459" i="6" s="1"/>
  <c r="FN459" i="6"/>
  <c r="Q459" i="6" s="1"/>
  <c r="FJ459" i="6"/>
  <c r="M459" i="6" s="1"/>
  <c r="FN440" i="6"/>
  <c r="Q440" i="6" s="1"/>
  <c r="FH440" i="6"/>
  <c r="K440" i="6" s="1"/>
  <c r="FJ440" i="6"/>
  <c r="M440" i="6" s="1"/>
  <c r="FF440" i="6"/>
  <c r="I440" i="6" s="1"/>
  <c r="FR440" i="6"/>
  <c r="U440" i="6" s="1"/>
  <c r="FR424" i="6"/>
  <c r="U424" i="6" s="1"/>
  <c r="FN424" i="6"/>
  <c r="Q424" i="6" s="1"/>
  <c r="FP423" i="6"/>
  <c r="S423" i="6" s="1"/>
  <c r="FL423" i="6"/>
  <c r="O423" i="6" s="1"/>
  <c r="FN419" i="6"/>
  <c r="Q419" i="6" s="1"/>
  <c r="FR419" i="6"/>
  <c r="U419" i="6" s="1"/>
  <c r="FJ419" i="6"/>
  <c r="M419" i="6" s="1"/>
  <c r="FD406" i="6"/>
  <c r="G406" i="6" s="1"/>
  <c r="FL406" i="6"/>
  <c r="O406" i="6" s="1"/>
  <c r="FJ406" i="6"/>
  <c r="M406" i="6" s="1"/>
  <c r="FP406" i="6"/>
  <c r="S406" i="6" s="1"/>
  <c r="FN406" i="6"/>
  <c r="Q406" i="6" s="1"/>
  <c r="FN403" i="6"/>
  <c r="Q403" i="6" s="1"/>
  <c r="FJ403" i="6"/>
  <c r="M403" i="6" s="1"/>
  <c r="FP403" i="6"/>
  <c r="S403" i="6" s="1"/>
  <c r="FF403" i="6"/>
  <c r="I403" i="6" s="1"/>
  <c r="FL403" i="6"/>
  <c r="O403" i="6" s="1"/>
  <c r="FR403" i="6"/>
  <c r="U403" i="6" s="1"/>
  <c r="FF360" i="6"/>
  <c r="FL360" i="6"/>
  <c r="FH339" i="6"/>
  <c r="K339" i="6" s="1"/>
  <c r="FP339" i="6"/>
  <c r="S339" i="6" s="1"/>
  <c r="JE334" i="6"/>
  <c r="BU334" i="6" s="1"/>
  <c r="BV334" i="6" s="1"/>
  <c r="JK334" i="6"/>
  <c r="CA334" i="6" s="1"/>
  <c r="CB334" i="6" s="1"/>
  <c r="JS334" i="6"/>
  <c r="CI334" i="6" s="1"/>
  <c r="CJ334" i="6" s="1"/>
  <c r="JG334" i="6"/>
  <c r="BW334" i="6" s="1"/>
  <c r="BX334" i="6" s="1"/>
  <c r="JI327" i="6"/>
  <c r="BY327" i="6" s="1"/>
  <c r="BZ327" i="6" s="1"/>
  <c r="JO327" i="6"/>
  <c r="CE327" i="6" s="1"/>
  <c r="CF327" i="6" s="1"/>
  <c r="JS327" i="6"/>
  <c r="CI327" i="6" s="1"/>
  <c r="CJ327" i="6" s="1"/>
  <c r="FN323" i="6"/>
  <c r="Q323" i="6" s="1"/>
  <c r="FR323" i="6"/>
  <c r="U323" i="6" s="1"/>
  <c r="FD323" i="6"/>
  <c r="G323" i="6" s="1"/>
  <c r="FL323" i="6"/>
  <c r="O323" i="6" s="1"/>
  <c r="FF323" i="6"/>
  <c r="I323" i="6" s="1"/>
  <c r="FP323" i="6"/>
  <c r="S323" i="6" s="1"/>
  <c r="FL314" i="6"/>
  <c r="O314" i="6" s="1"/>
  <c r="FR314" i="6"/>
  <c r="U314" i="6" s="1"/>
  <c r="FN314" i="6"/>
  <c r="Q314" i="6" s="1"/>
  <c r="FD314" i="6"/>
  <c r="G314" i="6" s="1"/>
  <c r="FJ314" i="6"/>
  <c r="M314" i="6" s="1"/>
  <c r="JE298" i="6"/>
  <c r="BU298" i="6" s="1"/>
  <c r="BV298" i="6" s="1"/>
  <c r="JO298" i="6"/>
  <c r="CE298" i="6" s="1"/>
  <c r="CF298" i="6" s="1"/>
  <c r="JG298" i="6"/>
  <c r="BW298" i="6" s="1"/>
  <c r="BX298" i="6" s="1"/>
  <c r="JI298" i="6"/>
  <c r="BY298" i="6" s="1"/>
  <c r="BZ298" i="6" s="1"/>
  <c r="JM298" i="6"/>
  <c r="CC298" i="6" s="1"/>
  <c r="CD298" i="6" s="1"/>
  <c r="FH287" i="6"/>
  <c r="K287" i="6" s="1"/>
  <c r="FL287" i="6"/>
  <c r="O287" i="6" s="1"/>
  <c r="FP287" i="6"/>
  <c r="S287" i="6" s="1"/>
  <c r="JO278" i="6"/>
  <c r="CE278" i="6" s="1"/>
  <c r="CF278" i="6" s="1"/>
  <c r="JQ278" i="6"/>
  <c r="CG278" i="6" s="1"/>
  <c r="CH278" i="6" s="1"/>
  <c r="JI278" i="6"/>
  <c r="BY278" i="6" s="1"/>
  <c r="BZ278" i="6" s="1"/>
  <c r="JS278" i="6"/>
  <c r="CI278" i="6" s="1"/>
  <c r="CJ278" i="6" s="1"/>
  <c r="FD240" i="6"/>
  <c r="G240" i="6" s="1"/>
  <c r="FP240" i="6"/>
  <c r="S240" i="6" s="1"/>
  <c r="FL240" i="6"/>
  <c r="O240" i="6" s="1"/>
  <c r="FN240" i="6"/>
  <c r="Q240" i="6" s="1"/>
  <c r="FH240" i="6"/>
  <c r="K240" i="6" s="1"/>
  <c r="FJ240" i="6"/>
  <c r="M240" i="6" s="1"/>
  <c r="JS221" i="6"/>
  <c r="CI221" i="6" s="1"/>
  <c r="CJ221" i="6" s="1"/>
  <c r="JM221" i="6"/>
  <c r="FH201" i="6"/>
  <c r="K201" i="6" s="1"/>
  <c r="FP201" i="6"/>
  <c r="S201" i="6" s="1"/>
  <c r="FD192" i="6"/>
  <c r="FF192" i="6"/>
  <c r="FN192" i="6"/>
  <c r="FP192" i="6"/>
  <c r="S192" i="6" s="1"/>
  <c r="FJ185" i="6"/>
  <c r="FP185" i="6"/>
  <c r="S185" i="6" s="1"/>
  <c r="FL185" i="6"/>
  <c r="FD180" i="6"/>
  <c r="G180" i="6" s="1"/>
  <c r="FL180" i="6"/>
  <c r="O180" i="6" s="1"/>
  <c r="FH177" i="6"/>
  <c r="K177" i="6" s="1"/>
  <c r="FJ177" i="6"/>
  <c r="M177" i="6" s="1"/>
  <c r="FN177" i="6"/>
  <c r="Q177" i="6" s="1"/>
  <c r="FP177" i="6"/>
  <c r="S177" i="6" s="1"/>
  <c r="FD177" i="6"/>
  <c r="G177" i="6" s="1"/>
  <c r="FN174" i="6"/>
  <c r="Q174" i="6" s="1"/>
  <c r="FF174" i="6"/>
  <c r="I174" i="6" s="1"/>
  <c r="FP173" i="6"/>
  <c r="S173" i="6" s="1"/>
  <c r="FJ173" i="6"/>
  <c r="M173" i="6" s="1"/>
  <c r="FR173" i="6"/>
  <c r="U173" i="6" s="1"/>
  <c r="FN173" i="6"/>
  <c r="Q173" i="6" s="1"/>
  <c r="FH172" i="6"/>
  <c r="K172" i="6" s="1"/>
  <c r="FL172" i="6"/>
  <c r="O172" i="6" s="1"/>
  <c r="JO163" i="6"/>
  <c r="CE163" i="6" s="1"/>
  <c r="CF163" i="6" s="1"/>
  <c r="JG163" i="6"/>
  <c r="BW163" i="6" s="1"/>
  <c r="BX163" i="6" s="1"/>
  <c r="JS163" i="6"/>
  <c r="CI163" i="6" s="1"/>
  <c r="CJ163" i="6" s="1"/>
  <c r="JK163" i="6"/>
  <c r="CA163" i="6" s="1"/>
  <c r="CB163" i="6" s="1"/>
  <c r="FD160" i="6"/>
  <c r="G160" i="6" s="1"/>
  <c r="FN160" i="6"/>
  <c r="Q160" i="6" s="1"/>
  <c r="FP160" i="6"/>
  <c r="S160" i="6" s="1"/>
  <c r="FL145" i="6"/>
  <c r="O145" i="6" s="1"/>
  <c r="FJ145" i="6"/>
  <c r="M145" i="6" s="1"/>
  <c r="FP145" i="6"/>
  <c r="S145" i="6" s="1"/>
  <c r="FR145" i="6"/>
  <c r="U145" i="6" s="1"/>
  <c r="FF133" i="6"/>
  <c r="I133" i="6" s="1"/>
  <c r="FD133" i="6"/>
  <c r="G133" i="6" s="1"/>
  <c r="FL133" i="6"/>
  <c r="O133" i="6" s="1"/>
  <c r="FH133" i="6"/>
  <c r="K133" i="6" s="1"/>
  <c r="FP133" i="6"/>
  <c r="S133" i="6" s="1"/>
  <c r="FR119" i="6"/>
  <c r="U119" i="6" s="1"/>
  <c r="FD119" i="6"/>
  <c r="G119" i="6" s="1"/>
  <c r="FJ100" i="6"/>
  <c r="M100" i="6" s="1"/>
  <c r="FH100" i="6"/>
  <c r="K100" i="6" s="1"/>
  <c r="FF100" i="6"/>
  <c r="I100" i="6" s="1"/>
  <c r="FP92" i="6"/>
  <c r="S92" i="6" s="1"/>
  <c r="FH92" i="6"/>
  <c r="K92" i="6" s="1"/>
  <c r="FD92" i="6"/>
  <c r="G92" i="6" s="1"/>
  <c r="FJ92" i="6"/>
  <c r="M92" i="6" s="1"/>
  <c r="FL79" i="6"/>
  <c r="O79" i="6" s="1"/>
  <c r="FH79" i="6"/>
  <c r="K79" i="6" s="1"/>
  <c r="FF79" i="6"/>
  <c r="I79" i="6" s="1"/>
  <c r="FP68" i="6"/>
  <c r="S68" i="6" s="1"/>
  <c r="FF68" i="6"/>
  <c r="I68" i="6" s="1"/>
  <c r="FD68" i="6"/>
  <c r="G68" i="6" s="1"/>
  <c r="FL68" i="6"/>
  <c r="O68" i="6" s="1"/>
  <c r="FJ68" i="6"/>
  <c r="M68" i="6" s="1"/>
  <c r="FH68" i="6"/>
  <c r="K68" i="6" s="1"/>
  <c r="FN68" i="6"/>
  <c r="Q68" i="6" s="1"/>
  <c r="FN63" i="6"/>
  <c r="Q63" i="6" s="1"/>
  <c r="FR63" i="6"/>
  <c r="U63" i="6" s="1"/>
  <c r="FF63" i="6"/>
  <c r="I63" i="6" s="1"/>
  <c r="JM60" i="6"/>
  <c r="CC60" i="6" s="1"/>
  <c r="CD60" i="6" s="1"/>
  <c r="JQ60" i="6"/>
  <c r="CG60" i="6" s="1"/>
  <c r="CH60" i="6" s="1"/>
  <c r="JG60" i="6"/>
  <c r="BW60" i="6" s="1"/>
  <c r="BX60" i="6" s="1"/>
  <c r="JI60" i="6"/>
  <c r="BY60" i="6" s="1"/>
  <c r="BZ60" i="6" s="1"/>
  <c r="FR53" i="6"/>
  <c r="U53" i="6" s="1"/>
  <c r="FD53" i="6"/>
  <c r="G53" i="6" s="1"/>
  <c r="FJ53" i="6"/>
  <c r="M53" i="6" s="1"/>
  <c r="FN53" i="6"/>
  <c r="Q53" i="6" s="1"/>
  <c r="FH53" i="6"/>
  <c r="K53" i="6" s="1"/>
  <c r="FL53" i="6"/>
  <c r="O53" i="6" s="1"/>
  <c r="FL26" i="6"/>
  <c r="O26" i="6" s="1"/>
  <c r="FH26" i="6"/>
  <c r="K26" i="6" s="1"/>
  <c r="FP26" i="6"/>
  <c r="S26" i="6" s="1"/>
  <c r="FJ26" i="6"/>
  <c r="M26" i="6" s="1"/>
  <c r="FR26" i="6"/>
  <c r="U26" i="6" s="1"/>
  <c r="FD26" i="6"/>
  <c r="G26" i="6" s="1"/>
  <c r="FN26" i="6"/>
  <c r="Q26" i="6" s="1"/>
  <c r="JK17" i="6"/>
  <c r="CA17" i="6" s="1"/>
  <c r="CB17" i="6" s="1"/>
  <c r="JI17" i="6"/>
  <c r="BY17" i="6" s="1"/>
  <c r="BZ17" i="6" s="1"/>
  <c r="P318" i="6"/>
  <c r="R293" i="6"/>
  <c r="V310" i="6"/>
  <c r="P268" i="6"/>
  <c r="L390" i="6"/>
  <c r="L205" i="6"/>
  <c r="V203" i="6"/>
  <c r="N254" i="6"/>
  <c r="H234" i="6"/>
  <c r="N398" i="6"/>
  <c r="N205" i="6"/>
  <c r="V335" i="6"/>
  <c r="V211" i="6"/>
  <c r="T182" i="6"/>
  <c r="FL398" i="6"/>
  <c r="O398" i="6" s="1"/>
  <c r="FN398" i="6"/>
  <c r="Q398" i="6" s="1"/>
  <c r="H141" i="6"/>
  <c r="P94" i="6"/>
  <c r="P80" i="6"/>
  <c r="T96" i="6"/>
  <c r="FD568" i="6"/>
  <c r="G568" i="6" s="1"/>
  <c r="FP568" i="6"/>
  <c r="S568" i="6" s="1"/>
  <c r="FL568" i="6"/>
  <c r="O568" i="6" s="1"/>
  <c r="T76" i="6"/>
  <c r="V76" i="6"/>
  <c r="R83" i="6"/>
  <c r="H112" i="6"/>
  <c r="JM550" i="6"/>
  <c r="CC550" i="6" s="1"/>
  <c r="CD550" i="6" s="1"/>
  <c r="JI550" i="6"/>
  <c r="BY550" i="6" s="1"/>
  <c r="BZ550" i="6" s="1"/>
  <c r="JQ569" i="6"/>
  <c r="CG569" i="6" s="1"/>
  <c r="CH569" i="6" s="1"/>
  <c r="JS548" i="6"/>
  <c r="CI548" i="6" s="1"/>
  <c r="CJ548" i="6" s="1"/>
  <c r="JQ550" i="6"/>
  <c r="CG550" i="6" s="1"/>
  <c r="CH550" i="6" s="1"/>
  <c r="JQ548" i="6"/>
  <c r="CG548" i="6" s="1"/>
  <c r="CH548" i="6" s="1"/>
  <c r="JG550" i="6"/>
  <c r="BW550" i="6" s="1"/>
  <c r="BX550" i="6" s="1"/>
  <c r="JS569" i="6"/>
  <c r="CI569" i="6" s="1"/>
  <c r="CJ569" i="6" s="1"/>
  <c r="JI569" i="6"/>
  <c r="BY569" i="6" s="1"/>
  <c r="BZ569" i="6" s="1"/>
  <c r="JK548" i="6"/>
  <c r="CA548" i="6" s="1"/>
  <c r="CB548" i="6" s="1"/>
  <c r="JG548" i="6"/>
  <c r="BW548" i="6" s="1"/>
  <c r="BX548" i="6" s="1"/>
  <c r="JG569" i="6"/>
  <c r="BW569" i="6" s="1"/>
  <c r="BX569" i="6" s="1"/>
  <c r="JE548" i="6"/>
  <c r="BU548" i="6" s="1"/>
  <c r="BV548" i="6" s="1"/>
  <c r="JK550" i="6"/>
  <c r="CA550" i="6" s="1"/>
  <c r="CB550" i="6" s="1"/>
  <c r="JS550" i="6"/>
  <c r="CI550" i="6" s="1"/>
  <c r="CJ550" i="6" s="1"/>
  <c r="JM569" i="6"/>
  <c r="CC569" i="6" s="1"/>
  <c r="CD569" i="6" s="1"/>
  <c r="JK569" i="6"/>
  <c r="CA569" i="6" s="1"/>
  <c r="CB569" i="6" s="1"/>
  <c r="JI548" i="6"/>
  <c r="BY548" i="6" s="1"/>
  <c r="BZ548" i="6" s="1"/>
  <c r="N367" i="6"/>
  <c r="FP367" i="6"/>
  <c r="S367" i="6" s="1"/>
  <c r="H393" i="6"/>
  <c r="T189" i="6"/>
  <c r="J393" i="6"/>
  <c r="V358" i="6"/>
  <c r="L384" i="6"/>
  <c r="J543" i="6"/>
  <c r="P546" i="6"/>
  <c r="L546" i="6"/>
  <c r="V221" i="6"/>
  <c r="P393" i="6"/>
  <c r="L380" i="6"/>
  <c r="N388" i="6"/>
  <c r="T372" i="6"/>
  <c r="P104" i="6"/>
  <c r="P235" i="6"/>
  <c r="P237" i="6"/>
  <c r="V266" i="6"/>
  <c r="P273" i="6"/>
  <c r="V398" i="6"/>
  <c r="J385" i="6"/>
  <c r="N393" i="6"/>
  <c r="H548" i="6"/>
  <c r="V543" i="6"/>
  <c r="J546" i="6"/>
  <c r="V380" i="6"/>
  <c r="T396" i="6"/>
  <c r="FN367" i="6"/>
  <c r="Q367" i="6" s="1"/>
  <c r="T373" i="6"/>
  <c r="P543" i="6"/>
  <c r="J372" i="6"/>
  <c r="H373" i="6"/>
  <c r="N380" i="6"/>
  <c r="N399" i="6"/>
  <c r="P380" i="6"/>
  <c r="FD367" i="6"/>
  <c r="G367" i="6" s="1"/>
  <c r="V356" i="6"/>
  <c r="R550" i="6"/>
  <c r="T356" i="6"/>
  <c r="T260" i="6"/>
  <c r="L386" i="6"/>
  <c r="J399" i="6"/>
  <c r="N368" i="6"/>
  <c r="FF367" i="6"/>
  <c r="I367" i="6" s="1"/>
  <c r="V189" i="6"/>
  <c r="R390" i="6"/>
  <c r="P385" i="6"/>
  <c r="R379" i="6"/>
  <c r="L253" i="6"/>
  <c r="H375" i="6"/>
  <c r="N231" i="6"/>
  <c r="P252" i="6"/>
  <c r="V269" i="6"/>
  <c r="R394" i="6"/>
  <c r="H205" i="6"/>
  <c r="R244" i="6"/>
  <c r="L293" i="6"/>
  <c r="R270" i="6"/>
  <c r="T378" i="6"/>
  <c r="L208" i="6"/>
  <c r="R268" i="6"/>
  <c r="P375" i="6"/>
  <c r="N211" i="6"/>
  <c r="T293" i="6"/>
  <c r="H298" i="6"/>
  <c r="N240" i="6"/>
  <c r="P209" i="6"/>
  <c r="P269" i="6"/>
  <c r="J279" i="6"/>
  <c r="FP597" i="6"/>
  <c r="S597" i="6" s="1"/>
  <c r="FR597" i="6"/>
  <c r="U597" i="6" s="1"/>
  <c r="FJ597" i="6"/>
  <c r="M597" i="6" s="1"/>
  <c r="FD597" i="6"/>
  <c r="G597" i="6" s="1"/>
  <c r="FH597" i="6"/>
  <c r="K597" i="6" s="1"/>
  <c r="FL597" i="6"/>
  <c r="O597" i="6" s="1"/>
  <c r="FN597" i="6"/>
  <c r="Q597" i="6" s="1"/>
  <c r="FF597" i="6"/>
  <c r="I597" i="6" s="1"/>
  <c r="FH591" i="6"/>
  <c r="K591" i="6" s="1"/>
  <c r="FL591" i="6"/>
  <c r="O591" i="6" s="1"/>
  <c r="FD591" i="6"/>
  <c r="G591" i="6" s="1"/>
  <c r="FP591" i="6"/>
  <c r="S591" i="6" s="1"/>
  <c r="FR591" i="6"/>
  <c r="U591" i="6" s="1"/>
  <c r="FF591" i="6"/>
  <c r="I591" i="6" s="1"/>
  <c r="FJ591" i="6"/>
  <c r="M591" i="6" s="1"/>
  <c r="FN591" i="6"/>
  <c r="Q591" i="6" s="1"/>
  <c r="FD589" i="6"/>
  <c r="G589" i="6" s="1"/>
  <c r="FJ589" i="6"/>
  <c r="M589" i="6" s="1"/>
  <c r="FH589" i="6"/>
  <c r="K589" i="6" s="1"/>
  <c r="FP589" i="6"/>
  <c r="S589" i="6" s="1"/>
  <c r="FN589" i="6"/>
  <c r="Q589" i="6" s="1"/>
  <c r="FF589" i="6"/>
  <c r="I589" i="6" s="1"/>
  <c r="FR589" i="6"/>
  <c r="U589" i="6" s="1"/>
  <c r="FL589" i="6"/>
  <c r="O589" i="6" s="1"/>
  <c r="FH588" i="6"/>
  <c r="K588" i="6" s="1"/>
  <c r="FP588" i="6"/>
  <c r="S588" i="6" s="1"/>
  <c r="FD588" i="6"/>
  <c r="G588" i="6" s="1"/>
  <c r="FL588" i="6"/>
  <c r="O588" i="6" s="1"/>
  <c r="FD582" i="6"/>
  <c r="G582" i="6" s="1"/>
  <c r="FN582" i="6"/>
  <c r="Q582" i="6" s="1"/>
  <c r="FL582" i="6"/>
  <c r="O582" i="6" s="1"/>
  <c r="FJ582" i="6"/>
  <c r="M582" i="6" s="1"/>
  <c r="FH582" i="6"/>
  <c r="K582" i="6" s="1"/>
  <c r="FR582" i="6"/>
  <c r="U582" i="6" s="1"/>
  <c r="FF582" i="6"/>
  <c r="I582" i="6" s="1"/>
  <c r="FP582" i="6"/>
  <c r="S582" i="6" s="1"/>
  <c r="FR578" i="6"/>
  <c r="U578" i="6" s="1"/>
  <c r="FF578" i="6"/>
  <c r="I578" i="6" s="1"/>
  <c r="FJ578" i="6"/>
  <c r="M578" i="6" s="1"/>
  <c r="FN578" i="6"/>
  <c r="Q578" i="6" s="1"/>
  <c r="FL578" i="6"/>
  <c r="O578" i="6" s="1"/>
  <c r="FP578" i="6"/>
  <c r="S578" i="6" s="1"/>
  <c r="FH578" i="6"/>
  <c r="K578" i="6" s="1"/>
  <c r="FH573" i="6"/>
  <c r="K573" i="6" s="1"/>
  <c r="FL573" i="6"/>
  <c r="O573" i="6" s="1"/>
  <c r="FP573" i="6"/>
  <c r="S573" i="6" s="1"/>
  <c r="FN573" i="6"/>
  <c r="Q573" i="6" s="1"/>
  <c r="FD573" i="6"/>
  <c r="G573" i="6" s="1"/>
  <c r="FR573" i="6"/>
  <c r="U573" i="6" s="1"/>
  <c r="FJ573" i="6"/>
  <c r="M573" i="6" s="1"/>
  <c r="FL560" i="6"/>
  <c r="O560" i="6" s="1"/>
  <c r="FH560" i="6"/>
  <c r="K560" i="6" s="1"/>
  <c r="FP560" i="6"/>
  <c r="S560" i="6" s="1"/>
  <c r="FD560" i="6"/>
  <c r="G560" i="6" s="1"/>
  <c r="FF560" i="6"/>
  <c r="I560" i="6" s="1"/>
  <c r="FR554" i="6"/>
  <c r="U554" i="6" s="1"/>
  <c r="FD554" i="6"/>
  <c r="G554" i="6" s="1"/>
  <c r="FF554" i="6"/>
  <c r="I554" i="6" s="1"/>
  <c r="FL554" i="6"/>
  <c r="O554" i="6" s="1"/>
  <c r="FH554" i="6"/>
  <c r="K554" i="6" s="1"/>
  <c r="FP554" i="6"/>
  <c r="S554" i="6" s="1"/>
  <c r="FP500" i="6"/>
  <c r="S500" i="6" s="1"/>
  <c r="FN500" i="6"/>
  <c r="Q500" i="6" s="1"/>
  <c r="FH500" i="6"/>
  <c r="K500" i="6" s="1"/>
  <c r="FL500" i="6"/>
  <c r="O500" i="6" s="1"/>
  <c r="FF500" i="6"/>
  <c r="I500" i="6" s="1"/>
  <c r="FD500" i="6"/>
  <c r="G500" i="6" s="1"/>
  <c r="FF494" i="6"/>
  <c r="I494" i="6" s="1"/>
  <c r="FP494" i="6"/>
  <c r="S494" i="6" s="1"/>
  <c r="FL494" i="6"/>
  <c r="O494" i="6" s="1"/>
  <c r="FP483" i="6"/>
  <c r="S483" i="6" s="1"/>
  <c r="FD483" i="6"/>
  <c r="G483" i="6" s="1"/>
  <c r="FH483" i="6"/>
  <c r="K483" i="6" s="1"/>
  <c r="FJ483" i="6"/>
  <c r="M483" i="6" s="1"/>
  <c r="FL483" i="6"/>
  <c r="O483" i="6" s="1"/>
  <c r="FN483" i="6"/>
  <c r="Q483" i="6" s="1"/>
  <c r="FF483" i="6"/>
  <c r="I483" i="6" s="1"/>
  <c r="FR483" i="6"/>
  <c r="U483" i="6" s="1"/>
  <c r="FH459" i="6"/>
  <c r="K459" i="6" s="1"/>
  <c r="FP459" i="6"/>
  <c r="S459" i="6" s="1"/>
  <c r="FD459" i="6"/>
  <c r="G459" i="6" s="1"/>
  <c r="FL459" i="6"/>
  <c r="O459" i="6" s="1"/>
  <c r="FF459" i="6"/>
  <c r="I459" i="6" s="1"/>
  <c r="FH450" i="6"/>
  <c r="K450" i="6" s="1"/>
  <c r="FL450" i="6"/>
  <c r="O450" i="6" s="1"/>
  <c r="FR450" i="6"/>
  <c r="U450" i="6" s="1"/>
  <c r="FN450" i="6"/>
  <c r="Q450" i="6" s="1"/>
  <c r="FF450" i="6"/>
  <c r="I450" i="6" s="1"/>
  <c r="FD450" i="6"/>
  <c r="G450" i="6" s="1"/>
  <c r="FJ450" i="6"/>
  <c r="M450" i="6" s="1"/>
  <c r="FP450" i="6"/>
  <c r="S450" i="6" s="1"/>
  <c r="FL440" i="6"/>
  <c r="O440" i="6" s="1"/>
  <c r="FP440" i="6"/>
  <c r="S440" i="6" s="1"/>
  <c r="FD440" i="6"/>
  <c r="G440" i="6" s="1"/>
  <c r="FD439" i="6"/>
  <c r="G439" i="6" s="1"/>
  <c r="FP439" i="6"/>
  <c r="S439" i="6" s="1"/>
  <c r="FL439" i="6"/>
  <c r="O439" i="6" s="1"/>
  <c r="FN439" i="6"/>
  <c r="Q439" i="6" s="1"/>
  <c r="FJ439" i="6"/>
  <c r="M439" i="6" s="1"/>
  <c r="FF439" i="6"/>
  <c r="I439" i="6" s="1"/>
  <c r="FR439" i="6"/>
  <c r="U439" i="6" s="1"/>
  <c r="FH439" i="6"/>
  <c r="K439" i="6" s="1"/>
  <c r="FP424" i="6"/>
  <c r="S424" i="6" s="1"/>
  <c r="FD424" i="6"/>
  <c r="G424" i="6" s="1"/>
  <c r="FF424" i="6"/>
  <c r="I424" i="6" s="1"/>
  <c r="FH424" i="6"/>
  <c r="K424" i="6" s="1"/>
  <c r="FL424" i="6"/>
  <c r="O424" i="6" s="1"/>
  <c r="FJ423" i="6"/>
  <c r="M423" i="6" s="1"/>
  <c r="FR423" i="6"/>
  <c r="U423" i="6" s="1"/>
  <c r="FN423" i="6"/>
  <c r="Q423" i="6" s="1"/>
  <c r="FF423" i="6"/>
  <c r="I423" i="6" s="1"/>
  <c r="FP419" i="6"/>
  <c r="S419" i="6" s="1"/>
  <c r="FL419" i="6"/>
  <c r="O419" i="6" s="1"/>
  <c r="FH419" i="6"/>
  <c r="K419" i="6" s="1"/>
  <c r="FD419" i="6"/>
  <c r="G419" i="6" s="1"/>
  <c r="FL407" i="6"/>
  <c r="O407" i="6" s="1"/>
  <c r="FP407" i="6"/>
  <c r="S407" i="6" s="1"/>
  <c r="FF407" i="6"/>
  <c r="I407" i="6" s="1"/>
  <c r="FN407" i="6"/>
  <c r="Q407" i="6" s="1"/>
  <c r="FJ407" i="6"/>
  <c r="M407" i="6" s="1"/>
  <c r="FH407" i="6"/>
  <c r="K407" i="6" s="1"/>
  <c r="FR407" i="6"/>
  <c r="U407" i="6" s="1"/>
  <c r="FH406" i="6"/>
  <c r="K406" i="6" s="1"/>
  <c r="FF406" i="6"/>
  <c r="I406" i="6" s="1"/>
  <c r="FR406" i="6"/>
  <c r="U406" i="6" s="1"/>
  <c r="FD403" i="6"/>
  <c r="G403" i="6" s="1"/>
  <c r="FH403" i="6"/>
  <c r="K403" i="6" s="1"/>
  <c r="JQ354" i="6"/>
  <c r="CG354" i="6" s="1"/>
  <c r="CH354" i="6" s="1"/>
  <c r="JK354" i="6"/>
  <c r="JI354" i="6"/>
  <c r="JS354" i="6"/>
  <c r="CI354" i="6" s="1"/>
  <c r="CJ354" i="6" s="1"/>
  <c r="JM354" i="6"/>
  <c r="JG354" i="6"/>
  <c r="FR354" i="6"/>
  <c r="U354" i="6" s="1"/>
  <c r="FP354" i="6"/>
  <c r="S354" i="6" s="1"/>
  <c r="FN354" i="6"/>
  <c r="FH354" i="6"/>
  <c r="FJ354" i="6"/>
  <c r="FD354" i="6"/>
  <c r="FJ339" i="6"/>
  <c r="M339" i="6" s="1"/>
  <c r="FR339" i="6"/>
  <c r="U339" i="6" s="1"/>
  <c r="FF339" i="6"/>
  <c r="I339" i="6" s="1"/>
  <c r="FD339" i="6"/>
  <c r="G339" i="6" s="1"/>
  <c r="FN339" i="6"/>
  <c r="Q339" i="6" s="1"/>
  <c r="JI334" i="6"/>
  <c r="BY334" i="6" s="1"/>
  <c r="BZ334" i="6" s="1"/>
  <c r="JM334" i="6"/>
  <c r="CC334" i="6" s="1"/>
  <c r="CD334" i="6" s="1"/>
  <c r="JQ334" i="6"/>
  <c r="CG334" i="6" s="1"/>
  <c r="CH334" i="6" s="1"/>
  <c r="JM327" i="6"/>
  <c r="CC327" i="6" s="1"/>
  <c r="CD327" i="6" s="1"/>
  <c r="JQ327" i="6"/>
  <c r="CG327" i="6" s="1"/>
  <c r="CH327" i="6" s="1"/>
  <c r="JG327" i="6"/>
  <c r="BW327" i="6" s="1"/>
  <c r="BX327" i="6" s="1"/>
  <c r="JE327" i="6"/>
  <c r="BU327" i="6" s="1"/>
  <c r="BV327" i="6" s="1"/>
  <c r="JS319" i="6"/>
  <c r="CI319" i="6" s="1"/>
  <c r="CJ319" i="6" s="1"/>
  <c r="JQ319" i="6"/>
  <c r="CG319" i="6" s="1"/>
  <c r="CH319" i="6" s="1"/>
  <c r="JM319" i="6"/>
  <c r="CC319" i="6" s="1"/>
  <c r="CD319" i="6" s="1"/>
  <c r="JK319" i="6"/>
  <c r="CA319" i="6" s="1"/>
  <c r="CB319" i="6" s="1"/>
  <c r="JE319" i="6"/>
  <c r="BU319" i="6" s="1"/>
  <c r="BV319" i="6" s="1"/>
  <c r="JO319" i="6"/>
  <c r="CE319" i="6" s="1"/>
  <c r="CF319" i="6" s="1"/>
  <c r="JI319" i="6"/>
  <c r="BY319" i="6" s="1"/>
  <c r="BZ319" i="6" s="1"/>
  <c r="JG319" i="6"/>
  <c r="BW319" i="6" s="1"/>
  <c r="BX319" i="6" s="1"/>
  <c r="FH314" i="6"/>
  <c r="K314" i="6" s="1"/>
  <c r="FP314" i="6"/>
  <c r="S314" i="6" s="1"/>
  <c r="FF314" i="6"/>
  <c r="I314" i="6" s="1"/>
  <c r="JG295" i="6"/>
  <c r="BW295" i="6" s="1"/>
  <c r="BX295" i="6" s="1"/>
  <c r="JM295" i="6"/>
  <c r="CC295" i="6" s="1"/>
  <c r="CD295" i="6" s="1"/>
  <c r="JE295" i="6"/>
  <c r="BU295" i="6" s="1"/>
  <c r="BV295" i="6" s="1"/>
  <c r="JI295" i="6"/>
  <c r="BY295" i="6" s="1"/>
  <c r="BZ295" i="6" s="1"/>
  <c r="JO295" i="6"/>
  <c r="CE295" i="6" s="1"/>
  <c r="CF295" i="6" s="1"/>
  <c r="JS295" i="6"/>
  <c r="CI295" i="6" s="1"/>
  <c r="CJ295" i="6" s="1"/>
  <c r="JK295" i="6"/>
  <c r="CA295" i="6" s="1"/>
  <c r="CB295" i="6" s="1"/>
  <c r="JQ295" i="6"/>
  <c r="CG295" i="6" s="1"/>
  <c r="CH295" i="6" s="1"/>
  <c r="FJ294" i="6"/>
  <c r="M294" i="6" s="1"/>
  <c r="FD294" i="6"/>
  <c r="G294" i="6" s="1"/>
  <c r="FR294" i="6"/>
  <c r="U294" i="6" s="1"/>
  <c r="FN294" i="6"/>
  <c r="Q294" i="6" s="1"/>
  <c r="FF294" i="6"/>
  <c r="I294" i="6" s="1"/>
  <c r="FP294" i="6"/>
  <c r="S294" i="6" s="1"/>
  <c r="FH294" i="6"/>
  <c r="K294" i="6" s="1"/>
  <c r="JE291" i="6"/>
  <c r="BU291" i="6" s="1"/>
  <c r="BV291" i="6" s="1"/>
  <c r="JK291" i="6"/>
  <c r="CA291" i="6" s="1"/>
  <c r="CB291" i="6" s="1"/>
  <c r="JI291" i="6"/>
  <c r="BY291" i="6" s="1"/>
  <c r="BZ291" i="6" s="1"/>
  <c r="JG291" i="6"/>
  <c r="BW291" i="6" s="1"/>
  <c r="BX291" i="6" s="1"/>
  <c r="JQ291" i="6"/>
  <c r="CG291" i="6" s="1"/>
  <c r="CH291" i="6" s="1"/>
  <c r="JO291" i="6"/>
  <c r="CE291" i="6" s="1"/>
  <c r="CF291" i="6" s="1"/>
  <c r="JS291" i="6"/>
  <c r="CI291" i="6" s="1"/>
  <c r="CJ291" i="6" s="1"/>
  <c r="JM291" i="6"/>
  <c r="CC291" i="6" s="1"/>
  <c r="CD291" i="6" s="1"/>
  <c r="FF287" i="6"/>
  <c r="I287" i="6" s="1"/>
  <c r="FD287" i="6"/>
  <c r="G287" i="6" s="1"/>
  <c r="FR287" i="6"/>
  <c r="U287" i="6" s="1"/>
  <c r="FJ287" i="6"/>
  <c r="M287" i="6" s="1"/>
  <c r="FN287" i="6"/>
  <c r="Q287" i="6" s="1"/>
  <c r="JE281" i="6"/>
  <c r="BU281" i="6" s="1"/>
  <c r="BV281" i="6" s="1"/>
  <c r="JQ281" i="6"/>
  <c r="CG281" i="6" s="1"/>
  <c r="CH281" i="6" s="1"/>
  <c r="JI281" i="6"/>
  <c r="BY281" i="6" s="1"/>
  <c r="BZ281" i="6" s="1"/>
  <c r="JG281" i="6"/>
  <c r="BW281" i="6" s="1"/>
  <c r="BX281" i="6" s="1"/>
  <c r="JK281" i="6"/>
  <c r="CA281" i="6" s="1"/>
  <c r="CB281" i="6" s="1"/>
  <c r="JS281" i="6"/>
  <c r="CI281" i="6" s="1"/>
  <c r="CJ281" i="6" s="1"/>
  <c r="JO281" i="6"/>
  <c r="CE281" i="6" s="1"/>
  <c r="CF281" i="6" s="1"/>
  <c r="JM281" i="6"/>
  <c r="CC281" i="6" s="1"/>
  <c r="CD281" i="6" s="1"/>
  <c r="JE278" i="6"/>
  <c r="BU278" i="6" s="1"/>
  <c r="BV278" i="6" s="1"/>
  <c r="JG278" i="6"/>
  <c r="BW278" i="6" s="1"/>
  <c r="BX278" i="6" s="1"/>
  <c r="FJ272" i="6"/>
  <c r="M272" i="6" s="1"/>
  <c r="FF272" i="6"/>
  <c r="I272" i="6" s="1"/>
  <c r="FN272" i="6"/>
  <c r="Q272" i="6" s="1"/>
  <c r="FD272" i="6"/>
  <c r="G272" i="6" s="1"/>
  <c r="FL272" i="6"/>
  <c r="O272" i="6" s="1"/>
  <c r="FR272" i="6"/>
  <c r="U272" i="6" s="1"/>
  <c r="FH272" i="6"/>
  <c r="K272" i="6" s="1"/>
  <c r="JQ268" i="6"/>
  <c r="CG268" i="6" s="1"/>
  <c r="CH268" i="6" s="1"/>
  <c r="JI268" i="6"/>
  <c r="BY268" i="6" s="1"/>
  <c r="BZ268" i="6" s="1"/>
  <c r="JM268" i="6"/>
  <c r="CC268" i="6" s="1"/>
  <c r="CD268" i="6" s="1"/>
  <c r="JS268" i="6"/>
  <c r="CI268" i="6" s="1"/>
  <c r="CJ268" i="6" s="1"/>
  <c r="JE268" i="6"/>
  <c r="BU268" i="6" s="1"/>
  <c r="BV268" i="6" s="1"/>
  <c r="JG268" i="6"/>
  <c r="BW268" i="6" s="1"/>
  <c r="BX268" i="6" s="1"/>
  <c r="JO268" i="6"/>
  <c r="CE268" i="6" s="1"/>
  <c r="CF268" i="6" s="1"/>
  <c r="JK268" i="6"/>
  <c r="CA268" i="6" s="1"/>
  <c r="CB268" i="6" s="1"/>
  <c r="JI233" i="6"/>
  <c r="BY233" i="6" s="1"/>
  <c r="BZ233" i="6" s="1"/>
  <c r="JE233" i="6"/>
  <c r="BU233" i="6" s="1"/>
  <c r="BV233" i="6" s="1"/>
  <c r="JM233" i="6"/>
  <c r="CC233" i="6" s="1"/>
  <c r="CD233" i="6" s="1"/>
  <c r="JK233" i="6"/>
  <c r="CA233" i="6" s="1"/>
  <c r="CB233" i="6" s="1"/>
  <c r="JQ233" i="6"/>
  <c r="CG233" i="6" s="1"/>
  <c r="CH233" i="6" s="1"/>
  <c r="JG233" i="6"/>
  <c r="BW233" i="6" s="1"/>
  <c r="BX233" i="6" s="1"/>
  <c r="JO233" i="6"/>
  <c r="CE233" i="6" s="1"/>
  <c r="CF233" i="6" s="1"/>
  <c r="JS233" i="6"/>
  <c r="CI233" i="6" s="1"/>
  <c r="CJ233" i="6" s="1"/>
  <c r="JE221" i="6"/>
  <c r="JQ221" i="6"/>
  <c r="CG221" i="6" s="1"/>
  <c r="CH221" i="6" s="1"/>
  <c r="JG221" i="6"/>
  <c r="JO221" i="6"/>
  <c r="JK221" i="6"/>
  <c r="JI221" i="6"/>
  <c r="FD201" i="6"/>
  <c r="G201" i="6" s="1"/>
  <c r="FN201" i="6"/>
  <c r="Q201" i="6" s="1"/>
  <c r="FF201" i="6"/>
  <c r="I201" i="6" s="1"/>
  <c r="FR201" i="6"/>
  <c r="U201" i="6" s="1"/>
  <c r="FJ201" i="6"/>
  <c r="M201" i="6" s="1"/>
  <c r="FR192" i="6"/>
  <c r="U192" i="6" s="1"/>
  <c r="FL192" i="6"/>
  <c r="FJ180" i="6"/>
  <c r="M180" i="6" s="1"/>
  <c r="FN180" i="6"/>
  <c r="Q180" i="6" s="1"/>
  <c r="FH180" i="6"/>
  <c r="K180" i="6" s="1"/>
  <c r="FF180" i="6"/>
  <c r="I180" i="6" s="1"/>
  <c r="FR180" i="6"/>
  <c r="U180" i="6" s="1"/>
  <c r="FP180" i="6"/>
  <c r="S180" i="6" s="1"/>
  <c r="FN179" i="6"/>
  <c r="Q179" i="6" s="1"/>
  <c r="FF179" i="6"/>
  <c r="I179" i="6" s="1"/>
  <c r="FP179" i="6"/>
  <c r="S179" i="6" s="1"/>
  <c r="FL179" i="6"/>
  <c r="O179" i="6" s="1"/>
  <c r="FH179" i="6"/>
  <c r="K179" i="6" s="1"/>
  <c r="FD179" i="6"/>
  <c r="G179" i="6" s="1"/>
  <c r="FJ179" i="6"/>
  <c r="M179" i="6" s="1"/>
  <c r="FR179" i="6"/>
  <c r="U179" i="6" s="1"/>
  <c r="FR178" i="6"/>
  <c r="U178" i="6" s="1"/>
  <c r="FF178" i="6"/>
  <c r="I178" i="6" s="1"/>
  <c r="FD178" i="6"/>
  <c r="G178" i="6" s="1"/>
  <c r="FH178" i="6"/>
  <c r="K178" i="6" s="1"/>
  <c r="FJ178" i="6"/>
  <c r="M178" i="6" s="1"/>
  <c r="FN178" i="6"/>
  <c r="Q178" i="6" s="1"/>
  <c r="FN176" i="6"/>
  <c r="Q176" i="6" s="1"/>
  <c r="FR176" i="6"/>
  <c r="U176" i="6" s="1"/>
  <c r="FL176" i="6"/>
  <c r="O176" i="6" s="1"/>
  <c r="FD176" i="6"/>
  <c r="G176" i="6" s="1"/>
  <c r="FP176" i="6"/>
  <c r="S176" i="6" s="1"/>
  <c r="FJ176" i="6"/>
  <c r="M176" i="6" s="1"/>
  <c r="FF176" i="6"/>
  <c r="I176" i="6" s="1"/>
  <c r="FL174" i="6"/>
  <c r="O174" i="6" s="1"/>
  <c r="FR174" i="6"/>
  <c r="U174" i="6" s="1"/>
  <c r="FD174" i="6"/>
  <c r="G174" i="6" s="1"/>
  <c r="FP174" i="6"/>
  <c r="S174" i="6" s="1"/>
  <c r="FJ174" i="6"/>
  <c r="M174" i="6" s="1"/>
  <c r="FH174" i="6"/>
  <c r="K174" i="6" s="1"/>
  <c r="FL173" i="6"/>
  <c r="O173" i="6" s="1"/>
  <c r="FH173" i="6"/>
  <c r="K173" i="6" s="1"/>
  <c r="FF173" i="6"/>
  <c r="I173" i="6" s="1"/>
  <c r="FD173" i="6"/>
  <c r="G173" i="6" s="1"/>
  <c r="FJ172" i="6"/>
  <c r="M172" i="6" s="1"/>
  <c r="FN172" i="6"/>
  <c r="Q172" i="6" s="1"/>
  <c r="FF172" i="6"/>
  <c r="I172" i="6" s="1"/>
  <c r="FR172" i="6"/>
  <c r="U172" i="6" s="1"/>
  <c r="FD172" i="6"/>
  <c r="G172" i="6" s="1"/>
  <c r="FL171" i="6"/>
  <c r="O171" i="6" s="1"/>
  <c r="FP171" i="6"/>
  <c r="S171" i="6" s="1"/>
  <c r="FF171" i="6"/>
  <c r="I171" i="6" s="1"/>
  <c r="FJ171" i="6"/>
  <c r="M171" i="6" s="1"/>
  <c r="FN171" i="6"/>
  <c r="Q171" i="6" s="1"/>
  <c r="FR170" i="6"/>
  <c r="U170" i="6" s="1"/>
  <c r="FF170" i="6"/>
  <c r="I170" i="6" s="1"/>
  <c r="FD170" i="6"/>
  <c r="G170" i="6" s="1"/>
  <c r="FP170" i="6"/>
  <c r="S170" i="6" s="1"/>
  <c r="FN170" i="6"/>
  <c r="Q170" i="6" s="1"/>
  <c r="FH170" i="6"/>
  <c r="K170" i="6" s="1"/>
  <c r="FL170" i="6"/>
  <c r="O170" i="6" s="1"/>
  <c r="JE163" i="6"/>
  <c r="BU163" i="6" s="1"/>
  <c r="BV163" i="6" s="1"/>
  <c r="JI163" i="6"/>
  <c r="BY163" i="6" s="1"/>
  <c r="BZ163" i="6" s="1"/>
  <c r="JQ163" i="6"/>
  <c r="CG163" i="6" s="1"/>
  <c r="CH163" i="6" s="1"/>
  <c r="JM163" i="6"/>
  <c r="CC163" i="6" s="1"/>
  <c r="CD163" i="6" s="1"/>
  <c r="JM161" i="6"/>
  <c r="CC161" i="6" s="1"/>
  <c r="CD161" i="6" s="1"/>
  <c r="JI161" i="6"/>
  <c r="BY161" i="6" s="1"/>
  <c r="BZ161" i="6" s="1"/>
  <c r="JK161" i="6"/>
  <c r="CA161" i="6" s="1"/>
  <c r="CB161" i="6" s="1"/>
  <c r="JS161" i="6"/>
  <c r="CI161" i="6" s="1"/>
  <c r="CJ161" i="6" s="1"/>
  <c r="JG161" i="6"/>
  <c r="BW161" i="6" s="1"/>
  <c r="BX161" i="6" s="1"/>
  <c r="JE161" i="6"/>
  <c r="BU161" i="6" s="1"/>
  <c r="BV161" i="6" s="1"/>
  <c r="JO161" i="6"/>
  <c r="CE161" i="6" s="1"/>
  <c r="CF161" i="6" s="1"/>
  <c r="JQ161" i="6"/>
  <c r="CG161" i="6" s="1"/>
  <c r="CH161" i="6" s="1"/>
  <c r="FL160" i="6"/>
  <c r="O160" i="6" s="1"/>
  <c r="FR160" i="6"/>
  <c r="U160" i="6" s="1"/>
  <c r="FF160" i="6"/>
  <c r="I160" i="6" s="1"/>
  <c r="FJ160" i="6"/>
  <c r="M160" i="6" s="1"/>
  <c r="FH160" i="6"/>
  <c r="K160" i="6" s="1"/>
  <c r="FJ133" i="6"/>
  <c r="M133" i="6" s="1"/>
  <c r="FR133" i="6"/>
  <c r="U133" i="6" s="1"/>
  <c r="FN119" i="6"/>
  <c r="Q119" i="6" s="1"/>
  <c r="FF119" i="6"/>
  <c r="I119" i="6" s="1"/>
  <c r="FJ119" i="6"/>
  <c r="M119" i="6" s="1"/>
  <c r="FN100" i="6"/>
  <c r="Q100" i="6" s="1"/>
  <c r="FR100" i="6"/>
  <c r="U100" i="6" s="1"/>
  <c r="FF53" i="6"/>
  <c r="I53" i="6" s="1"/>
  <c r="FP53" i="6"/>
  <c r="S53" i="6" s="1"/>
  <c r="FP43" i="6"/>
  <c r="S43" i="6" s="1"/>
  <c r="FR43" i="6"/>
  <c r="U43" i="6" s="1"/>
  <c r="FN43" i="6"/>
  <c r="Q43" i="6" s="1"/>
  <c r="FJ43" i="6"/>
  <c r="M43" i="6" s="1"/>
  <c r="FD43" i="6"/>
  <c r="G43" i="6" s="1"/>
  <c r="FF43" i="6"/>
  <c r="I43" i="6" s="1"/>
  <c r="FH43" i="6"/>
  <c r="K43" i="6" s="1"/>
  <c r="FD4" i="6"/>
  <c r="G4" i="6" s="1"/>
  <c r="FN4" i="6"/>
  <c r="Q4" i="6" s="1"/>
  <c r="FF4" i="6"/>
  <c r="I4" i="6" s="1"/>
  <c r="FJ4" i="6"/>
  <c r="M4" i="6" s="1"/>
  <c r="L391" i="6"/>
  <c r="P367" i="6"/>
  <c r="R376" i="6"/>
  <c r="P369" i="6"/>
  <c r="J391" i="6"/>
  <c r="T369" i="6"/>
  <c r="T367" i="6"/>
  <c r="J373" i="6"/>
  <c r="N381" i="6"/>
  <c r="J398" i="6"/>
  <c r="V360" i="6"/>
  <c r="P390" i="6"/>
  <c r="N546" i="6"/>
  <c r="P548" i="6"/>
  <c r="L543" i="6"/>
  <c r="R546" i="6"/>
  <c r="L548" i="6"/>
  <c r="P373" i="6"/>
  <c r="R380" i="6"/>
  <c r="L382" i="6"/>
  <c r="T386" i="6"/>
  <c r="P386" i="6"/>
  <c r="N390" i="6"/>
  <c r="J368" i="6"/>
  <c r="J568" i="6"/>
  <c r="T566" i="6"/>
  <c r="V359" i="6"/>
  <c r="V183" i="6"/>
  <c r="R399" i="6"/>
  <c r="V399" i="6"/>
  <c r="H380" i="6"/>
  <c r="R384" i="6"/>
  <c r="H546" i="6"/>
  <c r="N378" i="6"/>
  <c r="P566" i="6"/>
  <c r="V385" i="6"/>
  <c r="T380" i="6"/>
  <c r="V390" i="6"/>
  <c r="L399" i="6"/>
  <c r="P396" i="6"/>
  <c r="T188" i="6"/>
  <c r="T548" i="6"/>
  <c r="P550" i="6"/>
  <c r="T385" i="6"/>
  <c r="T398" i="6"/>
  <c r="H386" i="6"/>
  <c r="H390" i="6"/>
  <c r="H566" i="6"/>
  <c r="T382" i="6"/>
  <c r="V382" i="6"/>
  <c r="R543" i="6"/>
  <c r="T546" i="6"/>
  <c r="R386" i="6"/>
  <c r="P379" i="6"/>
  <c r="N379" i="6"/>
  <c r="H543" i="6"/>
  <c r="J374" i="6"/>
  <c r="V200" i="6"/>
  <c r="H245" i="6"/>
  <c r="R387" i="6"/>
  <c r="H374" i="6"/>
  <c r="R241" i="6"/>
  <c r="N374" i="6"/>
  <c r="J384" i="6"/>
  <c r="N209" i="6"/>
  <c r="L378" i="6"/>
  <c r="T191" i="6"/>
  <c r="L204" i="6"/>
  <c r="N200" i="6"/>
  <c r="L379" i="6"/>
  <c r="T203" i="6"/>
  <c r="V209" i="6"/>
  <c r="P374" i="6"/>
  <c r="V379" i="6"/>
  <c r="P194" i="6"/>
  <c r="V195" i="6"/>
  <c r="T201" i="6"/>
  <c r="T229" i="6"/>
  <c r="V13" i="6"/>
  <c r="L83" i="6"/>
  <c r="T95" i="6"/>
  <c r="FP600" i="6"/>
  <c r="S600" i="6" s="1"/>
  <c r="FD600" i="6"/>
  <c r="G600" i="6" s="1"/>
  <c r="FF596" i="6"/>
  <c r="I596" i="6" s="1"/>
  <c r="FL596" i="6"/>
  <c r="O596" i="6" s="1"/>
  <c r="FJ596" i="6"/>
  <c r="M596" i="6" s="1"/>
  <c r="FD581" i="6"/>
  <c r="G581" i="6" s="1"/>
  <c r="FN581" i="6"/>
  <c r="Q581" i="6" s="1"/>
  <c r="FH572" i="6"/>
  <c r="K572" i="6" s="1"/>
  <c r="FJ572" i="6"/>
  <c r="M572" i="6" s="1"/>
  <c r="FJ564" i="6"/>
  <c r="M564" i="6" s="1"/>
  <c r="FF564" i="6"/>
  <c r="I564" i="6" s="1"/>
  <c r="FH456" i="6"/>
  <c r="K456" i="6" s="1"/>
  <c r="FJ456" i="6"/>
  <c r="M456" i="6" s="1"/>
  <c r="FF435" i="6"/>
  <c r="I435" i="6" s="1"/>
  <c r="FP435" i="6"/>
  <c r="S435" i="6" s="1"/>
  <c r="FL435" i="6"/>
  <c r="O435" i="6" s="1"/>
  <c r="FH435" i="6"/>
  <c r="K435" i="6" s="1"/>
  <c r="FR435" i="6"/>
  <c r="U435" i="6" s="1"/>
  <c r="FF319" i="6"/>
  <c r="I319" i="6" s="1"/>
  <c r="FR319" i="6"/>
  <c r="U319" i="6" s="1"/>
  <c r="FD319" i="6"/>
  <c r="G319" i="6" s="1"/>
  <c r="JI179" i="6"/>
  <c r="BY179" i="6" s="1"/>
  <c r="BZ179" i="6" s="1"/>
  <c r="JK179" i="6"/>
  <c r="CA179" i="6" s="1"/>
  <c r="CB179" i="6" s="1"/>
  <c r="JO178" i="6"/>
  <c r="CE178" i="6" s="1"/>
  <c r="CF178" i="6" s="1"/>
  <c r="JG178" i="6"/>
  <c r="BW178" i="6" s="1"/>
  <c r="BX178" i="6" s="1"/>
  <c r="FP83" i="6"/>
  <c r="S83" i="6" s="1"/>
  <c r="FD83" i="6"/>
  <c r="G83" i="6" s="1"/>
  <c r="FJ83" i="6"/>
  <c r="M83" i="6" s="1"/>
  <c r="FF83" i="6"/>
  <c r="I83" i="6" s="1"/>
  <c r="AK376" i="6" l="1"/>
  <c r="BF376" i="6" s="1"/>
  <c r="BE376" i="6"/>
  <c r="DC561" i="6"/>
  <c r="DX561" i="6" s="1"/>
  <c r="DW561" i="6"/>
  <c r="DW596" i="6"/>
  <c r="DC596" i="6"/>
  <c r="DX596" i="6" s="1"/>
  <c r="DY574" i="6"/>
  <c r="DE574" i="6"/>
  <c r="DZ574" i="6" s="1"/>
  <c r="CQ463" i="6"/>
  <c r="DL463" i="6" s="1"/>
  <c r="DK463" i="6"/>
  <c r="DQ546" i="6"/>
  <c r="CW546" i="6"/>
  <c r="DR546" i="6" s="1"/>
  <c r="LY525" i="6"/>
  <c r="CR525" i="6" s="1"/>
  <c r="MK525" i="6"/>
  <c r="DD525" i="6" s="1"/>
  <c r="LW525" i="6"/>
  <c r="CP525" i="6" s="1"/>
  <c r="ME525" i="6"/>
  <c r="CX525" i="6" s="1"/>
  <c r="MI525" i="6"/>
  <c r="DB525" i="6" s="1"/>
  <c r="MG525" i="6"/>
  <c r="CZ525" i="6" s="1"/>
  <c r="MA525" i="6"/>
  <c r="CT525" i="6" s="1"/>
  <c r="MC525" i="6"/>
  <c r="CV525" i="6" s="1"/>
  <c r="MK512" i="6"/>
  <c r="DD512" i="6" s="1"/>
  <c r="MG512" i="6"/>
  <c r="CZ512" i="6" s="1"/>
  <c r="MI512" i="6"/>
  <c r="DB512" i="6" s="1"/>
  <c r="MC512" i="6"/>
  <c r="CV512" i="6" s="1"/>
  <c r="ME512" i="6"/>
  <c r="CX512" i="6" s="1"/>
  <c r="MA512" i="6"/>
  <c r="CT512" i="6" s="1"/>
  <c r="LY512" i="6"/>
  <c r="CR512" i="6" s="1"/>
  <c r="LW512" i="6"/>
  <c r="CP512" i="6" s="1"/>
  <c r="DW132" i="6"/>
  <c r="DC132" i="6"/>
  <c r="DX132" i="6" s="1"/>
  <c r="DQ564" i="6"/>
  <c r="CW564" i="6"/>
  <c r="DR564" i="6" s="1"/>
  <c r="MG470" i="6"/>
  <c r="CZ470" i="6" s="1"/>
  <c r="MK470" i="6"/>
  <c r="DD470" i="6" s="1"/>
  <c r="MA470" i="6"/>
  <c r="CT470" i="6" s="1"/>
  <c r="LW470" i="6"/>
  <c r="CP470" i="6" s="1"/>
  <c r="MI470" i="6"/>
  <c r="DB470" i="6" s="1"/>
  <c r="ME470" i="6"/>
  <c r="CX470" i="6" s="1"/>
  <c r="LY470" i="6"/>
  <c r="CR470" i="6" s="1"/>
  <c r="MC470" i="6"/>
  <c r="CV470" i="6" s="1"/>
  <c r="CU589" i="6"/>
  <c r="DP589" i="6" s="1"/>
  <c r="DO589" i="6"/>
  <c r="CQ533" i="6"/>
  <c r="DL533" i="6" s="1"/>
  <c r="DK533" i="6"/>
  <c r="CU596" i="6"/>
  <c r="DP596" i="6" s="1"/>
  <c r="DO596" i="6"/>
  <c r="CS463" i="6"/>
  <c r="DN463" i="6" s="1"/>
  <c r="DM463" i="6"/>
  <c r="DE463" i="6"/>
  <c r="DZ463" i="6" s="1"/>
  <c r="DY463" i="6"/>
  <c r="BI558" i="6"/>
  <c r="AO558" i="6"/>
  <c r="BJ558" i="6" s="1"/>
  <c r="CS510" i="6"/>
  <c r="DN510" i="6" s="1"/>
  <c r="CU82" i="6"/>
  <c r="DP82" i="6" s="1"/>
  <c r="DO82" i="6"/>
  <c r="CQ574" i="6"/>
  <c r="DL574" i="6" s="1"/>
  <c r="DK574" i="6"/>
  <c r="LH567" i="6"/>
  <c r="DW463" i="6"/>
  <c r="DC463" i="6"/>
  <c r="DX463" i="6" s="1"/>
  <c r="FF226" i="6"/>
  <c r="FP226" i="6"/>
  <c r="S226" i="6" s="1"/>
  <c r="T226" i="6" s="1"/>
  <c r="BE558" i="6"/>
  <c r="AK558" i="6"/>
  <c r="BF558" i="6" s="1"/>
  <c r="DW546" i="6"/>
  <c r="DC546" i="6"/>
  <c r="DX546" i="6" s="1"/>
  <c r="JS470" i="6"/>
  <c r="CI470" i="6" s="1"/>
  <c r="CJ470" i="6" s="1"/>
  <c r="JM470" i="6"/>
  <c r="CC470" i="6" s="1"/>
  <c r="CD470" i="6" s="1"/>
  <c r="JG470" i="6"/>
  <c r="BW470" i="6" s="1"/>
  <c r="BX470" i="6" s="1"/>
  <c r="JO470" i="6"/>
  <c r="CE470" i="6" s="1"/>
  <c r="CF470" i="6" s="1"/>
  <c r="JQ470" i="6"/>
  <c r="CG470" i="6" s="1"/>
  <c r="CH470" i="6" s="1"/>
  <c r="JK470" i="6"/>
  <c r="CA470" i="6" s="1"/>
  <c r="CB470" i="6" s="1"/>
  <c r="JI470" i="6"/>
  <c r="BY470" i="6" s="1"/>
  <c r="BZ470" i="6" s="1"/>
  <c r="JE470" i="6"/>
  <c r="BU470" i="6" s="1"/>
  <c r="BV470" i="6" s="1"/>
  <c r="DK589" i="6"/>
  <c r="CQ589" i="6"/>
  <c r="DL589" i="6" s="1"/>
  <c r="DY533" i="6"/>
  <c r="DE533" i="6"/>
  <c r="DZ533" i="6" s="1"/>
  <c r="DE596" i="6"/>
  <c r="DZ596" i="6" s="1"/>
  <c r="DY596" i="6"/>
  <c r="CU486" i="6"/>
  <c r="DP486" i="6" s="1"/>
  <c r="DO486" i="6"/>
  <c r="CS132" i="6"/>
  <c r="DN132" i="6" s="1"/>
  <c r="DM132" i="6"/>
  <c r="AQ580" i="6"/>
  <c r="BL580" i="6" s="1"/>
  <c r="BK580" i="6"/>
  <c r="DA515" i="6"/>
  <c r="DV515" i="6" s="1"/>
  <c r="DU515" i="6"/>
  <c r="DE570" i="6"/>
  <c r="DZ570" i="6" s="1"/>
  <c r="DY178" i="6"/>
  <c r="DE178" i="6"/>
  <c r="DZ178" i="6" s="1"/>
  <c r="LF557" i="6"/>
  <c r="AG513" i="6"/>
  <c r="BB513" i="6" s="1"/>
  <c r="BA513" i="6"/>
  <c r="DQ463" i="6"/>
  <c r="CW463" i="6"/>
  <c r="DR463" i="6" s="1"/>
  <c r="BA558" i="6"/>
  <c r="AG558" i="6"/>
  <c r="BB558" i="6" s="1"/>
  <c r="AY579" i="6"/>
  <c r="AE579" i="6"/>
  <c r="AZ579" i="6" s="1"/>
  <c r="LS552" i="6"/>
  <c r="LT552" i="6"/>
  <c r="JO569" i="6"/>
  <c r="CE569" i="6" s="1"/>
  <c r="CF569" i="6" s="1"/>
  <c r="JE569" i="6"/>
  <c r="BU569" i="6" s="1"/>
  <c r="BV569" i="6" s="1"/>
  <c r="DS132" i="6"/>
  <c r="CY132" i="6"/>
  <c r="DT132" i="6" s="1"/>
  <c r="DU482" i="6"/>
  <c r="DA482" i="6"/>
  <c r="DV482" i="6" s="1"/>
  <c r="DS589" i="6"/>
  <c r="CY589" i="6"/>
  <c r="DT589" i="6" s="1"/>
  <c r="DA533" i="6"/>
  <c r="DV533" i="6" s="1"/>
  <c r="DU533" i="6"/>
  <c r="DA596" i="6"/>
  <c r="DV596" i="6" s="1"/>
  <c r="DU596" i="6"/>
  <c r="DA486" i="6"/>
  <c r="DV486" i="6" s="1"/>
  <c r="DU486" i="6"/>
  <c r="BC558" i="6"/>
  <c r="AI558" i="6"/>
  <c r="BD558" i="6" s="1"/>
  <c r="AC511" i="6"/>
  <c r="AX511" i="6" s="1"/>
  <c r="AW511" i="6"/>
  <c r="BC579" i="6"/>
  <c r="AI579" i="6"/>
  <c r="BD579" i="6" s="1"/>
  <c r="JB552" i="6"/>
  <c r="JA552" i="6"/>
  <c r="DK482" i="6"/>
  <c r="CQ482" i="6"/>
  <c r="DL482" i="6" s="1"/>
  <c r="DA589" i="6"/>
  <c r="DV589" i="6" s="1"/>
  <c r="DU589" i="6"/>
  <c r="DQ533" i="6"/>
  <c r="CW533" i="6"/>
  <c r="DR533" i="6" s="1"/>
  <c r="CW596" i="6"/>
  <c r="DR596" i="6" s="1"/>
  <c r="DQ596" i="6"/>
  <c r="DY486" i="6"/>
  <c r="DE486" i="6"/>
  <c r="DZ486" i="6" s="1"/>
  <c r="AI374" i="6"/>
  <c r="BD374" i="6" s="1"/>
  <c r="BC374" i="6"/>
  <c r="DM574" i="6"/>
  <c r="CS574" i="6"/>
  <c r="DN574" i="6" s="1"/>
  <c r="BA512" i="6"/>
  <c r="LG557" i="6"/>
  <c r="AO513" i="6"/>
  <c r="BJ513" i="6" s="1"/>
  <c r="BI513" i="6"/>
  <c r="LF444" i="6"/>
  <c r="CY510" i="6"/>
  <c r="DT510" i="6" s="1"/>
  <c r="DS510" i="6"/>
  <c r="BG579" i="6"/>
  <c r="AM579" i="6"/>
  <c r="BH579" i="6" s="1"/>
  <c r="JK570" i="6"/>
  <c r="CA570" i="6" s="1"/>
  <c r="CB570" i="6" s="1"/>
  <c r="JS570" i="6"/>
  <c r="CI570" i="6" s="1"/>
  <c r="CJ570" i="6" s="1"/>
  <c r="JI570" i="6"/>
  <c r="BY570" i="6" s="1"/>
  <c r="BZ570" i="6" s="1"/>
  <c r="JE570" i="6"/>
  <c r="BU570" i="6" s="1"/>
  <c r="BV570" i="6" s="1"/>
  <c r="JM570" i="6"/>
  <c r="CC570" i="6" s="1"/>
  <c r="CD570" i="6" s="1"/>
  <c r="JQ570" i="6"/>
  <c r="CG570" i="6" s="1"/>
  <c r="CH570" i="6" s="1"/>
  <c r="JG570" i="6"/>
  <c r="BW570" i="6" s="1"/>
  <c r="BX570" i="6" s="1"/>
  <c r="JO570" i="6"/>
  <c r="CE570" i="6" s="1"/>
  <c r="CF570" i="6" s="1"/>
  <c r="DY482" i="6"/>
  <c r="DE482" i="6"/>
  <c r="DZ482" i="6" s="1"/>
  <c r="CS589" i="6"/>
  <c r="DN589" i="6" s="1"/>
  <c r="DM589" i="6"/>
  <c r="DM533" i="6"/>
  <c r="CS533" i="6"/>
  <c r="DN533" i="6" s="1"/>
  <c r="CQ596" i="6"/>
  <c r="DL596" i="6" s="1"/>
  <c r="DK596" i="6"/>
  <c r="DA546" i="6"/>
  <c r="DV546" i="6" s="1"/>
  <c r="DU546" i="6"/>
  <c r="DM564" i="6"/>
  <c r="BK575" i="6"/>
  <c r="AQ575" i="6"/>
  <c r="BL575" i="6" s="1"/>
  <c r="AY513" i="6"/>
  <c r="AE513" i="6"/>
  <c r="AZ513" i="6" s="1"/>
  <c r="DQ510" i="6"/>
  <c r="CW510" i="6"/>
  <c r="DR510" i="6" s="1"/>
  <c r="AK579" i="6"/>
  <c r="BF579" i="6" s="1"/>
  <c r="BE579" i="6"/>
  <c r="CY508" i="6"/>
  <c r="DT508" i="6" s="1"/>
  <c r="DS508" i="6"/>
  <c r="MA471" i="6"/>
  <c r="CT471" i="6" s="1"/>
  <c r="MG471" i="6"/>
  <c r="CZ471" i="6" s="1"/>
  <c r="MI471" i="6"/>
  <c r="DB471" i="6" s="1"/>
  <c r="ME471" i="6"/>
  <c r="CX471" i="6" s="1"/>
  <c r="LY471" i="6"/>
  <c r="CR471" i="6" s="1"/>
  <c r="MC471" i="6"/>
  <c r="CV471" i="6" s="1"/>
  <c r="MK471" i="6"/>
  <c r="DD471" i="6" s="1"/>
  <c r="LW471" i="6"/>
  <c r="CP471" i="6" s="1"/>
  <c r="DM482" i="6"/>
  <c r="CS482" i="6"/>
  <c r="DN482" i="6" s="1"/>
  <c r="CW589" i="6"/>
  <c r="DR589" i="6" s="1"/>
  <c r="DQ589" i="6"/>
  <c r="DQ110" i="6"/>
  <c r="CW110" i="6"/>
  <c r="DR110" i="6" s="1"/>
  <c r="CY533" i="6"/>
  <c r="DT533" i="6" s="1"/>
  <c r="DS533" i="6"/>
  <c r="CS596" i="6"/>
  <c r="DN596" i="6" s="1"/>
  <c r="DM596" i="6"/>
  <c r="DC574" i="6"/>
  <c r="DX574" i="6" s="1"/>
  <c r="DW574" i="6"/>
  <c r="CY92" i="6"/>
  <c r="DT92" i="6" s="1"/>
  <c r="DC238" i="6"/>
  <c r="DX238" i="6" s="1"/>
  <c r="DW238" i="6"/>
  <c r="JI379" i="6"/>
  <c r="BY379" i="6" s="1"/>
  <c r="BZ379" i="6" s="1"/>
  <c r="JS379" i="6"/>
  <c r="CI379" i="6" s="1"/>
  <c r="CJ379" i="6" s="1"/>
  <c r="JO379" i="6"/>
  <c r="CE379" i="6" s="1"/>
  <c r="CF379" i="6" s="1"/>
  <c r="JK379" i="6"/>
  <c r="CA379" i="6" s="1"/>
  <c r="CB379" i="6" s="1"/>
  <c r="JG379" i="6"/>
  <c r="BW379" i="6" s="1"/>
  <c r="BX379" i="6" s="1"/>
  <c r="JM379" i="6"/>
  <c r="CC379" i="6" s="1"/>
  <c r="CD379" i="6" s="1"/>
  <c r="JE379" i="6"/>
  <c r="BU379" i="6" s="1"/>
  <c r="BV379" i="6" s="1"/>
  <c r="LG444" i="6"/>
  <c r="AG374" i="6"/>
  <c r="BB374" i="6" s="1"/>
  <c r="BA374" i="6"/>
  <c r="BK579" i="6"/>
  <c r="AQ579" i="6"/>
  <c r="BL579" i="6" s="1"/>
  <c r="DA508" i="6"/>
  <c r="DV508" i="6" s="1"/>
  <c r="DU508" i="6"/>
  <c r="CY555" i="6"/>
  <c r="DT555" i="6" s="1"/>
  <c r="DS555" i="6"/>
  <c r="CW482" i="6"/>
  <c r="DR482" i="6" s="1"/>
  <c r="DQ482" i="6"/>
  <c r="DE589" i="6"/>
  <c r="DZ589" i="6" s="1"/>
  <c r="DY589" i="6"/>
  <c r="DO533" i="6"/>
  <c r="CU533" i="6"/>
  <c r="DP533" i="6" s="1"/>
  <c r="BC600" i="6"/>
  <c r="AI600" i="6"/>
  <c r="BD600" i="6" s="1"/>
  <c r="DE564" i="6"/>
  <c r="DZ564" i="6" s="1"/>
  <c r="DY564" i="6"/>
  <c r="DK92" i="6"/>
  <c r="DQ297" i="6"/>
  <c r="CW297" i="6"/>
  <c r="DR297" i="6" s="1"/>
  <c r="AM581" i="6"/>
  <c r="BH581" i="6" s="1"/>
  <c r="BG581" i="6"/>
  <c r="BE572" i="6"/>
  <c r="AK572" i="6"/>
  <c r="BF572" i="6" s="1"/>
  <c r="DY510" i="6"/>
  <c r="DE510" i="6"/>
  <c r="DZ510" i="6" s="1"/>
  <c r="AY374" i="6"/>
  <c r="AE374" i="6"/>
  <c r="AZ374" i="6" s="1"/>
  <c r="AO579" i="6"/>
  <c r="BJ579" i="6" s="1"/>
  <c r="BI579" i="6"/>
  <c r="MA455" i="6"/>
  <c r="CT455" i="6" s="1"/>
  <c r="MK455" i="6"/>
  <c r="DD455" i="6" s="1"/>
  <c r="MI455" i="6"/>
  <c r="DB455" i="6" s="1"/>
  <c r="MG455" i="6"/>
  <c r="CZ455" i="6" s="1"/>
  <c r="LY455" i="6"/>
  <c r="CR455" i="6" s="1"/>
  <c r="MC455" i="6"/>
  <c r="CV455" i="6" s="1"/>
  <c r="ME455" i="6"/>
  <c r="CX455" i="6" s="1"/>
  <c r="LW455" i="6"/>
  <c r="CP455" i="6" s="1"/>
  <c r="DO482" i="6"/>
  <c r="CU482" i="6"/>
  <c r="DP482" i="6" s="1"/>
  <c r="CY110" i="6"/>
  <c r="DT110" i="6" s="1"/>
  <c r="DS110" i="6"/>
  <c r="DY561" i="6"/>
  <c r="DE561" i="6"/>
  <c r="DZ561" i="6" s="1"/>
  <c r="DK486" i="6"/>
  <c r="CQ486" i="6"/>
  <c r="DL486" i="6" s="1"/>
  <c r="DY132" i="6"/>
  <c r="DE132" i="6"/>
  <c r="DZ132" i="6" s="1"/>
  <c r="DC510" i="6"/>
  <c r="DX510" i="6" s="1"/>
  <c r="DW510" i="6"/>
  <c r="CW570" i="6"/>
  <c r="DR570" i="6" s="1"/>
  <c r="DW594" i="6"/>
  <c r="DW432" i="6"/>
  <c r="DC432" i="6"/>
  <c r="DX432" i="6" s="1"/>
  <c r="BK581" i="6"/>
  <c r="AQ581" i="6"/>
  <c r="BL581" i="6" s="1"/>
  <c r="DU510" i="6"/>
  <c r="DA510" i="6"/>
  <c r="DV510" i="6" s="1"/>
  <c r="JQ379" i="6"/>
  <c r="CG379" i="6" s="1"/>
  <c r="CH379" i="6" s="1"/>
  <c r="AW374" i="6"/>
  <c r="AC374" i="6"/>
  <c r="AX374" i="6" s="1"/>
  <c r="AG579" i="6"/>
  <c r="BB579" i="6" s="1"/>
  <c r="BA579" i="6"/>
  <c r="JG455" i="6"/>
  <c r="BW455" i="6" s="1"/>
  <c r="BX455" i="6" s="1"/>
  <c r="JS455" i="6"/>
  <c r="CI455" i="6" s="1"/>
  <c r="CJ455" i="6" s="1"/>
  <c r="JK455" i="6"/>
  <c r="CA455" i="6" s="1"/>
  <c r="CB455" i="6" s="1"/>
  <c r="JO455" i="6"/>
  <c r="CE455" i="6" s="1"/>
  <c r="CF455" i="6" s="1"/>
  <c r="JQ455" i="6"/>
  <c r="CG455" i="6" s="1"/>
  <c r="CH455" i="6" s="1"/>
  <c r="JE455" i="6"/>
  <c r="BU455" i="6" s="1"/>
  <c r="BV455" i="6" s="1"/>
  <c r="JI455" i="6"/>
  <c r="BY455" i="6" s="1"/>
  <c r="BZ455" i="6" s="1"/>
  <c r="JM455" i="6"/>
  <c r="CC455" i="6" s="1"/>
  <c r="CD455" i="6" s="1"/>
  <c r="CY515" i="6"/>
  <c r="DT515" i="6" s="1"/>
  <c r="DS515" i="6"/>
  <c r="DC110" i="6"/>
  <c r="DX110" i="6" s="1"/>
  <c r="DW110" i="6"/>
  <c r="DK515" i="6"/>
  <c r="CQ515" i="6"/>
  <c r="DL515" i="6" s="1"/>
  <c r="JI525" i="6"/>
  <c r="BY525" i="6" s="1"/>
  <c r="BZ525" i="6" s="1"/>
  <c r="JQ525" i="6"/>
  <c r="CG525" i="6" s="1"/>
  <c r="CH525" i="6" s="1"/>
  <c r="JK525" i="6"/>
  <c r="CA525" i="6" s="1"/>
  <c r="CB525" i="6" s="1"/>
  <c r="JE525" i="6"/>
  <c r="BU525" i="6" s="1"/>
  <c r="BV525" i="6" s="1"/>
  <c r="JG525" i="6"/>
  <c r="BW525" i="6" s="1"/>
  <c r="BX525" i="6" s="1"/>
  <c r="JS525" i="6"/>
  <c r="CI525" i="6" s="1"/>
  <c r="CJ525" i="6" s="1"/>
  <c r="JO525" i="6"/>
  <c r="CE525" i="6" s="1"/>
  <c r="CF525" i="6" s="1"/>
  <c r="JM525" i="6"/>
  <c r="CC525" i="6" s="1"/>
  <c r="CD525" i="6" s="1"/>
  <c r="CQ570" i="6"/>
  <c r="DL570" i="6" s="1"/>
  <c r="CY584" i="6"/>
  <c r="DT584" i="6" s="1"/>
  <c r="DS584" i="6"/>
  <c r="DE432" i="6"/>
  <c r="DZ432" i="6" s="1"/>
  <c r="DY432" i="6"/>
  <c r="BI581" i="6"/>
  <c r="AO581" i="6"/>
  <c r="BJ581" i="6" s="1"/>
  <c r="BC572" i="6"/>
  <c r="AI572" i="6"/>
  <c r="BD572" i="6" s="1"/>
  <c r="CQ510" i="6"/>
  <c r="DL510" i="6" s="1"/>
  <c r="DK510" i="6"/>
  <c r="AQ374" i="6"/>
  <c r="BL374" i="6" s="1"/>
  <c r="BK374" i="6"/>
  <c r="LQ460" i="6"/>
  <c r="IY460" i="6"/>
  <c r="DM546" i="6"/>
  <c r="CS546" i="6"/>
  <c r="DN546" i="6" s="1"/>
  <c r="AW579" i="6"/>
  <c r="AC579" i="6"/>
  <c r="AX579" i="6" s="1"/>
  <c r="CS515" i="6"/>
  <c r="DN515" i="6" s="1"/>
  <c r="DM515" i="6"/>
  <c r="DS482" i="6"/>
  <c r="CY482" i="6"/>
  <c r="DT482" i="6" s="1"/>
  <c r="DE110" i="6"/>
  <c r="DZ110" i="6" s="1"/>
  <c r="DY110" i="6"/>
  <c r="AE558" i="6"/>
  <c r="AZ558" i="6" s="1"/>
  <c r="AY558" i="6"/>
  <c r="DM594" i="6"/>
  <c r="CQ584" i="6"/>
  <c r="DL584" i="6" s="1"/>
  <c r="DK584" i="6"/>
  <c r="AM374" i="6"/>
  <c r="BH374" i="6" s="1"/>
  <c r="BG374" i="6"/>
  <c r="DK546" i="6"/>
  <c r="CQ546" i="6"/>
  <c r="DL546" i="6" s="1"/>
  <c r="DW515" i="6"/>
  <c r="DC515" i="6"/>
  <c r="DX515" i="6" s="1"/>
  <c r="CQ110" i="6"/>
  <c r="DL110" i="6" s="1"/>
  <c r="DK110" i="6"/>
  <c r="LW550" i="6"/>
  <c r="CP550" i="6" s="1"/>
  <c r="MK550" i="6"/>
  <c r="DD550" i="6" s="1"/>
  <c r="LY550" i="6"/>
  <c r="CR550" i="6" s="1"/>
  <c r="MI550" i="6"/>
  <c r="DB550" i="6" s="1"/>
  <c r="MG550" i="6"/>
  <c r="CZ550" i="6" s="1"/>
  <c r="ME550" i="6"/>
  <c r="CX550" i="6" s="1"/>
  <c r="MA550" i="6"/>
  <c r="CT550" i="6" s="1"/>
  <c r="MC550" i="6"/>
  <c r="CV550" i="6" s="1"/>
  <c r="CY546" i="6"/>
  <c r="DT546" i="6" s="1"/>
  <c r="DS546" i="6"/>
  <c r="DC486" i="6"/>
  <c r="DX486" i="6" s="1"/>
  <c r="AK468" i="6"/>
  <c r="BF468" i="6" s="1"/>
  <c r="BE468" i="6"/>
  <c r="AC598" i="6"/>
  <c r="AX598" i="6" s="1"/>
  <c r="AW598" i="6"/>
  <c r="CY574" i="6"/>
  <c r="DT574" i="6" s="1"/>
  <c r="DS574" i="6"/>
  <c r="CY463" i="6"/>
  <c r="DT463" i="6" s="1"/>
  <c r="DS463" i="6"/>
  <c r="AK374" i="6"/>
  <c r="BF374" i="6" s="1"/>
  <c r="BE374" i="6"/>
  <c r="CQ555" i="6"/>
  <c r="DL555" i="6" s="1"/>
  <c r="DK555" i="6"/>
  <c r="CU515" i="6"/>
  <c r="DP515" i="6" s="1"/>
  <c r="DO515" i="6"/>
  <c r="CU564" i="6"/>
  <c r="DP564" i="6" s="1"/>
  <c r="DO564" i="6"/>
  <c r="CU110" i="6"/>
  <c r="DP110" i="6" s="1"/>
  <c r="DO110" i="6"/>
  <c r="JM512" i="6"/>
  <c r="CC512" i="6" s="1"/>
  <c r="CD512" i="6" s="1"/>
  <c r="JO512" i="6"/>
  <c r="CE512" i="6" s="1"/>
  <c r="CF512" i="6" s="1"/>
  <c r="JE512" i="6"/>
  <c r="BU512" i="6" s="1"/>
  <c r="BV512" i="6" s="1"/>
  <c r="JG512" i="6"/>
  <c r="BW512" i="6" s="1"/>
  <c r="BX512" i="6" s="1"/>
  <c r="JS512" i="6"/>
  <c r="CI512" i="6" s="1"/>
  <c r="CJ512" i="6" s="1"/>
  <c r="JQ512" i="6"/>
  <c r="CG512" i="6" s="1"/>
  <c r="CH512" i="6" s="1"/>
  <c r="JI512" i="6"/>
  <c r="BY512" i="6" s="1"/>
  <c r="BZ512" i="6" s="1"/>
  <c r="JK512" i="6"/>
  <c r="CA512" i="6" s="1"/>
  <c r="CB512" i="6" s="1"/>
  <c r="AE598" i="6"/>
  <c r="AZ598" i="6" s="1"/>
  <c r="AY598" i="6"/>
  <c r="DO463" i="6"/>
  <c r="CU463" i="6"/>
  <c r="DP463" i="6" s="1"/>
  <c r="AQ558" i="6"/>
  <c r="BL558" i="6" s="1"/>
  <c r="BK558" i="6"/>
  <c r="AO374" i="6"/>
  <c r="BJ374" i="6" s="1"/>
  <c r="BI374" i="6"/>
  <c r="DE546" i="6"/>
  <c r="DZ546" i="6" s="1"/>
  <c r="DY546" i="6"/>
  <c r="DC555" i="6"/>
  <c r="DX555" i="6" s="1"/>
  <c r="DW555" i="6"/>
  <c r="CW555" i="6"/>
  <c r="DR555" i="6" s="1"/>
  <c r="DQ555" i="6"/>
  <c r="DU92" i="6"/>
  <c r="DA92" i="6"/>
  <c r="DV92" i="6" s="1"/>
  <c r="CW515" i="6"/>
  <c r="DR515" i="6" s="1"/>
  <c r="DQ515" i="6"/>
  <c r="DU132" i="6"/>
  <c r="DA132" i="6"/>
  <c r="DV132" i="6" s="1"/>
  <c r="DK564" i="6"/>
  <c r="CQ564" i="6"/>
  <c r="DL564" i="6" s="1"/>
  <c r="MA422" i="6"/>
  <c r="CT422" i="6" s="1"/>
  <c r="LW422" i="6"/>
  <c r="CP422" i="6" s="1"/>
  <c r="MC422" i="6"/>
  <c r="CV422" i="6" s="1"/>
  <c r="MG422" i="6"/>
  <c r="CZ422" i="6" s="1"/>
  <c r="ME422" i="6"/>
  <c r="CX422" i="6" s="1"/>
  <c r="LY422" i="6"/>
  <c r="CR422" i="6" s="1"/>
  <c r="MK422" i="6"/>
  <c r="DD422" i="6" s="1"/>
  <c r="MI422" i="6"/>
  <c r="DB422" i="6" s="1"/>
  <c r="AK503" i="6"/>
  <c r="BF503" i="6" s="1"/>
  <c r="BE503" i="6"/>
  <c r="CW574" i="6"/>
  <c r="DR574" i="6" s="1"/>
  <c r="DQ574" i="6"/>
  <c r="DA463" i="6"/>
  <c r="DV463" i="6" s="1"/>
  <c r="DU463" i="6"/>
  <c r="BK600" i="6"/>
  <c r="AQ600" i="6"/>
  <c r="BL600" i="6" s="1"/>
  <c r="DO546" i="6"/>
  <c r="CU546" i="6"/>
  <c r="DP546" i="6" s="1"/>
  <c r="DY515" i="6"/>
  <c r="DE515" i="6"/>
  <c r="DZ515" i="6" s="1"/>
  <c r="DU564" i="6"/>
  <c r="DA564" i="6"/>
  <c r="DV564" i="6" s="1"/>
  <c r="JE422" i="6"/>
  <c r="BU422" i="6" s="1"/>
  <c r="BV422" i="6" s="1"/>
  <c r="JO422" i="6"/>
  <c r="CE422" i="6" s="1"/>
  <c r="CF422" i="6" s="1"/>
  <c r="JI422" i="6"/>
  <c r="BY422" i="6" s="1"/>
  <c r="BZ422" i="6" s="1"/>
  <c r="JG422" i="6"/>
  <c r="BW422" i="6" s="1"/>
  <c r="BX422" i="6" s="1"/>
  <c r="JM422" i="6"/>
  <c r="CC422" i="6" s="1"/>
  <c r="CD422" i="6" s="1"/>
  <c r="JS422" i="6"/>
  <c r="CI422" i="6" s="1"/>
  <c r="CJ422" i="6" s="1"/>
  <c r="JK422" i="6"/>
  <c r="CA422" i="6" s="1"/>
  <c r="CB422" i="6" s="1"/>
  <c r="JQ422" i="6"/>
  <c r="CG422" i="6" s="1"/>
  <c r="CH422" i="6" s="1"/>
  <c r="DY92" i="6"/>
  <c r="DE92" i="6"/>
  <c r="DZ92" i="6" s="1"/>
  <c r="L176" i="6"/>
  <c r="N598" i="6"/>
  <c r="V4" i="6"/>
  <c r="P43" i="6"/>
  <c r="H407" i="6"/>
  <c r="L72" i="6"/>
  <c r="J573" i="6"/>
  <c r="T272" i="6"/>
  <c r="N170" i="6"/>
  <c r="H578" i="6"/>
  <c r="V171" i="6"/>
  <c r="N594" i="6"/>
  <c r="DE568" i="6"/>
  <c r="DZ568" i="6" s="1"/>
  <c r="CY568" i="6"/>
  <c r="DT568" i="6" s="1"/>
  <c r="AK599" i="6"/>
  <c r="BF599" i="6" s="1"/>
  <c r="BE599" i="6"/>
  <c r="CQ378" i="6"/>
  <c r="DL378" i="6" s="1"/>
  <c r="DK378" i="6"/>
  <c r="AM599" i="6"/>
  <c r="BH599" i="6" s="1"/>
  <c r="BG599" i="6"/>
  <c r="DC378" i="6"/>
  <c r="DX378" i="6" s="1"/>
  <c r="DW378" i="6"/>
  <c r="DA378" i="6"/>
  <c r="DV378" i="6" s="1"/>
  <c r="DU378" i="6"/>
  <c r="AC580" i="6"/>
  <c r="AX580" i="6" s="1"/>
  <c r="AW580" i="6"/>
  <c r="CS378" i="6"/>
  <c r="DN378" i="6" s="1"/>
  <c r="DM378" i="6"/>
  <c r="AO599" i="6"/>
  <c r="BJ599" i="6" s="1"/>
  <c r="BI599" i="6"/>
  <c r="CU378" i="6"/>
  <c r="DP378" i="6" s="1"/>
  <c r="DO378" i="6"/>
  <c r="AM468" i="6"/>
  <c r="BH468" i="6" s="1"/>
  <c r="AC468" i="6"/>
  <c r="AX468" i="6" s="1"/>
  <c r="AW468" i="6"/>
  <c r="DY378" i="6"/>
  <c r="DE378" i="6"/>
  <c r="DZ378" i="6" s="1"/>
  <c r="BG468" i="6"/>
  <c r="DQ378" i="6"/>
  <c r="CW378" i="6"/>
  <c r="DR378" i="6" s="1"/>
  <c r="AO580" i="6"/>
  <c r="BJ580" i="6" s="1"/>
  <c r="BI580" i="6"/>
  <c r="DS378" i="6"/>
  <c r="CY378" i="6"/>
  <c r="DT378" i="6" s="1"/>
  <c r="T16" i="1"/>
  <c r="U16" i="1" s="1"/>
  <c r="T47" i="1" s="1"/>
  <c r="L240" i="6"/>
  <c r="P568" i="6"/>
  <c r="V26" i="6"/>
  <c r="N53" i="6"/>
  <c r="V63" i="6"/>
  <c r="T68" i="6"/>
  <c r="J100" i="6"/>
  <c r="H133" i="6"/>
  <c r="H160" i="6"/>
  <c r="V173" i="6"/>
  <c r="N177" i="6"/>
  <c r="P323" i="6"/>
  <c r="P403" i="6"/>
  <c r="P406" i="6"/>
  <c r="V424" i="6"/>
  <c r="V459" i="6"/>
  <c r="R560" i="6"/>
  <c r="V587" i="6"/>
  <c r="H590" i="6"/>
  <c r="V593" i="6"/>
  <c r="L375" i="6"/>
  <c r="T568" i="6"/>
  <c r="N26" i="6"/>
  <c r="H53" i="6"/>
  <c r="R63" i="6"/>
  <c r="J79" i="6"/>
  <c r="L100" i="6"/>
  <c r="J133" i="6"/>
  <c r="N173" i="6"/>
  <c r="L177" i="6"/>
  <c r="R240" i="6"/>
  <c r="T287" i="6"/>
  <c r="N314" i="6"/>
  <c r="H323" i="6"/>
  <c r="J403" i="6"/>
  <c r="H406" i="6"/>
  <c r="V440" i="6"/>
  <c r="V494" i="6"/>
  <c r="N560" i="6"/>
  <c r="R587" i="6"/>
  <c r="J590" i="6"/>
  <c r="R593" i="6"/>
  <c r="N375" i="6"/>
  <c r="H568" i="6"/>
  <c r="T26" i="6"/>
  <c r="V53" i="6"/>
  <c r="R68" i="6"/>
  <c r="L79" i="6"/>
  <c r="N100" i="6"/>
  <c r="V145" i="6"/>
  <c r="T173" i="6"/>
  <c r="P180" i="6"/>
  <c r="P240" i="6"/>
  <c r="P287" i="6"/>
  <c r="H314" i="6"/>
  <c r="V323" i="6"/>
  <c r="T403" i="6"/>
  <c r="N419" i="6"/>
  <c r="J440" i="6"/>
  <c r="L494" i="6"/>
  <c r="J587" i="6"/>
  <c r="J588" i="6"/>
  <c r="P590" i="6"/>
  <c r="J593" i="6"/>
  <c r="T375" i="6"/>
  <c r="R398" i="6"/>
  <c r="L26" i="6"/>
  <c r="L68" i="6"/>
  <c r="P79" i="6"/>
  <c r="H119" i="6"/>
  <c r="T145" i="6"/>
  <c r="J174" i="6"/>
  <c r="H180" i="6"/>
  <c r="T240" i="6"/>
  <c r="L287" i="6"/>
  <c r="R314" i="6"/>
  <c r="R323" i="6"/>
  <c r="T339" i="6"/>
  <c r="N403" i="6"/>
  <c r="V419" i="6"/>
  <c r="N440" i="6"/>
  <c r="H494" i="6"/>
  <c r="N587" i="6"/>
  <c r="N588" i="6"/>
  <c r="T590" i="6"/>
  <c r="T593" i="6"/>
  <c r="R375" i="6"/>
  <c r="P398" i="6"/>
  <c r="P26" i="6"/>
  <c r="N68" i="6"/>
  <c r="N92" i="6"/>
  <c r="V119" i="6"/>
  <c r="N145" i="6"/>
  <c r="R174" i="6"/>
  <c r="L201" i="6"/>
  <c r="H240" i="6"/>
  <c r="V314" i="6"/>
  <c r="L339" i="6"/>
  <c r="R403" i="6"/>
  <c r="R419" i="6"/>
  <c r="L440" i="6"/>
  <c r="N494" i="6"/>
  <c r="P587" i="6"/>
  <c r="R588" i="6"/>
  <c r="L590" i="6"/>
  <c r="H593" i="6"/>
  <c r="P53" i="6"/>
  <c r="P68" i="6"/>
  <c r="H92" i="6"/>
  <c r="T133" i="6"/>
  <c r="P145" i="6"/>
  <c r="P172" i="6"/>
  <c r="H177" i="6"/>
  <c r="T185" i="6"/>
  <c r="P314" i="6"/>
  <c r="R406" i="6"/>
  <c r="P423" i="6"/>
  <c r="R440" i="6"/>
  <c r="R494" i="6"/>
  <c r="L587" i="6"/>
  <c r="V588" i="6"/>
  <c r="L593" i="6"/>
  <c r="R26" i="6"/>
  <c r="L53" i="6"/>
  <c r="H68" i="6"/>
  <c r="L92" i="6"/>
  <c r="L133" i="6"/>
  <c r="T160" i="6"/>
  <c r="L172" i="6"/>
  <c r="T177" i="6"/>
  <c r="T323" i="6"/>
  <c r="T406" i="6"/>
  <c r="T423" i="6"/>
  <c r="N459" i="6"/>
  <c r="R554" i="6"/>
  <c r="T587" i="6"/>
  <c r="N590" i="6"/>
  <c r="N593" i="6"/>
  <c r="H26" i="6"/>
  <c r="R53" i="6"/>
  <c r="J63" i="6"/>
  <c r="J68" i="6"/>
  <c r="T92" i="6"/>
  <c r="P133" i="6"/>
  <c r="R160" i="6"/>
  <c r="R173" i="6"/>
  <c r="R177" i="6"/>
  <c r="T192" i="6"/>
  <c r="J323" i="6"/>
  <c r="V403" i="6"/>
  <c r="N406" i="6"/>
  <c r="R424" i="6"/>
  <c r="R459" i="6"/>
  <c r="N554" i="6"/>
  <c r="H587" i="6"/>
  <c r="V590" i="6"/>
  <c r="P593" i="6"/>
  <c r="J375" i="6"/>
  <c r="R170" i="6"/>
  <c r="R339" i="6"/>
  <c r="T419" i="6"/>
  <c r="T439" i="6"/>
  <c r="L500" i="6"/>
  <c r="N582" i="6"/>
  <c r="P589" i="6"/>
  <c r="R591" i="6"/>
  <c r="J597" i="6"/>
  <c r="J367" i="6"/>
  <c r="N43" i="6"/>
  <c r="R178" i="6"/>
  <c r="T294" i="6"/>
  <c r="R578" i="6"/>
  <c r="N4" i="6"/>
  <c r="R43" i="6"/>
  <c r="J119" i="6"/>
  <c r="P160" i="6"/>
  <c r="T170" i="6"/>
  <c r="P171" i="6"/>
  <c r="L173" i="6"/>
  <c r="J176" i="6"/>
  <c r="N178" i="6"/>
  <c r="L179" i="6"/>
  <c r="L180" i="6"/>
  <c r="R201" i="6"/>
  <c r="L272" i="6"/>
  <c r="J294" i="6"/>
  <c r="H339" i="6"/>
  <c r="T354" i="6"/>
  <c r="L403" i="6"/>
  <c r="R407" i="6"/>
  <c r="J423" i="6"/>
  <c r="T424" i="6"/>
  <c r="H439" i="6"/>
  <c r="R450" i="6"/>
  <c r="L459" i="6"/>
  <c r="T483" i="6"/>
  <c r="R500" i="6"/>
  <c r="J560" i="6"/>
  <c r="R573" i="6"/>
  <c r="N578" i="6"/>
  <c r="P582" i="6"/>
  <c r="V589" i="6"/>
  <c r="N591" i="6"/>
  <c r="R597" i="6"/>
  <c r="T171" i="6"/>
  <c r="H573" i="6"/>
  <c r="J4" i="6"/>
  <c r="V43" i="6"/>
  <c r="R119" i="6"/>
  <c r="H170" i="6"/>
  <c r="H172" i="6"/>
  <c r="P173" i="6"/>
  <c r="N176" i="6"/>
  <c r="L178" i="6"/>
  <c r="P179" i="6"/>
  <c r="R180" i="6"/>
  <c r="H201" i="6"/>
  <c r="V272" i="6"/>
  <c r="R287" i="6"/>
  <c r="R294" i="6"/>
  <c r="J339" i="6"/>
  <c r="V354" i="6"/>
  <c r="H403" i="6"/>
  <c r="J407" i="6"/>
  <c r="R423" i="6"/>
  <c r="L439" i="6"/>
  <c r="H440" i="6"/>
  <c r="V450" i="6"/>
  <c r="V483" i="6"/>
  <c r="P494" i="6"/>
  <c r="T500" i="6"/>
  <c r="H560" i="6"/>
  <c r="T573" i="6"/>
  <c r="J578" i="6"/>
  <c r="R582" i="6"/>
  <c r="J589" i="6"/>
  <c r="J591" i="6"/>
  <c r="P597" i="6"/>
  <c r="V160" i="6"/>
  <c r="H179" i="6"/>
  <c r="L314" i="6"/>
  <c r="V554" i="6"/>
  <c r="R4" i="6"/>
  <c r="T43" i="6"/>
  <c r="V133" i="6"/>
  <c r="J170" i="6"/>
  <c r="V172" i="6"/>
  <c r="L174" i="6"/>
  <c r="T176" i="6"/>
  <c r="H178" i="6"/>
  <c r="T179" i="6"/>
  <c r="N180" i="6"/>
  <c r="P272" i="6"/>
  <c r="N287" i="6"/>
  <c r="V294" i="6"/>
  <c r="V339" i="6"/>
  <c r="V406" i="6"/>
  <c r="T407" i="6"/>
  <c r="V423" i="6"/>
  <c r="V439" i="6"/>
  <c r="T440" i="6"/>
  <c r="P450" i="6"/>
  <c r="J483" i="6"/>
  <c r="T494" i="6"/>
  <c r="T554" i="6"/>
  <c r="T560" i="6"/>
  <c r="P573" i="6"/>
  <c r="V578" i="6"/>
  <c r="H582" i="6"/>
  <c r="R589" i="6"/>
  <c r="V591" i="6"/>
  <c r="L597" i="6"/>
  <c r="J201" i="6"/>
  <c r="J450" i="6"/>
  <c r="H4" i="6"/>
  <c r="T53" i="6"/>
  <c r="N133" i="6"/>
  <c r="V170" i="6"/>
  <c r="J172" i="6"/>
  <c r="N174" i="6"/>
  <c r="H176" i="6"/>
  <c r="J178" i="6"/>
  <c r="J179" i="6"/>
  <c r="H272" i="6"/>
  <c r="V287" i="6"/>
  <c r="H294" i="6"/>
  <c r="N339" i="6"/>
  <c r="J406" i="6"/>
  <c r="P407" i="6"/>
  <c r="N423" i="6"/>
  <c r="J439" i="6"/>
  <c r="P440" i="6"/>
  <c r="L450" i="6"/>
  <c r="R483" i="6"/>
  <c r="J494" i="6"/>
  <c r="L554" i="6"/>
  <c r="L560" i="6"/>
  <c r="L573" i="6"/>
  <c r="T582" i="6"/>
  <c r="P588" i="6"/>
  <c r="T589" i="6"/>
  <c r="T591" i="6"/>
  <c r="H597" i="6"/>
  <c r="R367" i="6"/>
  <c r="J173" i="6"/>
  <c r="H483" i="6"/>
  <c r="L43" i="6"/>
  <c r="J53" i="6"/>
  <c r="L160" i="6"/>
  <c r="R171" i="6"/>
  <c r="R172" i="6"/>
  <c r="T174" i="6"/>
  <c r="P176" i="6"/>
  <c r="V178" i="6"/>
  <c r="R179" i="6"/>
  <c r="V192" i="6"/>
  <c r="R272" i="6"/>
  <c r="H287" i="6"/>
  <c r="N294" i="6"/>
  <c r="L406" i="6"/>
  <c r="H419" i="6"/>
  <c r="P424" i="6"/>
  <c r="N439" i="6"/>
  <c r="T450" i="6"/>
  <c r="J459" i="6"/>
  <c r="P483" i="6"/>
  <c r="H500" i="6"/>
  <c r="P554" i="6"/>
  <c r="P560" i="6"/>
  <c r="L578" i="6"/>
  <c r="J582" i="6"/>
  <c r="H588" i="6"/>
  <c r="L589" i="6"/>
  <c r="H591" i="6"/>
  <c r="N597" i="6"/>
  <c r="P174" i="6"/>
  <c r="T459" i="6"/>
  <c r="J43" i="6"/>
  <c r="V100" i="6"/>
  <c r="N160" i="6"/>
  <c r="P170" i="6"/>
  <c r="N171" i="6"/>
  <c r="N172" i="6"/>
  <c r="H174" i="6"/>
  <c r="V176" i="6"/>
  <c r="V179" i="6"/>
  <c r="T180" i="6"/>
  <c r="N201" i="6"/>
  <c r="J272" i="6"/>
  <c r="J287" i="6"/>
  <c r="J314" i="6"/>
  <c r="V407" i="6"/>
  <c r="L419" i="6"/>
  <c r="L424" i="6"/>
  <c r="R439" i="6"/>
  <c r="N450" i="6"/>
  <c r="P459" i="6"/>
  <c r="N483" i="6"/>
  <c r="J500" i="6"/>
  <c r="J554" i="6"/>
  <c r="N573" i="6"/>
  <c r="T578" i="6"/>
  <c r="V582" i="6"/>
  <c r="T588" i="6"/>
  <c r="N589" i="6"/>
  <c r="P591" i="6"/>
  <c r="V597" i="6"/>
  <c r="H367" i="6"/>
  <c r="N119" i="6"/>
  <c r="J180" i="6"/>
  <c r="N407" i="6"/>
  <c r="H424" i="6"/>
  <c r="H43" i="6"/>
  <c r="R100" i="6"/>
  <c r="J160" i="6"/>
  <c r="L170" i="6"/>
  <c r="J171" i="6"/>
  <c r="H173" i="6"/>
  <c r="V174" i="6"/>
  <c r="R176" i="6"/>
  <c r="N179" i="6"/>
  <c r="V180" i="6"/>
  <c r="V201" i="6"/>
  <c r="N272" i="6"/>
  <c r="L294" i="6"/>
  <c r="T314" i="6"/>
  <c r="L407" i="6"/>
  <c r="P419" i="6"/>
  <c r="J424" i="6"/>
  <c r="P439" i="6"/>
  <c r="H450" i="6"/>
  <c r="H459" i="6"/>
  <c r="L483" i="6"/>
  <c r="P500" i="6"/>
  <c r="H554" i="6"/>
  <c r="V573" i="6"/>
  <c r="P578" i="6"/>
  <c r="L582" i="6"/>
  <c r="L588" i="6"/>
  <c r="H589" i="6"/>
  <c r="L591" i="6"/>
  <c r="T597" i="6"/>
  <c r="T83" i="6"/>
  <c r="L435" i="6"/>
  <c r="P435" i="6"/>
  <c r="L572" i="6"/>
  <c r="T435" i="6"/>
  <c r="R581" i="6"/>
  <c r="J435" i="6"/>
  <c r="H581" i="6"/>
  <c r="J83" i="6"/>
  <c r="H319" i="6"/>
  <c r="N456" i="6"/>
  <c r="N596" i="6"/>
  <c r="N83" i="6"/>
  <c r="L456" i="6"/>
  <c r="P596" i="6"/>
  <c r="V319" i="6"/>
  <c r="H83" i="6"/>
  <c r="J319" i="6"/>
  <c r="J564" i="6"/>
  <c r="J596" i="6"/>
  <c r="V435" i="6"/>
  <c r="N564" i="6"/>
  <c r="H600" i="6"/>
  <c r="N572" i="6"/>
  <c r="T600" i="6"/>
  <c r="DY455" i="6" l="1"/>
  <c r="DE455" i="6"/>
  <c r="DZ455" i="6" s="1"/>
  <c r="CU455" i="6"/>
  <c r="DP455" i="6" s="1"/>
  <c r="DO455" i="6"/>
  <c r="DC422" i="6"/>
  <c r="DX422" i="6" s="1"/>
  <c r="DW422" i="6"/>
  <c r="DM550" i="6"/>
  <c r="CS550" i="6"/>
  <c r="DN550" i="6" s="1"/>
  <c r="DE525" i="6"/>
  <c r="DZ525" i="6" s="1"/>
  <c r="DY525" i="6"/>
  <c r="DU550" i="6"/>
  <c r="DA550" i="6"/>
  <c r="DV550" i="6" s="1"/>
  <c r="CY525" i="6"/>
  <c r="DT525" i="6" s="1"/>
  <c r="DS525" i="6"/>
  <c r="DE422" i="6"/>
  <c r="DZ422" i="6" s="1"/>
  <c r="DY422" i="6"/>
  <c r="DY550" i="6"/>
  <c r="DE550" i="6"/>
  <c r="DZ550" i="6" s="1"/>
  <c r="CS525" i="6"/>
  <c r="DN525" i="6" s="1"/>
  <c r="DM525" i="6"/>
  <c r="DK525" i="6"/>
  <c r="CQ525" i="6"/>
  <c r="DL525" i="6" s="1"/>
  <c r="CS422" i="6"/>
  <c r="DN422" i="6" s="1"/>
  <c r="DM422" i="6"/>
  <c r="DK550" i="6"/>
  <c r="CQ550" i="6"/>
  <c r="DL550" i="6" s="1"/>
  <c r="LH557" i="6"/>
  <c r="DK512" i="6"/>
  <c r="CQ512" i="6"/>
  <c r="DL512" i="6" s="1"/>
  <c r="CY422" i="6"/>
  <c r="DT422" i="6" s="1"/>
  <c r="DS422" i="6"/>
  <c r="JS552" i="6"/>
  <c r="CI552" i="6" s="1"/>
  <c r="CJ552" i="6" s="1"/>
  <c r="JQ552" i="6"/>
  <c r="CG552" i="6" s="1"/>
  <c r="CH552" i="6" s="1"/>
  <c r="JK552" i="6"/>
  <c r="CA552" i="6" s="1"/>
  <c r="CB552" i="6" s="1"/>
  <c r="JM552" i="6"/>
  <c r="CC552" i="6" s="1"/>
  <c r="CD552" i="6" s="1"/>
  <c r="JI552" i="6"/>
  <c r="BY552" i="6" s="1"/>
  <c r="BZ552" i="6" s="1"/>
  <c r="JO552" i="6"/>
  <c r="CE552" i="6" s="1"/>
  <c r="CF552" i="6" s="1"/>
  <c r="JG552" i="6"/>
  <c r="BW552" i="6" s="1"/>
  <c r="BX552" i="6" s="1"/>
  <c r="JE552" i="6"/>
  <c r="BU552" i="6" s="1"/>
  <c r="BV552" i="6" s="1"/>
  <c r="DM512" i="6"/>
  <c r="CS512" i="6"/>
  <c r="DN512" i="6" s="1"/>
  <c r="DC550" i="6"/>
  <c r="DX550" i="6" s="1"/>
  <c r="DW550" i="6"/>
  <c r="LH444" i="6"/>
  <c r="DU422" i="6"/>
  <c r="DA422" i="6"/>
  <c r="DV422" i="6" s="1"/>
  <c r="LQ567" i="6"/>
  <c r="LR567" i="6" s="1"/>
  <c r="IY567" i="6"/>
  <c r="IZ567" i="6" s="1"/>
  <c r="CU512" i="6"/>
  <c r="DP512" i="6" s="1"/>
  <c r="DO512" i="6"/>
  <c r="DQ422" i="6"/>
  <c r="CW422" i="6"/>
  <c r="DR422" i="6" s="1"/>
  <c r="CY512" i="6"/>
  <c r="DT512" i="6" s="1"/>
  <c r="DS512" i="6"/>
  <c r="DK422" i="6"/>
  <c r="CQ422" i="6"/>
  <c r="DL422" i="6" s="1"/>
  <c r="CQ471" i="6"/>
  <c r="DL471" i="6" s="1"/>
  <c r="DK471" i="6"/>
  <c r="DQ470" i="6"/>
  <c r="CW470" i="6"/>
  <c r="DR470" i="6" s="1"/>
  <c r="DQ512" i="6"/>
  <c r="CW512" i="6"/>
  <c r="DR512" i="6" s="1"/>
  <c r="CU422" i="6"/>
  <c r="DP422" i="6" s="1"/>
  <c r="DO422" i="6"/>
  <c r="DY471" i="6"/>
  <c r="DE471" i="6"/>
  <c r="DZ471" i="6" s="1"/>
  <c r="CS470" i="6"/>
  <c r="DN470" i="6" s="1"/>
  <c r="DM470" i="6"/>
  <c r="DC512" i="6"/>
  <c r="DX512" i="6" s="1"/>
  <c r="DW512" i="6"/>
  <c r="MG552" i="6"/>
  <c r="CZ552" i="6" s="1"/>
  <c r="LW552" i="6"/>
  <c r="CP552" i="6" s="1"/>
  <c r="MC552" i="6"/>
  <c r="CV552" i="6" s="1"/>
  <c r="MK552" i="6"/>
  <c r="DD552" i="6" s="1"/>
  <c r="ME552" i="6"/>
  <c r="CX552" i="6" s="1"/>
  <c r="LY552" i="6"/>
  <c r="CR552" i="6" s="1"/>
  <c r="MA552" i="6"/>
  <c r="CT552" i="6" s="1"/>
  <c r="MI552" i="6"/>
  <c r="DB552" i="6" s="1"/>
  <c r="DQ471" i="6"/>
  <c r="CW471" i="6"/>
  <c r="DR471" i="6" s="1"/>
  <c r="DU512" i="6"/>
  <c r="DA512" i="6"/>
  <c r="DV512" i="6" s="1"/>
  <c r="DS455" i="6"/>
  <c r="CY455" i="6"/>
  <c r="DT455" i="6" s="1"/>
  <c r="DM471" i="6"/>
  <c r="CS471" i="6"/>
  <c r="DN471" i="6" s="1"/>
  <c r="DC470" i="6"/>
  <c r="DX470" i="6" s="1"/>
  <c r="DW470" i="6"/>
  <c r="DY512" i="6"/>
  <c r="DE512" i="6"/>
  <c r="DZ512" i="6" s="1"/>
  <c r="CQ455" i="6"/>
  <c r="DL455" i="6" s="1"/>
  <c r="DK455" i="6"/>
  <c r="CY470" i="6"/>
  <c r="DT470" i="6" s="1"/>
  <c r="DS470" i="6"/>
  <c r="JE460" i="6"/>
  <c r="BU460" i="6" s="1"/>
  <c r="BV460" i="6" s="1"/>
  <c r="JO460" i="6"/>
  <c r="CE460" i="6" s="1"/>
  <c r="CF460" i="6" s="1"/>
  <c r="JG460" i="6"/>
  <c r="BW460" i="6" s="1"/>
  <c r="BX460" i="6" s="1"/>
  <c r="JS460" i="6"/>
  <c r="CI460" i="6" s="1"/>
  <c r="CJ460" i="6" s="1"/>
  <c r="JQ460" i="6"/>
  <c r="CG460" i="6" s="1"/>
  <c r="CH460" i="6" s="1"/>
  <c r="JI460" i="6"/>
  <c r="BY460" i="6" s="1"/>
  <c r="BZ460" i="6" s="1"/>
  <c r="JM460" i="6"/>
  <c r="CC460" i="6" s="1"/>
  <c r="CD460" i="6" s="1"/>
  <c r="JK460" i="6"/>
  <c r="CA460" i="6" s="1"/>
  <c r="CB460" i="6" s="1"/>
  <c r="DQ455" i="6"/>
  <c r="CW455" i="6"/>
  <c r="DR455" i="6" s="1"/>
  <c r="CY471" i="6"/>
  <c r="DT471" i="6" s="1"/>
  <c r="DS471" i="6"/>
  <c r="CQ470" i="6"/>
  <c r="DL470" i="6" s="1"/>
  <c r="DK470" i="6"/>
  <c r="CW525" i="6"/>
  <c r="DR525" i="6" s="1"/>
  <c r="DQ525" i="6"/>
  <c r="CW550" i="6"/>
  <c r="DR550" i="6" s="1"/>
  <c r="DQ550" i="6"/>
  <c r="MA460" i="6"/>
  <c r="CT460" i="6" s="1"/>
  <c r="ME460" i="6"/>
  <c r="CX460" i="6" s="1"/>
  <c r="MI460" i="6"/>
  <c r="DB460" i="6" s="1"/>
  <c r="LW460" i="6"/>
  <c r="CP460" i="6" s="1"/>
  <c r="MG460" i="6"/>
  <c r="CZ460" i="6" s="1"/>
  <c r="LY460" i="6"/>
  <c r="CR460" i="6" s="1"/>
  <c r="MK460" i="6"/>
  <c r="DD460" i="6" s="1"/>
  <c r="MC460" i="6"/>
  <c r="CV460" i="6" s="1"/>
  <c r="CS455" i="6"/>
  <c r="DN455" i="6" s="1"/>
  <c r="DM455" i="6"/>
  <c r="DC471" i="6"/>
  <c r="DX471" i="6" s="1"/>
  <c r="DW471" i="6"/>
  <c r="DO470" i="6"/>
  <c r="CU470" i="6"/>
  <c r="DP470" i="6" s="1"/>
  <c r="CU525" i="6"/>
  <c r="DP525" i="6" s="1"/>
  <c r="DO525" i="6"/>
  <c r="CU550" i="6"/>
  <c r="DP550" i="6" s="1"/>
  <c r="DO550" i="6"/>
  <c r="DU455" i="6"/>
  <c r="DA455" i="6"/>
  <c r="DV455" i="6" s="1"/>
  <c r="DU471" i="6"/>
  <c r="DA471" i="6"/>
  <c r="DV471" i="6" s="1"/>
  <c r="DY470" i="6"/>
  <c r="DE470" i="6"/>
  <c r="DZ470" i="6" s="1"/>
  <c r="DA525" i="6"/>
  <c r="DV525" i="6" s="1"/>
  <c r="DU525" i="6"/>
  <c r="CY550" i="6"/>
  <c r="DT550" i="6" s="1"/>
  <c r="DS550" i="6"/>
  <c r="DC455" i="6"/>
  <c r="DX455" i="6" s="1"/>
  <c r="DW455" i="6"/>
  <c r="CU471" i="6"/>
  <c r="DP471" i="6" s="1"/>
  <c r="DO471" i="6"/>
  <c r="DU470" i="6"/>
  <c r="DA470" i="6"/>
  <c r="DV470" i="6" s="1"/>
  <c r="DC525" i="6"/>
  <c r="DX525" i="6" s="1"/>
  <c r="DW525" i="6"/>
  <c r="LT567" i="6" l="1"/>
  <c r="LS567" i="6"/>
  <c r="JB567" i="6"/>
  <c r="JA567" i="6"/>
  <c r="DW552" i="6"/>
  <c r="DC552" i="6"/>
  <c r="DX552" i="6" s="1"/>
  <c r="CU552" i="6"/>
  <c r="DP552" i="6" s="1"/>
  <c r="DO552" i="6"/>
  <c r="DM552" i="6"/>
  <c r="CS552" i="6"/>
  <c r="DN552" i="6" s="1"/>
  <c r="LQ444" i="6"/>
  <c r="IY444" i="6"/>
  <c r="CY552" i="6"/>
  <c r="DT552" i="6" s="1"/>
  <c r="DS552" i="6"/>
  <c r="LQ557" i="6"/>
  <c r="IY557" i="6"/>
  <c r="DY460" i="6"/>
  <c r="DE460" i="6"/>
  <c r="DZ460" i="6" s="1"/>
  <c r="DA552" i="6"/>
  <c r="DV552" i="6" s="1"/>
  <c r="DU552" i="6"/>
  <c r="DQ552" i="6"/>
  <c r="CW552" i="6"/>
  <c r="DR552" i="6" s="1"/>
  <c r="CS460" i="6"/>
  <c r="DN460" i="6" s="1"/>
  <c r="DM460" i="6"/>
  <c r="DU460" i="6"/>
  <c r="DA460" i="6"/>
  <c r="DV460" i="6" s="1"/>
  <c r="DY552" i="6"/>
  <c r="DE552" i="6"/>
  <c r="DZ552" i="6" s="1"/>
  <c r="DQ460" i="6"/>
  <c r="CW460" i="6"/>
  <c r="DR460" i="6" s="1"/>
  <c r="DK460" i="6"/>
  <c r="CQ460" i="6"/>
  <c r="DL460" i="6" s="1"/>
  <c r="DC460" i="6"/>
  <c r="DX460" i="6" s="1"/>
  <c r="DW460" i="6"/>
  <c r="CQ552" i="6"/>
  <c r="DL552" i="6" s="1"/>
  <c r="DK552" i="6"/>
  <c r="CY460" i="6"/>
  <c r="DT460" i="6" s="1"/>
  <c r="DS460" i="6"/>
  <c r="DO460" i="6"/>
  <c r="CU460" i="6"/>
  <c r="DP460" i="6" s="1"/>
  <c r="LY557" i="6" l="1"/>
  <c r="CR557" i="6" s="1"/>
  <c r="MK557" i="6"/>
  <c r="DD557" i="6" s="1"/>
  <c r="MA557" i="6"/>
  <c r="CT557" i="6" s="1"/>
  <c r="MG557" i="6"/>
  <c r="CZ557" i="6" s="1"/>
  <c r="MC557" i="6"/>
  <c r="CV557" i="6" s="1"/>
  <c r="MI557" i="6"/>
  <c r="DB557" i="6" s="1"/>
  <c r="LW557" i="6"/>
  <c r="CP557" i="6" s="1"/>
  <c r="ME557" i="6"/>
  <c r="CX557" i="6" s="1"/>
  <c r="LW444" i="6"/>
  <c r="CP444" i="6" s="1"/>
  <c r="MI444" i="6"/>
  <c r="DB444" i="6" s="1"/>
  <c r="ME444" i="6"/>
  <c r="CX444" i="6" s="1"/>
  <c r="LY444" i="6"/>
  <c r="CR444" i="6" s="1"/>
  <c r="MK444" i="6"/>
  <c r="DD444" i="6" s="1"/>
  <c r="MG444" i="6"/>
  <c r="CZ444" i="6" s="1"/>
  <c r="MA444" i="6"/>
  <c r="CT444" i="6" s="1"/>
  <c r="MC444" i="6"/>
  <c r="CV444" i="6" s="1"/>
  <c r="JS444" i="6"/>
  <c r="CI444" i="6" s="1"/>
  <c r="CJ444" i="6" s="1"/>
  <c r="JK444" i="6"/>
  <c r="CA444" i="6" s="1"/>
  <c r="CB444" i="6" s="1"/>
  <c r="JO444" i="6"/>
  <c r="CE444" i="6" s="1"/>
  <c r="CF444" i="6" s="1"/>
  <c r="JG444" i="6"/>
  <c r="BW444" i="6" s="1"/>
  <c r="BX444" i="6" s="1"/>
  <c r="JM444" i="6"/>
  <c r="CC444" i="6" s="1"/>
  <c r="CD444" i="6" s="1"/>
  <c r="JE444" i="6"/>
  <c r="BU444" i="6" s="1"/>
  <c r="BV444" i="6" s="1"/>
  <c r="JI444" i="6"/>
  <c r="BY444" i="6" s="1"/>
  <c r="BZ444" i="6" s="1"/>
  <c r="JQ444" i="6"/>
  <c r="CG444" i="6" s="1"/>
  <c r="CH444" i="6" s="1"/>
  <c r="JG557" i="6"/>
  <c r="BW557" i="6" s="1"/>
  <c r="BX557" i="6" s="1"/>
  <c r="JO557" i="6"/>
  <c r="CE557" i="6" s="1"/>
  <c r="CF557" i="6" s="1"/>
  <c r="JK557" i="6"/>
  <c r="CA557" i="6" s="1"/>
  <c r="CB557" i="6" s="1"/>
  <c r="JI557" i="6"/>
  <c r="BY557" i="6" s="1"/>
  <c r="BZ557" i="6" s="1"/>
  <c r="JE557" i="6"/>
  <c r="BU557" i="6" s="1"/>
  <c r="BV557" i="6" s="1"/>
  <c r="JM557" i="6"/>
  <c r="CC557" i="6" s="1"/>
  <c r="CD557" i="6" s="1"/>
  <c r="JS557" i="6"/>
  <c r="CI557" i="6" s="1"/>
  <c r="CJ557" i="6" s="1"/>
  <c r="JQ557" i="6"/>
  <c r="CG557" i="6" s="1"/>
  <c r="CH557" i="6" s="1"/>
  <c r="JG567" i="6"/>
  <c r="BW567" i="6" s="1"/>
  <c r="BX567" i="6" s="1"/>
  <c r="JE567" i="6"/>
  <c r="BU567" i="6" s="1"/>
  <c r="BV567" i="6" s="1"/>
  <c r="JK567" i="6"/>
  <c r="CA567" i="6" s="1"/>
  <c r="CB567" i="6" s="1"/>
  <c r="JM567" i="6"/>
  <c r="CC567" i="6" s="1"/>
  <c r="CD567" i="6" s="1"/>
  <c r="JS567" i="6"/>
  <c r="CI567" i="6" s="1"/>
  <c r="CJ567" i="6" s="1"/>
  <c r="JI567" i="6"/>
  <c r="BY567" i="6" s="1"/>
  <c r="BZ567" i="6" s="1"/>
  <c r="JQ567" i="6"/>
  <c r="CG567" i="6" s="1"/>
  <c r="CH567" i="6" s="1"/>
  <c r="JO567" i="6"/>
  <c r="CE567" i="6" s="1"/>
  <c r="CF567" i="6" s="1"/>
  <c r="MG567" i="6"/>
  <c r="CZ567" i="6" s="1"/>
  <c r="MK567" i="6"/>
  <c r="DD567" i="6" s="1"/>
  <c r="ME567" i="6"/>
  <c r="CX567" i="6" s="1"/>
  <c r="MC567" i="6"/>
  <c r="CV567" i="6" s="1"/>
  <c r="MA567" i="6"/>
  <c r="CT567" i="6" s="1"/>
  <c r="LY567" i="6"/>
  <c r="CR567" i="6" s="1"/>
  <c r="MI567" i="6"/>
  <c r="DB567" i="6" s="1"/>
  <c r="LW567" i="6"/>
  <c r="CP567" i="6" s="1"/>
  <c r="CU444" i="6" l="1"/>
  <c r="DP444" i="6" s="1"/>
  <c r="DO444" i="6"/>
  <c r="CS567" i="6"/>
  <c r="DN567" i="6" s="1"/>
  <c r="DM567" i="6"/>
  <c r="DA444" i="6"/>
  <c r="DV444" i="6" s="1"/>
  <c r="DU444" i="6"/>
  <c r="DO557" i="6"/>
  <c r="CU557" i="6"/>
  <c r="DP557" i="6" s="1"/>
  <c r="DY557" i="6"/>
  <c r="DE557" i="6"/>
  <c r="DZ557" i="6" s="1"/>
  <c r="CS557" i="6"/>
  <c r="DN557" i="6" s="1"/>
  <c r="DM557" i="6"/>
  <c r="CW444" i="6"/>
  <c r="DR444" i="6" s="1"/>
  <c r="DQ444" i="6"/>
  <c r="DO567" i="6"/>
  <c r="CU567" i="6"/>
  <c r="DP567" i="6" s="1"/>
  <c r="DY444" i="6"/>
  <c r="DE444" i="6"/>
  <c r="DZ444" i="6" s="1"/>
  <c r="DS444" i="6"/>
  <c r="CY444" i="6"/>
  <c r="DT444" i="6" s="1"/>
  <c r="DK567" i="6"/>
  <c r="CQ567" i="6"/>
  <c r="DL567" i="6" s="1"/>
  <c r="DW567" i="6"/>
  <c r="DC567" i="6"/>
  <c r="DX567" i="6" s="1"/>
  <c r="DQ567" i="6"/>
  <c r="CW567" i="6"/>
  <c r="DR567" i="6" s="1"/>
  <c r="CS444" i="6"/>
  <c r="DN444" i="6" s="1"/>
  <c r="DM444" i="6"/>
  <c r="CY567" i="6"/>
  <c r="DT567" i="6" s="1"/>
  <c r="DS567" i="6"/>
  <c r="DY567" i="6"/>
  <c r="DE567" i="6"/>
  <c r="DZ567" i="6" s="1"/>
  <c r="DC444" i="6"/>
  <c r="DX444" i="6" s="1"/>
  <c r="DW444" i="6"/>
  <c r="DK557" i="6"/>
  <c r="CQ557" i="6"/>
  <c r="DL557" i="6" s="1"/>
  <c r="DW557" i="6"/>
  <c r="DC557" i="6"/>
  <c r="DX557" i="6" s="1"/>
  <c r="DQ557" i="6"/>
  <c r="CW557" i="6"/>
  <c r="DR557" i="6" s="1"/>
  <c r="DA567" i="6"/>
  <c r="DV567" i="6" s="1"/>
  <c r="DU567" i="6"/>
  <c r="CQ444" i="6"/>
  <c r="DL444" i="6" s="1"/>
  <c r="DK444" i="6"/>
  <c r="DS557" i="6"/>
  <c r="CY557" i="6"/>
  <c r="DT557" i="6" s="1"/>
  <c r="DU557" i="6"/>
  <c r="DA557" i="6"/>
  <c r="DV557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<sst xmlns="http://schemas.openxmlformats.org/spreadsheetml/2006/main" count="4062" uniqueCount="996">
  <si>
    <t>COMPANY</t>
  </si>
  <si>
    <t>BOX MATERIAL</t>
  </si>
  <si>
    <t>PO</t>
  </si>
  <si>
    <t>DOOR TYPE</t>
  </si>
  <si>
    <t>Gloss White and Syncron</t>
  </si>
  <si>
    <t>DATE</t>
  </si>
  <si>
    <t>DRAWER TYPE</t>
  </si>
  <si>
    <t>Dovetail</t>
  </si>
  <si>
    <t>PHONE</t>
  </si>
  <si>
    <t>FINISH</t>
  </si>
  <si>
    <t>Gris Metallic</t>
  </si>
  <si>
    <t>EMAIL</t>
  </si>
  <si>
    <t>GRAIN</t>
  </si>
  <si>
    <t>BASE STYLE</t>
  </si>
  <si>
    <t>CODE</t>
  </si>
  <si>
    <t>DESCRIPTION</t>
  </si>
  <si>
    <t>NOTES</t>
  </si>
  <si>
    <t>QTY</t>
  </si>
  <si>
    <t>B15DR4</t>
  </si>
  <si>
    <t>B12D1</t>
  </si>
  <si>
    <t>WH3020.5G</t>
  </si>
  <si>
    <t>VS33DR1</t>
  </si>
  <si>
    <t>Uper Panel 13"w x 42.5" h</t>
  </si>
  <si>
    <t>TOTAL ELEMENTS</t>
  </si>
  <si>
    <t>Aluminum Toe Kick 13' x 4.5"</t>
  </si>
  <si>
    <t>Base Panel 25"w x 34.5" h</t>
  </si>
  <si>
    <t xml:space="preserve">Dishwasher Panel </t>
  </si>
  <si>
    <t>Drawer Lateral Ext. Panels</t>
  </si>
  <si>
    <t xml:space="preserve">End Panel 25"w x 84" h </t>
  </si>
  <si>
    <t xml:space="preserve">End Panel 25"w x 90" h </t>
  </si>
  <si>
    <t xml:space="preserve">End Panel 25"w x 95" h </t>
  </si>
  <si>
    <t>Filler 3"W x 95"H</t>
  </si>
  <si>
    <t>Filler 6"W x 42.5"H</t>
  </si>
  <si>
    <t xml:space="preserve">Lift Up Cabinets - Piston </t>
  </si>
  <si>
    <t>Light Valance 1.5" x 95"</t>
  </si>
  <si>
    <t>Metal legs set of 4</t>
  </si>
  <si>
    <t>Toe Kick to match door 95" x 4"</t>
  </si>
  <si>
    <t xml:space="preserve">Top Molding 95" x 3" </t>
  </si>
  <si>
    <t>Uper Panel 13"w x 31.5" h</t>
  </si>
  <si>
    <t>Uper Panel 13"w x 37.5" h</t>
  </si>
  <si>
    <t xml:space="preserve">Upgrade of edgebanding to match color of doors $ 115.00 per kitchen. Note:  Tall panels for shakers (84",90"and 95"h) are slabs panels </t>
  </si>
  <si>
    <t xml:space="preserve">Cost of material </t>
  </si>
  <si>
    <t>Drawer</t>
  </si>
  <si>
    <t>Hardware</t>
  </si>
  <si>
    <t xml:space="preserve">Cost of plywood </t>
  </si>
  <si>
    <t xml:space="preserve">Machine/ Labor </t>
  </si>
  <si>
    <t>Doors Cost / SF</t>
  </si>
  <si>
    <t xml:space="preserve">Doors </t>
  </si>
  <si>
    <t xml:space="preserve">Panel </t>
  </si>
  <si>
    <t xml:space="preserve">SmartCabinets Special </t>
  </si>
  <si>
    <t>Gloss White &amp;  Syncron</t>
  </si>
  <si>
    <t xml:space="preserve">Super Matt and Meister </t>
  </si>
  <si>
    <t>Luxe</t>
  </si>
  <si>
    <t xml:space="preserve">Zenit and Pearl Effect </t>
  </si>
  <si>
    <t>Acrylic Metallic</t>
  </si>
  <si>
    <t xml:space="preserve">Shaker </t>
  </si>
  <si>
    <t xml:space="preserve">Shaker Painted </t>
  </si>
  <si>
    <t xml:space="preserve">Mark up </t>
  </si>
  <si>
    <t>Mark up - Accessories</t>
  </si>
  <si>
    <t>Part #</t>
  </si>
  <si>
    <t>CATEGORY</t>
  </si>
  <si>
    <t>DESC</t>
  </si>
  <si>
    <t>Type</t>
  </si>
  <si>
    <t>Width sizes</t>
  </si>
  <si>
    <t>DOVETAIL ON THE RIGHT &gt;&gt;</t>
  </si>
  <si>
    <t>DOVETAIL ON THE
&lt;&lt;&lt;&lt; LEFT</t>
  </si>
  <si>
    <t>SQ Foot</t>
  </si>
  <si>
    <t>L IN'of door</t>
  </si>
  <si>
    <t xml:space="preserve">Lf </t>
  </si>
  <si>
    <t>SF of Doors</t>
  </si>
  <si>
    <t>Spec.Hard.</t>
  </si>
  <si>
    <t>SF Maret.</t>
  </si>
  <si>
    <t>Mach/Labor</t>
  </si>
  <si>
    <t>Cost Mat. /Cab</t>
  </si>
  <si>
    <t>Cost HW/Cab</t>
  </si>
  <si>
    <t xml:space="preserve">Gloss White Lacquer door cost </t>
  </si>
  <si>
    <t xml:space="preserve">Gloss White Lacquer caninet  cost </t>
  </si>
  <si>
    <t xml:space="preserve">Classic and  Syncron door cost </t>
  </si>
  <si>
    <t>Classic and  Syncron cabinet cost</t>
  </si>
  <si>
    <t xml:space="preserve">Shakers Texture Door Cost </t>
  </si>
  <si>
    <t xml:space="preserve">Shakers Texture cabinet Cost </t>
  </si>
  <si>
    <t xml:space="preserve">Luxedoor cost </t>
  </si>
  <si>
    <t xml:space="preserve">Luxecabinetcost </t>
  </si>
  <si>
    <t>Zenit and Pearl Effect door cost</t>
  </si>
  <si>
    <t>Zenit and Pearl Effect cabinet cost</t>
  </si>
  <si>
    <t>Acrylic Metallic door cost</t>
  </si>
  <si>
    <t>Acrylic Metallic cabinet cost</t>
  </si>
  <si>
    <t xml:space="preserve">Shaker Solid door cost </t>
  </si>
  <si>
    <t xml:space="preserve">Shaker Solid cabinet cost </t>
  </si>
  <si>
    <t xml:space="preserve">Wood Veneers  door cost </t>
  </si>
  <si>
    <t xml:space="preserve">Wood Veneers  cabinet cost </t>
  </si>
  <si>
    <t>No doors</t>
  </si>
  <si>
    <t>DOVETAIL ON THE RIGHT &gt;&gt;&gt;&gt;&gt;&gt;</t>
  </si>
  <si>
    <t>Base Cab</t>
  </si>
  <si>
    <t>1 drawer 1 door</t>
  </si>
  <si>
    <t>9" to 12"</t>
  </si>
  <si>
    <t>B15D1</t>
  </si>
  <si>
    <t>13" to 15"</t>
  </si>
  <si>
    <t>B18D1</t>
  </si>
  <si>
    <t>16" to 18"</t>
  </si>
  <si>
    <t>B21D1</t>
  </si>
  <si>
    <t>19" to 21"</t>
  </si>
  <si>
    <t>B24D1</t>
  </si>
  <si>
    <t>22" to 24"</t>
  </si>
  <si>
    <t>B24D2</t>
  </si>
  <si>
    <t>1 drawer - 2 doors</t>
  </si>
  <si>
    <t>B27D2</t>
  </si>
  <si>
    <t>25" to 27"</t>
  </si>
  <si>
    <t>B30D2</t>
  </si>
  <si>
    <t>28" to 30"</t>
  </si>
  <si>
    <t>B33D2</t>
  </si>
  <si>
    <t>31" to 33"</t>
  </si>
  <si>
    <t>B36D2</t>
  </si>
  <si>
    <t>34" to 36"</t>
  </si>
  <si>
    <t>B39D2</t>
  </si>
  <si>
    <t xml:space="preserve">37" to 39" </t>
  </si>
  <si>
    <t>B15DR3</t>
  </si>
  <si>
    <t>3 drawers</t>
  </si>
  <si>
    <t>B18DR3</t>
  </si>
  <si>
    <t>B21DR3</t>
  </si>
  <si>
    <t>B24DR3</t>
  </si>
  <si>
    <t>B27DR3</t>
  </si>
  <si>
    <t>B30DR3</t>
  </si>
  <si>
    <t>B33DR3</t>
  </si>
  <si>
    <t>B36DR3</t>
  </si>
  <si>
    <t>B39DR3</t>
  </si>
  <si>
    <t>4 drawers</t>
  </si>
  <si>
    <t>B18DR4</t>
  </si>
  <si>
    <t>B21DR4</t>
  </si>
  <si>
    <t>B24DR4</t>
  </si>
  <si>
    <t>B15DR2</t>
  </si>
  <si>
    <t>2 drawers</t>
  </si>
  <si>
    <t>B18DR2</t>
  </si>
  <si>
    <t>B21DR2</t>
  </si>
  <si>
    <t>B24DR2</t>
  </si>
  <si>
    <t>B27DR2</t>
  </si>
  <si>
    <t>B30DR2</t>
  </si>
  <si>
    <t>B33DR2</t>
  </si>
  <si>
    <t>B36DR2</t>
  </si>
  <si>
    <t>B39DR2</t>
  </si>
  <si>
    <t>B15DR2P1</t>
  </si>
  <si>
    <t>2 drawers, 1 pullout</t>
  </si>
  <si>
    <t>B18DR2P1</t>
  </si>
  <si>
    <t>B21DR2P1</t>
  </si>
  <si>
    <t>B24DR2P1</t>
  </si>
  <si>
    <t>B27DR2P1</t>
  </si>
  <si>
    <t>B30DR2P1</t>
  </si>
  <si>
    <t>B33DR2P1</t>
  </si>
  <si>
    <t>B36DR2P1</t>
  </si>
  <si>
    <t>B39DR2P1</t>
  </si>
  <si>
    <t>B15DR3S2</t>
  </si>
  <si>
    <t>3 drawers, 1  Bottom, 2 top</t>
  </si>
  <si>
    <t>B18DR3S2</t>
  </si>
  <si>
    <t>B21DR3S2</t>
  </si>
  <si>
    <t>B24DR3S2</t>
  </si>
  <si>
    <t>B27DR3S2</t>
  </si>
  <si>
    <t>B30DR3S2</t>
  </si>
  <si>
    <t>B33DR3S2</t>
  </si>
  <si>
    <t>B36DR3S2</t>
  </si>
  <si>
    <t>B39DR3S2</t>
  </si>
  <si>
    <t>BS12D1</t>
  </si>
  <si>
    <t>1 door - shelves</t>
  </si>
  <si>
    <t>BS15D1</t>
  </si>
  <si>
    <t>BS18D1</t>
  </si>
  <si>
    <t>BS21D1</t>
  </si>
  <si>
    <t>BS24D1</t>
  </si>
  <si>
    <t>B12D1PO</t>
  </si>
  <si>
    <t>Pullouts</t>
  </si>
  <si>
    <t>B15D1PO</t>
  </si>
  <si>
    <t>B18D1PO</t>
  </si>
  <si>
    <t>B21D1PO</t>
  </si>
  <si>
    <t>B24D1PO</t>
  </si>
  <si>
    <t>BS24D2</t>
  </si>
  <si>
    <t>2 doors - shelf</t>
  </si>
  <si>
    <t>BS27D2</t>
  </si>
  <si>
    <t>BS30D2</t>
  </si>
  <si>
    <t>BS33D2</t>
  </si>
  <si>
    <t>BS36D2</t>
  </si>
  <si>
    <t>BS39D2</t>
  </si>
  <si>
    <t>B24D2PO</t>
  </si>
  <si>
    <t>2 doors - 2 pullouts</t>
  </si>
  <si>
    <t>B27D2PO</t>
  </si>
  <si>
    <t>B30D2PO</t>
  </si>
  <si>
    <t>B33D2PO</t>
  </si>
  <si>
    <t>B36D2PO</t>
  </si>
  <si>
    <t>B39D2PO</t>
  </si>
  <si>
    <t>SB24DR</t>
  </si>
  <si>
    <t>Sink Cabinets</t>
  </si>
  <si>
    <t>SB27DR</t>
  </si>
  <si>
    <t>SB30DR</t>
  </si>
  <si>
    <t>SB33DR</t>
  </si>
  <si>
    <t>SB36DR</t>
  </si>
  <si>
    <t>SB24D2</t>
  </si>
  <si>
    <t>Sink Cabinet 2 doors</t>
  </si>
  <si>
    <t>SB27D2</t>
  </si>
  <si>
    <t>SB30D2</t>
  </si>
  <si>
    <t>SB33D2</t>
  </si>
  <si>
    <t>SB36D2</t>
  </si>
  <si>
    <t>SBF24</t>
  </si>
  <si>
    <t>Farmer Sink</t>
  </si>
  <si>
    <t>24"</t>
  </si>
  <si>
    <t>SBF30</t>
  </si>
  <si>
    <t>30"</t>
  </si>
  <si>
    <t>SBF36</t>
  </si>
  <si>
    <t>36"</t>
  </si>
  <si>
    <t>SBF40</t>
  </si>
  <si>
    <t>40"</t>
  </si>
  <si>
    <t>BG12</t>
  </si>
  <si>
    <t>Garbage</t>
  </si>
  <si>
    <t>12"</t>
  </si>
  <si>
    <t>BG18</t>
  </si>
  <si>
    <t>18"</t>
  </si>
  <si>
    <t>BM24</t>
  </si>
  <si>
    <t>Microwave Drawer</t>
  </si>
  <si>
    <t>BM30</t>
  </si>
  <si>
    <t>B1212D1</t>
  </si>
  <si>
    <t>1 door - 12"D</t>
  </si>
  <si>
    <t>B1512D1</t>
  </si>
  <si>
    <t>B1812D1</t>
  </si>
  <si>
    <t>B2112D1</t>
  </si>
  <si>
    <t>B2412D1</t>
  </si>
  <si>
    <t>B1212D1NT</t>
  </si>
  <si>
    <t>1 door - 12"D - No TOE</t>
  </si>
  <si>
    <t>B1512D1NT</t>
  </si>
  <si>
    <t>B1812D1NT</t>
  </si>
  <si>
    <t>B2112D1NT</t>
  </si>
  <si>
    <t>B2412D1NT</t>
  </si>
  <si>
    <t>B2412D2</t>
  </si>
  <si>
    <t>2 doors - 12"D</t>
  </si>
  <si>
    <t>B2712D2</t>
  </si>
  <si>
    <t>B3012D2</t>
  </si>
  <si>
    <t>B3312D2</t>
  </si>
  <si>
    <t>B3612D2</t>
  </si>
  <si>
    <t>B3912D2</t>
  </si>
  <si>
    <t>B2412D2NT</t>
  </si>
  <si>
    <t>2 doors - 12"D  - No TOE</t>
  </si>
  <si>
    <t>B2712D2NT</t>
  </si>
  <si>
    <t>B3012D2NT</t>
  </si>
  <si>
    <t>B3312D2NT</t>
  </si>
  <si>
    <t>B3612D2NT</t>
  </si>
  <si>
    <t>B3912D2NT</t>
  </si>
  <si>
    <t>BBL43</t>
  </si>
  <si>
    <t>Left Blind</t>
  </si>
  <si>
    <t>40" to 43"</t>
  </si>
  <si>
    <t>BBL48</t>
  </si>
  <si>
    <t>44" to 48"</t>
  </si>
  <si>
    <t>BBR43</t>
  </si>
  <si>
    <t>Right Blind</t>
  </si>
  <si>
    <t>BBR48</t>
  </si>
  <si>
    <t>BCSH36</t>
  </si>
  <si>
    <t>Corner</t>
  </si>
  <si>
    <t>36" x 36"</t>
  </si>
  <si>
    <t>BCLS36</t>
  </si>
  <si>
    <t>BCT30D2</t>
  </si>
  <si>
    <t>Cooktop 2 doors</t>
  </si>
  <si>
    <t>BCT36D2</t>
  </si>
  <si>
    <t>BCT48D2</t>
  </si>
  <si>
    <t>48"</t>
  </si>
  <si>
    <t>BCT30DR3</t>
  </si>
  <si>
    <t>Cooktop 2 Drawer</t>
  </si>
  <si>
    <t>BCT36DR3</t>
  </si>
  <si>
    <t>BCT40DR3</t>
  </si>
  <si>
    <t>DRAW24</t>
  </si>
  <si>
    <t>Single Drawer</t>
  </si>
  <si>
    <t>DRAW27</t>
  </si>
  <si>
    <t>DRAW30</t>
  </si>
  <si>
    <t>DRAW33</t>
  </si>
  <si>
    <t>W1230D1</t>
  </si>
  <si>
    <t>Wall &amp; Tall Cab</t>
  </si>
  <si>
    <t>1 Door-30H (Door 31 1/2")</t>
  </si>
  <si>
    <t>W1530D1</t>
  </si>
  <si>
    <t>W1830D1</t>
  </si>
  <si>
    <t>W2130D1</t>
  </si>
  <si>
    <t>W2430D1</t>
  </si>
  <si>
    <t>W2430D2</t>
  </si>
  <si>
    <t xml:space="preserve">2 Doors-30H (Door 31 1/2") </t>
  </si>
  <si>
    <t>W2730D2</t>
  </si>
  <si>
    <t>W3030D2</t>
  </si>
  <si>
    <t>W3330D2</t>
  </si>
  <si>
    <t>W3630D2</t>
  </si>
  <si>
    <t>W3930D2</t>
  </si>
  <si>
    <t>W1230M1</t>
  </si>
  <si>
    <t>1 Metal Door - 30H (Door 31 1/2")</t>
  </si>
  <si>
    <t>W1530M1</t>
  </si>
  <si>
    <t>W1830M1</t>
  </si>
  <si>
    <t>W2130M1</t>
  </si>
  <si>
    <t>W2430M1</t>
  </si>
  <si>
    <t>W2430M2</t>
  </si>
  <si>
    <t>2 Metal Doors 30"H (Door 31 1/2")</t>
  </si>
  <si>
    <t>W2730M2</t>
  </si>
  <si>
    <t>W3030M2</t>
  </si>
  <si>
    <t>W3330M2</t>
  </si>
  <si>
    <t>W3630M2</t>
  </si>
  <si>
    <t xml:space="preserve">34" to 36" </t>
  </si>
  <si>
    <t>W1230DG1</t>
  </si>
  <si>
    <t>1 Glass Door 30H (Door 31 1/2")</t>
  </si>
  <si>
    <t>n/a</t>
  </si>
  <si>
    <t>W1530DG1</t>
  </si>
  <si>
    <t>W1830DG1</t>
  </si>
  <si>
    <t>W2130DG1</t>
  </si>
  <si>
    <t>W2430DG1</t>
  </si>
  <si>
    <t>W2430G2</t>
  </si>
  <si>
    <t>2 Glass Doors 30"H (Doors 31 1/2")</t>
  </si>
  <si>
    <t>W2730G2</t>
  </si>
  <si>
    <t>W3030G2</t>
  </si>
  <si>
    <t>W3330G2</t>
  </si>
  <si>
    <t>W3630G2</t>
  </si>
  <si>
    <t>W1236D1</t>
  </si>
  <si>
    <t>1 Door - 36"H (Door 37 1/2")</t>
  </si>
  <si>
    <t>W1536D1</t>
  </si>
  <si>
    <t>W1836D1</t>
  </si>
  <si>
    <t>W2136D1</t>
  </si>
  <si>
    <t>W2436D1</t>
  </si>
  <si>
    <t>W2436D2</t>
  </si>
  <si>
    <t>2 Doors - 36"H (Doors 37 1/2")</t>
  </si>
  <si>
    <t>W2736D2</t>
  </si>
  <si>
    <t>W3036D2</t>
  </si>
  <si>
    <t>W3336D2</t>
  </si>
  <si>
    <t>W3636D2</t>
  </si>
  <si>
    <t>W3936D2</t>
  </si>
  <si>
    <t>W1236M1</t>
  </si>
  <si>
    <t>1 Metal Door  36"H (Door 37 1/2")</t>
  </si>
  <si>
    <t>W1536M1</t>
  </si>
  <si>
    <t>W1836M1</t>
  </si>
  <si>
    <t>W2136M1</t>
  </si>
  <si>
    <t>W2436M1</t>
  </si>
  <si>
    <t>W2436M2</t>
  </si>
  <si>
    <t>2 Metal Doors 36"H (Doors 37 1/2")</t>
  </si>
  <si>
    <t>W2736M2</t>
  </si>
  <si>
    <t>W3636M2</t>
  </si>
  <si>
    <t>W3336M2</t>
  </si>
  <si>
    <t>W1236G1</t>
  </si>
  <si>
    <t>1 Glass Door 36"H (Door 37 1/2")</t>
  </si>
  <si>
    <t>W1536G1</t>
  </si>
  <si>
    <t>W1836G1</t>
  </si>
  <si>
    <t>W2136G1</t>
  </si>
  <si>
    <t>W2436G1</t>
  </si>
  <si>
    <t>W2436G2</t>
  </si>
  <si>
    <t>2 Glass Doors 36"H (Doors 37 1/2")</t>
  </si>
  <si>
    <t>W2736G2</t>
  </si>
  <si>
    <t>W3636G2</t>
  </si>
  <si>
    <t>W3336G2</t>
  </si>
  <si>
    <t>W1241D1</t>
  </si>
  <si>
    <t>1 Door - 41"H  (Doors 42 1/2")</t>
  </si>
  <si>
    <t>W1541D1</t>
  </si>
  <si>
    <t>W1841D1</t>
  </si>
  <si>
    <t>W2141D1</t>
  </si>
  <si>
    <t>W2441D1</t>
  </si>
  <si>
    <t>W2441D2</t>
  </si>
  <si>
    <t>2 Doors - 41"H (Doors 42 1/2")</t>
  </si>
  <si>
    <t>W2741D2</t>
  </si>
  <si>
    <t>W3041D2</t>
  </si>
  <si>
    <t>W3341D2</t>
  </si>
  <si>
    <t>W3641D2</t>
  </si>
  <si>
    <t>W3941D2</t>
  </si>
  <si>
    <t>W1241M1</t>
  </si>
  <si>
    <t>1 Metal Door   41"H  (Door 42 1/2")</t>
  </si>
  <si>
    <t>W1541M1</t>
  </si>
  <si>
    <t>W1841M1</t>
  </si>
  <si>
    <t>W2141M1</t>
  </si>
  <si>
    <t>W2441M1</t>
  </si>
  <si>
    <t>W2441M2</t>
  </si>
  <si>
    <t>2 Metal Doors 41"H (Doors 42 1/2")</t>
  </si>
  <si>
    <t>W2741M2</t>
  </si>
  <si>
    <t>W3041M2</t>
  </si>
  <si>
    <t>W3341M2</t>
  </si>
  <si>
    <t>W3641M2</t>
  </si>
  <si>
    <t>W1241G1</t>
  </si>
  <si>
    <t>1 Glass Door  41"H  (Doors 42 1/2")</t>
  </si>
  <si>
    <t>W1541G1</t>
  </si>
  <si>
    <t>W1841G1</t>
  </si>
  <si>
    <t>W2141G1</t>
  </si>
  <si>
    <t>W2441G1</t>
  </si>
  <si>
    <t>W2441G2</t>
  </si>
  <si>
    <t>2 Glass Doors 41"H (Doors 42 1/2")</t>
  </si>
  <si>
    <t>W2741G2</t>
  </si>
  <si>
    <t>W3041G2</t>
  </si>
  <si>
    <t>W3341G2</t>
  </si>
  <si>
    <t>W3641G2</t>
  </si>
  <si>
    <t>W13D2MIC</t>
  </si>
  <si>
    <t xml:space="preserve">Microwave Oven </t>
  </si>
  <si>
    <t>30"W x 13"H</t>
  </si>
  <si>
    <t>W19D2MIC</t>
  </si>
  <si>
    <t>30"W x 19"H</t>
  </si>
  <si>
    <t>W24D2MIC</t>
  </si>
  <si>
    <t>30"W x 24"H</t>
  </si>
  <si>
    <t>WBL2430L</t>
  </si>
  <si>
    <t>Blind 1 Door 30"H</t>
  </si>
  <si>
    <t>24" to 26"</t>
  </si>
  <si>
    <t>WBR2430R</t>
  </si>
  <si>
    <t>WBL2436L</t>
  </si>
  <si>
    <t>Blind 1 Door 36"H</t>
  </si>
  <si>
    <t>WBR2436R</t>
  </si>
  <si>
    <t>WBL2441L</t>
  </si>
  <si>
    <t>Blind 1 Door 41"H</t>
  </si>
  <si>
    <t>WBR2441R</t>
  </si>
  <si>
    <t>WCD2530</t>
  </si>
  <si>
    <t>Corner 30" Diagonal</t>
  </si>
  <si>
    <t>25" x 25"</t>
  </si>
  <si>
    <t>WCA2530</t>
  </si>
  <si>
    <t xml:space="preserve">Corner 30" </t>
  </si>
  <si>
    <t>24" x 24"</t>
  </si>
  <si>
    <t>WCD2536</t>
  </si>
  <si>
    <t>Corner 36" Diagonal</t>
  </si>
  <si>
    <t>WCA2536</t>
  </si>
  <si>
    <t xml:space="preserve">Corner 36" </t>
  </si>
  <si>
    <t>WCD2541</t>
  </si>
  <si>
    <t>Corner 41" Diagonal</t>
  </si>
  <si>
    <t>WCA2541</t>
  </si>
  <si>
    <t>Corner 41"</t>
  </si>
  <si>
    <t>W2422SK</t>
  </si>
  <si>
    <t xml:space="preserve">Over the Sink Doors - 22"H </t>
  </si>
  <si>
    <t>24" W</t>
  </si>
  <si>
    <t>W2722SK</t>
  </si>
  <si>
    <t>27" W</t>
  </si>
  <si>
    <t>W3022SK</t>
  </si>
  <si>
    <t>30" W</t>
  </si>
  <si>
    <t>W3322SK</t>
  </si>
  <si>
    <t>33" W</t>
  </si>
  <si>
    <t>W3622SK</t>
  </si>
  <si>
    <t>36" W</t>
  </si>
  <si>
    <t>W3922SK</t>
  </si>
  <si>
    <t>40" W</t>
  </si>
  <si>
    <t>W2428SK</t>
  </si>
  <si>
    <t xml:space="preserve">Over the Sink Doors - 28"H </t>
  </si>
  <si>
    <t>W2728SK</t>
  </si>
  <si>
    <t>W3028SK</t>
  </si>
  <si>
    <t>W3328SK</t>
  </si>
  <si>
    <t>W3628SK</t>
  </si>
  <si>
    <t>W4028SK</t>
  </si>
  <si>
    <t>W2433SK</t>
  </si>
  <si>
    <t xml:space="preserve">Over the Sink 2 Doors - 33"H </t>
  </si>
  <si>
    <t>W2733SK</t>
  </si>
  <si>
    <t>W3033SK</t>
  </si>
  <si>
    <t>W3333SK</t>
  </si>
  <si>
    <t>W3633SK</t>
  </si>
  <si>
    <t>W4033SK</t>
  </si>
  <si>
    <t>W3012RF</t>
  </si>
  <si>
    <t>Refrig.      12"H X 12"D</t>
  </si>
  <si>
    <t>W3612RF</t>
  </si>
  <si>
    <t>33" to 36"</t>
  </si>
  <si>
    <t>W4812RF</t>
  </si>
  <si>
    <t>42" to 48"</t>
  </si>
  <si>
    <t>W301224RF</t>
  </si>
  <si>
    <t>Refrig.      12"H  X 24"D</t>
  </si>
  <si>
    <t>W361224RF</t>
  </si>
  <si>
    <t>W481224RF</t>
  </si>
  <si>
    <t>W3018RF</t>
  </si>
  <si>
    <t>Refrig.    18"H X 12"D</t>
  </si>
  <si>
    <t>W3618RF</t>
  </si>
  <si>
    <t>W4818RF</t>
  </si>
  <si>
    <t>W301824RF</t>
  </si>
  <si>
    <t>Refrig.       18"H  X 24"D</t>
  </si>
  <si>
    <t>W361824RF</t>
  </si>
  <si>
    <t>W481824RF</t>
  </si>
  <si>
    <t>WH3015</t>
  </si>
  <si>
    <t xml:space="preserve">Horizontal  15"H  </t>
  </si>
  <si>
    <t>WH3315</t>
  </si>
  <si>
    <t>WH3615</t>
  </si>
  <si>
    <t>WH3018</t>
  </si>
  <si>
    <t xml:space="preserve">Horizontal  18"H  </t>
  </si>
  <si>
    <t>WH3318</t>
  </si>
  <si>
    <t>WH3618</t>
  </si>
  <si>
    <t>WH3020.5</t>
  </si>
  <si>
    <t xml:space="preserve">Horizontal  20 1/2 "H  </t>
  </si>
  <si>
    <t>WH3320.5</t>
  </si>
  <si>
    <t>WH3620.5</t>
  </si>
  <si>
    <t>WH3015M</t>
  </si>
  <si>
    <t xml:space="preserve">Horizontal Metal 15"H  </t>
  </si>
  <si>
    <t>WH3315M</t>
  </si>
  <si>
    <t>WH3615M</t>
  </si>
  <si>
    <t>WH3018M</t>
  </si>
  <si>
    <t xml:space="preserve">Horizontal Metal 18"H  </t>
  </si>
  <si>
    <t>WH3318M</t>
  </si>
  <si>
    <t>WH3618M</t>
  </si>
  <si>
    <t>WH3020.5M</t>
  </si>
  <si>
    <t xml:space="preserve">Horizontal Metal 20 1/2"H  </t>
  </si>
  <si>
    <t>WH3320.5M</t>
  </si>
  <si>
    <t>WH3620.5M</t>
  </si>
  <si>
    <t>WH3015G</t>
  </si>
  <si>
    <t xml:space="preserve">Horizontal Glass 15"H  </t>
  </si>
  <si>
    <t>WH3315G</t>
  </si>
  <si>
    <t>WH3615G</t>
  </si>
  <si>
    <t>WH3018G</t>
  </si>
  <si>
    <t xml:space="preserve">Horizontal Glass 18"H  </t>
  </si>
  <si>
    <t>WH3318G</t>
  </si>
  <si>
    <t>WH3618G</t>
  </si>
  <si>
    <t xml:space="preserve">Horizontal Glass 20 1/2"H  </t>
  </si>
  <si>
    <t>WH3320.5G</t>
  </si>
  <si>
    <t>WH3620.5G</t>
  </si>
  <si>
    <t>T1284</t>
  </si>
  <si>
    <t>Tall - 1 door - shelves - 49.5" High</t>
  </si>
  <si>
    <t>T1584</t>
  </si>
  <si>
    <t>T1884</t>
  </si>
  <si>
    <t>T2184</t>
  </si>
  <si>
    <t>T2484</t>
  </si>
  <si>
    <t>T1290</t>
  </si>
  <si>
    <t>Tall - 1 door - shelves - 55.5" High</t>
  </si>
  <si>
    <t>T1590</t>
  </si>
  <si>
    <t>T1890</t>
  </si>
  <si>
    <t>T2190</t>
  </si>
  <si>
    <t>T2490</t>
  </si>
  <si>
    <t>T1295</t>
  </si>
  <si>
    <t>Tall - 1 door - shelves - 60.5" High</t>
  </si>
  <si>
    <t>T1595</t>
  </si>
  <si>
    <t>T1895</t>
  </si>
  <si>
    <t>T2195</t>
  </si>
  <si>
    <t>T2495</t>
  </si>
  <si>
    <t>T2784</t>
  </si>
  <si>
    <t>Tall - 2 doors - shelves - 49.5" High</t>
  </si>
  <si>
    <t>T3084</t>
  </si>
  <si>
    <t>T3384</t>
  </si>
  <si>
    <t>T3684</t>
  </si>
  <si>
    <t>T3984</t>
  </si>
  <si>
    <t>T2790</t>
  </si>
  <si>
    <t>Tall - 2 doors - shelves - 55.5" High</t>
  </si>
  <si>
    <t>T3090</t>
  </si>
  <si>
    <t>T3390</t>
  </si>
  <si>
    <t>T3690</t>
  </si>
  <si>
    <t>T3990</t>
  </si>
  <si>
    <t>T2795</t>
  </si>
  <si>
    <t>Tall - 2 doors - shelves - 60.5" High</t>
  </si>
  <si>
    <t>T3095</t>
  </si>
  <si>
    <t>T3395</t>
  </si>
  <si>
    <t>T3695</t>
  </si>
  <si>
    <t>T3995</t>
  </si>
  <si>
    <t>P158412</t>
  </si>
  <si>
    <t>Pantry Cab</t>
  </si>
  <si>
    <t xml:space="preserve">Pantry 12 deep 2 door - Shelves </t>
  </si>
  <si>
    <t>15"W x 84"H</t>
  </si>
  <si>
    <t>P159012</t>
  </si>
  <si>
    <t>15"W x 90"H</t>
  </si>
  <si>
    <t>P159512</t>
  </si>
  <si>
    <t>15"W x 95"H</t>
  </si>
  <si>
    <t>P188412</t>
  </si>
  <si>
    <t>18"W x 84"H</t>
  </si>
  <si>
    <t>P189012</t>
  </si>
  <si>
    <t>18"W x 90"H</t>
  </si>
  <si>
    <t>P189512</t>
  </si>
  <si>
    <t>18"W x 95"H</t>
  </si>
  <si>
    <t>P248412</t>
  </si>
  <si>
    <t xml:space="preserve">Pantry 12 deep  4 doors - shelves </t>
  </si>
  <si>
    <t>24"W x 84"H</t>
  </si>
  <si>
    <t>P249012</t>
  </si>
  <si>
    <t>24"W x 90"H</t>
  </si>
  <si>
    <t>P249512</t>
  </si>
  <si>
    <t>24"W x 95"H</t>
  </si>
  <si>
    <t>P308412</t>
  </si>
  <si>
    <t>30"W x 84"H</t>
  </si>
  <si>
    <t>P309012</t>
  </si>
  <si>
    <t>30"W x 90"H</t>
  </si>
  <si>
    <t>P309512</t>
  </si>
  <si>
    <t>30"W x 95"H</t>
  </si>
  <si>
    <t>P1584</t>
  </si>
  <si>
    <t xml:space="preserve">Pantry 24 deep  2 door - shelves </t>
  </si>
  <si>
    <t>P1590</t>
  </si>
  <si>
    <t>P1595</t>
  </si>
  <si>
    <t>PPO1584</t>
  </si>
  <si>
    <t>Pantry 24 deep  2 doors - 4 pullouts</t>
  </si>
  <si>
    <t>PPO1590</t>
  </si>
  <si>
    <t>PPO1595</t>
  </si>
  <si>
    <t>P1884</t>
  </si>
  <si>
    <t>Pantry 24 deep  2 doors - Shelves</t>
  </si>
  <si>
    <t>P1890</t>
  </si>
  <si>
    <t>P1895</t>
  </si>
  <si>
    <t>PPO1884</t>
  </si>
  <si>
    <t>PPO1890</t>
  </si>
  <si>
    <t>PPO1895</t>
  </si>
  <si>
    <t>P2484</t>
  </si>
  <si>
    <t>Pantry 24 deep  4 doors - Shelves</t>
  </si>
  <si>
    <t>P2490</t>
  </si>
  <si>
    <t>P2495</t>
  </si>
  <si>
    <t>PPO2484</t>
  </si>
  <si>
    <t xml:space="preserve">Pantry 24 deep  4 doors - 4 pullout </t>
  </si>
  <si>
    <t>PPO2490</t>
  </si>
  <si>
    <t>PPO2495</t>
  </si>
  <si>
    <t>P3084</t>
  </si>
  <si>
    <t xml:space="preserve">Pantry 24 deep  4 door - shelves </t>
  </si>
  <si>
    <t>P3090</t>
  </si>
  <si>
    <t>30"W x 90" H</t>
  </si>
  <si>
    <t>P3095</t>
  </si>
  <si>
    <t>30"W x 95" H</t>
  </si>
  <si>
    <t>PPO3084</t>
  </si>
  <si>
    <t>Pantry 24 deep  4 doors - 4 pullouts</t>
  </si>
  <si>
    <t>30"W x 84" H</t>
  </si>
  <si>
    <t>PPO3090</t>
  </si>
  <si>
    <t>PPO3095</t>
  </si>
  <si>
    <t>P2484DR3</t>
  </si>
  <si>
    <t xml:space="preserve">Pantry 24 deep  2 door - 3 dawer </t>
  </si>
  <si>
    <t>24"W x 84" H</t>
  </si>
  <si>
    <t>P2490DR3</t>
  </si>
  <si>
    <t>24"W x 90" H</t>
  </si>
  <si>
    <t>P2495DR3</t>
  </si>
  <si>
    <t>24"W x 95" H</t>
  </si>
  <si>
    <t>P3084DR3</t>
  </si>
  <si>
    <t>P3090DR3</t>
  </si>
  <si>
    <t>P3095DR3</t>
  </si>
  <si>
    <t>PO3084D4</t>
  </si>
  <si>
    <t xml:space="preserve">Oven Cabinet   4 doors </t>
  </si>
  <si>
    <t>PO3090D4</t>
  </si>
  <si>
    <t>PO3095D4</t>
  </si>
  <si>
    <t>PO2484D4</t>
  </si>
  <si>
    <t>Oven Cabinet   4 doors</t>
  </si>
  <si>
    <t>PO2490D4</t>
  </si>
  <si>
    <t>PO2495D4</t>
  </si>
  <si>
    <t>PO3084DR2</t>
  </si>
  <si>
    <t>Oven Cabinet   2 doors - 2 drawers</t>
  </si>
  <si>
    <t>PO3090DR2</t>
  </si>
  <si>
    <t>PO3095DR2</t>
  </si>
  <si>
    <t>PO2484DR2</t>
  </si>
  <si>
    <t>PO2490DR2</t>
  </si>
  <si>
    <t>PO2495DR2</t>
  </si>
  <si>
    <t>PO3084DR3</t>
  </si>
  <si>
    <t>Oven Cabinet  2 doors - 3 drawers</t>
  </si>
  <si>
    <t>PO3090DR3</t>
  </si>
  <si>
    <t>PO3095DR3</t>
  </si>
  <si>
    <t>PO2484DR3</t>
  </si>
  <si>
    <t>PO2490DR3</t>
  </si>
  <si>
    <t>PO2495DR3</t>
  </si>
  <si>
    <t>PO3084DR1</t>
  </si>
  <si>
    <t>Double Oven  1 drawer</t>
  </si>
  <si>
    <t>PO3090DR1</t>
  </si>
  <si>
    <t>PO3095DR1</t>
  </si>
  <si>
    <t>PO3084D2</t>
  </si>
  <si>
    <t xml:space="preserve">Double Oven - warming drawer </t>
  </si>
  <si>
    <t>PO3090D2</t>
  </si>
  <si>
    <t>PO3095D2</t>
  </si>
  <si>
    <t>V12D1</t>
  </si>
  <si>
    <t>Vanity Cab</t>
  </si>
  <si>
    <t>1 drawer - 1 door</t>
  </si>
  <si>
    <t>V15D1</t>
  </si>
  <si>
    <t>V18D1</t>
  </si>
  <si>
    <t>V21D1</t>
  </si>
  <si>
    <t>V24D1</t>
  </si>
  <si>
    <t>V24D2</t>
  </si>
  <si>
    <t xml:space="preserve">1 drawer - 2 doors </t>
  </si>
  <si>
    <t>V27D2</t>
  </si>
  <si>
    <t>V30D2</t>
  </si>
  <si>
    <t>V33D2</t>
  </si>
  <si>
    <t>V36D2</t>
  </si>
  <si>
    <t>V39D2</t>
  </si>
  <si>
    <t>V24DR2</t>
  </si>
  <si>
    <t>2 drawer</t>
  </si>
  <si>
    <t>V27DR2</t>
  </si>
  <si>
    <t>V30DR2</t>
  </si>
  <si>
    <t>V33DR2</t>
  </si>
  <si>
    <t>V36DR2</t>
  </si>
  <si>
    <t>V39DR2</t>
  </si>
  <si>
    <t>V15DR3</t>
  </si>
  <si>
    <t>V18DR3</t>
  </si>
  <si>
    <t>V21DR3</t>
  </si>
  <si>
    <t>V24DR3</t>
  </si>
  <si>
    <t>V27DR3</t>
  </si>
  <si>
    <t>V30DR3</t>
  </si>
  <si>
    <t>V33DR3</t>
  </si>
  <si>
    <t>V36DR3</t>
  </si>
  <si>
    <t>V15DR4</t>
  </si>
  <si>
    <t>V18DR4</t>
  </si>
  <si>
    <t>V21DR4</t>
  </si>
  <si>
    <t>V24DR4</t>
  </si>
  <si>
    <t>VB12D1</t>
  </si>
  <si>
    <t>VB15D1</t>
  </si>
  <si>
    <t>VB18D1</t>
  </si>
  <si>
    <t>VB21D1</t>
  </si>
  <si>
    <t>VB24D1</t>
  </si>
  <si>
    <t>VB24D2</t>
  </si>
  <si>
    <t>2 doors - shelves</t>
  </si>
  <si>
    <t>VB27D2</t>
  </si>
  <si>
    <t>VB30D2</t>
  </si>
  <si>
    <t>VB33D2</t>
  </si>
  <si>
    <t>VB36D2</t>
  </si>
  <si>
    <t>VB39D2</t>
  </si>
  <si>
    <t>VLH19</t>
  </si>
  <si>
    <t>Laundry Hamper</t>
  </si>
  <si>
    <t>19"</t>
  </si>
  <si>
    <t>VLH25</t>
  </si>
  <si>
    <t>25"</t>
  </si>
  <si>
    <t>VPO5</t>
  </si>
  <si>
    <t>Vanity Pullout</t>
  </si>
  <si>
    <t>5" WIDE</t>
  </si>
  <si>
    <t>VPO8</t>
  </si>
  <si>
    <t>8"</t>
  </si>
  <si>
    <t>VS24DR1</t>
  </si>
  <si>
    <t>VS27DR1</t>
  </si>
  <si>
    <t>VS30DR1</t>
  </si>
  <si>
    <t>VS36DR1</t>
  </si>
  <si>
    <t>VS24D2</t>
  </si>
  <si>
    <t>Sink Cabinets doors</t>
  </si>
  <si>
    <t>VS27D2</t>
  </si>
  <si>
    <t>VS30D2</t>
  </si>
  <si>
    <t>VS33D2</t>
  </si>
  <si>
    <t>VS36D2</t>
  </si>
  <si>
    <t>VS36D1DR3R (Door on Right)</t>
  </si>
  <si>
    <t>VS36D1DR3L (Door on Left)</t>
  </si>
  <si>
    <t>VS48D2DR3R (Door on Right)</t>
  </si>
  <si>
    <t>VS48D2DR3L (Door on Left)</t>
  </si>
  <si>
    <t>VFS24DR2</t>
  </si>
  <si>
    <t>Floating Sink Drawers with U</t>
  </si>
  <si>
    <t>VFS27DR2</t>
  </si>
  <si>
    <t>VFS30DR2</t>
  </si>
  <si>
    <t>VFS33DR2</t>
  </si>
  <si>
    <t>VFS36DR2</t>
  </si>
  <si>
    <t>VFS24D2</t>
  </si>
  <si>
    <t>Floating Sink Cabinets doors</t>
  </si>
  <si>
    <t>VFS27D2</t>
  </si>
  <si>
    <t>VFS30D2</t>
  </si>
  <si>
    <t>VFS33D2</t>
  </si>
  <si>
    <t>VFS36D2</t>
  </si>
  <si>
    <t>VF12D1</t>
  </si>
  <si>
    <t>Floating 1 door - 1 shelf</t>
  </si>
  <si>
    <t>VF15D1</t>
  </si>
  <si>
    <t>VF18D1</t>
  </si>
  <si>
    <t>VF21D1</t>
  </si>
  <si>
    <t>VF24D1</t>
  </si>
  <si>
    <t>VF15DR2</t>
  </si>
  <si>
    <t>Floating - 2 drawer</t>
  </si>
  <si>
    <t>VF18DR2</t>
  </si>
  <si>
    <t>VF21DR2</t>
  </si>
  <si>
    <t>VF24DR2</t>
  </si>
  <si>
    <t>VF27DR2</t>
  </si>
  <si>
    <t>VF30DR2</t>
  </si>
  <si>
    <t>VF33DR2</t>
  </si>
  <si>
    <t>VF36DR2</t>
  </si>
  <si>
    <t>VF15DR3</t>
  </si>
  <si>
    <t>Floating - 3 drawers</t>
  </si>
  <si>
    <t>VF18DR3</t>
  </si>
  <si>
    <t>VF21DR3</t>
  </si>
  <si>
    <t>VF24DR3</t>
  </si>
  <si>
    <t>VF27DR3</t>
  </si>
  <si>
    <t>VF30DR3</t>
  </si>
  <si>
    <t>VF33DR3</t>
  </si>
  <si>
    <t>VF36DR3</t>
  </si>
  <si>
    <t>Box Material</t>
  </si>
  <si>
    <t>Door Type</t>
  </si>
  <si>
    <t>Drawer Type</t>
  </si>
  <si>
    <t>SmartCabinets Special</t>
  </si>
  <si>
    <t>White</t>
  </si>
  <si>
    <t xml:space="preserve">Black Wood </t>
  </si>
  <si>
    <t>A-White Gloss</t>
  </si>
  <si>
    <t>Alumina Pearl</t>
  </si>
  <si>
    <t xml:space="preserve">Antracita </t>
  </si>
  <si>
    <t>Metaldeco Antracita SM</t>
  </si>
  <si>
    <t xml:space="preserve">Alabaster </t>
  </si>
  <si>
    <t>Cashmere</t>
  </si>
  <si>
    <t xml:space="preserve">White </t>
  </si>
  <si>
    <t>Gray</t>
  </si>
  <si>
    <t>Bohemiam Blanco</t>
  </si>
  <si>
    <t>Anniversary 1</t>
  </si>
  <si>
    <t>Celtic Ebony</t>
  </si>
  <si>
    <t xml:space="preserve">Basalto </t>
  </si>
  <si>
    <t>Metaldeco Basalto SM</t>
  </si>
  <si>
    <t xml:space="preserve">Arctic </t>
  </si>
  <si>
    <t xml:space="preserve">Fjord </t>
  </si>
  <si>
    <t>Other colors</t>
  </si>
  <si>
    <t>Super Matte and Meister</t>
  </si>
  <si>
    <t>Cemento Teite</t>
  </si>
  <si>
    <t>Anniversary 2</t>
  </si>
  <si>
    <t xml:space="preserve">Cinnamon Oak </t>
  </si>
  <si>
    <t>Antracita</t>
  </si>
  <si>
    <t xml:space="preserve">Antracita Pearl </t>
  </si>
  <si>
    <t xml:space="preserve">Arctic Velvet </t>
  </si>
  <si>
    <t xml:space="preserve">Fossil </t>
  </si>
  <si>
    <t>Luxe and Zenit</t>
  </si>
  <si>
    <t>Espiga Pimienta</t>
  </si>
  <si>
    <t>Anniversary 3</t>
  </si>
  <si>
    <t xml:space="preserve">Columbia Wallnut </t>
  </si>
  <si>
    <t xml:space="preserve">Blanco Polar </t>
  </si>
  <si>
    <t>Blanco Colonial Pearl</t>
  </si>
  <si>
    <t xml:space="preserve">Ash </t>
  </si>
  <si>
    <t>Granite</t>
  </si>
  <si>
    <t>Pearl Effect</t>
  </si>
  <si>
    <t>Espiga Sal</t>
  </si>
  <si>
    <t>Art Oak 1</t>
  </si>
  <si>
    <t>Crystal White - Gloss</t>
  </si>
  <si>
    <t xml:space="preserve">Blanco </t>
  </si>
  <si>
    <t xml:space="preserve">Cobalto Pearl </t>
  </si>
  <si>
    <t>Champagne</t>
  </si>
  <si>
    <t>Matte Caramel</t>
  </si>
  <si>
    <t>Fresco Glacial</t>
  </si>
  <si>
    <t>Art Oak 2</t>
  </si>
  <si>
    <t xml:space="preserve">Dark Crafwood </t>
  </si>
  <si>
    <t xml:space="preserve">Graphite </t>
  </si>
  <si>
    <t xml:space="preserve">Matte Nautical </t>
  </si>
  <si>
    <t>Shaker</t>
  </si>
  <si>
    <t>Gris Coco</t>
  </si>
  <si>
    <t>Art Oak 3</t>
  </si>
  <si>
    <t>Dove Gray - Gloss</t>
  </si>
  <si>
    <t>Cashemere</t>
  </si>
  <si>
    <t xml:space="preserve">Lavato Oak </t>
  </si>
  <si>
    <t xml:space="preserve">Matte Viridian </t>
  </si>
  <si>
    <t>Shaker Painted</t>
  </si>
  <si>
    <t>Lino Cancun</t>
  </si>
  <si>
    <t>Art Oak 4</t>
  </si>
  <si>
    <t>Dove Gray - Matt</t>
  </si>
  <si>
    <t xml:space="preserve">Curry </t>
  </si>
  <si>
    <t xml:space="preserve">Mocha </t>
  </si>
  <si>
    <t xml:space="preserve">Morning Dew </t>
  </si>
  <si>
    <t xml:space="preserve">Minertal Gray </t>
  </si>
  <si>
    <t>Como Ash 1</t>
  </si>
  <si>
    <t xml:space="preserve">Elevated Wood </t>
  </si>
  <si>
    <t>Cuzco Copper</t>
  </si>
  <si>
    <t xml:space="preserve">Riga Birch </t>
  </si>
  <si>
    <t xml:space="preserve">Rain Cloud </t>
  </si>
  <si>
    <t xml:space="preserve">Nogal Slow </t>
  </si>
  <si>
    <t>Como Ash 2</t>
  </si>
  <si>
    <t>Hazel Cambric</t>
  </si>
  <si>
    <t>Cuzco Oro</t>
  </si>
  <si>
    <t xml:space="preserve">Sand </t>
  </si>
  <si>
    <t>Stone</t>
  </si>
  <si>
    <t xml:space="preserve">Roble Atlas </t>
  </si>
  <si>
    <t>Como Ash 3</t>
  </si>
  <si>
    <t>Light Zibrano</t>
  </si>
  <si>
    <t>Euroline 3</t>
  </si>
  <si>
    <t xml:space="preserve">Sienna Teak </t>
  </si>
  <si>
    <t>Suede Stone</t>
  </si>
  <si>
    <t>Evora 3</t>
  </si>
  <si>
    <t>Lime - Gloss</t>
  </si>
  <si>
    <t xml:space="preserve">Sierra </t>
  </si>
  <si>
    <t xml:space="preserve">Summer Drop </t>
  </si>
  <si>
    <t>Roble Aurora</t>
  </si>
  <si>
    <t>Evora 4</t>
  </si>
  <si>
    <t xml:space="preserve">Orange - Gloss </t>
  </si>
  <si>
    <t xml:space="preserve">Gris plomo </t>
  </si>
  <si>
    <t xml:space="preserve">Silver </t>
  </si>
  <si>
    <t xml:space="preserve">White - Cotton  </t>
  </si>
  <si>
    <t xml:space="preserve">Roble Azabache </t>
  </si>
  <si>
    <t>Frape 1</t>
  </si>
  <si>
    <t>Pumic Gray - Gloss</t>
  </si>
  <si>
    <t>Gris Nube 03</t>
  </si>
  <si>
    <t xml:space="preserve">Slate </t>
  </si>
  <si>
    <t>Syncron Anniversary 1</t>
  </si>
  <si>
    <t>Roble Denver</t>
  </si>
  <si>
    <t>Frape 2</t>
  </si>
  <si>
    <t>Pumic Gray - Matt</t>
  </si>
  <si>
    <t>Guayana</t>
  </si>
  <si>
    <t xml:space="preserve">Tierra Elm </t>
  </si>
  <si>
    <t>Syncron Anniversary 2</t>
  </si>
  <si>
    <t xml:space="preserve">Roble Joplin </t>
  </si>
  <si>
    <t>Frape 3</t>
  </si>
  <si>
    <t xml:space="preserve">Pure White - Gloss </t>
  </si>
  <si>
    <t xml:space="preserve">Lava </t>
  </si>
  <si>
    <t xml:space="preserve">Tulipwood </t>
  </si>
  <si>
    <t>Syncron Anniversary 3</t>
  </si>
  <si>
    <t xml:space="preserve">Roble Oasis </t>
  </si>
  <si>
    <t>Ice 1</t>
  </si>
  <si>
    <t>Red - Gloss</t>
  </si>
  <si>
    <t>Magnolia</t>
  </si>
  <si>
    <t>Syncron Art Oak 1</t>
  </si>
  <si>
    <t>Roble Stella</t>
  </si>
  <si>
    <t>Ice 2</t>
  </si>
  <si>
    <t xml:space="preserve">Russet Tropical </t>
  </si>
  <si>
    <t xml:space="preserve">Metallo 01 Silver </t>
  </si>
  <si>
    <t>Syncron Art Oak 2</t>
  </si>
  <si>
    <t xml:space="preserve">Tessuto Textil </t>
  </si>
  <si>
    <t>Ice 3</t>
  </si>
  <si>
    <t>Silver Frost</t>
  </si>
  <si>
    <t xml:space="preserve">Metallo 02 Green </t>
  </si>
  <si>
    <t>Syncron Art Oak 3</t>
  </si>
  <si>
    <t>White SR</t>
  </si>
  <si>
    <t>Ice 4</t>
  </si>
  <si>
    <t>Slate - Gloss</t>
  </si>
  <si>
    <t xml:space="preserve">Metallo 04 Grafitt </t>
  </si>
  <si>
    <t>Syncron Art Oak 4</t>
  </si>
  <si>
    <t>Ida 1</t>
  </si>
  <si>
    <t>Slate - Matt</t>
  </si>
  <si>
    <t>Olivo</t>
  </si>
  <si>
    <t>Syncron Como Ash 1</t>
  </si>
  <si>
    <t>Ida 2</t>
  </si>
  <si>
    <t>Solar White - Matt</t>
  </si>
  <si>
    <t xml:space="preserve">Olmo </t>
  </si>
  <si>
    <t>Syncron Como Ash 2</t>
  </si>
  <si>
    <t>Ida 3</t>
  </si>
  <si>
    <t xml:space="preserve">Strobus Pine </t>
  </si>
  <si>
    <t>Oriental White</t>
  </si>
  <si>
    <t>Syncron Como Ash 3</t>
  </si>
  <si>
    <t>Ida 4</t>
  </si>
  <si>
    <t xml:space="preserve">Taupe Tropical </t>
  </si>
  <si>
    <t>Roble Frappe</t>
  </si>
  <si>
    <t>Syncron Frape 1</t>
  </si>
  <si>
    <t>Muratti 1</t>
  </si>
  <si>
    <t xml:space="preserve">Rojo </t>
  </si>
  <si>
    <t>Syncron Frape 2</t>
  </si>
  <si>
    <t>Muratti 2</t>
  </si>
  <si>
    <t>Textil Grafito</t>
  </si>
  <si>
    <t>Syncron Frape 3</t>
  </si>
  <si>
    <t>Muratti 3</t>
  </si>
  <si>
    <t xml:space="preserve">Textil Plata </t>
  </si>
  <si>
    <t>Syncron Ida 1</t>
  </si>
  <si>
    <t>Muratti 4</t>
  </si>
  <si>
    <t xml:space="preserve">Supermatt Antracita </t>
  </si>
  <si>
    <t>Syncron Ida 2</t>
  </si>
  <si>
    <t>Olmo 1</t>
  </si>
  <si>
    <t xml:space="preserve">Supermatt Basalto </t>
  </si>
  <si>
    <t>Syncron Ida 3</t>
  </si>
  <si>
    <t>Olmo 2</t>
  </si>
  <si>
    <t>Supermatt Blanco</t>
  </si>
  <si>
    <t>Syncron Ida 4</t>
  </si>
  <si>
    <t>Oxid 1</t>
  </si>
  <si>
    <t xml:space="preserve">Supermatt Cashemire </t>
  </si>
  <si>
    <t>Syncron Muratti 1</t>
  </si>
  <si>
    <t>Oxid 2</t>
  </si>
  <si>
    <t xml:space="preserve">Supermatt Gris Nube </t>
  </si>
  <si>
    <t>Syncron Muratti 2</t>
  </si>
  <si>
    <t>Oxid 3</t>
  </si>
  <si>
    <t>Supermatt Oriental White</t>
  </si>
  <si>
    <t>Syncron Muratti 3</t>
  </si>
  <si>
    <t>Oxid 4</t>
  </si>
  <si>
    <t>Syncron Muratti 4</t>
  </si>
  <si>
    <t>Syncron Olmo 1</t>
  </si>
  <si>
    <t>Syncron Olmo 2</t>
  </si>
  <si>
    <t>gen</t>
  </si>
  <si>
    <t>acc</t>
  </si>
  <si>
    <t>.</t>
  </si>
  <si>
    <t xml:space="preserve">Less gray </t>
  </si>
  <si>
    <t>Cost dr. small</t>
  </si>
  <si>
    <t xml:space="preserve">No. Smal Dr </t>
  </si>
  <si>
    <t xml:space="preserve">No. Big Dr </t>
  </si>
  <si>
    <t xml:space="preserve">Total Cost </t>
  </si>
  <si>
    <t>new cost S. Dr</t>
  </si>
  <si>
    <t xml:space="preserve">Cost dr. Big </t>
  </si>
  <si>
    <t>new cost B. Dr</t>
  </si>
  <si>
    <t xml:space="preserve">Total cost Drs </t>
  </si>
  <si>
    <t>VS36D1DR3R</t>
  </si>
  <si>
    <t>VS36D1DR3L</t>
  </si>
  <si>
    <t>VS48D2DR3R</t>
  </si>
  <si>
    <t>Special Vanity (Door on Right)</t>
  </si>
  <si>
    <t>Special Vanity (Door on Left)</t>
  </si>
  <si>
    <t>VS48D2DR3L</t>
  </si>
  <si>
    <t>ADDRESS</t>
  </si>
  <si>
    <t>Maple Plywood SmartCabinets Special</t>
  </si>
  <si>
    <t>Maple Plywood SmartCabinets Special + Gola</t>
  </si>
  <si>
    <t>Maple Plywood Gloss White and Syncron</t>
  </si>
  <si>
    <t>Maple Plywood Super Matte and Meister</t>
  </si>
  <si>
    <t>Maple Plywood Luxe and Zenit</t>
  </si>
  <si>
    <t>Maple Plywood Pearl Effect</t>
  </si>
  <si>
    <t>Maple Plywood Acrylic Metallic</t>
  </si>
  <si>
    <t>Maple Plywood Shaker</t>
  </si>
  <si>
    <t>Maple Plywood Shaker Painted</t>
  </si>
  <si>
    <t>Maple Plywood SmartCabinets Special + Dovetail</t>
  </si>
  <si>
    <t>Maple Plywood Gloss White and Syncron + Dovetail</t>
  </si>
  <si>
    <t>Maple Plywood Super Matte and Meister + Dovetail</t>
  </si>
  <si>
    <t>Maple Plywood Luxe and Zenit + Dovetail</t>
  </si>
  <si>
    <t>Maple Plywood Pearl Effect + Dovetail</t>
  </si>
  <si>
    <t>Maple Plywood Acrylic Metallic + Dovetail</t>
  </si>
  <si>
    <t>Maple Plywood Shaker + Dovetail</t>
  </si>
  <si>
    <t>Maple Plywood Shaker Painted + Dovetail</t>
  </si>
  <si>
    <t>Plywood Gray Liner SmartCabinets Special</t>
  </si>
  <si>
    <t>Plywood Gray Liner Gloss White and Syncron</t>
  </si>
  <si>
    <t>Plywood Gray Liner Super Matte and Meister</t>
  </si>
  <si>
    <t>Plywood Gray Liner Luxe and Zenit</t>
  </si>
  <si>
    <t>Plywood Gray Liner Pearl Effect</t>
  </si>
  <si>
    <t>Plywood Gray Liner Acrylic Metallic</t>
  </si>
  <si>
    <t>Plywood Gray Liner Shaker</t>
  </si>
  <si>
    <t>Plywood Gray Liner Shaker Painted</t>
  </si>
  <si>
    <t>Plywood Gray Liner SmartCabinets Special + Dovetail</t>
  </si>
  <si>
    <t>Plywood Gray Liner Gloss White and Syncron + Dovetail</t>
  </si>
  <si>
    <t>Plywood Gray Liner Super Matte and Meister + Dovetail</t>
  </si>
  <si>
    <t>Plywood Gray Liner Luxe and Zenit + Dovetail</t>
  </si>
  <si>
    <t>Plywood Gray Liner Pearl Effect + Dovetail</t>
  </si>
  <si>
    <t>Plywood Gray Liner Acrylic Metallic + Dovetail</t>
  </si>
  <si>
    <t>Plywood Gray Liner Shaker + Dovetail</t>
  </si>
  <si>
    <t>Plywood Gray Liner Shaker Painted + Dovetail</t>
  </si>
  <si>
    <t>Plywood White Liner SmartCabinets Special</t>
  </si>
  <si>
    <t>Plywood White Liner Gloss White and Syncron</t>
  </si>
  <si>
    <t>Plywood White Liner Super Matte and Meister</t>
  </si>
  <si>
    <t>Plywood White Liner Luxe and Zenit</t>
  </si>
  <si>
    <t>Plywood White Liner Pearl Effect</t>
  </si>
  <si>
    <t>Plywood White Liner Acrylic Metallic</t>
  </si>
  <si>
    <t>Plywood White Liner Shaker</t>
  </si>
  <si>
    <t>Plywood White Liner Shaker Painted</t>
  </si>
  <si>
    <t>Plywood White Liner SmartCabinets Special + Dovetail</t>
  </si>
  <si>
    <t>Plywood White Liner Gloss White and Syncron + Dovetail</t>
  </si>
  <si>
    <t>Plywood White Liner Super Matte and Meister + Dovetail</t>
  </si>
  <si>
    <t>Plywood White Liner Luxe and Zenit + Dovetail</t>
  </si>
  <si>
    <t>Plywood White Liner Pearl Effect + Dovetail</t>
  </si>
  <si>
    <t>Plywood White Liner Acrylic Metallic + Dovetail</t>
  </si>
  <si>
    <t>Plywood White Liner Shaker + Dovetail</t>
  </si>
  <si>
    <t>Plywood White Liner Shaker Painted + Dovetail</t>
  </si>
  <si>
    <t>Maple Plywood</t>
  </si>
  <si>
    <t>Plywood Gray Liner</t>
  </si>
  <si>
    <t>Plywood White Liner</t>
  </si>
  <si>
    <t>GOLA SYSTEM?</t>
  </si>
  <si>
    <t>Gola % for Pantry</t>
  </si>
  <si>
    <t>Gola % for Base's</t>
  </si>
  <si>
    <t>BOX'S EDGE</t>
  </si>
  <si>
    <t>ACCESSORIES LIST</t>
  </si>
  <si>
    <t>CABINETS LIST</t>
  </si>
  <si>
    <t>Horizontal</t>
  </si>
  <si>
    <t>NAME</t>
  </si>
  <si>
    <t>UNIT COST</t>
  </si>
  <si>
    <t>TOTAL COST</t>
  </si>
  <si>
    <t xml:space="preserve">Edgebanding to match door </t>
  </si>
  <si>
    <t>Standard</t>
  </si>
  <si>
    <t>JOB'S NAME</t>
  </si>
  <si>
    <t>Toe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</si>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</sst>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_(&quot;$&quot;* #,##0.0_);_(&quot;$&quot;* \(#,##0.0\);_(&quot;$&quot;* &quot;-&quot;??_);_(@_)"/>
    <numFmt numFmtId="166" formatCode="#,##0.000"/>
    <numFmt numFmtId="167" formatCode="0.0000"/>
  </numFmts>
  <fonts count="29" x14ac:knownFonts="1">
    <font>
      <sz val="12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sz val="9"/>
      <color indexed="8"/>
      <name val="Arial Narrow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12"/>
      <color indexed="8"/>
      <name val="Calibri"/>
      <family val="2"/>
    </font>
    <font>
      <sz val="8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9"/>
      <color theme="1"/>
      <name val="Arial Narrow"/>
      <family val="2"/>
    </font>
    <font>
      <b/>
      <sz val="12"/>
      <color theme="0"/>
      <name val="Calibri"/>
      <family val="2"/>
      <scheme val="minor"/>
    </font>
    <font>
      <sz val="9"/>
      <name val="Arial Narrow"/>
      <family val="2"/>
    </font>
    <font>
      <sz val="9"/>
      <color theme="0" tint="-0.34998626667073579"/>
      <name val="Arial Narrow"/>
      <family val="2"/>
    </font>
    <font>
      <b/>
      <sz val="28"/>
      <color theme="0"/>
      <name val="Arial Narrow"/>
      <family val="2"/>
    </font>
    <font>
      <sz val="9"/>
      <color theme="0"/>
      <name val="Arial Narrow"/>
      <family val="2"/>
    </font>
    <font>
      <b/>
      <sz val="26"/>
      <color theme="0"/>
      <name val="Arial Narrow"/>
      <family val="2"/>
    </font>
    <font>
      <b/>
      <sz val="36"/>
      <color theme="0"/>
      <name val="Arial Narrow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12"/>
      <color rgb="FFFF000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2" tint="-0.749992370372631"/>
      <name val="Arial Narrow"/>
      <family val="2"/>
    </font>
    <font>
      <sz val="10"/>
      <color theme="2" tint="-0.749992370372631"/>
      <name val="Arial Narrow"/>
      <family val="2"/>
    </font>
    <font>
      <b/>
      <sz val="9"/>
      <color theme="1"/>
      <name val="Arial Narrow"/>
      <family val="2"/>
    </font>
    <font>
      <sz val="10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4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3"/>
      </left>
      <right style="thin">
        <color indexed="63"/>
      </right>
      <top/>
      <bottom style="thin">
        <color indexed="63"/>
      </bottom>
      <diagonal/>
    </border>
    <border>
      <left style="thick">
        <color indexed="63"/>
      </left>
      <right style="thick">
        <color indexed="63"/>
      </right>
      <top/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14" fillId="2" borderId="1" applyNumberFormat="0" applyAlignment="0" applyProtection="0"/>
  </cellStyleXfs>
  <cellXfs count="445">
    <xf numFmtId="0" fontId="0" fillId="0" borderId="0" xfId="0"/>
    <xf numFmtId="0" fontId="2" fillId="0" borderId="2" xfId="0" applyFont="1" applyBorder="1" applyProtection="1">
      <protection locked="0"/>
    </xf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2" fillId="0" borderId="2" xfId="0" applyFont="1" applyBorder="1" applyAlignment="1" applyProtection="1">
      <alignment horizontal="center"/>
      <protection locked="0"/>
    </xf>
    <xf numFmtId="4" fontId="5" fillId="5" borderId="6" xfId="0" applyNumberFormat="1" applyFont="1" applyFill="1" applyBorder="1" applyAlignment="1">
      <alignment horizontal="center" wrapText="1"/>
    </xf>
    <xf numFmtId="2" fontId="7" fillId="0" borderId="2" xfId="0" applyNumberFormat="1" applyFont="1" applyBorder="1" applyAlignment="1">
      <alignment horizontal="center" vertical="center"/>
    </xf>
    <xf numFmtId="0" fontId="0" fillId="0" borderId="2" xfId="0" applyBorder="1"/>
    <xf numFmtId="4" fontId="7" fillId="0" borderId="2" xfId="0" applyNumberFormat="1" applyFont="1" applyBorder="1" applyAlignment="1">
      <alignment horizontal="center" vertical="center"/>
    </xf>
    <xf numFmtId="0" fontId="6" fillId="7" borderId="2" xfId="0" applyFont="1" applyFill="1" applyBorder="1" applyAlignment="1">
      <alignment horizontal="left" vertical="center"/>
    </xf>
    <xf numFmtId="2" fontId="7" fillId="7" borderId="2" xfId="0" applyNumberFormat="1" applyFont="1" applyFill="1" applyBorder="1" applyAlignment="1">
      <alignment horizontal="center" vertical="center"/>
    </xf>
    <xf numFmtId="4" fontId="7" fillId="7" borderId="2" xfId="0" applyNumberFormat="1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/>
    </xf>
    <xf numFmtId="2" fontId="7" fillId="8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8" fillId="0" borderId="0" xfId="0" applyFont="1"/>
    <xf numFmtId="164" fontId="9" fillId="0" borderId="0" xfId="0" applyNumberFormat="1" applyFont="1"/>
    <xf numFmtId="4" fontId="7" fillId="0" borderId="0" xfId="0" applyNumberFormat="1" applyFont="1"/>
    <xf numFmtId="4" fontId="7" fillId="0" borderId="0" xfId="0" applyNumberFormat="1" applyFont="1" applyAlignment="1">
      <alignment horizontal="right"/>
    </xf>
    <xf numFmtId="4" fontId="7" fillId="0" borderId="0" xfId="1" applyNumberFormat="1" applyFont="1"/>
    <xf numFmtId="2" fontId="10" fillId="0" borderId="0" xfId="0" applyNumberFormat="1" applyFont="1"/>
    <xf numFmtId="0" fontId="10" fillId="0" borderId="0" xfId="0" applyFont="1" applyAlignment="1">
      <alignment horizontal="center"/>
    </xf>
    <xf numFmtId="44" fontId="0" fillId="0" borderId="0" xfId="1" applyFont="1" applyAlignment="1">
      <alignment horizontal="center"/>
    </xf>
    <xf numFmtId="44" fontId="0" fillId="0" borderId="0" xfId="1" applyFont="1"/>
    <xf numFmtId="0" fontId="0" fillId="0" borderId="0" xfId="0" applyAlignment="1">
      <alignment horizontal="center" vertical="top"/>
    </xf>
    <xf numFmtId="0" fontId="10" fillId="0" borderId="0" xfId="0" applyFont="1"/>
    <xf numFmtId="164" fontId="7" fillId="0" borderId="0" xfId="1" applyNumberFormat="1" applyFont="1"/>
    <xf numFmtId="10" fontId="7" fillId="0" borderId="0" xfId="1" applyNumberFormat="1" applyFont="1"/>
    <xf numFmtId="4" fontId="11" fillId="0" borderId="0" xfId="1" applyNumberFormat="1" applyFont="1" applyAlignment="1">
      <alignment horizontal="center"/>
    </xf>
    <xf numFmtId="164" fontId="12" fillId="0" borderId="0" xfId="1" applyNumberFormat="1" applyFont="1" applyAlignment="1">
      <alignment horizontal="center"/>
    </xf>
    <xf numFmtId="2" fontId="7" fillId="0" borderId="0" xfId="1" applyNumberFormat="1" applyFont="1"/>
    <xf numFmtId="164" fontId="7" fillId="0" borderId="0" xfId="0" applyNumberFormat="1" applyFont="1"/>
    <xf numFmtId="2" fontId="9" fillId="0" borderId="0" xfId="0" applyNumberFormat="1" applyFont="1"/>
    <xf numFmtId="0" fontId="0" fillId="0" borderId="0" xfId="0" applyAlignment="1">
      <alignment horizontal="right"/>
    </xf>
    <xf numFmtId="4" fontId="5" fillId="10" borderId="2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5" fillId="11" borderId="2" xfId="0" applyNumberFormat="1" applyFont="1" applyFill="1" applyBorder="1" applyAlignment="1">
      <alignment horizontal="center" wrapText="1"/>
    </xf>
    <xf numFmtId="4" fontId="5" fillId="11" borderId="2" xfId="0" applyNumberFormat="1" applyFont="1" applyFill="1" applyBorder="1" applyAlignment="1">
      <alignment horizontal="center" vertical="center" wrapText="1"/>
    </xf>
    <xf numFmtId="4" fontId="5" fillId="12" borderId="2" xfId="0" applyNumberFormat="1" applyFont="1" applyFill="1" applyBorder="1" applyAlignment="1">
      <alignment horizontal="center" wrapText="1"/>
    </xf>
    <xf numFmtId="4" fontId="5" fillId="12" borderId="2" xfId="0" applyNumberFormat="1" applyFont="1" applyFill="1" applyBorder="1" applyAlignment="1">
      <alignment horizontal="center" vertical="center" wrapText="1"/>
    </xf>
    <xf numFmtId="4" fontId="5" fillId="13" borderId="2" xfId="0" applyNumberFormat="1" applyFont="1" applyFill="1" applyBorder="1" applyAlignment="1">
      <alignment horizontal="center" vertical="center" wrapText="1"/>
    </xf>
    <xf numFmtId="4" fontId="5" fillId="6" borderId="2" xfId="0" applyNumberFormat="1" applyFont="1" applyFill="1" applyBorder="1" applyAlignment="1">
      <alignment horizontal="center" wrapText="1"/>
    </xf>
    <xf numFmtId="4" fontId="5" fillId="6" borderId="2" xfId="0" applyNumberFormat="1" applyFont="1" applyFill="1" applyBorder="1" applyAlignment="1">
      <alignment horizontal="center" vertical="center" wrapText="1"/>
    </xf>
    <xf numFmtId="4" fontId="18" fillId="14" borderId="2" xfId="0" applyNumberFormat="1" applyFont="1" applyFill="1" applyBorder="1" applyAlignment="1">
      <alignment horizontal="center" wrapText="1"/>
    </xf>
    <xf numFmtId="4" fontId="18" fillId="14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5" fillId="0" borderId="0" xfId="0" applyFont="1" applyAlignment="1">
      <alignment horizontal="left" textRotation="60" wrapText="1"/>
    </xf>
    <xf numFmtId="2" fontId="5" fillId="0" borderId="0" xfId="0" applyNumberFormat="1" applyFont="1" applyAlignment="1">
      <alignment horizontal="left" textRotation="60" wrapText="1"/>
    </xf>
    <xf numFmtId="0" fontId="5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5" fillId="15" borderId="7" xfId="0" applyFont="1" applyFill="1" applyBorder="1" applyAlignment="1">
      <alignment horizontal="left" textRotation="60" wrapText="1"/>
    </xf>
    <xf numFmtId="4" fontId="5" fillId="15" borderId="7" xfId="0" applyNumberFormat="1" applyFont="1" applyFill="1" applyBorder="1" applyAlignment="1">
      <alignment horizontal="center" textRotation="60" wrapText="1"/>
    </xf>
    <xf numFmtId="0" fontId="5" fillId="15" borderId="7" xfId="0" applyFont="1" applyFill="1" applyBorder="1" applyAlignment="1">
      <alignment horizontal="center" textRotation="60" wrapText="1"/>
    </xf>
    <xf numFmtId="0" fontId="5" fillId="15" borderId="8" xfId="0" applyFont="1" applyFill="1" applyBorder="1" applyAlignment="1">
      <alignment horizontal="left" textRotation="60" wrapText="1"/>
    </xf>
    <xf numFmtId="0" fontId="13" fillId="0" borderId="0" xfId="0" applyFont="1"/>
    <xf numFmtId="0" fontId="5" fillId="16" borderId="7" xfId="0" applyFont="1" applyFill="1" applyBorder="1" applyAlignment="1">
      <alignment horizontal="left" textRotation="60" wrapText="1"/>
    </xf>
    <xf numFmtId="4" fontId="5" fillId="16" borderId="7" xfId="0" applyNumberFormat="1" applyFont="1" applyFill="1" applyBorder="1" applyAlignment="1">
      <alignment horizontal="center" textRotation="60" wrapText="1"/>
    </xf>
    <xf numFmtId="0" fontId="5" fillId="16" borderId="7" xfId="0" applyFont="1" applyFill="1" applyBorder="1" applyAlignment="1">
      <alignment horizontal="center" textRotation="60" wrapText="1"/>
    </xf>
    <xf numFmtId="0" fontId="5" fillId="16" borderId="8" xfId="0" applyFont="1" applyFill="1" applyBorder="1" applyAlignment="1">
      <alignment horizontal="left" textRotation="60" wrapText="1"/>
    </xf>
    <xf numFmtId="0" fontId="5" fillId="13" borderId="7" xfId="0" applyFont="1" applyFill="1" applyBorder="1" applyAlignment="1">
      <alignment horizontal="left" textRotation="60" wrapText="1"/>
    </xf>
    <xf numFmtId="4" fontId="5" fillId="13" borderId="7" xfId="0" applyNumberFormat="1" applyFont="1" applyFill="1" applyBorder="1" applyAlignment="1">
      <alignment horizontal="center" textRotation="60" wrapText="1"/>
    </xf>
    <xf numFmtId="0" fontId="5" fillId="13" borderId="7" xfId="0" applyFont="1" applyFill="1" applyBorder="1" applyAlignment="1">
      <alignment horizontal="center" textRotation="60" wrapText="1"/>
    </xf>
    <xf numFmtId="0" fontId="5" fillId="13" borderId="8" xfId="0" applyFont="1" applyFill="1" applyBorder="1" applyAlignment="1">
      <alignment horizontal="left" textRotation="60" wrapText="1"/>
    </xf>
    <xf numFmtId="0" fontId="5" fillId="6" borderId="7" xfId="0" applyFont="1" applyFill="1" applyBorder="1" applyAlignment="1">
      <alignment horizontal="left" textRotation="60" wrapText="1"/>
    </xf>
    <xf numFmtId="4" fontId="5" fillId="6" borderId="7" xfId="0" applyNumberFormat="1" applyFont="1" applyFill="1" applyBorder="1" applyAlignment="1">
      <alignment horizontal="center" textRotation="60" wrapText="1"/>
    </xf>
    <xf numFmtId="0" fontId="5" fillId="6" borderId="7" xfId="0" applyFont="1" applyFill="1" applyBorder="1" applyAlignment="1">
      <alignment horizontal="center" textRotation="60" wrapText="1"/>
    </xf>
    <xf numFmtId="0" fontId="5" fillId="6" borderId="8" xfId="0" applyFont="1" applyFill="1" applyBorder="1" applyAlignment="1">
      <alignment horizontal="left" textRotation="60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15" fillId="0" borderId="2" xfId="2" applyFont="1" applyFill="1" applyBorder="1" applyAlignment="1">
      <alignment vertical="top" wrapText="1"/>
    </xf>
    <xf numFmtId="4" fontId="5" fillId="0" borderId="2" xfId="0" applyNumberFormat="1" applyFont="1" applyBorder="1" applyAlignment="1">
      <alignment horizontal="center" vertical="center"/>
    </xf>
    <xf numFmtId="0" fontId="13" fillId="13" borderId="0" xfId="0" applyFont="1" applyFill="1"/>
    <xf numFmtId="4" fontId="13" fillId="0" borderId="0" xfId="0" applyNumberFormat="1" applyFont="1"/>
    <xf numFmtId="2" fontId="5" fillId="17" borderId="0" xfId="0" applyNumberFormat="1" applyFont="1" applyFill="1"/>
    <xf numFmtId="0" fontId="13" fillId="0" borderId="0" xfId="0" applyFont="1" applyAlignment="1">
      <alignment horizontal="center"/>
    </xf>
    <xf numFmtId="44" fontId="13" fillId="0" borderId="0" xfId="1" applyFont="1" applyAlignment="1">
      <alignment horizontal="center"/>
    </xf>
    <xf numFmtId="44" fontId="13" fillId="0" borderId="0" xfId="0" applyNumberFormat="1" applyFont="1" applyAlignment="1">
      <alignment horizontal="center"/>
    </xf>
    <xf numFmtId="44" fontId="13" fillId="0" borderId="0" xfId="1" applyFont="1" applyFill="1"/>
    <xf numFmtId="44" fontId="13" fillId="0" borderId="0" xfId="0" applyNumberFormat="1" applyFont="1" applyAlignment="1">
      <alignment horizontal="center" vertical="top"/>
    </xf>
    <xf numFmtId="44" fontId="13" fillId="0" borderId="0" xfId="0" applyNumberFormat="1" applyFont="1"/>
    <xf numFmtId="165" fontId="13" fillId="0" borderId="0" xfId="0" applyNumberFormat="1" applyFont="1"/>
    <xf numFmtId="44" fontId="13" fillId="0" borderId="0" xfId="1" applyFont="1"/>
    <xf numFmtId="0" fontId="5" fillId="5" borderId="0" xfId="0" applyFont="1" applyFill="1" applyAlignment="1">
      <alignment horizontal="center"/>
    </xf>
    <xf numFmtId="0" fontId="13" fillId="5" borderId="0" xfId="0" applyFont="1" applyFill="1"/>
    <xf numFmtId="0" fontId="13" fillId="5" borderId="0" xfId="0" applyFont="1" applyFill="1" applyAlignment="1">
      <alignment horizontal="center"/>
    </xf>
    <xf numFmtId="44" fontId="13" fillId="5" borderId="0" xfId="1" applyFont="1" applyFill="1" applyAlignment="1">
      <alignment horizontal="center"/>
    </xf>
    <xf numFmtId="44" fontId="13" fillId="5" borderId="0" xfId="0" applyNumberFormat="1" applyFont="1" applyFill="1" applyAlignment="1">
      <alignment horizontal="center"/>
    </xf>
    <xf numFmtId="44" fontId="13" fillId="5" borderId="0" xfId="1" applyFont="1" applyFill="1"/>
    <xf numFmtId="44" fontId="13" fillId="5" borderId="0" xfId="0" applyNumberFormat="1" applyFont="1" applyFill="1" applyAlignment="1">
      <alignment horizontal="center" vertical="top"/>
    </xf>
    <xf numFmtId="44" fontId="13" fillId="5" borderId="0" xfId="0" applyNumberFormat="1" applyFont="1" applyFill="1"/>
    <xf numFmtId="44" fontId="13" fillId="0" borderId="0" xfId="1" applyFont="1" applyFill="1" applyAlignment="1">
      <alignment horizontal="center"/>
    </xf>
    <xf numFmtId="0" fontId="5" fillId="18" borderId="0" xfId="0" applyFont="1" applyFill="1" applyAlignment="1">
      <alignment horizontal="center"/>
    </xf>
    <xf numFmtId="0" fontId="13" fillId="18" borderId="0" xfId="0" applyFont="1" applyFill="1"/>
    <xf numFmtId="0" fontId="13" fillId="0" borderId="0" xfId="0" applyFont="1" applyAlignment="1">
      <alignment horizontal="center" vertical="center"/>
    </xf>
    <xf numFmtId="4" fontId="5" fillId="0" borderId="0" xfId="0" applyNumberFormat="1" applyFont="1"/>
    <xf numFmtId="2" fontId="5" fillId="19" borderId="0" xfId="0" applyNumberFormat="1" applyFont="1" applyFill="1"/>
    <xf numFmtId="0" fontId="5" fillId="19" borderId="0" xfId="0" applyFont="1" applyFill="1" applyAlignment="1">
      <alignment horizontal="center"/>
    </xf>
    <xf numFmtId="0" fontId="13" fillId="19" borderId="0" xfId="0" applyFont="1" applyFill="1"/>
    <xf numFmtId="0" fontId="13" fillId="19" borderId="0" xfId="0" applyFont="1" applyFill="1" applyAlignment="1">
      <alignment horizontal="center"/>
    </xf>
    <xf numFmtId="44" fontId="13" fillId="19" borderId="0" xfId="1" applyFont="1" applyFill="1" applyAlignment="1">
      <alignment horizontal="center"/>
    </xf>
    <xf numFmtId="44" fontId="13" fillId="19" borderId="0" xfId="0" applyNumberFormat="1" applyFont="1" applyFill="1" applyAlignment="1">
      <alignment horizontal="center"/>
    </xf>
    <xf numFmtId="44" fontId="13" fillId="19" borderId="0" xfId="1" applyFont="1" applyFill="1"/>
    <xf numFmtId="44" fontId="13" fillId="19" borderId="0" xfId="0" applyNumberFormat="1" applyFont="1" applyFill="1" applyAlignment="1">
      <alignment horizontal="center" vertical="top"/>
    </xf>
    <xf numFmtId="44" fontId="13" fillId="19" borderId="0" xfId="0" applyNumberFormat="1" applyFont="1" applyFill="1"/>
    <xf numFmtId="0" fontId="5" fillId="20" borderId="0" xfId="0" applyFont="1" applyFill="1" applyAlignment="1">
      <alignment horizontal="center"/>
    </xf>
    <xf numFmtId="4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5" fillId="20" borderId="0" xfId="0" applyFont="1" applyFill="1" applyAlignment="1">
      <alignment horizontal="center" vertical="center"/>
    </xf>
    <xf numFmtId="0" fontId="13" fillId="13" borderId="0" xfId="0" applyFont="1" applyFill="1" applyAlignment="1">
      <alignment vertical="center"/>
    </xf>
    <xf numFmtId="0" fontId="13" fillId="17" borderId="0" xfId="0" applyFont="1" applyFill="1"/>
    <xf numFmtId="4" fontId="5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/>
    </xf>
    <xf numFmtId="0" fontId="15" fillId="0" borderId="6" xfId="2" applyFont="1" applyFill="1" applyBorder="1" applyAlignment="1">
      <alignment vertical="top" wrapText="1"/>
    </xf>
    <xf numFmtId="0" fontId="5" fillId="0" borderId="6" xfId="0" applyFont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5" fillId="13" borderId="0" xfId="0" applyNumberFormat="1" applyFont="1" applyFill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5" fillId="0" borderId="10" xfId="2" applyFont="1" applyFill="1" applyBorder="1" applyAlignment="1">
      <alignment vertical="top" wrapText="1"/>
    </xf>
    <xf numFmtId="0" fontId="15" fillId="0" borderId="10" xfId="0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4" fontId="15" fillId="0" borderId="10" xfId="0" applyNumberFormat="1" applyFont="1" applyBorder="1" applyAlignment="1">
      <alignment horizontal="center" vertical="center"/>
    </xf>
    <xf numFmtId="0" fontId="15" fillId="0" borderId="10" xfId="0" applyFont="1" applyBorder="1"/>
    <xf numFmtId="4" fontId="15" fillId="0" borderId="11" xfId="0" applyNumberFormat="1" applyFont="1" applyBorder="1" applyAlignment="1">
      <alignment horizontal="center" vertical="center"/>
    </xf>
    <xf numFmtId="4" fontId="5" fillId="13" borderId="0" xfId="0" applyNumberFormat="1" applyFont="1" applyFill="1"/>
    <xf numFmtId="2" fontId="13" fillId="0" borderId="0" xfId="0" applyNumberFormat="1" applyFont="1"/>
    <xf numFmtId="4" fontId="5" fillId="17" borderId="0" xfId="0" applyNumberFormat="1" applyFont="1" applyFill="1" applyAlignment="1">
      <alignment horizontal="right"/>
    </xf>
    <xf numFmtId="166" fontId="13" fillId="0" borderId="0" xfId="0" applyNumberFormat="1" applyFont="1"/>
    <xf numFmtId="2" fontId="15" fillId="0" borderId="1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4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/>
    <xf numFmtId="4" fontId="15" fillId="0" borderId="13" xfId="0" applyNumberFormat="1" applyFont="1" applyBorder="1" applyAlignment="1">
      <alignment horizontal="center" vertical="center"/>
    </xf>
    <xf numFmtId="4" fontId="5" fillId="17" borderId="0" xfId="0" applyNumberFormat="1" applyFont="1" applyFill="1" applyAlignment="1">
      <alignment horizontal="right" vertical="center"/>
    </xf>
    <xf numFmtId="44" fontId="13" fillId="9" borderId="0" xfId="0" applyNumberFormat="1" applyFont="1" applyFill="1"/>
    <xf numFmtId="0" fontId="15" fillId="0" borderId="12" xfId="0" applyFont="1" applyBorder="1" applyAlignment="1">
      <alignment horizontal="center" vertical="center"/>
    </xf>
    <xf numFmtId="2" fontId="13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4" fontId="15" fillId="0" borderId="12" xfId="0" applyNumberFormat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2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4" fontId="15" fillId="0" borderId="6" xfId="0" applyNumberFormat="1" applyFont="1" applyBorder="1" applyAlignment="1">
      <alignment horizontal="center" vertical="center"/>
    </xf>
    <xf numFmtId="0" fontId="15" fillId="0" borderId="6" xfId="0" applyFont="1" applyBorder="1"/>
    <xf numFmtId="4" fontId="15" fillId="0" borderId="15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center" vertical="center"/>
    </xf>
    <xf numFmtId="0" fontId="13" fillId="0" borderId="10" xfId="0" applyFont="1" applyBorder="1"/>
    <xf numFmtId="4" fontId="5" fillId="0" borderId="11" xfId="0" applyNumberFormat="1" applyFont="1" applyBorder="1" applyAlignment="1">
      <alignment horizontal="center" vertical="center"/>
    </xf>
    <xf numFmtId="2" fontId="15" fillId="17" borderId="0" xfId="0" applyNumberFormat="1" applyFont="1" applyFill="1"/>
    <xf numFmtId="167" fontId="13" fillId="0" borderId="0" xfId="0" applyNumberFormat="1" applyFont="1"/>
    <xf numFmtId="0" fontId="5" fillId="0" borderId="12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13" fillId="0" borderId="2" xfId="0" applyFont="1" applyBorder="1"/>
    <xf numFmtId="4" fontId="5" fillId="0" borderId="13" xfId="0" applyNumberFormat="1" applyFont="1" applyBorder="1" applyAlignment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0" fontId="13" fillId="0" borderId="6" xfId="0" applyFont="1" applyBorder="1"/>
    <xf numFmtId="4" fontId="5" fillId="0" borderId="15" xfId="0" applyNumberFormat="1" applyFont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4" fontId="5" fillId="0" borderId="10" xfId="0" applyNumberFormat="1" applyFont="1" applyBorder="1" applyAlignment="1">
      <alignment horizontal="left" vertical="center"/>
    </xf>
    <xf numFmtId="4" fontId="5" fillId="0" borderId="1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left" vertical="center"/>
    </xf>
    <xf numFmtId="44" fontId="13" fillId="7" borderId="0" xfId="1" applyFont="1" applyFill="1"/>
    <xf numFmtId="4" fontId="5" fillId="0" borderId="16" xfId="0" applyNumberFormat="1" applyFont="1" applyBorder="1" applyAlignment="1">
      <alignment horizontal="center" vertical="center"/>
    </xf>
    <xf numFmtId="4" fontId="5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5" fillId="0" borderId="17" xfId="2" applyFont="1" applyFill="1" applyBorder="1" applyAlignment="1">
      <alignment vertical="top" wrapText="1"/>
    </xf>
    <xf numFmtId="0" fontId="5" fillId="0" borderId="17" xfId="0" applyFont="1" applyBorder="1" applyAlignment="1">
      <alignment horizontal="center" vertical="center"/>
    </xf>
    <xf numFmtId="2" fontId="5" fillId="0" borderId="17" xfId="0" applyNumberFormat="1" applyFont="1" applyBorder="1" applyAlignment="1">
      <alignment horizontal="center" vertical="center"/>
    </xf>
    <xf numFmtId="4" fontId="5" fillId="0" borderId="17" xfId="0" applyNumberFormat="1" applyFont="1" applyBorder="1" applyAlignment="1">
      <alignment horizontal="center" vertical="center"/>
    </xf>
    <xf numFmtId="0" fontId="13" fillId="0" borderId="17" xfId="0" applyFont="1" applyBorder="1"/>
    <xf numFmtId="4" fontId="5" fillId="0" borderId="18" xfId="0" applyNumberFormat="1" applyFont="1" applyBorder="1" applyAlignment="1">
      <alignment horizontal="center" vertical="center"/>
    </xf>
    <xf numFmtId="0" fontId="5" fillId="0" borderId="19" xfId="0" applyFont="1" applyBorder="1"/>
    <xf numFmtId="0" fontId="5" fillId="0" borderId="19" xfId="0" applyFont="1" applyBorder="1" applyAlignment="1">
      <alignment horizontal="left"/>
    </xf>
    <xf numFmtId="0" fontId="15" fillId="0" borderId="19" xfId="0" applyFont="1" applyBorder="1" applyAlignment="1">
      <alignment vertical="top"/>
    </xf>
    <xf numFmtId="0" fontId="16" fillId="0" borderId="19" xfId="0" applyFont="1" applyBorder="1"/>
    <xf numFmtId="4" fontId="5" fillId="0" borderId="19" xfId="0" applyNumberFormat="1" applyFont="1" applyBorder="1"/>
    <xf numFmtId="2" fontId="5" fillId="0" borderId="0" xfId="0" applyNumberFormat="1" applyFont="1"/>
    <xf numFmtId="0" fontId="13" fillId="0" borderId="0" xfId="0" applyFont="1" applyAlignment="1">
      <alignment horizontal="center" vertical="top"/>
    </xf>
    <xf numFmtId="0" fontId="5" fillId="0" borderId="2" xfId="0" applyFont="1" applyBorder="1"/>
    <xf numFmtId="0" fontId="5" fillId="0" borderId="2" xfId="0" applyFont="1" applyBorder="1" applyAlignment="1">
      <alignment horizontal="left"/>
    </xf>
    <xf numFmtId="0" fontId="15" fillId="0" borderId="2" xfId="0" applyFont="1" applyBorder="1" applyAlignment="1">
      <alignment vertical="top"/>
    </xf>
    <xf numFmtId="0" fontId="16" fillId="0" borderId="2" xfId="0" applyFont="1" applyBorder="1"/>
    <xf numFmtId="4" fontId="5" fillId="0" borderId="2" xfId="0" applyNumberFormat="1" applyFont="1" applyBorder="1"/>
    <xf numFmtId="0" fontId="21" fillId="0" borderId="0" xfId="0" applyFont="1"/>
    <xf numFmtId="0" fontId="23" fillId="0" borderId="0" xfId="0" applyFont="1"/>
    <xf numFmtId="1" fontId="13" fillId="0" borderId="0" xfId="0" applyNumberFormat="1" applyFont="1"/>
    <xf numFmtId="1" fontId="13" fillId="0" borderId="0" xfId="0" applyNumberFormat="1" applyFont="1" applyAlignment="1">
      <alignment vertical="center"/>
    </xf>
    <xf numFmtId="1" fontId="13" fillId="0" borderId="0" xfId="1" applyNumberFormat="1" applyFont="1"/>
    <xf numFmtId="0" fontId="13" fillId="0" borderId="0" xfId="0" applyNumberFormat="1" applyFont="1"/>
    <xf numFmtId="0" fontId="13" fillId="0" borderId="0" xfId="0" applyNumberFormat="1" applyFont="1" applyAlignment="1">
      <alignment vertical="center"/>
    </xf>
    <xf numFmtId="0" fontId="13" fillId="0" borderId="0" xfId="1" applyNumberFormat="1" applyFont="1"/>
    <xf numFmtId="0" fontId="5" fillId="0" borderId="0" xfId="0" applyFont="1" applyFill="1" applyAlignment="1">
      <alignment horizontal="center"/>
    </xf>
    <xf numFmtId="0" fontId="13" fillId="0" borderId="0" xfId="0" applyFont="1" applyFill="1"/>
    <xf numFmtId="0" fontId="13" fillId="0" borderId="0" xfId="0" applyFont="1" applyFill="1" applyAlignment="1">
      <alignment horizontal="center"/>
    </xf>
    <xf numFmtId="44" fontId="13" fillId="0" borderId="0" xfId="0" applyNumberFormat="1" applyFont="1" applyFill="1" applyAlignment="1">
      <alignment horizontal="center"/>
    </xf>
    <xf numFmtId="44" fontId="13" fillId="0" borderId="0" xfId="0" applyNumberFormat="1" applyFont="1" applyFill="1" applyAlignment="1">
      <alignment horizontal="center" vertical="top"/>
    </xf>
    <xf numFmtId="44" fontId="13" fillId="0" borderId="0" xfId="0" applyNumberFormat="1" applyFont="1" applyFill="1"/>
    <xf numFmtId="0" fontId="5" fillId="13" borderId="20" xfId="0" applyFont="1" applyFill="1" applyBorder="1" applyAlignment="1">
      <alignment horizontal="left" textRotation="60" wrapText="1"/>
    </xf>
    <xf numFmtId="1" fontId="13" fillId="5" borderId="2" xfId="0" applyNumberFormat="1" applyFont="1" applyFill="1" applyBorder="1"/>
    <xf numFmtId="0" fontId="13" fillId="5" borderId="2" xfId="0" applyNumberFormat="1" applyFont="1" applyFill="1" applyBorder="1"/>
    <xf numFmtId="44" fontId="13" fillId="5" borderId="2" xfId="1" applyFont="1" applyFill="1" applyBorder="1"/>
    <xf numFmtId="0" fontId="13" fillId="5" borderId="2" xfId="0" applyFont="1" applyFill="1" applyBorder="1"/>
    <xf numFmtId="2" fontId="5" fillId="21" borderId="0" xfId="0" applyNumberFormat="1" applyFont="1" applyFill="1"/>
    <xf numFmtId="0" fontId="5" fillId="0" borderId="0" xfId="0" applyFont="1" applyFill="1" applyAlignment="1">
      <alignment horizontal="center" vertical="center"/>
    </xf>
    <xf numFmtId="1" fontId="13" fillId="0" borderId="0" xfId="0" applyNumberFormat="1" applyFont="1" applyFill="1"/>
    <xf numFmtId="0" fontId="13" fillId="0" borderId="0" xfId="0" applyNumberFormat="1" applyFont="1" applyFill="1"/>
    <xf numFmtId="4" fontId="13" fillId="0" borderId="0" xfId="0" applyNumberFormat="1" applyFont="1" applyFill="1"/>
    <xf numFmtId="4" fontId="5" fillId="21" borderId="0" xfId="0" applyNumberFormat="1" applyFont="1" applyFill="1" applyAlignment="1">
      <alignment horizontal="right"/>
    </xf>
    <xf numFmtId="4" fontId="5" fillId="5" borderId="2" xfId="0" applyNumberFormat="1" applyFont="1" applyFill="1" applyBorder="1" applyAlignment="1">
      <alignment horizontal="center" vertical="center"/>
    </xf>
    <xf numFmtId="0" fontId="0" fillId="5" borderId="0" xfId="0" applyFill="1"/>
    <xf numFmtId="4" fontId="13" fillId="5" borderId="0" xfId="0" applyNumberFormat="1" applyFont="1" applyFill="1"/>
    <xf numFmtId="2" fontId="5" fillId="5" borderId="0" xfId="0" applyNumberFormat="1" applyFont="1" applyFill="1"/>
    <xf numFmtId="1" fontId="13" fillId="5" borderId="0" xfId="0" applyNumberFormat="1" applyFont="1" applyFill="1"/>
    <xf numFmtId="0" fontId="13" fillId="5" borderId="0" xfId="0" applyNumberFormat="1" applyFont="1" applyFill="1"/>
    <xf numFmtId="2" fontId="5" fillId="5" borderId="2" xfId="0" applyNumberFormat="1" applyFont="1" applyFill="1" applyBorder="1" applyAlignment="1">
      <alignment horizontal="center" vertical="center"/>
    </xf>
    <xf numFmtId="4" fontId="5" fillId="5" borderId="13" xfId="0" applyNumberFormat="1" applyFont="1" applyFill="1" applyBorder="1" applyAlignment="1">
      <alignment horizontal="center" vertical="center"/>
    </xf>
    <xf numFmtId="4" fontId="5" fillId="5" borderId="0" xfId="0" applyNumberFormat="1" applyFont="1" applyFill="1"/>
    <xf numFmtId="2" fontId="13" fillId="5" borderId="0" xfId="0" applyNumberFormat="1" applyFont="1" applyFill="1" applyAlignment="1">
      <alignment horizontal="center"/>
    </xf>
    <xf numFmtId="1" fontId="13" fillId="5" borderId="0" xfId="1" applyNumberFormat="1" applyFont="1" applyFill="1"/>
    <xf numFmtId="0" fontId="13" fillId="5" borderId="0" xfId="1" applyNumberFormat="1" applyFont="1" applyFill="1"/>
    <xf numFmtId="0" fontId="5" fillId="0" borderId="0" xfId="0" applyFont="1" applyFill="1" applyBorder="1" applyAlignment="1">
      <alignment horizontal="left" textRotation="60" wrapText="1"/>
    </xf>
    <xf numFmtId="0" fontId="13" fillId="22" borderId="2" xfId="0" applyFont="1" applyFill="1" applyBorder="1"/>
    <xf numFmtId="44" fontId="13" fillId="22" borderId="0" xfId="0" applyNumberFormat="1" applyFont="1" applyFill="1"/>
    <xf numFmtId="0" fontId="0" fillId="22" borderId="0" xfId="0" applyFill="1"/>
    <xf numFmtId="0" fontId="13" fillId="22" borderId="0" xfId="0" applyFont="1" applyFill="1"/>
    <xf numFmtId="44" fontId="5" fillId="22" borderId="0" xfId="1" applyFont="1" applyFill="1" applyAlignment="1">
      <alignment horizontal="center"/>
    </xf>
    <xf numFmtId="0" fontId="1" fillId="3" borderId="2" xfId="0" applyFont="1" applyFill="1" applyBorder="1" applyProtection="1"/>
    <xf numFmtId="0" fontId="0" fillId="0" borderId="0" xfId="0" applyProtection="1"/>
    <xf numFmtId="0" fontId="2" fillId="0" borderId="0" xfId="0" applyFont="1" applyBorder="1" applyAlignment="1" applyProtection="1">
      <alignment horizontal="left"/>
    </xf>
    <xf numFmtId="0" fontId="25" fillId="3" borderId="2" xfId="0" applyFont="1" applyFill="1" applyBorder="1" applyProtection="1"/>
    <xf numFmtId="0" fontId="1" fillId="0" borderId="2" xfId="0" applyFont="1" applyBorder="1" applyProtection="1"/>
    <xf numFmtId="0" fontId="25" fillId="0" borderId="0" xfId="0" applyFont="1" applyBorder="1" applyProtection="1"/>
    <xf numFmtId="0" fontId="1" fillId="0" borderId="2" xfId="0" applyFont="1" applyFill="1" applyBorder="1" applyProtection="1"/>
    <xf numFmtId="0" fontId="25" fillId="0" borderId="0" xfId="0" applyFont="1" applyFill="1" applyBorder="1" applyProtection="1"/>
    <xf numFmtId="0" fontId="1" fillId="0" borderId="0" xfId="0" applyFont="1" applyProtection="1"/>
    <xf numFmtId="0" fontId="3" fillId="0" borderId="0" xfId="0" applyFont="1" applyProtection="1"/>
    <xf numFmtId="0" fontId="2" fillId="0" borderId="0" xfId="0" applyFont="1" applyProtection="1"/>
    <xf numFmtId="0" fontId="1" fillId="3" borderId="2" xfId="0" applyFont="1" applyFill="1" applyBorder="1" applyAlignment="1" applyProtection="1">
      <alignment horizontal="center" vertical="center"/>
    </xf>
    <xf numFmtId="44" fontId="2" fillId="0" borderId="2" xfId="1" applyNumberFormat="1" applyFont="1" applyBorder="1" applyProtection="1"/>
    <xf numFmtId="44" fontId="2" fillId="0" borderId="2" xfId="0" applyNumberFormat="1" applyFont="1" applyBorder="1" applyProtection="1"/>
    <xf numFmtId="44" fontId="2" fillId="0" borderId="2" xfId="0" applyNumberFormat="1" applyFont="1" applyBorder="1" applyAlignment="1" applyProtection="1">
      <alignment horizontal="right"/>
    </xf>
    <xf numFmtId="0" fontId="26" fillId="0" borderId="0" xfId="0" applyFont="1" applyBorder="1" applyAlignment="1" applyProtection="1">
      <alignment horizontal="left"/>
    </xf>
    <xf numFmtId="0" fontId="6" fillId="0" borderId="2" xfId="0" applyFont="1" applyBorder="1" applyAlignment="1">
      <alignment horizontal="left" vertical="center"/>
    </xf>
    <xf numFmtId="0" fontId="2" fillId="0" borderId="0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right"/>
    </xf>
    <xf numFmtId="0" fontId="6" fillId="0" borderId="19" xfId="0" applyFont="1" applyBorder="1" applyAlignment="1">
      <alignment horizontal="left" vertical="center"/>
    </xf>
    <xf numFmtId="2" fontId="7" fillId="0" borderId="19" xfId="0" applyNumberFormat="1" applyFont="1" applyBorder="1" applyAlignment="1">
      <alignment horizontal="center" vertical="center"/>
    </xf>
    <xf numFmtId="0" fontId="27" fillId="3" borderId="2" xfId="0" applyFont="1" applyFill="1" applyBorder="1" applyProtection="1"/>
    <xf numFmtId="0" fontId="21" fillId="0" borderId="2" xfId="0" applyFont="1" applyBorder="1"/>
    <xf numFmtId="4" fontId="5" fillId="0" borderId="5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left" wrapText="1"/>
    </xf>
    <xf numFmtId="0" fontId="15" fillId="9" borderId="6" xfId="2" applyFont="1" applyFill="1" applyBorder="1" applyAlignment="1">
      <alignment vertical="top"/>
    </xf>
    <xf numFmtId="0" fontId="16" fillId="0" borderId="6" xfId="0" applyFont="1" applyBorder="1" applyAlignment="1">
      <alignment horizontal="center" wrapText="1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4" fontId="16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4" fontId="16" fillId="0" borderId="18" xfId="0" applyNumberFormat="1" applyFont="1" applyBorder="1" applyAlignment="1">
      <alignment horizontal="center" vertical="center"/>
    </xf>
    <xf numFmtId="4" fontId="5" fillId="5" borderId="19" xfId="0" applyNumberFormat="1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left" vertical="center"/>
    </xf>
    <xf numFmtId="0" fontId="15" fillId="5" borderId="19" xfId="2" applyFont="1" applyFill="1" applyBorder="1" applyAlignment="1">
      <alignment vertical="top" wrapText="1"/>
    </xf>
    <xf numFmtId="0" fontId="5" fillId="5" borderId="19" xfId="0" applyFont="1" applyFill="1" applyBorder="1" applyAlignment="1">
      <alignment horizontal="center" vertical="center"/>
    </xf>
    <xf numFmtId="4" fontId="16" fillId="5" borderId="19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left" vertical="center"/>
    </xf>
    <xf numFmtId="0" fontId="15" fillId="0" borderId="23" xfId="2" applyFont="1" applyFill="1" applyBorder="1" applyAlignment="1">
      <alignment vertical="top" wrapText="1"/>
    </xf>
    <xf numFmtId="0" fontId="5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4" fontId="5" fillId="0" borderId="22" xfId="0" applyNumberFormat="1" applyFont="1" applyBorder="1" applyAlignment="1">
      <alignment horizontal="center" vertical="center"/>
    </xf>
    <xf numFmtId="4" fontId="5" fillId="0" borderId="23" xfId="0" applyNumberFormat="1" applyFont="1" applyBorder="1" applyAlignment="1">
      <alignment horizontal="center" vertical="center"/>
    </xf>
    <xf numFmtId="4" fontId="16" fillId="0" borderId="24" xfId="0" applyNumberFormat="1" applyFont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2" fontId="5" fillId="0" borderId="0" xfId="0" applyNumberFormat="1" applyFont="1" applyFill="1"/>
    <xf numFmtId="4" fontId="5" fillId="0" borderId="5" xfId="0" applyNumberFormat="1" applyFont="1" applyFill="1" applyBorder="1" applyAlignment="1">
      <alignment horizontal="center" vertical="center"/>
    </xf>
    <xf numFmtId="4" fontId="5" fillId="5" borderId="6" xfId="0" applyNumberFormat="1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left" vertical="center"/>
    </xf>
    <xf numFmtId="0" fontId="15" fillId="5" borderId="6" xfId="2" applyFont="1" applyFill="1" applyBorder="1" applyAlignment="1">
      <alignment vertical="top" wrapText="1"/>
    </xf>
    <xf numFmtId="0" fontId="5" fillId="5" borderId="6" xfId="0" applyFont="1" applyFill="1" applyBorder="1" applyAlignment="1">
      <alignment horizontal="center" vertical="center"/>
    </xf>
    <xf numFmtId="4" fontId="16" fillId="5" borderId="6" xfId="0" applyNumberFormat="1" applyFont="1" applyFill="1" applyBorder="1" applyAlignment="1">
      <alignment horizontal="center" vertical="center"/>
    </xf>
    <xf numFmtId="4" fontId="5" fillId="0" borderId="27" xfId="0" applyNumberFormat="1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left" vertical="center"/>
    </xf>
    <xf numFmtId="0" fontId="15" fillId="0" borderId="28" xfId="2" applyFont="1" applyFill="1" applyBorder="1" applyAlignment="1">
      <alignment vertical="top" wrapText="1"/>
    </xf>
    <xf numFmtId="0" fontId="5" fillId="0" borderId="28" xfId="0" applyFont="1" applyFill="1" applyBorder="1" applyAlignment="1">
      <alignment horizontal="center" vertical="center"/>
    </xf>
    <xf numFmtId="4" fontId="16" fillId="0" borderId="29" xfId="0" applyNumberFormat="1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/>
    </xf>
    <xf numFmtId="0" fontId="5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4" fontId="5" fillId="0" borderId="25" xfId="0" applyNumberFormat="1" applyFont="1" applyBorder="1" applyAlignment="1">
      <alignment horizontal="center" vertical="center"/>
    </xf>
    <xf numFmtId="4" fontId="16" fillId="0" borderId="26" xfId="0" applyNumberFormat="1" applyFont="1" applyBorder="1" applyAlignment="1">
      <alignment horizontal="center" vertical="center"/>
    </xf>
    <xf numFmtId="4" fontId="5" fillId="0" borderId="30" xfId="0" applyNumberFormat="1" applyFont="1" applyBorder="1" applyAlignment="1">
      <alignment horizontal="center" vertical="center"/>
    </xf>
    <xf numFmtId="4" fontId="5" fillId="0" borderId="16" xfId="0" applyNumberFormat="1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17" xfId="0" applyFont="1" applyFill="1" applyBorder="1" applyAlignment="1">
      <alignment horizontal="center" vertical="center"/>
    </xf>
    <xf numFmtId="4" fontId="16" fillId="0" borderId="18" xfId="0" applyNumberFormat="1" applyFont="1" applyFill="1" applyBorder="1" applyAlignment="1">
      <alignment horizontal="center" vertical="center"/>
    </xf>
    <xf numFmtId="4" fontId="5" fillId="0" borderId="25" xfId="0" applyNumberFormat="1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center" vertical="center"/>
    </xf>
    <xf numFmtId="4" fontId="16" fillId="0" borderId="26" xfId="0" applyNumberFormat="1" applyFont="1" applyFill="1" applyBorder="1" applyAlignment="1">
      <alignment horizontal="center" vertical="center"/>
    </xf>
    <xf numFmtId="4" fontId="5" fillId="0" borderId="22" xfId="0" applyNumberFormat="1" applyFont="1" applyFill="1" applyBorder="1" applyAlignment="1">
      <alignment horizontal="center" vertical="center"/>
    </xf>
    <xf numFmtId="4" fontId="5" fillId="0" borderId="23" xfId="0" applyNumberFormat="1" applyFont="1" applyFill="1" applyBorder="1" applyAlignment="1">
      <alignment horizontal="center" vertical="center"/>
    </xf>
    <xf numFmtId="4" fontId="5" fillId="0" borderId="26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2" fontId="15" fillId="0" borderId="31" xfId="0" applyNumberFormat="1" applyFont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2" fontId="15" fillId="0" borderId="13" xfId="0" applyNumberFormat="1" applyFont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/>
    </xf>
    <xf numFmtId="2" fontId="15" fillId="0" borderId="17" xfId="0" applyNumberFormat="1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15" fillId="0" borderId="17" xfId="0" applyFont="1" applyBorder="1" applyAlignment="1">
      <alignment horizontal="center" vertical="center"/>
    </xf>
    <xf numFmtId="2" fontId="15" fillId="0" borderId="18" xfId="0" applyNumberFormat="1" applyFont="1" applyBorder="1" applyAlignment="1">
      <alignment horizontal="center" vertical="center"/>
    </xf>
    <xf numFmtId="4" fontId="15" fillId="0" borderId="17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2" fontId="15" fillId="0" borderId="28" xfId="0" applyNumberFormat="1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4" fontId="15" fillId="0" borderId="5" xfId="0" applyNumberFormat="1" applyFont="1" applyBorder="1" applyAlignment="1">
      <alignment horizontal="center" vertical="center"/>
    </xf>
    <xf numFmtId="4" fontId="15" fillId="0" borderId="30" xfId="0" applyNumberFormat="1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2" fontId="15" fillId="0" borderId="23" xfId="0" applyNumberFormat="1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2" fontId="15" fillId="0" borderId="22" xfId="0" applyNumberFormat="1" applyFont="1" applyBorder="1" applyAlignment="1">
      <alignment horizontal="center" vertical="center"/>
    </xf>
    <xf numFmtId="2" fontId="15" fillId="0" borderId="24" xfId="0" applyNumberFormat="1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2" fontId="15" fillId="0" borderId="34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5" fillId="0" borderId="34" xfId="2" applyFont="1" applyFill="1" applyBorder="1" applyAlignment="1">
      <alignment vertical="top" wrapText="1"/>
    </xf>
    <xf numFmtId="0" fontId="15" fillId="0" borderId="34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2" fontId="15" fillId="0" borderId="37" xfId="0" applyNumberFormat="1" applyFont="1" applyBorder="1" applyAlignment="1">
      <alignment horizontal="left" vertical="center"/>
    </xf>
    <xf numFmtId="0" fontId="15" fillId="0" borderId="37" xfId="0" applyFont="1" applyBorder="1" applyAlignment="1">
      <alignment horizontal="left" vertical="center"/>
    </xf>
    <xf numFmtId="0" fontId="15" fillId="0" borderId="37" xfId="2" applyFont="1" applyFill="1" applyBorder="1" applyAlignment="1">
      <alignment vertical="top" wrapText="1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" fontId="15" fillId="0" borderId="23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31" xfId="0" applyNumberFormat="1" applyFont="1" applyBorder="1" applyAlignment="1">
      <alignment horizontal="center" vertical="center"/>
    </xf>
    <xf numFmtId="2" fontId="5" fillId="0" borderId="30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 vertical="center"/>
    </xf>
    <xf numFmtId="2" fontId="16" fillId="0" borderId="13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2" fontId="16" fillId="0" borderId="18" xfId="0" applyNumberFormat="1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2" fontId="5" fillId="0" borderId="25" xfId="0" applyNumberFormat="1" applyFont="1" applyBorder="1" applyAlignment="1">
      <alignment horizontal="center" vertical="center"/>
    </xf>
    <xf numFmtId="2" fontId="5" fillId="0" borderId="23" xfId="0" applyNumberFormat="1" applyFont="1" applyBorder="1" applyAlignment="1">
      <alignment horizontal="center" vertical="center"/>
    </xf>
    <xf numFmtId="0" fontId="13" fillId="0" borderId="23" xfId="0" applyFont="1" applyBorder="1"/>
    <xf numFmtId="4" fontId="5" fillId="0" borderId="24" xfId="0" applyNumberFormat="1" applyFont="1" applyBorder="1" applyAlignment="1">
      <alignment horizontal="center" vertical="center"/>
    </xf>
    <xf numFmtId="2" fontId="5" fillId="0" borderId="22" xfId="0" applyNumberFormat="1" applyFont="1" applyBorder="1" applyAlignment="1">
      <alignment horizontal="center" vertical="center"/>
    </xf>
    <xf numFmtId="2" fontId="16" fillId="0" borderId="24" xfId="0" applyNumberFormat="1" applyFont="1" applyBorder="1" applyAlignment="1">
      <alignment horizontal="center" vertical="center"/>
    </xf>
    <xf numFmtId="4" fontId="15" fillId="0" borderId="25" xfId="0" applyNumberFormat="1" applyFont="1" applyBorder="1" applyAlignment="1">
      <alignment horizontal="center" vertical="center"/>
    </xf>
    <xf numFmtId="0" fontId="15" fillId="0" borderId="23" xfId="0" applyFont="1" applyBorder="1"/>
    <xf numFmtId="4" fontId="15" fillId="0" borderId="24" xfId="0" applyNumberFormat="1" applyFont="1" applyBorder="1" applyAlignment="1">
      <alignment horizontal="center" vertical="center"/>
    </xf>
    <xf numFmtId="2" fontId="5" fillId="5" borderId="5" xfId="0" applyNumberFormat="1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4" fontId="5" fillId="5" borderId="10" xfId="0" applyNumberFormat="1" applyFont="1" applyFill="1" applyBorder="1" applyAlignment="1">
      <alignment horizontal="left" vertical="center"/>
    </xf>
    <xf numFmtId="0" fontId="5" fillId="5" borderId="10" xfId="0" applyFont="1" applyFill="1" applyBorder="1" applyAlignment="1">
      <alignment horizontal="left" vertical="center"/>
    </xf>
    <xf numFmtId="0" fontId="15" fillId="5" borderId="10" xfId="2" applyFont="1" applyFill="1" applyBorder="1" applyAlignment="1">
      <alignment vertical="top" wrapText="1"/>
    </xf>
    <xf numFmtId="0" fontId="5" fillId="5" borderId="10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/>
    </xf>
    <xf numFmtId="4" fontId="5" fillId="5" borderId="17" xfId="0" applyNumberFormat="1" applyFont="1" applyFill="1" applyBorder="1" applyAlignment="1">
      <alignment horizontal="left" vertical="center"/>
    </xf>
    <xf numFmtId="0" fontId="5" fillId="5" borderId="17" xfId="0" applyFont="1" applyFill="1" applyBorder="1" applyAlignment="1">
      <alignment horizontal="left" vertical="center"/>
    </xf>
    <xf numFmtId="0" fontId="15" fillId="5" borderId="17" xfId="2" applyFont="1" applyFill="1" applyBorder="1" applyAlignment="1">
      <alignment vertical="top" wrapText="1"/>
    </xf>
    <xf numFmtId="0" fontId="5" fillId="5" borderId="17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2" fontId="5" fillId="0" borderId="39" xfId="0" applyNumberFormat="1" applyFont="1" applyBorder="1" applyAlignment="1">
      <alignment horizontal="center" vertical="center"/>
    </xf>
    <xf numFmtId="4" fontId="5" fillId="0" borderId="23" xfId="0" applyNumberFormat="1" applyFont="1" applyBorder="1" applyAlignment="1">
      <alignment horizontal="left" vertical="center"/>
    </xf>
    <xf numFmtId="0" fontId="5" fillId="0" borderId="22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5" fillId="5" borderId="22" xfId="0" applyFont="1" applyFill="1" applyBorder="1" applyAlignment="1">
      <alignment horizontal="center" vertical="center"/>
    </xf>
    <xf numFmtId="4" fontId="5" fillId="5" borderId="23" xfId="0" applyNumberFormat="1" applyFont="1" applyFill="1" applyBorder="1" applyAlignment="1">
      <alignment horizontal="left" vertical="center"/>
    </xf>
    <xf numFmtId="0" fontId="5" fillId="5" borderId="23" xfId="0" applyFont="1" applyFill="1" applyBorder="1" applyAlignment="1">
      <alignment horizontal="left" vertical="center"/>
    </xf>
    <xf numFmtId="0" fontId="15" fillId="5" borderId="23" xfId="2" applyFont="1" applyFill="1" applyBorder="1" applyAlignment="1">
      <alignment vertical="top" wrapText="1"/>
    </xf>
    <xf numFmtId="0" fontId="5" fillId="5" borderId="23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left"/>
    </xf>
    <xf numFmtId="0" fontId="26" fillId="0" borderId="0" xfId="0" applyFont="1" applyBorder="1" applyAlignment="1" applyProtection="1">
      <alignment horizontal="left"/>
    </xf>
    <xf numFmtId="0" fontId="1" fillId="0" borderId="3" xfId="0" applyFont="1" applyBorder="1" applyAlignment="1" applyProtection="1">
      <alignment horizontal="right"/>
    </xf>
    <xf numFmtId="0" fontId="1" fillId="0" borderId="5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left"/>
      <protection locked="0"/>
    </xf>
    <xf numFmtId="0" fontId="2" fillId="0" borderId="5" xfId="0" applyFont="1" applyBorder="1" applyAlignment="1" applyProtection="1">
      <alignment horizontal="left"/>
      <protection locked="0"/>
    </xf>
    <xf numFmtId="0" fontId="28" fillId="0" borderId="2" xfId="0" applyFont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1" fillId="3" borderId="2" xfId="0" applyFont="1" applyFill="1" applyBorder="1" applyAlignment="1" applyProtection="1">
      <alignment horizontal="center" vertical="center"/>
    </xf>
    <xf numFmtId="44" fontId="2" fillId="0" borderId="3" xfId="0" applyNumberFormat="1" applyFont="1" applyBorder="1" applyAlignment="1" applyProtection="1">
      <alignment horizontal="center"/>
    </xf>
    <xf numFmtId="44" fontId="2" fillId="0" borderId="5" xfId="0" applyNumberFormat="1" applyFont="1" applyBorder="1" applyAlignment="1" applyProtection="1">
      <alignment horizontal="center"/>
    </xf>
    <xf numFmtId="44" fontId="2" fillId="0" borderId="3" xfId="0" applyNumberFormat="1" applyFont="1" applyBorder="1" applyAlignment="1" applyProtection="1">
      <alignment horizontal="right"/>
    </xf>
    <xf numFmtId="44" fontId="2" fillId="0" borderId="5" xfId="0" applyNumberFormat="1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left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2" fillId="0" borderId="6" xfId="0" applyFont="1" applyFill="1" applyBorder="1" applyAlignment="1" applyProtection="1">
      <alignment horizontal="center" vertical="center"/>
    </xf>
    <xf numFmtId="0" fontId="22" fillId="0" borderId="19" xfId="0" applyFont="1" applyFill="1" applyBorder="1" applyAlignment="1" applyProtection="1">
      <alignment horizontal="center" vertical="center"/>
    </xf>
    <xf numFmtId="44" fontId="24" fillId="4" borderId="0" xfId="0" applyNumberFormat="1" applyFont="1" applyFill="1" applyAlignment="1" applyProtection="1">
      <alignment horizontal="right" vertical="center"/>
    </xf>
    <xf numFmtId="0" fontId="3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right" vertical="center" indent="1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24" fillId="0" borderId="0" xfId="0" applyFont="1" applyAlignment="1" applyProtection="1">
      <alignment horizontal="left"/>
    </xf>
    <xf numFmtId="0" fontId="24" fillId="0" borderId="21" xfId="0" applyFont="1" applyBorder="1" applyAlignment="1" applyProtection="1">
      <alignment horizontal="left"/>
    </xf>
    <xf numFmtId="0" fontId="1" fillId="3" borderId="4" xfId="0" applyFont="1" applyFill="1" applyBorder="1" applyAlignment="1" applyProtection="1">
      <alignment horizontal="center" vertical="center"/>
    </xf>
    <xf numFmtId="0" fontId="6" fillId="0" borderId="2" xfId="0" applyFont="1" applyBorder="1" applyAlignment="1">
      <alignment horizontal="left" vertical="center"/>
    </xf>
    <xf numFmtId="4" fontId="17" fillId="13" borderId="0" xfId="0" applyNumberFormat="1" applyFont="1" applyFill="1" applyAlignment="1">
      <alignment horizontal="center" vertical="center" wrapText="1"/>
    </xf>
    <xf numFmtId="4" fontId="19" fillId="13" borderId="0" xfId="0" applyNumberFormat="1" applyFont="1" applyFill="1" applyAlignment="1">
      <alignment horizontal="center" vertical="center" wrapText="1"/>
    </xf>
    <xf numFmtId="0" fontId="20" fillId="13" borderId="0" xfId="0" applyFont="1" applyFill="1" applyAlignment="1">
      <alignment horizontal="center" wrapText="1"/>
    </xf>
  </cellXfs>
  <cellStyles count="3">
    <cellStyle name="Check Cell" xfId="2" builtinId="23"/>
    <cellStyle name="Currency" xfId="1" builtinId="4"/>
    <cellStyle name="Normal" xfId="0" builtinId="0"/>
  </cellStyles>
  <dxfs count="4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2</xdr:col>
      <xdr:colOff>666750</xdr:colOff>
      <xdr:row>2</xdr:row>
      <xdr:rowOff>1114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CE9933-D627-4564-872F-4178B20B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909141" cy="322608"/>
        </a:xfrm>
        <a:prstGeom prst="rect">
          <a:avLst/>
        </a:prstGeom>
      </xdr:spPr>
    </xdr:pic>
    <xdr:clientData/>
  </xdr:twoCellAnchor>
  <xdr:twoCellAnchor editAs="oneCell">
    <xdr:from>
      <xdr:col>10</xdr:col>
      <xdr:colOff>166894</xdr:colOff>
      <xdr:row>0</xdr:row>
      <xdr:rowOff>66675</xdr:rowOff>
    </xdr:from>
    <xdr:to>
      <xdr:col>13</xdr:col>
      <xdr:colOff>573984</xdr:colOff>
      <xdr:row>2</xdr:row>
      <xdr:rowOff>1114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79A955-15DF-4094-A53A-6BF588AD9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7829" y="66675"/>
          <a:ext cx="1906242" cy="3226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3:U68"/>
  <sheetViews>
    <sheetView showGridLines="0" tabSelected="1" showRuler="0" view="pageLayout" zoomScale="115" zoomScaleNormal="85" zoomScaleSheetLayoutView="115" zoomScalePageLayoutView="115" workbookViewId="0">
      <selection activeCell="I5" sqref="I5:J5"/>
    </sheetView>
  </sheetViews>
  <sheetFormatPr defaultRowHeight="15.75" x14ac:dyDescent="0.25"/>
  <cols>
    <col min="1" max="1" width="8.125" customWidth="1"/>
    <col min="2" max="2" width="7.875" customWidth="1"/>
    <col min="3" max="3" width="13.375" customWidth="1"/>
    <col min="4" max="4" width="12" customWidth="1"/>
    <col min="5" max="5" width="4.5" customWidth="1"/>
    <col min="6" max="6" width="11.375" customWidth="1"/>
    <col min="7" max="7" width="8" customWidth="1"/>
    <col min="8" max="8" width="3.75" customWidth="1"/>
    <col min="9" max="9" width="8.125" customWidth="1"/>
    <col min="10" max="10" width="8.375" customWidth="1"/>
    <col min="11" max="11" width="2.25" customWidth="1"/>
    <col min="12" max="12" width="8.125" customWidth="1"/>
    <col min="18" max="18" width="10.75" customWidth="1"/>
    <col min="19" max="19" width="4.625" customWidth="1"/>
    <col min="21" max="21" width="10.375" customWidth="1"/>
  </cols>
  <sheetData>
    <row r="3" spans="1:21" ht="13.5" customHeight="1" x14ac:dyDescent="0.25">
      <c r="A3" s="238" t="s">
        <v>0</v>
      </c>
      <c r="B3" s="419"/>
      <c r="C3" s="419"/>
      <c r="D3" s="419"/>
      <c r="E3" s="419"/>
      <c r="F3" s="239"/>
      <c r="G3" s="415" t="s">
        <v>1</v>
      </c>
      <c r="H3" s="416"/>
      <c r="I3" s="417" t="s">
        <v>978</v>
      </c>
      <c r="J3" s="418"/>
      <c r="K3" s="240"/>
      <c r="L3" s="241" t="s">
        <v>0</v>
      </c>
      <c r="M3" s="413" t="str">
        <f>IF(B3=0,"",B3)</f>
        <v/>
      </c>
      <c r="N3" s="413"/>
      <c r="O3" s="413"/>
      <c r="P3" s="413"/>
      <c r="Q3" s="239"/>
      <c r="R3" s="239"/>
      <c r="S3" s="239"/>
      <c r="T3" s="239"/>
      <c r="U3" s="239"/>
    </row>
    <row r="4" spans="1:21" ht="13.5" customHeight="1" x14ac:dyDescent="0.25">
      <c r="A4" s="238" t="s">
        <v>2</v>
      </c>
      <c r="B4" s="419"/>
      <c r="C4" s="419"/>
      <c r="D4" s="419"/>
      <c r="E4" s="419"/>
      <c r="F4" s="239"/>
      <c r="G4" s="415" t="s">
        <v>3</v>
      </c>
      <c r="H4" s="416"/>
      <c r="I4" s="417" t="s">
        <v>4</v>
      </c>
      <c r="J4" s="418"/>
      <c r="K4" s="240"/>
      <c r="L4" s="241" t="s">
        <v>2</v>
      </c>
      <c r="M4" s="413" t="str">
        <f>IF(B4=0,"",B4)</f>
        <v/>
      </c>
      <c r="N4" s="413"/>
      <c r="O4" s="413"/>
      <c r="P4" s="413"/>
      <c r="Q4" s="239"/>
      <c r="R4" s="239"/>
      <c r="S4" s="239"/>
      <c r="T4" s="239"/>
      <c r="U4" s="239"/>
    </row>
    <row r="5" spans="1:21" ht="13.5" customHeight="1" x14ac:dyDescent="0.25">
      <c r="A5" s="259" t="s">
        <v>993</v>
      </c>
      <c r="B5" s="419"/>
      <c r="C5" s="419"/>
      <c r="D5" s="419"/>
      <c r="E5" s="419"/>
      <c r="F5" s="239"/>
      <c r="G5" s="415" t="s">
        <v>6</v>
      </c>
      <c r="H5" s="416"/>
      <c r="I5" s="417" t="s">
        <v>745</v>
      </c>
      <c r="J5" s="418"/>
      <c r="K5" s="240"/>
      <c r="L5" s="259" t="s">
        <v>993</v>
      </c>
      <c r="M5" s="413" t="str">
        <f>IF(B5=0,"",B5)</f>
        <v/>
      </c>
      <c r="N5" s="413"/>
      <c r="O5" s="413"/>
      <c r="P5" s="413"/>
      <c r="Q5" s="239"/>
      <c r="R5" s="239"/>
      <c r="S5" s="239"/>
      <c r="T5" s="239"/>
      <c r="U5" s="239"/>
    </row>
    <row r="6" spans="1:21" ht="13.5" customHeight="1" x14ac:dyDescent="0.25">
      <c r="A6" s="238" t="s">
        <v>5</v>
      </c>
      <c r="B6" s="419"/>
      <c r="C6" s="419"/>
      <c r="D6" s="419"/>
      <c r="E6" s="419"/>
      <c r="F6" s="239"/>
      <c r="G6" s="415" t="s">
        <v>9</v>
      </c>
      <c r="H6" s="416"/>
      <c r="I6" s="417" t="s">
        <v>784</v>
      </c>
      <c r="J6" s="418"/>
      <c r="K6" s="240"/>
      <c r="L6" s="241" t="s">
        <v>5</v>
      </c>
      <c r="M6" s="413" t="str">
        <f>IF(B6=0,"",B6)</f>
        <v/>
      </c>
      <c r="N6" s="413"/>
      <c r="O6" s="413"/>
      <c r="P6" s="413"/>
      <c r="Q6" s="239"/>
      <c r="R6" s="239"/>
      <c r="S6" s="239"/>
      <c r="T6" s="239"/>
      <c r="U6" s="239"/>
    </row>
    <row r="7" spans="1:21" ht="13.5" customHeight="1" x14ac:dyDescent="0.25">
      <c r="A7" s="242" t="s">
        <v>988</v>
      </c>
      <c r="B7" s="420"/>
      <c r="C7" s="420"/>
      <c r="D7" s="420"/>
      <c r="E7" s="420"/>
      <c r="F7" s="239"/>
      <c r="G7" s="415" t="s">
        <v>12</v>
      </c>
      <c r="H7" s="416"/>
      <c r="I7" s="417" t="s">
        <v>987</v>
      </c>
      <c r="J7" s="418"/>
      <c r="K7" s="240"/>
      <c r="L7" s="243"/>
      <c r="M7" s="414"/>
      <c r="N7" s="414"/>
      <c r="O7" s="414"/>
      <c r="P7" s="414"/>
      <c r="Q7" s="239"/>
      <c r="R7" s="239"/>
      <c r="S7" s="239"/>
      <c r="T7" s="239"/>
      <c r="U7" s="239"/>
    </row>
    <row r="8" spans="1:21" ht="13.5" customHeight="1" x14ac:dyDescent="0.25">
      <c r="A8" s="242" t="s">
        <v>8</v>
      </c>
      <c r="B8" s="420"/>
      <c r="C8" s="420"/>
      <c r="D8" s="420"/>
      <c r="E8" s="420"/>
      <c r="F8" s="239"/>
      <c r="G8" s="415" t="s">
        <v>981</v>
      </c>
      <c r="H8" s="416"/>
      <c r="I8" s="417" t="s">
        <v>995</v>
      </c>
      <c r="J8" s="418"/>
      <c r="K8" s="240"/>
      <c r="L8" s="245"/>
      <c r="M8" s="414"/>
      <c r="N8" s="414"/>
      <c r="O8" s="414"/>
      <c r="P8" s="414"/>
      <c r="Q8" s="239"/>
      <c r="R8" s="239"/>
      <c r="S8" s="239"/>
      <c r="T8" s="239"/>
      <c r="U8" s="239"/>
    </row>
    <row r="9" spans="1:21" ht="13.5" customHeight="1" x14ac:dyDescent="0.25">
      <c r="A9" s="244" t="s">
        <v>11</v>
      </c>
      <c r="B9" s="420"/>
      <c r="C9" s="420"/>
      <c r="D9" s="420"/>
      <c r="E9" s="420"/>
      <c r="F9" s="239"/>
      <c r="G9" s="415" t="s">
        <v>13</v>
      </c>
      <c r="H9" s="416"/>
      <c r="I9" s="417" t="s">
        <v>994</v>
      </c>
      <c r="J9" s="418"/>
      <c r="K9" s="240"/>
      <c r="L9" s="243"/>
      <c r="M9" s="414"/>
      <c r="N9" s="414"/>
      <c r="O9" s="414"/>
      <c r="P9" s="414"/>
      <c r="Q9" s="239"/>
      <c r="R9" s="239"/>
      <c r="S9" s="239"/>
      <c r="T9" s="239"/>
      <c r="U9" s="239"/>
    </row>
    <row r="10" spans="1:21" s="4" customFormat="1" ht="13.5" customHeight="1" x14ac:dyDescent="0.2">
      <c r="A10" s="242" t="s">
        <v>928</v>
      </c>
      <c r="B10" s="420"/>
      <c r="C10" s="420"/>
      <c r="D10" s="420"/>
      <c r="E10" s="420"/>
      <c r="F10" s="247"/>
      <c r="G10" s="415" t="s">
        <v>984</v>
      </c>
      <c r="H10" s="416"/>
      <c r="I10" s="417" t="s">
        <v>992</v>
      </c>
      <c r="J10" s="418"/>
      <c r="K10" s="240"/>
      <c r="L10" s="243"/>
      <c r="M10" s="414"/>
      <c r="N10" s="414"/>
      <c r="O10" s="414"/>
      <c r="P10" s="414"/>
      <c r="Q10" s="247"/>
      <c r="R10" s="247"/>
      <c r="S10" s="247"/>
      <c r="T10" s="247"/>
      <c r="U10" s="248"/>
    </row>
    <row r="11" spans="1:21" s="4" customFormat="1" ht="13.5" customHeight="1" x14ac:dyDescent="0.2">
      <c r="A11" s="246"/>
      <c r="B11" s="420"/>
      <c r="C11" s="420"/>
      <c r="D11" s="420"/>
      <c r="E11" s="420"/>
      <c r="F11" s="247"/>
      <c r="G11" s="256"/>
      <c r="H11" s="256"/>
      <c r="I11" s="255"/>
      <c r="J11" s="255"/>
      <c r="K11" s="240"/>
      <c r="L11" s="243"/>
      <c r="M11" s="253"/>
      <c r="N11" s="253"/>
      <c r="O11" s="253"/>
      <c r="P11" s="253"/>
      <c r="Q11" s="247"/>
      <c r="R11" s="247"/>
      <c r="S11" s="247"/>
      <c r="T11" s="247"/>
      <c r="U11" s="248"/>
    </row>
    <row r="12" spans="1:21" s="4" customFormat="1" ht="13.5" customHeight="1" x14ac:dyDescent="0.2">
      <c r="A12" s="438" t="s">
        <v>986</v>
      </c>
      <c r="B12" s="438"/>
      <c r="C12" s="438"/>
      <c r="D12" s="247"/>
      <c r="E12" s="247"/>
      <c r="F12" s="247"/>
      <c r="G12" s="247"/>
      <c r="H12" s="247"/>
      <c r="I12" s="247"/>
      <c r="J12" s="247"/>
      <c r="K12" s="247"/>
      <c r="L12" s="438" t="s">
        <v>985</v>
      </c>
      <c r="M12" s="438"/>
      <c r="N12" s="438"/>
      <c r="O12" s="247"/>
      <c r="P12" s="247"/>
      <c r="Q12" s="247"/>
      <c r="R12" s="247"/>
      <c r="S12" s="247"/>
      <c r="T12" s="247"/>
      <c r="U12" s="247"/>
    </row>
    <row r="13" spans="1:21" s="4" customFormat="1" ht="12.75" customHeight="1" x14ac:dyDescent="0.2">
      <c r="A13" s="439"/>
      <c r="B13" s="439"/>
      <c r="C13" s="439"/>
      <c r="D13" s="247"/>
      <c r="E13" s="247"/>
      <c r="F13" s="247"/>
      <c r="G13" s="247"/>
      <c r="H13" s="247"/>
      <c r="I13" s="247"/>
      <c r="J13" s="247"/>
      <c r="K13" s="247"/>
      <c r="L13" s="439"/>
      <c r="M13" s="439"/>
      <c r="N13" s="439"/>
      <c r="O13" s="248"/>
      <c r="P13" s="248"/>
      <c r="Q13" s="248"/>
      <c r="R13" s="248"/>
      <c r="S13" s="248"/>
      <c r="T13" s="248"/>
      <c r="U13" s="247"/>
    </row>
    <row r="14" spans="1:21" s="4" customFormat="1" ht="12.75" customHeight="1" x14ac:dyDescent="0.2">
      <c r="A14" s="249" t="s">
        <v>14</v>
      </c>
      <c r="B14" s="436" t="s">
        <v>15</v>
      </c>
      <c r="C14" s="440"/>
      <c r="D14" s="440"/>
      <c r="E14" s="437"/>
      <c r="F14" s="436" t="s">
        <v>16</v>
      </c>
      <c r="G14" s="437"/>
      <c r="H14" s="249" t="s">
        <v>17</v>
      </c>
      <c r="I14" s="249" t="s">
        <v>989</v>
      </c>
      <c r="J14" s="436" t="s">
        <v>990</v>
      </c>
      <c r="K14" s="437"/>
      <c r="L14" s="436" t="s">
        <v>15</v>
      </c>
      <c r="M14" s="440"/>
      <c r="N14" s="440"/>
      <c r="O14" s="440"/>
      <c r="P14" s="423" t="s">
        <v>16</v>
      </c>
      <c r="Q14" s="423"/>
      <c r="R14" s="423"/>
      <c r="S14" s="249" t="s">
        <v>17</v>
      </c>
      <c r="T14" s="249" t="s">
        <v>989</v>
      </c>
      <c r="U14" s="249" t="s">
        <v>990</v>
      </c>
    </row>
    <row r="15" spans="1:21" s="4" customFormat="1" ht="13.5" customHeight="1" x14ac:dyDescent="0.2">
      <c r="A15" s="1"/>
      <c r="B15" s="428" t="str">
        <f t="shared" ref="B15:B46" si="0">IF(A15="","",VLOOKUP(A15,cabinets_data,3,0))</f>
        <v/>
      </c>
      <c r="C15" s="429"/>
      <c r="D15" s="429"/>
      <c r="E15" s="430"/>
      <c r="F15" s="417"/>
      <c r="G15" s="418"/>
      <c r="H15" s="5"/>
      <c r="I15" s="250" t="str">
        <f>IF(A15="","",VLOOKUP(A15,cabinets_data,MATCH(lists_db!$A$29,data_header,0),0))</f>
        <v/>
      </c>
      <c r="J15" s="426" t="str">
        <f>IF(A15="","",IF(H15=0,IF(I15&gt;0,"MISSING QTY",""),IF(I15="N/A","N/A",I15*H15)))</f>
        <v/>
      </c>
      <c r="K15" s="427"/>
      <c r="L15" s="417"/>
      <c r="M15" s="421"/>
      <c r="N15" s="421"/>
      <c r="O15" s="418"/>
      <c r="P15" s="422"/>
      <c r="Q15" s="422"/>
      <c r="R15" s="422"/>
      <c r="S15" s="5"/>
      <c r="T15" s="251" t="str">
        <f>IF(L15="","",VLOOKUP(L15,acc_data,MATCH(lists_db!$A$33,acc_data_header,0),0))</f>
        <v/>
      </c>
      <c r="U15" s="252" t="str">
        <f t="shared" ref="U15:U22" si="1">IF(L15="","",IF(S15=0,IF(T15&gt;0,"MISSING QTY",""),T15*S15))</f>
        <v/>
      </c>
    </row>
    <row r="16" spans="1:21" s="4" customFormat="1" ht="13.5" customHeight="1" x14ac:dyDescent="0.2">
      <c r="A16" s="1"/>
      <c r="B16" s="428" t="str">
        <f t="shared" si="0"/>
        <v/>
      </c>
      <c r="C16" s="429"/>
      <c r="D16" s="429"/>
      <c r="E16" s="430"/>
      <c r="F16" s="417"/>
      <c r="G16" s="418"/>
      <c r="H16" s="5"/>
      <c r="I16" s="250" t="str">
        <f>IF(A16="","",VLOOKUP(A16,cabinets_data,MATCH(lists_db!$A$29,data_header,0),0))</f>
        <v/>
      </c>
      <c r="J16" s="426" t="str">
        <f t="shared" ref="J16:J46" si="2">IF(A16="","",IF(H16=0,IF(I16&gt;0,"MISSING QTY",""),IF(I16="N/A","N/A",I16*H16)))</f>
        <v/>
      </c>
      <c r="K16" s="427"/>
      <c r="L16" s="417"/>
      <c r="M16" s="421"/>
      <c r="N16" s="421"/>
      <c r="O16" s="418"/>
      <c r="P16" s="422"/>
      <c r="Q16" s="422"/>
      <c r="R16" s="422"/>
      <c r="S16" s="5"/>
      <c r="T16" s="251" t="str">
        <f>IF(L16="","",VLOOKUP(L16,acc_data,MATCH(lists_db!$A$33,acc_data_header,0),0))</f>
        <v/>
      </c>
      <c r="U16" s="252" t="str">
        <f t="shared" si="1"/>
        <v/>
      </c>
    </row>
    <row r="17" spans="1:21" s="4" customFormat="1" ht="13.5" customHeight="1" x14ac:dyDescent="0.2">
      <c r="A17" s="1"/>
      <c r="B17" s="428" t="str">
        <f t="shared" si="0"/>
        <v/>
      </c>
      <c r="C17" s="429"/>
      <c r="D17" s="429"/>
      <c r="E17" s="430"/>
      <c r="F17" s="417"/>
      <c r="G17" s="418"/>
      <c r="H17" s="5"/>
      <c r="I17" s="250" t="str">
        <f>IF(A17="","",VLOOKUP(A17,cabinets_data,MATCH(lists_db!$A$29,data_header,0),0))</f>
        <v/>
      </c>
      <c r="J17" s="426" t="str">
        <f t="shared" si="2"/>
        <v/>
      </c>
      <c r="K17" s="427"/>
      <c r="L17" s="417"/>
      <c r="M17" s="421"/>
      <c r="N17" s="421"/>
      <c r="O17" s="418"/>
      <c r="P17" s="422"/>
      <c r="Q17" s="422"/>
      <c r="R17" s="422"/>
      <c r="S17" s="5"/>
      <c r="T17" s="251" t="str">
        <f>IF(L17="","",VLOOKUP(L17,acc_data,MATCH(lists_db!$A$33,acc_data_header,0),0))</f>
        <v/>
      </c>
      <c r="U17" s="252" t="str">
        <f t="shared" si="1"/>
        <v/>
      </c>
    </row>
    <row r="18" spans="1:21" s="4" customFormat="1" ht="13.5" customHeight="1" x14ac:dyDescent="0.2">
      <c r="A18" s="1"/>
      <c r="B18" s="428" t="str">
        <f t="shared" si="0"/>
        <v/>
      </c>
      <c r="C18" s="429"/>
      <c r="D18" s="429"/>
      <c r="E18" s="430"/>
      <c r="F18" s="417"/>
      <c r="G18" s="418"/>
      <c r="H18" s="5"/>
      <c r="I18" s="250" t="str">
        <f>IF(A18="","",VLOOKUP(A18,cabinets_data,MATCH(lists_db!$A$29,data_header,0),0))</f>
        <v/>
      </c>
      <c r="J18" s="426" t="str">
        <f t="shared" si="2"/>
        <v/>
      </c>
      <c r="K18" s="427"/>
      <c r="L18" s="417"/>
      <c r="M18" s="421"/>
      <c r="N18" s="421"/>
      <c r="O18" s="418"/>
      <c r="P18" s="422"/>
      <c r="Q18" s="422"/>
      <c r="R18" s="422"/>
      <c r="S18" s="5"/>
      <c r="T18" s="251" t="str">
        <f>IF(L18="","",VLOOKUP(L18,acc_data,MATCH(lists_db!$A$33,acc_data_header,0),0))</f>
        <v/>
      </c>
      <c r="U18" s="252" t="str">
        <f t="shared" si="1"/>
        <v/>
      </c>
    </row>
    <row r="19" spans="1:21" s="4" customFormat="1" ht="13.5" customHeight="1" x14ac:dyDescent="0.2">
      <c r="A19" s="1"/>
      <c r="B19" s="428" t="str">
        <f t="shared" si="0"/>
        <v/>
      </c>
      <c r="C19" s="429"/>
      <c r="D19" s="429"/>
      <c r="E19" s="430"/>
      <c r="F19" s="417"/>
      <c r="G19" s="418"/>
      <c r="H19" s="5"/>
      <c r="I19" s="250" t="str">
        <f>IF(A19="","",VLOOKUP(A19,cabinets_data,MATCH(lists_db!$A$29,data_header,0),0))</f>
        <v/>
      </c>
      <c r="J19" s="426" t="str">
        <f t="shared" si="2"/>
        <v/>
      </c>
      <c r="K19" s="427"/>
      <c r="L19" s="417"/>
      <c r="M19" s="421"/>
      <c r="N19" s="421"/>
      <c r="O19" s="418"/>
      <c r="P19" s="422"/>
      <c r="Q19" s="422"/>
      <c r="R19" s="422"/>
      <c r="S19" s="5"/>
      <c r="T19" s="251" t="str">
        <f>IF(L19="","",VLOOKUP(L19,acc_data,MATCH(lists_db!$A$33,acc_data_header,0),0))</f>
        <v/>
      </c>
      <c r="U19" s="252" t="str">
        <f t="shared" si="1"/>
        <v/>
      </c>
    </row>
    <row r="20" spans="1:21" s="4" customFormat="1" ht="13.5" customHeight="1" x14ac:dyDescent="0.2">
      <c r="A20" s="1"/>
      <c r="B20" s="428" t="str">
        <f t="shared" si="0"/>
        <v/>
      </c>
      <c r="C20" s="429"/>
      <c r="D20" s="429"/>
      <c r="E20" s="430"/>
      <c r="F20" s="417"/>
      <c r="G20" s="418"/>
      <c r="H20" s="5"/>
      <c r="I20" s="250" t="str">
        <f>IF(A20="","",VLOOKUP(A20,cabinets_data,MATCH(lists_db!$A$29,data_header,0),0))</f>
        <v/>
      </c>
      <c r="J20" s="426" t="str">
        <f t="shared" si="2"/>
        <v/>
      </c>
      <c r="K20" s="427"/>
      <c r="L20" s="417"/>
      <c r="M20" s="421"/>
      <c r="N20" s="421"/>
      <c r="O20" s="418"/>
      <c r="P20" s="422"/>
      <c r="Q20" s="422"/>
      <c r="R20" s="422"/>
      <c r="S20" s="5"/>
      <c r="T20" s="251" t="str">
        <f>IF(L20="","",VLOOKUP(L20,acc_data,MATCH(lists_db!$A$33,acc_data_header,0),0))</f>
        <v/>
      </c>
      <c r="U20" s="252" t="str">
        <f t="shared" si="1"/>
        <v/>
      </c>
    </row>
    <row r="21" spans="1:21" s="4" customFormat="1" ht="13.5" customHeight="1" x14ac:dyDescent="0.2">
      <c r="A21" s="1"/>
      <c r="B21" s="428" t="str">
        <f t="shared" si="0"/>
        <v/>
      </c>
      <c r="C21" s="429"/>
      <c r="D21" s="429"/>
      <c r="E21" s="430"/>
      <c r="F21" s="417"/>
      <c r="G21" s="418"/>
      <c r="H21" s="5"/>
      <c r="I21" s="250" t="str">
        <f>IF(A21="","",VLOOKUP(A21,cabinets_data,MATCH(lists_db!$A$29,data_header,0),0))</f>
        <v/>
      </c>
      <c r="J21" s="424" t="str">
        <f t="shared" si="2"/>
        <v/>
      </c>
      <c r="K21" s="425"/>
      <c r="L21" s="417"/>
      <c r="M21" s="421"/>
      <c r="N21" s="421"/>
      <c r="O21" s="418"/>
      <c r="P21" s="422"/>
      <c r="Q21" s="422"/>
      <c r="R21" s="422"/>
      <c r="S21" s="5"/>
      <c r="T21" s="251" t="str">
        <f>IF(L21="","",VLOOKUP(L21,acc_data,MATCH(lists_db!$A$33,acc_data_header,0),0))</f>
        <v/>
      </c>
      <c r="U21" s="252" t="str">
        <f t="shared" si="1"/>
        <v/>
      </c>
    </row>
    <row r="22" spans="1:21" s="4" customFormat="1" ht="13.5" customHeight="1" x14ac:dyDescent="0.2">
      <c r="A22" s="1"/>
      <c r="B22" s="428" t="str">
        <f t="shared" si="0"/>
        <v/>
      </c>
      <c r="C22" s="429"/>
      <c r="D22" s="429"/>
      <c r="E22" s="430"/>
      <c r="F22" s="417"/>
      <c r="G22" s="418"/>
      <c r="H22" s="5"/>
      <c r="I22" s="250" t="str">
        <f>IF(A22="","",VLOOKUP(A22,cabinets_data,MATCH(lists_db!$A$29,data_header,0),0))</f>
        <v/>
      </c>
      <c r="J22" s="424" t="str">
        <f t="shared" si="2"/>
        <v/>
      </c>
      <c r="K22" s="425"/>
      <c r="L22" s="417"/>
      <c r="M22" s="421"/>
      <c r="N22" s="421"/>
      <c r="O22" s="418"/>
      <c r="P22" s="422"/>
      <c r="Q22" s="422"/>
      <c r="R22" s="422"/>
      <c r="S22" s="5"/>
      <c r="T22" s="251" t="str">
        <f>IF(L22="","",VLOOKUP(L22,acc_data,MATCH(lists_db!$A$33,acc_data_header,0),0))</f>
        <v/>
      </c>
      <c r="U22" s="252" t="str">
        <f t="shared" si="1"/>
        <v/>
      </c>
    </row>
    <row r="23" spans="1:21" s="4" customFormat="1" ht="13.5" customHeight="1" x14ac:dyDescent="0.2">
      <c r="A23" s="1"/>
      <c r="B23" s="428" t="str">
        <f t="shared" si="0"/>
        <v/>
      </c>
      <c r="C23" s="429"/>
      <c r="D23" s="429"/>
      <c r="E23" s="430"/>
      <c r="F23" s="417"/>
      <c r="G23" s="418"/>
      <c r="H23" s="5"/>
      <c r="I23" s="250" t="str">
        <f>IF(A23="","",VLOOKUP(A23,cabinets_data,MATCH(lists_db!$A$29,data_header,0),0))</f>
        <v/>
      </c>
      <c r="J23" s="424" t="str">
        <f t="shared" si="2"/>
        <v/>
      </c>
      <c r="K23" s="425"/>
      <c r="L23" s="417"/>
      <c r="M23" s="421"/>
      <c r="N23" s="421"/>
      <c r="O23" s="418"/>
      <c r="P23" s="422"/>
      <c r="Q23" s="422"/>
      <c r="R23" s="422"/>
      <c r="S23" s="5"/>
      <c r="T23" s="251" t="str">
        <f>IF(L23="","",VLOOKUP(L23,acc_data,MATCH(lists_db!$A$33,acc_data_header,0),0))</f>
        <v/>
      </c>
      <c r="U23" s="252" t="str">
        <f t="shared" ref="U23:U34" si="3">IF(L23="","",IF(S23=0,IF(T23&gt;0,"MISSING QTY",""),T23*S23))</f>
        <v/>
      </c>
    </row>
    <row r="24" spans="1:21" s="4" customFormat="1" ht="13.5" customHeight="1" x14ac:dyDescent="0.2">
      <c r="A24" s="1"/>
      <c r="B24" s="428" t="str">
        <f t="shared" si="0"/>
        <v/>
      </c>
      <c r="C24" s="429"/>
      <c r="D24" s="429"/>
      <c r="E24" s="430"/>
      <c r="F24" s="417"/>
      <c r="G24" s="418"/>
      <c r="H24" s="5"/>
      <c r="I24" s="250" t="str">
        <f>IF(A24="","",VLOOKUP(A24,cabinets_data,MATCH(lists_db!$A$29,data_header,0),0))</f>
        <v/>
      </c>
      <c r="J24" s="424" t="str">
        <f t="shared" si="2"/>
        <v/>
      </c>
      <c r="K24" s="425"/>
      <c r="L24" s="417"/>
      <c r="M24" s="421"/>
      <c r="N24" s="421"/>
      <c r="O24" s="418"/>
      <c r="P24" s="422"/>
      <c r="Q24" s="422"/>
      <c r="R24" s="422"/>
      <c r="S24" s="5"/>
      <c r="T24" s="251" t="str">
        <f>IF(L24="","",VLOOKUP(L24,acc_data,MATCH(lists_db!$A$33,acc_data_header,0),0))</f>
        <v/>
      </c>
      <c r="U24" s="252" t="str">
        <f t="shared" si="3"/>
        <v/>
      </c>
    </row>
    <row r="25" spans="1:21" s="4" customFormat="1" ht="13.5" customHeight="1" x14ac:dyDescent="0.2">
      <c r="A25" s="1"/>
      <c r="B25" s="428" t="str">
        <f t="shared" si="0"/>
        <v/>
      </c>
      <c r="C25" s="429"/>
      <c r="D25" s="429"/>
      <c r="E25" s="430"/>
      <c r="F25" s="417"/>
      <c r="G25" s="418"/>
      <c r="H25" s="5"/>
      <c r="I25" s="250" t="str">
        <f>IF(A25="","",VLOOKUP(A25,cabinets_data,MATCH(lists_db!$A$29,data_header,0),0))</f>
        <v/>
      </c>
      <c r="J25" s="424" t="str">
        <f t="shared" si="2"/>
        <v/>
      </c>
      <c r="K25" s="425"/>
      <c r="L25" s="417"/>
      <c r="M25" s="421"/>
      <c r="N25" s="421"/>
      <c r="O25" s="418"/>
      <c r="P25" s="422"/>
      <c r="Q25" s="422"/>
      <c r="R25" s="422"/>
      <c r="S25" s="5"/>
      <c r="T25" s="251" t="str">
        <f>IF(L25="","",VLOOKUP(L25,acc_data,MATCH(lists_db!$A$33,acc_data_header,0),0))</f>
        <v/>
      </c>
      <c r="U25" s="252" t="str">
        <f t="shared" si="3"/>
        <v/>
      </c>
    </row>
    <row r="26" spans="1:21" s="4" customFormat="1" ht="13.5" customHeight="1" x14ac:dyDescent="0.2">
      <c r="A26" s="1"/>
      <c r="B26" s="428" t="str">
        <f t="shared" si="0"/>
        <v/>
      </c>
      <c r="C26" s="429"/>
      <c r="D26" s="429"/>
      <c r="E26" s="430"/>
      <c r="F26" s="417"/>
      <c r="G26" s="418"/>
      <c r="H26" s="5"/>
      <c r="I26" s="250" t="str">
        <f>IF(A26="","",VLOOKUP(A26,cabinets_data,MATCH(lists_db!$A$29,data_header,0),0))</f>
        <v/>
      </c>
      <c r="J26" s="424" t="str">
        <f t="shared" si="2"/>
        <v/>
      </c>
      <c r="K26" s="425"/>
      <c r="L26" s="417"/>
      <c r="M26" s="421"/>
      <c r="N26" s="421"/>
      <c r="O26" s="418"/>
      <c r="P26" s="422"/>
      <c r="Q26" s="422"/>
      <c r="R26" s="422"/>
      <c r="S26" s="5"/>
      <c r="T26" s="251" t="str">
        <f>IF(L26="","",VLOOKUP(L26,acc_data,MATCH(lists_db!$A$33,acc_data_header,0),0))</f>
        <v/>
      </c>
      <c r="U26" s="252" t="str">
        <f t="shared" si="3"/>
        <v/>
      </c>
    </row>
    <row r="27" spans="1:21" s="4" customFormat="1" ht="13.5" customHeight="1" x14ac:dyDescent="0.2">
      <c r="A27" s="1"/>
      <c r="B27" s="428" t="str">
        <f t="shared" si="0"/>
        <v/>
      </c>
      <c r="C27" s="429"/>
      <c r="D27" s="429"/>
      <c r="E27" s="430"/>
      <c r="F27" s="417"/>
      <c r="G27" s="418"/>
      <c r="H27" s="5"/>
      <c r="I27" s="250" t="str">
        <f>IF(A27="","",VLOOKUP(A27,cabinets_data,MATCH(lists_db!$A$29,data_header,0),0))</f>
        <v/>
      </c>
      <c r="J27" s="424" t="str">
        <f t="shared" si="2"/>
        <v/>
      </c>
      <c r="K27" s="425"/>
      <c r="L27" s="417"/>
      <c r="M27" s="421"/>
      <c r="N27" s="421"/>
      <c r="O27" s="418"/>
      <c r="P27" s="422"/>
      <c r="Q27" s="422"/>
      <c r="R27" s="422"/>
      <c r="S27" s="5"/>
      <c r="T27" s="251" t="str">
        <f>IF(L27="","",VLOOKUP(L27,acc_data,MATCH(lists_db!$A$33,acc_data_header,0),0))</f>
        <v/>
      </c>
      <c r="U27" s="252" t="str">
        <f t="shared" si="3"/>
        <v/>
      </c>
    </row>
    <row r="28" spans="1:21" s="4" customFormat="1" ht="13.5" customHeight="1" x14ac:dyDescent="0.2">
      <c r="A28" s="1"/>
      <c r="B28" s="428" t="str">
        <f t="shared" si="0"/>
        <v/>
      </c>
      <c r="C28" s="429"/>
      <c r="D28" s="429"/>
      <c r="E28" s="430"/>
      <c r="F28" s="417"/>
      <c r="G28" s="418"/>
      <c r="H28" s="5"/>
      <c r="I28" s="250" t="str">
        <f>IF(A28="","",VLOOKUP(A28,cabinets_data,MATCH(lists_db!$A$29,data_header,0),0))</f>
        <v/>
      </c>
      <c r="J28" s="424" t="str">
        <f t="shared" si="2"/>
        <v/>
      </c>
      <c r="K28" s="425"/>
      <c r="L28" s="417"/>
      <c r="M28" s="421"/>
      <c r="N28" s="421"/>
      <c r="O28" s="418"/>
      <c r="P28" s="422"/>
      <c r="Q28" s="422"/>
      <c r="R28" s="422"/>
      <c r="S28" s="5"/>
      <c r="T28" s="251" t="str">
        <f>IF(L28="","",VLOOKUP(L28,acc_data,MATCH(lists_db!$A$33,acc_data_header,0),0))</f>
        <v/>
      </c>
      <c r="U28" s="252" t="str">
        <f t="shared" si="3"/>
        <v/>
      </c>
    </row>
    <row r="29" spans="1:21" s="4" customFormat="1" ht="13.5" customHeight="1" x14ac:dyDescent="0.2">
      <c r="A29" s="1"/>
      <c r="B29" s="428" t="str">
        <f t="shared" si="0"/>
        <v/>
      </c>
      <c r="C29" s="429"/>
      <c r="D29" s="429"/>
      <c r="E29" s="430"/>
      <c r="F29" s="417"/>
      <c r="G29" s="418"/>
      <c r="H29" s="5"/>
      <c r="I29" s="250" t="str">
        <f>IF(A29="","",VLOOKUP(A29,cabinets_data,MATCH(lists_db!$A$29,data_header,0),0))</f>
        <v/>
      </c>
      <c r="J29" s="424" t="str">
        <f t="shared" si="2"/>
        <v/>
      </c>
      <c r="K29" s="425"/>
      <c r="L29" s="417"/>
      <c r="M29" s="421"/>
      <c r="N29" s="421"/>
      <c r="O29" s="418"/>
      <c r="P29" s="422"/>
      <c r="Q29" s="422"/>
      <c r="R29" s="422"/>
      <c r="S29" s="5"/>
      <c r="T29" s="251" t="str">
        <f>IF(L29="","",VLOOKUP(L29,acc_data,MATCH(lists_db!$A$33,acc_data_header,0),0))</f>
        <v/>
      </c>
      <c r="U29" s="252" t="str">
        <f t="shared" si="3"/>
        <v/>
      </c>
    </row>
    <row r="30" spans="1:21" s="4" customFormat="1" ht="13.5" customHeight="1" x14ac:dyDescent="0.2">
      <c r="A30" s="1"/>
      <c r="B30" s="428" t="str">
        <f t="shared" si="0"/>
        <v/>
      </c>
      <c r="C30" s="429"/>
      <c r="D30" s="429"/>
      <c r="E30" s="430"/>
      <c r="F30" s="417"/>
      <c r="G30" s="418"/>
      <c r="H30" s="5"/>
      <c r="I30" s="250" t="str">
        <f>IF(A30="","",VLOOKUP(A30,cabinets_data,MATCH(lists_db!$A$29,data_header,0),0))</f>
        <v/>
      </c>
      <c r="J30" s="424" t="str">
        <f t="shared" si="2"/>
        <v/>
      </c>
      <c r="K30" s="425"/>
      <c r="L30" s="417"/>
      <c r="M30" s="421"/>
      <c r="N30" s="421"/>
      <c r="O30" s="418"/>
      <c r="P30" s="422"/>
      <c r="Q30" s="422"/>
      <c r="R30" s="422"/>
      <c r="S30" s="5"/>
      <c r="T30" s="251" t="str">
        <f>IF(L30="","",VLOOKUP(L30,acc_data,MATCH(lists_db!$A$33,acc_data_header,0),0))</f>
        <v/>
      </c>
      <c r="U30" s="252" t="str">
        <f t="shared" si="3"/>
        <v/>
      </c>
    </row>
    <row r="31" spans="1:21" s="4" customFormat="1" ht="13.5" customHeight="1" x14ac:dyDescent="0.2">
      <c r="A31" s="1"/>
      <c r="B31" s="428" t="str">
        <f t="shared" si="0"/>
        <v/>
      </c>
      <c r="C31" s="429"/>
      <c r="D31" s="429"/>
      <c r="E31" s="430"/>
      <c r="F31" s="417"/>
      <c r="G31" s="418"/>
      <c r="H31" s="5"/>
      <c r="I31" s="250" t="str">
        <f>IF(A31="","",VLOOKUP(A31,cabinets_data,MATCH(lists_db!$A$29,data_header,0),0))</f>
        <v/>
      </c>
      <c r="J31" s="424" t="str">
        <f t="shared" si="2"/>
        <v/>
      </c>
      <c r="K31" s="425"/>
      <c r="L31" s="417"/>
      <c r="M31" s="421"/>
      <c r="N31" s="421"/>
      <c r="O31" s="418"/>
      <c r="P31" s="422"/>
      <c r="Q31" s="422"/>
      <c r="R31" s="422"/>
      <c r="S31" s="5"/>
      <c r="T31" s="251" t="str">
        <f>IF(L31="","",VLOOKUP(L31,acc_data,MATCH(lists_db!$A$33,acc_data_header,0),0))</f>
        <v/>
      </c>
      <c r="U31" s="252" t="str">
        <f t="shared" si="3"/>
        <v/>
      </c>
    </row>
    <row r="32" spans="1:21" s="4" customFormat="1" ht="13.5" customHeight="1" x14ac:dyDescent="0.2">
      <c r="A32" s="1"/>
      <c r="B32" s="428" t="str">
        <f t="shared" si="0"/>
        <v/>
      </c>
      <c r="C32" s="429"/>
      <c r="D32" s="429"/>
      <c r="E32" s="430"/>
      <c r="F32" s="417"/>
      <c r="G32" s="418"/>
      <c r="H32" s="5"/>
      <c r="I32" s="250" t="str">
        <f>IF(A32="","",VLOOKUP(A32,cabinets_data,MATCH(lists_db!$A$29,data_header,0),0))</f>
        <v/>
      </c>
      <c r="J32" s="424" t="str">
        <f t="shared" si="2"/>
        <v/>
      </c>
      <c r="K32" s="425"/>
      <c r="L32" s="417"/>
      <c r="M32" s="421"/>
      <c r="N32" s="421"/>
      <c r="O32" s="418"/>
      <c r="P32" s="422"/>
      <c r="Q32" s="422"/>
      <c r="R32" s="422"/>
      <c r="S32" s="5"/>
      <c r="T32" s="251" t="str">
        <f>IF(L32="","",VLOOKUP(L32,acc_data,MATCH(lists_db!$A$33,acc_data_header,0),0))</f>
        <v/>
      </c>
      <c r="U32" s="252" t="str">
        <f t="shared" si="3"/>
        <v/>
      </c>
    </row>
    <row r="33" spans="1:21" s="4" customFormat="1" ht="13.5" customHeight="1" x14ac:dyDescent="0.2">
      <c r="A33" s="1"/>
      <c r="B33" s="428" t="str">
        <f t="shared" si="0"/>
        <v/>
      </c>
      <c r="C33" s="429"/>
      <c r="D33" s="429"/>
      <c r="E33" s="430"/>
      <c r="F33" s="417"/>
      <c r="G33" s="418"/>
      <c r="H33" s="5"/>
      <c r="I33" s="250" t="str">
        <f>IF(A33="","",VLOOKUP(A33,cabinets_data,MATCH(lists_db!$A$29,data_header,0),0))</f>
        <v/>
      </c>
      <c r="J33" s="424" t="str">
        <f t="shared" si="2"/>
        <v/>
      </c>
      <c r="K33" s="425"/>
      <c r="L33" s="417"/>
      <c r="M33" s="421"/>
      <c r="N33" s="421"/>
      <c r="O33" s="418"/>
      <c r="P33" s="422"/>
      <c r="Q33" s="422"/>
      <c r="R33" s="422"/>
      <c r="S33" s="5"/>
      <c r="T33" s="251" t="str">
        <f>IF(L33="","",VLOOKUP(L33,acc_data,MATCH(lists_db!$A$33,acc_data_header,0),0))</f>
        <v/>
      </c>
      <c r="U33" s="252" t="str">
        <f t="shared" si="3"/>
        <v/>
      </c>
    </row>
    <row r="34" spans="1:21" s="4" customFormat="1" ht="13.5" customHeight="1" x14ac:dyDescent="0.2">
      <c r="A34" s="1"/>
      <c r="B34" s="428" t="str">
        <f t="shared" si="0"/>
        <v/>
      </c>
      <c r="C34" s="429"/>
      <c r="D34" s="429"/>
      <c r="E34" s="430"/>
      <c r="F34" s="417"/>
      <c r="G34" s="418"/>
      <c r="H34" s="5"/>
      <c r="I34" s="250" t="str">
        <f>IF(A34="","",VLOOKUP(A34,cabinets_data,MATCH(lists_db!$A$29,data_header,0),0))</f>
        <v/>
      </c>
      <c r="J34" s="424" t="str">
        <f t="shared" si="2"/>
        <v/>
      </c>
      <c r="K34" s="425"/>
      <c r="L34" s="417"/>
      <c r="M34" s="421"/>
      <c r="N34" s="421"/>
      <c r="O34" s="418"/>
      <c r="P34" s="422"/>
      <c r="Q34" s="422"/>
      <c r="R34" s="422"/>
      <c r="S34" s="5"/>
      <c r="T34" s="251" t="str">
        <f>IF(L34="","",VLOOKUP(L34,acc_data,MATCH(lists_db!$A$33,acc_data_header,0),0))</f>
        <v/>
      </c>
      <c r="U34" s="252" t="str">
        <f t="shared" si="3"/>
        <v/>
      </c>
    </row>
    <row r="35" spans="1:21" s="4" customFormat="1" ht="13.5" customHeight="1" x14ac:dyDescent="0.2">
      <c r="A35" s="1"/>
      <c r="B35" s="428" t="str">
        <f t="shared" si="0"/>
        <v/>
      </c>
      <c r="C35" s="429"/>
      <c r="D35" s="429"/>
      <c r="E35" s="430"/>
      <c r="F35" s="417"/>
      <c r="G35" s="418"/>
      <c r="H35" s="5"/>
      <c r="I35" s="250" t="str">
        <f>IF(A35="","",VLOOKUP(A35,cabinets_data,MATCH(lists_db!$A$29,data_header,0),0))</f>
        <v/>
      </c>
      <c r="J35" s="424" t="str">
        <f t="shared" si="2"/>
        <v/>
      </c>
      <c r="K35" s="425"/>
      <c r="L35" s="417"/>
      <c r="M35" s="421"/>
      <c r="N35" s="421"/>
      <c r="O35" s="418"/>
      <c r="P35" s="422"/>
      <c r="Q35" s="422"/>
      <c r="R35" s="422"/>
      <c r="S35" s="5"/>
      <c r="T35" s="251" t="str">
        <f>IF(L35="","",VLOOKUP(L35,acc_data,MATCH(lists_db!$A$33,acc_data_header,0),0))</f>
        <v/>
      </c>
      <c r="U35" s="252" t="str">
        <f t="shared" ref="U35:U45" si="4">IF(L35="","",IF(S35=0,IF(T35&gt;0,"MISSING QTY",""),T35*S35))</f>
        <v/>
      </c>
    </row>
    <row r="36" spans="1:21" s="4" customFormat="1" ht="13.5" customHeight="1" x14ac:dyDescent="0.2">
      <c r="A36" s="1"/>
      <c r="B36" s="428" t="str">
        <f t="shared" si="0"/>
        <v/>
      </c>
      <c r="C36" s="429"/>
      <c r="D36" s="429"/>
      <c r="E36" s="430"/>
      <c r="F36" s="417"/>
      <c r="G36" s="418"/>
      <c r="H36" s="5"/>
      <c r="I36" s="250" t="str">
        <f>IF(A36="","",VLOOKUP(A36,cabinets_data,MATCH(lists_db!$A$29,data_header,0),0))</f>
        <v/>
      </c>
      <c r="J36" s="424" t="str">
        <f t="shared" si="2"/>
        <v/>
      </c>
      <c r="K36" s="425"/>
      <c r="L36" s="417"/>
      <c r="M36" s="421"/>
      <c r="N36" s="421"/>
      <c r="O36" s="418"/>
      <c r="P36" s="422"/>
      <c r="Q36" s="422"/>
      <c r="R36" s="422"/>
      <c r="S36" s="5"/>
      <c r="T36" s="251" t="str">
        <f>IF(L36="","",VLOOKUP(L36,acc_data,MATCH(lists_db!$A$33,acc_data_header,0),0))</f>
        <v/>
      </c>
      <c r="U36" s="252" t="str">
        <f t="shared" si="4"/>
        <v/>
      </c>
    </row>
    <row r="37" spans="1:21" s="4" customFormat="1" ht="13.5" customHeight="1" x14ac:dyDescent="0.2">
      <c r="A37" s="1"/>
      <c r="B37" s="428" t="str">
        <f t="shared" si="0"/>
        <v/>
      </c>
      <c r="C37" s="429"/>
      <c r="D37" s="429"/>
      <c r="E37" s="430"/>
      <c r="F37" s="417"/>
      <c r="G37" s="418"/>
      <c r="H37" s="5"/>
      <c r="I37" s="250" t="str">
        <f>IF(A37="","",VLOOKUP(A37,cabinets_data,MATCH(lists_db!$A$29,data_header,0),0))</f>
        <v/>
      </c>
      <c r="J37" s="424" t="str">
        <f t="shared" si="2"/>
        <v/>
      </c>
      <c r="K37" s="425"/>
      <c r="L37" s="417"/>
      <c r="M37" s="421"/>
      <c r="N37" s="421"/>
      <c r="O37" s="418"/>
      <c r="P37" s="422"/>
      <c r="Q37" s="422"/>
      <c r="R37" s="422"/>
      <c r="S37" s="5"/>
      <c r="T37" s="251" t="str">
        <f>IF(L37="","",VLOOKUP(L37,acc_data,MATCH(lists_db!$A$33,acc_data_header,0),0))</f>
        <v/>
      </c>
      <c r="U37" s="252" t="str">
        <f t="shared" si="4"/>
        <v/>
      </c>
    </row>
    <row r="38" spans="1:21" s="4" customFormat="1" ht="13.5" customHeight="1" x14ac:dyDescent="0.2">
      <c r="A38" s="1"/>
      <c r="B38" s="428" t="str">
        <f t="shared" si="0"/>
        <v/>
      </c>
      <c r="C38" s="429"/>
      <c r="D38" s="429"/>
      <c r="E38" s="430"/>
      <c r="F38" s="417"/>
      <c r="G38" s="418"/>
      <c r="H38" s="5"/>
      <c r="I38" s="250" t="str">
        <f>IF(A38="","",VLOOKUP(A38,cabinets_data,MATCH(lists_db!$A$29,data_header,0),0))</f>
        <v/>
      </c>
      <c r="J38" s="424" t="str">
        <f t="shared" si="2"/>
        <v/>
      </c>
      <c r="K38" s="425"/>
      <c r="L38" s="417"/>
      <c r="M38" s="421"/>
      <c r="N38" s="421"/>
      <c r="O38" s="418"/>
      <c r="P38" s="422"/>
      <c r="Q38" s="422"/>
      <c r="R38" s="422"/>
      <c r="S38" s="5"/>
      <c r="T38" s="251" t="str">
        <f>IF(L38="","",VLOOKUP(L38,acc_data,MATCH(lists_db!$A$33,acc_data_header,0),0))</f>
        <v/>
      </c>
      <c r="U38" s="252" t="str">
        <f t="shared" si="4"/>
        <v/>
      </c>
    </row>
    <row r="39" spans="1:21" s="4" customFormat="1" ht="13.5" customHeight="1" x14ac:dyDescent="0.2">
      <c r="A39" s="1"/>
      <c r="B39" s="428" t="str">
        <f t="shared" si="0"/>
        <v/>
      </c>
      <c r="C39" s="429"/>
      <c r="D39" s="429"/>
      <c r="E39" s="430"/>
      <c r="F39" s="417"/>
      <c r="G39" s="418"/>
      <c r="H39" s="5"/>
      <c r="I39" s="250" t="str">
        <f>IF(A39="","",VLOOKUP(A39,cabinets_data,MATCH(lists_db!$A$29,data_header,0),0))</f>
        <v/>
      </c>
      <c r="J39" s="424" t="str">
        <f t="shared" si="2"/>
        <v/>
      </c>
      <c r="K39" s="425"/>
      <c r="L39" s="417"/>
      <c r="M39" s="421"/>
      <c r="N39" s="421"/>
      <c r="O39" s="418"/>
      <c r="P39" s="422"/>
      <c r="Q39" s="422"/>
      <c r="R39" s="422"/>
      <c r="S39" s="5"/>
      <c r="T39" s="251" t="str">
        <f>IF(L39="","",VLOOKUP(L39,acc_data,MATCH(lists_db!$A$33,acc_data_header,0),0))</f>
        <v/>
      </c>
      <c r="U39" s="252" t="str">
        <f t="shared" si="4"/>
        <v/>
      </c>
    </row>
    <row r="40" spans="1:21" s="4" customFormat="1" ht="13.5" customHeight="1" x14ac:dyDescent="0.2">
      <c r="A40" s="1"/>
      <c r="B40" s="428" t="str">
        <f t="shared" ref="B40:B43" si="5">IF(A40="","",VLOOKUP(A40,cabinets_data,3,0))</f>
        <v/>
      </c>
      <c r="C40" s="429"/>
      <c r="D40" s="429"/>
      <c r="E40" s="430"/>
      <c r="F40" s="417"/>
      <c r="G40" s="418"/>
      <c r="H40" s="5"/>
      <c r="I40" s="250" t="str">
        <f>IF(A40="","",VLOOKUP(A40,cabinets_data,MATCH(lists_db!$A$29,data_header,0),0))</f>
        <v/>
      </c>
      <c r="J40" s="424" t="str">
        <f t="shared" ref="J40:J43" si="6">IF(A40="","",IF(H40=0,IF(I40&gt;0,"MISSING QTY",""),IF(I40="N/A","N/A",I40*H40)))</f>
        <v/>
      </c>
      <c r="K40" s="425"/>
      <c r="L40" s="417"/>
      <c r="M40" s="421"/>
      <c r="N40" s="421"/>
      <c r="O40" s="418"/>
      <c r="P40" s="422"/>
      <c r="Q40" s="422"/>
      <c r="R40" s="422"/>
      <c r="S40" s="5"/>
      <c r="T40" s="251" t="str">
        <f>IF(L40="","",VLOOKUP(L40,acc_data,MATCH(lists_db!$A$33,acc_data_header,0),0))</f>
        <v/>
      </c>
      <c r="U40" s="252" t="str">
        <f t="shared" si="4"/>
        <v/>
      </c>
    </row>
    <row r="41" spans="1:21" s="4" customFormat="1" ht="13.5" customHeight="1" x14ac:dyDescent="0.2">
      <c r="A41" s="1"/>
      <c r="B41" s="428" t="str">
        <f t="shared" si="5"/>
        <v/>
      </c>
      <c r="C41" s="429"/>
      <c r="D41" s="429"/>
      <c r="E41" s="430"/>
      <c r="F41" s="417"/>
      <c r="G41" s="418"/>
      <c r="H41" s="5"/>
      <c r="I41" s="250" t="str">
        <f>IF(A41="","",VLOOKUP(A41,cabinets_data,MATCH(lists_db!$A$29,data_header,0),0))</f>
        <v/>
      </c>
      <c r="J41" s="424" t="str">
        <f t="shared" si="6"/>
        <v/>
      </c>
      <c r="K41" s="425"/>
      <c r="L41" s="417"/>
      <c r="M41" s="421"/>
      <c r="N41" s="421"/>
      <c r="O41" s="418"/>
      <c r="P41" s="422"/>
      <c r="Q41" s="422"/>
      <c r="R41" s="422"/>
      <c r="S41" s="5"/>
      <c r="T41" s="251" t="str">
        <f>IF(L41="","",VLOOKUP(L41,acc_data,MATCH(lists_db!$A$33,acc_data_header,0),0))</f>
        <v/>
      </c>
      <c r="U41" s="252" t="str">
        <f t="shared" si="4"/>
        <v/>
      </c>
    </row>
    <row r="42" spans="1:21" s="4" customFormat="1" ht="13.5" customHeight="1" x14ac:dyDescent="0.2">
      <c r="A42" s="1"/>
      <c r="B42" s="428" t="str">
        <f t="shared" si="5"/>
        <v/>
      </c>
      <c r="C42" s="429"/>
      <c r="D42" s="429"/>
      <c r="E42" s="430"/>
      <c r="F42" s="417"/>
      <c r="G42" s="418"/>
      <c r="H42" s="5"/>
      <c r="I42" s="250" t="str">
        <f>IF(A42="","",VLOOKUP(A42,cabinets_data,MATCH(lists_db!$A$29,data_header,0),0))</f>
        <v/>
      </c>
      <c r="J42" s="424" t="str">
        <f t="shared" si="6"/>
        <v/>
      </c>
      <c r="K42" s="425"/>
      <c r="L42" s="417"/>
      <c r="M42" s="421"/>
      <c r="N42" s="421"/>
      <c r="O42" s="418"/>
      <c r="P42" s="422"/>
      <c r="Q42" s="422"/>
      <c r="R42" s="422"/>
      <c r="S42" s="5"/>
      <c r="T42" s="251" t="str">
        <f>IF(L42="","",VLOOKUP(L42,acc_data,MATCH(lists_db!$A$33,acc_data_header,0),0))</f>
        <v/>
      </c>
      <c r="U42" s="252" t="str">
        <f t="shared" si="4"/>
        <v/>
      </c>
    </row>
    <row r="43" spans="1:21" ht="13.5" customHeight="1" x14ac:dyDescent="0.25">
      <c r="A43" s="1"/>
      <c r="B43" s="428" t="str">
        <f t="shared" si="5"/>
        <v/>
      </c>
      <c r="C43" s="429"/>
      <c r="D43" s="429"/>
      <c r="E43" s="430"/>
      <c r="F43" s="417"/>
      <c r="G43" s="418"/>
      <c r="H43" s="5"/>
      <c r="I43" s="250" t="str">
        <f>IF(A43="","",VLOOKUP(A43,cabinets_data,MATCH(lists_db!$A$29,data_header,0),0))</f>
        <v/>
      </c>
      <c r="J43" s="424" t="str">
        <f t="shared" si="6"/>
        <v/>
      </c>
      <c r="K43" s="425"/>
      <c r="L43" s="417"/>
      <c r="M43" s="421"/>
      <c r="N43" s="421"/>
      <c r="O43" s="418"/>
      <c r="P43" s="422"/>
      <c r="Q43" s="422"/>
      <c r="R43" s="422"/>
      <c r="S43" s="5"/>
      <c r="T43" s="251" t="str">
        <f>IF(L43="","",VLOOKUP(L43,acc_data,MATCH(lists_db!$A$33,acc_data_header,0),0))</f>
        <v/>
      </c>
      <c r="U43" s="252" t="str">
        <f t="shared" si="4"/>
        <v/>
      </c>
    </row>
    <row r="44" spans="1:21" ht="13.5" customHeight="1" x14ac:dyDescent="0.25">
      <c r="A44" s="1"/>
      <c r="B44" s="428" t="str">
        <f t="shared" si="0"/>
        <v/>
      </c>
      <c r="C44" s="429"/>
      <c r="D44" s="429"/>
      <c r="E44" s="430"/>
      <c r="F44" s="417"/>
      <c r="G44" s="418"/>
      <c r="H44" s="5"/>
      <c r="I44" s="250" t="str">
        <f>IF(A44="","",VLOOKUP(A44,cabinets_data,MATCH(lists_db!$A$29,data_header,0),0))</f>
        <v/>
      </c>
      <c r="J44" s="424" t="str">
        <f t="shared" si="2"/>
        <v/>
      </c>
      <c r="K44" s="425"/>
      <c r="L44" s="417"/>
      <c r="M44" s="421"/>
      <c r="N44" s="421"/>
      <c r="O44" s="418"/>
      <c r="P44" s="422"/>
      <c r="Q44" s="422"/>
      <c r="R44" s="422"/>
      <c r="S44" s="5"/>
      <c r="T44" s="251" t="str">
        <f>IF(L44="","",VLOOKUP(L44,acc_data,MATCH(lists_db!$A$33,acc_data_header,0),0))</f>
        <v/>
      </c>
      <c r="U44" s="252" t="str">
        <f t="shared" si="4"/>
        <v/>
      </c>
    </row>
    <row r="45" spans="1:21" ht="13.5" customHeight="1" x14ac:dyDescent="0.25">
      <c r="A45" s="1"/>
      <c r="B45" s="428" t="str">
        <f t="shared" si="0"/>
        <v/>
      </c>
      <c r="C45" s="429"/>
      <c r="D45" s="429"/>
      <c r="E45" s="430"/>
      <c r="F45" s="417"/>
      <c r="G45" s="418"/>
      <c r="H45" s="5"/>
      <c r="I45" s="250" t="str">
        <f>IF(A45="","",VLOOKUP(A45,cabinets_data,MATCH(lists_db!$A$29,data_header,0),0))</f>
        <v/>
      </c>
      <c r="J45" s="424" t="str">
        <f t="shared" si="2"/>
        <v/>
      </c>
      <c r="K45" s="425"/>
      <c r="L45" s="417"/>
      <c r="M45" s="421"/>
      <c r="N45" s="421"/>
      <c r="O45" s="418"/>
      <c r="P45" s="422"/>
      <c r="Q45" s="422"/>
      <c r="R45" s="422"/>
      <c r="S45" s="5"/>
      <c r="T45" s="251" t="str">
        <f>IF(L45="","",VLOOKUP(L45,acc_data,MATCH(lists_db!$A$33,acc_data_header,0),0))</f>
        <v/>
      </c>
      <c r="U45" s="252" t="str">
        <f t="shared" si="4"/>
        <v/>
      </c>
    </row>
    <row r="46" spans="1:21" ht="13.5" customHeight="1" x14ac:dyDescent="0.25">
      <c r="A46" s="1"/>
      <c r="B46" s="428" t="str">
        <f t="shared" si="0"/>
        <v/>
      </c>
      <c r="C46" s="429"/>
      <c r="D46" s="429"/>
      <c r="E46" s="430"/>
      <c r="F46" s="417"/>
      <c r="G46" s="418"/>
      <c r="H46" s="5"/>
      <c r="I46" s="250" t="str">
        <f>IF(A46="","",VLOOKUP(A46,cabinets_data,MATCH(lists_db!$A$29,data_header,0),0))</f>
        <v/>
      </c>
      <c r="J46" s="424" t="str">
        <f t="shared" si="2"/>
        <v/>
      </c>
      <c r="K46" s="425"/>
      <c r="L46" s="239"/>
      <c r="M46" s="239"/>
      <c r="N46" s="239"/>
      <c r="O46" s="239"/>
      <c r="P46" s="239"/>
      <c r="Q46" s="239"/>
      <c r="R46" s="239"/>
      <c r="S46" s="239"/>
      <c r="T46" s="239"/>
      <c r="U46" s="239"/>
    </row>
    <row r="47" spans="1:21" ht="13.5" customHeight="1" x14ac:dyDescent="0.25">
      <c r="A47" s="1"/>
      <c r="B47" s="428" t="str">
        <f t="shared" ref="B47:B48" si="7">IF(A47="","",VLOOKUP(A47,cabinets_data,3,0))</f>
        <v/>
      </c>
      <c r="C47" s="429"/>
      <c r="D47" s="429"/>
      <c r="E47" s="430"/>
      <c r="F47" s="417"/>
      <c r="G47" s="418"/>
      <c r="H47" s="5"/>
      <c r="I47" s="250" t="str">
        <f>IF(A47="","",VLOOKUP(A47,cabinets_data,MATCH(lists_db!$A$29,data_header,0),0))</f>
        <v/>
      </c>
      <c r="J47" s="424" t="str">
        <f t="shared" ref="J47:J48" si="8">IF(A47="","",IF(H47=0,IF(I47&gt;0,"MISSING QTY",""),IF(I47="N/A","N/A",I47*H47)))</f>
        <v/>
      </c>
      <c r="K47" s="425"/>
      <c r="L47" s="239"/>
      <c r="M47" s="239"/>
      <c r="N47" s="239"/>
      <c r="O47" s="239"/>
      <c r="P47" s="435" t="s">
        <v>23</v>
      </c>
      <c r="Q47" s="435"/>
      <c r="R47" s="431">
        <f>SUM(H15:H52,S15:S45)</f>
        <v>0</v>
      </c>
      <c r="S47" s="434"/>
      <c r="T47" s="433">
        <f>SUM(J15:J52,U15:U45)</f>
        <v>0</v>
      </c>
      <c r="U47" s="433"/>
    </row>
    <row r="48" spans="1:21" ht="13.5" customHeight="1" x14ac:dyDescent="0.25">
      <c r="A48" s="1"/>
      <c r="B48" s="428" t="str">
        <f t="shared" si="7"/>
        <v/>
      </c>
      <c r="C48" s="429"/>
      <c r="D48" s="429"/>
      <c r="E48" s="430"/>
      <c r="F48" s="417"/>
      <c r="G48" s="418"/>
      <c r="H48" s="5"/>
      <c r="I48" s="250" t="str">
        <f>IF(A48="","",VLOOKUP(A48,cabinets_data,MATCH(lists_db!$A$29,data_header,0),0))</f>
        <v/>
      </c>
      <c r="J48" s="424" t="str">
        <f t="shared" si="8"/>
        <v/>
      </c>
      <c r="K48" s="425"/>
      <c r="L48" s="239"/>
      <c r="M48" s="239"/>
      <c r="N48" s="239"/>
      <c r="O48" s="239"/>
      <c r="P48" s="435"/>
      <c r="Q48" s="435"/>
      <c r="R48" s="432"/>
      <c r="S48" s="434"/>
      <c r="T48" s="433"/>
      <c r="U48" s="433"/>
    </row>
    <row r="49" spans="1:21" ht="13.5" customHeight="1" x14ac:dyDescent="0.25">
      <c r="A49" s="1"/>
      <c r="B49" s="428" t="str">
        <f t="shared" ref="B49:B52" si="9">IF(A49="","",VLOOKUP(A49,cabinets_data,3,0))</f>
        <v/>
      </c>
      <c r="C49" s="429"/>
      <c r="D49" s="429"/>
      <c r="E49" s="430"/>
      <c r="F49" s="417"/>
      <c r="G49" s="418"/>
      <c r="H49" s="5"/>
      <c r="I49" s="250" t="str">
        <f>IF(A49="","",VLOOKUP(A49,cabinets_data,MATCH(lists_db!$A$29,data_header,0),0))</f>
        <v/>
      </c>
      <c r="J49" s="424" t="str">
        <f t="shared" ref="J49:J52" si="10">IF(A49="","",IF(H49=0,IF(I49&gt;0,"MISSING QTY",""),IF(I49="N/A","N/A",I49*H49)))</f>
        <v/>
      </c>
      <c r="K49" s="425"/>
      <c r="L49" s="239"/>
      <c r="M49" s="239"/>
      <c r="N49" s="239"/>
      <c r="O49" s="239"/>
      <c r="P49" s="239"/>
      <c r="Q49" s="239"/>
      <c r="R49" s="239"/>
      <c r="S49" s="239"/>
      <c r="T49" s="239"/>
      <c r="U49" s="239"/>
    </row>
    <row r="50" spans="1:21" ht="13.5" customHeight="1" x14ac:dyDescent="0.25">
      <c r="A50" s="1"/>
      <c r="B50" s="428" t="str">
        <f t="shared" si="9"/>
        <v/>
      </c>
      <c r="C50" s="429"/>
      <c r="D50" s="429"/>
      <c r="E50" s="430"/>
      <c r="F50" s="417"/>
      <c r="G50" s="418"/>
      <c r="H50" s="5"/>
      <c r="I50" s="250" t="str">
        <f>IF(A50="","",VLOOKUP(A50,cabinets_data,MATCH(lists_db!$A$29,data_header,0),0))</f>
        <v/>
      </c>
      <c r="J50" s="424" t="str">
        <f t="shared" si="10"/>
        <v/>
      </c>
      <c r="K50" s="425"/>
      <c r="L50" s="239"/>
      <c r="M50" s="239"/>
      <c r="N50" s="239"/>
      <c r="O50" s="239"/>
      <c r="P50" s="239"/>
      <c r="Q50" s="239"/>
      <c r="R50" s="239"/>
      <c r="S50" s="239"/>
      <c r="T50" s="239"/>
      <c r="U50" s="239"/>
    </row>
    <row r="51" spans="1:21" ht="13.5" customHeight="1" x14ac:dyDescent="0.25">
      <c r="A51" s="1"/>
      <c r="B51" s="428" t="str">
        <f t="shared" si="9"/>
        <v/>
      </c>
      <c r="C51" s="429"/>
      <c r="D51" s="429"/>
      <c r="E51" s="430"/>
      <c r="F51" s="417"/>
      <c r="G51" s="418"/>
      <c r="H51" s="5"/>
      <c r="I51" s="250" t="str">
        <f>IF(A51="","",VLOOKUP(A51,cabinets_data,MATCH(lists_db!$A$29,data_header,0),0))</f>
        <v/>
      </c>
      <c r="J51" s="424" t="str">
        <f t="shared" si="10"/>
        <v/>
      </c>
      <c r="K51" s="425"/>
      <c r="L51" s="239"/>
      <c r="M51" s="239"/>
      <c r="N51" s="239"/>
      <c r="O51" s="239"/>
      <c r="P51" s="239"/>
      <c r="Q51" s="239"/>
      <c r="R51" s="239"/>
      <c r="S51" s="239"/>
      <c r="T51" s="239"/>
      <c r="U51" s="239"/>
    </row>
    <row r="52" spans="1:21" ht="13.5" customHeight="1" x14ac:dyDescent="0.25">
      <c r="A52" s="1"/>
      <c r="B52" s="428" t="str">
        <f t="shared" si="9"/>
        <v/>
      </c>
      <c r="C52" s="429"/>
      <c r="D52" s="429"/>
      <c r="E52" s="430"/>
      <c r="F52" s="417"/>
      <c r="G52" s="418"/>
      <c r="H52" s="5"/>
      <c r="I52" s="250" t="str">
        <f>IF(A52="","",VLOOKUP(A52,cabinets_data,MATCH(lists_db!$A$29,data_header,0),0))</f>
        <v/>
      </c>
      <c r="J52" s="424" t="str">
        <f t="shared" si="10"/>
        <v/>
      </c>
      <c r="K52" s="425"/>
      <c r="L52" s="239"/>
      <c r="M52" s="239"/>
      <c r="N52" s="239"/>
      <c r="O52" s="239"/>
      <c r="P52" s="239"/>
      <c r="Q52" s="239"/>
      <c r="R52" s="239"/>
      <c r="S52" s="239"/>
      <c r="T52" s="239"/>
      <c r="U52" s="239"/>
    </row>
    <row r="53" spans="1:21" ht="12.75" customHeight="1" x14ac:dyDescent="0.25"/>
    <row r="54" spans="1:21" ht="12.75" customHeight="1" x14ac:dyDescent="0.25"/>
    <row r="55" spans="1:21" ht="12.75" customHeight="1" x14ac:dyDescent="0.25"/>
    <row r="56" spans="1:21" ht="12.75" customHeight="1" x14ac:dyDescent="0.25"/>
    <row r="57" spans="1:21" ht="12.75" customHeight="1" x14ac:dyDescent="0.25"/>
    <row r="58" spans="1:21" ht="12.75" customHeight="1" x14ac:dyDescent="0.25"/>
    <row r="59" spans="1:21" ht="12.75" customHeight="1" x14ac:dyDescent="0.25"/>
    <row r="60" spans="1:21" ht="6.75" customHeight="1" x14ac:dyDescent="0.25"/>
    <row r="62" spans="1:2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2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2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</sheetData>
  <sheetProtection algorithmName="SHA-512" hashValue="PcSOI7KaHbZ5lb78x8tyWniXMgW1Jqa6XXN0no13Uf0DTEvA/WoK+gLWsasrvwnv/D3bydCii9Gw2bryxzFmPw==" saltValue="lCg2lToDElaWnn6DO9j7hg==" spinCount="100000" sheet="1" objects="1" scenarios="1"/>
  <customSheetViews>
    <customSheetView guid="{07AF95D9-16D3-4041-9CBD-51D4D74210B9}" showPageBreaks="1" showGridLines="0" showRowCol="0" printArea="1" view="pageLayout" showRuler="0">
      <selection activeCell="B2" sqref="B2:C2"/>
      <pageMargins left="0.5" right="0.5" top="0.75" bottom="0.75" header="0.3" footer="0.3"/>
      <pageSetup orientation="portrait" verticalDpi="0" r:id="rId1"/>
    </customSheetView>
  </customSheetViews>
  <mergeCells count="220">
    <mergeCell ref="B17:E17"/>
    <mergeCell ref="F17:G17"/>
    <mergeCell ref="I8:J8"/>
    <mergeCell ref="A12:C13"/>
    <mergeCell ref="I9:J9"/>
    <mergeCell ref="L12:N13"/>
    <mergeCell ref="B16:E16"/>
    <mergeCell ref="F16:G16"/>
    <mergeCell ref="B15:E15"/>
    <mergeCell ref="F15:G15"/>
    <mergeCell ref="B14:E14"/>
    <mergeCell ref="F14:G14"/>
    <mergeCell ref="L14:O14"/>
    <mergeCell ref="J47:K47"/>
    <mergeCell ref="J48:K48"/>
    <mergeCell ref="J29:K29"/>
    <mergeCell ref="J30:K30"/>
    <mergeCell ref="I10:J10"/>
    <mergeCell ref="J14:K14"/>
    <mergeCell ref="J15:K15"/>
    <mergeCell ref="J16:K16"/>
    <mergeCell ref="J17:K17"/>
    <mergeCell ref="J21:K21"/>
    <mergeCell ref="J22:K22"/>
    <mergeCell ref="J23:K23"/>
    <mergeCell ref="J24:K24"/>
    <mergeCell ref="J25:K25"/>
    <mergeCell ref="J18:K18"/>
    <mergeCell ref="J26:K26"/>
    <mergeCell ref="J27:K27"/>
    <mergeCell ref="J28:K28"/>
    <mergeCell ref="J46:K46"/>
    <mergeCell ref="J45:K45"/>
    <mergeCell ref="J44:K44"/>
    <mergeCell ref="J43:K43"/>
    <mergeCell ref="J42:K42"/>
    <mergeCell ref="J41:K41"/>
    <mergeCell ref="R47:R48"/>
    <mergeCell ref="T47:U48"/>
    <mergeCell ref="S47:S48"/>
    <mergeCell ref="P47:Q48"/>
    <mergeCell ref="L32:O32"/>
    <mergeCell ref="P32:R32"/>
    <mergeCell ref="L33:O33"/>
    <mergeCell ref="P33:R33"/>
    <mergeCell ref="L34:O34"/>
    <mergeCell ref="P34:R34"/>
    <mergeCell ref="L44:O44"/>
    <mergeCell ref="P44:R44"/>
    <mergeCell ref="L45:O45"/>
    <mergeCell ref="P45:R45"/>
    <mergeCell ref="P41:R41"/>
    <mergeCell ref="L42:O42"/>
    <mergeCell ref="P42:R42"/>
    <mergeCell ref="L43:O43"/>
    <mergeCell ref="P43:R43"/>
    <mergeCell ref="B27:E27"/>
    <mergeCell ref="B28:E28"/>
    <mergeCell ref="B29:E29"/>
    <mergeCell ref="B30:E30"/>
    <mergeCell ref="B31:E31"/>
    <mergeCell ref="L23:O23"/>
    <mergeCell ref="P23:R23"/>
    <mergeCell ref="L24:O24"/>
    <mergeCell ref="P24:R24"/>
    <mergeCell ref="L25:O25"/>
    <mergeCell ref="P25:R25"/>
    <mergeCell ref="L29:O29"/>
    <mergeCell ref="P29:R29"/>
    <mergeCell ref="L30:O30"/>
    <mergeCell ref="P30:R30"/>
    <mergeCell ref="L31:O31"/>
    <mergeCell ref="P31:R31"/>
    <mergeCell ref="L26:O26"/>
    <mergeCell ref="P26:R26"/>
    <mergeCell ref="F28:G28"/>
    <mergeCell ref="F29:G29"/>
    <mergeCell ref="F30:G30"/>
    <mergeCell ref="L27:O27"/>
    <mergeCell ref="P27:R27"/>
    <mergeCell ref="B32:E32"/>
    <mergeCell ref="J52:K52"/>
    <mergeCell ref="J49:K49"/>
    <mergeCell ref="J50:K50"/>
    <mergeCell ref="J51:K51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F31:G31"/>
    <mergeCell ref="B48:E48"/>
    <mergeCell ref="B49:E49"/>
    <mergeCell ref="B50:E50"/>
    <mergeCell ref="B51:E51"/>
    <mergeCell ref="B52:E52"/>
    <mergeCell ref="B43:E43"/>
    <mergeCell ref="B44:E44"/>
    <mergeCell ref="B45:E45"/>
    <mergeCell ref="B46:E46"/>
    <mergeCell ref="B47:E47"/>
    <mergeCell ref="B38:E38"/>
    <mergeCell ref="B39:E39"/>
    <mergeCell ref="B40:E40"/>
    <mergeCell ref="B41:E41"/>
    <mergeCell ref="B42:E42"/>
    <mergeCell ref="B33:E33"/>
    <mergeCell ref="B34:E34"/>
    <mergeCell ref="B35:E35"/>
    <mergeCell ref="B36:E36"/>
    <mergeCell ref="B37:E37"/>
    <mergeCell ref="F38:G38"/>
    <mergeCell ref="F39:G39"/>
    <mergeCell ref="F40:G40"/>
    <mergeCell ref="F41:G41"/>
    <mergeCell ref="F32:G32"/>
    <mergeCell ref="F33:G33"/>
    <mergeCell ref="F34:G34"/>
    <mergeCell ref="F35:G35"/>
    <mergeCell ref="F36:G36"/>
    <mergeCell ref="F52:G52"/>
    <mergeCell ref="L35:O35"/>
    <mergeCell ref="P35:R35"/>
    <mergeCell ref="L36:O36"/>
    <mergeCell ref="P36:R36"/>
    <mergeCell ref="L37:O37"/>
    <mergeCell ref="P37:R37"/>
    <mergeCell ref="L38:O38"/>
    <mergeCell ref="P38:R38"/>
    <mergeCell ref="L39:O39"/>
    <mergeCell ref="P39:R39"/>
    <mergeCell ref="L40:O40"/>
    <mergeCell ref="P40:R40"/>
    <mergeCell ref="L41:O41"/>
    <mergeCell ref="F47:G47"/>
    <mergeCell ref="F48:G48"/>
    <mergeCell ref="F49:G49"/>
    <mergeCell ref="F50:G50"/>
    <mergeCell ref="F51:G51"/>
    <mergeCell ref="F42:G42"/>
    <mergeCell ref="F43:G43"/>
    <mergeCell ref="F44:G44"/>
    <mergeCell ref="F45:G45"/>
    <mergeCell ref="F46:G46"/>
    <mergeCell ref="J40:K40"/>
    <mergeCell ref="J39:K39"/>
    <mergeCell ref="J38:K38"/>
    <mergeCell ref="B11:E11"/>
    <mergeCell ref="J37:K37"/>
    <mergeCell ref="J36:K36"/>
    <mergeCell ref="J35:K35"/>
    <mergeCell ref="J34:K34"/>
    <mergeCell ref="J33:K33"/>
    <mergeCell ref="J32:K32"/>
    <mergeCell ref="J31:K31"/>
    <mergeCell ref="J20:K20"/>
    <mergeCell ref="J19:K19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L28:O28"/>
    <mergeCell ref="P28:R28"/>
    <mergeCell ref="I7:J7"/>
    <mergeCell ref="I5:J5"/>
    <mergeCell ref="I6:J6"/>
    <mergeCell ref="P14:R14"/>
    <mergeCell ref="L15:O15"/>
    <mergeCell ref="P15:R15"/>
    <mergeCell ref="P16:R16"/>
    <mergeCell ref="P22:R22"/>
    <mergeCell ref="L16:O16"/>
    <mergeCell ref="L17:O17"/>
    <mergeCell ref="L18:O18"/>
    <mergeCell ref="L19:O19"/>
    <mergeCell ref="L20:O20"/>
    <mergeCell ref="L21:O21"/>
    <mergeCell ref="L22:O22"/>
    <mergeCell ref="P17:R17"/>
    <mergeCell ref="P18:R18"/>
    <mergeCell ref="P19:R19"/>
    <mergeCell ref="P20:R20"/>
    <mergeCell ref="P21:R21"/>
    <mergeCell ref="B3:E3"/>
    <mergeCell ref="B4:E4"/>
    <mergeCell ref="B5:E5"/>
    <mergeCell ref="B6:E6"/>
    <mergeCell ref="B7:E7"/>
    <mergeCell ref="B8:E8"/>
    <mergeCell ref="B9:E9"/>
    <mergeCell ref="B10:E10"/>
    <mergeCell ref="G8:H8"/>
    <mergeCell ref="G9:H9"/>
    <mergeCell ref="G10:H10"/>
    <mergeCell ref="M3:P3"/>
    <mergeCell ref="M4:P4"/>
    <mergeCell ref="M6:P6"/>
    <mergeCell ref="M7:P7"/>
    <mergeCell ref="M8:P8"/>
    <mergeCell ref="M9:P9"/>
    <mergeCell ref="M10:P10"/>
    <mergeCell ref="G3:H3"/>
    <mergeCell ref="G4:H4"/>
    <mergeCell ref="G5:H5"/>
    <mergeCell ref="G6:H6"/>
    <mergeCell ref="G7:H7"/>
    <mergeCell ref="I3:J3"/>
    <mergeCell ref="I4:J4"/>
    <mergeCell ref="M5:P5"/>
  </mergeCells>
  <conditionalFormatting sqref="J15">
    <cfRule type="cellIs" dxfId="45" priority="31" operator="equal">
      <formula>"N/A"</formula>
    </cfRule>
    <cfRule type="cellIs" dxfId="44" priority="34" operator="equal">
      <formula>"MISSING QTY"</formula>
    </cfRule>
    <cfRule type="containsErrors" dxfId="43" priority="37">
      <formula>ISERROR(J15)</formula>
    </cfRule>
  </conditionalFormatting>
  <conditionalFormatting sqref="U15:U22">
    <cfRule type="cellIs" dxfId="42" priority="32" operator="equal">
      <formula>"MISSING QTY"</formula>
    </cfRule>
    <cfRule type="containsErrors" dxfId="41" priority="38">
      <formula>ISERROR(U15)</formula>
    </cfRule>
  </conditionalFormatting>
  <conditionalFormatting sqref="J16:J46">
    <cfRule type="cellIs" dxfId="40" priority="23" operator="equal">
      <formula>"N/A"</formula>
    </cfRule>
    <cfRule type="cellIs" dxfId="39" priority="24" operator="equal">
      <formula>"MISSING QTY"</formula>
    </cfRule>
    <cfRule type="containsErrors" dxfId="38" priority="25">
      <formula>ISERROR(J16)</formula>
    </cfRule>
  </conditionalFormatting>
  <conditionalFormatting sqref="J47:J48">
    <cfRule type="cellIs" dxfId="37" priority="20" operator="equal">
      <formula>"N/A"</formula>
    </cfRule>
    <cfRule type="cellIs" dxfId="36" priority="21" operator="equal">
      <formula>"MISSING QTY"</formula>
    </cfRule>
    <cfRule type="containsErrors" dxfId="35" priority="22">
      <formula>ISERROR(J47)</formula>
    </cfRule>
  </conditionalFormatting>
  <conditionalFormatting sqref="J49">
    <cfRule type="cellIs" dxfId="34" priority="17" operator="equal">
      <formula>"N/A"</formula>
    </cfRule>
    <cfRule type="cellIs" dxfId="33" priority="18" operator="equal">
      <formula>"MISSING QTY"</formula>
    </cfRule>
    <cfRule type="containsErrors" dxfId="32" priority="19">
      <formula>ISERROR(J49)</formula>
    </cfRule>
  </conditionalFormatting>
  <conditionalFormatting sqref="J50">
    <cfRule type="cellIs" dxfId="31" priority="14" operator="equal">
      <formula>"N/A"</formula>
    </cfRule>
    <cfRule type="cellIs" dxfId="30" priority="15" operator="equal">
      <formula>"MISSING QTY"</formula>
    </cfRule>
    <cfRule type="containsErrors" dxfId="29" priority="16">
      <formula>ISERROR(J50)</formula>
    </cfRule>
  </conditionalFormatting>
  <conditionalFormatting sqref="J51:J52">
    <cfRule type="cellIs" dxfId="28" priority="11" operator="equal">
      <formula>"N/A"</formula>
    </cfRule>
    <cfRule type="cellIs" dxfId="27" priority="12" operator="equal">
      <formula>"MISSING QTY"</formula>
    </cfRule>
    <cfRule type="containsErrors" dxfId="26" priority="13">
      <formula>ISERROR(J51)</formula>
    </cfRule>
  </conditionalFormatting>
  <conditionalFormatting sqref="U23:U34">
    <cfRule type="cellIs" dxfId="25" priority="6" operator="equal">
      <formula>"MISSING QTY"</formula>
    </cfRule>
    <cfRule type="containsErrors" dxfId="24" priority="7">
      <formula>ISERROR(U23)</formula>
    </cfRule>
  </conditionalFormatting>
  <conditionalFormatting sqref="U35:U45">
    <cfRule type="cellIs" dxfId="23" priority="1" operator="equal">
      <formula>"MISSING QTY"</formula>
    </cfRule>
    <cfRule type="containsErrors" dxfId="22" priority="2">
      <formula>ISERROR(U35)</formula>
    </cfRule>
  </conditionalFormatting>
  <dataValidations count="10">
    <dataValidation type="list" allowBlank="1" showInputMessage="1" showErrorMessage="1" sqref="L15:L45 M16:O45" xr:uid="{00000000-0002-0000-0000-000000000000}">
      <formula1>accessories</formula1>
    </dataValidation>
    <dataValidation type="list" showInputMessage="1" showErrorMessage="1" sqref="I4" xr:uid="{00000000-0002-0000-0000-000001000000}">
      <formula1>Door_type</formula1>
    </dataValidation>
    <dataValidation type="list" allowBlank="1" showInputMessage="1" showErrorMessage="1" sqref="I6" xr:uid="{00000000-0002-0000-0000-000002000000}">
      <formula1>INDIRECT(SUBSTITUTE(I4," ","_"))</formula1>
    </dataValidation>
    <dataValidation type="list" allowBlank="1" showInputMessage="1" showErrorMessage="1" sqref="I3" xr:uid="{00000000-0002-0000-0000-000003000000}">
      <formula1>box_material</formula1>
    </dataValidation>
    <dataValidation type="list" allowBlank="1" showInputMessage="1" showErrorMessage="1" sqref="I9" xr:uid="{00000000-0002-0000-0000-000004000000}">
      <formula1>"Toe, Legs"</formula1>
    </dataValidation>
    <dataValidation type="list" allowBlank="1" showInputMessage="1" showErrorMessage="1" sqref="I8" xr:uid="{00000000-0002-0000-0000-000005000000}">
      <formula1>"Yes, No"</formula1>
    </dataValidation>
    <dataValidation type="list" allowBlank="1" showInputMessage="1" showErrorMessage="1" sqref="I5" xr:uid="{00000000-0002-0000-0000-000006000000}">
      <formula1>"White, Gray, Dovetail"</formula1>
    </dataValidation>
    <dataValidation type="list" showInputMessage="1" showErrorMessage="1" sqref="I7" xr:uid="{00000000-0002-0000-0000-000007000000}">
      <formula1>"Vertical,Horizontal"</formula1>
    </dataValidation>
    <dataValidation type="list" allowBlank="1" showInputMessage="1" showErrorMessage="1" sqref="A15:A52" xr:uid="{00000000-0002-0000-0000-000008000000}">
      <formula1>CABINETS_CODES</formula1>
    </dataValidation>
    <dataValidation type="list" allowBlank="1" showInputMessage="1" showErrorMessage="1" sqref="I10:I11" xr:uid="{00000000-0002-0000-0000-000009000000}">
      <formula1>"To Match Doors, Standard"</formula1>
    </dataValidation>
  </dataValidations>
  <pageMargins left="0.5" right="0.5" top="0.56999999999999995" bottom="0.75" header="0" footer="0.3"/>
  <pageSetup orientation="portrait" r:id="rId2"/>
  <ignoredErrors>
    <ignoredError sqref="M3:P4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41"/>
  <sheetViews>
    <sheetView zoomScaleNormal="100" workbookViewId="0">
      <selection activeCell="A4" sqref="A4"/>
    </sheetView>
  </sheetViews>
  <sheetFormatPr defaultColWidth="8.875" defaultRowHeight="15.75" x14ac:dyDescent="0.25"/>
  <cols>
    <col min="1" max="1" width="24.875" customWidth="1"/>
    <col min="2" max="10" width="9.625" customWidth="1"/>
    <col min="11" max="16" width="8.875" customWidth="1"/>
    <col min="17" max="17" width="6.75" customWidth="1"/>
  </cols>
  <sheetData>
    <row r="1" spans="1:28" ht="69.75" customHeight="1" x14ac:dyDescent="0.25">
      <c r="B1" s="6" t="s">
        <v>735</v>
      </c>
      <c r="C1" s="6" t="s">
        <v>4</v>
      </c>
      <c r="D1" s="6" t="s">
        <v>754</v>
      </c>
      <c r="E1" s="6" t="s">
        <v>762</v>
      </c>
      <c r="F1" s="6" t="s">
        <v>770</v>
      </c>
      <c r="G1" s="6" t="s">
        <v>54</v>
      </c>
      <c r="H1" s="6" t="s">
        <v>783</v>
      </c>
      <c r="I1" s="6" t="s">
        <v>790</v>
      </c>
    </row>
    <row r="2" spans="1:28" ht="18.600000000000001" customHeight="1" x14ac:dyDescent="0.25">
      <c r="A2" s="10" t="s">
        <v>36</v>
      </c>
      <c r="B2" s="11">
        <f>ROUND(U2/Prices!$B$28,0)</f>
        <v>36</v>
      </c>
      <c r="C2" s="11">
        <f>ROUND(V2/Prices!$B$28,0)</f>
        <v>48</v>
      </c>
      <c r="D2" s="11">
        <f>ROUND(W2/Prices!$B$28,0)</f>
        <v>54</v>
      </c>
      <c r="E2" s="11">
        <f>ROUND(X2/Prices!$B$28,0)</f>
        <v>63</v>
      </c>
      <c r="F2" s="11">
        <f>ROUND(Y2/Prices!$B$28,0)</f>
        <v>71</v>
      </c>
      <c r="G2" s="11">
        <f>ROUND(Z2/Prices!$B$28,0)</f>
        <v>80</v>
      </c>
      <c r="H2" s="11">
        <f t="shared" ref="H2:I6" si="0">F2</f>
        <v>71</v>
      </c>
      <c r="I2" s="11">
        <f t="shared" si="0"/>
        <v>80</v>
      </c>
      <c r="S2" s="8">
        <v>2.5</v>
      </c>
      <c r="T2" s="8"/>
      <c r="U2" s="12">
        <f>(S2*Prices!C9)</f>
        <v>15</v>
      </c>
      <c r="V2" s="12">
        <f>(S2*Prices!C10)</f>
        <v>20</v>
      </c>
      <c r="W2" s="12">
        <f>(S2*Prices!C11)</f>
        <v>22.5</v>
      </c>
      <c r="X2" s="12">
        <f>(S2*Prices!C12)</f>
        <v>26.25</v>
      </c>
      <c r="Y2" s="12">
        <f>(S2*Prices!C13)</f>
        <v>30</v>
      </c>
      <c r="Z2" s="12">
        <f>(S2*Prices!C14)</f>
        <v>33.75</v>
      </c>
      <c r="AA2" s="12">
        <f>(S2*Prices!C15)</f>
        <v>43.75</v>
      </c>
      <c r="AB2" s="12">
        <f>(S2*Prices!B16)</f>
        <v>61.25</v>
      </c>
    </row>
    <row r="3" spans="1:28" ht="18.600000000000001" customHeight="1" x14ac:dyDescent="0.25">
      <c r="A3" s="254" t="s">
        <v>37</v>
      </c>
      <c r="B3" s="7">
        <f>ROUND(U3/Prices!$B$28,0)</f>
        <v>32</v>
      </c>
      <c r="C3" s="7">
        <f>ROUND(V3/Prices!$B$28,0)</f>
        <v>43</v>
      </c>
      <c r="D3" s="7">
        <f>ROUND(W3/Prices!$B$28,0)</f>
        <v>48</v>
      </c>
      <c r="E3" s="7">
        <f>ROUND(X3/Prices!$B$28,0)</f>
        <v>56</v>
      </c>
      <c r="F3" s="7">
        <f>ROUND(Y3/Prices!$B$28,0)</f>
        <v>64</v>
      </c>
      <c r="G3" s="7">
        <f>ROUND(Z3/Prices!$B$28,0)</f>
        <v>72</v>
      </c>
      <c r="H3" s="7">
        <f t="shared" si="0"/>
        <v>64</v>
      </c>
      <c r="I3" s="7">
        <f t="shared" si="0"/>
        <v>72</v>
      </c>
      <c r="S3" s="8">
        <v>2.25</v>
      </c>
      <c r="T3" s="8"/>
      <c r="U3" s="9">
        <f>(S3*Prices!C9)</f>
        <v>13.5</v>
      </c>
      <c r="V3" s="9">
        <f>(S3*Prices!C10)</f>
        <v>18</v>
      </c>
      <c r="W3" s="9">
        <f>(S3*Prices!C11)</f>
        <v>20.25</v>
      </c>
      <c r="X3" s="9">
        <f>(S3*Prices!C12)</f>
        <v>23.625</v>
      </c>
      <c r="Y3" s="9">
        <f>(S3*Prices!C13)</f>
        <v>27</v>
      </c>
      <c r="Z3" s="9">
        <f>(S3*Prices!C14)</f>
        <v>30.375</v>
      </c>
      <c r="AA3" s="9">
        <f>(S3*Prices!C15)</f>
        <v>39.375</v>
      </c>
      <c r="AB3" s="9">
        <f>(S3*Prices!B16)</f>
        <v>55.125</v>
      </c>
    </row>
    <row r="4" spans="1:28" ht="18.600000000000001" customHeight="1" x14ac:dyDescent="0.25">
      <c r="A4" s="10" t="s">
        <v>34</v>
      </c>
      <c r="B4" s="11">
        <f>ROUND(U4/Prices!$B$28,0)</f>
        <v>36</v>
      </c>
      <c r="C4" s="11">
        <f>ROUND(V4/Prices!$B$28,0)</f>
        <v>48</v>
      </c>
      <c r="D4" s="11">
        <f>ROUND(W4/Prices!$B$28,0)</f>
        <v>54</v>
      </c>
      <c r="E4" s="11">
        <f>ROUND(X4/Prices!$B$28,0)</f>
        <v>63</v>
      </c>
      <c r="F4" s="11">
        <f>ROUND(Y4/Prices!$B$28,0)</f>
        <v>71</v>
      </c>
      <c r="G4" s="11">
        <f>ROUND(Z4/Prices!$B$28,0)</f>
        <v>80</v>
      </c>
      <c r="H4" s="11">
        <f t="shared" si="0"/>
        <v>71</v>
      </c>
      <c r="I4" s="11">
        <f t="shared" si="0"/>
        <v>80</v>
      </c>
      <c r="S4" s="8">
        <v>2.5</v>
      </c>
      <c r="T4" s="8"/>
      <c r="U4" s="12">
        <f>(S4*Prices!C9)</f>
        <v>15</v>
      </c>
      <c r="V4" s="12">
        <f>(S4*Prices!C10)</f>
        <v>20</v>
      </c>
      <c r="W4" s="12">
        <f>(S4*Prices!C11)</f>
        <v>22.5</v>
      </c>
      <c r="X4" s="12">
        <f>(S4*Prices!C12)</f>
        <v>26.25</v>
      </c>
      <c r="Y4" s="12">
        <f>(S4*Prices!C13)</f>
        <v>30</v>
      </c>
      <c r="Z4" s="12">
        <f>(S4*Prices!C14)</f>
        <v>33.75</v>
      </c>
      <c r="AA4" s="12">
        <f>(S4*Prices!C15)</f>
        <v>43.75</v>
      </c>
      <c r="AB4" s="12">
        <f>(S4*Prices!B16)</f>
        <v>61.25</v>
      </c>
    </row>
    <row r="5" spans="1:28" ht="18.600000000000001" customHeight="1" x14ac:dyDescent="0.25">
      <c r="A5" s="254" t="s">
        <v>32</v>
      </c>
      <c r="B5" s="7">
        <f>ROUND(U5/Prices!$B$28,0)</f>
        <v>25</v>
      </c>
      <c r="C5" s="7">
        <f>ROUND(V5/Prices!$B$28,0)</f>
        <v>33</v>
      </c>
      <c r="D5" s="7">
        <f>ROUND(W5/Prices!$B$28,0)</f>
        <v>38</v>
      </c>
      <c r="E5" s="7">
        <f>ROUND(X5/Prices!$B$28,0)</f>
        <v>44</v>
      </c>
      <c r="F5" s="7">
        <f>ROUND(Y5/Prices!$B$28,0)</f>
        <v>50</v>
      </c>
      <c r="G5" s="7">
        <f>ROUND(Z5/Prices!$B$28,0)</f>
        <v>56</v>
      </c>
      <c r="H5" s="7">
        <f t="shared" si="0"/>
        <v>50</v>
      </c>
      <c r="I5" s="7">
        <f t="shared" si="0"/>
        <v>56</v>
      </c>
      <c r="S5" s="8">
        <v>1.75</v>
      </c>
      <c r="T5" s="8"/>
      <c r="U5" s="9">
        <f>(S5*Prices!C9)</f>
        <v>10.5</v>
      </c>
      <c r="V5" s="9">
        <f>(S5*Prices!C10)</f>
        <v>14</v>
      </c>
      <c r="W5" s="9">
        <f>(S5*Prices!C11)</f>
        <v>15.75</v>
      </c>
      <c r="X5" s="9">
        <f>(S5*Prices!C12)</f>
        <v>18.375</v>
      </c>
      <c r="Y5" s="9">
        <f>(S5*Prices!C13)</f>
        <v>21</v>
      </c>
      <c r="Z5" s="9">
        <f>(S5*Prices!C14)</f>
        <v>23.625</v>
      </c>
      <c r="AA5" s="9">
        <f>(S5*Prices!C15)</f>
        <v>30.625</v>
      </c>
      <c r="AB5" s="9">
        <f>(S5*Prices!B16)</f>
        <v>42.875</v>
      </c>
    </row>
    <row r="6" spans="1:28" ht="18.600000000000001" customHeight="1" x14ac:dyDescent="0.25">
      <c r="A6" s="10" t="s">
        <v>31</v>
      </c>
      <c r="B6" s="11">
        <f>ROUND(U6/Prices!$B$28,0)</f>
        <v>32</v>
      </c>
      <c r="C6" s="11">
        <f>ROUND(V6/Prices!$B$28,0)</f>
        <v>43</v>
      </c>
      <c r="D6" s="11">
        <f>ROUND(W6/Prices!$B$28,0)</f>
        <v>48</v>
      </c>
      <c r="E6" s="11">
        <f>ROUND(X6/Prices!$B$28,0)</f>
        <v>56</v>
      </c>
      <c r="F6" s="11">
        <f>ROUND(Y6/Prices!$B$28,0)</f>
        <v>64</v>
      </c>
      <c r="G6" s="11">
        <f>ROUND(Z6/Prices!$B$28,0)</f>
        <v>72</v>
      </c>
      <c r="H6" s="11">
        <f t="shared" si="0"/>
        <v>64</v>
      </c>
      <c r="I6" s="11">
        <f t="shared" si="0"/>
        <v>72</v>
      </c>
      <c r="S6" s="8">
        <v>2.25</v>
      </c>
      <c r="T6" s="8"/>
      <c r="U6" s="12">
        <f>(S6*Prices!C9)</f>
        <v>13.5</v>
      </c>
      <c r="V6" s="12">
        <f>(S6*Prices!C10)</f>
        <v>18</v>
      </c>
      <c r="W6" s="12">
        <f>(S6*Prices!C11)</f>
        <v>20.25</v>
      </c>
      <c r="X6" s="12">
        <f>(S6*Prices!C12)</f>
        <v>23.625</v>
      </c>
      <c r="Y6" s="12">
        <f>(S6*Prices!C13)</f>
        <v>27</v>
      </c>
      <c r="Z6" s="12">
        <f>(S6*Prices!C14)</f>
        <v>30.375</v>
      </c>
      <c r="AA6" s="12">
        <f>(S6*Prices!C15)</f>
        <v>39.375</v>
      </c>
      <c r="AB6" s="12">
        <f>(S6*Prices!B16)</f>
        <v>55.125</v>
      </c>
    </row>
    <row r="7" spans="1:28" ht="18.600000000000001" customHeight="1" x14ac:dyDescent="0.25">
      <c r="A7" s="254" t="s">
        <v>38</v>
      </c>
      <c r="B7" s="7">
        <f>ROUND(U7/Prices!$B$28,0)</f>
        <v>41</v>
      </c>
      <c r="C7" s="7">
        <f>ROUND(V7/Prices!$B$28,0)</f>
        <v>55</v>
      </c>
      <c r="D7" s="7">
        <f>ROUND(W7/Prices!$B$28,0)</f>
        <v>62</v>
      </c>
      <c r="E7" s="7">
        <f>ROUND(X7/Prices!$B$28,0)</f>
        <v>73</v>
      </c>
      <c r="F7" s="7">
        <f>ROUND(Y7/Prices!$B$28,0)</f>
        <v>83</v>
      </c>
      <c r="G7" s="7">
        <f>ROUND(Z7/Prices!$B$28,0)</f>
        <v>93</v>
      </c>
      <c r="H7" s="7">
        <f>ROUND(AA7/Prices!$B$28,0)</f>
        <v>121</v>
      </c>
      <c r="I7" s="7">
        <f>ROUND(AB7/Prices!$B$28,0)</f>
        <v>169</v>
      </c>
      <c r="S7" s="8">
        <v>2.9</v>
      </c>
      <c r="T7" s="8"/>
      <c r="U7" s="9">
        <f>(S7*Prices!C9)</f>
        <v>17.399999999999999</v>
      </c>
      <c r="V7" s="9">
        <f>(S7*Prices!C10)</f>
        <v>23.2</v>
      </c>
      <c r="W7" s="9">
        <f>(S7*Prices!C11)</f>
        <v>26.099999999999998</v>
      </c>
      <c r="X7" s="9">
        <f>(S7*Prices!C12)</f>
        <v>30.45</v>
      </c>
      <c r="Y7" s="9">
        <f>(S7*Prices!C13)</f>
        <v>34.799999999999997</v>
      </c>
      <c r="Z7" s="9">
        <f>(S7*Prices!C14)</f>
        <v>39.15</v>
      </c>
      <c r="AA7" s="9">
        <f>(S7*Prices!C15)</f>
        <v>50.75</v>
      </c>
      <c r="AB7" s="9">
        <f>(S7*Prices!B16)</f>
        <v>71.05</v>
      </c>
    </row>
    <row r="8" spans="1:28" ht="18.600000000000001" customHeight="1" x14ac:dyDescent="0.25">
      <c r="A8" s="10" t="s">
        <v>39</v>
      </c>
      <c r="B8" s="11">
        <f>ROUND(U8/Prices!$B$28,0)</f>
        <v>49</v>
      </c>
      <c r="C8" s="11">
        <f>ROUND(V8/Prices!$B$28,0)</f>
        <v>65</v>
      </c>
      <c r="D8" s="11">
        <f>ROUND(W8/Prices!$B$28,0)</f>
        <v>73</v>
      </c>
      <c r="E8" s="11">
        <f>ROUND(X8/Prices!$B$28,0)</f>
        <v>85</v>
      </c>
      <c r="F8" s="11">
        <f>ROUND(Y8/Prices!$B$28,0)</f>
        <v>97</v>
      </c>
      <c r="G8" s="11">
        <f>ROUND(Z8/Prices!$B$28,0)</f>
        <v>109</v>
      </c>
      <c r="H8" s="11">
        <f>ROUND(AA8/Prices!$B$28,0)</f>
        <v>142</v>
      </c>
      <c r="I8" s="11">
        <f>ROUND(AB8/Prices!$B$28,0)</f>
        <v>198</v>
      </c>
      <c r="S8" s="8">
        <v>3.4</v>
      </c>
      <c r="T8" s="8"/>
      <c r="U8" s="12">
        <f>(S8*Prices!C9)</f>
        <v>20.399999999999999</v>
      </c>
      <c r="V8" s="12">
        <f>(S8*Prices!C10)</f>
        <v>27.2</v>
      </c>
      <c r="W8" s="12">
        <f>(S8*Prices!C11)</f>
        <v>30.599999999999998</v>
      </c>
      <c r="X8" s="12">
        <f>(S8*Prices!C12)</f>
        <v>35.699999999999996</v>
      </c>
      <c r="Y8" s="12">
        <f>(S8*Prices!C13)</f>
        <v>40.799999999999997</v>
      </c>
      <c r="Z8" s="12">
        <f>(S8*Prices!C14)</f>
        <v>45.9</v>
      </c>
      <c r="AA8" s="12">
        <f>(S8*Prices!C15)</f>
        <v>59.5</v>
      </c>
      <c r="AB8" s="12">
        <f>(S8*Prices!B16)</f>
        <v>83.3</v>
      </c>
    </row>
    <row r="9" spans="1:28" ht="18.600000000000001" customHeight="1" x14ac:dyDescent="0.25">
      <c r="A9" s="254" t="s">
        <v>22</v>
      </c>
      <c r="B9" s="7">
        <f>ROUND(U9/Prices!$B$28,0)</f>
        <v>56</v>
      </c>
      <c r="C9" s="7">
        <f>ROUND(V9/Prices!$B$28,0)</f>
        <v>74</v>
      </c>
      <c r="D9" s="7">
        <f>ROUND(W9/Prices!$B$28,0)</f>
        <v>84</v>
      </c>
      <c r="E9" s="7">
        <f>ROUND(X9/Prices!$B$28,0)</f>
        <v>98</v>
      </c>
      <c r="F9" s="7">
        <f>ROUND(Y9/Prices!$B$28,0)</f>
        <v>111</v>
      </c>
      <c r="G9" s="7">
        <f>ROUND(Z9/Prices!$B$28,0)</f>
        <v>125</v>
      </c>
      <c r="H9" s="7">
        <f>ROUND(AA9/Prices!$B$28,0)</f>
        <v>163</v>
      </c>
      <c r="I9" s="7">
        <f>ROUND(AB9/Prices!$B$28,0)</f>
        <v>228</v>
      </c>
      <c r="S9" s="8">
        <v>3.9</v>
      </c>
      <c r="T9" s="8"/>
      <c r="U9" s="9">
        <f>(S9*Prices!C9)</f>
        <v>23.4</v>
      </c>
      <c r="V9" s="9">
        <f>(S9*Prices!C10)</f>
        <v>31.2</v>
      </c>
      <c r="W9" s="9">
        <f>(S9*Prices!C11)</f>
        <v>35.1</v>
      </c>
      <c r="X9" s="9">
        <f>(S9*Prices!C12)</f>
        <v>40.949999999999996</v>
      </c>
      <c r="Y9" s="9">
        <f>(S9*Prices!C13)</f>
        <v>46.8</v>
      </c>
      <c r="Z9" s="9">
        <f>(S9*Prices!C14)</f>
        <v>52.65</v>
      </c>
      <c r="AA9" s="9">
        <f>(S9*Prices!C15)</f>
        <v>68.25</v>
      </c>
      <c r="AB9" s="9">
        <f>(S9*Prices!B16)</f>
        <v>95.55</v>
      </c>
    </row>
    <row r="10" spans="1:28" ht="18.600000000000001" customHeight="1" x14ac:dyDescent="0.25">
      <c r="A10" s="10" t="s">
        <v>25</v>
      </c>
      <c r="B10" s="11">
        <f>ROUND(U10/Prices!$B$28,0)</f>
        <v>86</v>
      </c>
      <c r="C10" s="11">
        <f>ROUND(V10/Prices!$B$28,0)</f>
        <v>114</v>
      </c>
      <c r="D10" s="11">
        <f>ROUND(W10/Prices!$B$28,0)</f>
        <v>129</v>
      </c>
      <c r="E10" s="11">
        <f>ROUND(X10/Prices!$B$28,0)</f>
        <v>150</v>
      </c>
      <c r="F10" s="11">
        <f>ROUND(Y10/Prices!$B$28,0)</f>
        <v>171</v>
      </c>
      <c r="G10" s="11">
        <f>ROUND(Z10/Prices!$B$28,0)</f>
        <v>193</v>
      </c>
      <c r="H10" s="11">
        <f>ROUND(AA10/Prices!$B$28,0)</f>
        <v>250</v>
      </c>
      <c r="I10" s="11">
        <f>ROUND(AB10/Prices!$B$28,0)</f>
        <v>350</v>
      </c>
      <c r="S10" s="8">
        <v>6</v>
      </c>
      <c r="T10" s="8"/>
      <c r="U10" s="12">
        <f>(S10*Prices!C9)</f>
        <v>36</v>
      </c>
      <c r="V10" s="12">
        <f>(S10*Prices!C10)</f>
        <v>48</v>
      </c>
      <c r="W10" s="12">
        <f>(S10*Prices!C11)</f>
        <v>54</v>
      </c>
      <c r="X10" s="12">
        <f>(S10*Prices!C12)</f>
        <v>63</v>
      </c>
      <c r="Y10" s="12">
        <f>(S10*Prices!C13)</f>
        <v>72</v>
      </c>
      <c r="Z10" s="12">
        <f>(S10*Prices!C14)</f>
        <v>81</v>
      </c>
      <c r="AA10" s="12">
        <f>(S10*Prices!C15)</f>
        <v>105</v>
      </c>
      <c r="AB10" s="12">
        <f>(S10*Prices!B16)</f>
        <v>147</v>
      </c>
    </row>
    <row r="11" spans="1:28" ht="18.600000000000001" customHeight="1" x14ac:dyDescent="0.25">
      <c r="A11" s="254" t="s">
        <v>28</v>
      </c>
      <c r="B11" s="7">
        <f>ROUND(U11/Prices!$B$28,0)</f>
        <v>193</v>
      </c>
      <c r="C11" s="7">
        <f>ROUND(V11/Prices!$B$28,0)</f>
        <v>257</v>
      </c>
      <c r="D11" s="7">
        <f>ROUND(W11/Prices!$B$28,0)</f>
        <v>289</v>
      </c>
      <c r="E11" s="7">
        <f>ROUND(X11/Prices!$B$28,0)</f>
        <v>338</v>
      </c>
      <c r="F11" s="7">
        <f>ROUND(Y11/Prices!$B$28,0)</f>
        <v>386</v>
      </c>
      <c r="G11" s="7">
        <f>ROUND(Z11/Prices!$B$28,0)</f>
        <v>434</v>
      </c>
      <c r="H11" s="7">
        <f>E11</f>
        <v>338</v>
      </c>
      <c r="I11" s="7">
        <f>G11</f>
        <v>434</v>
      </c>
      <c r="S11" s="8">
        <v>13.5</v>
      </c>
      <c r="T11" s="8">
        <v>14</v>
      </c>
      <c r="U11" s="9">
        <f>(S11*Prices!C9)</f>
        <v>81</v>
      </c>
      <c r="V11" s="9">
        <f>(S11*Prices!C10)</f>
        <v>108</v>
      </c>
      <c r="W11" s="9">
        <f>(S11*Prices!C11)</f>
        <v>121.5</v>
      </c>
      <c r="X11" s="9">
        <f>(S11*Prices!C12)</f>
        <v>141.75</v>
      </c>
      <c r="Y11" s="9">
        <f>(S11*Prices!C13)</f>
        <v>162</v>
      </c>
      <c r="Z11" s="9">
        <f>(S11*Prices!C14)</f>
        <v>182.25</v>
      </c>
      <c r="AA11" s="9">
        <f>(S11*Prices!C15)</f>
        <v>236.25</v>
      </c>
      <c r="AB11" s="9">
        <f>(S11*Prices!C16)</f>
        <v>324</v>
      </c>
    </row>
    <row r="12" spans="1:28" ht="18.600000000000001" customHeight="1" x14ac:dyDescent="0.25">
      <c r="A12" s="10" t="s">
        <v>29</v>
      </c>
      <c r="B12" s="11">
        <f>ROUND(U12/Prices!$B$28,0)</f>
        <v>207</v>
      </c>
      <c r="C12" s="11">
        <f>ROUND(V12/Prices!$B$28,0)</f>
        <v>276</v>
      </c>
      <c r="D12" s="11">
        <f>ROUND(W12/Prices!$B$28,0)</f>
        <v>311</v>
      </c>
      <c r="E12" s="11">
        <f>ROUND(X12/Prices!$B$28,0)</f>
        <v>363</v>
      </c>
      <c r="F12" s="11">
        <f>ROUND(Y12/Prices!$B$28,0)</f>
        <v>414</v>
      </c>
      <c r="G12" s="11">
        <f>ROUND(Z12/Prices!$B$28,0)</f>
        <v>466</v>
      </c>
      <c r="H12" s="14">
        <f>E12</f>
        <v>363</v>
      </c>
      <c r="I12" s="14">
        <f>G12</f>
        <v>466</v>
      </c>
      <c r="S12" s="8">
        <v>14.5</v>
      </c>
      <c r="T12" s="8">
        <v>15.6</v>
      </c>
      <c r="U12" s="12">
        <f>(S12*Prices!C9)</f>
        <v>87</v>
      </c>
      <c r="V12" s="12">
        <f>(S12*Prices!C10)</f>
        <v>116</v>
      </c>
      <c r="W12" s="12">
        <f>(S12*Prices!C11)</f>
        <v>130.5</v>
      </c>
      <c r="X12" s="12">
        <f>(S12*Prices!C12)</f>
        <v>152.25</v>
      </c>
      <c r="Y12" s="12">
        <f>(S12*Prices!C13)</f>
        <v>174</v>
      </c>
      <c r="Z12" s="12">
        <f>(S12*Prices!C14)</f>
        <v>195.75</v>
      </c>
      <c r="AA12" s="12">
        <f>(S12*Prices!C15)</f>
        <v>253.75</v>
      </c>
      <c r="AB12" s="12">
        <f>(S12*Prices!C16)</f>
        <v>348</v>
      </c>
    </row>
    <row r="13" spans="1:28" ht="18.600000000000001" customHeight="1" x14ac:dyDescent="0.25">
      <c r="A13" s="254" t="s">
        <v>30</v>
      </c>
      <c r="B13" s="7">
        <f>ROUND(U13/Prices!$B$28,0)</f>
        <v>221</v>
      </c>
      <c r="C13" s="7">
        <f>ROUND(V13/Prices!$B$28,0)</f>
        <v>295</v>
      </c>
      <c r="D13" s="7">
        <f>ROUND(W13/Prices!$B$28,0)</f>
        <v>332</v>
      </c>
      <c r="E13" s="7">
        <f>ROUND(X13/Prices!$B$28,0)</f>
        <v>388</v>
      </c>
      <c r="F13" s="7">
        <f>ROUND(Y13/Prices!$B$28,0)</f>
        <v>443</v>
      </c>
      <c r="G13" s="7">
        <f>ROUND(Z13/Prices!$B$28,0)</f>
        <v>498</v>
      </c>
      <c r="H13" s="7">
        <f>E13</f>
        <v>388</v>
      </c>
      <c r="I13" s="7">
        <f>G13</f>
        <v>498</v>
      </c>
      <c r="S13" s="8">
        <v>15.5</v>
      </c>
      <c r="T13" s="8">
        <v>17</v>
      </c>
      <c r="U13" s="9">
        <f>(S13*Prices!C9)</f>
        <v>93</v>
      </c>
      <c r="V13" s="9">
        <f>(S13*Prices!C10)</f>
        <v>124</v>
      </c>
      <c r="W13" s="9">
        <f>(S13*Prices!C11)</f>
        <v>139.5</v>
      </c>
      <c r="X13" s="9">
        <f>(S13*Prices!C12)</f>
        <v>162.75</v>
      </c>
      <c r="Y13" s="9">
        <f>(S13*Prices!C13)</f>
        <v>186</v>
      </c>
      <c r="Z13" s="9">
        <f>(S13*Prices!C14)</f>
        <v>209.25</v>
      </c>
      <c r="AA13" s="9">
        <f>(S13*Prices!C15)</f>
        <v>271.25</v>
      </c>
      <c r="AB13" s="9">
        <f>(S13*Prices!C16)</f>
        <v>372</v>
      </c>
    </row>
    <row r="14" spans="1:28" ht="18.600000000000001" customHeight="1" x14ac:dyDescent="0.25">
      <c r="A14" s="10" t="s">
        <v>26</v>
      </c>
      <c r="B14" s="11">
        <f>ROUND(U14/Prices!$B$28,0)</f>
        <v>86</v>
      </c>
      <c r="C14" s="11">
        <f>ROUND(V14/Prices!$B$28,0)</f>
        <v>114</v>
      </c>
      <c r="D14" s="11">
        <f>ROUND(W14/Prices!$B$28,0)</f>
        <v>129</v>
      </c>
      <c r="E14" s="11">
        <f>ROUND(X14/Prices!$B$28,0)</f>
        <v>150</v>
      </c>
      <c r="F14" s="11">
        <f>ROUND(Y14/Prices!$B$28,0)</f>
        <v>171</v>
      </c>
      <c r="G14" s="11">
        <f>ROUND(Z14/Prices!$B$28,0)</f>
        <v>193</v>
      </c>
      <c r="H14" s="11">
        <f>ROUND(AA14/Prices!$B$28,0)</f>
        <v>250</v>
      </c>
      <c r="I14" s="11">
        <f>ROUND(AB14/Prices!$B$28,0)</f>
        <v>350</v>
      </c>
      <c r="S14" s="8">
        <v>6</v>
      </c>
      <c r="T14" s="8"/>
      <c r="U14" s="12">
        <f>(S14*Prices!C9)</f>
        <v>36</v>
      </c>
      <c r="V14" s="12">
        <f>(S14*Prices!C10)</f>
        <v>48</v>
      </c>
      <c r="W14" s="12">
        <f>(S14*Prices!C11)</f>
        <v>54</v>
      </c>
      <c r="X14" s="12">
        <f>(S14*Prices!C12)</f>
        <v>63</v>
      </c>
      <c r="Y14" s="12">
        <f>(S14*Prices!C13)</f>
        <v>72</v>
      </c>
      <c r="Z14" s="12">
        <f>(S14*Prices!C14)</f>
        <v>81</v>
      </c>
      <c r="AA14" s="12">
        <f>(S14*Prices!C15)</f>
        <v>105</v>
      </c>
      <c r="AB14" s="12">
        <f>(S14*Prices!B16)</f>
        <v>147</v>
      </c>
    </row>
    <row r="15" spans="1:28" ht="18.600000000000001" customHeight="1" x14ac:dyDescent="0.25">
      <c r="A15" s="254" t="s">
        <v>33</v>
      </c>
      <c r="B15" s="7">
        <v>6.5</v>
      </c>
      <c r="C15" s="7">
        <v>6.5</v>
      </c>
      <c r="D15" s="7">
        <v>6.5</v>
      </c>
      <c r="E15" s="7">
        <v>6.5</v>
      </c>
      <c r="F15" s="7">
        <v>6.5</v>
      </c>
      <c r="G15" s="7">
        <v>6.5</v>
      </c>
      <c r="H15" s="7">
        <v>6.5</v>
      </c>
      <c r="I15" s="7">
        <v>6.5</v>
      </c>
      <c r="S15" s="8"/>
      <c r="T15" s="8"/>
      <c r="U15" s="9">
        <v>3.5</v>
      </c>
      <c r="V15" s="9">
        <v>3.5</v>
      </c>
      <c r="W15" s="9">
        <v>3.5</v>
      </c>
      <c r="X15" s="9">
        <v>3.5</v>
      </c>
      <c r="Y15" s="9">
        <v>3.5</v>
      </c>
      <c r="Z15" s="9">
        <v>3.5</v>
      </c>
      <c r="AA15" s="9">
        <v>3.5</v>
      </c>
      <c r="AB15" s="9">
        <v>3.5</v>
      </c>
    </row>
    <row r="16" spans="1:28" ht="18.600000000000001" customHeight="1" x14ac:dyDescent="0.25">
      <c r="A16" s="13" t="s">
        <v>35</v>
      </c>
      <c r="B16" s="11">
        <v>16</v>
      </c>
      <c r="C16" s="11">
        <v>16</v>
      </c>
      <c r="D16" s="11">
        <v>16</v>
      </c>
      <c r="E16" s="11">
        <v>16</v>
      </c>
      <c r="F16" s="11">
        <v>16</v>
      </c>
      <c r="G16" s="11">
        <v>16</v>
      </c>
      <c r="H16" s="11">
        <v>16</v>
      </c>
      <c r="I16" s="11">
        <v>16</v>
      </c>
      <c r="S16" s="8"/>
      <c r="T16" s="8"/>
      <c r="U16" s="12">
        <v>4.2</v>
      </c>
      <c r="V16" s="12">
        <v>4.2</v>
      </c>
      <c r="W16" s="12">
        <v>4.2</v>
      </c>
      <c r="X16" s="12">
        <v>4.2</v>
      </c>
      <c r="Y16" s="12">
        <v>4.2</v>
      </c>
      <c r="Z16" s="12">
        <v>4.2</v>
      </c>
      <c r="AA16" s="12">
        <v>4.2</v>
      </c>
      <c r="AB16" s="12">
        <v>4.2</v>
      </c>
    </row>
    <row r="17" spans="1:28" ht="18.600000000000001" customHeight="1" x14ac:dyDescent="0.25">
      <c r="A17" s="254" t="s">
        <v>24</v>
      </c>
      <c r="B17" s="7">
        <v>52</v>
      </c>
      <c r="C17" s="7">
        <v>52</v>
      </c>
      <c r="D17" s="7">
        <v>52</v>
      </c>
      <c r="E17" s="7">
        <v>52</v>
      </c>
      <c r="F17" s="7">
        <v>52</v>
      </c>
      <c r="G17" s="7">
        <v>52</v>
      </c>
      <c r="H17" s="7">
        <v>52</v>
      </c>
      <c r="I17" s="7">
        <v>52</v>
      </c>
      <c r="S17" s="8"/>
      <c r="T17" s="8"/>
      <c r="U17" s="9">
        <v>35</v>
      </c>
      <c r="V17" s="9">
        <v>35</v>
      </c>
      <c r="W17" s="9">
        <v>35</v>
      </c>
      <c r="X17" s="9">
        <v>35</v>
      </c>
      <c r="Y17" s="9">
        <v>35</v>
      </c>
      <c r="Z17" s="9">
        <v>35</v>
      </c>
      <c r="AA17" s="9">
        <v>35</v>
      </c>
      <c r="AB17" s="9">
        <v>35</v>
      </c>
    </row>
    <row r="18" spans="1:28" ht="18.600000000000001" customHeight="1" x14ac:dyDescent="0.25">
      <c r="A18" s="13" t="s">
        <v>27</v>
      </c>
      <c r="B18" s="11">
        <v>18</v>
      </c>
      <c r="C18" s="11">
        <v>18</v>
      </c>
      <c r="D18" s="11">
        <v>18</v>
      </c>
      <c r="E18" s="11">
        <v>18</v>
      </c>
      <c r="F18" s="11">
        <v>18</v>
      </c>
      <c r="G18" s="11">
        <v>18</v>
      </c>
      <c r="H18" s="11">
        <v>18</v>
      </c>
      <c r="I18" s="11">
        <v>18</v>
      </c>
      <c r="S18" s="8"/>
      <c r="T18" s="8"/>
      <c r="U18" s="12"/>
      <c r="V18" s="12"/>
      <c r="W18" s="12"/>
      <c r="X18" s="12"/>
      <c r="Y18" s="12"/>
      <c r="Z18" s="12"/>
      <c r="AA18" s="12"/>
      <c r="AB18" s="12"/>
    </row>
    <row r="19" spans="1:28" ht="18.600000000000001" customHeight="1" x14ac:dyDescent="0.25">
      <c r="A19" s="257" t="s">
        <v>991</v>
      </c>
      <c r="B19" s="258">
        <v>115</v>
      </c>
      <c r="C19" s="258">
        <v>115</v>
      </c>
      <c r="D19" s="258">
        <v>115</v>
      </c>
      <c r="E19" s="258">
        <v>115</v>
      </c>
      <c r="F19" s="258">
        <v>115</v>
      </c>
      <c r="G19" s="258">
        <v>115</v>
      </c>
      <c r="H19" s="258">
        <v>115</v>
      </c>
      <c r="I19" s="258">
        <v>115</v>
      </c>
    </row>
    <row r="20" spans="1:28" ht="18.600000000000001" customHeight="1" x14ac:dyDescent="0.25">
      <c r="A20" s="441" t="s">
        <v>40</v>
      </c>
      <c r="B20" s="441"/>
      <c r="C20" s="441"/>
      <c r="D20" s="441"/>
      <c r="E20" s="441"/>
      <c r="F20" s="441"/>
      <c r="G20" s="441"/>
      <c r="H20" s="441"/>
      <c r="I20" s="441"/>
    </row>
    <row r="21" spans="1:28" ht="22.5" customHeight="1" x14ac:dyDescent="0.25"/>
    <row r="23" spans="1:28" x14ac:dyDescent="0.25">
      <c r="B23" s="15"/>
      <c r="C23" s="15"/>
      <c r="D23" s="15"/>
      <c r="E23" s="15"/>
      <c r="F23" s="15"/>
      <c r="G23" s="15"/>
      <c r="H23" s="15"/>
      <c r="I23" s="15"/>
      <c r="U23" s="15"/>
      <c r="V23" s="15"/>
      <c r="W23" s="15"/>
      <c r="X23" s="15"/>
      <c r="Y23" s="15"/>
      <c r="Z23" s="15"/>
      <c r="AA23" s="15"/>
      <c r="AB23" s="15"/>
    </row>
    <row r="41" spans="21:28" x14ac:dyDescent="0.25">
      <c r="U41" s="15"/>
      <c r="V41" s="15"/>
      <c r="W41" s="15"/>
      <c r="X41" s="15"/>
      <c r="Y41" s="15"/>
      <c r="Z41" s="15"/>
      <c r="AA41" s="15"/>
      <c r="AB41" s="15"/>
    </row>
  </sheetData>
  <customSheetViews>
    <customSheetView guid="{07AF95D9-16D3-4041-9CBD-51D4D74210B9}">
      <pageMargins left="0.75" right="0.75" top="0.52083333333333304" bottom="1" header="0.73958333333333304" footer="0.5"/>
      <pageSetup orientation="landscape" r:id="rId1"/>
      <headerFooter alignWithMargins="0"/>
    </customSheetView>
  </customSheetViews>
  <mergeCells count="1">
    <mergeCell ref="A20:I20"/>
  </mergeCells>
  <pageMargins left="0.75" right="0.75" top="0.52083333333333304" bottom="1" header="0.73958333333333304" footer="0.5"/>
  <pageSetup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70"/>
  <sheetViews>
    <sheetView workbookViewId="0">
      <selection activeCell="E48" sqref="E48"/>
    </sheetView>
  </sheetViews>
  <sheetFormatPr defaultRowHeight="15.75" x14ac:dyDescent="0.25"/>
  <cols>
    <col min="1" max="1" width="16.875" customWidth="1"/>
    <col min="2" max="2" width="25.75" customWidth="1"/>
    <col min="3" max="4" width="16.875" customWidth="1"/>
    <col min="5" max="5" width="29.625" customWidth="1"/>
    <col min="6" max="7" width="16.875" customWidth="1"/>
    <col min="8" max="8" width="23.875" customWidth="1"/>
    <col min="9" max="10" width="16.875" customWidth="1"/>
    <col min="11" max="11" width="21.75" customWidth="1"/>
    <col min="12" max="12" width="14.25" customWidth="1"/>
  </cols>
  <sheetData>
    <row r="1" spans="1:12" s="195" customFormat="1" x14ac:dyDescent="0.25">
      <c r="A1" s="195" t="s">
        <v>732</v>
      </c>
      <c r="B1" s="195" t="s">
        <v>733</v>
      </c>
      <c r="C1" s="195" t="s">
        <v>734</v>
      </c>
      <c r="E1" s="260" t="str" cm="1">
        <f t="array" ref="E1:L1">TRANSPOSE(B2:B9)</f>
        <v>SmartCabinets Special</v>
      </c>
      <c r="F1" s="260" t="str">
        <v>Gloss White and Syncron</v>
      </c>
      <c r="G1" s="260" t="str">
        <v>Super Matte and Meister</v>
      </c>
      <c r="H1" s="260" t="str">
        <v>Luxe and Zenit</v>
      </c>
      <c r="I1" s="260" t="str">
        <v>Pearl Effect</v>
      </c>
      <c r="J1" s="260" t="str">
        <v>Acrylic Metallic</v>
      </c>
      <c r="K1" s="260" t="str">
        <v>Shaker</v>
      </c>
      <c r="L1" s="260" t="str">
        <v>Shaker Painted</v>
      </c>
    </row>
    <row r="2" spans="1:12" x14ac:dyDescent="0.25">
      <c r="A2" t="s">
        <v>978</v>
      </c>
      <c r="B2" t="s">
        <v>735</v>
      </c>
      <c r="C2" t="s">
        <v>745</v>
      </c>
      <c r="E2" s="8" t="s">
        <v>737</v>
      </c>
      <c r="F2" s="8" t="s">
        <v>738</v>
      </c>
      <c r="G2" s="8" t="s">
        <v>739</v>
      </c>
      <c r="H2" s="8" t="s">
        <v>740</v>
      </c>
      <c r="I2" s="8" t="s">
        <v>741</v>
      </c>
      <c r="J2" s="8" t="s">
        <v>742</v>
      </c>
      <c r="K2" s="8" t="s">
        <v>743</v>
      </c>
      <c r="L2" s="8" t="s">
        <v>744</v>
      </c>
    </row>
    <row r="3" spans="1:12" x14ac:dyDescent="0.25">
      <c r="A3" t="s">
        <v>979</v>
      </c>
      <c r="B3" t="s">
        <v>4</v>
      </c>
      <c r="C3" t="s">
        <v>736</v>
      </c>
      <c r="E3" s="8" t="s">
        <v>746</v>
      </c>
      <c r="F3" s="8" t="s">
        <v>747</v>
      </c>
      <c r="G3" s="8" t="s">
        <v>748</v>
      </c>
      <c r="H3" s="8" t="s">
        <v>749</v>
      </c>
      <c r="I3" s="8" t="s">
        <v>750</v>
      </c>
      <c r="J3" s="8" t="s">
        <v>751</v>
      </c>
      <c r="K3" s="8" t="s">
        <v>752</v>
      </c>
      <c r="L3" s="8" t="s">
        <v>753</v>
      </c>
    </row>
    <row r="4" spans="1:12" x14ac:dyDescent="0.25">
      <c r="A4" t="s">
        <v>980</v>
      </c>
      <c r="B4" t="s">
        <v>754</v>
      </c>
      <c r="C4" t="s">
        <v>7</v>
      </c>
      <c r="E4" s="8" t="s">
        <v>755</v>
      </c>
      <c r="F4" s="8" t="s">
        <v>756</v>
      </c>
      <c r="G4" s="8" t="s">
        <v>757</v>
      </c>
      <c r="H4" s="8" t="s">
        <v>758</v>
      </c>
      <c r="I4" s="8" t="s">
        <v>759</v>
      </c>
      <c r="J4" s="8" t="s">
        <v>760</v>
      </c>
      <c r="K4" s="8" t="s">
        <v>761</v>
      </c>
      <c r="L4" s="8"/>
    </row>
    <row r="5" spans="1:12" x14ac:dyDescent="0.25">
      <c r="B5" t="s">
        <v>762</v>
      </c>
      <c r="E5" s="8" t="s">
        <v>763</v>
      </c>
      <c r="F5" s="8" t="s">
        <v>764</v>
      </c>
      <c r="G5" s="8" t="s">
        <v>765</v>
      </c>
      <c r="H5" s="8" t="s">
        <v>766</v>
      </c>
      <c r="I5" s="8" t="s">
        <v>767</v>
      </c>
      <c r="J5" s="8" t="s">
        <v>768</v>
      </c>
      <c r="K5" s="8" t="s">
        <v>769</v>
      </c>
      <c r="L5" s="8"/>
    </row>
    <row r="6" spans="1:12" x14ac:dyDescent="0.25">
      <c r="B6" t="s">
        <v>770</v>
      </c>
      <c r="E6" s="8" t="s">
        <v>771</v>
      </c>
      <c r="F6" s="8" t="s">
        <v>772</v>
      </c>
      <c r="G6" s="8" t="s">
        <v>773</v>
      </c>
      <c r="H6" s="8" t="s">
        <v>774</v>
      </c>
      <c r="I6" s="8" t="s">
        <v>775</v>
      </c>
      <c r="J6" s="8" t="s">
        <v>776</v>
      </c>
      <c r="K6" s="8" t="s">
        <v>777</v>
      </c>
      <c r="L6" s="8"/>
    </row>
    <row r="7" spans="1:12" x14ac:dyDescent="0.25">
      <c r="B7" t="s">
        <v>54</v>
      </c>
      <c r="E7" s="8" t="s">
        <v>778</v>
      </c>
      <c r="F7" s="8" t="s">
        <v>779</v>
      </c>
      <c r="G7" s="8" t="s">
        <v>780</v>
      </c>
      <c r="H7" s="8" t="s">
        <v>749</v>
      </c>
      <c r="I7" s="8" t="s">
        <v>767</v>
      </c>
      <c r="J7" s="8" t="s">
        <v>781</v>
      </c>
      <c r="K7" s="8" t="s">
        <v>782</v>
      </c>
      <c r="L7" s="8"/>
    </row>
    <row r="8" spans="1:12" x14ac:dyDescent="0.25">
      <c r="B8" t="s">
        <v>783</v>
      </c>
      <c r="E8" s="8" t="s">
        <v>784</v>
      </c>
      <c r="F8" s="8" t="s">
        <v>785</v>
      </c>
      <c r="G8" s="8" t="s">
        <v>786</v>
      </c>
      <c r="H8" s="8" t="s">
        <v>787</v>
      </c>
      <c r="I8" s="8"/>
      <c r="J8" s="8" t="s">
        <v>788</v>
      </c>
      <c r="K8" s="8" t="s">
        <v>789</v>
      </c>
      <c r="L8" s="8"/>
    </row>
    <row r="9" spans="1:12" x14ac:dyDescent="0.25">
      <c r="B9" t="s">
        <v>790</v>
      </c>
      <c r="E9" s="8" t="s">
        <v>791</v>
      </c>
      <c r="F9" s="8" t="s">
        <v>792</v>
      </c>
      <c r="G9" s="8" t="s">
        <v>793</v>
      </c>
      <c r="H9" s="8" t="s">
        <v>794</v>
      </c>
      <c r="I9" s="8"/>
      <c r="J9" s="8" t="s">
        <v>795</v>
      </c>
      <c r="K9" s="8" t="s">
        <v>796</v>
      </c>
      <c r="L9" s="8"/>
    </row>
    <row r="10" spans="1:12" x14ac:dyDescent="0.25">
      <c r="E10" s="8" t="s">
        <v>797</v>
      </c>
      <c r="F10" s="8" t="s">
        <v>798</v>
      </c>
      <c r="G10" s="8" t="s">
        <v>799</v>
      </c>
      <c r="H10" s="8" t="s">
        <v>800</v>
      </c>
      <c r="I10" s="8"/>
      <c r="J10" s="8" t="s">
        <v>801</v>
      </c>
      <c r="K10" s="8" t="s">
        <v>802</v>
      </c>
      <c r="L10" s="8"/>
    </row>
    <row r="11" spans="1:12" x14ac:dyDescent="0.25">
      <c r="E11" s="8" t="s">
        <v>803</v>
      </c>
      <c r="F11" s="8" t="s">
        <v>804</v>
      </c>
      <c r="G11" s="8" t="s">
        <v>805</v>
      </c>
      <c r="H11" s="8" t="s">
        <v>806</v>
      </c>
      <c r="I11" s="8"/>
      <c r="J11" s="8" t="s">
        <v>807</v>
      </c>
      <c r="K11" s="8" t="s">
        <v>808</v>
      </c>
      <c r="L11" s="8"/>
    </row>
    <row r="12" spans="1:12" x14ac:dyDescent="0.25">
      <c r="E12" s="8" t="s">
        <v>809</v>
      </c>
      <c r="F12" s="8" t="s">
        <v>810</v>
      </c>
      <c r="G12" s="8" t="s">
        <v>811</v>
      </c>
      <c r="H12" s="8" t="s">
        <v>812</v>
      </c>
      <c r="I12" s="8"/>
      <c r="J12" s="8" t="s">
        <v>813</v>
      </c>
      <c r="K12" s="8" t="s">
        <v>814</v>
      </c>
      <c r="L12" s="8"/>
    </row>
    <row r="13" spans="1:12" x14ac:dyDescent="0.25">
      <c r="E13" s="8" t="s">
        <v>809</v>
      </c>
      <c r="F13" s="8" t="s">
        <v>815</v>
      </c>
      <c r="G13" s="8" t="s">
        <v>816</v>
      </c>
      <c r="H13" s="8" t="s">
        <v>10</v>
      </c>
      <c r="I13" s="8"/>
      <c r="J13" s="8" t="s">
        <v>817</v>
      </c>
      <c r="K13" s="8" t="s">
        <v>818</v>
      </c>
      <c r="L13" s="8"/>
    </row>
    <row r="14" spans="1:12" x14ac:dyDescent="0.25">
      <c r="E14" s="8" t="s">
        <v>819</v>
      </c>
      <c r="F14" s="8" t="s">
        <v>820</v>
      </c>
      <c r="G14" s="8" t="s">
        <v>821</v>
      </c>
      <c r="H14" s="8" t="s">
        <v>822</v>
      </c>
      <c r="I14" s="8"/>
      <c r="J14" s="8" t="s">
        <v>823</v>
      </c>
      <c r="K14" s="8" t="s">
        <v>824</v>
      </c>
      <c r="L14" s="8"/>
    </row>
    <row r="15" spans="1:12" x14ac:dyDescent="0.25">
      <c r="E15" s="8" t="s">
        <v>825</v>
      </c>
      <c r="F15" s="8" t="s">
        <v>826</v>
      </c>
      <c r="G15" s="8" t="s">
        <v>827</v>
      </c>
      <c r="H15" s="8" t="s">
        <v>828</v>
      </c>
      <c r="I15" s="8"/>
      <c r="J15" s="8" t="s">
        <v>829</v>
      </c>
      <c r="K15" s="8" t="s">
        <v>830</v>
      </c>
      <c r="L15" s="8"/>
    </row>
    <row r="16" spans="1:12" x14ac:dyDescent="0.25">
      <c r="E16" s="8" t="s">
        <v>831</v>
      </c>
      <c r="F16" s="8" t="s">
        <v>832</v>
      </c>
      <c r="G16" s="8" t="s">
        <v>833</v>
      </c>
      <c r="H16" s="8" t="s">
        <v>834</v>
      </c>
      <c r="I16" s="8"/>
      <c r="J16" s="8" t="s">
        <v>835</v>
      </c>
      <c r="K16" s="8" t="s">
        <v>836</v>
      </c>
      <c r="L16" s="8"/>
    </row>
    <row r="17" spans="1:12" x14ac:dyDescent="0.25">
      <c r="E17" s="8" t="s">
        <v>837</v>
      </c>
      <c r="F17" s="8" t="s">
        <v>838</v>
      </c>
      <c r="G17" s="8" t="s">
        <v>839</v>
      </c>
      <c r="H17" s="8" t="s">
        <v>840</v>
      </c>
      <c r="I17" s="8"/>
      <c r="J17" s="8" t="s">
        <v>841</v>
      </c>
      <c r="K17" s="8" t="s">
        <v>842</v>
      </c>
      <c r="L17" s="8"/>
    </row>
    <row r="18" spans="1:12" x14ac:dyDescent="0.25">
      <c r="E18" s="8" t="s">
        <v>843</v>
      </c>
      <c r="F18" s="8" t="s">
        <v>844</v>
      </c>
      <c r="G18" s="8" t="s">
        <v>845</v>
      </c>
      <c r="H18" s="8" t="s">
        <v>846</v>
      </c>
      <c r="I18" s="8"/>
      <c r="J18" s="8"/>
      <c r="K18" s="8" t="s">
        <v>847</v>
      </c>
      <c r="L18" s="8"/>
    </row>
    <row r="19" spans="1:12" x14ac:dyDescent="0.25">
      <c r="E19" s="8" t="s">
        <v>848</v>
      </c>
      <c r="F19" s="8" t="s">
        <v>849</v>
      </c>
      <c r="G19" s="8" t="s">
        <v>850</v>
      </c>
      <c r="H19" s="8" t="s">
        <v>851</v>
      </c>
      <c r="I19" s="8"/>
      <c r="J19" s="8"/>
      <c r="K19" s="8" t="s">
        <v>852</v>
      </c>
      <c r="L19" s="8"/>
    </row>
    <row r="20" spans="1:12" x14ac:dyDescent="0.25">
      <c r="E20" s="8" t="s">
        <v>853</v>
      </c>
      <c r="F20" s="8" t="s">
        <v>854</v>
      </c>
      <c r="G20" s="8" t="s">
        <v>855</v>
      </c>
      <c r="H20" s="8" t="s">
        <v>856</v>
      </c>
      <c r="I20" s="8"/>
      <c r="J20" s="8"/>
      <c r="K20" s="8" t="s">
        <v>857</v>
      </c>
      <c r="L20" s="8"/>
    </row>
    <row r="21" spans="1:12" x14ac:dyDescent="0.25">
      <c r="E21" s="8" t="s">
        <v>858</v>
      </c>
      <c r="F21" s="8" t="s">
        <v>859</v>
      </c>
      <c r="G21" s="8" t="s">
        <v>860</v>
      </c>
      <c r="H21" s="8" t="s">
        <v>861</v>
      </c>
      <c r="I21" s="8"/>
      <c r="J21" s="8"/>
      <c r="K21" s="8" t="s">
        <v>862</v>
      </c>
      <c r="L21" s="8"/>
    </row>
    <row r="22" spans="1:12" x14ac:dyDescent="0.25">
      <c r="E22" s="8"/>
      <c r="F22" s="8" t="s">
        <v>863</v>
      </c>
      <c r="G22" s="8" t="s">
        <v>864</v>
      </c>
      <c r="H22" s="8" t="s">
        <v>865</v>
      </c>
      <c r="I22" s="8"/>
      <c r="J22" s="8"/>
      <c r="K22" s="8" t="s">
        <v>866</v>
      </c>
      <c r="L22" s="8"/>
    </row>
    <row r="23" spans="1:12" x14ac:dyDescent="0.25">
      <c r="E23" s="8"/>
      <c r="F23" s="8" t="s">
        <v>867</v>
      </c>
      <c r="G23" s="8" t="s">
        <v>868</v>
      </c>
      <c r="H23" s="8" t="s">
        <v>869</v>
      </c>
      <c r="I23" s="8"/>
      <c r="J23" s="8"/>
      <c r="K23" s="8" t="s">
        <v>870</v>
      </c>
      <c r="L23" s="8"/>
    </row>
    <row r="24" spans="1:12" x14ac:dyDescent="0.25">
      <c r="E24" s="8"/>
      <c r="F24" s="8" t="s">
        <v>871</v>
      </c>
      <c r="G24" s="8" t="s">
        <v>872</v>
      </c>
      <c r="H24" s="8" t="s">
        <v>873</v>
      </c>
      <c r="I24" s="8"/>
      <c r="J24" s="8"/>
      <c r="K24" s="8" t="s">
        <v>874</v>
      </c>
      <c r="L24" s="8"/>
    </row>
    <row r="25" spans="1:12" x14ac:dyDescent="0.25">
      <c r="E25" s="8"/>
      <c r="F25" s="8" t="s">
        <v>875</v>
      </c>
      <c r="G25" s="8" t="s">
        <v>876</v>
      </c>
      <c r="H25" s="8" t="s">
        <v>877</v>
      </c>
      <c r="I25" s="8"/>
      <c r="J25" s="8"/>
      <c r="K25" s="8" t="s">
        <v>878</v>
      </c>
      <c r="L25" s="8"/>
    </row>
    <row r="26" spans="1:12" x14ac:dyDescent="0.25">
      <c r="E26" s="8"/>
      <c r="F26" s="8" t="s">
        <v>879</v>
      </c>
      <c r="G26" s="8"/>
      <c r="H26" s="8" t="s">
        <v>880</v>
      </c>
      <c r="I26" s="8"/>
      <c r="J26" s="8"/>
      <c r="K26" s="8" t="s">
        <v>881</v>
      </c>
      <c r="L26" s="8"/>
    </row>
    <row r="27" spans="1:12" x14ac:dyDescent="0.25">
      <c r="E27" s="8"/>
      <c r="F27" s="8" t="s">
        <v>882</v>
      </c>
      <c r="G27" s="8"/>
      <c r="H27" s="8" t="s">
        <v>883</v>
      </c>
      <c r="I27" s="8"/>
      <c r="J27" s="8"/>
      <c r="K27" s="8" t="s">
        <v>884</v>
      </c>
      <c r="L27" s="8"/>
    </row>
    <row r="28" spans="1:12" x14ac:dyDescent="0.25">
      <c r="A28" t="s">
        <v>910</v>
      </c>
      <c r="E28" s="8"/>
      <c r="F28" s="8" t="s">
        <v>885</v>
      </c>
      <c r="G28" s="8"/>
      <c r="H28" s="8" t="s">
        <v>886</v>
      </c>
      <c r="I28" s="8"/>
      <c r="J28" s="8"/>
      <c r="K28" s="8" t="s">
        <v>887</v>
      </c>
      <c r="L28" s="8"/>
    </row>
    <row r="29" spans="1:12" x14ac:dyDescent="0.25">
      <c r="A29" s="196" t="str">
        <f>CONCATENATE('Order Form'!I3," ",'Order Form'!I4,IF('Order Form'!I5="Dovetail"," + Dovetail",""),IF('Order Form'!I8="Yes"," + Gola",""))</f>
        <v>Maple Plywood Gloss White and Syncron + Gola</v>
      </c>
      <c r="E29" s="8"/>
      <c r="F29" s="8" t="s">
        <v>888</v>
      </c>
      <c r="G29" s="8"/>
      <c r="H29" s="8" t="s">
        <v>889</v>
      </c>
      <c r="I29" s="8"/>
      <c r="J29" s="8"/>
      <c r="K29" s="8" t="s">
        <v>890</v>
      </c>
      <c r="L29" s="8"/>
    </row>
    <row r="30" spans="1:12" x14ac:dyDescent="0.25">
      <c r="E30" s="8"/>
      <c r="F30" s="8" t="s">
        <v>891</v>
      </c>
      <c r="G30" s="8"/>
      <c r="H30" s="8" t="s">
        <v>892</v>
      </c>
      <c r="I30" s="8"/>
      <c r="J30" s="8"/>
      <c r="K30" s="8" t="s">
        <v>893</v>
      </c>
      <c r="L30" s="8"/>
    </row>
    <row r="31" spans="1:12" x14ac:dyDescent="0.25">
      <c r="E31" s="8"/>
      <c r="F31" s="8" t="s">
        <v>894</v>
      </c>
      <c r="G31" s="8"/>
      <c r="H31" s="8" t="s">
        <v>895</v>
      </c>
      <c r="I31" s="8"/>
      <c r="J31" s="8"/>
      <c r="K31" s="8" t="s">
        <v>896</v>
      </c>
      <c r="L31" s="8"/>
    </row>
    <row r="32" spans="1:12" x14ac:dyDescent="0.25">
      <c r="A32" t="s">
        <v>911</v>
      </c>
      <c r="E32" s="8"/>
      <c r="F32" s="8" t="s">
        <v>897</v>
      </c>
      <c r="G32" s="8"/>
      <c r="H32" s="8" t="s">
        <v>898</v>
      </c>
      <c r="I32" s="8"/>
      <c r="J32" s="8"/>
      <c r="K32" s="8" t="s">
        <v>899</v>
      </c>
      <c r="L32" s="8"/>
    </row>
    <row r="33" spans="1:12" x14ac:dyDescent="0.25">
      <c r="A33" s="196" t="str">
        <f>'Order Form'!I4</f>
        <v>Gloss White and Syncron</v>
      </c>
      <c r="E33" s="8"/>
      <c r="F33" s="8" t="s">
        <v>900</v>
      </c>
      <c r="G33" s="8"/>
      <c r="H33" s="8" t="s">
        <v>901</v>
      </c>
      <c r="I33" s="8"/>
      <c r="J33" s="8"/>
      <c r="K33" s="8" t="s">
        <v>902</v>
      </c>
      <c r="L33" s="8"/>
    </row>
    <row r="34" spans="1:12" x14ac:dyDescent="0.25">
      <c r="E34" s="8"/>
      <c r="F34" s="8" t="s">
        <v>903</v>
      </c>
      <c r="G34" s="8"/>
      <c r="H34" s="8" t="s">
        <v>904</v>
      </c>
      <c r="I34" s="8"/>
      <c r="J34" s="8"/>
      <c r="K34" s="8" t="s">
        <v>905</v>
      </c>
      <c r="L34" s="8"/>
    </row>
    <row r="35" spans="1:12" x14ac:dyDescent="0.25">
      <c r="E35" s="8"/>
      <c r="F35" s="8" t="s">
        <v>906</v>
      </c>
      <c r="G35" s="8"/>
      <c r="H35" s="8"/>
      <c r="I35" s="8"/>
      <c r="J35" s="8"/>
      <c r="K35" s="8" t="s">
        <v>907</v>
      </c>
      <c r="L35" s="8"/>
    </row>
    <row r="36" spans="1:12" x14ac:dyDescent="0.25">
      <c r="E36" s="8"/>
      <c r="F36" s="8"/>
      <c r="G36" s="8"/>
      <c r="H36" s="8"/>
      <c r="I36" s="8"/>
      <c r="J36" s="8"/>
      <c r="K36" s="8" t="s">
        <v>908</v>
      </c>
      <c r="L36" s="8"/>
    </row>
    <row r="37" spans="1:12" x14ac:dyDescent="0.25">
      <c r="E37" s="8"/>
      <c r="F37" s="8"/>
      <c r="G37" s="8"/>
      <c r="H37" s="8"/>
      <c r="I37" s="8"/>
      <c r="J37" s="8"/>
      <c r="K37" s="8" t="s">
        <v>909</v>
      </c>
      <c r="L37" s="8"/>
    </row>
    <row r="38" spans="1:12" x14ac:dyDescent="0.25">
      <c r="E38" s="8"/>
      <c r="F38" s="8"/>
      <c r="G38" s="8"/>
      <c r="H38" s="8"/>
      <c r="I38" s="8"/>
      <c r="J38" s="8"/>
      <c r="K38" s="8"/>
      <c r="L38" s="8"/>
    </row>
    <row r="39" spans="1:12" x14ac:dyDescent="0.25">
      <c r="E39" s="8"/>
      <c r="F39" s="8"/>
      <c r="G39" s="8"/>
      <c r="H39" s="8"/>
      <c r="I39" s="8"/>
      <c r="J39" s="8"/>
      <c r="K39" s="8"/>
      <c r="L39" s="8"/>
    </row>
    <row r="40" spans="1:12" x14ac:dyDescent="0.25">
      <c r="E40" s="8"/>
      <c r="F40" s="8"/>
      <c r="G40" s="8"/>
      <c r="H40" s="8"/>
      <c r="I40" s="8"/>
      <c r="J40" s="8"/>
      <c r="K40" s="8"/>
      <c r="L40" s="8"/>
    </row>
    <row r="41" spans="1:12" x14ac:dyDescent="0.25">
      <c r="E41" s="8"/>
      <c r="F41" s="8"/>
      <c r="G41" s="8"/>
      <c r="H41" s="8"/>
      <c r="I41" s="8"/>
      <c r="J41" s="8"/>
      <c r="K41" s="8"/>
      <c r="L41" s="8"/>
    </row>
    <row r="42" spans="1:12" x14ac:dyDescent="0.25">
      <c r="E42" s="8"/>
      <c r="F42" s="8"/>
      <c r="G42" s="8"/>
      <c r="H42" s="8"/>
      <c r="I42" s="8"/>
      <c r="J42" s="8"/>
      <c r="K42" s="8"/>
      <c r="L42" s="8"/>
    </row>
    <row r="43" spans="1:12" x14ac:dyDescent="0.25">
      <c r="E43" s="8"/>
      <c r="F43" s="8"/>
      <c r="G43" s="8"/>
      <c r="H43" s="8"/>
      <c r="I43" s="8"/>
      <c r="J43" s="8"/>
      <c r="K43" s="8"/>
      <c r="L43" s="8"/>
    </row>
    <row r="44" spans="1:12" x14ac:dyDescent="0.25">
      <c r="E44" s="8"/>
      <c r="F44" s="8"/>
      <c r="G44" s="8"/>
      <c r="H44" s="8"/>
      <c r="I44" s="8"/>
      <c r="J44" s="8"/>
      <c r="K44" s="8"/>
      <c r="L44" s="8"/>
    </row>
    <row r="45" spans="1:12" x14ac:dyDescent="0.25">
      <c r="E45" s="8"/>
      <c r="F45" s="8"/>
      <c r="G45" s="8"/>
      <c r="H45" s="8"/>
      <c r="I45" s="8"/>
      <c r="J45" s="8"/>
      <c r="K45" s="8"/>
      <c r="L45" s="8"/>
    </row>
    <row r="46" spans="1:12" x14ac:dyDescent="0.25">
      <c r="E46" s="8"/>
      <c r="F46" s="8"/>
      <c r="G46" s="8"/>
      <c r="H46" s="8"/>
      <c r="I46" s="8"/>
      <c r="J46" s="8"/>
      <c r="K46" s="8"/>
      <c r="L46" s="8"/>
    </row>
    <row r="47" spans="1:12" x14ac:dyDescent="0.25">
      <c r="E47" s="8"/>
      <c r="F47" s="8"/>
      <c r="G47" s="8"/>
      <c r="H47" s="8"/>
      <c r="I47" s="8"/>
      <c r="J47" s="8"/>
      <c r="K47" s="8"/>
      <c r="L47" s="8"/>
    </row>
    <row r="48" spans="1:12" x14ac:dyDescent="0.25">
      <c r="E48" s="8"/>
      <c r="F48" s="8"/>
      <c r="G48" s="8"/>
      <c r="H48" s="8"/>
      <c r="I48" s="8"/>
      <c r="J48" s="8"/>
      <c r="K48" s="8"/>
      <c r="L48" s="8"/>
    </row>
    <row r="49" spans="5:12" x14ac:dyDescent="0.25">
      <c r="E49" s="8"/>
      <c r="F49" s="8"/>
      <c r="G49" s="8"/>
      <c r="H49" s="8"/>
      <c r="I49" s="8"/>
      <c r="J49" s="8"/>
      <c r="K49" s="8"/>
      <c r="L49" s="8"/>
    </row>
    <row r="50" spans="5:12" x14ac:dyDescent="0.25">
      <c r="E50" s="8"/>
      <c r="F50" s="8"/>
      <c r="G50" s="8"/>
      <c r="H50" s="8"/>
      <c r="I50" s="8"/>
      <c r="J50" s="8"/>
      <c r="K50" s="8"/>
      <c r="L50" s="8"/>
    </row>
    <row r="51" spans="5:12" x14ac:dyDescent="0.25">
      <c r="E51" s="8"/>
      <c r="F51" s="8"/>
      <c r="G51" s="8"/>
      <c r="H51" s="8"/>
      <c r="I51" s="8"/>
      <c r="J51" s="8"/>
      <c r="K51" s="8"/>
      <c r="L51" s="8"/>
    </row>
    <row r="52" spans="5:12" x14ac:dyDescent="0.25">
      <c r="E52" s="8"/>
      <c r="F52" s="8"/>
      <c r="G52" s="8"/>
      <c r="H52" s="8"/>
      <c r="I52" s="8"/>
      <c r="J52" s="8"/>
      <c r="K52" s="8"/>
      <c r="L52" s="8"/>
    </row>
    <row r="53" spans="5:12" x14ac:dyDescent="0.25">
      <c r="E53" s="8"/>
      <c r="F53" s="8"/>
      <c r="G53" s="8"/>
      <c r="H53" s="8"/>
      <c r="I53" s="8"/>
      <c r="J53" s="8"/>
      <c r="K53" s="8"/>
      <c r="L53" s="8"/>
    </row>
    <row r="54" spans="5:12" x14ac:dyDescent="0.25">
      <c r="E54" s="8"/>
      <c r="F54" s="8"/>
      <c r="G54" s="8"/>
      <c r="H54" s="8"/>
      <c r="I54" s="8"/>
      <c r="J54" s="8"/>
      <c r="K54" s="8"/>
      <c r="L54" s="8"/>
    </row>
    <row r="55" spans="5:12" x14ac:dyDescent="0.25">
      <c r="E55" s="8"/>
      <c r="F55" s="8"/>
      <c r="G55" s="8"/>
      <c r="H55" s="8"/>
      <c r="I55" s="8"/>
      <c r="J55" s="8"/>
      <c r="K55" s="8"/>
      <c r="L55" s="8"/>
    </row>
    <row r="56" spans="5:12" x14ac:dyDescent="0.25">
      <c r="E56" s="8"/>
      <c r="F56" s="8"/>
      <c r="G56" s="8"/>
      <c r="H56" s="8"/>
      <c r="I56" s="8"/>
      <c r="J56" s="8"/>
      <c r="K56" s="8"/>
      <c r="L56" s="8"/>
    </row>
    <row r="57" spans="5:12" x14ac:dyDescent="0.25">
      <c r="E57" s="8"/>
      <c r="F57" s="8"/>
      <c r="G57" s="8"/>
      <c r="H57" s="8"/>
      <c r="I57" s="8"/>
      <c r="J57" s="8"/>
      <c r="K57" s="8"/>
      <c r="L57" s="8"/>
    </row>
    <row r="58" spans="5:12" x14ac:dyDescent="0.25">
      <c r="E58" s="8"/>
      <c r="F58" s="8"/>
      <c r="G58" s="8"/>
      <c r="H58" s="8"/>
      <c r="I58" s="8"/>
      <c r="J58" s="8"/>
      <c r="K58" s="8"/>
      <c r="L58" s="8"/>
    </row>
    <row r="59" spans="5:12" x14ac:dyDescent="0.25">
      <c r="E59" s="8"/>
      <c r="F59" s="8"/>
      <c r="G59" s="8"/>
      <c r="H59" s="8"/>
      <c r="I59" s="8"/>
      <c r="J59" s="8"/>
      <c r="K59" s="8"/>
      <c r="L59" s="8"/>
    </row>
    <row r="60" spans="5:12" x14ac:dyDescent="0.25">
      <c r="E60" s="8"/>
      <c r="F60" s="8"/>
      <c r="G60" s="8"/>
      <c r="H60" s="8"/>
      <c r="I60" s="8"/>
      <c r="J60" s="8"/>
      <c r="K60" s="8"/>
      <c r="L60" s="8"/>
    </row>
    <row r="61" spans="5:12" x14ac:dyDescent="0.25">
      <c r="E61" s="8"/>
      <c r="F61" s="8"/>
      <c r="G61" s="8"/>
      <c r="H61" s="8"/>
      <c r="I61" s="8"/>
      <c r="J61" s="8"/>
      <c r="K61" s="8"/>
      <c r="L61" s="8"/>
    </row>
    <row r="62" spans="5:12" x14ac:dyDescent="0.25">
      <c r="E62" s="8"/>
      <c r="F62" s="8"/>
      <c r="G62" s="8"/>
      <c r="H62" s="8"/>
      <c r="I62" s="8"/>
      <c r="J62" s="8"/>
      <c r="K62" s="8"/>
      <c r="L62" s="8"/>
    </row>
    <row r="63" spans="5:12" x14ac:dyDescent="0.25">
      <c r="E63" s="8"/>
      <c r="F63" s="8"/>
      <c r="G63" s="8"/>
      <c r="H63" s="8"/>
      <c r="I63" s="8"/>
      <c r="J63" s="8"/>
      <c r="K63" s="8"/>
      <c r="L63" s="8"/>
    </row>
    <row r="64" spans="5:12" x14ac:dyDescent="0.25">
      <c r="E64" s="8"/>
      <c r="F64" s="8"/>
      <c r="G64" s="8"/>
      <c r="H64" s="8"/>
      <c r="I64" s="8"/>
      <c r="J64" s="8"/>
      <c r="K64" s="8"/>
      <c r="L64" s="8"/>
    </row>
    <row r="65" spans="5:12" x14ac:dyDescent="0.25">
      <c r="E65" s="8"/>
      <c r="F65" s="8"/>
      <c r="G65" s="8"/>
      <c r="H65" s="8"/>
      <c r="I65" s="8"/>
      <c r="J65" s="8"/>
      <c r="K65" s="8"/>
      <c r="L65" s="8"/>
    </row>
    <row r="66" spans="5:12" x14ac:dyDescent="0.25">
      <c r="E66" s="8"/>
      <c r="F66" s="8"/>
      <c r="G66" s="8"/>
      <c r="H66" s="8"/>
      <c r="I66" s="8"/>
      <c r="J66" s="8"/>
      <c r="K66" s="8"/>
      <c r="L66" s="8"/>
    </row>
    <row r="67" spans="5:12" x14ac:dyDescent="0.25">
      <c r="E67" s="8"/>
      <c r="F67" s="8"/>
      <c r="G67" s="8"/>
      <c r="H67" s="8"/>
      <c r="I67" s="8"/>
      <c r="J67" s="8"/>
      <c r="K67" s="8"/>
      <c r="L67" s="8"/>
    </row>
    <row r="68" spans="5:12" x14ac:dyDescent="0.25">
      <c r="E68" s="8"/>
      <c r="F68" s="8"/>
      <c r="G68" s="8"/>
      <c r="H68" s="8"/>
      <c r="I68" s="8"/>
      <c r="J68" s="8"/>
      <c r="K68" s="8"/>
      <c r="L68" s="8"/>
    </row>
    <row r="69" spans="5:12" x14ac:dyDescent="0.25">
      <c r="E69" s="8"/>
      <c r="F69" s="8"/>
      <c r="G69" s="8"/>
      <c r="H69" s="8"/>
      <c r="I69" s="8"/>
      <c r="J69" s="8"/>
      <c r="K69" s="8"/>
      <c r="L69" s="8"/>
    </row>
    <row r="70" spans="5:12" x14ac:dyDescent="0.25">
      <c r="E70" s="8"/>
      <c r="F70" s="8"/>
      <c r="G70" s="8"/>
      <c r="H70" s="8"/>
      <c r="I70" s="8"/>
      <c r="J70" s="8"/>
      <c r="K70" s="8"/>
      <c r="L70" s="8"/>
    </row>
  </sheetData>
  <customSheetViews>
    <customSheetView guid="{07AF95D9-16D3-4041-9CBD-51D4D74210B9}">
      <pageMargins left="0.7" right="0.7" top="0.75" bottom="0.75" header="0.3" footer="0.3"/>
      <pageSetup orientation="portrait" verticalDpi="0" r:id="rId1"/>
    </customSheetView>
  </customSheetViews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G621"/>
  <sheetViews>
    <sheetView zoomScale="83" zoomScaleNormal="83" zoomScaleSheetLayoutView="100" zoomScalePageLayoutView="136" workbookViewId="0">
      <pane xSplit="3" ySplit="1" topLeftCell="BA27" activePane="bottomRight" state="frozen"/>
      <selection pane="topRight" activeCell="D1" sqref="D1"/>
      <selection pane="bottomLeft" activeCell="A2" sqref="A2"/>
      <selection pane="bottomRight" activeCell="BA27" sqref="BA27"/>
    </sheetView>
  </sheetViews>
  <sheetFormatPr defaultColWidth="8.875" defaultRowHeight="15.75" x14ac:dyDescent="0.25"/>
  <cols>
    <col min="1" max="1" width="11.875" style="190" customWidth="1"/>
    <col min="2" max="2" width="18.25" style="190" customWidth="1"/>
    <col min="3" max="3" width="47.875" style="191" customWidth="1"/>
    <col min="4" max="4" width="42.25" style="192" customWidth="1"/>
    <col min="5" max="5" width="13.625" style="190" customWidth="1"/>
    <col min="6" max="6" width="8.625" style="193" customWidth="1"/>
    <col min="7" max="22" width="7.5" style="194" customWidth="1"/>
    <col min="23" max="27" width="5" style="95" customWidth="1"/>
    <col min="28" max="35" width="7.5" style="194" customWidth="1"/>
    <col min="36" max="36" width="9.875" style="194" customWidth="1"/>
    <col min="37" max="43" width="7.5" style="194" customWidth="1"/>
    <col min="44" max="48" width="5" customWidth="1"/>
    <col min="49" max="64" width="7.5" style="194" customWidth="1"/>
    <col min="65" max="65" width="5.625" style="95" customWidth="1"/>
    <col min="66" max="71" width="5.625" style="127" customWidth="1"/>
    <col min="72" max="72" width="5.625" style="95" customWidth="1"/>
    <col min="73" max="88" width="7.5" style="194" customWidth="1"/>
    <col min="89" max="93" width="5" style="95" customWidth="1"/>
    <col min="94" max="101" width="7.5" style="194" customWidth="1"/>
    <col min="102" max="102" width="9.875" style="194" customWidth="1"/>
    <col min="103" max="109" width="7.5" style="194" customWidth="1"/>
    <col min="110" max="114" width="5" customWidth="1"/>
    <col min="115" max="130" width="7.5" style="194" customWidth="1"/>
    <col min="131" max="132" width="5.625" style="95" customWidth="1"/>
    <col min="133" max="138" width="5.625" style="127" customWidth="1"/>
    <col min="139" max="144" width="5.625" style="95" customWidth="1"/>
    <col min="145" max="145" width="11.25" style="55" customWidth="1"/>
    <col min="146" max="146" width="7.875" style="55" bestFit="1" customWidth="1"/>
    <col min="147" max="147" width="8.125" style="55" customWidth="1"/>
    <col min="148" max="148" width="10.625" style="188" bestFit="1" customWidth="1"/>
    <col min="149" max="149" width="9" style="49" bestFit="1" customWidth="1"/>
    <col min="150" max="151" width="9" style="55" bestFit="1" customWidth="1"/>
    <col min="152" max="153" width="9" style="75" bestFit="1" customWidth="1"/>
    <col min="154" max="154" width="9.125" style="76" customWidth="1"/>
    <col min="155" max="155" width="9" style="75" bestFit="1" customWidth="1"/>
    <col min="156" max="156" width="10.5" style="75" customWidth="1"/>
    <col min="157" max="159" width="11.75" style="82" customWidth="1"/>
    <col min="160" max="160" width="10.25" style="82" customWidth="1"/>
    <col min="161" max="161" width="10" style="189" customWidth="1"/>
    <col min="162" max="162" width="10.375" style="55" bestFit="1" customWidth="1"/>
    <col min="163" max="163" width="9.875" style="55" bestFit="1" customWidth="1"/>
    <col min="164" max="164" width="10.375" style="55" bestFit="1" customWidth="1"/>
    <col min="165" max="165" width="9.875" style="55" bestFit="1" customWidth="1"/>
    <col min="166" max="175" width="10.375" style="55" bestFit="1" customWidth="1"/>
    <col min="176" max="176" width="11.5" style="55" bestFit="1" customWidth="1"/>
    <col min="177" max="177" width="9" style="55" bestFit="1" customWidth="1"/>
    <col min="178" max="178" width="10.375" style="55" bestFit="1" customWidth="1"/>
    <col min="179" max="179" width="9" style="55" bestFit="1" customWidth="1"/>
    <col min="180" max="180" width="10.375" style="55" bestFit="1" customWidth="1"/>
    <col min="181" max="181" width="9" style="55" bestFit="1" customWidth="1"/>
    <col min="182" max="182" width="10.375" style="55" bestFit="1" customWidth="1"/>
    <col min="183" max="183" width="9" style="55" bestFit="1" customWidth="1"/>
    <col min="184" max="184" width="10.375" style="55" bestFit="1" customWidth="1"/>
    <col min="185" max="185" width="9" style="55" bestFit="1" customWidth="1"/>
    <col min="186" max="186" width="10.375" style="55" bestFit="1" customWidth="1"/>
    <col min="187" max="187" width="9" style="55" bestFit="1" customWidth="1"/>
    <col min="188" max="188" width="10.375" style="55" bestFit="1" customWidth="1"/>
    <col min="189" max="189" width="9" style="55" bestFit="1" customWidth="1"/>
    <col min="190" max="190" width="10.375" style="55" bestFit="1" customWidth="1"/>
    <col min="191" max="191" width="9" style="55" bestFit="1" customWidth="1"/>
    <col min="192" max="192" width="10.375" style="55" bestFit="1" customWidth="1"/>
    <col min="193" max="197" width="8.875" style="55"/>
    <col min="198" max="198" width="10.625" style="55" bestFit="1" customWidth="1"/>
    <col min="199" max="199" width="9" style="55" bestFit="1" customWidth="1"/>
    <col min="200" max="200" width="8" style="55" bestFit="1" customWidth="1"/>
    <col min="201" max="201" width="8.125" style="55" customWidth="1"/>
    <col min="202" max="202" width="9" style="188" bestFit="1" customWidth="1"/>
    <col min="203" max="203" width="9" style="49" bestFit="1" customWidth="1"/>
    <col min="204" max="205" width="9" style="55" bestFit="1" customWidth="1"/>
    <col min="206" max="206" width="10.375" style="75" bestFit="1" customWidth="1"/>
    <col min="207" max="207" width="9" style="75" bestFit="1" customWidth="1"/>
    <col min="208" max="208" width="9.125" style="76" customWidth="1"/>
    <col min="209" max="209" width="9.875" style="75" bestFit="1" customWidth="1"/>
    <col min="210" max="210" width="10.5" style="75" customWidth="1"/>
    <col min="211" max="211" width="11.75" style="82" customWidth="1"/>
    <col min="212" max="212" width="10.25" style="82" customWidth="1"/>
    <col min="213" max="213" width="10" style="189" customWidth="1"/>
    <col min="214" max="214" width="10.375" style="55" bestFit="1" customWidth="1"/>
    <col min="215" max="215" width="9.875" style="55" bestFit="1" customWidth="1"/>
    <col min="216" max="226" width="10.375" style="55" bestFit="1" customWidth="1"/>
    <col min="227" max="227" width="9" style="55" bestFit="1" customWidth="1"/>
    <col min="228" max="228" width="10.375" style="55" bestFit="1" customWidth="1"/>
    <col min="229" max="229" width="9" style="55" bestFit="1" customWidth="1"/>
    <col min="230" max="230" width="10.375" style="55" bestFit="1" customWidth="1"/>
    <col min="231" max="231" width="9" style="55" bestFit="1" customWidth="1"/>
    <col min="232" max="232" width="10.375" style="55" bestFit="1" customWidth="1"/>
    <col min="233" max="233" width="9" style="55" bestFit="1" customWidth="1"/>
    <col min="234" max="234" width="10.375" style="55" bestFit="1" customWidth="1"/>
    <col min="235" max="235" width="9" style="55" bestFit="1" customWidth="1"/>
    <col min="236" max="236" width="10.375" style="55" bestFit="1" customWidth="1"/>
    <col min="237" max="237" width="9" style="55" bestFit="1" customWidth="1"/>
    <col min="238" max="238" width="10.375" style="55" bestFit="1" customWidth="1"/>
    <col min="239" max="239" width="9" style="55" bestFit="1" customWidth="1"/>
    <col min="240" max="240" width="10.375" style="55" bestFit="1" customWidth="1"/>
    <col min="241" max="241" width="9" style="55" bestFit="1" customWidth="1"/>
    <col min="242" max="242" width="10.375" style="55" bestFit="1" customWidth="1"/>
    <col min="243" max="243" width="8.875" style="55"/>
    <col min="244" max="249" width="8.875" style="72"/>
    <col min="250" max="312" width="8.875" style="55"/>
    <col min="313" max="313" width="8.875" style="197"/>
    <col min="314" max="314" width="8.875" style="200"/>
    <col min="315" max="317" width="8.875" style="82"/>
    <col min="318" max="319" width="8.875" style="55"/>
    <col min="320" max="320" width="8.875" style="236"/>
    <col min="321" max="16384" width="8.875" style="55"/>
  </cols>
  <sheetData>
    <row r="1" spans="1:365" ht="112.5" customHeight="1" thickBot="1" x14ac:dyDescent="0.7">
      <c r="A1" s="262" t="s">
        <v>59</v>
      </c>
      <c r="B1" s="262" t="s">
        <v>60</v>
      </c>
      <c r="C1" s="263" t="s">
        <v>61</v>
      </c>
      <c r="D1" s="264" t="s">
        <v>62</v>
      </c>
      <c r="E1" s="262" t="s">
        <v>63</v>
      </c>
      <c r="F1" s="265" t="s">
        <v>59</v>
      </c>
      <c r="G1" s="35" t="s">
        <v>929</v>
      </c>
      <c r="H1" s="35" t="s">
        <v>930</v>
      </c>
      <c r="I1" s="35" t="s">
        <v>931</v>
      </c>
      <c r="J1" s="35" t="str">
        <f>CONCATENATE(I1," + Gola")</f>
        <v>Maple Plywood Gloss White and Syncron + Gola</v>
      </c>
      <c r="K1" s="35" t="s">
        <v>932</v>
      </c>
      <c r="L1" s="35" t="str">
        <f>CONCATENATE(K1," + Gola")</f>
        <v>Maple Plywood Super Matte and Meister + Gola</v>
      </c>
      <c r="M1" s="35" t="s">
        <v>933</v>
      </c>
      <c r="N1" s="35" t="str">
        <f>CONCATENATE(M1," + Gola")</f>
        <v>Maple Plywood Luxe and Zenit + Gola</v>
      </c>
      <c r="O1" s="35" t="s">
        <v>934</v>
      </c>
      <c r="P1" s="35" t="str">
        <f>CONCATENATE(O1," + Gola")</f>
        <v>Maple Plywood Pearl Effect + Gola</v>
      </c>
      <c r="Q1" s="35" t="s">
        <v>935</v>
      </c>
      <c r="R1" s="35" t="str">
        <f>CONCATENATE(Q1," + Gola")</f>
        <v>Maple Plywood Acrylic Metallic + Gola</v>
      </c>
      <c r="S1" s="35" t="s">
        <v>936</v>
      </c>
      <c r="T1" s="35" t="str">
        <f>CONCATENATE(S1," + Gola")</f>
        <v>Maple Plywood Shaker + Gola</v>
      </c>
      <c r="U1" s="35" t="s">
        <v>937</v>
      </c>
      <c r="V1" s="35" t="str">
        <f>CONCATENATE(U1," + Gola")</f>
        <v>Maple Plywood Shaker Painted + Gola</v>
      </c>
      <c r="W1" s="36"/>
      <c r="X1" s="36"/>
      <c r="Y1" s="36"/>
      <c r="Z1" s="36"/>
      <c r="AA1" s="36"/>
      <c r="AB1" s="37" t="s">
        <v>946</v>
      </c>
      <c r="AC1" s="38" t="str">
        <f>CONCATENATE(AB1," + Gola")</f>
        <v>Plywood Gray Liner SmartCabinets Special + Gola</v>
      </c>
      <c r="AD1" s="37" t="s">
        <v>947</v>
      </c>
      <c r="AE1" s="38" t="str">
        <f>CONCATENATE(AD1," + Gola")</f>
        <v>Plywood Gray Liner Gloss White and Syncron + Gola</v>
      </c>
      <c r="AF1" s="37" t="s">
        <v>948</v>
      </c>
      <c r="AG1" s="38" t="str">
        <f>CONCATENATE(AF1," + Gola")</f>
        <v>Plywood Gray Liner Super Matte and Meister + Gola</v>
      </c>
      <c r="AH1" s="37" t="s">
        <v>949</v>
      </c>
      <c r="AI1" s="38" t="str">
        <f>CONCATENATE(AH1," + Gola")</f>
        <v>Plywood Gray Liner Luxe and Zenit + Gola</v>
      </c>
      <c r="AJ1" s="37" t="s">
        <v>950</v>
      </c>
      <c r="AK1" s="38" t="str">
        <f>CONCATENATE(AJ1," + Gola")</f>
        <v>Plywood Gray Liner Pearl Effect + Gola</v>
      </c>
      <c r="AL1" s="37" t="s">
        <v>951</v>
      </c>
      <c r="AM1" s="38" t="str">
        <f>CONCATENATE(AL1," + Gola")</f>
        <v>Plywood Gray Liner Acrylic Metallic + Gola</v>
      </c>
      <c r="AN1" s="37" t="s">
        <v>952</v>
      </c>
      <c r="AO1" s="38" t="str">
        <f>CONCATENATE(AN1," + Gola")</f>
        <v>Plywood Gray Liner Shaker + Gola</v>
      </c>
      <c r="AP1" s="37" t="s">
        <v>953</v>
      </c>
      <c r="AQ1" s="38" t="str">
        <f>CONCATENATE(AP1," + Gola")</f>
        <v>Plywood Gray Liner Shaker Painted + Gola</v>
      </c>
      <c r="AW1" s="39" t="s">
        <v>962</v>
      </c>
      <c r="AX1" s="40" t="str">
        <f>CONCATENATE(AW1," + Gola")</f>
        <v>Plywood White Liner SmartCabinets Special + Gola</v>
      </c>
      <c r="AY1" s="39" t="s">
        <v>963</v>
      </c>
      <c r="AZ1" s="40" t="str">
        <f>CONCATENATE(AY1," + Gola")</f>
        <v>Plywood White Liner Gloss White and Syncron + Gola</v>
      </c>
      <c r="BA1" s="39" t="s">
        <v>964</v>
      </c>
      <c r="BB1" s="40" t="str">
        <f>CONCATENATE(BA1," + Gola")</f>
        <v>Plywood White Liner Super Matte and Meister + Gola</v>
      </c>
      <c r="BC1" s="39" t="s">
        <v>965</v>
      </c>
      <c r="BD1" s="40" t="str">
        <f>CONCATENATE(BC1," + Gola")</f>
        <v>Plywood White Liner Luxe and Zenit + Gola</v>
      </c>
      <c r="BE1" s="39" t="s">
        <v>966</v>
      </c>
      <c r="BF1" s="40" t="str">
        <f>CONCATENATE(BE1," + Gola")</f>
        <v>Plywood White Liner Pearl Effect + Gola</v>
      </c>
      <c r="BG1" s="39" t="s">
        <v>967</v>
      </c>
      <c r="BH1" s="40" t="str">
        <f>CONCATENATE(BG1," + Gola")</f>
        <v>Plywood White Liner Acrylic Metallic + Gola</v>
      </c>
      <c r="BI1" s="39" t="s">
        <v>968</v>
      </c>
      <c r="BJ1" s="40" t="str">
        <f>CONCATENATE(BI1," + Gola")</f>
        <v>Plywood White Liner Shaker + Gola</v>
      </c>
      <c r="BK1" s="39" t="s">
        <v>969</v>
      </c>
      <c r="BL1" s="40" t="str">
        <f>CONCATENATE(BK1," + Gola")</f>
        <v>Plywood White Liner Shaker Painted + Gola</v>
      </c>
      <c r="BM1" s="36"/>
      <c r="BN1" s="442" t="s">
        <v>64</v>
      </c>
      <c r="BO1" s="442"/>
      <c r="BP1" s="442"/>
      <c r="BQ1" s="442"/>
      <c r="BR1" s="442"/>
      <c r="BS1" s="442"/>
      <c r="BT1" s="36"/>
      <c r="BU1" s="41" t="s">
        <v>938</v>
      </c>
      <c r="BV1" s="41" t="str">
        <f>CONCATENATE(BU1," + Gola")</f>
        <v>Maple Plywood SmartCabinets Special + Dovetail + Gola</v>
      </c>
      <c r="BW1" s="41" t="s">
        <v>939</v>
      </c>
      <c r="BX1" s="41" t="str">
        <f>CONCATENATE(BW1," + Gola")</f>
        <v>Maple Plywood Gloss White and Syncron + Dovetail + Gola</v>
      </c>
      <c r="BY1" s="41" t="s">
        <v>940</v>
      </c>
      <c r="BZ1" s="41" t="str">
        <f>CONCATENATE(BY1," + Gola")</f>
        <v>Maple Plywood Super Matte and Meister + Dovetail + Gola</v>
      </c>
      <c r="CA1" s="41" t="s">
        <v>941</v>
      </c>
      <c r="CB1" s="41" t="str">
        <f>CONCATENATE(CA1," + Gola")</f>
        <v>Maple Plywood Luxe and Zenit + Dovetail + Gola</v>
      </c>
      <c r="CC1" s="41" t="s">
        <v>942</v>
      </c>
      <c r="CD1" s="41" t="str">
        <f>CONCATENATE(CC1," + Gola")</f>
        <v>Maple Plywood Pearl Effect + Dovetail + Gola</v>
      </c>
      <c r="CE1" s="41" t="s">
        <v>943</v>
      </c>
      <c r="CF1" s="41" t="str">
        <f>CONCATENATE(CE1," + Gola")</f>
        <v>Maple Plywood Acrylic Metallic + Dovetail + Gola</v>
      </c>
      <c r="CG1" s="41" t="s">
        <v>944</v>
      </c>
      <c r="CH1" s="41" t="str">
        <f>CONCATENATE(CG1," + Gola")</f>
        <v>Maple Plywood Shaker + Dovetail + Gola</v>
      </c>
      <c r="CI1" s="41" t="s">
        <v>945</v>
      </c>
      <c r="CJ1" s="41" t="str">
        <f>CONCATENATE(CI1," + Gola")</f>
        <v>Maple Plywood Shaker Painted + Dovetail + Gola</v>
      </c>
      <c r="CK1" s="36"/>
      <c r="CL1" s="36"/>
      <c r="CM1" s="36"/>
      <c r="CN1" s="36"/>
      <c r="CO1" s="36"/>
      <c r="CP1" s="42" t="s">
        <v>954</v>
      </c>
      <c r="CQ1" s="43" t="str">
        <f>CONCATENATE(CP1," + Gola")</f>
        <v>Plywood Gray Liner SmartCabinets Special + Dovetail + Gola</v>
      </c>
      <c r="CR1" s="42" t="s">
        <v>955</v>
      </c>
      <c r="CS1" s="43" t="str">
        <f>CONCATENATE(CR1," + Gola")</f>
        <v>Plywood Gray Liner Gloss White and Syncron + Dovetail + Gola</v>
      </c>
      <c r="CT1" s="42" t="s">
        <v>956</v>
      </c>
      <c r="CU1" s="43" t="str">
        <f>CONCATENATE(CT1," + Gola")</f>
        <v>Plywood Gray Liner Super Matte and Meister + Dovetail + Gola</v>
      </c>
      <c r="CV1" s="42" t="s">
        <v>957</v>
      </c>
      <c r="CW1" s="43" t="str">
        <f>CONCATENATE(CV1," + Gola")</f>
        <v>Plywood Gray Liner Luxe and Zenit + Dovetail + Gola</v>
      </c>
      <c r="CX1" s="42" t="s">
        <v>958</v>
      </c>
      <c r="CY1" s="43" t="str">
        <f>CONCATENATE(CX1," + Gola")</f>
        <v>Plywood Gray Liner Pearl Effect + Dovetail + Gola</v>
      </c>
      <c r="CZ1" s="42" t="s">
        <v>959</v>
      </c>
      <c r="DA1" s="43" t="str">
        <f>CONCATENATE(CZ1," + Gola")</f>
        <v>Plywood Gray Liner Acrylic Metallic + Dovetail + Gola</v>
      </c>
      <c r="DB1" s="42" t="s">
        <v>960</v>
      </c>
      <c r="DC1" s="43" t="str">
        <f>CONCATENATE(DB1," + Gola")</f>
        <v>Plywood Gray Liner Shaker + Dovetail + Gola</v>
      </c>
      <c r="DD1" s="42" t="s">
        <v>961</v>
      </c>
      <c r="DE1" s="43" t="str">
        <f>CONCATENATE(DD1," + Gola")</f>
        <v>Plywood Gray Liner Shaker Painted + Dovetail + Gola</v>
      </c>
      <c r="DK1" s="44" t="s">
        <v>970</v>
      </c>
      <c r="DL1" s="45" t="str">
        <f>CONCATENATE(DK1," + Gola")</f>
        <v>Plywood White Liner SmartCabinets Special + Dovetail + Gola</v>
      </c>
      <c r="DM1" s="44" t="s">
        <v>971</v>
      </c>
      <c r="DN1" s="45" t="str">
        <f>CONCATENATE(DM1," + Gola")</f>
        <v>Plywood White Liner Gloss White and Syncron + Dovetail + Gola</v>
      </c>
      <c r="DO1" s="44" t="s">
        <v>972</v>
      </c>
      <c r="DP1" s="45" t="str">
        <f>CONCATENATE(DO1," + Gola")</f>
        <v>Plywood White Liner Super Matte and Meister + Dovetail + Gola</v>
      </c>
      <c r="DQ1" s="44" t="s">
        <v>973</v>
      </c>
      <c r="DR1" s="45" t="str">
        <f>CONCATENATE(DQ1," + Gola")</f>
        <v>Plywood White Liner Luxe and Zenit + Dovetail + Gola</v>
      </c>
      <c r="DS1" s="44" t="s">
        <v>974</v>
      </c>
      <c r="DT1" s="45" t="str">
        <f>CONCATENATE(DS1," + Gola")</f>
        <v>Plywood White Liner Pearl Effect + Dovetail + Gola</v>
      </c>
      <c r="DU1" s="44" t="s">
        <v>975</v>
      </c>
      <c r="DV1" s="45" t="str">
        <f>CONCATENATE(DU1," + Gola")</f>
        <v>Plywood White Liner Acrylic Metallic + Dovetail + Gola</v>
      </c>
      <c r="DW1" s="44" t="s">
        <v>976</v>
      </c>
      <c r="DX1" s="45" t="str">
        <f>CONCATENATE(DW1," + Gola")</f>
        <v>Plywood White Liner Shaker + Dovetail + Gola</v>
      </c>
      <c r="DY1" s="44" t="s">
        <v>977</v>
      </c>
      <c r="DZ1" s="45" t="str">
        <f>CONCATENATE(DY1," + Gola")</f>
        <v>Plywood White Liner Shaker Painted + Dovetail + Gola</v>
      </c>
      <c r="EA1" s="36"/>
      <c r="EB1" s="36"/>
      <c r="EC1" s="443" t="s">
        <v>65</v>
      </c>
      <c r="ED1" s="443"/>
      <c r="EE1" s="443"/>
      <c r="EF1" s="443"/>
      <c r="EG1" s="443"/>
      <c r="EH1" s="443"/>
      <c r="EI1" s="36"/>
      <c r="EJ1" s="36"/>
      <c r="EK1" s="36"/>
      <c r="EL1" s="36"/>
      <c r="EM1" s="36"/>
      <c r="EN1" s="36"/>
      <c r="EO1" s="46"/>
      <c r="EP1" s="46"/>
      <c r="EQ1" s="47"/>
      <c r="ER1" s="48" t="s">
        <v>66</v>
      </c>
      <c r="ES1" s="49" t="s">
        <v>67</v>
      </c>
      <c r="ET1" s="49" t="s">
        <v>68</v>
      </c>
      <c r="EU1" s="49" t="s">
        <v>69</v>
      </c>
      <c r="EV1" s="49" t="s">
        <v>42</v>
      </c>
      <c r="EW1" s="49" t="s">
        <v>43</v>
      </c>
      <c r="EX1" s="50" t="s">
        <v>70</v>
      </c>
      <c r="EY1" s="49" t="s">
        <v>71</v>
      </c>
      <c r="EZ1" s="49" t="s">
        <v>72</v>
      </c>
      <c r="FA1" s="50" t="s">
        <v>73</v>
      </c>
      <c r="FB1" s="50" t="s">
        <v>74</v>
      </c>
      <c r="FC1" s="51" t="s">
        <v>75</v>
      </c>
      <c r="FD1" s="51" t="s">
        <v>76</v>
      </c>
      <c r="FE1" s="51" t="s">
        <v>77</v>
      </c>
      <c r="FF1" s="51" t="s">
        <v>78</v>
      </c>
      <c r="FG1" s="52" t="s">
        <v>79</v>
      </c>
      <c r="FH1" s="52" t="s">
        <v>80</v>
      </c>
      <c r="FI1" s="52" t="s">
        <v>81</v>
      </c>
      <c r="FJ1" s="52" t="s">
        <v>82</v>
      </c>
      <c r="FK1" s="52" t="s">
        <v>83</v>
      </c>
      <c r="FL1" s="52" t="s">
        <v>84</v>
      </c>
      <c r="FM1" s="52" t="s">
        <v>85</v>
      </c>
      <c r="FN1" s="52" t="s">
        <v>86</v>
      </c>
      <c r="FO1" s="52" t="s">
        <v>87</v>
      </c>
      <c r="FP1" s="52" t="s">
        <v>88</v>
      </c>
      <c r="FQ1" s="52" t="s">
        <v>89</v>
      </c>
      <c r="FR1" s="52" t="s">
        <v>90</v>
      </c>
      <c r="FS1" s="51" t="s">
        <v>91</v>
      </c>
      <c r="FT1" s="51"/>
      <c r="FU1" s="53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4"/>
      <c r="GH1" s="54"/>
      <c r="GP1" s="46"/>
      <c r="GQ1" s="47"/>
      <c r="GR1" s="48" t="s">
        <v>66</v>
      </c>
      <c r="GS1" s="49" t="s">
        <v>67</v>
      </c>
      <c r="GT1" s="49" t="s">
        <v>68</v>
      </c>
      <c r="GU1" s="49" t="s">
        <v>69</v>
      </c>
      <c r="GV1" s="49" t="s">
        <v>42</v>
      </c>
      <c r="GW1" s="49" t="s">
        <v>43</v>
      </c>
      <c r="GX1" s="50" t="s">
        <v>70</v>
      </c>
      <c r="GY1" s="49" t="s">
        <v>71</v>
      </c>
      <c r="GZ1" s="49" t="s">
        <v>72</v>
      </c>
      <c r="HA1" s="50" t="s">
        <v>73</v>
      </c>
      <c r="HB1" s="50" t="s">
        <v>74</v>
      </c>
      <c r="HC1" s="56" t="s">
        <v>75</v>
      </c>
      <c r="HD1" s="56" t="s">
        <v>76</v>
      </c>
      <c r="HE1" s="56" t="s">
        <v>77</v>
      </c>
      <c r="HF1" s="56" t="s">
        <v>78</v>
      </c>
      <c r="HG1" s="57" t="s">
        <v>79</v>
      </c>
      <c r="HH1" s="57" t="s">
        <v>80</v>
      </c>
      <c r="HI1" s="57" t="s">
        <v>81</v>
      </c>
      <c r="HJ1" s="57" t="s">
        <v>82</v>
      </c>
      <c r="HK1" s="57" t="s">
        <v>83</v>
      </c>
      <c r="HL1" s="57" t="s">
        <v>84</v>
      </c>
      <c r="HM1" s="57" t="s">
        <v>85</v>
      </c>
      <c r="HN1" s="57" t="s">
        <v>86</v>
      </c>
      <c r="HO1" s="57" t="s">
        <v>87</v>
      </c>
      <c r="HP1" s="57" t="s">
        <v>88</v>
      </c>
      <c r="HQ1" s="57" t="s">
        <v>89</v>
      </c>
      <c r="HR1" s="57" t="s">
        <v>90</v>
      </c>
      <c r="HS1" s="56" t="s">
        <v>91</v>
      </c>
      <c r="HT1" s="56"/>
      <c r="HU1" s="58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9"/>
      <c r="IH1" s="59"/>
      <c r="IJ1" s="444" t="s">
        <v>92</v>
      </c>
      <c r="IK1" s="444"/>
      <c r="IL1" s="444"/>
      <c r="IM1" s="444"/>
      <c r="IN1" s="444"/>
      <c r="IO1" s="444"/>
      <c r="IP1" s="46"/>
      <c r="IQ1" s="46"/>
      <c r="IR1" s="47"/>
      <c r="IS1" s="48" t="s">
        <v>66</v>
      </c>
      <c r="IT1" s="49" t="s">
        <v>67</v>
      </c>
      <c r="IU1" s="49" t="s">
        <v>68</v>
      </c>
      <c r="IV1" s="49" t="s">
        <v>69</v>
      </c>
      <c r="IW1" s="49" t="s">
        <v>42</v>
      </c>
      <c r="IX1" s="49" t="s">
        <v>43</v>
      </c>
      <c r="IY1" s="237" t="s">
        <v>70</v>
      </c>
      <c r="IZ1" s="49" t="s">
        <v>71</v>
      </c>
      <c r="JA1" s="49" t="s">
        <v>72</v>
      </c>
      <c r="JB1" s="50" t="s">
        <v>73</v>
      </c>
      <c r="JC1" s="50" t="s">
        <v>74</v>
      </c>
      <c r="JD1" s="60" t="s">
        <v>75</v>
      </c>
      <c r="JE1" s="60" t="s">
        <v>76</v>
      </c>
      <c r="JF1" s="60" t="s">
        <v>77</v>
      </c>
      <c r="JG1" s="60" t="s">
        <v>78</v>
      </c>
      <c r="JH1" s="61" t="s">
        <v>79</v>
      </c>
      <c r="JI1" s="61" t="s">
        <v>80</v>
      </c>
      <c r="JJ1" s="61" t="s">
        <v>81</v>
      </c>
      <c r="JK1" s="61" t="s">
        <v>82</v>
      </c>
      <c r="JL1" s="61" t="s">
        <v>83</v>
      </c>
      <c r="JM1" s="61" t="s">
        <v>84</v>
      </c>
      <c r="JN1" s="61" t="s">
        <v>85</v>
      </c>
      <c r="JO1" s="61" t="s">
        <v>86</v>
      </c>
      <c r="JP1" s="61" t="s">
        <v>87</v>
      </c>
      <c r="JQ1" s="61" t="s">
        <v>88</v>
      </c>
      <c r="JR1" s="61" t="s">
        <v>89</v>
      </c>
      <c r="JS1" s="61" t="s">
        <v>90</v>
      </c>
      <c r="JT1" s="60" t="s">
        <v>91</v>
      </c>
      <c r="JU1" s="60"/>
      <c r="JV1" s="62"/>
      <c r="JW1" s="60"/>
      <c r="JX1" s="60"/>
      <c r="JY1" s="60"/>
      <c r="JZ1" s="60"/>
      <c r="KA1" s="60"/>
      <c r="KB1" s="60"/>
      <c r="KC1" s="60"/>
      <c r="KD1" s="60"/>
      <c r="KE1" s="60"/>
      <c r="KF1" s="60"/>
      <c r="KG1" s="60"/>
      <c r="KH1" s="63"/>
      <c r="KI1" s="209"/>
      <c r="KJ1" s="232"/>
      <c r="KK1" s="232"/>
      <c r="KL1" s="232"/>
      <c r="KM1" s="232"/>
      <c r="KN1" s="232"/>
      <c r="KO1" s="232"/>
      <c r="KP1" s="232"/>
      <c r="KQ1" s="232"/>
      <c r="KR1" s="232"/>
      <c r="KS1" s="232"/>
      <c r="KT1" s="232"/>
      <c r="KU1" s="232"/>
      <c r="KV1" s="232"/>
      <c r="KW1" s="232"/>
      <c r="KX1" s="232"/>
      <c r="KY1" s="232"/>
      <c r="KZ1" s="232"/>
      <c r="LA1" s="210" t="s">
        <v>915</v>
      </c>
      <c r="LB1" s="211" t="s">
        <v>916</v>
      </c>
      <c r="LC1" s="212" t="s">
        <v>914</v>
      </c>
      <c r="LD1" s="212" t="s">
        <v>919</v>
      </c>
      <c r="LE1" s="212" t="s">
        <v>913</v>
      </c>
      <c r="LF1" s="213" t="s">
        <v>918</v>
      </c>
      <c r="LG1" s="213" t="s">
        <v>920</v>
      </c>
      <c r="LH1" s="233" t="s">
        <v>921</v>
      </c>
      <c r="LI1" s="46"/>
      <c r="LJ1" s="47" t="s">
        <v>917</v>
      </c>
      <c r="LK1" s="48" t="s">
        <v>66</v>
      </c>
      <c r="LL1" s="49" t="s">
        <v>67</v>
      </c>
      <c r="LM1" s="49" t="s">
        <v>68</v>
      </c>
      <c r="LN1" s="49" t="s">
        <v>69</v>
      </c>
      <c r="LO1" s="49" t="s">
        <v>42</v>
      </c>
      <c r="LP1" s="49" t="s">
        <v>43</v>
      </c>
      <c r="LQ1" s="50" t="s">
        <v>70</v>
      </c>
      <c r="LR1" s="49" t="s">
        <v>71</v>
      </c>
      <c r="LS1" s="49" t="s">
        <v>72</v>
      </c>
      <c r="LT1" s="50" t="s">
        <v>73</v>
      </c>
      <c r="LU1" s="50" t="s">
        <v>74</v>
      </c>
      <c r="LV1" s="64" t="s">
        <v>75</v>
      </c>
      <c r="LW1" s="64" t="s">
        <v>76</v>
      </c>
      <c r="LX1" s="64" t="s">
        <v>77</v>
      </c>
      <c r="LY1" s="64" t="s">
        <v>78</v>
      </c>
      <c r="LZ1" s="65" t="s">
        <v>79</v>
      </c>
      <c r="MA1" s="65" t="s">
        <v>80</v>
      </c>
      <c r="MB1" s="65" t="s">
        <v>81</v>
      </c>
      <c r="MC1" s="65" t="s">
        <v>82</v>
      </c>
      <c r="MD1" s="65" t="s">
        <v>83</v>
      </c>
      <c r="ME1" s="65" t="s">
        <v>84</v>
      </c>
      <c r="MF1" s="65" t="s">
        <v>85</v>
      </c>
      <c r="MG1" s="65" t="s">
        <v>86</v>
      </c>
      <c r="MH1" s="65" t="s">
        <v>87</v>
      </c>
      <c r="MI1" s="65" t="s">
        <v>88</v>
      </c>
      <c r="MJ1" s="65" t="s">
        <v>89</v>
      </c>
      <c r="MK1" s="65" t="s">
        <v>90</v>
      </c>
      <c r="ML1" s="64" t="s">
        <v>91</v>
      </c>
      <c r="MM1" s="64"/>
      <c r="MN1" s="66"/>
      <c r="MO1" s="64"/>
      <c r="MP1" s="64"/>
      <c r="MQ1" s="64"/>
      <c r="MR1" s="64"/>
      <c r="MS1" s="64"/>
      <c r="MT1" s="64"/>
      <c r="MU1" s="64"/>
      <c r="MV1" s="64"/>
      <c r="MW1" s="64"/>
      <c r="MX1" s="64"/>
      <c r="MY1" s="64"/>
      <c r="MZ1" s="67"/>
      <c r="NA1" s="67"/>
    </row>
    <row r="2" spans="1:365" ht="18" customHeight="1" x14ac:dyDescent="0.25">
      <c r="A2" s="151" t="s">
        <v>19</v>
      </c>
      <c r="B2" s="152" t="s">
        <v>93</v>
      </c>
      <c r="C2" s="152" t="str">
        <f>CONCATENATE(B2,": ",D2," (",E2,")")</f>
        <v>Base Cab: 1 drawer 1 door (9" to 12")</v>
      </c>
      <c r="D2" s="121" t="s">
        <v>94</v>
      </c>
      <c r="E2" s="153" t="s">
        <v>95</v>
      </c>
      <c r="F2" s="266" t="s">
        <v>19</v>
      </c>
      <c r="G2" s="261">
        <f>ROUND(FD2/Prices!$B$27,0)</f>
        <v>354</v>
      </c>
      <c r="H2" s="71">
        <f>G2*Prices!$B$6+G2</f>
        <v>407.1</v>
      </c>
      <c r="I2" s="71">
        <f>ROUND(FF2/Prices!$B$27,0)</f>
        <v>372</v>
      </c>
      <c r="J2" s="71">
        <f>I2*Prices!$B$6+I2</f>
        <v>427.8</v>
      </c>
      <c r="K2" s="71">
        <f>ROUND(FH2/Prices!$B$27,0)</f>
        <v>378</v>
      </c>
      <c r="L2" s="71">
        <f>K2*Prices!$B$6+K2</f>
        <v>434.7</v>
      </c>
      <c r="M2" s="71">
        <f>ROUND(FJ2/Prices!$B$27,0)</f>
        <v>390</v>
      </c>
      <c r="N2" s="71">
        <f>M2*Prices!$B$6+M2</f>
        <v>448.5</v>
      </c>
      <c r="O2" s="71">
        <f>ROUND(FL2/Prices!$B$27,0)</f>
        <v>395</v>
      </c>
      <c r="P2" s="71">
        <f>O2*Prices!$B$6+O2</f>
        <v>454.25</v>
      </c>
      <c r="Q2" s="71">
        <f>ROUND(FN2/Prices!$B$27,0)</f>
        <v>410</v>
      </c>
      <c r="R2" s="71">
        <f>Q2*Prices!$B$6+Q2</f>
        <v>471.5</v>
      </c>
      <c r="S2" s="71">
        <f>ROUND(FP2/Prices!$B$27,0)</f>
        <v>422</v>
      </c>
      <c r="T2" s="71">
        <f>S2*Prices!$B$6+S2</f>
        <v>485.3</v>
      </c>
      <c r="U2" s="71">
        <f>ROUND(FR2/Prices!$B$27,0)</f>
        <v>464</v>
      </c>
      <c r="V2" s="71">
        <f>U2*Prices!$B$6+U2</f>
        <v>533.6</v>
      </c>
      <c r="W2" s="55"/>
      <c r="X2" s="55"/>
      <c r="Y2" s="55"/>
      <c r="Z2" s="55"/>
      <c r="AA2" s="55"/>
      <c r="AB2" s="71">
        <f>ROUND(HD2/Prices!$B$27,0)</f>
        <v>326</v>
      </c>
      <c r="AC2" s="71">
        <f>AB2*Prices!$B$6+AB2</f>
        <v>374.9</v>
      </c>
      <c r="AD2" s="71">
        <f>ROUND(HF2/Prices!$B$27,0)</f>
        <v>344</v>
      </c>
      <c r="AE2" s="71">
        <f>AD2*Prices!$B$6+AD2</f>
        <v>395.6</v>
      </c>
      <c r="AF2" s="71">
        <f>ROUND(HH2/Prices!$B$27,0)</f>
        <v>350</v>
      </c>
      <c r="AG2" s="71">
        <f>AF2*Prices!$B$6+AF2</f>
        <v>402.5</v>
      </c>
      <c r="AH2" s="71">
        <f>ROUND(HJ2/Prices!$B$27,0)</f>
        <v>362</v>
      </c>
      <c r="AI2" s="71">
        <f>AH2*Prices!$B$6+AH2</f>
        <v>416.3</v>
      </c>
      <c r="AJ2" s="71">
        <f>ROUND(HL2/Prices!$B$27,0)</f>
        <v>368</v>
      </c>
      <c r="AK2" s="71">
        <f>AJ2*Prices!$B$6+AJ2</f>
        <v>423.2</v>
      </c>
      <c r="AL2" s="71">
        <f>ROUND(HN2/Prices!$B$27,0)</f>
        <v>383</v>
      </c>
      <c r="AM2" s="71">
        <f>AL2*Prices!$B$6+AL2</f>
        <v>440.45</v>
      </c>
      <c r="AN2" s="71">
        <f>ROUND(HP2/Prices!$B$27,0)</f>
        <v>394</v>
      </c>
      <c r="AO2" s="71">
        <f>AN2*Prices!$B$6+AN2</f>
        <v>453.1</v>
      </c>
      <c r="AP2" s="71">
        <f>ROUND(HR2/Prices!$B$27,0)</f>
        <v>436</v>
      </c>
      <c r="AQ2" s="71">
        <f>AP2*Prices!$B$6+AP2</f>
        <v>501.4</v>
      </c>
      <c r="AW2" s="71">
        <f t="shared" ref="AW2:BL19" si="0">AB2</f>
        <v>326</v>
      </c>
      <c r="AX2" s="71">
        <f t="shared" si="0"/>
        <v>374.9</v>
      </c>
      <c r="AY2" s="71">
        <f t="shared" si="0"/>
        <v>344</v>
      </c>
      <c r="AZ2" s="71">
        <f t="shared" si="0"/>
        <v>395.6</v>
      </c>
      <c r="BA2" s="71">
        <f t="shared" si="0"/>
        <v>350</v>
      </c>
      <c r="BB2" s="71">
        <f t="shared" si="0"/>
        <v>402.5</v>
      </c>
      <c r="BC2" s="71">
        <f t="shared" si="0"/>
        <v>362</v>
      </c>
      <c r="BD2" s="71">
        <f t="shared" si="0"/>
        <v>416.3</v>
      </c>
      <c r="BE2" s="71">
        <f t="shared" si="0"/>
        <v>368</v>
      </c>
      <c r="BF2" s="71">
        <f t="shared" si="0"/>
        <v>423.2</v>
      </c>
      <c r="BG2" s="71">
        <f t="shared" si="0"/>
        <v>383</v>
      </c>
      <c r="BH2" s="71">
        <f t="shared" si="0"/>
        <v>440.45</v>
      </c>
      <c r="BI2" s="71">
        <f t="shared" si="0"/>
        <v>394</v>
      </c>
      <c r="BJ2" s="71">
        <f t="shared" si="0"/>
        <v>453.1</v>
      </c>
      <c r="BK2" s="71">
        <f t="shared" si="0"/>
        <v>436</v>
      </c>
      <c r="BL2" s="71">
        <f t="shared" si="0"/>
        <v>501.4</v>
      </c>
      <c r="BM2" s="55"/>
      <c r="BN2" s="72"/>
      <c r="BO2" s="72"/>
      <c r="BP2" s="72"/>
      <c r="BQ2" s="72"/>
      <c r="BR2" s="72"/>
      <c r="BS2" s="72"/>
      <c r="BT2" s="55"/>
      <c r="BU2" s="71">
        <f>ROUND(JE2/Prices!$B$27,0)</f>
        <v>432</v>
      </c>
      <c r="BV2" s="71">
        <f>BU2*Prices!$B$6+BU2</f>
        <v>496.8</v>
      </c>
      <c r="BW2" s="71">
        <f>ROUND(JG2/Prices!$B$27,0)</f>
        <v>450</v>
      </c>
      <c r="BX2" s="71">
        <f>BW2*Prices!$B$6+BW2</f>
        <v>517.5</v>
      </c>
      <c r="BY2" s="71">
        <f>ROUND(JI2/Prices!$B$27,0)</f>
        <v>456</v>
      </c>
      <c r="BZ2" s="71">
        <f>BY2*Prices!$B$6+BY2</f>
        <v>524.4</v>
      </c>
      <c r="CA2" s="71">
        <f>ROUND(JK2/Prices!$B$27,0)</f>
        <v>468</v>
      </c>
      <c r="CB2" s="71">
        <f>CA2*Prices!$B$6+CA2</f>
        <v>538.20000000000005</v>
      </c>
      <c r="CC2" s="71">
        <f>ROUND(JM2/Prices!$B$27,0)</f>
        <v>474</v>
      </c>
      <c r="CD2" s="71">
        <f>CC2*Prices!$B$6+CC2</f>
        <v>545.1</v>
      </c>
      <c r="CE2" s="71">
        <f>ROUND(JO2/Prices!$B$27,0)</f>
        <v>488</v>
      </c>
      <c r="CF2" s="71">
        <f>CE2*Prices!$B$6+CE2</f>
        <v>561.20000000000005</v>
      </c>
      <c r="CG2" s="71">
        <f>ROUND(JQ2/Prices!$B$27,0)</f>
        <v>500</v>
      </c>
      <c r="CH2" s="71">
        <f>CG2*Prices!$B$6+CG2</f>
        <v>575</v>
      </c>
      <c r="CI2" s="71">
        <f>ROUND(JS2/Prices!$B$27,0)</f>
        <v>542</v>
      </c>
      <c r="CJ2" s="71">
        <f>CI2*Prices!$B$6+CI2</f>
        <v>623.29999999999995</v>
      </c>
      <c r="CK2" s="55"/>
      <c r="CL2" s="55"/>
      <c r="CM2" s="55"/>
      <c r="CN2" s="55"/>
      <c r="CO2" s="55"/>
      <c r="CP2" s="71">
        <f>ROUND(LW2/Prices!$B$27,0)</f>
        <v>404</v>
      </c>
      <c r="CQ2" s="71">
        <f>CP2*Prices!$B$6+CP2</f>
        <v>464.6</v>
      </c>
      <c r="CR2" s="71">
        <f>ROUND(LY2/Prices!$B$27,0)</f>
        <v>422</v>
      </c>
      <c r="CS2" s="71">
        <f>CR2*Prices!$B$6+CR2</f>
        <v>485.3</v>
      </c>
      <c r="CT2" s="71">
        <f>ROUND(MA2/Prices!$B$27,0)</f>
        <v>428</v>
      </c>
      <c r="CU2" s="71">
        <f>CT2*Prices!$B$6+CT2</f>
        <v>492.2</v>
      </c>
      <c r="CV2" s="71">
        <f>ROUND(MC2/Prices!$B$27,0)</f>
        <v>440</v>
      </c>
      <c r="CW2" s="71">
        <f>CV2*Prices!$B$6+CV2</f>
        <v>506</v>
      </c>
      <c r="CX2" s="71">
        <f>ROUND(ME2/Prices!$B$27,0)</f>
        <v>446</v>
      </c>
      <c r="CY2" s="71">
        <f>CX2*Prices!$B$6+CX2</f>
        <v>512.9</v>
      </c>
      <c r="CZ2" s="71">
        <f>ROUND(MG2/Prices!$B$27,0)</f>
        <v>461</v>
      </c>
      <c r="DA2" s="71">
        <f>CZ2*Prices!$B$6+CZ2</f>
        <v>530.15</v>
      </c>
      <c r="DB2" s="71">
        <f>ROUND(MI2/Prices!$B$27,0)</f>
        <v>472</v>
      </c>
      <c r="DC2" s="71">
        <f>DB2*Prices!$B$6+DB2</f>
        <v>542.79999999999995</v>
      </c>
      <c r="DD2" s="71">
        <f>ROUND(MK2/Prices!$B$27,0)</f>
        <v>514</v>
      </c>
      <c r="DE2" s="71">
        <f>DD2*Prices!$B$6+DD2</f>
        <v>591.1</v>
      </c>
      <c r="DK2" s="71">
        <f t="shared" ref="DK2:DZ19" si="1">CP2</f>
        <v>404</v>
      </c>
      <c r="DL2" s="71">
        <f t="shared" si="1"/>
        <v>464.6</v>
      </c>
      <c r="DM2" s="71">
        <f t="shared" si="1"/>
        <v>422</v>
      </c>
      <c r="DN2" s="71">
        <f t="shared" si="1"/>
        <v>485.3</v>
      </c>
      <c r="DO2" s="71">
        <f t="shared" si="1"/>
        <v>428</v>
      </c>
      <c r="DP2" s="71">
        <f t="shared" si="1"/>
        <v>492.2</v>
      </c>
      <c r="DQ2" s="71">
        <f t="shared" si="1"/>
        <v>440</v>
      </c>
      <c r="DR2" s="71">
        <f t="shared" si="1"/>
        <v>506</v>
      </c>
      <c r="DS2" s="71">
        <f t="shared" si="1"/>
        <v>446</v>
      </c>
      <c r="DT2" s="71">
        <f t="shared" si="1"/>
        <v>512.9</v>
      </c>
      <c r="DU2" s="71">
        <f t="shared" si="1"/>
        <v>461</v>
      </c>
      <c r="DV2" s="71">
        <f t="shared" si="1"/>
        <v>530.15</v>
      </c>
      <c r="DW2" s="71">
        <f t="shared" si="1"/>
        <v>472</v>
      </c>
      <c r="DX2" s="71">
        <f t="shared" si="1"/>
        <v>542.79999999999995</v>
      </c>
      <c r="DY2" s="71">
        <f t="shared" si="1"/>
        <v>514</v>
      </c>
      <c r="DZ2" s="71">
        <f t="shared" si="1"/>
        <v>591.1</v>
      </c>
      <c r="EA2" s="55"/>
      <c r="EB2" s="55"/>
      <c r="EC2" s="72"/>
      <c r="ED2" s="72"/>
      <c r="EE2" s="72"/>
      <c r="EF2" s="72"/>
      <c r="EG2" s="72"/>
      <c r="EH2" s="72"/>
      <c r="EI2" s="55"/>
      <c r="EJ2" s="55"/>
      <c r="EK2" s="55"/>
      <c r="EL2" s="55"/>
      <c r="EM2" s="55"/>
      <c r="EN2" s="55"/>
      <c r="EO2" s="73"/>
      <c r="EP2" s="73"/>
      <c r="ER2" s="74">
        <v>18</v>
      </c>
      <c r="ES2" s="49">
        <v>12</v>
      </c>
      <c r="ET2" s="55">
        <f>ES2/12</f>
        <v>1</v>
      </c>
      <c r="EU2" s="55">
        <f>ES2*30/144</f>
        <v>2.5</v>
      </c>
      <c r="EV2" s="75">
        <v>1</v>
      </c>
      <c r="EW2" s="75">
        <v>2</v>
      </c>
      <c r="EY2" s="75">
        <v>18</v>
      </c>
      <c r="EZ2" s="77">
        <f>(EY2*1.2)*(Prices!$B$5/32)</f>
        <v>26.999999999999996</v>
      </c>
      <c r="FA2" s="78">
        <f>(EY2*1.3)*(Prices!$B$4/32)</f>
        <v>58.500000000000007</v>
      </c>
      <c r="FB2" s="78">
        <f>EV2*Prices!$B$2+EW2*Prices!$B$3</f>
        <v>48.1</v>
      </c>
      <c r="FC2" s="79">
        <f>EU2*Prices!$B$9</f>
        <v>15</v>
      </c>
      <c r="FD2" s="80">
        <f t="shared" ref="FD2:FD74" si="2">FC2+FB2+FA2+EZ2+EX2</f>
        <v>148.6</v>
      </c>
      <c r="FE2" s="80">
        <f>EU2*Prices!$B$10</f>
        <v>22.5</v>
      </c>
      <c r="FF2" s="80">
        <f t="shared" ref="FF2:FF74" si="3">FE2+FB2+FA2+EZ2+EX2</f>
        <v>156.1</v>
      </c>
      <c r="FG2" s="80">
        <f>EU2*Prices!$B$11</f>
        <v>25</v>
      </c>
      <c r="FH2" s="80">
        <f t="shared" ref="FH2:FH74" si="4">FG2+FB2+FA2+EZ2+EX2</f>
        <v>158.6</v>
      </c>
      <c r="FI2" s="80">
        <f>EU2*Prices!$B$12</f>
        <v>30</v>
      </c>
      <c r="FJ2" s="80">
        <f t="shared" ref="FJ2:FJ74" si="5">FI2+FB2+FA2+EZ2+EX2</f>
        <v>163.6</v>
      </c>
      <c r="FK2" s="80">
        <f>EU2*Prices!$B$13</f>
        <v>32.5</v>
      </c>
      <c r="FL2" s="80">
        <f t="shared" ref="FL2:FL74" si="6">FK2+FB2+FA2+EZ2+EX2</f>
        <v>166.1</v>
      </c>
      <c r="FM2" s="80">
        <f>EU2*Prices!$B$14</f>
        <v>38.75</v>
      </c>
      <c r="FN2" s="80">
        <f t="shared" ref="FN2:FN74" si="7">FM2+FB2+FA2+EZ2+EX2</f>
        <v>172.35</v>
      </c>
      <c r="FO2" s="80">
        <f>EU2*Prices!$B$15</f>
        <v>43.75</v>
      </c>
      <c r="FP2" s="80">
        <f t="shared" ref="FP2:FP74" si="8">FO2+FB2+FA2+EZ2+EX2</f>
        <v>177.35</v>
      </c>
      <c r="FQ2" s="80">
        <f>EU2*Prices!$B$16</f>
        <v>61.25</v>
      </c>
      <c r="FR2" s="80">
        <f t="shared" ref="FR2:FR74" si="9">FQ2+FB2+FA2+EZ2+EX2</f>
        <v>194.85</v>
      </c>
      <c r="FS2" s="80">
        <f>EU2*Prices!$B$17</f>
        <v>0</v>
      </c>
      <c r="FT2" s="80"/>
      <c r="FU2" s="80"/>
      <c r="FV2" s="80"/>
      <c r="FW2" s="80"/>
      <c r="FX2" s="80"/>
      <c r="FY2" s="80"/>
      <c r="FZ2" s="80"/>
      <c r="GA2" s="80"/>
      <c r="GB2" s="81"/>
      <c r="GC2" s="80"/>
      <c r="GD2" s="80"/>
      <c r="GE2" s="80"/>
      <c r="GF2" s="80"/>
      <c r="GG2" s="80"/>
      <c r="GH2" s="80"/>
      <c r="GP2" s="73"/>
      <c r="GR2" s="74">
        <v>18</v>
      </c>
      <c r="GS2" s="49">
        <v>12</v>
      </c>
      <c r="GT2" s="55">
        <f t="shared" ref="GT2:GT74" si="10">GS2/12</f>
        <v>1</v>
      </c>
      <c r="GU2" s="55">
        <f t="shared" ref="GU2:GU74" si="11">GS2*30/144</f>
        <v>2.5</v>
      </c>
      <c r="GV2" s="75">
        <v>1</v>
      </c>
      <c r="GW2" s="75">
        <v>2</v>
      </c>
      <c r="GX2" s="76"/>
      <c r="GY2" s="75">
        <v>18</v>
      </c>
      <c r="GZ2" s="77">
        <f>(GY2*1.2)*(Prices!$B$5/32)</f>
        <v>26.999999999999996</v>
      </c>
      <c r="HA2" s="78">
        <f>(GY2*1.3)*(Prices!$C$4/32)</f>
        <v>46.800000000000004</v>
      </c>
      <c r="HB2" s="78">
        <f>GV2*Prices!$B$2+GW2*Prices!$B$3</f>
        <v>48.1</v>
      </c>
      <c r="HC2" s="79">
        <f>GU2*Prices!$B$9</f>
        <v>15</v>
      </c>
      <c r="HD2" s="80">
        <f t="shared" ref="HD2:HD74" si="12">HC2+HB2+HA2+GZ2+GX2</f>
        <v>136.9</v>
      </c>
      <c r="HE2" s="80">
        <f>GU2*Prices!$B$10</f>
        <v>22.5</v>
      </c>
      <c r="HF2" s="80">
        <f t="shared" ref="HF2:HF74" si="13">HE2+HB2+HA2+GZ2+GX2</f>
        <v>144.4</v>
      </c>
      <c r="HG2" s="80">
        <f>GU2*Prices!$B$11</f>
        <v>25</v>
      </c>
      <c r="HH2" s="80">
        <f t="shared" ref="HH2:HH74" si="14">HG2+HB2+HA2+GZ2+GX2</f>
        <v>146.9</v>
      </c>
      <c r="HI2" s="80">
        <f>GU2*Prices!$B$12</f>
        <v>30</v>
      </c>
      <c r="HJ2" s="80">
        <f t="shared" ref="HJ2:HJ74" si="15">HI2+HB2+HA2+GZ2+GX2</f>
        <v>151.9</v>
      </c>
      <c r="HK2" s="80">
        <f>GU2*Prices!$B$13</f>
        <v>32.5</v>
      </c>
      <c r="HL2" s="80">
        <f t="shared" ref="HL2:HL74" si="16">HK2+HB2+HA2+GZ2+GX2</f>
        <v>154.4</v>
      </c>
      <c r="HM2" s="80">
        <f>GU2*Prices!$B$14</f>
        <v>38.75</v>
      </c>
      <c r="HN2" s="80">
        <f t="shared" ref="HN2:HN74" si="17">HM2+HB2+HA2+GZ2+GX2</f>
        <v>160.65</v>
      </c>
      <c r="HO2" s="80">
        <f>GU2*Prices!$B$15</f>
        <v>43.75</v>
      </c>
      <c r="HP2" s="80">
        <f t="shared" ref="HP2:HP74" si="18">HO2+HB2+HA2+GZ2+GX2</f>
        <v>165.65</v>
      </c>
      <c r="HQ2" s="80">
        <f>GU2*Prices!$B$16</f>
        <v>61.25</v>
      </c>
      <c r="HR2" s="80">
        <f t="shared" ref="HR2:HR74" si="19">HQ2+HB2+HA2+GZ2+GX2</f>
        <v>183.15</v>
      </c>
      <c r="HS2" s="80">
        <f>GU2*Prices!$B$17</f>
        <v>0</v>
      </c>
      <c r="HT2" s="80"/>
      <c r="HU2" s="80"/>
      <c r="HV2" s="80"/>
      <c r="HW2" s="80"/>
      <c r="HX2" s="80"/>
      <c r="HY2" s="80"/>
      <c r="HZ2" s="80"/>
      <c r="IA2" s="80"/>
      <c r="IB2" s="81"/>
      <c r="IC2" s="80"/>
      <c r="ID2" s="80"/>
      <c r="IE2" s="80"/>
      <c r="IF2" s="80"/>
      <c r="IG2" s="80"/>
      <c r="IH2" s="80"/>
      <c r="IP2" s="73" t="s">
        <v>912</v>
      </c>
      <c r="IQ2" s="73"/>
      <c r="IS2" s="74">
        <v>18</v>
      </c>
      <c r="IT2" s="49">
        <v>12</v>
      </c>
      <c r="IU2" s="55">
        <f t="shared" ref="IU2:IU74" si="20">IT2/12</f>
        <v>1</v>
      </c>
      <c r="IV2" s="55">
        <f t="shared" ref="IV2:IV74" si="21">IT2*30/144</f>
        <v>2.5</v>
      </c>
      <c r="IW2" s="75">
        <v>1</v>
      </c>
      <c r="IX2" s="75">
        <v>2</v>
      </c>
      <c r="IY2" s="76">
        <f>LH2</f>
        <v>32.779999999999994</v>
      </c>
      <c r="IZ2" s="75">
        <v>18</v>
      </c>
      <c r="JA2" s="77">
        <f>(IZ2*1.2)*(Prices!$B$5/32)</f>
        <v>26.999999999999996</v>
      </c>
      <c r="JB2" s="78">
        <f>(IZ2*1.3)*(Prices!$B$4/32)</f>
        <v>58.500000000000007</v>
      </c>
      <c r="JC2" s="78">
        <f>IW2*Prices!$B$2+IX2*Prices!$B$3</f>
        <v>48.1</v>
      </c>
      <c r="JD2" s="79">
        <f>IV2*Prices!$B$9</f>
        <v>15</v>
      </c>
      <c r="JE2" s="80">
        <f t="shared" ref="JE2:JE74" si="22">JD2+JC2+JB2+JA2+IY2</f>
        <v>181.38</v>
      </c>
      <c r="JF2" s="80">
        <f>IV2*Prices!$B$10</f>
        <v>22.5</v>
      </c>
      <c r="JG2" s="80">
        <f t="shared" ref="JG2:JG74" si="23">JF2+JC2+JB2+JA2+IY2</f>
        <v>188.88</v>
      </c>
      <c r="JH2" s="80">
        <f>IV2*Prices!$B$11</f>
        <v>25</v>
      </c>
      <c r="JI2" s="80">
        <f t="shared" ref="JI2:JI74" si="24">JH2+JC2+JB2+JA2+IY2</f>
        <v>191.38</v>
      </c>
      <c r="JJ2" s="80">
        <f>IV2*Prices!$B$12</f>
        <v>30</v>
      </c>
      <c r="JK2" s="80">
        <f t="shared" ref="JK2:JK74" si="25">JJ2+JC2+JB2+JA2+IY2</f>
        <v>196.38</v>
      </c>
      <c r="JL2" s="80">
        <f>IV2*Prices!$B$13</f>
        <v>32.5</v>
      </c>
      <c r="JM2" s="80">
        <f t="shared" ref="JM2:JM74" si="26">JL2+JC2+JB2+JA2+IY2</f>
        <v>198.88</v>
      </c>
      <c r="JN2" s="80">
        <f>IV2*Prices!$B$14</f>
        <v>38.75</v>
      </c>
      <c r="JO2" s="80">
        <f t="shared" ref="JO2:JO74" si="27">JN2+JC2+JB2+JA2+IY2</f>
        <v>205.13</v>
      </c>
      <c r="JP2" s="80">
        <f>IV2*Prices!$B$15</f>
        <v>43.75</v>
      </c>
      <c r="JQ2" s="80">
        <f t="shared" ref="JQ2:JQ74" si="28">JP2+JC2+JB2+JA2+IY2</f>
        <v>210.13</v>
      </c>
      <c r="JR2" s="80">
        <f>IV2*Prices!$B$16</f>
        <v>61.25</v>
      </c>
      <c r="JS2" s="80">
        <f t="shared" ref="JS2:JS74" si="29">JR2+JC2+JB2+JA2+IY2</f>
        <v>227.63</v>
      </c>
      <c r="JT2" s="80">
        <f>IV2*Prices!$B$17</f>
        <v>0</v>
      </c>
      <c r="JU2" s="80"/>
      <c r="JV2" s="80"/>
      <c r="JW2" s="80"/>
      <c r="JX2" s="80"/>
      <c r="JY2" s="80"/>
      <c r="JZ2" s="80"/>
      <c r="KA2" s="80"/>
      <c r="KB2" s="80"/>
      <c r="KC2" s="81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197">
        <v>1</v>
      </c>
      <c r="LB2" s="200">
        <v>0</v>
      </c>
      <c r="LC2" s="82">
        <f>(44+(IT2*2-2))*0.58</f>
        <v>38.279999999999994</v>
      </c>
      <c r="LD2" s="82">
        <f>(44+(IT2*2-2))*0.77</f>
        <v>50.82</v>
      </c>
      <c r="LE2" s="82">
        <f>3*(IT2*22/144)</f>
        <v>5.5</v>
      </c>
      <c r="LF2" s="82">
        <f>LC2-LE2</f>
        <v>32.779999999999994</v>
      </c>
      <c r="LG2" s="80">
        <f>LD2-LE2</f>
        <v>45.32</v>
      </c>
      <c r="LH2" s="234">
        <f>(LF2*LA2)+(LG2*LB2)</f>
        <v>32.779999999999994</v>
      </c>
      <c r="LI2" s="73"/>
      <c r="LK2" s="74">
        <v>18</v>
      </c>
      <c r="LL2" s="49">
        <v>12</v>
      </c>
      <c r="LM2" s="55">
        <f t="shared" ref="LM2:LM74" si="30">LL2/12</f>
        <v>1</v>
      </c>
      <c r="LN2" s="55">
        <f t="shared" ref="LN2:LN74" si="31">LL2*30/144</f>
        <v>2.5</v>
      </c>
      <c r="LO2" s="75">
        <v>1</v>
      </c>
      <c r="LP2" s="75">
        <v>2</v>
      </c>
      <c r="LQ2" s="76">
        <f>LH2</f>
        <v>32.779999999999994</v>
      </c>
      <c r="LR2" s="75">
        <v>18</v>
      </c>
      <c r="LS2" s="77">
        <f>(LR2*1.2)*(Prices!$B$5/32)</f>
        <v>26.999999999999996</v>
      </c>
      <c r="LT2" s="78">
        <f>(LR2*1.3)*(Prices!$C$4/32)</f>
        <v>46.800000000000004</v>
      </c>
      <c r="LU2" s="78">
        <f>LO2*Prices!$B$2+LP2*Prices!$B$3</f>
        <v>48.1</v>
      </c>
      <c r="LV2" s="79">
        <f>LN2*Prices!$B$9</f>
        <v>15</v>
      </c>
      <c r="LW2" s="80">
        <f t="shared" ref="LW2:LW74" si="32">LV2+LU2+LT2+LS2+LQ2</f>
        <v>169.68</v>
      </c>
      <c r="LX2" s="80">
        <f>LN2*Prices!$B$10</f>
        <v>22.5</v>
      </c>
      <c r="LY2" s="80">
        <f t="shared" ref="LY2:LY74" si="33">LX2+LU2+LT2+LS2+LQ2</f>
        <v>177.18</v>
      </c>
      <c r="LZ2" s="80">
        <f>LN2*Prices!$B$11</f>
        <v>25</v>
      </c>
      <c r="MA2" s="80">
        <f t="shared" ref="MA2:MA74" si="34">LZ2+LU2+LT2+LS2+LQ2</f>
        <v>179.68</v>
      </c>
      <c r="MB2" s="80">
        <f>LN2*Prices!$B$12</f>
        <v>30</v>
      </c>
      <c r="MC2" s="80">
        <f t="shared" ref="MC2:MC74" si="35">MB2+LU2+LT2+LS2+LQ2</f>
        <v>184.68</v>
      </c>
      <c r="MD2" s="80">
        <f>LN2*Prices!$B$13</f>
        <v>32.5</v>
      </c>
      <c r="ME2" s="80">
        <f t="shared" ref="ME2:ME74" si="36">MD2+LU2+LT2+LS2+LQ2</f>
        <v>187.18</v>
      </c>
      <c r="MF2" s="80">
        <f>LN2*Prices!$B$14</f>
        <v>38.75</v>
      </c>
      <c r="MG2" s="80">
        <f t="shared" ref="MG2:MG74" si="37">MF2+LU2+LT2+LS2+LQ2</f>
        <v>193.43</v>
      </c>
      <c r="MH2" s="80">
        <f>LN2*Prices!$B$15</f>
        <v>43.75</v>
      </c>
      <c r="MI2" s="80">
        <f t="shared" ref="MI2:MI74" si="38">MH2+LU2+LT2+LS2+LQ2</f>
        <v>198.43</v>
      </c>
      <c r="MJ2" s="80">
        <f>LN2*Prices!$B$16</f>
        <v>61.25</v>
      </c>
      <c r="MK2" s="80">
        <f t="shared" ref="MK2:MK74" si="39">MJ2+LU2+LT2+LS2+LQ2</f>
        <v>215.93</v>
      </c>
      <c r="ML2" s="80">
        <f>LN2*Prices!$B$17</f>
        <v>0</v>
      </c>
      <c r="MM2" s="80"/>
      <c r="MN2" s="80"/>
      <c r="MO2" s="80"/>
      <c r="MP2" s="80"/>
      <c r="MQ2" s="80"/>
      <c r="MR2" s="80"/>
      <c r="MS2" s="80"/>
      <c r="MT2" s="80"/>
      <c r="MU2" s="81"/>
      <c r="MV2" s="80"/>
      <c r="MW2" s="80"/>
      <c r="MX2" s="80"/>
      <c r="MY2" s="80"/>
      <c r="MZ2" s="80"/>
      <c r="NA2" s="80"/>
    </row>
    <row r="3" spans="1:365" ht="18" customHeight="1" x14ac:dyDescent="0.25">
      <c r="A3" s="160" t="s">
        <v>96</v>
      </c>
      <c r="B3" s="69" t="s">
        <v>93</v>
      </c>
      <c r="C3" s="69" t="str">
        <f t="shared" ref="C3:C75" si="40">CONCATENATE(B3,": ",D3," (",E3,")")</f>
        <v>Base Cab: 1 drawer 1 door (13" to 15")</v>
      </c>
      <c r="D3" s="70" t="s">
        <v>94</v>
      </c>
      <c r="E3" s="68" t="s">
        <v>97</v>
      </c>
      <c r="F3" s="267" t="s">
        <v>96</v>
      </c>
      <c r="G3" s="261">
        <f>ROUND(FD3/Prices!$B$27,0)</f>
        <v>385</v>
      </c>
      <c r="H3" s="71">
        <f>G3*Prices!$B$6+G3</f>
        <v>442.75</v>
      </c>
      <c r="I3" s="71">
        <f>ROUND(FF3/Prices!$B$27,0)</f>
        <v>408</v>
      </c>
      <c r="J3" s="71">
        <f>I3*Prices!$B$6+I3</f>
        <v>469.2</v>
      </c>
      <c r="K3" s="71">
        <f>ROUND(FH3/Prices!$B$27,0)</f>
        <v>415</v>
      </c>
      <c r="L3" s="71">
        <f>K3*Prices!$B$6+K3</f>
        <v>477.25</v>
      </c>
      <c r="M3" s="71">
        <f>ROUND(FJ3/Prices!$B$27,0)</f>
        <v>430</v>
      </c>
      <c r="N3" s="71">
        <f>M3*Prices!$B$6+M3</f>
        <v>494.5</v>
      </c>
      <c r="O3" s="71">
        <f>ROUND(FL3/Prices!$B$27,0)</f>
        <v>437</v>
      </c>
      <c r="P3" s="71">
        <f>O3*Prices!$B$6+O3</f>
        <v>502.55</v>
      </c>
      <c r="Q3" s="71">
        <f>ROUND(FN3/Prices!$B$27,0)</f>
        <v>456</v>
      </c>
      <c r="R3" s="71">
        <f>Q3*Prices!$B$6+Q3</f>
        <v>524.4</v>
      </c>
      <c r="S3" s="71">
        <f>ROUND(FP3/Prices!$B$27,0)</f>
        <v>471</v>
      </c>
      <c r="T3" s="71">
        <f>S3*Prices!$B$6+S3</f>
        <v>541.65</v>
      </c>
      <c r="U3" s="71">
        <f>ROUND(FR3/Prices!$B$27,0)</f>
        <v>523</v>
      </c>
      <c r="V3" s="71">
        <f>U3*Prices!$B$6+U3</f>
        <v>601.45000000000005</v>
      </c>
      <c r="W3" s="55"/>
      <c r="X3" s="55"/>
      <c r="Y3" s="55"/>
      <c r="Z3" s="55"/>
      <c r="AA3" s="55"/>
      <c r="AB3" s="71">
        <f>ROUND(HD3/Prices!$B$27,0)</f>
        <v>354</v>
      </c>
      <c r="AC3" s="71">
        <f>AB3*Prices!$B$6+AB3</f>
        <v>407.1</v>
      </c>
      <c r="AD3" s="71">
        <f>ROUND(HF3/Prices!$B$27,0)</f>
        <v>377</v>
      </c>
      <c r="AE3" s="71">
        <f>AD3*Prices!$B$6+AD3</f>
        <v>433.55</v>
      </c>
      <c r="AF3" s="71">
        <f>ROUND(HH3/Prices!$B$27,0)</f>
        <v>384</v>
      </c>
      <c r="AG3" s="71">
        <f>AF3*Prices!$B$6+AF3</f>
        <v>441.6</v>
      </c>
      <c r="AH3" s="71">
        <f>ROUND(HJ3/Prices!$B$27,0)</f>
        <v>399</v>
      </c>
      <c r="AI3" s="71">
        <f>AH3*Prices!$B$6+AH3</f>
        <v>458.85</v>
      </c>
      <c r="AJ3" s="71">
        <f>ROUND(HL3/Prices!$B$27,0)</f>
        <v>406</v>
      </c>
      <c r="AK3" s="71">
        <f>AJ3*Prices!$B$6+AJ3</f>
        <v>466.9</v>
      </c>
      <c r="AL3" s="71">
        <f>ROUND(HN3/Prices!$B$27,0)</f>
        <v>425</v>
      </c>
      <c r="AM3" s="71">
        <f>AL3*Prices!$B$6+AL3</f>
        <v>488.75</v>
      </c>
      <c r="AN3" s="71">
        <f>ROUND(HP3/Prices!$B$27,0)</f>
        <v>440</v>
      </c>
      <c r="AO3" s="71">
        <f>AN3*Prices!$B$6+AN3</f>
        <v>506</v>
      </c>
      <c r="AP3" s="71">
        <f>ROUND(HR3/Prices!$B$27,0)</f>
        <v>492</v>
      </c>
      <c r="AQ3" s="71">
        <f>AP3*Prices!$B$6+AP3</f>
        <v>565.79999999999995</v>
      </c>
      <c r="AW3" s="71">
        <f t="shared" si="0"/>
        <v>354</v>
      </c>
      <c r="AX3" s="71">
        <f t="shared" si="0"/>
        <v>407.1</v>
      </c>
      <c r="AY3" s="71">
        <f t="shared" si="0"/>
        <v>377</v>
      </c>
      <c r="AZ3" s="71">
        <f t="shared" si="0"/>
        <v>433.55</v>
      </c>
      <c r="BA3" s="71">
        <f t="shared" si="0"/>
        <v>384</v>
      </c>
      <c r="BB3" s="71">
        <f t="shared" si="0"/>
        <v>441.6</v>
      </c>
      <c r="BC3" s="71">
        <f t="shared" si="0"/>
        <v>399</v>
      </c>
      <c r="BD3" s="71">
        <f t="shared" si="0"/>
        <v>458.85</v>
      </c>
      <c r="BE3" s="71">
        <f t="shared" si="0"/>
        <v>406</v>
      </c>
      <c r="BF3" s="71">
        <f t="shared" si="0"/>
        <v>466.9</v>
      </c>
      <c r="BG3" s="71">
        <f t="shared" si="0"/>
        <v>425</v>
      </c>
      <c r="BH3" s="71">
        <f t="shared" si="0"/>
        <v>488.75</v>
      </c>
      <c r="BI3" s="71">
        <f t="shared" si="0"/>
        <v>440</v>
      </c>
      <c r="BJ3" s="71">
        <f t="shared" si="0"/>
        <v>506</v>
      </c>
      <c r="BK3" s="71">
        <f t="shared" si="0"/>
        <v>492</v>
      </c>
      <c r="BL3" s="71">
        <f t="shared" si="0"/>
        <v>565.79999999999995</v>
      </c>
      <c r="BM3" s="55"/>
      <c r="BN3" s="72"/>
      <c r="BO3" s="72"/>
      <c r="BP3" s="72"/>
      <c r="BQ3" s="72"/>
      <c r="BR3" s="72"/>
      <c r="BS3" s="72"/>
      <c r="BT3" s="55"/>
      <c r="BU3" s="71">
        <f>ROUND(JE3/Prices!$B$27,0)</f>
        <v>468</v>
      </c>
      <c r="BV3" s="71">
        <f>BU3*Prices!$B$6+BU3</f>
        <v>538.20000000000005</v>
      </c>
      <c r="BW3" s="71">
        <f>ROUND(JG3/Prices!$B$27,0)</f>
        <v>491</v>
      </c>
      <c r="BX3" s="71">
        <f>BW3*Prices!$B$6+BW3</f>
        <v>564.65</v>
      </c>
      <c r="BY3" s="71">
        <f>ROUND(JI3/Prices!$B$27,0)</f>
        <v>498</v>
      </c>
      <c r="BZ3" s="71">
        <f>BY3*Prices!$B$6+BY3</f>
        <v>572.70000000000005</v>
      </c>
      <c r="CA3" s="71">
        <f>ROUND(JK3/Prices!$B$27,0)</f>
        <v>513</v>
      </c>
      <c r="CB3" s="71">
        <f>CA3*Prices!$B$6+CA3</f>
        <v>589.95000000000005</v>
      </c>
      <c r="CC3" s="71">
        <f>ROUND(JM3/Prices!$B$27,0)</f>
        <v>521</v>
      </c>
      <c r="CD3" s="71">
        <f>CC3*Prices!$B$6+CC3</f>
        <v>599.15</v>
      </c>
      <c r="CE3" s="71">
        <f>ROUND(JO3/Prices!$B$27,0)</f>
        <v>539</v>
      </c>
      <c r="CF3" s="71">
        <f>CE3*Prices!$B$6+CE3</f>
        <v>619.85</v>
      </c>
      <c r="CG3" s="71">
        <f>ROUND(JQ3/Prices!$B$27,0)</f>
        <v>554</v>
      </c>
      <c r="CH3" s="71">
        <f>CG3*Prices!$B$6+CG3</f>
        <v>637.1</v>
      </c>
      <c r="CI3" s="71">
        <f>ROUND(JS3/Prices!$B$27,0)</f>
        <v>606</v>
      </c>
      <c r="CJ3" s="71">
        <f>CI3*Prices!$B$6+CI3</f>
        <v>696.9</v>
      </c>
      <c r="CK3" s="55"/>
      <c r="CL3" s="55"/>
      <c r="CM3" s="55"/>
      <c r="CN3" s="55"/>
      <c r="CO3" s="55"/>
      <c r="CP3" s="71">
        <f>ROUND(LW3/Prices!$B$27,0)</f>
        <v>437</v>
      </c>
      <c r="CQ3" s="71">
        <f>CP3*Prices!$B$6+CP3</f>
        <v>502.55</v>
      </c>
      <c r="CR3" s="71">
        <f>ROUND(LY3/Prices!$B$27,0)</f>
        <v>460</v>
      </c>
      <c r="CS3" s="71">
        <f>CR3*Prices!$B$6+CR3</f>
        <v>529</v>
      </c>
      <c r="CT3" s="71">
        <f>ROUND(MA3/Prices!$B$27,0)</f>
        <v>467</v>
      </c>
      <c r="CU3" s="71">
        <f>CT3*Prices!$B$6+CT3</f>
        <v>537.04999999999995</v>
      </c>
      <c r="CV3" s="71">
        <f>ROUND(MC3/Prices!$B$27,0)</f>
        <v>482</v>
      </c>
      <c r="CW3" s="71">
        <f>CV3*Prices!$B$6+CV3</f>
        <v>554.29999999999995</v>
      </c>
      <c r="CX3" s="71">
        <f>ROUND(ME3/Prices!$B$27,0)</f>
        <v>490</v>
      </c>
      <c r="CY3" s="71">
        <f>CX3*Prices!$B$6+CX3</f>
        <v>563.5</v>
      </c>
      <c r="CZ3" s="71">
        <f>ROUND(MG3/Prices!$B$27,0)</f>
        <v>508</v>
      </c>
      <c r="DA3" s="71">
        <f>CZ3*Prices!$B$6+CZ3</f>
        <v>584.20000000000005</v>
      </c>
      <c r="DB3" s="71">
        <f>ROUND(MI3/Prices!$B$27,0)</f>
        <v>523</v>
      </c>
      <c r="DC3" s="71">
        <f>DB3*Prices!$B$6+DB3</f>
        <v>601.45000000000005</v>
      </c>
      <c r="DD3" s="71">
        <f>ROUND(MK3/Prices!$B$27,0)</f>
        <v>575</v>
      </c>
      <c r="DE3" s="71">
        <f>DD3*Prices!$B$6+DD3</f>
        <v>661.25</v>
      </c>
      <c r="DK3" s="71">
        <f t="shared" si="1"/>
        <v>437</v>
      </c>
      <c r="DL3" s="71">
        <f t="shared" si="1"/>
        <v>502.55</v>
      </c>
      <c r="DM3" s="71">
        <f t="shared" si="1"/>
        <v>460</v>
      </c>
      <c r="DN3" s="71">
        <f t="shared" si="1"/>
        <v>529</v>
      </c>
      <c r="DO3" s="71">
        <f t="shared" si="1"/>
        <v>467</v>
      </c>
      <c r="DP3" s="71">
        <f t="shared" si="1"/>
        <v>537.04999999999995</v>
      </c>
      <c r="DQ3" s="71">
        <f t="shared" si="1"/>
        <v>482</v>
      </c>
      <c r="DR3" s="71">
        <f t="shared" si="1"/>
        <v>554.29999999999995</v>
      </c>
      <c r="DS3" s="71">
        <f t="shared" si="1"/>
        <v>490</v>
      </c>
      <c r="DT3" s="71">
        <f t="shared" si="1"/>
        <v>563.5</v>
      </c>
      <c r="DU3" s="71">
        <f t="shared" si="1"/>
        <v>508</v>
      </c>
      <c r="DV3" s="71">
        <f t="shared" si="1"/>
        <v>584.20000000000005</v>
      </c>
      <c r="DW3" s="71">
        <f t="shared" si="1"/>
        <v>523</v>
      </c>
      <c r="DX3" s="71">
        <f t="shared" si="1"/>
        <v>601.45000000000005</v>
      </c>
      <c r="DY3" s="71">
        <f t="shared" si="1"/>
        <v>575</v>
      </c>
      <c r="DZ3" s="71">
        <f t="shared" si="1"/>
        <v>661.25</v>
      </c>
      <c r="EA3" s="55"/>
      <c r="EB3" s="55"/>
      <c r="EC3" s="72"/>
      <c r="ED3" s="72"/>
      <c r="EE3" s="72"/>
      <c r="EF3" s="72"/>
      <c r="EG3" s="72"/>
      <c r="EH3" s="72"/>
      <c r="EI3" s="55"/>
      <c r="EJ3" s="55"/>
      <c r="EK3" s="55"/>
      <c r="EL3" s="55"/>
      <c r="EM3" s="55"/>
      <c r="EN3" s="55"/>
      <c r="EO3" s="73"/>
      <c r="EP3" s="73"/>
      <c r="ER3" s="74">
        <v>20</v>
      </c>
      <c r="ES3" s="49">
        <v>15</v>
      </c>
      <c r="ET3" s="55">
        <f t="shared" ref="ET3:ET93" si="41">ES3/12</f>
        <v>1.25</v>
      </c>
      <c r="EU3" s="55">
        <f t="shared" ref="EU3:EU93" si="42">ES3*30/144</f>
        <v>3.125</v>
      </c>
      <c r="EV3" s="75">
        <v>1</v>
      </c>
      <c r="EW3" s="75">
        <v>2</v>
      </c>
      <c r="EY3" s="75">
        <v>20</v>
      </c>
      <c r="EZ3" s="77">
        <f>(EY3*1.2)*(Prices!$B$5/32)</f>
        <v>30</v>
      </c>
      <c r="FA3" s="78">
        <f>(EY3*1.3)*(Prices!$B$4/32)</f>
        <v>65</v>
      </c>
      <c r="FB3" s="78">
        <f>EV3*Prices!$B$2+EW3*Prices!$B$3</f>
        <v>48.1</v>
      </c>
      <c r="FC3" s="79">
        <f>EU3*Prices!$B$9</f>
        <v>18.75</v>
      </c>
      <c r="FD3" s="80">
        <f t="shared" si="2"/>
        <v>161.85</v>
      </c>
      <c r="FE3" s="80">
        <f>EU3*Prices!$B$10</f>
        <v>28.125</v>
      </c>
      <c r="FF3" s="80">
        <f t="shared" si="3"/>
        <v>171.22499999999999</v>
      </c>
      <c r="FG3" s="80">
        <f>EU3*Prices!$B$11</f>
        <v>31.25</v>
      </c>
      <c r="FH3" s="80">
        <f t="shared" si="4"/>
        <v>174.35</v>
      </c>
      <c r="FI3" s="80">
        <f>EU3*Prices!$B$12</f>
        <v>37.5</v>
      </c>
      <c r="FJ3" s="80">
        <f t="shared" si="5"/>
        <v>180.6</v>
      </c>
      <c r="FK3" s="80">
        <f>EU3*Prices!$B$13</f>
        <v>40.625</v>
      </c>
      <c r="FL3" s="80">
        <f t="shared" si="6"/>
        <v>183.72499999999999</v>
      </c>
      <c r="FM3" s="80">
        <f>EU3*Prices!$B$14</f>
        <v>48.4375</v>
      </c>
      <c r="FN3" s="80">
        <f t="shared" si="7"/>
        <v>191.53749999999999</v>
      </c>
      <c r="FO3" s="80">
        <f>EU3*Prices!$B$15</f>
        <v>54.6875</v>
      </c>
      <c r="FP3" s="80">
        <f t="shared" si="8"/>
        <v>197.78749999999999</v>
      </c>
      <c r="FQ3" s="80">
        <f>EU3*Prices!$B$16</f>
        <v>76.5625</v>
      </c>
      <c r="FR3" s="80">
        <f t="shared" si="9"/>
        <v>219.66249999999999</v>
      </c>
      <c r="FS3" s="80">
        <f>EU3*Prices!$B$17</f>
        <v>0</v>
      </c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P3" s="73"/>
      <c r="GR3" s="74">
        <v>20</v>
      </c>
      <c r="GS3" s="49">
        <v>15</v>
      </c>
      <c r="GT3" s="55">
        <f t="shared" si="10"/>
        <v>1.25</v>
      </c>
      <c r="GU3" s="55">
        <f t="shared" si="11"/>
        <v>3.125</v>
      </c>
      <c r="GV3" s="75">
        <v>1</v>
      </c>
      <c r="GW3" s="75">
        <v>2</v>
      </c>
      <c r="GX3" s="76"/>
      <c r="GY3" s="75">
        <v>20</v>
      </c>
      <c r="GZ3" s="77">
        <f>(GY3*1.2)*(Prices!$B$5/32)</f>
        <v>30</v>
      </c>
      <c r="HA3" s="78">
        <f>(GY3*1.3)*(Prices!$C$4/32)</f>
        <v>52</v>
      </c>
      <c r="HB3" s="78">
        <f>GV3*Prices!$B$2+GW3*Prices!$B$3</f>
        <v>48.1</v>
      </c>
      <c r="HC3" s="79">
        <f>GU3*Prices!$B$9</f>
        <v>18.75</v>
      </c>
      <c r="HD3" s="80">
        <f t="shared" si="12"/>
        <v>148.85</v>
      </c>
      <c r="HE3" s="80">
        <f>GU3*Prices!$B$10</f>
        <v>28.125</v>
      </c>
      <c r="HF3" s="80">
        <f t="shared" si="13"/>
        <v>158.22499999999999</v>
      </c>
      <c r="HG3" s="80">
        <f>GU3*Prices!$B$11</f>
        <v>31.25</v>
      </c>
      <c r="HH3" s="80">
        <f t="shared" si="14"/>
        <v>161.35</v>
      </c>
      <c r="HI3" s="80">
        <f>GU3*Prices!$B$12</f>
        <v>37.5</v>
      </c>
      <c r="HJ3" s="80">
        <f t="shared" si="15"/>
        <v>167.6</v>
      </c>
      <c r="HK3" s="80">
        <f>GU3*Prices!$B$13</f>
        <v>40.625</v>
      </c>
      <c r="HL3" s="80">
        <f t="shared" si="16"/>
        <v>170.72499999999999</v>
      </c>
      <c r="HM3" s="80">
        <f>GU3*Prices!$B$14</f>
        <v>48.4375</v>
      </c>
      <c r="HN3" s="80">
        <f t="shared" si="17"/>
        <v>178.53749999999999</v>
      </c>
      <c r="HO3" s="80">
        <f>GU3*Prices!$B$15</f>
        <v>54.6875</v>
      </c>
      <c r="HP3" s="80">
        <f t="shared" si="18"/>
        <v>184.78749999999999</v>
      </c>
      <c r="HQ3" s="80">
        <f>GU3*Prices!$B$16</f>
        <v>76.5625</v>
      </c>
      <c r="HR3" s="80">
        <f t="shared" si="19"/>
        <v>206.66249999999999</v>
      </c>
      <c r="HS3" s="80">
        <f>GU3*Prices!$B$17</f>
        <v>0</v>
      </c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P3" s="73"/>
      <c r="IQ3" s="73"/>
      <c r="IS3" s="74">
        <v>20</v>
      </c>
      <c r="IT3" s="49">
        <v>15</v>
      </c>
      <c r="IU3" s="55">
        <f t="shared" si="20"/>
        <v>1.25</v>
      </c>
      <c r="IV3" s="55">
        <f t="shared" si="21"/>
        <v>3.125</v>
      </c>
      <c r="IW3" s="75">
        <v>1</v>
      </c>
      <c r="IX3" s="75">
        <v>2</v>
      </c>
      <c r="IY3" s="76">
        <f t="shared" ref="IY3:IY75" si="43">LH3</f>
        <v>34.884999999999998</v>
      </c>
      <c r="IZ3" s="75">
        <v>20</v>
      </c>
      <c r="JA3" s="77">
        <f>(IZ3*1.2)*(Prices!$B$5/32)</f>
        <v>30</v>
      </c>
      <c r="JB3" s="78">
        <f>(IZ3*1.3)*(Prices!$B$4/32)</f>
        <v>65</v>
      </c>
      <c r="JC3" s="78">
        <f>IW3*Prices!$B$2+IX3*Prices!$B$3</f>
        <v>48.1</v>
      </c>
      <c r="JD3" s="79">
        <f>IV3*Prices!$B$9</f>
        <v>18.75</v>
      </c>
      <c r="JE3" s="80">
        <f t="shared" si="22"/>
        <v>196.73499999999999</v>
      </c>
      <c r="JF3" s="80">
        <f>IV3*Prices!$B$10</f>
        <v>28.125</v>
      </c>
      <c r="JG3" s="80">
        <f t="shared" si="23"/>
        <v>206.10999999999999</v>
      </c>
      <c r="JH3" s="80">
        <f>IV3*Prices!$B$11</f>
        <v>31.25</v>
      </c>
      <c r="JI3" s="80">
        <f t="shared" si="24"/>
        <v>209.23499999999999</v>
      </c>
      <c r="JJ3" s="80">
        <f>IV3*Prices!$B$12</f>
        <v>37.5</v>
      </c>
      <c r="JK3" s="80">
        <f t="shared" si="25"/>
        <v>215.48499999999999</v>
      </c>
      <c r="JL3" s="80">
        <f>IV3*Prices!$B$13</f>
        <v>40.625</v>
      </c>
      <c r="JM3" s="80">
        <f t="shared" si="26"/>
        <v>218.60999999999999</v>
      </c>
      <c r="JN3" s="80">
        <f>IV3*Prices!$B$14</f>
        <v>48.4375</v>
      </c>
      <c r="JO3" s="80">
        <f t="shared" si="27"/>
        <v>226.42249999999999</v>
      </c>
      <c r="JP3" s="80">
        <f>IV3*Prices!$B$15</f>
        <v>54.6875</v>
      </c>
      <c r="JQ3" s="80">
        <f t="shared" si="28"/>
        <v>232.67249999999999</v>
      </c>
      <c r="JR3" s="80">
        <f>IV3*Prices!$B$16</f>
        <v>76.5625</v>
      </c>
      <c r="JS3" s="80">
        <f t="shared" si="29"/>
        <v>254.54749999999999</v>
      </c>
      <c r="JT3" s="80">
        <f>IV3*Prices!$B$17</f>
        <v>0</v>
      </c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197">
        <v>1</v>
      </c>
      <c r="LB3" s="200">
        <v>0</v>
      </c>
      <c r="LC3" s="82">
        <f t="shared" ref="LC3:LC75" si="44">(44+(IT3*2-2))*0.58</f>
        <v>41.76</v>
      </c>
      <c r="LD3" s="82">
        <f t="shared" ref="LD3:LD75" si="45">(44+(IT3*2-2))*0.77</f>
        <v>55.44</v>
      </c>
      <c r="LE3" s="82">
        <f t="shared" ref="LE3:LE75" si="46">3*(IT3*22/144)</f>
        <v>6.875</v>
      </c>
      <c r="LF3" s="82">
        <f t="shared" ref="LF3:LF75" si="47">LC3-LE3</f>
        <v>34.884999999999998</v>
      </c>
      <c r="LG3" s="80">
        <f t="shared" ref="LG3:LG75" si="48">LD3-LE3</f>
        <v>48.564999999999998</v>
      </c>
      <c r="LH3" s="234">
        <f t="shared" ref="LH3:LH75" si="49">(LF3*LA3)+(LG3*LB3)</f>
        <v>34.884999999999998</v>
      </c>
      <c r="LI3" s="73"/>
      <c r="LK3" s="74">
        <v>20</v>
      </c>
      <c r="LL3" s="49">
        <v>15</v>
      </c>
      <c r="LM3" s="55">
        <f t="shared" si="30"/>
        <v>1.25</v>
      </c>
      <c r="LN3" s="55">
        <f t="shared" si="31"/>
        <v>3.125</v>
      </c>
      <c r="LO3" s="75">
        <v>1</v>
      </c>
      <c r="LP3" s="75">
        <v>2</v>
      </c>
      <c r="LQ3" s="76">
        <f t="shared" ref="LQ3:LQ75" si="50">LH3</f>
        <v>34.884999999999998</v>
      </c>
      <c r="LR3" s="75">
        <v>20</v>
      </c>
      <c r="LS3" s="77">
        <f>(LR3*1.2)*(Prices!$B$5/32)</f>
        <v>30</v>
      </c>
      <c r="LT3" s="78">
        <f>(LR3*1.3)*(Prices!$C$4/32)</f>
        <v>52</v>
      </c>
      <c r="LU3" s="78">
        <f>LO3*Prices!$B$2+LP3*Prices!$B$3</f>
        <v>48.1</v>
      </c>
      <c r="LV3" s="79">
        <f>LN3*Prices!$B$9</f>
        <v>18.75</v>
      </c>
      <c r="LW3" s="80">
        <f t="shared" si="32"/>
        <v>183.73499999999999</v>
      </c>
      <c r="LX3" s="80">
        <f>LN3*Prices!$B$10</f>
        <v>28.125</v>
      </c>
      <c r="LY3" s="80">
        <f t="shared" si="33"/>
        <v>193.10999999999999</v>
      </c>
      <c r="LZ3" s="80">
        <f>LN3*Prices!$B$11</f>
        <v>31.25</v>
      </c>
      <c r="MA3" s="80">
        <f t="shared" si="34"/>
        <v>196.23499999999999</v>
      </c>
      <c r="MB3" s="80">
        <f>LN3*Prices!$B$12</f>
        <v>37.5</v>
      </c>
      <c r="MC3" s="80">
        <f t="shared" si="35"/>
        <v>202.48499999999999</v>
      </c>
      <c r="MD3" s="80">
        <f>LN3*Prices!$B$13</f>
        <v>40.625</v>
      </c>
      <c r="ME3" s="80">
        <f t="shared" si="36"/>
        <v>205.60999999999999</v>
      </c>
      <c r="MF3" s="80">
        <f>LN3*Prices!$B$14</f>
        <v>48.4375</v>
      </c>
      <c r="MG3" s="80">
        <f t="shared" si="37"/>
        <v>213.42249999999999</v>
      </c>
      <c r="MH3" s="80">
        <f>LN3*Prices!$B$15</f>
        <v>54.6875</v>
      </c>
      <c r="MI3" s="80">
        <f t="shared" si="38"/>
        <v>219.67249999999999</v>
      </c>
      <c r="MJ3" s="80">
        <f>LN3*Prices!$B$16</f>
        <v>76.5625</v>
      </c>
      <c r="MK3" s="80">
        <f t="shared" si="39"/>
        <v>241.54749999999999</v>
      </c>
      <c r="ML3" s="80">
        <f>LN3*Prices!$B$17</f>
        <v>0</v>
      </c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</row>
    <row r="4" spans="1:365" ht="18" customHeight="1" x14ac:dyDescent="0.25">
      <c r="A4" s="171" t="s">
        <v>98</v>
      </c>
      <c r="B4" s="69" t="s">
        <v>93</v>
      </c>
      <c r="C4" s="69" t="str">
        <f t="shared" si="40"/>
        <v>Base Cab: 1 drawer 1 door (16" to 18")</v>
      </c>
      <c r="D4" s="70" t="s">
        <v>94</v>
      </c>
      <c r="E4" s="68" t="s">
        <v>99</v>
      </c>
      <c r="F4" s="268" t="s">
        <v>98</v>
      </c>
      <c r="G4" s="261">
        <f>ROUND(FD4/Prices!$B$27,0)</f>
        <v>417</v>
      </c>
      <c r="H4" s="71">
        <f>G4*Prices!$B$6+G4</f>
        <v>479.55</v>
      </c>
      <c r="I4" s="71">
        <f>ROUND(FF4/Prices!$B$27,0)</f>
        <v>444</v>
      </c>
      <c r="J4" s="71">
        <f>I4*Prices!$B$6+I4</f>
        <v>510.6</v>
      </c>
      <c r="K4" s="71">
        <f>ROUND(FH4/Prices!$B$27,0)</f>
        <v>453</v>
      </c>
      <c r="L4" s="71">
        <f>K4*Prices!$B$6+K4</f>
        <v>520.95000000000005</v>
      </c>
      <c r="M4" s="71">
        <f>ROUND(FJ4/Prices!$B$27,0)</f>
        <v>470</v>
      </c>
      <c r="N4" s="71">
        <f>M4*Prices!$B$6+M4</f>
        <v>540.5</v>
      </c>
      <c r="O4" s="71">
        <f>ROUND(FL4/Prices!$B$27,0)</f>
        <v>479</v>
      </c>
      <c r="P4" s="71">
        <f>O4*Prices!$B$6+O4</f>
        <v>550.85</v>
      </c>
      <c r="Q4" s="71">
        <f>ROUND(FN4/Prices!$B$27,0)</f>
        <v>502</v>
      </c>
      <c r="R4" s="71">
        <f>Q4*Prices!$B$6+Q4</f>
        <v>577.29999999999995</v>
      </c>
      <c r="S4" s="71">
        <f>ROUND(FP4/Prices!$B$27,0)</f>
        <v>520</v>
      </c>
      <c r="T4" s="71">
        <f>S4*Prices!$B$6+S4</f>
        <v>598</v>
      </c>
      <c r="U4" s="71">
        <f>ROUND(FR4/Prices!$B$27,0)</f>
        <v>582</v>
      </c>
      <c r="V4" s="71">
        <f>U4*Prices!$B$6+U4</f>
        <v>669.3</v>
      </c>
      <c r="W4" s="55"/>
      <c r="X4" s="55"/>
      <c r="Y4" s="55"/>
      <c r="Z4" s="55"/>
      <c r="AA4" s="55"/>
      <c r="AB4" s="71">
        <f>ROUND(HD4/Prices!$B$27,0)</f>
        <v>383</v>
      </c>
      <c r="AC4" s="71">
        <f>AB4*Prices!$B$6+AB4</f>
        <v>440.45</v>
      </c>
      <c r="AD4" s="71">
        <f>ROUND(HF4/Prices!$B$27,0)</f>
        <v>410</v>
      </c>
      <c r="AE4" s="71">
        <f>AD4*Prices!$B$6+AD4</f>
        <v>471.5</v>
      </c>
      <c r="AF4" s="71">
        <f>ROUND(HH4/Prices!$B$27,0)</f>
        <v>419</v>
      </c>
      <c r="AG4" s="71">
        <f>AF4*Prices!$B$6+AF4</f>
        <v>481.85</v>
      </c>
      <c r="AH4" s="71">
        <f>ROUND(HJ4/Prices!$B$27,0)</f>
        <v>436</v>
      </c>
      <c r="AI4" s="71">
        <f>AH4*Prices!$B$6+AH4</f>
        <v>501.4</v>
      </c>
      <c r="AJ4" s="71">
        <f>ROUND(HL4/Prices!$B$27,0)</f>
        <v>445</v>
      </c>
      <c r="AK4" s="71">
        <f>AJ4*Prices!$B$6+AJ4</f>
        <v>511.75</v>
      </c>
      <c r="AL4" s="71">
        <f>ROUND(HN4/Prices!$B$27,0)</f>
        <v>468</v>
      </c>
      <c r="AM4" s="71">
        <f>AL4*Prices!$B$6+AL4</f>
        <v>538.20000000000005</v>
      </c>
      <c r="AN4" s="71">
        <f>ROUND(HP4/Prices!$B$27,0)</f>
        <v>486</v>
      </c>
      <c r="AO4" s="71">
        <f>AN4*Prices!$B$6+AN4</f>
        <v>558.9</v>
      </c>
      <c r="AP4" s="71">
        <f>ROUND(HR4/Prices!$B$27,0)</f>
        <v>548</v>
      </c>
      <c r="AQ4" s="71">
        <f>AP4*Prices!$B$6+AP4</f>
        <v>630.20000000000005</v>
      </c>
      <c r="AW4" s="71">
        <f t="shared" si="0"/>
        <v>383</v>
      </c>
      <c r="AX4" s="71">
        <f t="shared" si="0"/>
        <v>440.45</v>
      </c>
      <c r="AY4" s="71">
        <f t="shared" si="0"/>
        <v>410</v>
      </c>
      <c r="AZ4" s="71">
        <f t="shared" si="0"/>
        <v>471.5</v>
      </c>
      <c r="BA4" s="71">
        <f t="shared" si="0"/>
        <v>419</v>
      </c>
      <c r="BB4" s="71">
        <f t="shared" si="0"/>
        <v>481.85</v>
      </c>
      <c r="BC4" s="71">
        <f t="shared" si="0"/>
        <v>436</v>
      </c>
      <c r="BD4" s="71">
        <f t="shared" si="0"/>
        <v>501.4</v>
      </c>
      <c r="BE4" s="71">
        <f t="shared" si="0"/>
        <v>445</v>
      </c>
      <c r="BF4" s="71">
        <f t="shared" si="0"/>
        <v>511.75</v>
      </c>
      <c r="BG4" s="71">
        <f t="shared" si="0"/>
        <v>468</v>
      </c>
      <c r="BH4" s="71">
        <f t="shared" si="0"/>
        <v>538.20000000000005</v>
      </c>
      <c r="BI4" s="71">
        <f t="shared" si="0"/>
        <v>486</v>
      </c>
      <c r="BJ4" s="71">
        <f t="shared" si="0"/>
        <v>558.9</v>
      </c>
      <c r="BK4" s="71">
        <f t="shared" si="0"/>
        <v>548</v>
      </c>
      <c r="BL4" s="71">
        <f t="shared" si="0"/>
        <v>630.20000000000005</v>
      </c>
      <c r="BM4" s="55"/>
      <c r="BN4" s="72"/>
      <c r="BO4" s="72"/>
      <c r="BP4" s="72"/>
      <c r="BQ4" s="72"/>
      <c r="BR4" s="72"/>
      <c r="BS4" s="72"/>
      <c r="BT4" s="55"/>
      <c r="BU4" s="71">
        <f>ROUND(JE4/Prices!$B$27,0)</f>
        <v>505</v>
      </c>
      <c r="BV4" s="71">
        <f>BU4*Prices!$B$6+BU4</f>
        <v>580.75</v>
      </c>
      <c r="BW4" s="71">
        <f>ROUND(JG4/Prices!$B$27,0)</f>
        <v>532</v>
      </c>
      <c r="BX4" s="71">
        <f>BW4*Prices!$B$6+BW4</f>
        <v>611.79999999999995</v>
      </c>
      <c r="BY4" s="71">
        <f>ROUND(JI4/Prices!$B$27,0)</f>
        <v>541</v>
      </c>
      <c r="BZ4" s="71">
        <f>BY4*Prices!$B$6+BY4</f>
        <v>622.15</v>
      </c>
      <c r="CA4" s="71">
        <f>ROUND(JK4/Prices!$B$27,0)</f>
        <v>559</v>
      </c>
      <c r="CB4" s="71">
        <f>CA4*Prices!$B$6+CA4</f>
        <v>642.85</v>
      </c>
      <c r="CC4" s="71">
        <f>ROUND(JM4/Prices!$B$27,0)</f>
        <v>567</v>
      </c>
      <c r="CD4" s="71">
        <f>CC4*Prices!$B$6+CC4</f>
        <v>652.04999999999995</v>
      </c>
      <c r="CE4" s="71">
        <f>ROUND(JO4/Prices!$B$27,0)</f>
        <v>590</v>
      </c>
      <c r="CF4" s="71">
        <f>CE4*Prices!$B$6+CE4</f>
        <v>678.5</v>
      </c>
      <c r="CG4" s="71">
        <f>ROUND(JQ4/Prices!$B$27,0)</f>
        <v>608</v>
      </c>
      <c r="CH4" s="71">
        <f>CG4*Prices!$B$6+CG4</f>
        <v>699.2</v>
      </c>
      <c r="CI4" s="71">
        <f>ROUND(JS4/Prices!$B$27,0)</f>
        <v>670</v>
      </c>
      <c r="CJ4" s="71">
        <f>CI4*Prices!$B$6+CI4</f>
        <v>770.5</v>
      </c>
      <c r="CK4" s="55"/>
      <c r="CL4" s="55"/>
      <c r="CM4" s="55"/>
      <c r="CN4" s="55"/>
      <c r="CO4" s="55"/>
      <c r="CP4" s="71">
        <f>ROUND(LW4/Prices!$B$27,0)</f>
        <v>471</v>
      </c>
      <c r="CQ4" s="71">
        <f>CP4*Prices!$B$6+CP4</f>
        <v>541.65</v>
      </c>
      <c r="CR4" s="71">
        <f>ROUND(LY4/Prices!$B$27,0)</f>
        <v>498</v>
      </c>
      <c r="CS4" s="71">
        <f>CR4*Prices!$B$6+CR4</f>
        <v>572.70000000000005</v>
      </c>
      <c r="CT4" s="71">
        <f>ROUND(MA4/Prices!$B$27,0)</f>
        <v>507</v>
      </c>
      <c r="CU4" s="71">
        <f>CT4*Prices!$B$6+CT4</f>
        <v>583.04999999999995</v>
      </c>
      <c r="CV4" s="71">
        <f>ROUND(MC4/Prices!$B$27,0)</f>
        <v>525</v>
      </c>
      <c r="CW4" s="71">
        <f>CV4*Prices!$B$6+CV4</f>
        <v>603.75</v>
      </c>
      <c r="CX4" s="71">
        <f>ROUND(ME4/Prices!$B$27,0)</f>
        <v>533</v>
      </c>
      <c r="CY4" s="71">
        <f>CX4*Prices!$B$6+CX4</f>
        <v>612.95000000000005</v>
      </c>
      <c r="CZ4" s="71">
        <f>ROUND(MG4/Prices!$B$27,0)</f>
        <v>556</v>
      </c>
      <c r="DA4" s="71">
        <f>CZ4*Prices!$B$6+CZ4</f>
        <v>639.4</v>
      </c>
      <c r="DB4" s="71">
        <f>ROUND(MI4/Prices!$B$27,0)</f>
        <v>574</v>
      </c>
      <c r="DC4" s="71">
        <f>DB4*Prices!$B$6+DB4</f>
        <v>660.1</v>
      </c>
      <c r="DD4" s="71">
        <f>ROUND(MK4/Prices!$B$27,0)</f>
        <v>636</v>
      </c>
      <c r="DE4" s="71">
        <f>DD4*Prices!$B$6+DD4</f>
        <v>731.4</v>
      </c>
      <c r="DK4" s="71">
        <f t="shared" si="1"/>
        <v>471</v>
      </c>
      <c r="DL4" s="71">
        <f t="shared" si="1"/>
        <v>541.65</v>
      </c>
      <c r="DM4" s="71">
        <f t="shared" si="1"/>
        <v>498</v>
      </c>
      <c r="DN4" s="71">
        <f t="shared" si="1"/>
        <v>572.70000000000005</v>
      </c>
      <c r="DO4" s="71">
        <f t="shared" si="1"/>
        <v>507</v>
      </c>
      <c r="DP4" s="71">
        <f t="shared" si="1"/>
        <v>583.04999999999995</v>
      </c>
      <c r="DQ4" s="71">
        <f t="shared" si="1"/>
        <v>525</v>
      </c>
      <c r="DR4" s="71">
        <f t="shared" si="1"/>
        <v>603.75</v>
      </c>
      <c r="DS4" s="71">
        <f t="shared" si="1"/>
        <v>533</v>
      </c>
      <c r="DT4" s="71">
        <f t="shared" si="1"/>
        <v>612.95000000000005</v>
      </c>
      <c r="DU4" s="71">
        <f t="shared" si="1"/>
        <v>556</v>
      </c>
      <c r="DV4" s="71">
        <f t="shared" si="1"/>
        <v>639.4</v>
      </c>
      <c r="DW4" s="71">
        <f t="shared" si="1"/>
        <v>574</v>
      </c>
      <c r="DX4" s="71">
        <f t="shared" si="1"/>
        <v>660.1</v>
      </c>
      <c r="DY4" s="71">
        <f t="shared" si="1"/>
        <v>636</v>
      </c>
      <c r="DZ4" s="71">
        <f t="shared" si="1"/>
        <v>731.4</v>
      </c>
      <c r="EA4" s="55"/>
      <c r="EB4" s="55"/>
      <c r="EC4" s="72"/>
      <c r="ED4" s="72"/>
      <c r="EE4" s="72"/>
      <c r="EF4" s="72"/>
      <c r="EG4" s="72"/>
      <c r="EH4" s="72"/>
      <c r="EI4" s="55"/>
      <c r="EJ4" s="55"/>
      <c r="EK4" s="55"/>
      <c r="EL4" s="55"/>
      <c r="EM4" s="55"/>
      <c r="EN4" s="55"/>
      <c r="EO4" s="73"/>
      <c r="EP4" s="73"/>
      <c r="ER4" s="74">
        <v>22</v>
      </c>
      <c r="ES4" s="49">
        <v>18</v>
      </c>
      <c r="ET4" s="55">
        <f t="shared" si="41"/>
        <v>1.5</v>
      </c>
      <c r="EU4" s="55">
        <f t="shared" si="42"/>
        <v>3.75</v>
      </c>
      <c r="EV4" s="75">
        <v>1</v>
      </c>
      <c r="EW4" s="75">
        <v>2</v>
      </c>
      <c r="EY4" s="75">
        <v>22</v>
      </c>
      <c r="EZ4" s="77">
        <f>(EY4*1.2)*(Prices!$B$5/32)</f>
        <v>33</v>
      </c>
      <c r="FA4" s="78">
        <f>(EY4*1.3)*(Prices!$B$4/32)</f>
        <v>71.5</v>
      </c>
      <c r="FB4" s="78">
        <f>EV4*Prices!$B$2+EW4*Prices!$B$3</f>
        <v>48.1</v>
      </c>
      <c r="FC4" s="79">
        <f>EU4*Prices!$B$9</f>
        <v>22.5</v>
      </c>
      <c r="FD4" s="80">
        <f t="shared" si="2"/>
        <v>175.1</v>
      </c>
      <c r="FE4" s="80">
        <f>EU4*Prices!$B$10</f>
        <v>33.75</v>
      </c>
      <c r="FF4" s="80">
        <f t="shared" si="3"/>
        <v>186.35</v>
      </c>
      <c r="FG4" s="80">
        <f>EU4*Prices!$B$11</f>
        <v>37.5</v>
      </c>
      <c r="FH4" s="80">
        <f t="shared" si="4"/>
        <v>190.1</v>
      </c>
      <c r="FI4" s="80">
        <f>EU4*Prices!$B$12</f>
        <v>45</v>
      </c>
      <c r="FJ4" s="80">
        <f t="shared" si="5"/>
        <v>197.6</v>
      </c>
      <c r="FK4" s="80">
        <f>EU4*Prices!$B$13</f>
        <v>48.75</v>
      </c>
      <c r="FL4" s="80">
        <f t="shared" si="6"/>
        <v>201.35</v>
      </c>
      <c r="FM4" s="80">
        <f>EU4*Prices!$B$14</f>
        <v>58.125</v>
      </c>
      <c r="FN4" s="80">
        <f t="shared" si="7"/>
        <v>210.72499999999999</v>
      </c>
      <c r="FO4" s="80">
        <f>EU4*Prices!$B$15</f>
        <v>65.625</v>
      </c>
      <c r="FP4" s="80">
        <f t="shared" si="8"/>
        <v>218.22499999999999</v>
      </c>
      <c r="FQ4" s="80">
        <f>EU4*Prices!$B$16</f>
        <v>91.875</v>
      </c>
      <c r="FR4" s="80">
        <f t="shared" si="9"/>
        <v>244.47499999999999</v>
      </c>
      <c r="FS4" s="80">
        <f>EU4*Prices!$B$17</f>
        <v>0</v>
      </c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P4" s="73"/>
      <c r="GR4" s="74">
        <v>22</v>
      </c>
      <c r="GS4" s="49">
        <v>18</v>
      </c>
      <c r="GT4" s="55">
        <f t="shared" si="10"/>
        <v>1.5</v>
      </c>
      <c r="GU4" s="55">
        <f t="shared" si="11"/>
        <v>3.75</v>
      </c>
      <c r="GV4" s="75">
        <v>1</v>
      </c>
      <c r="GW4" s="75">
        <v>2</v>
      </c>
      <c r="GX4" s="76"/>
      <c r="GY4" s="75">
        <v>22</v>
      </c>
      <c r="GZ4" s="77">
        <f>(GY4*1.2)*(Prices!$B$5/32)</f>
        <v>33</v>
      </c>
      <c r="HA4" s="78">
        <f>(GY4*1.3)*(Prices!$C$4/32)</f>
        <v>57.2</v>
      </c>
      <c r="HB4" s="78">
        <f>GV4*Prices!$B$2+GW4*Prices!$B$3</f>
        <v>48.1</v>
      </c>
      <c r="HC4" s="79">
        <f>GU4*Prices!$B$9</f>
        <v>22.5</v>
      </c>
      <c r="HD4" s="80">
        <f t="shared" si="12"/>
        <v>160.80000000000001</v>
      </c>
      <c r="HE4" s="80">
        <f>GU4*Prices!$B$10</f>
        <v>33.75</v>
      </c>
      <c r="HF4" s="80">
        <f t="shared" si="13"/>
        <v>172.05</v>
      </c>
      <c r="HG4" s="80">
        <f>GU4*Prices!$B$11</f>
        <v>37.5</v>
      </c>
      <c r="HH4" s="80">
        <f t="shared" si="14"/>
        <v>175.8</v>
      </c>
      <c r="HI4" s="80">
        <f>GU4*Prices!$B$12</f>
        <v>45</v>
      </c>
      <c r="HJ4" s="80">
        <f t="shared" si="15"/>
        <v>183.3</v>
      </c>
      <c r="HK4" s="80">
        <f>GU4*Prices!$B$13</f>
        <v>48.75</v>
      </c>
      <c r="HL4" s="80">
        <f t="shared" si="16"/>
        <v>187.05</v>
      </c>
      <c r="HM4" s="80">
        <f>GU4*Prices!$B$14</f>
        <v>58.125</v>
      </c>
      <c r="HN4" s="80">
        <f t="shared" si="17"/>
        <v>196.42500000000001</v>
      </c>
      <c r="HO4" s="80">
        <f>GU4*Prices!$B$15</f>
        <v>65.625</v>
      </c>
      <c r="HP4" s="80">
        <f t="shared" si="18"/>
        <v>203.92500000000001</v>
      </c>
      <c r="HQ4" s="80">
        <f>GU4*Prices!$B$16</f>
        <v>91.875</v>
      </c>
      <c r="HR4" s="80">
        <f t="shared" si="19"/>
        <v>230.17500000000001</v>
      </c>
      <c r="HS4" s="80">
        <f>GU4*Prices!$B$17</f>
        <v>0</v>
      </c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P4" s="73"/>
      <c r="IQ4" s="73"/>
      <c r="IS4" s="74">
        <v>22</v>
      </c>
      <c r="IT4" s="49">
        <v>18</v>
      </c>
      <c r="IU4" s="55">
        <f t="shared" si="20"/>
        <v>1.5</v>
      </c>
      <c r="IV4" s="55">
        <f t="shared" si="21"/>
        <v>3.75</v>
      </c>
      <c r="IW4" s="75">
        <v>1</v>
      </c>
      <c r="IX4" s="75">
        <v>2</v>
      </c>
      <c r="IY4" s="76">
        <f t="shared" si="43"/>
        <v>36.989999999999995</v>
      </c>
      <c r="IZ4" s="75">
        <v>22</v>
      </c>
      <c r="JA4" s="77">
        <f>(IZ4*1.2)*(Prices!$B$5/32)</f>
        <v>33</v>
      </c>
      <c r="JB4" s="78">
        <f>(IZ4*1.3)*(Prices!$B$4/32)</f>
        <v>71.5</v>
      </c>
      <c r="JC4" s="78">
        <f>IW4*Prices!$B$2+IX4*Prices!$B$3</f>
        <v>48.1</v>
      </c>
      <c r="JD4" s="79">
        <f>IV4*Prices!$B$9</f>
        <v>22.5</v>
      </c>
      <c r="JE4" s="80">
        <f t="shared" si="22"/>
        <v>212.08999999999997</v>
      </c>
      <c r="JF4" s="80">
        <f>IV4*Prices!$B$10</f>
        <v>33.75</v>
      </c>
      <c r="JG4" s="80">
        <f t="shared" si="23"/>
        <v>223.33999999999997</v>
      </c>
      <c r="JH4" s="80">
        <f>IV4*Prices!$B$11</f>
        <v>37.5</v>
      </c>
      <c r="JI4" s="80">
        <f t="shared" si="24"/>
        <v>227.08999999999997</v>
      </c>
      <c r="JJ4" s="80">
        <f>IV4*Prices!$B$12</f>
        <v>45</v>
      </c>
      <c r="JK4" s="80">
        <f t="shared" si="25"/>
        <v>234.58999999999997</v>
      </c>
      <c r="JL4" s="80">
        <f>IV4*Prices!$B$13</f>
        <v>48.75</v>
      </c>
      <c r="JM4" s="80">
        <f t="shared" si="26"/>
        <v>238.33999999999997</v>
      </c>
      <c r="JN4" s="80">
        <f>IV4*Prices!$B$14</f>
        <v>58.125</v>
      </c>
      <c r="JO4" s="80">
        <f t="shared" si="27"/>
        <v>247.71499999999997</v>
      </c>
      <c r="JP4" s="80">
        <f>IV4*Prices!$B$15</f>
        <v>65.625</v>
      </c>
      <c r="JQ4" s="80">
        <f t="shared" si="28"/>
        <v>255.21499999999997</v>
      </c>
      <c r="JR4" s="80">
        <f>IV4*Prices!$B$16</f>
        <v>91.875</v>
      </c>
      <c r="JS4" s="80">
        <f t="shared" si="29"/>
        <v>281.46499999999997</v>
      </c>
      <c r="JT4" s="80">
        <f>IV4*Prices!$B$17</f>
        <v>0</v>
      </c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197">
        <v>1</v>
      </c>
      <c r="LB4" s="200">
        <v>0</v>
      </c>
      <c r="LC4" s="82">
        <f t="shared" si="44"/>
        <v>45.239999999999995</v>
      </c>
      <c r="LD4" s="82">
        <f t="shared" si="45"/>
        <v>60.06</v>
      </c>
      <c r="LE4" s="82">
        <f t="shared" si="46"/>
        <v>8.25</v>
      </c>
      <c r="LF4" s="82">
        <f t="shared" si="47"/>
        <v>36.989999999999995</v>
      </c>
      <c r="LG4" s="80">
        <f t="shared" si="48"/>
        <v>51.81</v>
      </c>
      <c r="LH4" s="234">
        <f t="shared" si="49"/>
        <v>36.989999999999995</v>
      </c>
      <c r="LI4" s="73"/>
      <c r="LK4" s="74">
        <v>22</v>
      </c>
      <c r="LL4" s="49">
        <v>18</v>
      </c>
      <c r="LM4" s="55">
        <f t="shared" si="30"/>
        <v>1.5</v>
      </c>
      <c r="LN4" s="55">
        <f t="shared" si="31"/>
        <v>3.75</v>
      </c>
      <c r="LO4" s="75">
        <v>1</v>
      </c>
      <c r="LP4" s="75">
        <v>2</v>
      </c>
      <c r="LQ4" s="76">
        <f t="shared" si="50"/>
        <v>36.989999999999995</v>
      </c>
      <c r="LR4" s="75">
        <v>22</v>
      </c>
      <c r="LS4" s="77">
        <f>(LR4*1.2)*(Prices!$B$5/32)</f>
        <v>33</v>
      </c>
      <c r="LT4" s="78">
        <f>(LR4*1.3)*(Prices!$C$4/32)</f>
        <v>57.2</v>
      </c>
      <c r="LU4" s="78">
        <f>LO4*Prices!$B$2+LP4*Prices!$B$3</f>
        <v>48.1</v>
      </c>
      <c r="LV4" s="79">
        <f>LN4*Prices!$B$9</f>
        <v>22.5</v>
      </c>
      <c r="LW4" s="80">
        <f t="shared" si="32"/>
        <v>197.79000000000002</v>
      </c>
      <c r="LX4" s="80">
        <f>LN4*Prices!$B$10</f>
        <v>33.75</v>
      </c>
      <c r="LY4" s="80">
        <f t="shared" si="33"/>
        <v>209.04000000000002</v>
      </c>
      <c r="LZ4" s="80">
        <f>LN4*Prices!$B$11</f>
        <v>37.5</v>
      </c>
      <c r="MA4" s="80">
        <f t="shared" si="34"/>
        <v>212.79000000000002</v>
      </c>
      <c r="MB4" s="80">
        <f>LN4*Prices!$B$12</f>
        <v>45</v>
      </c>
      <c r="MC4" s="80">
        <f t="shared" si="35"/>
        <v>220.29000000000002</v>
      </c>
      <c r="MD4" s="80">
        <f>LN4*Prices!$B$13</f>
        <v>48.75</v>
      </c>
      <c r="ME4" s="80">
        <f t="shared" si="36"/>
        <v>224.04000000000002</v>
      </c>
      <c r="MF4" s="80">
        <f>LN4*Prices!$B$14</f>
        <v>58.125</v>
      </c>
      <c r="MG4" s="80">
        <f t="shared" si="37"/>
        <v>233.41500000000002</v>
      </c>
      <c r="MH4" s="80">
        <f>LN4*Prices!$B$15</f>
        <v>65.625</v>
      </c>
      <c r="MI4" s="80">
        <f t="shared" si="38"/>
        <v>240.91500000000002</v>
      </c>
      <c r="MJ4" s="80">
        <f>LN4*Prices!$B$16</f>
        <v>91.875</v>
      </c>
      <c r="MK4" s="80">
        <f t="shared" si="39"/>
        <v>267.16500000000002</v>
      </c>
      <c r="ML4" s="80">
        <f>LN4*Prices!$B$17</f>
        <v>0</v>
      </c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</row>
    <row r="5" spans="1:365" ht="18" customHeight="1" x14ac:dyDescent="0.25">
      <c r="A5" s="160" t="s">
        <v>100</v>
      </c>
      <c r="B5" s="69" t="s">
        <v>93</v>
      </c>
      <c r="C5" s="69" t="str">
        <f t="shared" si="40"/>
        <v>Base Cab: 1 drawer 1 door (19" to 21")</v>
      </c>
      <c r="D5" s="70" t="s">
        <v>94</v>
      </c>
      <c r="E5" s="68" t="s">
        <v>101</v>
      </c>
      <c r="F5" s="267" t="s">
        <v>100</v>
      </c>
      <c r="G5" s="261">
        <f>ROUND(FD5/Prices!$B$27,0)</f>
        <v>448</v>
      </c>
      <c r="H5" s="71">
        <f>G5*Prices!$B$6+G5</f>
        <v>515.20000000000005</v>
      </c>
      <c r="I5" s="71">
        <f>ROUND(FF5/Prices!$B$27,0)</f>
        <v>480</v>
      </c>
      <c r="J5" s="71">
        <f>I5*Prices!$B$6+I5</f>
        <v>552</v>
      </c>
      <c r="K5" s="71">
        <f>ROUND(FH5/Prices!$B$27,0)</f>
        <v>490</v>
      </c>
      <c r="L5" s="71">
        <f>K5*Prices!$B$6+K5</f>
        <v>563.5</v>
      </c>
      <c r="M5" s="71">
        <f>ROUND(FJ5/Prices!$B$27,0)</f>
        <v>511</v>
      </c>
      <c r="N5" s="71">
        <f>M5*Prices!$B$6+M5</f>
        <v>587.65</v>
      </c>
      <c r="O5" s="71">
        <f>ROUND(FL5/Prices!$B$27,0)</f>
        <v>521</v>
      </c>
      <c r="P5" s="71">
        <f>O5*Prices!$B$6+O5</f>
        <v>599.15</v>
      </c>
      <c r="Q5" s="71">
        <f>ROUND(FN5/Prices!$B$27,0)</f>
        <v>547</v>
      </c>
      <c r="R5" s="71">
        <f>Q5*Prices!$B$6+Q5</f>
        <v>629.04999999999995</v>
      </c>
      <c r="S5" s="71">
        <f>ROUND(FP5/Prices!$B$27,0)</f>
        <v>568</v>
      </c>
      <c r="T5" s="71">
        <f>S5*Prices!$B$6+S5</f>
        <v>653.20000000000005</v>
      </c>
      <c r="U5" s="71">
        <f>ROUND(FR5/Prices!$B$27,0)</f>
        <v>641</v>
      </c>
      <c r="V5" s="71">
        <f>U5*Prices!$B$6+U5</f>
        <v>737.15</v>
      </c>
      <c r="W5" s="55"/>
      <c r="X5" s="55"/>
      <c r="Y5" s="55"/>
      <c r="Z5" s="55"/>
      <c r="AA5" s="55"/>
      <c r="AB5" s="71">
        <f>ROUND(HD5/Prices!$B$27,0)</f>
        <v>411</v>
      </c>
      <c r="AC5" s="71">
        <f>AB5*Prices!$B$6+AB5</f>
        <v>472.65</v>
      </c>
      <c r="AD5" s="71">
        <f>ROUND(HF5/Prices!$B$27,0)</f>
        <v>443</v>
      </c>
      <c r="AE5" s="71">
        <f>AD5*Prices!$B$6+AD5</f>
        <v>509.45</v>
      </c>
      <c r="AF5" s="71">
        <f>ROUND(HH5/Prices!$B$27,0)</f>
        <v>453</v>
      </c>
      <c r="AG5" s="71">
        <f>AF5*Prices!$B$6+AF5</f>
        <v>520.95000000000005</v>
      </c>
      <c r="AH5" s="71">
        <f>ROUND(HJ5/Prices!$B$27,0)</f>
        <v>474</v>
      </c>
      <c r="AI5" s="71">
        <f>AH5*Prices!$B$6+AH5</f>
        <v>545.1</v>
      </c>
      <c r="AJ5" s="71">
        <f>ROUND(HL5/Prices!$B$27,0)</f>
        <v>484</v>
      </c>
      <c r="AK5" s="71">
        <f>AJ5*Prices!$B$6+AJ5</f>
        <v>556.6</v>
      </c>
      <c r="AL5" s="71">
        <f>ROUND(HN5/Prices!$B$27,0)</f>
        <v>510</v>
      </c>
      <c r="AM5" s="71">
        <f>AL5*Prices!$B$6+AL5</f>
        <v>586.5</v>
      </c>
      <c r="AN5" s="71">
        <f>ROUND(HP5/Prices!$B$27,0)</f>
        <v>531</v>
      </c>
      <c r="AO5" s="71">
        <f>AN5*Prices!$B$6+AN5</f>
        <v>610.65</v>
      </c>
      <c r="AP5" s="71">
        <f>ROUND(HR5/Prices!$B$27,0)</f>
        <v>604</v>
      </c>
      <c r="AQ5" s="71">
        <f>AP5*Prices!$B$6+AP5</f>
        <v>694.6</v>
      </c>
      <c r="AW5" s="71">
        <f t="shared" si="0"/>
        <v>411</v>
      </c>
      <c r="AX5" s="71">
        <f t="shared" si="0"/>
        <v>472.65</v>
      </c>
      <c r="AY5" s="71">
        <f t="shared" si="0"/>
        <v>443</v>
      </c>
      <c r="AZ5" s="71">
        <f t="shared" si="0"/>
        <v>509.45</v>
      </c>
      <c r="BA5" s="71">
        <f t="shared" si="0"/>
        <v>453</v>
      </c>
      <c r="BB5" s="71">
        <f t="shared" si="0"/>
        <v>520.95000000000005</v>
      </c>
      <c r="BC5" s="71">
        <f t="shared" si="0"/>
        <v>474</v>
      </c>
      <c r="BD5" s="71">
        <f t="shared" si="0"/>
        <v>545.1</v>
      </c>
      <c r="BE5" s="71">
        <f t="shared" si="0"/>
        <v>484</v>
      </c>
      <c r="BF5" s="71">
        <f t="shared" si="0"/>
        <v>556.6</v>
      </c>
      <c r="BG5" s="71">
        <f t="shared" si="0"/>
        <v>510</v>
      </c>
      <c r="BH5" s="71">
        <f t="shared" si="0"/>
        <v>586.5</v>
      </c>
      <c r="BI5" s="71">
        <f t="shared" si="0"/>
        <v>531</v>
      </c>
      <c r="BJ5" s="71">
        <f t="shared" si="0"/>
        <v>610.65</v>
      </c>
      <c r="BK5" s="71">
        <f t="shared" si="0"/>
        <v>604</v>
      </c>
      <c r="BL5" s="71">
        <f t="shared" si="0"/>
        <v>694.6</v>
      </c>
      <c r="BM5" s="55"/>
      <c r="BN5" s="72"/>
      <c r="BO5" s="72"/>
      <c r="BP5" s="72"/>
      <c r="BQ5" s="72"/>
      <c r="BR5" s="72"/>
      <c r="BS5" s="72"/>
      <c r="BT5" s="55"/>
      <c r="BU5" s="71">
        <f>ROUND(JE5/Prices!$B$27,0)</f>
        <v>542</v>
      </c>
      <c r="BV5" s="71">
        <f>BU5*Prices!$B$6+BU5</f>
        <v>623.29999999999995</v>
      </c>
      <c r="BW5" s="71">
        <f>ROUND(JG5/Prices!$B$27,0)</f>
        <v>573</v>
      </c>
      <c r="BX5" s="71">
        <f>BW5*Prices!$B$6+BW5</f>
        <v>658.95</v>
      </c>
      <c r="BY5" s="71">
        <f>ROUND(JI5/Prices!$B$27,0)</f>
        <v>583</v>
      </c>
      <c r="BZ5" s="71">
        <f>BY5*Prices!$B$6+BY5</f>
        <v>670.45</v>
      </c>
      <c r="CA5" s="71">
        <f>ROUND(JK5/Prices!$B$27,0)</f>
        <v>604</v>
      </c>
      <c r="CB5" s="71">
        <f>CA5*Prices!$B$6+CA5</f>
        <v>694.6</v>
      </c>
      <c r="CC5" s="71">
        <f>ROUND(JM5/Prices!$B$27,0)</f>
        <v>614</v>
      </c>
      <c r="CD5" s="71">
        <f>CC5*Prices!$B$6+CC5</f>
        <v>706.1</v>
      </c>
      <c r="CE5" s="71">
        <f>ROUND(JO5/Prices!$B$27,0)</f>
        <v>640</v>
      </c>
      <c r="CF5" s="71">
        <f>CE5*Prices!$B$6+CE5</f>
        <v>736</v>
      </c>
      <c r="CG5" s="71">
        <f>ROUND(JQ5/Prices!$B$27,0)</f>
        <v>661</v>
      </c>
      <c r="CH5" s="71">
        <f>CG5*Prices!$B$6+CG5</f>
        <v>760.15</v>
      </c>
      <c r="CI5" s="71">
        <f>ROUND(JS5/Prices!$B$27,0)</f>
        <v>734</v>
      </c>
      <c r="CJ5" s="71">
        <f>CI5*Prices!$B$6+CI5</f>
        <v>844.1</v>
      </c>
      <c r="CK5" s="55"/>
      <c r="CL5" s="55"/>
      <c r="CM5" s="55"/>
      <c r="CN5" s="55"/>
      <c r="CO5" s="55"/>
      <c r="CP5" s="71">
        <f>ROUND(LW5/Prices!$B$27,0)</f>
        <v>504</v>
      </c>
      <c r="CQ5" s="71">
        <f>CP5*Prices!$B$6+CP5</f>
        <v>579.6</v>
      </c>
      <c r="CR5" s="71">
        <f>ROUND(LY5/Prices!$B$27,0)</f>
        <v>536</v>
      </c>
      <c r="CS5" s="71">
        <f>CR5*Prices!$B$6+CR5</f>
        <v>616.4</v>
      </c>
      <c r="CT5" s="71">
        <f>ROUND(MA5/Prices!$B$27,0)</f>
        <v>546</v>
      </c>
      <c r="CU5" s="71">
        <f>CT5*Prices!$B$6+CT5</f>
        <v>627.9</v>
      </c>
      <c r="CV5" s="71">
        <f>ROUND(MC5/Prices!$B$27,0)</f>
        <v>567</v>
      </c>
      <c r="CW5" s="71">
        <f>CV5*Prices!$B$6+CV5</f>
        <v>652.04999999999995</v>
      </c>
      <c r="CX5" s="71">
        <f>ROUND(ME5/Prices!$B$27,0)</f>
        <v>577</v>
      </c>
      <c r="CY5" s="71">
        <f>CX5*Prices!$B$6+CX5</f>
        <v>663.55</v>
      </c>
      <c r="CZ5" s="71">
        <f>ROUND(MG5/Prices!$B$27,0)</f>
        <v>603</v>
      </c>
      <c r="DA5" s="71">
        <f>CZ5*Prices!$B$6+CZ5</f>
        <v>693.45</v>
      </c>
      <c r="DB5" s="71">
        <f>ROUND(MI5/Prices!$B$27,0)</f>
        <v>624</v>
      </c>
      <c r="DC5" s="71">
        <f>DB5*Prices!$B$6+DB5</f>
        <v>717.6</v>
      </c>
      <c r="DD5" s="71">
        <f>ROUND(MK5/Prices!$B$27,0)</f>
        <v>697</v>
      </c>
      <c r="DE5" s="71">
        <f>DD5*Prices!$B$6+DD5</f>
        <v>801.55</v>
      </c>
      <c r="DK5" s="71">
        <f t="shared" si="1"/>
        <v>504</v>
      </c>
      <c r="DL5" s="71">
        <f t="shared" si="1"/>
        <v>579.6</v>
      </c>
      <c r="DM5" s="71">
        <f t="shared" si="1"/>
        <v>536</v>
      </c>
      <c r="DN5" s="71">
        <f t="shared" si="1"/>
        <v>616.4</v>
      </c>
      <c r="DO5" s="71">
        <f t="shared" si="1"/>
        <v>546</v>
      </c>
      <c r="DP5" s="71">
        <f t="shared" si="1"/>
        <v>627.9</v>
      </c>
      <c r="DQ5" s="71">
        <f t="shared" si="1"/>
        <v>567</v>
      </c>
      <c r="DR5" s="71">
        <f t="shared" si="1"/>
        <v>652.04999999999995</v>
      </c>
      <c r="DS5" s="71">
        <f t="shared" si="1"/>
        <v>577</v>
      </c>
      <c r="DT5" s="71">
        <f t="shared" si="1"/>
        <v>663.55</v>
      </c>
      <c r="DU5" s="71">
        <f t="shared" si="1"/>
        <v>603</v>
      </c>
      <c r="DV5" s="71">
        <f t="shared" si="1"/>
        <v>693.45</v>
      </c>
      <c r="DW5" s="71">
        <f t="shared" si="1"/>
        <v>624</v>
      </c>
      <c r="DX5" s="71">
        <f t="shared" si="1"/>
        <v>717.6</v>
      </c>
      <c r="DY5" s="71">
        <f t="shared" si="1"/>
        <v>697</v>
      </c>
      <c r="DZ5" s="71">
        <f t="shared" si="1"/>
        <v>801.55</v>
      </c>
      <c r="EA5" s="55"/>
      <c r="EB5" s="55"/>
      <c r="EC5" s="72"/>
      <c r="ED5" s="72"/>
      <c r="EE5" s="72"/>
      <c r="EF5" s="72"/>
      <c r="EG5" s="72"/>
      <c r="EH5" s="72"/>
      <c r="EI5" s="55"/>
      <c r="EJ5" s="55"/>
      <c r="EK5" s="55"/>
      <c r="EL5" s="55"/>
      <c r="EM5" s="55"/>
      <c r="EN5" s="55"/>
      <c r="EO5" s="73"/>
      <c r="EP5" s="73"/>
      <c r="ER5" s="74">
        <v>23.5</v>
      </c>
      <c r="ES5" s="49">
        <v>21</v>
      </c>
      <c r="ET5" s="55">
        <f t="shared" si="41"/>
        <v>1.75</v>
      </c>
      <c r="EU5" s="55">
        <f t="shared" si="42"/>
        <v>4.375</v>
      </c>
      <c r="EV5" s="75">
        <v>1</v>
      </c>
      <c r="EW5" s="75">
        <v>2</v>
      </c>
      <c r="EY5" s="75">
        <v>24</v>
      </c>
      <c r="EZ5" s="77">
        <f>(EY5*1.2)*(Prices!$B$5/32)</f>
        <v>36</v>
      </c>
      <c r="FA5" s="82">
        <f>(EY5*1.3)*(Prices!$B$4/32)</f>
        <v>78</v>
      </c>
      <c r="FB5" s="82">
        <f>EV5*Prices!$B$2+EW5*Prices!$B$3</f>
        <v>48.1</v>
      </c>
      <c r="FC5" s="79">
        <f>EU5*Prices!$B$9</f>
        <v>26.25</v>
      </c>
      <c r="FD5" s="80">
        <f t="shared" si="2"/>
        <v>188.35</v>
      </c>
      <c r="FE5" s="80">
        <f>EU5*Prices!$B$10</f>
        <v>39.375</v>
      </c>
      <c r="FF5" s="80">
        <f t="shared" si="3"/>
        <v>201.47499999999999</v>
      </c>
      <c r="FG5" s="80">
        <f>EU5*Prices!$B$11</f>
        <v>43.75</v>
      </c>
      <c r="FH5" s="80">
        <f t="shared" si="4"/>
        <v>205.85</v>
      </c>
      <c r="FI5" s="80">
        <f>EU5*Prices!$B$12</f>
        <v>52.5</v>
      </c>
      <c r="FJ5" s="80">
        <f t="shared" si="5"/>
        <v>214.6</v>
      </c>
      <c r="FK5" s="80">
        <f>EU5*Prices!$B$13</f>
        <v>56.875</v>
      </c>
      <c r="FL5" s="80">
        <f t="shared" si="6"/>
        <v>218.97499999999999</v>
      </c>
      <c r="FM5" s="80">
        <f>EU5*Prices!$B$14</f>
        <v>67.8125</v>
      </c>
      <c r="FN5" s="80">
        <f t="shared" si="7"/>
        <v>229.91249999999999</v>
      </c>
      <c r="FO5" s="80">
        <f>EU5*Prices!$B$15</f>
        <v>76.5625</v>
      </c>
      <c r="FP5" s="80">
        <f t="shared" si="8"/>
        <v>238.66249999999999</v>
      </c>
      <c r="FQ5" s="80">
        <f>EU5*Prices!$B$16</f>
        <v>107.1875</v>
      </c>
      <c r="FR5" s="80">
        <f t="shared" si="9"/>
        <v>269.28750000000002</v>
      </c>
      <c r="FS5" s="80">
        <f>EU5*Prices!$B$17</f>
        <v>0</v>
      </c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P5" s="73"/>
      <c r="GR5" s="74">
        <v>23.5</v>
      </c>
      <c r="GS5" s="49">
        <v>21</v>
      </c>
      <c r="GT5" s="55">
        <f t="shared" si="10"/>
        <v>1.75</v>
      </c>
      <c r="GU5" s="55">
        <f t="shared" si="11"/>
        <v>4.375</v>
      </c>
      <c r="GV5" s="75">
        <v>1</v>
      </c>
      <c r="GW5" s="75">
        <v>2</v>
      </c>
      <c r="GX5" s="76"/>
      <c r="GY5" s="75">
        <v>24</v>
      </c>
      <c r="GZ5" s="77">
        <f>(GY5*1.2)*(Prices!$B$5/32)</f>
        <v>36</v>
      </c>
      <c r="HA5" s="82">
        <f>(GY5*1.3)*(Prices!$C$4/32)</f>
        <v>62.400000000000006</v>
      </c>
      <c r="HB5" s="82">
        <f>GV5*Prices!$B$2+GW5*Prices!$B$3</f>
        <v>48.1</v>
      </c>
      <c r="HC5" s="79">
        <f>GU5*Prices!$B$9</f>
        <v>26.25</v>
      </c>
      <c r="HD5" s="80">
        <f t="shared" si="12"/>
        <v>172.75</v>
      </c>
      <c r="HE5" s="80">
        <f>GU5*Prices!$B$10</f>
        <v>39.375</v>
      </c>
      <c r="HF5" s="80">
        <f t="shared" si="13"/>
        <v>185.875</v>
      </c>
      <c r="HG5" s="80">
        <f>GU5*Prices!$B$11</f>
        <v>43.75</v>
      </c>
      <c r="HH5" s="80">
        <f t="shared" si="14"/>
        <v>190.25</v>
      </c>
      <c r="HI5" s="80">
        <f>GU5*Prices!$B$12</f>
        <v>52.5</v>
      </c>
      <c r="HJ5" s="80">
        <f t="shared" si="15"/>
        <v>199</v>
      </c>
      <c r="HK5" s="80">
        <f>GU5*Prices!$B$13</f>
        <v>56.875</v>
      </c>
      <c r="HL5" s="80">
        <f t="shared" si="16"/>
        <v>203.375</v>
      </c>
      <c r="HM5" s="80">
        <f>GU5*Prices!$B$14</f>
        <v>67.8125</v>
      </c>
      <c r="HN5" s="80">
        <f t="shared" si="17"/>
        <v>214.3125</v>
      </c>
      <c r="HO5" s="80">
        <f>GU5*Prices!$B$15</f>
        <v>76.5625</v>
      </c>
      <c r="HP5" s="80">
        <f t="shared" si="18"/>
        <v>223.0625</v>
      </c>
      <c r="HQ5" s="80">
        <f>GU5*Prices!$B$16</f>
        <v>107.1875</v>
      </c>
      <c r="HR5" s="80">
        <f t="shared" si="19"/>
        <v>253.6875</v>
      </c>
      <c r="HS5" s="80">
        <f>GU5*Prices!$B$17</f>
        <v>0</v>
      </c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P5" s="73"/>
      <c r="IQ5" s="73"/>
      <c r="IS5" s="74">
        <v>23.5</v>
      </c>
      <c r="IT5" s="49">
        <v>21</v>
      </c>
      <c r="IU5" s="55">
        <f t="shared" si="20"/>
        <v>1.75</v>
      </c>
      <c r="IV5" s="55">
        <f t="shared" si="21"/>
        <v>4.375</v>
      </c>
      <c r="IW5" s="75">
        <v>1</v>
      </c>
      <c r="IX5" s="75">
        <v>2</v>
      </c>
      <c r="IY5" s="76">
        <f t="shared" si="43"/>
        <v>39.094999999999999</v>
      </c>
      <c r="IZ5" s="75">
        <v>24</v>
      </c>
      <c r="JA5" s="77">
        <f>(IZ5*1.2)*(Prices!$B$5/32)</f>
        <v>36</v>
      </c>
      <c r="JB5" s="82">
        <f>(IZ5*1.3)*(Prices!$B$4/32)</f>
        <v>78</v>
      </c>
      <c r="JC5" s="82">
        <f>IW5*Prices!$B$2+IX5*Prices!$B$3</f>
        <v>48.1</v>
      </c>
      <c r="JD5" s="79">
        <f>IV5*Prices!$B$9</f>
        <v>26.25</v>
      </c>
      <c r="JE5" s="80">
        <f t="shared" si="22"/>
        <v>227.44499999999999</v>
      </c>
      <c r="JF5" s="80">
        <f>IV5*Prices!$B$10</f>
        <v>39.375</v>
      </c>
      <c r="JG5" s="80">
        <f t="shared" si="23"/>
        <v>240.57</v>
      </c>
      <c r="JH5" s="80">
        <f>IV5*Prices!$B$11</f>
        <v>43.75</v>
      </c>
      <c r="JI5" s="80">
        <f t="shared" si="24"/>
        <v>244.94499999999999</v>
      </c>
      <c r="JJ5" s="80">
        <f>IV5*Prices!$B$12</f>
        <v>52.5</v>
      </c>
      <c r="JK5" s="80">
        <f t="shared" si="25"/>
        <v>253.69499999999999</v>
      </c>
      <c r="JL5" s="80">
        <f>IV5*Prices!$B$13</f>
        <v>56.875</v>
      </c>
      <c r="JM5" s="80">
        <f t="shared" si="26"/>
        <v>258.07</v>
      </c>
      <c r="JN5" s="80">
        <f>IV5*Prices!$B$14</f>
        <v>67.8125</v>
      </c>
      <c r="JO5" s="80">
        <f t="shared" si="27"/>
        <v>269.00749999999999</v>
      </c>
      <c r="JP5" s="80">
        <f>IV5*Prices!$B$15</f>
        <v>76.5625</v>
      </c>
      <c r="JQ5" s="80">
        <f t="shared" si="28"/>
        <v>277.75749999999999</v>
      </c>
      <c r="JR5" s="80">
        <f>IV5*Prices!$B$16</f>
        <v>107.1875</v>
      </c>
      <c r="JS5" s="80">
        <f t="shared" si="29"/>
        <v>308.38250000000005</v>
      </c>
      <c r="JT5" s="80">
        <f>IV5*Prices!$B$17</f>
        <v>0</v>
      </c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197">
        <v>1</v>
      </c>
      <c r="LB5" s="200">
        <v>0</v>
      </c>
      <c r="LC5" s="82">
        <f t="shared" si="44"/>
        <v>48.72</v>
      </c>
      <c r="LD5" s="82">
        <f t="shared" si="45"/>
        <v>64.680000000000007</v>
      </c>
      <c r="LE5" s="82">
        <f t="shared" si="46"/>
        <v>9.625</v>
      </c>
      <c r="LF5" s="82">
        <f t="shared" si="47"/>
        <v>39.094999999999999</v>
      </c>
      <c r="LG5" s="80">
        <f t="shared" si="48"/>
        <v>55.055000000000007</v>
      </c>
      <c r="LH5" s="234">
        <f t="shared" si="49"/>
        <v>39.094999999999999</v>
      </c>
      <c r="LI5" s="73"/>
      <c r="LK5" s="74">
        <v>23.5</v>
      </c>
      <c r="LL5" s="49">
        <v>21</v>
      </c>
      <c r="LM5" s="55">
        <f t="shared" si="30"/>
        <v>1.75</v>
      </c>
      <c r="LN5" s="55">
        <f t="shared" si="31"/>
        <v>4.375</v>
      </c>
      <c r="LO5" s="75">
        <v>1</v>
      </c>
      <c r="LP5" s="75">
        <v>2</v>
      </c>
      <c r="LQ5" s="76">
        <f t="shared" si="50"/>
        <v>39.094999999999999</v>
      </c>
      <c r="LR5" s="75">
        <v>24</v>
      </c>
      <c r="LS5" s="77">
        <f>(LR5*1.2)*(Prices!$B$5/32)</f>
        <v>36</v>
      </c>
      <c r="LT5" s="82">
        <f>(LR5*1.3)*(Prices!$C$4/32)</f>
        <v>62.400000000000006</v>
      </c>
      <c r="LU5" s="82">
        <f>LO5*Prices!$B$2+LP5*Prices!$B$3</f>
        <v>48.1</v>
      </c>
      <c r="LV5" s="79">
        <f>LN5*Prices!$B$9</f>
        <v>26.25</v>
      </c>
      <c r="LW5" s="80">
        <f t="shared" si="32"/>
        <v>211.845</v>
      </c>
      <c r="LX5" s="80">
        <f>LN5*Prices!$B$10</f>
        <v>39.375</v>
      </c>
      <c r="LY5" s="80">
        <f t="shared" si="33"/>
        <v>224.97</v>
      </c>
      <c r="LZ5" s="80">
        <f>LN5*Prices!$B$11</f>
        <v>43.75</v>
      </c>
      <c r="MA5" s="80">
        <f t="shared" si="34"/>
        <v>229.345</v>
      </c>
      <c r="MB5" s="80">
        <f>LN5*Prices!$B$12</f>
        <v>52.5</v>
      </c>
      <c r="MC5" s="80">
        <f t="shared" si="35"/>
        <v>238.095</v>
      </c>
      <c r="MD5" s="80">
        <f>LN5*Prices!$B$13</f>
        <v>56.875</v>
      </c>
      <c r="ME5" s="80">
        <f t="shared" si="36"/>
        <v>242.47</v>
      </c>
      <c r="MF5" s="80">
        <f>LN5*Prices!$B$14</f>
        <v>67.8125</v>
      </c>
      <c r="MG5" s="80">
        <f t="shared" si="37"/>
        <v>253.4075</v>
      </c>
      <c r="MH5" s="80">
        <f>LN5*Prices!$B$15</f>
        <v>76.5625</v>
      </c>
      <c r="MI5" s="80">
        <f t="shared" si="38"/>
        <v>262.15750000000003</v>
      </c>
      <c r="MJ5" s="80">
        <f>LN5*Prices!$B$16</f>
        <v>107.1875</v>
      </c>
      <c r="MK5" s="80">
        <f t="shared" si="39"/>
        <v>292.78250000000003</v>
      </c>
      <c r="ML5" s="80">
        <f>LN5*Prices!$B$17</f>
        <v>0</v>
      </c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</row>
    <row r="6" spans="1:365" ht="18" customHeight="1" thickBot="1" x14ac:dyDescent="0.3">
      <c r="A6" s="269" t="s">
        <v>102</v>
      </c>
      <c r="B6" s="176" t="s">
        <v>93</v>
      </c>
      <c r="C6" s="176" t="str">
        <f t="shared" si="40"/>
        <v>Base Cab: 1 drawer 1 door (22" to 24")</v>
      </c>
      <c r="D6" s="177" t="s">
        <v>94</v>
      </c>
      <c r="E6" s="178" t="s">
        <v>103</v>
      </c>
      <c r="F6" s="270" t="s">
        <v>102</v>
      </c>
      <c r="G6" s="261">
        <f>ROUND(FD6/Prices!$B$27,0)</f>
        <v>480</v>
      </c>
      <c r="H6" s="71">
        <f>G6*Prices!$B$6+G6</f>
        <v>552</v>
      </c>
      <c r="I6" s="71">
        <f>ROUND(FF6/Prices!$B$27,0)</f>
        <v>516</v>
      </c>
      <c r="J6" s="71">
        <f>I6*Prices!$B$6+I6</f>
        <v>593.4</v>
      </c>
      <c r="K6" s="71">
        <f>ROUND(FH6/Prices!$B$27,0)</f>
        <v>528</v>
      </c>
      <c r="L6" s="71">
        <f>K6*Prices!$B$6+K6</f>
        <v>607.20000000000005</v>
      </c>
      <c r="M6" s="71">
        <f>ROUND(FJ6/Prices!$B$27,0)</f>
        <v>551</v>
      </c>
      <c r="N6" s="71">
        <f>M6*Prices!$B$6+M6</f>
        <v>633.65</v>
      </c>
      <c r="O6" s="71">
        <f>ROUND(FL6/Prices!$B$27,0)</f>
        <v>563</v>
      </c>
      <c r="P6" s="71">
        <f>O6*Prices!$B$6+O6</f>
        <v>647.45000000000005</v>
      </c>
      <c r="Q6" s="71">
        <f>ROUND(FN6/Prices!$B$27,0)</f>
        <v>593</v>
      </c>
      <c r="R6" s="71">
        <f>Q6*Prices!$B$6+Q6</f>
        <v>681.95</v>
      </c>
      <c r="S6" s="71">
        <f>ROUND(FP6/Prices!$B$27,0)</f>
        <v>617</v>
      </c>
      <c r="T6" s="71">
        <f>S6*Prices!$B$6+S6</f>
        <v>709.55</v>
      </c>
      <c r="U6" s="71">
        <f>ROUND(FR6/Prices!$B$27,0)</f>
        <v>700</v>
      </c>
      <c r="V6" s="71">
        <f>U6*Prices!$B$6+U6</f>
        <v>805</v>
      </c>
      <c r="W6" s="55"/>
      <c r="X6" s="55"/>
      <c r="Y6" s="55"/>
      <c r="Z6" s="55"/>
      <c r="AA6" s="55"/>
      <c r="AB6" s="71">
        <f>ROUND(HD6/Prices!$B$27,0)</f>
        <v>440</v>
      </c>
      <c r="AC6" s="71">
        <f>AB6*Prices!$B$6+AB6</f>
        <v>506</v>
      </c>
      <c r="AD6" s="71">
        <f>ROUND(HF6/Prices!$B$27,0)</f>
        <v>475</v>
      </c>
      <c r="AE6" s="71">
        <f>AD6*Prices!$B$6+AD6</f>
        <v>546.25</v>
      </c>
      <c r="AF6" s="71">
        <f>ROUND(HH6/Prices!$B$27,0)</f>
        <v>487</v>
      </c>
      <c r="AG6" s="71">
        <f>AF6*Prices!$B$6+AF6</f>
        <v>560.04999999999995</v>
      </c>
      <c r="AH6" s="71">
        <f>ROUND(HJ6/Prices!$B$27,0)</f>
        <v>511</v>
      </c>
      <c r="AI6" s="71">
        <f>AH6*Prices!$B$6+AH6</f>
        <v>587.65</v>
      </c>
      <c r="AJ6" s="71">
        <f>ROUND(HL6/Prices!$B$27,0)</f>
        <v>523</v>
      </c>
      <c r="AK6" s="71">
        <f>AJ6*Prices!$B$6+AJ6</f>
        <v>601.45000000000005</v>
      </c>
      <c r="AL6" s="71">
        <f>ROUND(HN6/Prices!$B$27,0)</f>
        <v>553</v>
      </c>
      <c r="AM6" s="71">
        <f>AL6*Prices!$B$6+AL6</f>
        <v>635.95000000000005</v>
      </c>
      <c r="AN6" s="71">
        <f>ROUND(HP6/Prices!$B$27,0)</f>
        <v>577</v>
      </c>
      <c r="AO6" s="71">
        <f>AN6*Prices!$B$6+AN6</f>
        <v>663.55</v>
      </c>
      <c r="AP6" s="71">
        <f>ROUND(HR6/Prices!$B$27,0)</f>
        <v>660</v>
      </c>
      <c r="AQ6" s="71">
        <f>AP6*Prices!$B$6+AP6</f>
        <v>759</v>
      </c>
      <c r="AW6" s="71">
        <f t="shared" si="0"/>
        <v>440</v>
      </c>
      <c r="AX6" s="71">
        <f t="shared" si="0"/>
        <v>506</v>
      </c>
      <c r="AY6" s="71">
        <f t="shared" si="0"/>
        <v>475</v>
      </c>
      <c r="AZ6" s="71">
        <f t="shared" si="0"/>
        <v>546.25</v>
      </c>
      <c r="BA6" s="71">
        <f t="shared" si="0"/>
        <v>487</v>
      </c>
      <c r="BB6" s="71">
        <f t="shared" si="0"/>
        <v>560.04999999999995</v>
      </c>
      <c r="BC6" s="71">
        <f t="shared" si="0"/>
        <v>511</v>
      </c>
      <c r="BD6" s="71">
        <f t="shared" si="0"/>
        <v>587.65</v>
      </c>
      <c r="BE6" s="71">
        <f t="shared" si="0"/>
        <v>523</v>
      </c>
      <c r="BF6" s="71">
        <f t="shared" si="0"/>
        <v>601.45000000000005</v>
      </c>
      <c r="BG6" s="71">
        <f t="shared" si="0"/>
        <v>553</v>
      </c>
      <c r="BH6" s="71">
        <f t="shared" si="0"/>
        <v>635.95000000000005</v>
      </c>
      <c r="BI6" s="71">
        <f t="shared" si="0"/>
        <v>577</v>
      </c>
      <c r="BJ6" s="71">
        <f t="shared" si="0"/>
        <v>663.55</v>
      </c>
      <c r="BK6" s="71">
        <f t="shared" si="0"/>
        <v>660</v>
      </c>
      <c r="BL6" s="71">
        <f t="shared" si="0"/>
        <v>759</v>
      </c>
      <c r="BM6" s="55"/>
      <c r="BN6" s="72"/>
      <c r="BO6" s="72"/>
      <c r="BP6" s="72"/>
      <c r="BQ6" s="72"/>
      <c r="BR6" s="72"/>
      <c r="BS6" s="72"/>
      <c r="BT6" s="55"/>
      <c r="BU6" s="71">
        <f>ROUND(JE6/Prices!$B$27,0)</f>
        <v>578</v>
      </c>
      <c r="BV6" s="71">
        <f>BU6*Prices!$B$6+BU6</f>
        <v>664.7</v>
      </c>
      <c r="BW6" s="71">
        <f>ROUND(JG6/Prices!$B$27,0)</f>
        <v>614</v>
      </c>
      <c r="BX6" s="71">
        <f>BW6*Prices!$B$6+BW6</f>
        <v>706.1</v>
      </c>
      <c r="BY6" s="71">
        <f>ROUND(JI6/Prices!$B$27,0)</f>
        <v>626</v>
      </c>
      <c r="BZ6" s="71">
        <f>BY6*Prices!$B$6+BY6</f>
        <v>719.9</v>
      </c>
      <c r="CA6" s="71">
        <f>ROUND(JK6/Prices!$B$27,0)</f>
        <v>650</v>
      </c>
      <c r="CB6" s="71">
        <f>CA6*Prices!$B$6+CA6</f>
        <v>747.5</v>
      </c>
      <c r="CC6" s="71">
        <f>ROUND(JM6/Prices!$B$27,0)</f>
        <v>661</v>
      </c>
      <c r="CD6" s="71">
        <f>CC6*Prices!$B$6+CC6</f>
        <v>760.15</v>
      </c>
      <c r="CE6" s="71">
        <f>ROUND(JO6/Prices!$B$27,0)</f>
        <v>691</v>
      </c>
      <c r="CF6" s="71">
        <f>CE6*Prices!$B$6+CE6</f>
        <v>794.65</v>
      </c>
      <c r="CG6" s="71">
        <f>ROUND(JQ6/Prices!$B$27,0)</f>
        <v>715</v>
      </c>
      <c r="CH6" s="71">
        <f>CG6*Prices!$B$6+CG6</f>
        <v>822.25</v>
      </c>
      <c r="CI6" s="71">
        <f>ROUND(JS6/Prices!$B$27,0)</f>
        <v>798</v>
      </c>
      <c r="CJ6" s="71">
        <f>CI6*Prices!$B$6+CI6</f>
        <v>917.7</v>
      </c>
      <c r="CK6" s="55"/>
      <c r="CL6" s="55"/>
      <c r="CM6" s="55"/>
      <c r="CN6" s="55"/>
      <c r="CO6" s="55"/>
      <c r="CP6" s="71">
        <f>ROUND(LW6/Prices!$B$27,0)</f>
        <v>538</v>
      </c>
      <c r="CQ6" s="71">
        <f>CP6*Prices!$B$6+CP6</f>
        <v>618.70000000000005</v>
      </c>
      <c r="CR6" s="71">
        <f>ROUND(LY6/Prices!$B$27,0)</f>
        <v>574</v>
      </c>
      <c r="CS6" s="71">
        <f>CR6*Prices!$B$6+CR6</f>
        <v>660.1</v>
      </c>
      <c r="CT6" s="71">
        <f>ROUND(MA6/Prices!$B$27,0)</f>
        <v>585</v>
      </c>
      <c r="CU6" s="71">
        <f>CT6*Prices!$B$6+CT6</f>
        <v>672.75</v>
      </c>
      <c r="CV6" s="71">
        <f>ROUND(MC6/Prices!$B$27,0)</f>
        <v>609</v>
      </c>
      <c r="CW6" s="71">
        <f>CV6*Prices!$B$6+CV6</f>
        <v>700.35</v>
      </c>
      <c r="CX6" s="71">
        <f>ROUND(ME6/Prices!$B$27,0)</f>
        <v>621</v>
      </c>
      <c r="CY6" s="71">
        <f>CX6*Prices!$B$6+CX6</f>
        <v>714.15</v>
      </c>
      <c r="CZ6" s="71">
        <f>ROUND(MG6/Prices!$B$27,0)</f>
        <v>651</v>
      </c>
      <c r="DA6" s="71">
        <f>CZ6*Prices!$B$6+CZ6</f>
        <v>748.65</v>
      </c>
      <c r="DB6" s="71">
        <f>ROUND(MI6/Prices!$B$27,0)</f>
        <v>675</v>
      </c>
      <c r="DC6" s="71">
        <f>DB6*Prices!$B$6+DB6</f>
        <v>776.25</v>
      </c>
      <c r="DD6" s="71">
        <f>ROUND(MK6/Prices!$B$27,0)</f>
        <v>758</v>
      </c>
      <c r="DE6" s="71">
        <f>DD6*Prices!$B$6+DD6</f>
        <v>871.7</v>
      </c>
      <c r="DK6" s="71">
        <f t="shared" si="1"/>
        <v>538</v>
      </c>
      <c r="DL6" s="71">
        <f t="shared" si="1"/>
        <v>618.70000000000005</v>
      </c>
      <c r="DM6" s="71">
        <f t="shared" si="1"/>
        <v>574</v>
      </c>
      <c r="DN6" s="71">
        <f t="shared" si="1"/>
        <v>660.1</v>
      </c>
      <c r="DO6" s="71">
        <f t="shared" si="1"/>
        <v>585</v>
      </c>
      <c r="DP6" s="71">
        <f t="shared" si="1"/>
        <v>672.75</v>
      </c>
      <c r="DQ6" s="71">
        <f t="shared" si="1"/>
        <v>609</v>
      </c>
      <c r="DR6" s="71">
        <f t="shared" si="1"/>
        <v>700.35</v>
      </c>
      <c r="DS6" s="71">
        <f t="shared" si="1"/>
        <v>621</v>
      </c>
      <c r="DT6" s="71">
        <f t="shared" si="1"/>
        <v>714.15</v>
      </c>
      <c r="DU6" s="71">
        <f t="shared" si="1"/>
        <v>651</v>
      </c>
      <c r="DV6" s="71">
        <f t="shared" si="1"/>
        <v>748.65</v>
      </c>
      <c r="DW6" s="71">
        <f t="shared" si="1"/>
        <v>675</v>
      </c>
      <c r="DX6" s="71">
        <f t="shared" si="1"/>
        <v>776.25</v>
      </c>
      <c r="DY6" s="71">
        <f t="shared" si="1"/>
        <v>758</v>
      </c>
      <c r="DZ6" s="71">
        <f t="shared" si="1"/>
        <v>871.7</v>
      </c>
      <c r="EA6" s="55"/>
      <c r="EB6" s="55"/>
      <c r="EC6" s="72"/>
      <c r="ED6" s="72"/>
      <c r="EE6" s="72"/>
      <c r="EF6" s="72"/>
      <c r="EG6" s="72"/>
      <c r="EH6" s="72"/>
      <c r="EI6" s="55"/>
      <c r="EJ6" s="55"/>
      <c r="EK6" s="55"/>
      <c r="EL6" s="55"/>
      <c r="EM6" s="55"/>
      <c r="EN6" s="55"/>
      <c r="EO6" s="73"/>
      <c r="EP6" s="73"/>
      <c r="ER6" s="74">
        <v>25.5</v>
      </c>
      <c r="ES6" s="49">
        <v>24</v>
      </c>
      <c r="ET6" s="55">
        <f t="shared" si="41"/>
        <v>2</v>
      </c>
      <c r="EU6" s="55">
        <f t="shared" si="42"/>
        <v>5</v>
      </c>
      <c r="EV6" s="75">
        <v>1</v>
      </c>
      <c r="EW6" s="75">
        <v>2</v>
      </c>
      <c r="EY6" s="75">
        <v>26</v>
      </c>
      <c r="EZ6" s="77">
        <f>(EY6*1.2)*(Prices!$B$5/32)</f>
        <v>39</v>
      </c>
      <c r="FA6" s="82">
        <f>(EY6*1.3)*(Prices!$B$4/32)</f>
        <v>84.500000000000014</v>
      </c>
      <c r="FB6" s="82">
        <f>EV6*Prices!$B$2+EW6*Prices!$B$3</f>
        <v>48.1</v>
      </c>
      <c r="FC6" s="79">
        <f>EU6*Prices!$B$9</f>
        <v>30</v>
      </c>
      <c r="FD6" s="80">
        <f t="shared" si="2"/>
        <v>201.60000000000002</v>
      </c>
      <c r="FE6" s="80">
        <f>EU6*Prices!$B$10</f>
        <v>45</v>
      </c>
      <c r="FF6" s="80">
        <f t="shared" si="3"/>
        <v>216.60000000000002</v>
      </c>
      <c r="FG6" s="80">
        <f>EU6*Prices!$B$11</f>
        <v>50</v>
      </c>
      <c r="FH6" s="80">
        <f t="shared" si="4"/>
        <v>221.60000000000002</v>
      </c>
      <c r="FI6" s="80">
        <f>EU6*Prices!$B$12</f>
        <v>60</v>
      </c>
      <c r="FJ6" s="80">
        <f t="shared" si="5"/>
        <v>231.60000000000002</v>
      </c>
      <c r="FK6" s="80">
        <f>EU6*Prices!$B$13</f>
        <v>65</v>
      </c>
      <c r="FL6" s="80">
        <f t="shared" si="6"/>
        <v>236.60000000000002</v>
      </c>
      <c r="FM6" s="80">
        <f>EU6*Prices!$B$14</f>
        <v>77.5</v>
      </c>
      <c r="FN6" s="80">
        <f t="shared" si="7"/>
        <v>249.10000000000002</v>
      </c>
      <c r="FO6" s="80">
        <f>EU6*Prices!$B$15</f>
        <v>87.5</v>
      </c>
      <c r="FP6" s="80">
        <f t="shared" si="8"/>
        <v>259.10000000000002</v>
      </c>
      <c r="FQ6" s="80">
        <f>EU6*Prices!$B$16</f>
        <v>122.5</v>
      </c>
      <c r="FR6" s="80">
        <f t="shared" si="9"/>
        <v>294.10000000000002</v>
      </c>
      <c r="FS6" s="80">
        <f>EU6*Prices!$B$17</f>
        <v>0</v>
      </c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P6" s="73"/>
      <c r="GR6" s="74">
        <v>25.5</v>
      </c>
      <c r="GS6" s="49">
        <v>24</v>
      </c>
      <c r="GT6" s="55">
        <f t="shared" si="10"/>
        <v>2</v>
      </c>
      <c r="GU6" s="55">
        <f t="shared" si="11"/>
        <v>5</v>
      </c>
      <c r="GV6" s="75">
        <v>1</v>
      </c>
      <c r="GW6" s="75">
        <v>2</v>
      </c>
      <c r="GX6" s="76"/>
      <c r="GY6" s="75">
        <v>26</v>
      </c>
      <c r="GZ6" s="77">
        <f>(GY6*1.2)*(Prices!$B$5/32)</f>
        <v>39</v>
      </c>
      <c r="HA6" s="82">
        <f>(GY6*1.3)*(Prices!$C$4/32)</f>
        <v>67.600000000000009</v>
      </c>
      <c r="HB6" s="82">
        <f>GV6*Prices!$B$2+GW6*Prices!$B$3</f>
        <v>48.1</v>
      </c>
      <c r="HC6" s="79">
        <f>GU6*Prices!$B$9</f>
        <v>30</v>
      </c>
      <c r="HD6" s="80">
        <f t="shared" si="12"/>
        <v>184.7</v>
      </c>
      <c r="HE6" s="80">
        <f>GU6*Prices!$B$10</f>
        <v>45</v>
      </c>
      <c r="HF6" s="80">
        <f t="shared" si="13"/>
        <v>199.7</v>
      </c>
      <c r="HG6" s="80">
        <f>GU6*Prices!$B$11</f>
        <v>50</v>
      </c>
      <c r="HH6" s="80">
        <f t="shared" si="14"/>
        <v>204.7</v>
      </c>
      <c r="HI6" s="80">
        <f>GU6*Prices!$B$12</f>
        <v>60</v>
      </c>
      <c r="HJ6" s="80">
        <f t="shared" si="15"/>
        <v>214.7</v>
      </c>
      <c r="HK6" s="80">
        <f>GU6*Prices!$B$13</f>
        <v>65</v>
      </c>
      <c r="HL6" s="80">
        <f t="shared" si="16"/>
        <v>219.7</v>
      </c>
      <c r="HM6" s="80">
        <f>GU6*Prices!$B$14</f>
        <v>77.5</v>
      </c>
      <c r="HN6" s="80">
        <f t="shared" si="17"/>
        <v>232.2</v>
      </c>
      <c r="HO6" s="80">
        <f>GU6*Prices!$B$15</f>
        <v>87.5</v>
      </c>
      <c r="HP6" s="80">
        <f t="shared" si="18"/>
        <v>242.2</v>
      </c>
      <c r="HQ6" s="80">
        <f>GU6*Prices!$B$16</f>
        <v>122.5</v>
      </c>
      <c r="HR6" s="80">
        <f t="shared" si="19"/>
        <v>277.2</v>
      </c>
      <c r="HS6" s="80">
        <f>GU6*Prices!$B$17</f>
        <v>0</v>
      </c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P6" s="73"/>
      <c r="IQ6" s="73"/>
      <c r="IS6" s="74">
        <v>25.5</v>
      </c>
      <c r="IT6" s="49">
        <v>24</v>
      </c>
      <c r="IU6" s="55">
        <f t="shared" si="20"/>
        <v>2</v>
      </c>
      <c r="IV6" s="55">
        <f t="shared" si="21"/>
        <v>5</v>
      </c>
      <c r="IW6" s="75">
        <v>1</v>
      </c>
      <c r="IX6" s="75">
        <v>2</v>
      </c>
      <c r="IY6" s="76">
        <f t="shared" si="43"/>
        <v>41.199999999999996</v>
      </c>
      <c r="IZ6" s="75">
        <v>26</v>
      </c>
      <c r="JA6" s="77">
        <f>(IZ6*1.2)*(Prices!$B$5/32)</f>
        <v>39</v>
      </c>
      <c r="JB6" s="82">
        <f>(IZ6*1.3)*(Prices!$B$4/32)</f>
        <v>84.500000000000014</v>
      </c>
      <c r="JC6" s="82">
        <f>IW6*Prices!$B$2+IX6*Prices!$B$3</f>
        <v>48.1</v>
      </c>
      <c r="JD6" s="79">
        <f>IV6*Prices!$B$9</f>
        <v>30</v>
      </c>
      <c r="JE6" s="80">
        <f t="shared" si="22"/>
        <v>242.8</v>
      </c>
      <c r="JF6" s="80">
        <f>IV6*Prices!$B$10</f>
        <v>45</v>
      </c>
      <c r="JG6" s="80">
        <f t="shared" si="23"/>
        <v>257.8</v>
      </c>
      <c r="JH6" s="80">
        <f>IV6*Prices!$B$11</f>
        <v>50</v>
      </c>
      <c r="JI6" s="80">
        <f t="shared" si="24"/>
        <v>262.8</v>
      </c>
      <c r="JJ6" s="80">
        <f>IV6*Prices!$B$12</f>
        <v>60</v>
      </c>
      <c r="JK6" s="80">
        <f t="shared" si="25"/>
        <v>272.8</v>
      </c>
      <c r="JL6" s="80">
        <f>IV6*Prices!$B$13</f>
        <v>65</v>
      </c>
      <c r="JM6" s="80">
        <f t="shared" si="26"/>
        <v>277.8</v>
      </c>
      <c r="JN6" s="80">
        <f>IV6*Prices!$B$14</f>
        <v>77.5</v>
      </c>
      <c r="JO6" s="80">
        <f t="shared" si="27"/>
        <v>290.3</v>
      </c>
      <c r="JP6" s="80">
        <f>IV6*Prices!$B$15</f>
        <v>87.5</v>
      </c>
      <c r="JQ6" s="80">
        <f t="shared" si="28"/>
        <v>300.3</v>
      </c>
      <c r="JR6" s="80">
        <f>IV6*Prices!$B$16</f>
        <v>122.5</v>
      </c>
      <c r="JS6" s="80">
        <f t="shared" si="29"/>
        <v>335.3</v>
      </c>
      <c r="JT6" s="80">
        <f>IV6*Prices!$B$17</f>
        <v>0</v>
      </c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197">
        <v>1</v>
      </c>
      <c r="LB6" s="200">
        <v>0</v>
      </c>
      <c r="LC6" s="82">
        <f t="shared" si="44"/>
        <v>52.199999999999996</v>
      </c>
      <c r="LD6" s="82">
        <f t="shared" si="45"/>
        <v>69.3</v>
      </c>
      <c r="LE6" s="82">
        <f t="shared" si="46"/>
        <v>11</v>
      </c>
      <c r="LF6" s="82">
        <f t="shared" si="47"/>
        <v>41.199999999999996</v>
      </c>
      <c r="LG6" s="80">
        <f t="shared" si="48"/>
        <v>58.3</v>
      </c>
      <c r="LH6" s="234">
        <f t="shared" si="49"/>
        <v>41.199999999999996</v>
      </c>
      <c r="LI6" s="73"/>
      <c r="LK6" s="74">
        <v>25.5</v>
      </c>
      <c r="LL6" s="49">
        <v>24</v>
      </c>
      <c r="LM6" s="55">
        <f t="shared" si="30"/>
        <v>2</v>
      </c>
      <c r="LN6" s="55">
        <f t="shared" si="31"/>
        <v>5</v>
      </c>
      <c r="LO6" s="75">
        <v>1</v>
      </c>
      <c r="LP6" s="75">
        <v>2</v>
      </c>
      <c r="LQ6" s="76">
        <f t="shared" si="50"/>
        <v>41.199999999999996</v>
      </c>
      <c r="LR6" s="75">
        <v>26</v>
      </c>
      <c r="LS6" s="77">
        <f>(LR6*1.2)*(Prices!$B$5/32)</f>
        <v>39</v>
      </c>
      <c r="LT6" s="82">
        <f>(LR6*1.3)*(Prices!$C$4/32)</f>
        <v>67.600000000000009</v>
      </c>
      <c r="LU6" s="82">
        <f>LO6*Prices!$B$2+LP6*Prices!$B$3</f>
        <v>48.1</v>
      </c>
      <c r="LV6" s="79">
        <f>LN6*Prices!$B$9</f>
        <v>30</v>
      </c>
      <c r="LW6" s="80">
        <f t="shared" si="32"/>
        <v>225.89999999999998</v>
      </c>
      <c r="LX6" s="80">
        <f>LN6*Prices!$B$10</f>
        <v>45</v>
      </c>
      <c r="LY6" s="80">
        <f t="shared" si="33"/>
        <v>240.89999999999998</v>
      </c>
      <c r="LZ6" s="80">
        <f>LN6*Prices!$B$11</f>
        <v>50</v>
      </c>
      <c r="MA6" s="80">
        <f t="shared" si="34"/>
        <v>245.89999999999998</v>
      </c>
      <c r="MB6" s="80">
        <f>LN6*Prices!$B$12</f>
        <v>60</v>
      </c>
      <c r="MC6" s="80">
        <f t="shared" si="35"/>
        <v>255.89999999999998</v>
      </c>
      <c r="MD6" s="80">
        <f>LN6*Prices!$B$13</f>
        <v>65</v>
      </c>
      <c r="ME6" s="80">
        <f t="shared" si="36"/>
        <v>260.89999999999998</v>
      </c>
      <c r="MF6" s="80">
        <f>LN6*Prices!$B$14</f>
        <v>77.5</v>
      </c>
      <c r="MG6" s="80">
        <f t="shared" si="37"/>
        <v>273.39999999999998</v>
      </c>
      <c r="MH6" s="80">
        <f>LN6*Prices!$B$15</f>
        <v>87.5</v>
      </c>
      <c r="MI6" s="80">
        <f t="shared" si="38"/>
        <v>283.39999999999998</v>
      </c>
      <c r="MJ6" s="80">
        <f>LN6*Prices!$B$16</f>
        <v>122.5</v>
      </c>
      <c r="MK6" s="80">
        <f t="shared" si="39"/>
        <v>318.39999999999998</v>
      </c>
      <c r="ML6" s="80">
        <f>LN6*Prices!$B$17</f>
        <v>0</v>
      </c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</row>
    <row r="7" spans="1:365" ht="18" customHeight="1" thickBot="1" x14ac:dyDescent="0.3">
      <c r="A7" s="277"/>
      <c r="B7" s="278"/>
      <c r="C7" s="278"/>
      <c r="D7" s="279"/>
      <c r="E7" s="280"/>
      <c r="F7" s="281"/>
      <c r="G7" s="26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55"/>
      <c r="X7" s="55"/>
      <c r="Y7" s="55"/>
      <c r="Z7" s="55"/>
      <c r="AA7" s="55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55"/>
      <c r="BN7" s="72"/>
      <c r="BO7" s="72"/>
      <c r="BP7" s="72"/>
      <c r="BQ7" s="72"/>
      <c r="BR7" s="72"/>
      <c r="BS7" s="72"/>
      <c r="BT7" s="55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55"/>
      <c r="CL7" s="55"/>
      <c r="CM7" s="55"/>
      <c r="CN7" s="55"/>
      <c r="CO7" s="55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55"/>
      <c r="EB7" s="55"/>
      <c r="EC7" s="72"/>
      <c r="ED7" s="72"/>
      <c r="EE7" s="72"/>
      <c r="EF7" s="72"/>
      <c r="EG7" s="72"/>
      <c r="EH7" s="72"/>
      <c r="EI7" s="55"/>
      <c r="EJ7" s="55"/>
      <c r="EK7" s="55"/>
      <c r="EL7" s="55"/>
      <c r="EM7" s="55"/>
      <c r="EN7" s="55"/>
      <c r="EO7" s="73"/>
      <c r="EP7" s="73"/>
      <c r="ER7" s="74"/>
      <c r="EZ7" s="77"/>
      <c r="FC7" s="79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P7" s="73"/>
      <c r="GR7" s="74"/>
      <c r="GS7" s="49"/>
      <c r="GT7" s="55"/>
      <c r="GU7" s="55"/>
      <c r="GV7" s="75"/>
      <c r="GW7" s="75"/>
      <c r="GX7" s="76"/>
      <c r="GZ7" s="77"/>
      <c r="HA7" s="82"/>
      <c r="HB7" s="82"/>
      <c r="HC7" s="79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P7" s="73"/>
      <c r="IQ7" s="73"/>
      <c r="IS7" s="74"/>
      <c r="IT7" s="49"/>
      <c r="IW7" s="75"/>
      <c r="IX7" s="75"/>
      <c r="IY7" s="76"/>
      <c r="IZ7" s="75"/>
      <c r="JA7" s="77"/>
      <c r="JB7" s="82"/>
      <c r="JC7" s="82"/>
      <c r="JD7" s="79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F7" s="82"/>
      <c r="LG7" s="80"/>
      <c r="LH7" s="234"/>
      <c r="LI7" s="73"/>
      <c r="LK7" s="74"/>
      <c r="LL7" s="49"/>
      <c r="LO7" s="75"/>
      <c r="LP7" s="75"/>
      <c r="LQ7" s="76"/>
      <c r="LR7" s="75"/>
      <c r="LS7" s="77"/>
      <c r="LT7" s="82"/>
      <c r="LU7" s="82"/>
      <c r="LV7" s="79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</row>
    <row r="8" spans="1:365" ht="18" customHeight="1" x14ac:dyDescent="0.25">
      <c r="A8" s="151" t="s">
        <v>104</v>
      </c>
      <c r="B8" s="152" t="s">
        <v>93</v>
      </c>
      <c r="C8" s="152" t="str">
        <f t="shared" si="40"/>
        <v>Base Cab: 1 drawer - 2 doors (22" to 24")</v>
      </c>
      <c r="D8" s="121" t="s">
        <v>105</v>
      </c>
      <c r="E8" s="153" t="s">
        <v>103</v>
      </c>
      <c r="F8" s="266" t="s">
        <v>104</v>
      </c>
      <c r="G8" s="261">
        <f>ROUND(FD8/Prices!$B$27,0)</f>
        <v>499</v>
      </c>
      <c r="H8" s="71">
        <f>G8*Prices!$B$6+G8</f>
        <v>573.85</v>
      </c>
      <c r="I8" s="71">
        <f>ROUND(FF8/Prices!$B$27,0)</f>
        <v>535</v>
      </c>
      <c r="J8" s="71">
        <f>I8*Prices!$B$6+I8</f>
        <v>615.25</v>
      </c>
      <c r="K8" s="71">
        <f>ROUND(FH8/Prices!$B$27,0)</f>
        <v>547</v>
      </c>
      <c r="L8" s="71">
        <f>K8*Prices!$B$6+K8</f>
        <v>629.04999999999995</v>
      </c>
      <c r="M8" s="71">
        <f>ROUND(FJ8/Prices!$B$27,0)</f>
        <v>571</v>
      </c>
      <c r="N8" s="71">
        <f>M8*Prices!$B$6+M8</f>
        <v>656.65</v>
      </c>
      <c r="O8" s="71">
        <f>ROUND(FL8/Prices!$B$27,0)</f>
        <v>583</v>
      </c>
      <c r="P8" s="71">
        <f>O8*Prices!$B$6+O8</f>
        <v>670.45</v>
      </c>
      <c r="Q8" s="71">
        <f>ROUND(FN8/Prices!$B$27,0)</f>
        <v>612</v>
      </c>
      <c r="R8" s="71">
        <f>Q8*Prices!$B$6+Q8</f>
        <v>703.8</v>
      </c>
      <c r="S8" s="71">
        <f>ROUND(FP8/Prices!$B$27,0)</f>
        <v>636</v>
      </c>
      <c r="T8" s="71">
        <f>S8*Prices!$B$6+S8</f>
        <v>731.4</v>
      </c>
      <c r="U8" s="71">
        <f>ROUND(FR8/Prices!$B$27,0)</f>
        <v>720</v>
      </c>
      <c r="V8" s="71">
        <f>U8*Prices!$B$6+U8</f>
        <v>828</v>
      </c>
      <c r="W8" s="55"/>
      <c r="X8" s="55"/>
      <c r="Y8" s="55"/>
      <c r="Z8" s="55"/>
      <c r="AA8" s="55"/>
      <c r="AB8" s="71">
        <f>ROUND(HD8/Prices!$B$27,0)</f>
        <v>459</v>
      </c>
      <c r="AC8" s="71">
        <f>AB8*Prices!$B$6+AB8</f>
        <v>527.85</v>
      </c>
      <c r="AD8" s="71">
        <f>ROUND(HF8/Prices!$B$27,0)</f>
        <v>495</v>
      </c>
      <c r="AE8" s="71">
        <f>AD8*Prices!$B$6+AD8</f>
        <v>569.25</v>
      </c>
      <c r="AF8" s="71">
        <f>ROUND(HH8/Prices!$B$27,0)</f>
        <v>507</v>
      </c>
      <c r="AG8" s="71">
        <f>AF8*Prices!$B$6+AF8</f>
        <v>583.04999999999995</v>
      </c>
      <c r="AH8" s="71">
        <f>ROUND(HJ8/Prices!$B$27,0)</f>
        <v>530</v>
      </c>
      <c r="AI8" s="71">
        <f>AH8*Prices!$B$6+AH8</f>
        <v>609.5</v>
      </c>
      <c r="AJ8" s="71">
        <f>ROUND(HL8/Prices!$B$27,0)</f>
        <v>542</v>
      </c>
      <c r="AK8" s="71">
        <f>AJ8*Prices!$B$6+AJ8</f>
        <v>623.29999999999995</v>
      </c>
      <c r="AL8" s="71">
        <f>ROUND(HN8/Prices!$B$27,0)</f>
        <v>572</v>
      </c>
      <c r="AM8" s="71">
        <f>AL8*Prices!$B$6+AL8</f>
        <v>657.8</v>
      </c>
      <c r="AN8" s="71">
        <f>ROUND(HP8/Prices!$B$27,0)</f>
        <v>596</v>
      </c>
      <c r="AO8" s="71">
        <f>AN8*Prices!$B$6+AN8</f>
        <v>685.4</v>
      </c>
      <c r="AP8" s="71">
        <f>ROUND(HR8/Prices!$B$27,0)</f>
        <v>679</v>
      </c>
      <c r="AQ8" s="71">
        <f>AP8*Prices!$B$6+AP8</f>
        <v>780.85</v>
      </c>
      <c r="AW8" s="71">
        <f t="shared" si="0"/>
        <v>459</v>
      </c>
      <c r="AX8" s="71">
        <f t="shared" si="0"/>
        <v>527.85</v>
      </c>
      <c r="AY8" s="71">
        <f t="shared" si="0"/>
        <v>495</v>
      </c>
      <c r="AZ8" s="71">
        <f t="shared" si="0"/>
        <v>569.25</v>
      </c>
      <c r="BA8" s="71">
        <f t="shared" si="0"/>
        <v>507</v>
      </c>
      <c r="BB8" s="71">
        <f t="shared" si="0"/>
        <v>583.04999999999995</v>
      </c>
      <c r="BC8" s="71">
        <f t="shared" si="0"/>
        <v>530</v>
      </c>
      <c r="BD8" s="71">
        <f t="shared" si="0"/>
        <v>609.5</v>
      </c>
      <c r="BE8" s="71">
        <f t="shared" si="0"/>
        <v>542</v>
      </c>
      <c r="BF8" s="71">
        <f t="shared" si="0"/>
        <v>623.29999999999995</v>
      </c>
      <c r="BG8" s="71">
        <f t="shared" si="0"/>
        <v>572</v>
      </c>
      <c r="BH8" s="71">
        <f t="shared" si="0"/>
        <v>657.8</v>
      </c>
      <c r="BI8" s="71">
        <f t="shared" si="0"/>
        <v>596</v>
      </c>
      <c r="BJ8" s="71">
        <f t="shared" si="0"/>
        <v>685.4</v>
      </c>
      <c r="BK8" s="71">
        <f t="shared" si="0"/>
        <v>679</v>
      </c>
      <c r="BL8" s="71">
        <f t="shared" si="0"/>
        <v>780.85</v>
      </c>
      <c r="BM8" s="55"/>
      <c r="BN8" s="72"/>
      <c r="BO8" s="72"/>
      <c r="BP8" s="72"/>
      <c r="BQ8" s="72"/>
      <c r="BR8" s="72"/>
      <c r="BS8" s="72"/>
      <c r="BT8" s="55"/>
      <c r="BU8" s="71">
        <f>ROUND(JE8/Prices!$B$27,0)</f>
        <v>597</v>
      </c>
      <c r="BV8" s="71">
        <f>BU8*Prices!$B$6+BU8</f>
        <v>686.55</v>
      </c>
      <c r="BW8" s="71">
        <f>ROUND(JG8/Prices!$B$27,0)</f>
        <v>633</v>
      </c>
      <c r="BX8" s="71">
        <f>BW8*Prices!$B$6+BW8</f>
        <v>727.95</v>
      </c>
      <c r="BY8" s="71">
        <f>ROUND(JI8/Prices!$B$27,0)</f>
        <v>645</v>
      </c>
      <c r="BZ8" s="71">
        <f>BY8*Prices!$B$6+BY8</f>
        <v>741.75</v>
      </c>
      <c r="CA8" s="71">
        <f>ROUND(JK8/Prices!$B$27,0)</f>
        <v>669</v>
      </c>
      <c r="CB8" s="71">
        <f>CA8*Prices!$B$6+CA8</f>
        <v>769.35</v>
      </c>
      <c r="CC8" s="71">
        <f>ROUND(JM8/Prices!$B$27,0)</f>
        <v>681</v>
      </c>
      <c r="CD8" s="71">
        <f>CC8*Prices!$B$6+CC8</f>
        <v>783.15</v>
      </c>
      <c r="CE8" s="71">
        <f>ROUND(JO8/Prices!$B$27,0)</f>
        <v>710</v>
      </c>
      <c r="CF8" s="71">
        <f>CE8*Prices!$B$6+CE8</f>
        <v>816.5</v>
      </c>
      <c r="CG8" s="71">
        <f>ROUND(JQ8/Prices!$B$27,0)</f>
        <v>734</v>
      </c>
      <c r="CH8" s="71">
        <f>CG8*Prices!$B$6+CG8</f>
        <v>844.1</v>
      </c>
      <c r="CI8" s="71">
        <f>ROUND(JS8/Prices!$B$27,0)</f>
        <v>818</v>
      </c>
      <c r="CJ8" s="71">
        <f>CI8*Prices!$B$6+CI8</f>
        <v>940.7</v>
      </c>
      <c r="CK8" s="55"/>
      <c r="CL8" s="55"/>
      <c r="CM8" s="55"/>
      <c r="CN8" s="55"/>
      <c r="CO8" s="55"/>
      <c r="CP8" s="71">
        <f>ROUND(LW8/Prices!$B$27,0)</f>
        <v>557</v>
      </c>
      <c r="CQ8" s="71">
        <f>CP8*Prices!$B$6+CP8</f>
        <v>640.54999999999995</v>
      </c>
      <c r="CR8" s="71">
        <f>ROUND(LY8/Prices!$B$27,0)</f>
        <v>593</v>
      </c>
      <c r="CS8" s="71">
        <f>CR8*Prices!$B$6+CR8</f>
        <v>681.95</v>
      </c>
      <c r="CT8" s="71">
        <f>ROUND(MA8/Prices!$B$27,0)</f>
        <v>605</v>
      </c>
      <c r="CU8" s="71">
        <f>CT8*Prices!$B$6+CT8</f>
        <v>695.75</v>
      </c>
      <c r="CV8" s="71">
        <f>ROUND(MC8/Prices!$B$27,0)</f>
        <v>629</v>
      </c>
      <c r="CW8" s="71">
        <f>CV8*Prices!$B$6+CV8</f>
        <v>723.35</v>
      </c>
      <c r="CX8" s="71">
        <f>ROUND(ME8/Prices!$B$27,0)</f>
        <v>640</v>
      </c>
      <c r="CY8" s="71">
        <f>CX8*Prices!$B$6+CX8</f>
        <v>736</v>
      </c>
      <c r="CZ8" s="71">
        <f>ROUND(MG8/Prices!$B$27,0)</f>
        <v>670</v>
      </c>
      <c r="DA8" s="71">
        <f>CZ8*Prices!$B$6+CZ8</f>
        <v>770.5</v>
      </c>
      <c r="DB8" s="71">
        <f>ROUND(MI8/Prices!$B$27,0)</f>
        <v>694</v>
      </c>
      <c r="DC8" s="71">
        <f>DB8*Prices!$B$6+DB8</f>
        <v>798.1</v>
      </c>
      <c r="DD8" s="71">
        <f>ROUND(MK8/Prices!$B$27,0)</f>
        <v>777</v>
      </c>
      <c r="DE8" s="71">
        <f>DD8*Prices!$B$6+DD8</f>
        <v>893.55</v>
      </c>
      <c r="DK8" s="71">
        <f t="shared" si="1"/>
        <v>557</v>
      </c>
      <c r="DL8" s="71">
        <f t="shared" si="1"/>
        <v>640.54999999999995</v>
      </c>
      <c r="DM8" s="71">
        <f t="shared" si="1"/>
        <v>593</v>
      </c>
      <c r="DN8" s="71">
        <f t="shared" si="1"/>
        <v>681.95</v>
      </c>
      <c r="DO8" s="71">
        <f t="shared" si="1"/>
        <v>605</v>
      </c>
      <c r="DP8" s="71">
        <f t="shared" si="1"/>
        <v>695.75</v>
      </c>
      <c r="DQ8" s="71">
        <f t="shared" si="1"/>
        <v>629</v>
      </c>
      <c r="DR8" s="71">
        <f t="shared" si="1"/>
        <v>723.35</v>
      </c>
      <c r="DS8" s="71">
        <f t="shared" si="1"/>
        <v>640</v>
      </c>
      <c r="DT8" s="71">
        <f t="shared" si="1"/>
        <v>736</v>
      </c>
      <c r="DU8" s="71">
        <f t="shared" si="1"/>
        <v>670</v>
      </c>
      <c r="DV8" s="71">
        <f t="shared" si="1"/>
        <v>770.5</v>
      </c>
      <c r="DW8" s="71">
        <f t="shared" si="1"/>
        <v>694</v>
      </c>
      <c r="DX8" s="71">
        <f t="shared" si="1"/>
        <v>798.1</v>
      </c>
      <c r="DY8" s="71">
        <f t="shared" si="1"/>
        <v>777</v>
      </c>
      <c r="DZ8" s="71">
        <f t="shared" si="1"/>
        <v>893.55</v>
      </c>
      <c r="EA8" s="55"/>
      <c r="EB8" s="55"/>
      <c r="EC8" s="72"/>
      <c r="ED8" s="72"/>
      <c r="EE8" s="72"/>
      <c r="EF8" s="72"/>
      <c r="EG8" s="72"/>
      <c r="EH8" s="72"/>
      <c r="EI8" s="55"/>
      <c r="EJ8" s="55"/>
      <c r="EK8" s="55"/>
      <c r="EL8" s="55"/>
      <c r="EM8" s="55"/>
      <c r="EN8" s="55"/>
      <c r="EO8" s="73"/>
      <c r="EP8" s="73"/>
      <c r="ER8" s="74">
        <v>25.5</v>
      </c>
      <c r="ES8" s="49">
        <v>24</v>
      </c>
      <c r="ET8" s="55">
        <f t="shared" si="41"/>
        <v>2</v>
      </c>
      <c r="EU8" s="55">
        <f t="shared" si="42"/>
        <v>5</v>
      </c>
      <c r="EV8" s="75">
        <v>1</v>
      </c>
      <c r="EW8" s="75">
        <v>4</v>
      </c>
      <c r="EY8" s="75">
        <v>26</v>
      </c>
      <c r="EZ8" s="77">
        <f>(EY8*1.2)*(Prices!$B$5/32)</f>
        <v>39</v>
      </c>
      <c r="FA8" s="82">
        <f>(EY8*1.3)*(Prices!$B$4/32)</f>
        <v>84.500000000000014</v>
      </c>
      <c r="FB8" s="82">
        <f>EV8*Prices!$B$2+EW8*Prices!$B$3</f>
        <v>56.2</v>
      </c>
      <c r="FC8" s="79">
        <f>EU8*Prices!$B$9</f>
        <v>30</v>
      </c>
      <c r="FD8" s="80">
        <f t="shared" si="2"/>
        <v>209.70000000000002</v>
      </c>
      <c r="FE8" s="80">
        <f>EU8*Prices!$B$10</f>
        <v>45</v>
      </c>
      <c r="FF8" s="80">
        <f t="shared" si="3"/>
        <v>224.70000000000002</v>
      </c>
      <c r="FG8" s="80">
        <f>EU8*Prices!$B$11</f>
        <v>50</v>
      </c>
      <c r="FH8" s="80">
        <f t="shared" si="4"/>
        <v>229.70000000000002</v>
      </c>
      <c r="FI8" s="80">
        <f>EU8*Prices!$B$12</f>
        <v>60</v>
      </c>
      <c r="FJ8" s="80">
        <f t="shared" si="5"/>
        <v>239.70000000000002</v>
      </c>
      <c r="FK8" s="80">
        <f>EU8*Prices!$B$13</f>
        <v>65</v>
      </c>
      <c r="FL8" s="80">
        <f t="shared" si="6"/>
        <v>244.70000000000002</v>
      </c>
      <c r="FM8" s="80">
        <f>EU8*Prices!$B$14</f>
        <v>77.5</v>
      </c>
      <c r="FN8" s="80">
        <f t="shared" si="7"/>
        <v>257.2</v>
      </c>
      <c r="FO8" s="80">
        <f>EU8*Prices!$B$15</f>
        <v>87.5</v>
      </c>
      <c r="FP8" s="80">
        <f t="shared" si="8"/>
        <v>267.2</v>
      </c>
      <c r="FQ8" s="80">
        <f>EU8*Prices!$B$16</f>
        <v>122.5</v>
      </c>
      <c r="FR8" s="80">
        <f t="shared" si="9"/>
        <v>302.2</v>
      </c>
      <c r="FS8" s="80">
        <f>EU8*Prices!$B$17</f>
        <v>0</v>
      </c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P8" s="73"/>
      <c r="GR8" s="74">
        <v>25.5</v>
      </c>
      <c r="GS8" s="49">
        <v>24</v>
      </c>
      <c r="GT8" s="55">
        <f t="shared" si="10"/>
        <v>2</v>
      </c>
      <c r="GU8" s="55">
        <f t="shared" si="11"/>
        <v>5</v>
      </c>
      <c r="GV8" s="75">
        <v>1</v>
      </c>
      <c r="GW8" s="75">
        <v>4</v>
      </c>
      <c r="GX8" s="76"/>
      <c r="GY8" s="75">
        <v>26</v>
      </c>
      <c r="GZ8" s="77">
        <f>(GY8*1.2)*(Prices!$B$5/32)</f>
        <v>39</v>
      </c>
      <c r="HA8" s="82">
        <f>(GY8*1.3)*(Prices!$C$4/32)</f>
        <v>67.600000000000009</v>
      </c>
      <c r="HB8" s="82">
        <f>GV8*Prices!$B$2+GW8*Prices!$B$3</f>
        <v>56.2</v>
      </c>
      <c r="HC8" s="79">
        <f>GU8*Prices!$B$9</f>
        <v>30</v>
      </c>
      <c r="HD8" s="80">
        <f t="shared" si="12"/>
        <v>192.8</v>
      </c>
      <c r="HE8" s="80">
        <f>GU8*Prices!$B$10</f>
        <v>45</v>
      </c>
      <c r="HF8" s="80">
        <f t="shared" si="13"/>
        <v>207.8</v>
      </c>
      <c r="HG8" s="80">
        <f>GU8*Prices!$B$11</f>
        <v>50</v>
      </c>
      <c r="HH8" s="80">
        <f t="shared" si="14"/>
        <v>212.8</v>
      </c>
      <c r="HI8" s="80">
        <f>GU8*Prices!$B$12</f>
        <v>60</v>
      </c>
      <c r="HJ8" s="80">
        <f t="shared" si="15"/>
        <v>222.8</v>
      </c>
      <c r="HK8" s="80">
        <f>GU8*Prices!$B$13</f>
        <v>65</v>
      </c>
      <c r="HL8" s="80">
        <f t="shared" si="16"/>
        <v>227.8</v>
      </c>
      <c r="HM8" s="80">
        <f>GU8*Prices!$B$14</f>
        <v>77.5</v>
      </c>
      <c r="HN8" s="80">
        <f t="shared" si="17"/>
        <v>240.3</v>
      </c>
      <c r="HO8" s="80">
        <f>GU8*Prices!$B$15</f>
        <v>87.5</v>
      </c>
      <c r="HP8" s="80">
        <f t="shared" si="18"/>
        <v>250.3</v>
      </c>
      <c r="HQ8" s="80">
        <f>GU8*Prices!$B$16</f>
        <v>122.5</v>
      </c>
      <c r="HR8" s="80">
        <f t="shared" si="19"/>
        <v>285.3</v>
      </c>
      <c r="HS8" s="80">
        <f>GU8*Prices!$B$17</f>
        <v>0</v>
      </c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P8" s="73"/>
      <c r="IQ8" s="73"/>
      <c r="IS8" s="74">
        <v>25.5</v>
      </c>
      <c r="IT8" s="49">
        <v>24</v>
      </c>
      <c r="IU8" s="55">
        <f t="shared" si="20"/>
        <v>2</v>
      </c>
      <c r="IV8" s="55">
        <f t="shared" si="21"/>
        <v>5</v>
      </c>
      <c r="IW8" s="75">
        <v>1</v>
      </c>
      <c r="IX8" s="75">
        <v>4</v>
      </c>
      <c r="IY8" s="76">
        <f t="shared" si="43"/>
        <v>41.199999999999996</v>
      </c>
      <c r="IZ8" s="75">
        <v>26</v>
      </c>
      <c r="JA8" s="77">
        <f>(IZ8*1.2)*(Prices!$B$5/32)</f>
        <v>39</v>
      </c>
      <c r="JB8" s="82">
        <f>(IZ8*1.3)*(Prices!$B$4/32)</f>
        <v>84.500000000000014</v>
      </c>
      <c r="JC8" s="82">
        <f>IW8*Prices!$B$2+IX8*Prices!$B$3</f>
        <v>56.2</v>
      </c>
      <c r="JD8" s="79">
        <f>IV8*Prices!$B$9</f>
        <v>30</v>
      </c>
      <c r="JE8" s="80">
        <f t="shared" si="22"/>
        <v>250.9</v>
      </c>
      <c r="JF8" s="80">
        <f>IV8*Prices!$B$10</f>
        <v>45</v>
      </c>
      <c r="JG8" s="80">
        <f t="shared" si="23"/>
        <v>265.90000000000003</v>
      </c>
      <c r="JH8" s="80">
        <f>IV8*Prices!$B$11</f>
        <v>50</v>
      </c>
      <c r="JI8" s="80">
        <f t="shared" si="24"/>
        <v>270.90000000000003</v>
      </c>
      <c r="JJ8" s="80">
        <f>IV8*Prices!$B$12</f>
        <v>60</v>
      </c>
      <c r="JK8" s="80">
        <f t="shared" si="25"/>
        <v>280.90000000000003</v>
      </c>
      <c r="JL8" s="80">
        <f>IV8*Prices!$B$13</f>
        <v>65</v>
      </c>
      <c r="JM8" s="80">
        <f t="shared" si="26"/>
        <v>285.90000000000003</v>
      </c>
      <c r="JN8" s="80">
        <f>IV8*Prices!$B$14</f>
        <v>77.5</v>
      </c>
      <c r="JO8" s="80">
        <f t="shared" si="27"/>
        <v>298.39999999999998</v>
      </c>
      <c r="JP8" s="80">
        <f>IV8*Prices!$B$15</f>
        <v>87.5</v>
      </c>
      <c r="JQ8" s="80">
        <f t="shared" si="28"/>
        <v>308.39999999999998</v>
      </c>
      <c r="JR8" s="80">
        <f>IV8*Prices!$B$16</f>
        <v>122.5</v>
      </c>
      <c r="JS8" s="80">
        <f t="shared" si="29"/>
        <v>343.4</v>
      </c>
      <c r="JT8" s="80">
        <f>IV8*Prices!$B$17</f>
        <v>0</v>
      </c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197">
        <v>1</v>
      </c>
      <c r="LB8" s="200">
        <v>0</v>
      </c>
      <c r="LC8" s="82">
        <f t="shared" si="44"/>
        <v>52.199999999999996</v>
      </c>
      <c r="LD8" s="82">
        <f t="shared" si="45"/>
        <v>69.3</v>
      </c>
      <c r="LE8" s="82">
        <f t="shared" si="46"/>
        <v>11</v>
      </c>
      <c r="LF8" s="82">
        <f t="shared" si="47"/>
        <v>41.199999999999996</v>
      </c>
      <c r="LG8" s="80">
        <f t="shared" si="48"/>
        <v>58.3</v>
      </c>
      <c r="LH8" s="234">
        <f t="shared" si="49"/>
        <v>41.199999999999996</v>
      </c>
      <c r="LI8" s="73"/>
      <c r="LK8" s="74">
        <v>25.5</v>
      </c>
      <c r="LL8" s="49">
        <v>24</v>
      </c>
      <c r="LM8" s="55">
        <f t="shared" si="30"/>
        <v>2</v>
      </c>
      <c r="LN8" s="55">
        <f t="shared" si="31"/>
        <v>5</v>
      </c>
      <c r="LO8" s="75">
        <v>1</v>
      </c>
      <c r="LP8" s="75">
        <v>4</v>
      </c>
      <c r="LQ8" s="76">
        <f t="shared" si="50"/>
        <v>41.199999999999996</v>
      </c>
      <c r="LR8" s="75">
        <v>26</v>
      </c>
      <c r="LS8" s="77">
        <f>(LR8*1.2)*(Prices!$B$5/32)</f>
        <v>39</v>
      </c>
      <c r="LT8" s="82">
        <f>(LR8*1.3)*(Prices!$C$4/32)</f>
        <v>67.600000000000009</v>
      </c>
      <c r="LU8" s="82">
        <f>LO8*Prices!$B$2+LP8*Prices!$B$3</f>
        <v>56.2</v>
      </c>
      <c r="LV8" s="79">
        <f>LN8*Prices!$B$9</f>
        <v>30</v>
      </c>
      <c r="LW8" s="80">
        <f t="shared" si="32"/>
        <v>234</v>
      </c>
      <c r="LX8" s="80">
        <f>LN8*Prices!$B$10</f>
        <v>45</v>
      </c>
      <c r="LY8" s="80">
        <f t="shared" si="33"/>
        <v>249</v>
      </c>
      <c r="LZ8" s="80">
        <f>LN8*Prices!$B$11</f>
        <v>50</v>
      </c>
      <c r="MA8" s="80">
        <f t="shared" si="34"/>
        <v>254</v>
      </c>
      <c r="MB8" s="80">
        <f>LN8*Prices!$B$12</f>
        <v>60</v>
      </c>
      <c r="MC8" s="80">
        <f t="shared" si="35"/>
        <v>264</v>
      </c>
      <c r="MD8" s="80">
        <f>LN8*Prices!$B$13</f>
        <v>65</v>
      </c>
      <c r="ME8" s="80">
        <f t="shared" si="36"/>
        <v>269</v>
      </c>
      <c r="MF8" s="80">
        <f>LN8*Prices!$B$14</f>
        <v>77.5</v>
      </c>
      <c r="MG8" s="80">
        <f t="shared" si="37"/>
        <v>281.5</v>
      </c>
      <c r="MH8" s="80">
        <f>LN8*Prices!$B$15</f>
        <v>87.5</v>
      </c>
      <c r="MI8" s="80">
        <f t="shared" si="38"/>
        <v>291.5</v>
      </c>
      <c r="MJ8" s="80">
        <f>LN8*Prices!$B$16</f>
        <v>122.5</v>
      </c>
      <c r="MK8" s="80">
        <f t="shared" si="39"/>
        <v>326.5</v>
      </c>
      <c r="ML8" s="80">
        <f>LN8*Prices!$B$17</f>
        <v>0</v>
      </c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</row>
    <row r="9" spans="1:365" ht="18" customHeight="1" x14ac:dyDescent="0.25">
      <c r="A9" s="160" t="s">
        <v>106</v>
      </c>
      <c r="B9" s="69" t="s">
        <v>93</v>
      </c>
      <c r="C9" s="69" t="str">
        <f t="shared" si="40"/>
        <v>Base Cab: 1 drawer - 2 doors (25" to 27")</v>
      </c>
      <c r="D9" s="70" t="s">
        <v>105</v>
      </c>
      <c r="E9" s="68" t="s">
        <v>107</v>
      </c>
      <c r="F9" s="267" t="s">
        <v>106</v>
      </c>
      <c r="G9" s="261">
        <f>ROUND(FD9/Prices!$B$27,0)</f>
        <v>531</v>
      </c>
      <c r="H9" s="71">
        <f>G9*Prices!$B$6+G9</f>
        <v>610.65</v>
      </c>
      <c r="I9" s="71">
        <f>ROUND(FF9/Prices!$B$27,0)</f>
        <v>571</v>
      </c>
      <c r="J9" s="71">
        <f>I9*Prices!$B$6+I9</f>
        <v>656.65</v>
      </c>
      <c r="K9" s="71">
        <f>ROUND(FH9/Prices!$B$27,0)</f>
        <v>584</v>
      </c>
      <c r="L9" s="71">
        <f>K9*Prices!$B$6+K9</f>
        <v>671.6</v>
      </c>
      <c r="M9" s="71">
        <f>ROUND(FJ9/Prices!$B$27,0)</f>
        <v>611</v>
      </c>
      <c r="N9" s="71">
        <f>M9*Prices!$B$6+M9</f>
        <v>702.65</v>
      </c>
      <c r="O9" s="71">
        <f>ROUND(FL9/Prices!$B$27,0)</f>
        <v>625</v>
      </c>
      <c r="P9" s="71">
        <f>O9*Prices!$B$6+O9</f>
        <v>718.75</v>
      </c>
      <c r="Q9" s="71">
        <f>ROUND(FN9/Prices!$B$27,0)</f>
        <v>658</v>
      </c>
      <c r="R9" s="71">
        <f>Q9*Prices!$B$6+Q9</f>
        <v>756.7</v>
      </c>
      <c r="S9" s="71">
        <f>ROUND(FP9/Prices!$B$27,0)</f>
        <v>685</v>
      </c>
      <c r="T9" s="71">
        <f>S9*Prices!$B$6+S9</f>
        <v>787.75</v>
      </c>
      <c r="U9" s="71">
        <f>ROUND(FR9/Prices!$B$27,0)</f>
        <v>779</v>
      </c>
      <c r="V9" s="71">
        <f>U9*Prices!$B$6+U9</f>
        <v>895.85</v>
      </c>
      <c r="W9" s="55"/>
      <c r="X9" s="55"/>
      <c r="Y9" s="55"/>
      <c r="Z9" s="55"/>
      <c r="AA9" s="55"/>
      <c r="AB9" s="71">
        <f>ROUND(HD9/Prices!$B$27,0)</f>
        <v>488</v>
      </c>
      <c r="AC9" s="71">
        <f>AB9*Prices!$B$6+AB9</f>
        <v>561.20000000000005</v>
      </c>
      <c r="AD9" s="71">
        <f>ROUND(HF9/Prices!$B$27,0)</f>
        <v>528</v>
      </c>
      <c r="AE9" s="71">
        <f>AD9*Prices!$B$6+AD9</f>
        <v>607.20000000000005</v>
      </c>
      <c r="AF9" s="71">
        <f>ROUND(HH9/Prices!$B$27,0)</f>
        <v>541</v>
      </c>
      <c r="AG9" s="71">
        <f>AF9*Prices!$B$6+AF9</f>
        <v>622.15</v>
      </c>
      <c r="AH9" s="71">
        <f>ROUND(HJ9/Prices!$B$27,0)</f>
        <v>568</v>
      </c>
      <c r="AI9" s="71">
        <f>AH9*Prices!$B$6+AH9</f>
        <v>653.20000000000005</v>
      </c>
      <c r="AJ9" s="71">
        <f>ROUND(HL9/Prices!$B$27,0)</f>
        <v>581</v>
      </c>
      <c r="AK9" s="71">
        <f>AJ9*Prices!$B$6+AJ9</f>
        <v>668.15</v>
      </c>
      <c r="AL9" s="71">
        <f>ROUND(HN9/Prices!$B$27,0)</f>
        <v>615</v>
      </c>
      <c r="AM9" s="71">
        <f>AL9*Prices!$B$6+AL9</f>
        <v>707.25</v>
      </c>
      <c r="AN9" s="71">
        <f>ROUND(HP9/Prices!$B$27,0)</f>
        <v>642</v>
      </c>
      <c r="AO9" s="71">
        <f>AN9*Prices!$B$6+AN9</f>
        <v>738.3</v>
      </c>
      <c r="AP9" s="71">
        <f>ROUND(HR9/Prices!$B$27,0)</f>
        <v>735</v>
      </c>
      <c r="AQ9" s="71">
        <f>AP9*Prices!$B$6+AP9</f>
        <v>845.25</v>
      </c>
      <c r="AW9" s="71">
        <f t="shared" si="0"/>
        <v>488</v>
      </c>
      <c r="AX9" s="71">
        <f t="shared" si="0"/>
        <v>561.20000000000005</v>
      </c>
      <c r="AY9" s="71">
        <f t="shared" si="0"/>
        <v>528</v>
      </c>
      <c r="AZ9" s="71">
        <f t="shared" si="0"/>
        <v>607.20000000000005</v>
      </c>
      <c r="BA9" s="71">
        <f t="shared" si="0"/>
        <v>541</v>
      </c>
      <c r="BB9" s="71">
        <f t="shared" si="0"/>
        <v>622.15</v>
      </c>
      <c r="BC9" s="71">
        <f t="shared" si="0"/>
        <v>568</v>
      </c>
      <c r="BD9" s="71">
        <f t="shared" si="0"/>
        <v>653.20000000000005</v>
      </c>
      <c r="BE9" s="71">
        <f t="shared" si="0"/>
        <v>581</v>
      </c>
      <c r="BF9" s="71">
        <f t="shared" si="0"/>
        <v>668.15</v>
      </c>
      <c r="BG9" s="71">
        <f t="shared" si="0"/>
        <v>615</v>
      </c>
      <c r="BH9" s="71">
        <f t="shared" si="0"/>
        <v>707.25</v>
      </c>
      <c r="BI9" s="71">
        <f t="shared" si="0"/>
        <v>642</v>
      </c>
      <c r="BJ9" s="71">
        <f t="shared" si="0"/>
        <v>738.3</v>
      </c>
      <c r="BK9" s="71">
        <f t="shared" si="0"/>
        <v>735</v>
      </c>
      <c r="BL9" s="71">
        <f t="shared" si="0"/>
        <v>845.25</v>
      </c>
      <c r="BM9" s="55"/>
      <c r="BN9" s="72"/>
      <c r="BO9" s="72"/>
      <c r="BP9" s="72"/>
      <c r="BQ9" s="72"/>
      <c r="BR9" s="72"/>
      <c r="BS9" s="72"/>
      <c r="BT9" s="55"/>
      <c r="BU9" s="71">
        <f>ROUND(JE9/Prices!$B$27,0)</f>
        <v>634</v>
      </c>
      <c r="BV9" s="71">
        <f>BU9*Prices!$B$6+BU9</f>
        <v>729.1</v>
      </c>
      <c r="BW9" s="71">
        <f>ROUND(JG9/Prices!$B$27,0)</f>
        <v>674</v>
      </c>
      <c r="BX9" s="71">
        <f>BW9*Prices!$B$6+BW9</f>
        <v>775.1</v>
      </c>
      <c r="BY9" s="71">
        <f>ROUND(JI9/Prices!$B$27,0)</f>
        <v>688</v>
      </c>
      <c r="BZ9" s="71">
        <f>BY9*Prices!$B$6+BY9</f>
        <v>791.2</v>
      </c>
      <c r="CA9" s="71">
        <f>ROUND(JK9/Prices!$B$27,0)</f>
        <v>714</v>
      </c>
      <c r="CB9" s="71">
        <f>CA9*Prices!$B$6+CA9</f>
        <v>821.1</v>
      </c>
      <c r="CC9" s="71">
        <f>ROUND(JM9/Prices!$B$27,0)</f>
        <v>728</v>
      </c>
      <c r="CD9" s="71">
        <f>CC9*Prices!$B$6+CC9</f>
        <v>837.2</v>
      </c>
      <c r="CE9" s="71">
        <f>ROUND(JO9/Prices!$B$27,0)</f>
        <v>761</v>
      </c>
      <c r="CF9" s="71">
        <f>CE9*Prices!$B$6+CE9</f>
        <v>875.15</v>
      </c>
      <c r="CG9" s="71">
        <f>ROUND(JQ9/Prices!$B$27,0)</f>
        <v>788</v>
      </c>
      <c r="CH9" s="71">
        <f>CG9*Prices!$B$6+CG9</f>
        <v>906.2</v>
      </c>
      <c r="CI9" s="71">
        <f>ROUND(JS9/Prices!$B$27,0)</f>
        <v>882</v>
      </c>
      <c r="CJ9" s="71">
        <f>CI9*Prices!$B$6+CI9</f>
        <v>1014.3</v>
      </c>
      <c r="CK9" s="55"/>
      <c r="CL9" s="55"/>
      <c r="CM9" s="55"/>
      <c r="CN9" s="55"/>
      <c r="CO9" s="55"/>
      <c r="CP9" s="71">
        <f>ROUND(LW9/Prices!$B$27,0)</f>
        <v>591</v>
      </c>
      <c r="CQ9" s="71">
        <f>CP9*Prices!$B$6+CP9</f>
        <v>679.65</v>
      </c>
      <c r="CR9" s="71">
        <f>ROUND(LY9/Prices!$B$27,0)</f>
        <v>631</v>
      </c>
      <c r="CS9" s="71">
        <f>CR9*Prices!$B$6+CR9</f>
        <v>725.65</v>
      </c>
      <c r="CT9" s="71">
        <f>ROUND(MA9/Prices!$B$27,0)</f>
        <v>644</v>
      </c>
      <c r="CU9" s="71">
        <f>CT9*Prices!$B$6+CT9</f>
        <v>740.6</v>
      </c>
      <c r="CV9" s="71">
        <f>ROUND(MC9/Prices!$B$27,0)</f>
        <v>671</v>
      </c>
      <c r="CW9" s="71">
        <f>CV9*Prices!$B$6+CV9</f>
        <v>771.65</v>
      </c>
      <c r="CX9" s="71">
        <f>ROUND(ME9/Prices!$B$27,0)</f>
        <v>684</v>
      </c>
      <c r="CY9" s="71">
        <f>CX9*Prices!$B$6+CX9</f>
        <v>786.6</v>
      </c>
      <c r="CZ9" s="71">
        <f>ROUND(MG9/Prices!$B$27,0)</f>
        <v>718</v>
      </c>
      <c r="DA9" s="71">
        <f>CZ9*Prices!$B$6+CZ9</f>
        <v>825.7</v>
      </c>
      <c r="DB9" s="71">
        <f>ROUND(MI9/Prices!$B$27,0)</f>
        <v>745</v>
      </c>
      <c r="DC9" s="71">
        <f>DB9*Prices!$B$6+DB9</f>
        <v>856.75</v>
      </c>
      <c r="DD9" s="71">
        <f>ROUND(MK9/Prices!$B$27,0)</f>
        <v>838</v>
      </c>
      <c r="DE9" s="71">
        <f>DD9*Prices!$B$6+DD9</f>
        <v>963.7</v>
      </c>
      <c r="DK9" s="71">
        <f t="shared" si="1"/>
        <v>591</v>
      </c>
      <c r="DL9" s="71">
        <f t="shared" si="1"/>
        <v>679.65</v>
      </c>
      <c r="DM9" s="71">
        <f t="shared" si="1"/>
        <v>631</v>
      </c>
      <c r="DN9" s="71">
        <f t="shared" si="1"/>
        <v>725.65</v>
      </c>
      <c r="DO9" s="71">
        <f t="shared" si="1"/>
        <v>644</v>
      </c>
      <c r="DP9" s="71">
        <f t="shared" si="1"/>
        <v>740.6</v>
      </c>
      <c r="DQ9" s="71">
        <f t="shared" si="1"/>
        <v>671</v>
      </c>
      <c r="DR9" s="71">
        <f t="shared" si="1"/>
        <v>771.65</v>
      </c>
      <c r="DS9" s="71">
        <f t="shared" si="1"/>
        <v>684</v>
      </c>
      <c r="DT9" s="71">
        <f t="shared" si="1"/>
        <v>786.6</v>
      </c>
      <c r="DU9" s="71">
        <f t="shared" si="1"/>
        <v>718</v>
      </c>
      <c r="DV9" s="71">
        <f t="shared" si="1"/>
        <v>825.7</v>
      </c>
      <c r="DW9" s="71">
        <f t="shared" si="1"/>
        <v>745</v>
      </c>
      <c r="DX9" s="71">
        <f t="shared" si="1"/>
        <v>856.75</v>
      </c>
      <c r="DY9" s="71">
        <f t="shared" si="1"/>
        <v>838</v>
      </c>
      <c r="DZ9" s="71">
        <f t="shared" si="1"/>
        <v>963.7</v>
      </c>
      <c r="EA9" s="55"/>
      <c r="EB9" s="55"/>
      <c r="EC9" s="72"/>
      <c r="ED9" s="72"/>
      <c r="EE9" s="72"/>
      <c r="EF9" s="72"/>
      <c r="EG9" s="72"/>
      <c r="EH9" s="72"/>
      <c r="EI9" s="55"/>
      <c r="EJ9" s="55"/>
      <c r="EK9" s="55"/>
      <c r="EL9" s="55"/>
      <c r="EM9" s="55"/>
      <c r="EN9" s="55"/>
      <c r="EO9" s="73"/>
      <c r="EP9" s="73"/>
      <c r="ER9" s="74">
        <v>27.5</v>
      </c>
      <c r="ES9" s="49">
        <v>27</v>
      </c>
      <c r="ET9" s="55">
        <f t="shared" si="41"/>
        <v>2.25</v>
      </c>
      <c r="EU9" s="55">
        <f t="shared" si="42"/>
        <v>5.625</v>
      </c>
      <c r="EV9" s="75">
        <v>1</v>
      </c>
      <c r="EW9" s="75">
        <v>4</v>
      </c>
      <c r="EY9" s="75">
        <v>28</v>
      </c>
      <c r="EZ9" s="77">
        <f>(EY9*1.2)*(Prices!$B$5/32)</f>
        <v>42</v>
      </c>
      <c r="FA9" s="82">
        <f>(EY9*1.3)*(Prices!$B$4/32)</f>
        <v>91</v>
      </c>
      <c r="FB9" s="82">
        <f>EV9*Prices!$B$2+EW9*Prices!$B$3</f>
        <v>56.2</v>
      </c>
      <c r="FC9" s="79">
        <f>EU9*Prices!$B$9</f>
        <v>33.75</v>
      </c>
      <c r="FD9" s="80">
        <f t="shared" si="2"/>
        <v>222.95</v>
      </c>
      <c r="FE9" s="80">
        <f>EU9*Prices!$B$10</f>
        <v>50.625</v>
      </c>
      <c r="FF9" s="80">
        <f t="shared" si="3"/>
        <v>239.82499999999999</v>
      </c>
      <c r="FG9" s="80">
        <f>EU9*Prices!$B$11</f>
        <v>56.25</v>
      </c>
      <c r="FH9" s="80">
        <f t="shared" si="4"/>
        <v>245.45</v>
      </c>
      <c r="FI9" s="80">
        <f>EU9*Prices!$B$12</f>
        <v>67.5</v>
      </c>
      <c r="FJ9" s="80">
        <f t="shared" si="5"/>
        <v>256.7</v>
      </c>
      <c r="FK9" s="80">
        <f>EU9*Prices!$B$13</f>
        <v>73.125</v>
      </c>
      <c r="FL9" s="80">
        <f t="shared" si="6"/>
        <v>262.32499999999999</v>
      </c>
      <c r="FM9" s="80">
        <f>EU9*Prices!$B$14</f>
        <v>87.1875</v>
      </c>
      <c r="FN9" s="80">
        <f t="shared" si="7"/>
        <v>276.38749999999999</v>
      </c>
      <c r="FO9" s="80">
        <f>EU9*Prices!$B$15</f>
        <v>98.4375</v>
      </c>
      <c r="FP9" s="80">
        <f t="shared" si="8"/>
        <v>287.63749999999999</v>
      </c>
      <c r="FQ9" s="80">
        <f>EU9*Prices!$B$16</f>
        <v>137.8125</v>
      </c>
      <c r="FR9" s="80">
        <f t="shared" si="9"/>
        <v>327.01249999999999</v>
      </c>
      <c r="FS9" s="80">
        <f>EU9*Prices!$B$17</f>
        <v>0</v>
      </c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P9" s="73"/>
      <c r="GR9" s="74">
        <v>27.5</v>
      </c>
      <c r="GS9" s="49">
        <v>27</v>
      </c>
      <c r="GT9" s="55">
        <f t="shared" si="10"/>
        <v>2.25</v>
      </c>
      <c r="GU9" s="55">
        <f t="shared" si="11"/>
        <v>5.625</v>
      </c>
      <c r="GV9" s="75">
        <v>1</v>
      </c>
      <c r="GW9" s="75">
        <v>4</v>
      </c>
      <c r="GX9" s="76"/>
      <c r="GY9" s="75">
        <v>28</v>
      </c>
      <c r="GZ9" s="77">
        <f>(GY9*1.2)*(Prices!$B$5/32)</f>
        <v>42</v>
      </c>
      <c r="HA9" s="82">
        <f>(GY9*1.3)*(Prices!$C$4/32)</f>
        <v>72.8</v>
      </c>
      <c r="HB9" s="82">
        <f>GV9*Prices!$B$2+GW9*Prices!$B$3</f>
        <v>56.2</v>
      </c>
      <c r="HC9" s="79">
        <f>GU9*Prices!$B$9</f>
        <v>33.75</v>
      </c>
      <c r="HD9" s="80">
        <f t="shared" si="12"/>
        <v>204.75</v>
      </c>
      <c r="HE9" s="80">
        <f>GU9*Prices!$B$10</f>
        <v>50.625</v>
      </c>
      <c r="HF9" s="80">
        <f t="shared" si="13"/>
        <v>221.625</v>
      </c>
      <c r="HG9" s="80">
        <f>GU9*Prices!$B$11</f>
        <v>56.25</v>
      </c>
      <c r="HH9" s="80">
        <f t="shared" si="14"/>
        <v>227.25</v>
      </c>
      <c r="HI9" s="80">
        <f>GU9*Prices!$B$12</f>
        <v>67.5</v>
      </c>
      <c r="HJ9" s="80">
        <f t="shared" si="15"/>
        <v>238.5</v>
      </c>
      <c r="HK9" s="80">
        <f>GU9*Prices!$B$13</f>
        <v>73.125</v>
      </c>
      <c r="HL9" s="80">
        <f t="shared" si="16"/>
        <v>244.125</v>
      </c>
      <c r="HM9" s="80">
        <f>GU9*Prices!$B$14</f>
        <v>87.1875</v>
      </c>
      <c r="HN9" s="80">
        <f t="shared" si="17"/>
        <v>258.1875</v>
      </c>
      <c r="HO9" s="80">
        <f>GU9*Prices!$B$15</f>
        <v>98.4375</v>
      </c>
      <c r="HP9" s="80">
        <f t="shared" si="18"/>
        <v>269.4375</v>
      </c>
      <c r="HQ9" s="80">
        <f>GU9*Prices!$B$16</f>
        <v>137.8125</v>
      </c>
      <c r="HR9" s="80">
        <f t="shared" si="19"/>
        <v>308.8125</v>
      </c>
      <c r="HS9" s="80">
        <f>GU9*Prices!$B$17</f>
        <v>0</v>
      </c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P9" s="73"/>
      <c r="IQ9" s="73"/>
      <c r="IS9" s="74">
        <v>27.5</v>
      </c>
      <c r="IT9" s="49">
        <v>27</v>
      </c>
      <c r="IU9" s="55">
        <f t="shared" si="20"/>
        <v>2.25</v>
      </c>
      <c r="IV9" s="55">
        <f t="shared" si="21"/>
        <v>5.625</v>
      </c>
      <c r="IW9" s="75">
        <v>1</v>
      </c>
      <c r="IX9" s="75">
        <v>4</v>
      </c>
      <c r="IY9" s="76">
        <f t="shared" si="43"/>
        <v>43.304999999999993</v>
      </c>
      <c r="IZ9" s="75">
        <v>28</v>
      </c>
      <c r="JA9" s="77">
        <f>(IZ9*1.2)*(Prices!$B$5/32)</f>
        <v>42</v>
      </c>
      <c r="JB9" s="82">
        <f>(IZ9*1.3)*(Prices!$B$4/32)</f>
        <v>91</v>
      </c>
      <c r="JC9" s="82">
        <f>IW9*Prices!$B$2+IX9*Prices!$B$3</f>
        <v>56.2</v>
      </c>
      <c r="JD9" s="79">
        <f>IV9*Prices!$B$9</f>
        <v>33.75</v>
      </c>
      <c r="JE9" s="80">
        <f t="shared" si="22"/>
        <v>266.255</v>
      </c>
      <c r="JF9" s="80">
        <f>IV9*Prices!$B$10</f>
        <v>50.625</v>
      </c>
      <c r="JG9" s="80">
        <f t="shared" si="23"/>
        <v>283.13</v>
      </c>
      <c r="JH9" s="80">
        <f>IV9*Prices!$B$11</f>
        <v>56.25</v>
      </c>
      <c r="JI9" s="80">
        <f t="shared" si="24"/>
        <v>288.755</v>
      </c>
      <c r="JJ9" s="80">
        <f>IV9*Prices!$B$12</f>
        <v>67.5</v>
      </c>
      <c r="JK9" s="80">
        <f t="shared" si="25"/>
        <v>300.005</v>
      </c>
      <c r="JL9" s="80">
        <f>IV9*Prices!$B$13</f>
        <v>73.125</v>
      </c>
      <c r="JM9" s="80">
        <f t="shared" si="26"/>
        <v>305.63</v>
      </c>
      <c r="JN9" s="80">
        <f>IV9*Prices!$B$14</f>
        <v>87.1875</v>
      </c>
      <c r="JO9" s="80">
        <f t="shared" si="27"/>
        <v>319.6925</v>
      </c>
      <c r="JP9" s="80">
        <f>IV9*Prices!$B$15</f>
        <v>98.4375</v>
      </c>
      <c r="JQ9" s="80">
        <f t="shared" si="28"/>
        <v>330.9425</v>
      </c>
      <c r="JR9" s="80">
        <f>IV9*Prices!$B$16</f>
        <v>137.8125</v>
      </c>
      <c r="JS9" s="80">
        <f t="shared" si="29"/>
        <v>370.3175</v>
      </c>
      <c r="JT9" s="80">
        <f>IV9*Prices!$B$17</f>
        <v>0</v>
      </c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197">
        <v>1</v>
      </c>
      <c r="LB9" s="200">
        <v>0</v>
      </c>
      <c r="LC9" s="82">
        <f t="shared" si="44"/>
        <v>55.679999999999993</v>
      </c>
      <c r="LD9" s="82">
        <f t="shared" si="45"/>
        <v>73.92</v>
      </c>
      <c r="LE9" s="82">
        <f t="shared" si="46"/>
        <v>12.375</v>
      </c>
      <c r="LF9" s="82">
        <f t="shared" si="47"/>
        <v>43.304999999999993</v>
      </c>
      <c r="LG9" s="80">
        <f t="shared" si="48"/>
        <v>61.545000000000002</v>
      </c>
      <c r="LH9" s="234">
        <f t="shared" si="49"/>
        <v>43.304999999999993</v>
      </c>
      <c r="LI9" s="73"/>
      <c r="LK9" s="74">
        <v>27.5</v>
      </c>
      <c r="LL9" s="49">
        <v>27</v>
      </c>
      <c r="LM9" s="55">
        <f t="shared" si="30"/>
        <v>2.25</v>
      </c>
      <c r="LN9" s="55">
        <f t="shared" si="31"/>
        <v>5.625</v>
      </c>
      <c r="LO9" s="75">
        <v>1</v>
      </c>
      <c r="LP9" s="75">
        <v>4</v>
      </c>
      <c r="LQ9" s="76">
        <f t="shared" si="50"/>
        <v>43.304999999999993</v>
      </c>
      <c r="LR9" s="75">
        <v>28</v>
      </c>
      <c r="LS9" s="77">
        <f>(LR9*1.2)*(Prices!$B$5/32)</f>
        <v>42</v>
      </c>
      <c r="LT9" s="82">
        <f>(LR9*1.3)*(Prices!$C$4/32)</f>
        <v>72.8</v>
      </c>
      <c r="LU9" s="82">
        <f>LO9*Prices!$B$2+LP9*Prices!$B$3</f>
        <v>56.2</v>
      </c>
      <c r="LV9" s="79">
        <f>LN9*Prices!$B$9</f>
        <v>33.75</v>
      </c>
      <c r="LW9" s="80">
        <f t="shared" si="32"/>
        <v>248.05500000000001</v>
      </c>
      <c r="LX9" s="80">
        <f>LN9*Prices!$B$10</f>
        <v>50.625</v>
      </c>
      <c r="LY9" s="80">
        <f t="shared" si="33"/>
        <v>264.93</v>
      </c>
      <c r="LZ9" s="80">
        <f>LN9*Prices!$B$11</f>
        <v>56.25</v>
      </c>
      <c r="MA9" s="80">
        <f t="shared" si="34"/>
        <v>270.55500000000001</v>
      </c>
      <c r="MB9" s="80">
        <f>LN9*Prices!$B$12</f>
        <v>67.5</v>
      </c>
      <c r="MC9" s="80">
        <f t="shared" si="35"/>
        <v>281.80500000000001</v>
      </c>
      <c r="MD9" s="80">
        <f>LN9*Prices!$B$13</f>
        <v>73.125</v>
      </c>
      <c r="ME9" s="80">
        <f t="shared" si="36"/>
        <v>287.43</v>
      </c>
      <c r="MF9" s="80">
        <f>LN9*Prices!$B$14</f>
        <v>87.1875</v>
      </c>
      <c r="MG9" s="80">
        <f t="shared" si="37"/>
        <v>301.49250000000001</v>
      </c>
      <c r="MH9" s="80">
        <f>LN9*Prices!$B$15</f>
        <v>98.4375</v>
      </c>
      <c r="MI9" s="80">
        <f t="shared" si="38"/>
        <v>312.74250000000001</v>
      </c>
      <c r="MJ9" s="80">
        <f>LN9*Prices!$B$16</f>
        <v>137.8125</v>
      </c>
      <c r="MK9" s="80">
        <f t="shared" si="39"/>
        <v>352.11750000000001</v>
      </c>
      <c r="ML9" s="80">
        <f>LN9*Prices!$B$17</f>
        <v>0</v>
      </c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</row>
    <row r="10" spans="1:365" ht="18" customHeight="1" x14ac:dyDescent="0.25">
      <c r="A10" s="171" t="s">
        <v>108</v>
      </c>
      <c r="B10" s="69" t="s">
        <v>93</v>
      </c>
      <c r="C10" s="69" t="str">
        <f t="shared" si="40"/>
        <v>Base Cab: 1 drawer - 2 doors (28" to 30")</v>
      </c>
      <c r="D10" s="70" t="s">
        <v>105</v>
      </c>
      <c r="E10" s="68" t="s">
        <v>109</v>
      </c>
      <c r="F10" s="268" t="s">
        <v>108</v>
      </c>
      <c r="G10" s="261">
        <f>ROUND(FD10/Prices!$B$27,0)</f>
        <v>551</v>
      </c>
      <c r="H10" s="71">
        <f>G10*Prices!$B$6+G10</f>
        <v>633.65</v>
      </c>
      <c r="I10" s="71">
        <f>ROUND(FF10/Prices!$B$27,0)</f>
        <v>596</v>
      </c>
      <c r="J10" s="71">
        <f>I10*Prices!$B$6+I10</f>
        <v>685.4</v>
      </c>
      <c r="K10" s="71">
        <f>ROUND(FH10/Prices!$B$27,0)</f>
        <v>611</v>
      </c>
      <c r="L10" s="71">
        <f>K10*Prices!$B$6+K10</f>
        <v>702.65</v>
      </c>
      <c r="M10" s="71">
        <f>ROUND(FJ10/Prices!$B$27,0)</f>
        <v>640</v>
      </c>
      <c r="N10" s="71">
        <f>M10*Prices!$B$6+M10</f>
        <v>736</v>
      </c>
      <c r="O10" s="71">
        <f>ROUND(FL10/Prices!$B$27,0)</f>
        <v>655</v>
      </c>
      <c r="P10" s="71">
        <f>O10*Prices!$B$6+O10</f>
        <v>753.25</v>
      </c>
      <c r="Q10" s="71">
        <f>ROUND(FN10/Prices!$B$27,0)</f>
        <v>692</v>
      </c>
      <c r="R10" s="71">
        <f>Q10*Prices!$B$6+Q10</f>
        <v>795.8</v>
      </c>
      <c r="S10" s="71">
        <f>ROUND(FP10/Prices!$B$27,0)</f>
        <v>722</v>
      </c>
      <c r="T10" s="71">
        <f>S10*Prices!$B$6+S10</f>
        <v>830.3</v>
      </c>
      <c r="U10" s="71">
        <f>ROUND(FR10/Prices!$B$27,0)</f>
        <v>826</v>
      </c>
      <c r="V10" s="71">
        <f>U10*Prices!$B$6+U10</f>
        <v>949.9</v>
      </c>
      <c r="W10" s="55"/>
      <c r="X10" s="55"/>
      <c r="Y10" s="55"/>
      <c r="Z10" s="55"/>
      <c r="AA10" s="55"/>
      <c r="AB10" s="71">
        <f>ROUND(HD10/Prices!$B$27,0)</f>
        <v>506</v>
      </c>
      <c r="AC10" s="71">
        <f>AB10*Prices!$B$6+AB10</f>
        <v>581.9</v>
      </c>
      <c r="AD10" s="71">
        <f>ROUND(HF10/Prices!$B$27,0)</f>
        <v>551</v>
      </c>
      <c r="AE10" s="71">
        <f>AD10*Prices!$B$6+AD10</f>
        <v>633.65</v>
      </c>
      <c r="AF10" s="71">
        <f>ROUND(HH10/Prices!$B$27,0)</f>
        <v>566</v>
      </c>
      <c r="AG10" s="71">
        <f>AF10*Prices!$B$6+AF10</f>
        <v>650.9</v>
      </c>
      <c r="AH10" s="71">
        <f>ROUND(HJ10/Prices!$B$27,0)</f>
        <v>595</v>
      </c>
      <c r="AI10" s="71">
        <f>AH10*Prices!$B$6+AH10</f>
        <v>684.25</v>
      </c>
      <c r="AJ10" s="71">
        <f>ROUND(HL10/Prices!$B$27,0)</f>
        <v>610</v>
      </c>
      <c r="AK10" s="71">
        <f>AJ10*Prices!$B$6+AJ10</f>
        <v>701.5</v>
      </c>
      <c r="AL10" s="71">
        <f>ROUND(HN10/Prices!$B$27,0)</f>
        <v>648</v>
      </c>
      <c r="AM10" s="71">
        <f>AL10*Prices!$B$6+AL10</f>
        <v>745.2</v>
      </c>
      <c r="AN10" s="71">
        <f>ROUND(HP10/Prices!$B$27,0)</f>
        <v>677</v>
      </c>
      <c r="AO10" s="71">
        <f>AN10*Prices!$B$6+AN10</f>
        <v>778.55</v>
      </c>
      <c r="AP10" s="71">
        <f>ROUND(HR10/Prices!$B$27,0)</f>
        <v>781</v>
      </c>
      <c r="AQ10" s="71">
        <f>AP10*Prices!$B$6+AP10</f>
        <v>898.15</v>
      </c>
      <c r="AW10" s="71">
        <f t="shared" si="0"/>
        <v>506</v>
      </c>
      <c r="AX10" s="71">
        <f t="shared" si="0"/>
        <v>581.9</v>
      </c>
      <c r="AY10" s="71">
        <f t="shared" si="0"/>
        <v>551</v>
      </c>
      <c r="AZ10" s="71">
        <f t="shared" si="0"/>
        <v>633.65</v>
      </c>
      <c r="BA10" s="71">
        <f t="shared" si="0"/>
        <v>566</v>
      </c>
      <c r="BB10" s="71">
        <f t="shared" si="0"/>
        <v>650.9</v>
      </c>
      <c r="BC10" s="71">
        <f t="shared" si="0"/>
        <v>595</v>
      </c>
      <c r="BD10" s="71">
        <f t="shared" si="0"/>
        <v>684.25</v>
      </c>
      <c r="BE10" s="71">
        <f t="shared" si="0"/>
        <v>610</v>
      </c>
      <c r="BF10" s="71">
        <f t="shared" si="0"/>
        <v>701.5</v>
      </c>
      <c r="BG10" s="71">
        <f t="shared" si="0"/>
        <v>648</v>
      </c>
      <c r="BH10" s="71">
        <f t="shared" si="0"/>
        <v>745.2</v>
      </c>
      <c r="BI10" s="71">
        <f t="shared" si="0"/>
        <v>677</v>
      </c>
      <c r="BJ10" s="71">
        <f t="shared" si="0"/>
        <v>778.55</v>
      </c>
      <c r="BK10" s="71">
        <f t="shared" si="0"/>
        <v>781</v>
      </c>
      <c r="BL10" s="71">
        <f t="shared" si="0"/>
        <v>898.15</v>
      </c>
      <c r="BM10" s="55"/>
      <c r="BN10" s="72"/>
      <c r="BO10" s="72"/>
      <c r="BP10" s="72"/>
      <c r="BQ10" s="72"/>
      <c r="BR10" s="72"/>
      <c r="BS10" s="72"/>
      <c r="BT10" s="55"/>
      <c r="BU10" s="71">
        <f>ROUND(JE10/Prices!$B$27,0)</f>
        <v>659</v>
      </c>
      <c r="BV10" s="71">
        <f>BU10*Prices!$B$6+BU10</f>
        <v>757.85</v>
      </c>
      <c r="BW10" s="71">
        <f>ROUND(JG10/Prices!$B$27,0)</f>
        <v>704</v>
      </c>
      <c r="BX10" s="71">
        <f>BW10*Prices!$B$6+BW10</f>
        <v>809.6</v>
      </c>
      <c r="BY10" s="71">
        <f>ROUND(JI10/Prices!$B$27,0)</f>
        <v>719</v>
      </c>
      <c r="BZ10" s="71">
        <f>BY10*Prices!$B$6+BY10</f>
        <v>826.85</v>
      </c>
      <c r="CA10" s="71">
        <f>ROUND(JK10/Prices!$B$27,0)</f>
        <v>748</v>
      </c>
      <c r="CB10" s="71">
        <f>CA10*Prices!$B$6+CA10</f>
        <v>860.2</v>
      </c>
      <c r="CC10" s="71">
        <f>ROUND(JM10/Prices!$B$27,0)</f>
        <v>763</v>
      </c>
      <c r="CD10" s="71">
        <f>CC10*Prices!$B$6+CC10</f>
        <v>877.45</v>
      </c>
      <c r="CE10" s="71">
        <f>ROUND(JO10/Prices!$B$27,0)</f>
        <v>801</v>
      </c>
      <c r="CF10" s="71">
        <f>CE10*Prices!$B$6+CE10</f>
        <v>921.15</v>
      </c>
      <c r="CG10" s="71">
        <f>ROUND(JQ10/Prices!$B$27,0)</f>
        <v>830</v>
      </c>
      <c r="CH10" s="71">
        <f>CG10*Prices!$B$6+CG10</f>
        <v>954.5</v>
      </c>
      <c r="CI10" s="71">
        <f>ROUND(JS10/Prices!$B$27,0)</f>
        <v>934</v>
      </c>
      <c r="CJ10" s="71">
        <f>CI10*Prices!$B$6+CI10</f>
        <v>1074.0999999999999</v>
      </c>
      <c r="CK10" s="55"/>
      <c r="CL10" s="55"/>
      <c r="CM10" s="55"/>
      <c r="CN10" s="55"/>
      <c r="CO10" s="55"/>
      <c r="CP10" s="71">
        <f>ROUND(LW10/Prices!$B$27,0)</f>
        <v>614</v>
      </c>
      <c r="CQ10" s="71">
        <f>CP10*Prices!$B$6+CP10</f>
        <v>706.1</v>
      </c>
      <c r="CR10" s="71">
        <f>ROUND(LY10/Prices!$B$27,0)</f>
        <v>659</v>
      </c>
      <c r="CS10" s="71">
        <f>CR10*Prices!$B$6+CR10</f>
        <v>757.85</v>
      </c>
      <c r="CT10" s="71">
        <f>ROUND(MA10/Prices!$B$27,0)</f>
        <v>674</v>
      </c>
      <c r="CU10" s="71">
        <f>CT10*Prices!$B$6+CT10</f>
        <v>775.1</v>
      </c>
      <c r="CV10" s="71">
        <f>ROUND(MC10/Prices!$B$27,0)</f>
        <v>704</v>
      </c>
      <c r="CW10" s="71">
        <f>CV10*Prices!$B$6+CV10</f>
        <v>809.6</v>
      </c>
      <c r="CX10" s="71">
        <f>ROUND(ME10/Prices!$B$27,0)</f>
        <v>718</v>
      </c>
      <c r="CY10" s="71">
        <f>CX10*Prices!$B$6+CX10</f>
        <v>825.7</v>
      </c>
      <c r="CZ10" s="71">
        <f>ROUND(MG10/Prices!$B$27,0)</f>
        <v>756</v>
      </c>
      <c r="DA10" s="71">
        <f>CZ10*Prices!$B$6+CZ10</f>
        <v>869.4</v>
      </c>
      <c r="DB10" s="71">
        <f>ROUND(MI10/Prices!$B$27,0)</f>
        <v>785</v>
      </c>
      <c r="DC10" s="71">
        <f>DB10*Prices!$B$6+DB10</f>
        <v>902.75</v>
      </c>
      <c r="DD10" s="71">
        <f>ROUND(MK10/Prices!$B$27,0)</f>
        <v>890</v>
      </c>
      <c r="DE10" s="71">
        <f>DD10*Prices!$B$6+DD10</f>
        <v>1023.5</v>
      </c>
      <c r="DK10" s="71">
        <f t="shared" si="1"/>
        <v>614</v>
      </c>
      <c r="DL10" s="71">
        <f t="shared" si="1"/>
        <v>706.1</v>
      </c>
      <c r="DM10" s="71">
        <f t="shared" si="1"/>
        <v>659</v>
      </c>
      <c r="DN10" s="71">
        <f t="shared" si="1"/>
        <v>757.85</v>
      </c>
      <c r="DO10" s="71">
        <f t="shared" si="1"/>
        <v>674</v>
      </c>
      <c r="DP10" s="71">
        <f t="shared" si="1"/>
        <v>775.1</v>
      </c>
      <c r="DQ10" s="71">
        <f t="shared" si="1"/>
        <v>704</v>
      </c>
      <c r="DR10" s="71">
        <f t="shared" si="1"/>
        <v>809.6</v>
      </c>
      <c r="DS10" s="71">
        <f t="shared" si="1"/>
        <v>718</v>
      </c>
      <c r="DT10" s="71">
        <f t="shared" si="1"/>
        <v>825.7</v>
      </c>
      <c r="DU10" s="71">
        <f t="shared" si="1"/>
        <v>756</v>
      </c>
      <c r="DV10" s="71">
        <f t="shared" si="1"/>
        <v>869.4</v>
      </c>
      <c r="DW10" s="71">
        <f t="shared" si="1"/>
        <v>785</v>
      </c>
      <c r="DX10" s="71">
        <f t="shared" si="1"/>
        <v>902.75</v>
      </c>
      <c r="DY10" s="71">
        <f t="shared" si="1"/>
        <v>890</v>
      </c>
      <c r="DZ10" s="71">
        <f t="shared" si="1"/>
        <v>1023.5</v>
      </c>
      <c r="EA10" s="55"/>
      <c r="EB10" s="55"/>
      <c r="EC10" s="72"/>
      <c r="ED10" s="72"/>
      <c r="EE10" s="72"/>
      <c r="EF10" s="72"/>
      <c r="EG10" s="72"/>
      <c r="EH10" s="72"/>
      <c r="EI10" s="55"/>
      <c r="EJ10" s="55"/>
      <c r="EK10" s="55"/>
      <c r="EL10" s="55"/>
      <c r="EM10" s="55"/>
      <c r="EN10" s="55"/>
      <c r="EO10" s="73"/>
      <c r="EP10" s="73"/>
      <c r="ER10" s="74">
        <v>29</v>
      </c>
      <c r="ES10" s="49">
        <v>30</v>
      </c>
      <c r="ET10" s="55">
        <f t="shared" si="41"/>
        <v>2.5</v>
      </c>
      <c r="EU10" s="55">
        <f t="shared" si="42"/>
        <v>6.25</v>
      </c>
      <c r="EV10" s="75">
        <v>1</v>
      </c>
      <c r="EW10" s="75">
        <v>4</v>
      </c>
      <c r="EY10" s="75">
        <v>29</v>
      </c>
      <c r="EZ10" s="77">
        <f>(EY10*1.2)*(Prices!$B$5/32)</f>
        <v>43.5</v>
      </c>
      <c r="FA10" s="82">
        <f>(EY10*1.3)*(Prices!$B$4/32)</f>
        <v>94.25</v>
      </c>
      <c r="FB10" s="82">
        <f>EV10*Prices!$B$2+EW10*Prices!$B$3</f>
        <v>56.2</v>
      </c>
      <c r="FC10" s="79">
        <f>EU10*Prices!$B$9</f>
        <v>37.5</v>
      </c>
      <c r="FD10" s="80">
        <f t="shared" si="2"/>
        <v>231.45</v>
      </c>
      <c r="FE10" s="80">
        <f>EU10*Prices!$B$10</f>
        <v>56.25</v>
      </c>
      <c r="FF10" s="80">
        <f t="shared" si="3"/>
        <v>250.2</v>
      </c>
      <c r="FG10" s="80">
        <f>EU10*Prices!$B$11</f>
        <v>62.5</v>
      </c>
      <c r="FH10" s="80">
        <f t="shared" si="4"/>
        <v>256.45</v>
      </c>
      <c r="FI10" s="80">
        <f>EU10*Prices!$B$12</f>
        <v>75</v>
      </c>
      <c r="FJ10" s="80">
        <f t="shared" si="5"/>
        <v>268.95</v>
      </c>
      <c r="FK10" s="80">
        <f>EU10*Prices!$B$13</f>
        <v>81.25</v>
      </c>
      <c r="FL10" s="80">
        <f t="shared" si="6"/>
        <v>275.2</v>
      </c>
      <c r="FM10" s="80">
        <f>EU10*Prices!$B$14</f>
        <v>96.875</v>
      </c>
      <c r="FN10" s="80">
        <f t="shared" si="7"/>
        <v>290.82499999999999</v>
      </c>
      <c r="FO10" s="80">
        <f>EU10*Prices!$B$15</f>
        <v>109.375</v>
      </c>
      <c r="FP10" s="80">
        <f t="shared" si="8"/>
        <v>303.32499999999999</v>
      </c>
      <c r="FQ10" s="80">
        <f>EU10*Prices!$B$16</f>
        <v>153.125</v>
      </c>
      <c r="FR10" s="80">
        <f t="shared" si="9"/>
        <v>347.07499999999999</v>
      </c>
      <c r="FS10" s="80">
        <f>EU10*Prices!$B$17</f>
        <v>0</v>
      </c>
      <c r="FT10" s="80"/>
      <c r="FU10" s="80"/>
      <c r="FV10" s="80"/>
      <c r="FW10" s="80"/>
      <c r="FX10" s="80"/>
      <c r="FY10" s="80"/>
      <c r="FZ10" s="80"/>
      <c r="GA10" s="80"/>
      <c r="GB10" s="80"/>
      <c r="GC10" s="80"/>
      <c r="GD10" s="80"/>
      <c r="GE10" s="80"/>
      <c r="GF10" s="80"/>
      <c r="GG10" s="80"/>
      <c r="GH10" s="80"/>
      <c r="GP10" s="73"/>
      <c r="GR10" s="74">
        <v>29</v>
      </c>
      <c r="GS10" s="49">
        <v>30</v>
      </c>
      <c r="GT10" s="55">
        <f t="shared" si="10"/>
        <v>2.5</v>
      </c>
      <c r="GU10" s="55">
        <f t="shared" si="11"/>
        <v>6.25</v>
      </c>
      <c r="GV10" s="75">
        <v>1</v>
      </c>
      <c r="GW10" s="75">
        <v>4</v>
      </c>
      <c r="GX10" s="76"/>
      <c r="GY10" s="75">
        <v>29</v>
      </c>
      <c r="GZ10" s="77">
        <f>(GY10*1.2)*(Prices!$B$5/32)</f>
        <v>43.5</v>
      </c>
      <c r="HA10" s="82">
        <f>(GY10*1.3)*(Prices!$C$4/32)</f>
        <v>75.400000000000006</v>
      </c>
      <c r="HB10" s="82">
        <f>GV10*Prices!$B$2+GW10*Prices!$B$3</f>
        <v>56.2</v>
      </c>
      <c r="HC10" s="79">
        <f>GU10*Prices!$B$9</f>
        <v>37.5</v>
      </c>
      <c r="HD10" s="80">
        <f t="shared" si="12"/>
        <v>212.60000000000002</v>
      </c>
      <c r="HE10" s="80">
        <f>GU10*Prices!$B$10</f>
        <v>56.25</v>
      </c>
      <c r="HF10" s="80">
        <f t="shared" si="13"/>
        <v>231.35000000000002</v>
      </c>
      <c r="HG10" s="80">
        <f>GU10*Prices!$B$11</f>
        <v>62.5</v>
      </c>
      <c r="HH10" s="80">
        <f t="shared" si="14"/>
        <v>237.60000000000002</v>
      </c>
      <c r="HI10" s="80">
        <f>GU10*Prices!$B$12</f>
        <v>75</v>
      </c>
      <c r="HJ10" s="80">
        <f t="shared" si="15"/>
        <v>250.1</v>
      </c>
      <c r="HK10" s="80">
        <f>GU10*Prices!$B$13</f>
        <v>81.25</v>
      </c>
      <c r="HL10" s="80">
        <f t="shared" si="16"/>
        <v>256.35000000000002</v>
      </c>
      <c r="HM10" s="80">
        <f>GU10*Prices!$B$14</f>
        <v>96.875</v>
      </c>
      <c r="HN10" s="80">
        <f t="shared" si="17"/>
        <v>271.97500000000002</v>
      </c>
      <c r="HO10" s="80">
        <f>GU10*Prices!$B$15</f>
        <v>109.375</v>
      </c>
      <c r="HP10" s="80">
        <f t="shared" si="18"/>
        <v>284.47500000000002</v>
      </c>
      <c r="HQ10" s="80">
        <f>GU10*Prices!$B$16</f>
        <v>153.125</v>
      </c>
      <c r="HR10" s="80">
        <f t="shared" si="19"/>
        <v>328.22500000000002</v>
      </c>
      <c r="HS10" s="80">
        <f>GU10*Prices!$B$17</f>
        <v>0</v>
      </c>
      <c r="HT10" s="80"/>
      <c r="HU10" s="80"/>
      <c r="HV10" s="80"/>
      <c r="HW10" s="80"/>
      <c r="HX10" s="80"/>
      <c r="HY10" s="80"/>
      <c r="HZ10" s="80"/>
      <c r="IA10" s="80"/>
      <c r="IB10" s="80"/>
      <c r="IC10" s="80"/>
      <c r="ID10" s="80"/>
      <c r="IE10" s="80"/>
      <c r="IF10" s="80"/>
      <c r="IG10" s="80"/>
      <c r="IH10" s="80"/>
      <c r="IP10" s="73"/>
      <c r="IQ10" s="73"/>
      <c r="IS10" s="74">
        <v>29</v>
      </c>
      <c r="IT10" s="49">
        <v>30</v>
      </c>
      <c r="IU10" s="55">
        <f t="shared" si="20"/>
        <v>2.5</v>
      </c>
      <c r="IV10" s="55">
        <f t="shared" si="21"/>
        <v>6.25</v>
      </c>
      <c r="IW10" s="75">
        <v>1</v>
      </c>
      <c r="IX10" s="75">
        <v>4</v>
      </c>
      <c r="IY10" s="76">
        <f t="shared" si="43"/>
        <v>45.41</v>
      </c>
      <c r="IZ10" s="75">
        <v>29</v>
      </c>
      <c r="JA10" s="77">
        <f>(IZ10*1.2)*(Prices!$B$5/32)</f>
        <v>43.5</v>
      </c>
      <c r="JB10" s="82">
        <f>(IZ10*1.3)*(Prices!$B$4/32)</f>
        <v>94.25</v>
      </c>
      <c r="JC10" s="82">
        <f>IW10*Prices!$B$2+IX10*Prices!$B$3</f>
        <v>56.2</v>
      </c>
      <c r="JD10" s="79">
        <f>IV10*Prices!$B$9</f>
        <v>37.5</v>
      </c>
      <c r="JE10" s="80">
        <f t="shared" si="22"/>
        <v>276.86</v>
      </c>
      <c r="JF10" s="80">
        <f>IV10*Prices!$B$10</f>
        <v>56.25</v>
      </c>
      <c r="JG10" s="80">
        <f t="shared" si="23"/>
        <v>295.61</v>
      </c>
      <c r="JH10" s="80">
        <f>IV10*Prices!$B$11</f>
        <v>62.5</v>
      </c>
      <c r="JI10" s="80">
        <f t="shared" si="24"/>
        <v>301.86</v>
      </c>
      <c r="JJ10" s="80">
        <f>IV10*Prices!$B$12</f>
        <v>75</v>
      </c>
      <c r="JK10" s="80">
        <f t="shared" si="25"/>
        <v>314.36</v>
      </c>
      <c r="JL10" s="80">
        <f>IV10*Prices!$B$13</f>
        <v>81.25</v>
      </c>
      <c r="JM10" s="80">
        <f t="shared" si="26"/>
        <v>320.61</v>
      </c>
      <c r="JN10" s="80">
        <f>IV10*Prices!$B$14</f>
        <v>96.875</v>
      </c>
      <c r="JO10" s="80">
        <f t="shared" si="27"/>
        <v>336.23500000000001</v>
      </c>
      <c r="JP10" s="80">
        <f>IV10*Prices!$B$15</f>
        <v>109.375</v>
      </c>
      <c r="JQ10" s="80">
        <f t="shared" si="28"/>
        <v>348.73500000000001</v>
      </c>
      <c r="JR10" s="80">
        <f>IV10*Prices!$B$16</f>
        <v>153.125</v>
      </c>
      <c r="JS10" s="80">
        <f t="shared" si="29"/>
        <v>392.48500000000001</v>
      </c>
      <c r="JT10" s="80">
        <f>IV10*Prices!$B$17</f>
        <v>0</v>
      </c>
      <c r="JU10" s="80"/>
      <c r="JV10" s="80"/>
      <c r="JW10" s="80"/>
      <c r="JX10" s="80"/>
      <c r="JY10" s="80"/>
      <c r="JZ10" s="80"/>
      <c r="KA10" s="80"/>
      <c r="KB10" s="80"/>
      <c r="KC10" s="80"/>
      <c r="KD10" s="80"/>
      <c r="KE10" s="80"/>
      <c r="KF10" s="80"/>
      <c r="KG10" s="80"/>
      <c r="KH10" s="80"/>
      <c r="KI10" s="80"/>
      <c r="KJ10" s="80"/>
      <c r="KK10" s="80"/>
      <c r="KL10" s="80"/>
      <c r="KM10" s="80"/>
      <c r="KN10" s="80"/>
      <c r="KO10" s="80"/>
      <c r="KP10" s="80"/>
      <c r="KQ10" s="80"/>
      <c r="KR10" s="80"/>
      <c r="KS10" s="80"/>
      <c r="KT10" s="80"/>
      <c r="KU10" s="80"/>
      <c r="KV10" s="80"/>
      <c r="KW10" s="80"/>
      <c r="KX10" s="80"/>
      <c r="KY10" s="80"/>
      <c r="KZ10" s="80"/>
      <c r="LA10" s="197">
        <v>1</v>
      </c>
      <c r="LB10" s="200">
        <v>0</v>
      </c>
      <c r="LC10" s="82">
        <f t="shared" si="44"/>
        <v>59.16</v>
      </c>
      <c r="LD10" s="82">
        <f t="shared" si="45"/>
        <v>78.540000000000006</v>
      </c>
      <c r="LE10" s="82">
        <f t="shared" si="46"/>
        <v>13.75</v>
      </c>
      <c r="LF10" s="82">
        <f t="shared" si="47"/>
        <v>45.41</v>
      </c>
      <c r="LG10" s="80">
        <f t="shared" si="48"/>
        <v>64.790000000000006</v>
      </c>
      <c r="LH10" s="234">
        <f t="shared" si="49"/>
        <v>45.41</v>
      </c>
      <c r="LI10" s="73"/>
      <c r="LK10" s="74">
        <v>29</v>
      </c>
      <c r="LL10" s="49">
        <v>30</v>
      </c>
      <c r="LM10" s="55">
        <f t="shared" si="30"/>
        <v>2.5</v>
      </c>
      <c r="LN10" s="55">
        <f t="shared" si="31"/>
        <v>6.25</v>
      </c>
      <c r="LO10" s="75">
        <v>1</v>
      </c>
      <c r="LP10" s="75">
        <v>4</v>
      </c>
      <c r="LQ10" s="76">
        <f t="shared" si="50"/>
        <v>45.41</v>
      </c>
      <c r="LR10" s="75">
        <v>29</v>
      </c>
      <c r="LS10" s="77">
        <f>(LR10*1.2)*(Prices!$B$5/32)</f>
        <v>43.5</v>
      </c>
      <c r="LT10" s="82">
        <f>(LR10*1.3)*(Prices!$C$4/32)</f>
        <v>75.400000000000006</v>
      </c>
      <c r="LU10" s="82">
        <f>LO10*Prices!$B$2+LP10*Prices!$B$3</f>
        <v>56.2</v>
      </c>
      <c r="LV10" s="79">
        <f>LN10*Prices!$B$9</f>
        <v>37.5</v>
      </c>
      <c r="LW10" s="80">
        <f t="shared" si="32"/>
        <v>258.01</v>
      </c>
      <c r="LX10" s="80">
        <f>LN10*Prices!$B$10</f>
        <v>56.25</v>
      </c>
      <c r="LY10" s="80">
        <f t="shared" si="33"/>
        <v>276.76</v>
      </c>
      <c r="LZ10" s="80">
        <f>LN10*Prices!$B$11</f>
        <v>62.5</v>
      </c>
      <c r="MA10" s="80">
        <f t="shared" si="34"/>
        <v>283.01</v>
      </c>
      <c r="MB10" s="80">
        <f>LN10*Prices!$B$12</f>
        <v>75</v>
      </c>
      <c r="MC10" s="80">
        <f t="shared" si="35"/>
        <v>295.51</v>
      </c>
      <c r="MD10" s="80">
        <f>LN10*Prices!$B$13</f>
        <v>81.25</v>
      </c>
      <c r="ME10" s="80">
        <f t="shared" si="36"/>
        <v>301.76</v>
      </c>
      <c r="MF10" s="80">
        <f>LN10*Prices!$B$14</f>
        <v>96.875</v>
      </c>
      <c r="MG10" s="80">
        <f t="shared" si="37"/>
        <v>317.38499999999999</v>
      </c>
      <c r="MH10" s="80">
        <f>LN10*Prices!$B$15</f>
        <v>109.375</v>
      </c>
      <c r="MI10" s="80">
        <f t="shared" si="38"/>
        <v>329.88499999999999</v>
      </c>
      <c r="MJ10" s="80">
        <f>LN10*Prices!$B$16</f>
        <v>153.125</v>
      </c>
      <c r="MK10" s="80">
        <f t="shared" si="39"/>
        <v>373.63499999999999</v>
      </c>
      <c r="ML10" s="80">
        <f>LN10*Prices!$B$17</f>
        <v>0</v>
      </c>
      <c r="MM10" s="80"/>
      <c r="MN10" s="80"/>
      <c r="MO10" s="80"/>
      <c r="MP10" s="80"/>
      <c r="MQ10" s="80"/>
      <c r="MR10" s="80"/>
      <c r="MS10" s="80"/>
      <c r="MT10" s="80"/>
      <c r="MU10" s="80"/>
      <c r="MV10" s="80"/>
      <c r="MW10" s="80"/>
      <c r="MX10" s="80"/>
      <c r="MY10" s="80"/>
      <c r="MZ10" s="80"/>
      <c r="NA10" s="80"/>
    </row>
    <row r="11" spans="1:365" ht="18" customHeight="1" x14ac:dyDescent="0.25">
      <c r="A11" s="160" t="s">
        <v>110</v>
      </c>
      <c r="B11" s="69" t="s">
        <v>93</v>
      </c>
      <c r="C11" s="69" t="str">
        <f t="shared" si="40"/>
        <v>Base Cab: 1 drawer - 2 doors (31" to 33")</v>
      </c>
      <c r="D11" s="70" t="s">
        <v>105</v>
      </c>
      <c r="E11" s="68" t="s">
        <v>111</v>
      </c>
      <c r="F11" s="267" t="s">
        <v>110</v>
      </c>
      <c r="G11" s="261">
        <f>ROUND(FD11/Prices!$B$27,0)</f>
        <v>583</v>
      </c>
      <c r="H11" s="71">
        <f>G11*Prices!$B$6+G11</f>
        <v>670.45</v>
      </c>
      <c r="I11" s="71">
        <f>ROUND(FF11/Prices!$B$27,0)</f>
        <v>632</v>
      </c>
      <c r="J11" s="71">
        <f>I11*Prices!$B$6+I11</f>
        <v>726.8</v>
      </c>
      <c r="K11" s="71">
        <f>ROUND(FH11/Prices!$B$27,0)</f>
        <v>648</v>
      </c>
      <c r="L11" s="71">
        <f>K11*Prices!$B$6+K11</f>
        <v>745.2</v>
      </c>
      <c r="M11" s="71">
        <f>ROUND(FJ11/Prices!$B$27,0)</f>
        <v>681</v>
      </c>
      <c r="N11" s="71">
        <f>M11*Prices!$B$6+M11</f>
        <v>783.15</v>
      </c>
      <c r="O11" s="71">
        <f>ROUND(FL11/Prices!$B$27,0)</f>
        <v>697</v>
      </c>
      <c r="P11" s="71">
        <f>O11*Prices!$B$6+O11</f>
        <v>801.55</v>
      </c>
      <c r="Q11" s="71">
        <f>ROUND(FN11/Prices!$B$27,0)</f>
        <v>738</v>
      </c>
      <c r="R11" s="71">
        <f>Q11*Prices!$B$6+Q11</f>
        <v>848.7</v>
      </c>
      <c r="S11" s="71">
        <f>ROUND(FP11/Prices!$B$27,0)</f>
        <v>771</v>
      </c>
      <c r="T11" s="71">
        <f>S11*Prices!$B$6+S11</f>
        <v>886.65</v>
      </c>
      <c r="U11" s="71">
        <f>ROUND(FR11/Prices!$B$27,0)</f>
        <v>885</v>
      </c>
      <c r="V11" s="71">
        <f>U11*Prices!$B$6+U11</f>
        <v>1017.75</v>
      </c>
      <c r="W11" s="55"/>
      <c r="X11" s="55"/>
      <c r="Y11" s="55"/>
      <c r="Z11" s="55"/>
      <c r="AA11" s="55"/>
      <c r="AB11" s="71">
        <f>ROUND(HD11/Prices!$B$27,0)</f>
        <v>535</v>
      </c>
      <c r="AC11" s="71">
        <f>AB11*Prices!$B$6+AB11</f>
        <v>615.25</v>
      </c>
      <c r="AD11" s="71">
        <f>ROUND(HF11/Prices!$B$27,0)</f>
        <v>584</v>
      </c>
      <c r="AE11" s="71">
        <f>AD11*Prices!$B$6+AD11</f>
        <v>671.6</v>
      </c>
      <c r="AF11" s="71">
        <f>ROUND(HH11/Prices!$B$27,0)</f>
        <v>600</v>
      </c>
      <c r="AG11" s="71">
        <f>AF11*Prices!$B$6+AF11</f>
        <v>690</v>
      </c>
      <c r="AH11" s="71">
        <f>ROUND(HJ11/Prices!$B$27,0)</f>
        <v>633</v>
      </c>
      <c r="AI11" s="71">
        <f>AH11*Prices!$B$6+AH11</f>
        <v>727.95</v>
      </c>
      <c r="AJ11" s="71">
        <f>ROUND(HL11/Prices!$B$27,0)</f>
        <v>649</v>
      </c>
      <c r="AK11" s="71">
        <f>AJ11*Prices!$B$6+AJ11</f>
        <v>746.35</v>
      </c>
      <c r="AL11" s="71">
        <f>ROUND(HN11/Prices!$B$27,0)</f>
        <v>690</v>
      </c>
      <c r="AM11" s="71">
        <f>AL11*Prices!$B$6+AL11</f>
        <v>793.5</v>
      </c>
      <c r="AN11" s="71">
        <f>ROUND(HP11/Prices!$B$27,0)</f>
        <v>723</v>
      </c>
      <c r="AO11" s="71">
        <f>AN11*Prices!$B$6+AN11</f>
        <v>831.45</v>
      </c>
      <c r="AP11" s="71">
        <f>ROUND(HR11/Prices!$B$27,0)</f>
        <v>837</v>
      </c>
      <c r="AQ11" s="71">
        <f>AP11*Prices!$B$6+AP11</f>
        <v>962.55</v>
      </c>
      <c r="AW11" s="71">
        <f t="shared" si="0"/>
        <v>535</v>
      </c>
      <c r="AX11" s="71">
        <f t="shared" si="0"/>
        <v>615.25</v>
      </c>
      <c r="AY11" s="71">
        <f t="shared" si="0"/>
        <v>584</v>
      </c>
      <c r="AZ11" s="71">
        <f t="shared" si="0"/>
        <v>671.6</v>
      </c>
      <c r="BA11" s="71">
        <f t="shared" si="0"/>
        <v>600</v>
      </c>
      <c r="BB11" s="71">
        <f t="shared" si="0"/>
        <v>690</v>
      </c>
      <c r="BC11" s="71">
        <f t="shared" si="0"/>
        <v>633</v>
      </c>
      <c r="BD11" s="71">
        <f t="shared" si="0"/>
        <v>727.95</v>
      </c>
      <c r="BE11" s="71">
        <f t="shared" si="0"/>
        <v>649</v>
      </c>
      <c r="BF11" s="71">
        <f t="shared" si="0"/>
        <v>746.35</v>
      </c>
      <c r="BG11" s="71">
        <f t="shared" si="0"/>
        <v>690</v>
      </c>
      <c r="BH11" s="71">
        <f t="shared" si="0"/>
        <v>793.5</v>
      </c>
      <c r="BI11" s="71">
        <f t="shared" si="0"/>
        <v>723</v>
      </c>
      <c r="BJ11" s="71">
        <f t="shared" si="0"/>
        <v>831.45</v>
      </c>
      <c r="BK11" s="71">
        <f t="shared" si="0"/>
        <v>837</v>
      </c>
      <c r="BL11" s="71">
        <f t="shared" si="0"/>
        <v>962.55</v>
      </c>
      <c r="BM11" s="55"/>
      <c r="BN11" s="72"/>
      <c r="BO11" s="72"/>
      <c r="BP11" s="72"/>
      <c r="BQ11" s="72"/>
      <c r="BR11" s="72"/>
      <c r="BS11" s="72"/>
      <c r="BT11" s="55"/>
      <c r="BU11" s="71">
        <f>ROUND(JE11/Prices!$B$27,0)</f>
        <v>696</v>
      </c>
      <c r="BV11" s="71">
        <f>BU11*Prices!$B$6+BU11</f>
        <v>800.4</v>
      </c>
      <c r="BW11" s="71">
        <f>ROUND(JG11/Prices!$B$27,0)</f>
        <v>745</v>
      </c>
      <c r="BX11" s="71">
        <f>BW11*Prices!$B$6+BW11</f>
        <v>856.75</v>
      </c>
      <c r="BY11" s="71">
        <f>ROUND(JI11/Prices!$B$27,0)</f>
        <v>761</v>
      </c>
      <c r="BZ11" s="71">
        <f>BY11*Prices!$B$6+BY11</f>
        <v>875.15</v>
      </c>
      <c r="CA11" s="71">
        <f>ROUND(JK11/Prices!$B$27,0)</f>
        <v>794</v>
      </c>
      <c r="CB11" s="71">
        <f>CA11*Prices!$B$6+CA11</f>
        <v>913.1</v>
      </c>
      <c r="CC11" s="71">
        <f>ROUND(JM11/Prices!$B$27,0)</f>
        <v>810</v>
      </c>
      <c r="CD11" s="71">
        <f>CC11*Prices!$B$6+CC11</f>
        <v>931.5</v>
      </c>
      <c r="CE11" s="71">
        <f>ROUND(JO11/Prices!$B$27,0)</f>
        <v>851</v>
      </c>
      <c r="CF11" s="71">
        <f>CE11*Prices!$B$6+CE11</f>
        <v>978.65</v>
      </c>
      <c r="CG11" s="71">
        <f>ROUND(JQ11/Prices!$B$27,0)</f>
        <v>884</v>
      </c>
      <c r="CH11" s="71">
        <f>CG11*Prices!$B$6+CG11</f>
        <v>1016.6</v>
      </c>
      <c r="CI11" s="71">
        <f>ROUND(JS11/Prices!$B$27,0)</f>
        <v>999</v>
      </c>
      <c r="CJ11" s="71">
        <f>CI11*Prices!$B$6+CI11</f>
        <v>1148.8499999999999</v>
      </c>
      <c r="CK11" s="55"/>
      <c r="CL11" s="55"/>
      <c r="CM11" s="55"/>
      <c r="CN11" s="55"/>
      <c r="CO11" s="55"/>
      <c r="CP11" s="71">
        <f>ROUND(LW11/Prices!$B$27,0)</f>
        <v>648</v>
      </c>
      <c r="CQ11" s="71">
        <f>CP11*Prices!$B$6+CP11</f>
        <v>745.2</v>
      </c>
      <c r="CR11" s="71">
        <f>ROUND(LY11/Prices!$B$27,0)</f>
        <v>697</v>
      </c>
      <c r="CS11" s="71">
        <f>CR11*Prices!$B$6+CR11</f>
        <v>801.55</v>
      </c>
      <c r="CT11" s="71">
        <f>ROUND(MA11/Prices!$B$27,0)</f>
        <v>713</v>
      </c>
      <c r="CU11" s="71">
        <f>CT11*Prices!$B$6+CT11</f>
        <v>819.95</v>
      </c>
      <c r="CV11" s="71">
        <f>ROUND(MC11/Prices!$B$27,0)</f>
        <v>746</v>
      </c>
      <c r="CW11" s="71">
        <f>CV11*Prices!$B$6+CV11</f>
        <v>857.9</v>
      </c>
      <c r="CX11" s="71">
        <f>ROUND(ME11/Prices!$B$27,0)</f>
        <v>762</v>
      </c>
      <c r="CY11" s="71">
        <f>CX11*Prices!$B$6+CX11</f>
        <v>876.3</v>
      </c>
      <c r="CZ11" s="71">
        <f>ROUND(MG11/Prices!$B$27,0)</f>
        <v>803</v>
      </c>
      <c r="DA11" s="71">
        <f>CZ11*Prices!$B$6+CZ11</f>
        <v>923.45</v>
      </c>
      <c r="DB11" s="71">
        <f>ROUND(MI11/Prices!$B$27,0)</f>
        <v>836</v>
      </c>
      <c r="DC11" s="71">
        <f>DB11*Prices!$B$6+DB11</f>
        <v>961.4</v>
      </c>
      <c r="DD11" s="71">
        <f>ROUND(MK11/Prices!$B$27,0)</f>
        <v>951</v>
      </c>
      <c r="DE11" s="71">
        <f>DD11*Prices!$B$6+DD11</f>
        <v>1093.6500000000001</v>
      </c>
      <c r="DK11" s="71">
        <f t="shared" si="1"/>
        <v>648</v>
      </c>
      <c r="DL11" s="71">
        <f t="shared" si="1"/>
        <v>745.2</v>
      </c>
      <c r="DM11" s="71">
        <f t="shared" si="1"/>
        <v>697</v>
      </c>
      <c r="DN11" s="71">
        <f t="shared" si="1"/>
        <v>801.55</v>
      </c>
      <c r="DO11" s="71">
        <f t="shared" si="1"/>
        <v>713</v>
      </c>
      <c r="DP11" s="71">
        <f t="shared" si="1"/>
        <v>819.95</v>
      </c>
      <c r="DQ11" s="71">
        <f t="shared" si="1"/>
        <v>746</v>
      </c>
      <c r="DR11" s="71">
        <f t="shared" si="1"/>
        <v>857.9</v>
      </c>
      <c r="DS11" s="71">
        <f t="shared" si="1"/>
        <v>762</v>
      </c>
      <c r="DT11" s="71">
        <f t="shared" si="1"/>
        <v>876.3</v>
      </c>
      <c r="DU11" s="71">
        <f t="shared" si="1"/>
        <v>803</v>
      </c>
      <c r="DV11" s="71">
        <f t="shared" si="1"/>
        <v>923.45</v>
      </c>
      <c r="DW11" s="71">
        <f t="shared" si="1"/>
        <v>836</v>
      </c>
      <c r="DX11" s="71">
        <f t="shared" si="1"/>
        <v>961.4</v>
      </c>
      <c r="DY11" s="71">
        <f t="shared" si="1"/>
        <v>951</v>
      </c>
      <c r="DZ11" s="71">
        <f t="shared" si="1"/>
        <v>1093.6500000000001</v>
      </c>
      <c r="EA11" s="55"/>
      <c r="EB11" s="55"/>
      <c r="EC11" s="72"/>
      <c r="ED11" s="72"/>
      <c r="EE11" s="72"/>
      <c r="EF11" s="72"/>
      <c r="EG11" s="72"/>
      <c r="EH11" s="72"/>
      <c r="EI11" s="55"/>
      <c r="EJ11" s="55"/>
      <c r="EK11" s="55"/>
      <c r="EL11" s="55"/>
      <c r="EM11" s="55"/>
      <c r="EN11" s="55"/>
      <c r="EO11" s="73"/>
      <c r="EP11" s="73"/>
      <c r="ER11" s="74">
        <v>31</v>
      </c>
      <c r="ES11" s="83">
        <v>33</v>
      </c>
      <c r="ET11" s="84">
        <f t="shared" si="41"/>
        <v>2.75</v>
      </c>
      <c r="EU11" s="84">
        <f t="shared" si="42"/>
        <v>6.875</v>
      </c>
      <c r="EV11" s="85">
        <v>1</v>
      </c>
      <c r="EW11" s="85">
        <v>4</v>
      </c>
      <c r="EX11" s="86"/>
      <c r="EY11" s="85">
        <v>31</v>
      </c>
      <c r="EZ11" s="87">
        <f>(EY11*1.2)*(Prices!$B$5/32)</f>
        <v>46.499999999999993</v>
      </c>
      <c r="FA11" s="88">
        <f>(EY11*1.3)*(Prices!$B$4/32)</f>
        <v>100.75000000000001</v>
      </c>
      <c r="FB11" s="88">
        <f>EV11*Prices!$B$2+EW11*Prices!$B$3</f>
        <v>56.2</v>
      </c>
      <c r="FC11" s="89">
        <f>EU11*Prices!$B$9</f>
        <v>41.25</v>
      </c>
      <c r="FD11" s="90">
        <f t="shared" si="2"/>
        <v>244.70000000000002</v>
      </c>
      <c r="FE11" s="90">
        <f>EU11*Prices!$B$10</f>
        <v>61.875</v>
      </c>
      <c r="FF11" s="90">
        <f t="shared" si="3"/>
        <v>265.32499999999999</v>
      </c>
      <c r="FG11" s="90">
        <f>EU11*Prices!$B$11</f>
        <v>68.75</v>
      </c>
      <c r="FH11" s="90">
        <f t="shared" si="4"/>
        <v>272.2</v>
      </c>
      <c r="FI11" s="90">
        <f>EU11*Prices!$B$12</f>
        <v>82.5</v>
      </c>
      <c r="FJ11" s="90">
        <f t="shared" si="5"/>
        <v>285.95</v>
      </c>
      <c r="FK11" s="90">
        <f>EU11*Prices!$B$13</f>
        <v>89.375</v>
      </c>
      <c r="FL11" s="90">
        <f t="shared" si="6"/>
        <v>292.82499999999999</v>
      </c>
      <c r="FM11" s="90">
        <f>EU11*Prices!$B$14</f>
        <v>106.5625</v>
      </c>
      <c r="FN11" s="90">
        <f t="shared" si="7"/>
        <v>310.01249999999999</v>
      </c>
      <c r="FO11" s="90">
        <f>EU11*Prices!$B$15</f>
        <v>120.3125</v>
      </c>
      <c r="FP11" s="90">
        <f t="shared" si="8"/>
        <v>323.76249999999999</v>
      </c>
      <c r="FQ11" s="90">
        <f>EU11*Prices!$B$16</f>
        <v>168.4375</v>
      </c>
      <c r="FR11" s="90">
        <f t="shared" si="9"/>
        <v>371.88749999999999</v>
      </c>
      <c r="FS11" s="90">
        <f>EU11*Prices!$B$17</f>
        <v>0</v>
      </c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P11" s="73"/>
      <c r="GR11" s="74">
        <v>31</v>
      </c>
      <c r="GS11" s="83">
        <v>33</v>
      </c>
      <c r="GT11" s="84">
        <f t="shared" si="10"/>
        <v>2.75</v>
      </c>
      <c r="GU11" s="84">
        <f t="shared" si="11"/>
        <v>6.875</v>
      </c>
      <c r="GV11" s="85">
        <v>1</v>
      </c>
      <c r="GW11" s="85">
        <v>4</v>
      </c>
      <c r="GX11" s="86"/>
      <c r="GY11" s="85">
        <v>31</v>
      </c>
      <c r="GZ11" s="87">
        <f>(GY11*1.2)*(Prices!$B$5/32)</f>
        <v>46.499999999999993</v>
      </c>
      <c r="HA11" s="88">
        <f>(GY11*1.3)*(Prices!$C$4/32)</f>
        <v>80.600000000000009</v>
      </c>
      <c r="HB11" s="88">
        <f>GV11*Prices!$B$2+GW11*Prices!$B$3</f>
        <v>56.2</v>
      </c>
      <c r="HC11" s="89">
        <f>GU11*Prices!$B$9</f>
        <v>41.25</v>
      </c>
      <c r="HD11" s="90">
        <f t="shared" si="12"/>
        <v>224.55</v>
      </c>
      <c r="HE11" s="90">
        <f>GU11*Prices!$B$10</f>
        <v>61.875</v>
      </c>
      <c r="HF11" s="90">
        <f t="shared" si="13"/>
        <v>245.17500000000001</v>
      </c>
      <c r="HG11" s="90">
        <f>GU11*Prices!$B$11</f>
        <v>68.75</v>
      </c>
      <c r="HH11" s="90">
        <f t="shared" si="14"/>
        <v>252.05</v>
      </c>
      <c r="HI11" s="90">
        <f>GU11*Prices!$B$12</f>
        <v>82.5</v>
      </c>
      <c r="HJ11" s="90">
        <f t="shared" si="15"/>
        <v>265.8</v>
      </c>
      <c r="HK11" s="90">
        <f>GU11*Prices!$B$13</f>
        <v>89.375</v>
      </c>
      <c r="HL11" s="90">
        <f t="shared" si="16"/>
        <v>272.67500000000001</v>
      </c>
      <c r="HM11" s="90">
        <f>GU11*Prices!$B$14</f>
        <v>106.5625</v>
      </c>
      <c r="HN11" s="90">
        <f t="shared" si="17"/>
        <v>289.86250000000001</v>
      </c>
      <c r="HO11" s="90">
        <f>GU11*Prices!$B$15</f>
        <v>120.3125</v>
      </c>
      <c r="HP11" s="90">
        <f t="shared" si="18"/>
        <v>303.61250000000001</v>
      </c>
      <c r="HQ11" s="90">
        <f>GU11*Prices!$B$16</f>
        <v>168.4375</v>
      </c>
      <c r="HR11" s="90">
        <f t="shared" si="19"/>
        <v>351.73750000000001</v>
      </c>
      <c r="HS11" s="90">
        <f>GU11*Prices!$B$17</f>
        <v>0</v>
      </c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P11" s="73"/>
      <c r="IQ11" s="73"/>
      <c r="IS11" s="74">
        <v>31</v>
      </c>
      <c r="IT11" s="203">
        <v>33</v>
      </c>
      <c r="IU11" s="204">
        <f t="shared" si="20"/>
        <v>2.75</v>
      </c>
      <c r="IV11" s="204">
        <f t="shared" si="21"/>
        <v>6.875</v>
      </c>
      <c r="IW11" s="205">
        <v>1</v>
      </c>
      <c r="IX11" s="205">
        <v>4</v>
      </c>
      <c r="IY11" s="76">
        <f t="shared" si="43"/>
        <v>47.514999999999993</v>
      </c>
      <c r="IZ11" s="205">
        <v>31</v>
      </c>
      <c r="JA11" s="206">
        <f>(IZ11*1.2)*(Prices!$B$5/32)</f>
        <v>46.499999999999993</v>
      </c>
      <c r="JB11" s="78">
        <f>(IZ11*1.3)*(Prices!$B$4/32)</f>
        <v>100.75000000000001</v>
      </c>
      <c r="JC11" s="78">
        <f>IW11*Prices!$B$2+IX11*Prices!$B$3</f>
        <v>56.2</v>
      </c>
      <c r="JD11" s="207">
        <f>IV11*Prices!$B$9</f>
        <v>41.25</v>
      </c>
      <c r="JE11" s="208">
        <f t="shared" si="22"/>
        <v>292.21500000000003</v>
      </c>
      <c r="JF11" s="208">
        <f>IV11*Prices!$B$10</f>
        <v>61.875</v>
      </c>
      <c r="JG11" s="208">
        <f t="shared" si="23"/>
        <v>312.83999999999997</v>
      </c>
      <c r="JH11" s="208">
        <f>IV11*Prices!$B$11</f>
        <v>68.75</v>
      </c>
      <c r="JI11" s="208">
        <f t="shared" si="24"/>
        <v>319.71499999999997</v>
      </c>
      <c r="JJ11" s="208">
        <f>IV11*Prices!$B$12</f>
        <v>82.5</v>
      </c>
      <c r="JK11" s="208">
        <f t="shared" si="25"/>
        <v>333.46499999999997</v>
      </c>
      <c r="JL11" s="208">
        <f>IV11*Prices!$B$13</f>
        <v>89.375</v>
      </c>
      <c r="JM11" s="208">
        <f t="shared" si="26"/>
        <v>340.34</v>
      </c>
      <c r="JN11" s="208">
        <f>IV11*Prices!$B$14</f>
        <v>106.5625</v>
      </c>
      <c r="JO11" s="208">
        <f t="shared" si="27"/>
        <v>357.52749999999997</v>
      </c>
      <c r="JP11" s="208">
        <f>IV11*Prices!$B$15</f>
        <v>120.3125</v>
      </c>
      <c r="JQ11" s="208">
        <f t="shared" si="28"/>
        <v>371.27749999999997</v>
      </c>
      <c r="JR11" s="208">
        <f>IV11*Prices!$B$16</f>
        <v>168.4375</v>
      </c>
      <c r="JS11" s="208">
        <f t="shared" si="29"/>
        <v>419.40249999999997</v>
      </c>
      <c r="JT11" s="208">
        <f>IV11*Prices!$B$17</f>
        <v>0</v>
      </c>
      <c r="JU11" s="208"/>
      <c r="JV11" s="208"/>
      <c r="JW11" s="208"/>
      <c r="JX11" s="208"/>
      <c r="JY11" s="208"/>
      <c r="JZ11" s="208"/>
      <c r="KA11" s="208"/>
      <c r="KB11" s="208"/>
      <c r="KC11" s="208"/>
      <c r="KD11" s="208"/>
      <c r="KE11" s="208"/>
      <c r="KF11" s="208"/>
      <c r="KG11" s="208"/>
      <c r="KH11" s="208"/>
      <c r="KI11" s="208"/>
      <c r="KJ11" s="208"/>
      <c r="KK11" s="208"/>
      <c r="KL11" s="208"/>
      <c r="KM11" s="208"/>
      <c r="KN11" s="208"/>
      <c r="KO11" s="208"/>
      <c r="KP11" s="208"/>
      <c r="KQ11" s="208"/>
      <c r="KR11" s="208"/>
      <c r="KS11" s="208"/>
      <c r="KT11" s="208"/>
      <c r="KU11" s="208"/>
      <c r="KV11" s="208"/>
      <c r="KW11" s="208"/>
      <c r="KX11" s="208"/>
      <c r="KY11" s="208"/>
      <c r="KZ11" s="208"/>
      <c r="LA11" s="197">
        <v>1</v>
      </c>
      <c r="LB11" s="200">
        <v>0</v>
      </c>
      <c r="LC11" s="82">
        <f t="shared" si="44"/>
        <v>62.639999999999993</v>
      </c>
      <c r="LD11" s="82">
        <f t="shared" si="45"/>
        <v>83.16</v>
      </c>
      <c r="LE11" s="82">
        <f t="shared" si="46"/>
        <v>15.125</v>
      </c>
      <c r="LF11" s="82">
        <f t="shared" si="47"/>
        <v>47.514999999999993</v>
      </c>
      <c r="LG11" s="80">
        <f t="shared" si="48"/>
        <v>68.034999999999997</v>
      </c>
      <c r="LH11" s="234">
        <f t="shared" si="49"/>
        <v>47.514999999999993</v>
      </c>
      <c r="LI11" s="73"/>
      <c r="LK11" s="74">
        <v>31</v>
      </c>
      <c r="LL11" s="203">
        <v>33</v>
      </c>
      <c r="LM11" s="204">
        <f t="shared" si="30"/>
        <v>2.75</v>
      </c>
      <c r="LN11" s="204">
        <f t="shared" si="31"/>
        <v>6.875</v>
      </c>
      <c r="LO11" s="205">
        <v>1</v>
      </c>
      <c r="LP11" s="205">
        <v>4</v>
      </c>
      <c r="LQ11" s="76">
        <f t="shared" si="50"/>
        <v>47.514999999999993</v>
      </c>
      <c r="LR11" s="205">
        <v>31</v>
      </c>
      <c r="LS11" s="206">
        <f>(LR11*1.2)*(Prices!$B$5/32)</f>
        <v>46.499999999999993</v>
      </c>
      <c r="LT11" s="78">
        <f>(LR11*1.3)*(Prices!$C$4/32)</f>
        <v>80.600000000000009</v>
      </c>
      <c r="LU11" s="78">
        <f>LO11*Prices!$B$2+LP11*Prices!$B$3</f>
        <v>56.2</v>
      </c>
      <c r="LV11" s="207">
        <f>LN11*Prices!$B$9</f>
        <v>41.25</v>
      </c>
      <c r="LW11" s="208">
        <f t="shared" si="32"/>
        <v>272.065</v>
      </c>
      <c r="LX11" s="208">
        <f>LN11*Prices!$B$10</f>
        <v>61.875</v>
      </c>
      <c r="LY11" s="208">
        <f t="shared" si="33"/>
        <v>292.69</v>
      </c>
      <c r="LZ11" s="208">
        <f>LN11*Prices!$B$11</f>
        <v>68.75</v>
      </c>
      <c r="MA11" s="208">
        <f t="shared" si="34"/>
        <v>299.565</v>
      </c>
      <c r="MB11" s="208">
        <f>LN11*Prices!$B$12</f>
        <v>82.5</v>
      </c>
      <c r="MC11" s="208">
        <f t="shared" si="35"/>
        <v>313.315</v>
      </c>
      <c r="MD11" s="208">
        <f>LN11*Prices!$B$13</f>
        <v>89.375</v>
      </c>
      <c r="ME11" s="208">
        <f t="shared" si="36"/>
        <v>320.19</v>
      </c>
      <c r="MF11" s="208">
        <f>LN11*Prices!$B$14</f>
        <v>106.5625</v>
      </c>
      <c r="MG11" s="208">
        <f t="shared" si="37"/>
        <v>337.3775</v>
      </c>
      <c r="MH11" s="208">
        <f>LN11*Prices!$B$15</f>
        <v>120.3125</v>
      </c>
      <c r="MI11" s="208">
        <f t="shared" si="38"/>
        <v>351.1275</v>
      </c>
      <c r="MJ11" s="208">
        <f>LN11*Prices!$B$16</f>
        <v>168.4375</v>
      </c>
      <c r="MK11" s="208">
        <f t="shared" si="39"/>
        <v>399.2525</v>
      </c>
      <c r="ML11" s="208">
        <f>LN11*Prices!$B$17</f>
        <v>0</v>
      </c>
      <c r="MM11" s="208"/>
      <c r="MN11" s="208"/>
      <c r="MO11" s="208"/>
      <c r="MP11" s="208"/>
      <c r="MQ11" s="208"/>
      <c r="MR11" s="208"/>
      <c r="MS11" s="208"/>
      <c r="MT11" s="208"/>
      <c r="MU11" s="208"/>
      <c r="MV11" s="208"/>
      <c r="MW11" s="208"/>
      <c r="MX11" s="208"/>
      <c r="MY11" s="208"/>
      <c r="MZ11" s="208"/>
      <c r="NA11" s="208"/>
    </row>
    <row r="12" spans="1:365" ht="18" customHeight="1" x14ac:dyDescent="0.25">
      <c r="A12" s="160" t="s">
        <v>112</v>
      </c>
      <c r="B12" s="69" t="s">
        <v>93</v>
      </c>
      <c r="C12" s="69" t="str">
        <f t="shared" si="40"/>
        <v>Base Cab: 1 drawer - 2 doors (34" to 36")</v>
      </c>
      <c r="D12" s="70" t="s">
        <v>105</v>
      </c>
      <c r="E12" s="68" t="s">
        <v>113</v>
      </c>
      <c r="F12" s="267" t="s">
        <v>112</v>
      </c>
      <c r="G12" s="261">
        <f>ROUND(FD12/Prices!$B$27,0)</f>
        <v>614</v>
      </c>
      <c r="H12" s="71">
        <f>G12*Prices!$B$6+G12</f>
        <v>706.1</v>
      </c>
      <c r="I12" s="71">
        <f>ROUND(FF12/Prices!$B$27,0)</f>
        <v>668</v>
      </c>
      <c r="J12" s="71">
        <f>I12*Prices!$B$6+I12</f>
        <v>768.2</v>
      </c>
      <c r="K12" s="71">
        <f>ROUND(FH12/Prices!$B$27,0)</f>
        <v>686</v>
      </c>
      <c r="L12" s="71">
        <f>K12*Prices!$B$6+K12</f>
        <v>788.9</v>
      </c>
      <c r="M12" s="71">
        <f>ROUND(FJ12/Prices!$B$27,0)</f>
        <v>721</v>
      </c>
      <c r="N12" s="71">
        <f>M12*Prices!$B$6+M12</f>
        <v>829.15</v>
      </c>
      <c r="O12" s="71">
        <f>ROUND(FL12/Prices!$B$27,0)</f>
        <v>739</v>
      </c>
      <c r="P12" s="71">
        <f>O12*Prices!$B$6+O12</f>
        <v>849.85</v>
      </c>
      <c r="Q12" s="71">
        <f>ROUND(FN12/Prices!$B$27,0)</f>
        <v>784</v>
      </c>
      <c r="R12" s="71">
        <f>Q12*Prices!$B$6+Q12</f>
        <v>901.6</v>
      </c>
      <c r="S12" s="71">
        <f>ROUND(FP12/Prices!$B$27,0)</f>
        <v>820</v>
      </c>
      <c r="T12" s="71">
        <f>S12*Prices!$B$6+S12</f>
        <v>943</v>
      </c>
      <c r="U12" s="71">
        <f>ROUND(FR12/Prices!$B$27,0)</f>
        <v>945</v>
      </c>
      <c r="V12" s="71">
        <f>U12*Prices!$B$6+U12</f>
        <v>1086.75</v>
      </c>
      <c r="W12" s="55"/>
      <c r="X12" s="55"/>
      <c r="Y12" s="55"/>
      <c r="Z12" s="55"/>
      <c r="AA12" s="55"/>
      <c r="AB12" s="71">
        <f>ROUND(HD12/Prices!$B$27,0)</f>
        <v>563</v>
      </c>
      <c r="AC12" s="71">
        <f>AB12*Prices!$B$6+AB12</f>
        <v>647.45000000000005</v>
      </c>
      <c r="AD12" s="71">
        <f>ROUND(HF12/Prices!$B$27,0)</f>
        <v>617</v>
      </c>
      <c r="AE12" s="71">
        <f>AD12*Prices!$B$6+AD12</f>
        <v>709.55</v>
      </c>
      <c r="AF12" s="71">
        <f>ROUND(HH12/Prices!$B$27,0)</f>
        <v>635</v>
      </c>
      <c r="AG12" s="71">
        <f>AF12*Prices!$B$6+AF12</f>
        <v>730.25</v>
      </c>
      <c r="AH12" s="71">
        <f>ROUND(HJ12/Prices!$B$27,0)</f>
        <v>670</v>
      </c>
      <c r="AI12" s="71">
        <f>AH12*Prices!$B$6+AH12</f>
        <v>770.5</v>
      </c>
      <c r="AJ12" s="71">
        <f>ROUND(HL12/Prices!$B$27,0)</f>
        <v>688</v>
      </c>
      <c r="AK12" s="71">
        <f>AJ12*Prices!$B$6+AJ12</f>
        <v>791.2</v>
      </c>
      <c r="AL12" s="71">
        <f>ROUND(HN12/Prices!$B$27,0)</f>
        <v>733</v>
      </c>
      <c r="AM12" s="71">
        <f>AL12*Prices!$B$6+AL12</f>
        <v>842.95</v>
      </c>
      <c r="AN12" s="71">
        <f>ROUND(HP12/Prices!$B$27,0)</f>
        <v>768</v>
      </c>
      <c r="AO12" s="71">
        <f>AN12*Prices!$B$6+AN12</f>
        <v>883.2</v>
      </c>
      <c r="AP12" s="71">
        <f>ROUND(HR12/Prices!$B$27,0)</f>
        <v>893</v>
      </c>
      <c r="AQ12" s="71">
        <f>AP12*Prices!$B$6+AP12</f>
        <v>1026.95</v>
      </c>
      <c r="AW12" s="71">
        <f t="shared" si="0"/>
        <v>563</v>
      </c>
      <c r="AX12" s="71">
        <f t="shared" si="0"/>
        <v>647.45000000000005</v>
      </c>
      <c r="AY12" s="71">
        <f t="shared" si="0"/>
        <v>617</v>
      </c>
      <c r="AZ12" s="71">
        <f t="shared" si="0"/>
        <v>709.55</v>
      </c>
      <c r="BA12" s="71">
        <f t="shared" si="0"/>
        <v>635</v>
      </c>
      <c r="BB12" s="71">
        <f t="shared" si="0"/>
        <v>730.25</v>
      </c>
      <c r="BC12" s="71">
        <f t="shared" si="0"/>
        <v>670</v>
      </c>
      <c r="BD12" s="71">
        <f t="shared" si="0"/>
        <v>770.5</v>
      </c>
      <c r="BE12" s="71">
        <f t="shared" si="0"/>
        <v>688</v>
      </c>
      <c r="BF12" s="71">
        <f t="shared" si="0"/>
        <v>791.2</v>
      </c>
      <c r="BG12" s="71">
        <f t="shared" si="0"/>
        <v>733</v>
      </c>
      <c r="BH12" s="71">
        <f t="shared" si="0"/>
        <v>842.95</v>
      </c>
      <c r="BI12" s="71">
        <f t="shared" si="0"/>
        <v>768</v>
      </c>
      <c r="BJ12" s="71">
        <f t="shared" si="0"/>
        <v>883.2</v>
      </c>
      <c r="BK12" s="71">
        <f t="shared" si="0"/>
        <v>893</v>
      </c>
      <c r="BL12" s="71">
        <f t="shared" si="0"/>
        <v>1026.95</v>
      </c>
      <c r="BM12" s="55"/>
      <c r="BN12" s="72"/>
      <c r="BO12" s="72"/>
      <c r="BP12" s="72"/>
      <c r="BQ12" s="72"/>
      <c r="BR12" s="72"/>
      <c r="BS12" s="72"/>
      <c r="BT12" s="55"/>
      <c r="BU12" s="71">
        <f>ROUND(JE12/Prices!$B$27,0)</f>
        <v>732</v>
      </c>
      <c r="BV12" s="71">
        <f>BU12*Prices!$B$6+BU12</f>
        <v>841.8</v>
      </c>
      <c r="BW12" s="71">
        <f>ROUND(JG12/Prices!$B$27,0)</f>
        <v>786</v>
      </c>
      <c r="BX12" s="71">
        <f>BW12*Prices!$B$6+BW12</f>
        <v>903.9</v>
      </c>
      <c r="BY12" s="71">
        <f>ROUND(JI12/Prices!$B$27,0)</f>
        <v>804</v>
      </c>
      <c r="BZ12" s="71">
        <f>BY12*Prices!$B$6+BY12</f>
        <v>924.6</v>
      </c>
      <c r="CA12" s="71">
        <f>ROUND(JK12/Prices!$B$27,0)</f>
        <v>839</v>
      </c>
      <c r="CB12" s="71">
        <f>CA12*Prices!$B$6+CA12</f>
        <v>964.85</v>
      </c>
      <c r="CC12" s="71">
        <f>ROUND(JM12/Prices!$B$27,0)</f>
        <v>857</v>
      </c>
      <c r="CD12" s="71">
        <f>CC12*Prices!$B$6+CC12</f>
        <v>985.55</v>
      </c>
      <c r="CE12" s="71">
        <f>ROUND(JO12/Prices!$B$27,0)</f>
        <v>902</v>
      </c>
      <c r="CF12" s="71">
        <f>CE12*Prices!$B$6+CE12</f>
        <v>1037.3</v>
      </c>
      <c r="CG12" s="71">
        <f>ROUND(JQ12/Prices!$B$27,0)</f>
        <v>938</v>
      </c>
      <c r="CH12" s="71">
        <f>CG12*Prices!$B$6+CG12</f>
        <v>1078.7</v>
      </c>
      <c r="CI12" s="71">
        <f>ROUND(JS12/Prices!$B$27,0)</f>
        <v>1063</v>
      </c>
      <c r="CJ12" s="71">
        <f>CI12*Prices!$B$6+CI12</f>
        <v>1222.45</v>
      </c>
      <c r="CK12" s="55"/>
      <c r="CL12" s="55"/>
      <c r="CM12" s="55"/>
      <c r="CN12" s="55"/>
      <c r="CO12" s="55"/>
      <c r="CP12" s="71">
        <f>ROUND(LW12/Prices!$B$27,0)</f>
        <v>681</v>
      </c>
      <c r="CQ12" s="71">
        <f>CP12*Prices!$B$6+CP12</f>
        <v>783.15</v>
      </c>
      <c r="CR12" s="71">
        <f>ROUND(LY12/Prices!$B$27,0)</f>
        <v>735</v>
      </c>
      <c r="CS12" s="71">
        <f>CR12*Prices!$B$6+CR12</f>
        <v>845.25</v>
      </c>
      <c r="CT12" s="71">
        <f>ROUND(MA12/Prices!$B$27,0)</f>
        <v>753</v>
      </c>
      <c r="CU12" s="71">
        <f>CT12*Prices!$B$6+CT12</f>
        <v>865.95</v>
      </c>
      <c r="CV12" s="71">
        <f>ROUND(MC12/Prices!$B$27,0)</f>
        <v>788</v>
      </c>
      <c r="CW12" s="71">
        <f>CV12*Prices!$B$6+CV12</f>
        <v>906.2</v>
      </c>
      <c r="CX12" s="71">
        <f>ROUND(ME12/Prices!$B$27,0)</f>
        <v>806</v>
      </c>
      <c r="CY12" s="71">
        <f>CX12*Prices!$B$6+CX12</f>
        <v>926.9</v>
      </c>
      <c r="CZ12" s="71">
        <f>ROUND(MG12/Prices!$B$27,0)</f>
        <v>851</v>
      </c>
      <c r="DA12" s="71">
        <f>CZ12*Prices!$B$6+CZ12</f>
        <v>978.65</v>
      </c>
      <c r="DB12" s="71">
        <f>ROUND(MI12/Prices!$B$27,0)</f>
        <v>887</v>
      </c>
      <c r="DC12" s="71">
        <f>DB12*Prices!$B$6+DB12</f>
        <v>1020.05</v>
      </c>
      <c r="DD12" s="71">
        <f>ROUND(MK12/Prices!$B$27,0)</f>
        <v>1012</v>
      </c>
      <c r="DE12" s="71">
        <f>DD12*Prices!$B$6+DD12</f>
        <v>1163.8</v>
      </c>
      <c r="DK12" s="71">
        <f t="shared" si="1"/>
        <v>681</v>
      </c>
      <c r="DL12" s="71">
        <f t="shared" si="1"/>
        <v>783.15</v>
      </c>
      <c r="DM12" s="71">
        <f t="shared" si="1"/>
        <v>735</v>
      </c>
      <c r="DN12" s="71">
        <f t="shared" si="1"/>
        <v>845.25</v>
      </c>
      <c r="DO12" s="71">
        <f t="shared" si="1"/>
        <v>753</v>
      </c>
      <c r="DP12" s="71">
        <f t="shared" si="1"/>
        <v>865.95</v>
      </c>
      <c r="DQ12" s="71">
        <f t="shared" si="1"/>
        <v>788</v>
      </c>
      <c r="DR12" s="71">
        <f t="shared" si="1"/>
        <v>906.2</v>
      </c>
      <c r="DS12" s="71">
        <f t="shared" si="1"/>
        <v>806</v>
      </c>
      <c r="DT12" s="71">
        <f t="shared" si="1"/>
        <v>926.9</v>
      </c>
      <c r="DU12" s="71">
        <f t="shared" si="1"/>
        <v>851</v>
      </c>
      <c r="DV12" s="71">
        <f t="shared" si="1"/>
        <v>978.65</v>
      </c>
      <c r="DW12" s="71">
        <f t="shared" si="1"/>
        <v>887</v>
      </c>
      <c r="DX12" s="71">
        <f t="shared" si="1"/>
        <v>1020.05</v>
      </c>
      <c r="DY12" s="71">
        <f t="shared" si="1"/>
        <v>1012</v>
      </c>
      <c r="DZ12" s="71">
        <f t="shared" si="1"/>
        <v>1163.8</v>
      </c>
      <c r="EA12" s="55"/>
      <c r="EB12" s="55"/>
      <c r="EC12" s="72"/>
      <c r="ED12" s="72"/>
      <c r="EE12" s="72"/>
      <c r="EF12" s="72"/>
      <c r="EG12" s="72"/>
      <c r="EH12" s="72"/>
      <c r="EI12" s="55"/>
      <c r="EJ12" s="55"/>
      <c r="EK12" s="55"/>
      <c r="EL12" s="55"/>
      <c r="EM12" s="55"/>
      <c r="EN12" s="55"/>
      <c r="EO12" s="73"/>
      <c r="EP12" s="73"/>
      <c r="ER12" s="74">
        <v>33</v>
      </c>
      <c r="ES12" s="49">
        <v>36</v>
      </c>
      <c r="ET12" s="55">
        <f t="shared" si="41"/>
        <v>3</v>
      </c>
      <c r="EU12" s="55">
        <f t="shared" si="42"/>
        <v>7.5</v>
      </c>
      <c r="EV12" s="75">
        <v>1</v>
      </c>
      <c r="EW12" s="75">
        <v>4</v>
      </c>
      <c r="EX12" s="91"/>
      <c r="EY12" s="75">
        <v>33</v>
      </c>
      <c r="EZ12" s="77">
        <f>(EY12*1.2)*(Prices!$B$5/32)</f>
        <v>49.5</v>
      </c>
      <c r="FA12" s="78">
        <f>(EY12*1.3)*(Prices!$B$4/32)</f>
        <v>107.25</v>
      </c>
      <c r="FB12" s="78">
        <f>EV12*Prices!$B$2+EW12*Prices!$B$3</f>
        <v>56.2</v>
      </c>
      <c r="FC12" s="79">
        <f>EU12*Prices!$B$9</f>
        <v>45</v>
      </c>
      <c r="FD12" s="80">
        <f t="shared" si="2"/>
        <v>257.95</v>
      </c>
      <c r="FE12" s="80">
        <f>EU12*Prices!$B$10</f>
        <v>67.5</v>
      </c>
      <c r="FF12" s="80">
        <f t="shared" si="3"/>
        <v>280.45</v>
      </c>
      <c r="FG12" s="80">
        <f>EU12*Prices!$B$11</f>
        <v>75</v>
      </c>
      <c r="FH12" s="80">
        <f t="shared" si="4"/>
        <v>287.95</v>
      </c>
      <c r="FI12" s="80">
        <f>EU12*Prices!$B$12</f>
        <v>90</v>
      </c>
      <c r="FJ12" s="80">
        <f t="shared" si="5"/>
        <v>302.95</v>
      </c>
      <c r="FK12" s="80">
        <f>EU12*Prices!$B$13</f>
        <v>97.5</v>
      </c>
      <c r="FL12" s="80">
        <f t="shared" si="6"/>
        <v>310.45</v>
      </c>
      <c r="FM12" s="80">
        <f>EU12*Prices!$B$14</f>
        <v>116.25</v>
      </c>
      <c r="FN12" s="80">
        <f t="shared" si="7"/>
        <v>329.2</v>
      </c>
      <c r="FO12" s="80">
        <f>EU12*Prices!$B$15</f>
        <v>131.25</v>
      </c>
      <c r="FP12" s="80">
        <f t="shared" si="8"/>
        <v>344.2</v>
      </c>
      <c r="FQ12" s="80">
        <f>EU12*Prices!$B$16</f>
        <v>183.75</v>
      </c>
      <c r="FR12" s="80">
        <f t="shared" si="9"/>
        <v>396.7</v>
      </c>
      <c r="FS12" s="80">
        <f>EU12*Prices!$B$17</f>
        <v>0</v>
      </c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P12" s="73"/>
      <c r="GR12" s="74">
        <v>33</v>
      </c>
      <c r="GS12" s="49">
        <v>36</v>
      </c>
      <c r="GT12" s="55">
        <f t="shared" si="10"/>
        <v>3</v>
      </c>
      <c r="GU12" s="55">
        <f t="shared" si="11"/>
        <v>7.5</v>
      </c>
      <c r="GV12" s="75">
        <v>1</v>
      </c>
      <c r="GW12" s="75">
        <v>4</v>
      </c>
      <c r="GX12" s="91"/>
      <c r="GY12" s="75">
        <v>33</v>
      </c>
      <c r="GZ12" s="77">
        <f>(GY12*1.2)*(Prices!$B$5/32)</f>
        <v>49.5</v>
      </c>
      <c r="HA12" s="78">
        <f>(GY12*1.3)*(Prices!$C$4/32)</f>
        <v>85.8</v>
      </c>
      <c r="HB12" s="78">
        <f>GV12*Prices!$B$2+GW12*Prices!$B$3</f>
        <v>56.2</v>
      </c>
      <c r="HC12" s="79">
        <f>GU12*Prices!$B$9</f>
        <v>45</v>
      </c>
      <c r="HD12" s="80">
        <f t="shared" si="12"/>
        <v>236.5</v>
      </c>
      <c r="HE12" s="80">
        <f>GU12*Prices!$B$10</f>
        <v>67.5</v>
      </c>
      <c r="HF12" s="80">
        <f t="shared" si="13"/>
        <v>259</v>
      </c>
      <c r="HG12" s="80">
        <f>GU12*Prices!$B$11</f>
        <v>75</v>
      </c>
      <c r="HH12" s="80">
        <f t="shared" si="14"/>
        <v>266.5</v>
      </c>
      <c r="HI12" s="80">
        <f>GU12*Prices!$B$12</f>
        <v>90</v>
      </c>
      <c r="HJ12" s="80">
        <f t="shared" si="15"/>
        <v>281.5</v>
      </c>
      <c r="HK12" s="80">
        <f>GU12*Prices!$B$13</f>
        <v>97.5</v>
      </c>
      <c r="HL12" s="80">
        <f t="shared" si="16"/>
        <v>289</v>
      </c>
      <c r="HM12" s="80">
        <f>GU12*Prices!$B$14</f>
        <v>116.25</v>
      </c>
      <c r="HN12" s="80">
        <f t="shared" si="17"/>
        <v>307.75</v>
      </c>
      <c r="HO12" s="80">
        <f>GU12*Prices!$B$15</f>
        <v>131.25</v>
      </c>
      <c r="HP12" s="80">
        <f t="shared" si="18"/>
        <v>322.75</v>
      </c>
      <c r="HQ12" s="80">
        <f>GU12*Prices!$B$16</f>
        <v>183.75</v>
      </c>
      <c r="HR12" s="80">
        <f t="shared" si="19"/>
        <v>375.25</v>
      </c>
      <c r="HS12" s="80">
        <f>GU12*Prices!$B$17</f>
        <v>0</v>
      </c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P12" s="73"/>
      <c r="IQ12" s="73"/>
      <c r="IS12" s="74">
        <v>33</v>
      </c>
      <c r="IT12" s="49">
        <v>36</v>
      </c>
      <c r="IU12" s="55">
        <f t="shared" si="20"/>
        <v>3</v>
      </c>
      <c r="IV12" s="55">
        <f t="shared" si="21"/>
        <v>7.5</v>
      </c>
      <c r="IW12" s="75">
        <v>1</v>
      </c>
      <c r="IX12" s="75">
        <v>4</v>
      </c>
      <c r="IY12" s="76">
        <f t="shared" si="43"/>
        <v>49.61999999999999</v>
      </c>
      <c r="IZ12" s="75">
        <v>33</v>
      </c>
      <c r="JA12" s="77">
        <f>(IZ12*1.2)*(Prices!$B$5/32)</f>
        <v>49.5</v>
      </c>
      <c r="JB12" s="78">
        <f>(IZ12*1.3)*(Prices!$B$4/32)</f>
        <v>107.25</v>
      </c>
      <c r="JC12" s="78">
        <f>IW12*Prices!$B$2+IX12*Prices!$B$3</f>
        <v>56.2</v>
      </c>
      <c r="JD12" s="79">
        <f>IV12*Prices!$B$9</f>
        <v>45</v>
      </c>
      <c r="JE12" s="80">
        <f t="shared" si="22"/>
        <v>307.57</v>
      </c>
      <c r="JF12" s="80">
        <f>IV12*Prices!$B$10</f>
        <v>67.5</v>
      </c>
      <c r="JG12" s="80">
        <f t="shared" si="23"/>
        <v>330.07</v>
      </c>
      <c r="JH12" s="80">
        <f>IV12*Prices!$B$11</f>
        <v>75</v>
      </c>
      <c r="JI12" s="80">
        <f t="shared" si="24"/>
        <v>337.57</v>
      </c>
      <c r="JJ12" s="80">
        <f>IV12*Prices!$B$12</f>
        <v>90</v>
      </c>
      <c r="JK12" s="80">
        <f t="shared" si="25"/>
        <v>352.57</v>
      </c>
      <c r="JL12" s="80">
        <f>IV12*Prices!$B$13</f>
        <v>97.5</v>
      </c>
      <c r="JM12" s="80">
        <f t="shared" si="26"/>
        <v>360.07</v>
      </c>
      <c r="JN12" s="80">
        <f>IV12*Prices!$B$14</f>
        <v>116.25</v>
      </c>
      <c r="JO12" s="80">
        <f t="shared" si="27"/>
        <v>378.82</v>
      </c>
      <c r="JP12" s="80">
        <f>IV12*Prices!$B$15</f>
        <v>131.25</v>
      </c>
      <c r="JQ12" s="80">
        <f t="shared" si="28"/>
        <v>393.82</v>
      </c>
      <c r="JR12" s="80">
        <f>IV12*Prices!$B$16</f>
        <v>183.75</v>
      </c>
      <c r="JS12" s="80">
        <f t="shared" si="29"/>
        <v>446.32</v>
      </c>
      <c r="JT12" s="80">
        <f>IV12*Prices!$B$17</f>
        <v>0</v>
      </c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197">
        <v>1</v>
      </c>
      <c r="LB12" s="200">
        <v>0</v>
      </c>
      <c r="LC12" s="82">
        <f t="shared" si="44"/>
        <v>66.11999999999999</v>
      </c>
      <c r="LD12" s="82">
        <f t="shared" si="45"/>
        <v>87.78</v>
      </c>
      <c r="LE12" s="82">
        <f t="shared" si="46"/>
        <v>16.5</v>
      </c>
      <c r="LF12" s="82">
        <f t="shared" si="47"/>
        <v>49.61999999999999</v>
      </c>
      <c r="LG12" s="80">
        <f t="shared" si="48"/>
        <v>71.28</v>
      </c>
      <c r="LH12" s="234">
        <f t="shared" si="49"/>
        <v>49.61999999999999</v>
      </c>
      <c r="LI12" s="73"/>
      <c r="LK12" s="74">
        <v>33</v>
      </c>
      <c r="LL12" s="49">
        <v>36</v>
      </c>
      <c r="LM12" s="55">
        <f t="shared" si="30"/>
        <v>3</v>
      </c>
      <c r="LN12" s="55">
        <f t="shared" si="31"/>
        <v>7.5</v>
      </c>
      <c r="LO12" s="75">
        <v>1</v>
      </c>
      <c r="LP12" s="75">
        <v>4</v>
      </c>
      <c r="LQ12" s="76">
        <f t="shared" si="50"/>
        <v>49.61999999999999</v>
      </c>
      <c r="LR12" s="75">
        <v>33</v>
      </c>
      <c r="LS12" s="77">
        <f>(LR12*1.2)*(Prices!$B$5/32)</f>
        <v>49.5</v>
      </c>
      <c r="LT12" s="78">
        <f>(LR12*1.3)*(Prices!$C$4/32)</f>
        <v>85.8</v>
      </c>
      <c r="LU12" s="78">
        <f>LO12*Prices!$B$2+LP12*Prices!$B$3</f>
        <v>56.2</v>
      </c>
      <c r="LV12" s="79">
        <f>LN12*Prices!$B$9</f>
        <v>45</v>
      </c>
      <c r="LW12" s="80">
        <f t="shared" si="32"/>
        <v>286.12</v>
      </c>
      <c r="LX12" s="80">
        <f>LN12*Prices!$B$10</f>
        <v>67.5</v>
      </c>
      <c r="LY12" s="80">
        <f t="shared" si="33"/>
        <v>308.62</v>
      </c>
      <c r="LZ12" s="80">
        <f>LN12*Prices!$B$11</f>
        <v>75</v>
      </c>
      <c r="MA12" s="80">
        <f t="shared" si="34"/>
        <v>316.12</v>
      </c>
      <c r="MB12" s="80">
        <f>LN12*Prices!$B$12</f>
        <v>90</v>
      </c>
      <c r="MC12" s="80">
        <f t="shared" si="35"/>
        <v>331.12</v>
      </c>
      <c r="MD12" s="80">
        <f>LN12*Prices!$B$13</f>
        <v>97.5</v>
      </c>
      <c r="ME12" s="80">
        <f t="shared" si="36"/>
        <v>338.62</v>
      </c>
      <c r="MF12" s="80">
        <f>LN12*Prices!$B$14</f>
        <v>116.25</v>
      </c>
      <c r="MG12" s="80">
        <f t="shared" si="37"/>
        <v>357.37</v>
      </c>
      <c r="MH12" s="80">
        <f>LN12*Prices!$B$15</f>
        <v>131.25</v>
      </c>
      <c r="MI12" s="80">
        <f t="shared" si="38"/>
        <v>372.37</v>
      </c>
      <c r="MJ12" s="80">
        <f>LN12*Prices!$B$16</f>
        <v>183.75</v>
      </c>
      <c r="MK12" s="80">
        <f t="shared" si="39"/>
        <v>424.87</v>
      </c>
      <c r="ML12" s="80">
        <f>LN12*Prices!$B$17</f>
        <v>0</v>
      </c>
      <c r="MM12" s="80"/>
      <c r="MN12" s="80"/>
      <c r="MO12" s="80"/>
      <c r="MP12" s="80"/>
      <c r="MQ12" s="80"/>
      <c r="MR12" s="80"/>
      <c r="MS12" s="80"/>
      <c r="MT12" s="80"/>
      <c r="MU12" s="80"/>
      <c r="MV12" s="80"/>
      <c r="MW12" s="80"/>
      <c r="MX12" s="80"/>
      <c r="MY12" s="80"/>
      <c r="MZ12" s="80"/>
      <c r="NA12" s="80"/>
    </row>
    <row r="13" spans="1:365" ht="18" customHeight="1" thickBot="1" x14ac:dyDescent="0.3">
      <c r="A13" s="269" t="s">
        <v>114</v>
      </c>
      <c r="B13" s="176" t="s">
        <v>93</v>
      </c>
      <c r="C13" s="176" t="str">
        <f t="shared" si="40"/>
        <v>Base Cab: 1 drawer - 2 doors (37" to 39" )</v>
      </c>
      <c r="D13" s="177" t="s">
        <v>105</v>
      </c>
      <c r="E13" s="178" t="s">
        <v>115</v>
      </c>
      <c r="F13" s="270" t="s">
        <v>114</v>
      </c>
      <c r="G13" s="261">
        <f>ROUND(FD13/Prices!$B$27,0)</f>
        <v>646</v>
      </c>
      <c r="H13" s="71">
        <f>G13*Prices!$B$6+G13</f>
        <v>742.9</v>
      </c>
      <c r="I13" s="71">
        <f>ROUND(FF13/Prices!$B$27,0)</f>
        <v>704</v>
      </c>
      <c r="J13" s="71">
        <f>I13*Prices!$B$6+I13</f>
        <v>809.6</v>
      </c>
      <c r="K13" s="71">
        <f>ROUND(FH13/Prices!$B$27,0)</f>
        <v>723</v>
      </c>
      <c r="L13" s="71">
        <f>K13*Prices!$B$6+K13</f>
        <v>831.45</v>
      </c>
      <c r="M13" s="71">
        <f>ROUND(FJ13/Prices!$B$27,0)</f>
        <v>762</v>
      </c>
      <c r="N13" s="71">
        <f>M13*Prices!$B$6+M13</f>
        <v>876.3</v>
      </c>
      <c r="O13" s="71">
        <f>ROUND(FL13/Prices!$B$27,0)</f>
        <v>781</v>
      </c>
      <c r="P13" s="71">
        <f>O13*Prices!$B$6+O13</f>
        <v>898.15</v>
      </c>
      <c r="Q13" s="71">
        <f>ROUND(FN13/Prices!$B$27,0)</f>
        <v>829</v>
      </c>
      <c r="R13" s="71">
        <f>Q13*Prices!$B$6+Q13</f>
        <v>953.35</v>
      </c>
      <c r="S13" s="71">
        <f>ROUND(FP13/Prices!$B$27,0)</f>
        <v>868</v>
      </c>
      <c r="T13" s="71">
        <f>S13*Prices!$B$6+S13</f>
        <v>998.2</v>
      </c>
      <c r="U13" s="71">
        <f>ROUND(FR13/Prices!$B$27,0)</f>
        <v>1004</v>
      </c>
      <c r="V13" s="71">
        <f>U13*Prices!$B$6+U13</f>
        <v>1154.5999999999999</v>
      </c>
      <c r="W13" s="55"/>
      <c r="X13" s="55"/>
      <c r="Y13" s="55"/>
      <c r="Z13" s="55"/>
      <c r="AA13" s="55"/>
      <c r="AB13" s="71">
        <f>ROUND(HD13/Prices!$B$27,0)</f>
        <v>592</v>
      </c>
      <c r="AC13" s="71">
        <f>AB13*Prices!$B$6+AB13</f>
        <v>680.8</v>
      </c>
      <c r="AD13" s="71">
        <f>ROUND(HF13/Prices!$B$27,0)</f>
        <v>650</v>
      </c>
      <c r="AE13" s="71">
        <f>AD13*Prices!$B$6+AD13</f>
        <v>747.5</v>
      </c>
      <c r="AF13" s="71">
        <f>ROUND(HH13/Prices!$B$27,0)</f>
        <v>669</v>
      </c>
      <c r="AG13" s="71">
        <f>AF13*Prices!$B$6+AF13</f>
        <v>769.35</v>
      </c>
      <c r="AH13" s="71">
        <f>ROUND(HJ13/Prices!$B$27,0)</f>
        <v>708</v>
      </c>
      <c r="AI13" s="71">
        <f>AH13*Prices!$B$6+AH13</f>
        <v>814.2</v>
      </c>
      <c r="AJ13" s="71">
        <f>ROUND(HL13/Prices!$B$27,0)</f>
        <v>727</v>
      </c>
      <c r="AK13" s="71">
        <f>AJ13*Prices!$B$6+AJ13</f>
        <v>836.05</v>
      </c>
      <c r="AL13" s="71">
        <f>ROUND(HN13/Prices!$B$27,0)</f>
        <v>775</v>
      </c>
      <c r="AM13" s="71">
        <f>AL13*Prices!$B$6+AL13</f>
        <v>891.25</v>
      </c>
      <c r="AN13" s="71">
        <f>ROUND(HP13/Prices!$B$27,0)</f>
        <v>814</v>
      </c>
      <c r="AO13" s="71">
        <f>AN13*Prices!$B$6+AN13</f>
        <v>936.1</v>
      </c>
      <c r="AP13" s="71">
        <f>ROUND(HR13/Prices!$B$27,0)</f>
        <v>949</v>
      </c>
      <c r="AQ13" s="71">
        <f>AP13*Prices!$B$6+AP13</f>
        <v>1091.3499999999999</v>
      </c>
      <c r="AW13" s="71">
        <f t="shared" si="0"/>
        <v>592</v>
      </c>
      <c r="AX13" s="71">
        <f t="shared" si="0"/>
        <v>680.8</v>
      </c>
      <c r="AY13" s="71">
        <f t="shared" si="0"/>
        <v>650</v>
      </c>
      <c r="AZ13" s="71">
        <f t="shared" si="0"/>
        <v>747.5</v>
      </c>
      <c r="BA13" s="71">
        <f t="shared" si="0"/>
        <v>669</v>
      </c>
      <c r="BB13" s="71">
        <f t="shared" si="0"/>
        <v>769.35</v>
      </c>
      <c r="BC13" s="71">
        <f t="shared" si="0"/>
        <v>708</v>
      </c>
      <c r="BD13" s="71">
        <f t="shared" si="0"/>
        <v>814.2</v>
      </c>
      <c r="BE13" s="71">
        <f t="shared" si="0"/>
        <v>727</v>
      </c>
      <c r="BF13" s="71">
        <f t="shared" si="0"/>
        <v>836.05</v>
      </c>
      <c r="BG13" s="71">
        <f t="shared" si="0"/>
        <v>775</v>
      </c>
      <c r="BH13" s="71">
        <f t="shared" si="0"/>
        <v>891.25</v>
      </c>
      <c r="BI13" s="71">
        <f t="shared" si="0"/>
        <v>814</v>
      </c>
      <c r="BJ13" s="71">
        <f t="shared" si="0"/>
        <v>936.1</v>
      </c>
      <c r="BK13" s="71">
        <f t="shared" si="0"/>
        <v>949</v>
      </c>
      <c r="BL13" s="71">
        <f t="shared" si="0"/>
        <v>1091.3499999999999</v>
      </c>
      <c r="BM13" s="55"/>
      <c r="BN13" s="72"/>
      <c r="BO13" s="72"/>
      <c r="BP13" s="72"/>
      <c r="BQ13" s="72"/>
      <c r="BR13" s="72"/>
      <c r="BS13" s="72"/>
      <c r="BT13" s="55"/>
      <c r="BU13" s="71">
        <f>ROUND(JE13/Prices!$B$27,0)</f>
        <v>769</v>
      </c>
      <c r="BV13" s="71">
        <f>BU13*Prices!$B$6+BU13</f>
        <v>884.35</v>
      </c>
      <c r="BW13" s="71">
        <f>ROUND(JG13/Prices!$B$27,0)</f>
        <v>827</v>
      </c>
      <c r="BX13" s="71">
        <f>BW13*Prices!$B$6+BW13</f>
        <v>951.05</v>
      </c>
      <c r="BY13" s="71">
        <f>ROUND(JI13/Prices!$B$27,0)</f>
        <v>846</v>
      </c>
      <c r="BZ13" s="71">
        <f>BY13*Prices!$B$6+BY13</f>
        <v>972.9</v>
      </c>
      <c r="CA13" s="71">
        <f>ROUND(JK13/Prices!$B$27,0)</f>
        <v>885</v>
      </c>
      <c r="CB13" s="71">
        <f>CA13*Prices!$B$6+CA13</f>
        <v>1017.75</v>
      </c>
      <c r="CC13" s="71">
        <f>ROUND(JM13/Prices!$B$27,0)</f>
        <v>904</v>
      </c>
      <c r="CD13" s="71">
        <f>CC13*Prices!$B$6+CC13</f>
        <v>1039.5999999999999</v>
      </c>
      <c r="CE13" s="71">
        <f>ROUND(JO13/Prices!$B$27,0)</f>
        <v>953</v>
      </c>
      <c r="CF13" s="71">
        <f>CE13*Prices!$B$6+CE13</f>
        <v>1095.95</v>
      </c>
      <c r="CG13" s="71">
        <f>ROUND(JQ13/Prices!$B$27,0)</f>
        <v>991</v>
      </c>
      <c r="CH13" s="71">
        <f>CG13*Prices!$B$6+CG13</f>
        <v>1139.6500000000001</v>
      </c>
      <c r="CI13" s="71">
        <f>ROUND(JS13/Prices!$B$27,0)</f>
        <v>1127</v>
      </c>
      <c r="CJ13" s="71">
        <f>CI13*Prices!$B$6+CI13</f>
        <v>1296.05</v>
      </c>
      <c r="CK13" s="55"/>
      <c r="CL13" s="55"/>
      <c r="CM13" s="55"/>
      <c r="CN13" s="55"/>
      <c r="CO13" s="55"/>
      <c r="CP13" s="71">
        <f>ROUND(LW13/Prices!$B$27,0)</f>
        <v>715</v>
      </c>
      <c r="CQ13" s="71">
        <f>CP13*Prices!$B$6+CP13</f>
        <v>822.25</v>
      </c>
      <c r="CR13" s="71">
        <f>ROUND(LY13/Prices!$B$27,0)</f>
        <v>773</v>
      </c>
      <c r="CS13" s="71">
        <f>CR13*Prices!$B$6+CR13</f>
        <v>888.95</v>
      </c>
      <c r="CT13" s="71">
        <f>ROUND(MA13/Prices!$B$27,0)</f>
        <v>792</v>
      </c>
      <c r="CU13" s="71">
        <f>CT13*Prices!$B$6+CT13</f>
        <v>910.8</v>
      </c>
      <c r="CV13" s="71">
        <f>ROUND(MC13/Prices!$B$27,0)</f>
        <v>831</v>
      </c>
      <c r="CW13" s="71">
        <f>CV13*Prices!$B$6+CV13</f>
        <v>955.65</v>
      </c>
      <c r="CX13" s="71">
        <f>ROUND(ME13/Prices!$B$27,0)</f>
        <v>850</v>
      </c>
      <c r="CY13" s="71">
        <f>CX13*Prices!$B$6+CX13</f>
        <v>977.5</v>
      </c>
      <c r="CZ13" s="71">
        <f>ROUND(MG13/Prices!$B$27,0)</f>
        <v>898</v>
      </c>
      <c r="DA13" s="71">
        <f>CZ13*Prices!$B$6+CZ13</f>
        <v>1032.7</v>
      </c>
      <c r="DB13" s="71">
        <f>ROUND(MI13/Prices!$B$27,0)</f>
        <v>937</v>
      </c>
      <c r="DC13" s="71">
        <f>DB13*Prices!$B$6+DB13</f>
        <v>1077.55</v>
      </c>
      <c r="DD13" s="71">
        <f>ROUND(MK13/Prices!$B$27,0)</f>
        <v>1073</v>
      </c>
      <c r="DE13" s="71">
        <f>DD13*Prices!$B$6+DD13</f>
        <v>1233.95</v>
      </c>
      <c r="DK13" s="71">
        <f t="shared" si="1"/>
        <v>715</v>
      </c>
      <c r="DL13" s="71">
        <f t="shared" si="1"/>
        <v>822.25</v>
      </c>
      <c r="DM13" s="71">
        <f t="shared" si="1"/>
        <v>773</v>
      </c>
      <c r="DN13" s="71">
        <f t="shared" si="1"/>
        <v>888.95</v>
      </c>
      <c r="DO13" s="71">
        <f t="shared" si="1"/>
        <v>792</v>
      </c>
      <c r="DP13" s="71">
        <f t="shared" si="1"/>
        <v>910.8</v>
      </c>
      <c r="DQ13" s="71">
        <f t="shared" si="1"/>
        <v>831</v>
      </c>
      <c r="DR13" s="71">
        <f t="shared" si="1"/>
        <v>955.65</v>
      </c>
      <c r="DS13" s="71">
        <f t="shared" si="1"/>
        <v>850</v>
      </c>
      <c r="DT13" s="71">
        <f t="shared" si="1"/>
        <v>977.5</v>
      </c>
      <c r="DU13" s="71">
        <f t="shared" si="1"/>
        <v>898</v>
      </c>
      <c r="DV13" s="71">
        <f t="shared" si="1"/>
        <v>1032.7</v>
      </c>
      <c r="DW13" s="71">
        <f t="shared" si="1"/>
        <v>937</v>
      </c>
      <c r="DX13" s="71">
        <f t="shared" si="1"/>
        <v>1077.55</v>
      </c>
      <c r="DY13" s="71">
        <f t="shared" si="1"/>
        <v>1073</v>
      </c>
      <c r="DZ13" s="71">
        <f t="shared" si="1"/>
        <v>1233.95</v>
      </c>
      <c r="EA13" s="55"/>
      <c r="EB13" s="55"/>
      <c r="EC13" s="72"/>
      <c r="ED13" s="72"/>
      <c r="EE13" s="72"/>
      <c r="EF13" s="72"/>
      <c r="EG13" s="72"/>
      <c r="EH13" s="72"/>
      <c r="EI13" s="55"/>
      <c r="EJ13" s="55"/>
      <c r="EK13" s="55"/>
      <c r="EL13" s="55"/>
      <c r="EM13" s="55"/>
      <c r="EN13" s="55"/>
      <c r="EO13" s="73"/>
      <c r="EP13" s="73"/>
      <c r="ER13" s="74">
        <v>35</v>
      </c>
      <c r="ES13" s="49">
        <v>39</v>
      </c>
      <c r="ET13" s="55">
        <f t="shared" si="41"/>
        <v>3.25</v>
      </c>
      <c r="EU13" s="55">
        <f t="shared" si="42"/>
        <v>8.125</v>
      </c>
      <c r="EV13" s="75">
        <v>1</v>
      </c>
      <c r="EW13" s="75">
        <v>4</v>
      </c>
      <c r="EY13" s="75">
        <v>35</v>
      </c>
      <c r="EZ13" s="77">
        <f>(EY13*1.2)*(Prices!$B$5/32)</f>
        <v>52.5</v>
      </c>
      <c r="FA13" s="82">
        <f>(EY13*1.3)*(Prices!$B$4/32)</f>
        <v>113.75</v>
      </c>
      <c r="FB13" s="82">
        <f>EV13*Prices!$B$2+EW13*Prices!$B$3</f>
        <v>56.2</v>
      </c>
      <c r="FC13" s="79">
        <f>EU13*Prices!$B$9</f>
        <v>48.75</v>
      </c>
      <c r="FD13" s="80">
        <f t="shared" si="2"/>
        <v>271.2</v>
      </c>
      <c r="FE13" s="80">
        <f>EU13*Prices!$B$10</f>
        <v>73.125</v>
      </c>
      <c r="FF13" s="80">
        <f t="shared" si="3"/>
        <v>295.57499999999999</v>
      </c>
      <c r="FG13" s="80">
        <f>EU13*Prices!$B$11</f>
        <v>81.25</v>
      </c>
      <c r="FH13" s="80">
        <f t="shared" si="4"/>
        <v>303.7</v>
      </c>
      <c r="FI13" s="80">
        <f>EU13*Prices!$B$12</f>
        <v>97.5</v>
      </c>
      <c r="FJ13" s="80">
        <f t="shared" si="5"/>
        <v>319.95</v>
      </c>
      <c r="FK13" s="80">
        <f>EU13*Prices!$B$13</f>
        <v>105.625</v>
      </c>
      <c r="FL13" s="80">
        <f t="shared" si="6"/>
        <v>328.07499999999999</v>
      </c>
      <c r="FM13" s="80">
        <f>EU13*Prices!$B$14</f>
        <v>125.9375</v>
      </c>
      <c r="FN13" s="80">
        <f t="shared" si="7"/>
        <v>348.38749999999999</v>
      </c>
      <c r="FO13" s="80">
        <f>EU13*Prices!$B$15</f>
        <v>142.1875</v>
      </c>
      <c r="FP13" s="80">
        <f t="shared" si="8"/>
        <v>364.63749999999999</v>
      </c>
      <c r="FQ13" s="80">
        <f>EU13*Prices!$B$16</f>
        <v>199.0625</v>
      </c>
      <c r="FR13" s="80">
        <f t="shared" si="9"/>
        <v>421.51249999999999</v>
      </c>
      <c r="FS13" s="80">
        <f>EU13*Prices!$B$17</f>
        <v>0</v>
      </c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P13" s="73"/>
      <c r="GR13" s="74">
        <v>35</v>
      </c>
      <c r="GS13" s="49">
        <v>39</v>
      </c>
      <c r="GT13" s="55">
        <f t="shared" si="10"/>
        <v>3.25</v>
      </c>
      <c r="GU13" s="55">
        <f t="shared" si="11"/>
        <v>8.125</v>
      </c>
      <c r="GV13" s="75">
        <v>1</v>
      </c>
      <c r="GW13" s="75">
        <v>4</v>
      </c>
      <c r="GX13" s="76"/>
      <c r="GY13" s="75">
        <v>35</v>
      </c>
      <c r="GZ13" s="77">
        <f>(GY13*1.2)*(Prices!$B$5/32)</f>
        <v>52.5</v>
      </c>
      <c r="HA13" s="82">
        <f>(GY13*1.3)*(Prices!$C$4/32)</f>
        <v>91</v>
      </c>
      <c r="HB13" s="82">
        <f>GV13*Prices!$B$2+GW13*Prices!$B$3</f>
        <v>56.2</v>
      </c>
      <c r="HC13" s="79">
        <f>GU13*Prices!$B$9</f>
        <v>48.75</v>
      </c>
      <c r="HD13" s="80">
        <f t="shared" si="12"/>
        <v>248.45</v>
      </c>
      <c r="HE13" s="80">
        <f>GU13*Prices!$B$10</f>
        <v>73.125</v>
      </c>
      <c r="HF13" s="80">
        <f t="shared" si="13"/>
        <v>272.82499999999999</v>
      </c>
      <c r="HG13" s="80">
        <f>GU13*Prices!$B$11</f>
        <v>81.25</v>
      </c>
      <c r="HH13" s="80">
        <f t="shared" si="14"/>
        <v>280.95</v>
      </c>
      <c r="HI13" s="80">
        <f>GU13*Prices!$B$12</f>
        <v>97.5</v>
      </c>
      <c r="HJ13" s="80">
        <f t="shared" si="15"/>
        <v>297.2</v>
      </c>
      <c r="HK13" s="80">
        <f>GU13*Prices!$B$13</f>
        <v>105.625</v>
      </c>
      <c r="HL13" s="80">
        <f t="shared" si="16"/>
        <v>305.32499999999999</v>
      </c>
      <c r="HM13" s="80">
        <f>GU13*Prices!$B$14</f>
        <v>125.9375</v>
      </c>
      <c r="HN13" s="80">
        <f t="shared" si="17"/>
        <v>325.63749999999999</v>
      </c>
      <c r="HO13" s="80">
        <f>GU13*Prices!$B$15</f>
        <v>142.1875</v>
      </c>
      <c r="HP13" s="80">
        <f t="shared" si="18"/>
        <v>341.88749999999999</v>
      </c>
      <c r="HQ13" s="80">
        <f>GU13*Prices!$B$16</f>
        <v>199.0625</v>
      </c>
      <c r="HR13" s="80">
        <f t="shared" si="19"/>
        <v>398.76249999999999</v>
      </c>
      <c r="HS13" s="80">
        <f>GU13*Prices!$B$17</f>
        <v>0</v>
      </c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P13" s="73"/>
      <c r="IQ13" s="73"/>
      <c r="IS13" s="74">
        <v>35</v>
      </c>
      <c r="IT13" s="49">
        <v>39</v>
      </c>
      <c r="IU13" s="55">
        <f t="shared" si="20"/>
        <v>3.25</v>
      </c>
      <c r="IV13" s="55">
        <f t="shared" si="21"/>
        <v>8.125</v>
      </c>
      <c r="IW13" s="75">
        <v>1</v>
      </c>
      <c r="IX13" s="75">
        <v>4</v>
      </c>
      <c r="IY13" s="76">
        <f t="shared" si="43"/>
        <v>51.724999999999994</v>
      </c>
      <c r="IZ13" s="75">
        <v>35</v>
      </c>
      <c r="JA13" s="77">
        <f>(IZ13*1.2)*(Prices!$B$5/32)</f>
        <v>52.5</v>
      </c>
      <c r="JB13" s="82">
        <f>(IZ13*1.3)*(Prices!$B$4/32)</f>
        <v>113.75</v>
      </c>
      <c r="JC13" s="82">
        <f>IW13*Prices!$B$2+IX13*Prices!$B$3</f>
        <v>56.2</v>
      </c>
      <c r="JD13" s="79">
        <f>IV13*Prices!$B$9</f>
        <v>48.75</v>
      </c>
      <c r="JE13" s="80">
        <f t="shared" si="22"/>
        <v>322.92499999999995</v>
      </c>
      <c r="JF13" s="80">
        <f>IV13*Prices!$B$10</f>
        <v>73.125</v>
      </c>
      <c r="JG13" s="80">
        <f t="shared" si="23"/>
        <v>347.29999999999995</v>
      </c>
      <c r="JH13" s="80">
        <f>IV13*Prices!$B$11</f>
        <v>81.25</v>
      </c>
      <c r="JI13" s="80">
        <f t="shared" si="24"/>
        <v>355.42499999999995</v>
      </c>
      <c r="JJ13" s="80">
        <f>IV13*Prices!$B$12</f>
        <v>97.5</v>
      </c>
      <c r="JK13" s="80">
        <f t="shared" si="25"/>
        <v>371.67499999999995</v>
      </c>
      <c r="JL13" s="80">
        <f>IV13*Prices!$B$13</f>
        <v>105.625</v>
      </c>
      <c r="JM13" s="80">
        <f t="shared" si="26"/>
        <v>379.79999999999995</v>
      </c>
      <c r="JN13" s="80">
        <f>IV13*Prices!$B$14</f>
        <v>125.9375</v>
      </c>
      <c r="JO13" s="80">
        <f t="shared" si="27"/>
        <v>400.11249999999995</v>
      </c>
      <c r="JP13" s="80">
        <f>IV13*Prices!$B$15</f>
        <v>142.1875</v>
      </c>
      <c r="JQ13" s="80">
        <f t="shared" si="28"/>
        <v>416.36249999999995</v>
      </c>
      <c r="JR13" s="80">
        <f>IV13*Prices!$B$16</f>
        <v>199.0625</v>
      </c>
      <c r="JS13" s="80">
        <f t="shared" si="29"/>
        <v>473.23749999999995</v>
      </c>
      <c r="JT13" s="80">
        <f>IV13*Prices!$B$17</f>
        <v>0</v>
      </c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197">
        <v>1</v>
      </c>
      <c r="LB13" s="200">
        <v>0</v>
      </c>
      <c r="LC13" s="82">
        <f t="shared" si="44"/>
        <v>69.599999999999994</v>
      </c>
      <c r="LD13" s="82">
        <f t="shared" si="45"/>
        <v>92.4</v>
      </c>
      <c r="LE13" s="82">
        <f t="shared" si="46"/>
        <v>17.875</v>
      </c>
      <c r="LF13" s="82">
        <f t="shared" si="47"/>
        <v>51.724999999999994</v>
      </c>
      <c r="LG13" s="80">
        <f t="shared" si="48"/>
        <v>74.525000000000006</v>
      </c>
      <c r="LH13" s="234">
        <f t="shared" si="49"/>
        <v>51.724999999999994</v>
      </c>
      <c r="LI13" s="73"/>
      <c r="LK13" s="74">
        <v>35</v>
      </c>
      <c r="LL13" s="49">
        <v>39</v>
      </c>
      <c r="LM13" s="55">
        <f t="shared" si="30"/>
        <v>3.25</v>
      </c>
      <c r="LN13" s="55">
        <f t="shared" si="31"/>
        <v>8.125</v>
      </c>
      <c r="LO13" s="75">
        <v>1</v>
      </c>
      <c r="LP13" s="75">
        <v>4</v>
      </c>
      <c r="LQ13" s="76">
        <f t="shared" si="50"/>
        <v>51.724999999999994</v>
      </c>
      <c r="LR13" s="75">
        <v>35</v>
      </c>
      <c r="LS13" s="77">
        <f>(LR13*1.2)*(Prices!$B$5/32)</f>
        <v>52.5</v>
      </c>
      <c r="LT13" s="82">
        <f>(LR13*1.3)*(Prices!$C$4/32)</f>
        <v>91</v>
      </c>
      <c r="LU13" s="82">
        <f>LO13*Prices!$B$2+LP13*Prices!$B$3</f>
        <v>56.2</v>
      </c>
      <c r="LV13" s="79">
        <f>LN13*Prices!$B$9</f>
        <v>48.75</v>
      </c>
      <c r="LW13" s="80">
        <f t="shared" si="32"/>
        <v>300.17499999999995</v>
      </c>
      <c r="LX13" s="80">
        <f>LN13*Prices!$B$10</f>
        <v>73.125</v>
      </c>
      <c r="LY13" s="80">
        <f t="shared" si="33"/>
        <v>324.54999999999995</v>
      </c>
      <c r="LZ13" s="80">
        <f>LN13*Prices!$B$11</f>
        <v>81.25</v>
      </c>
      <c r="MA13" s="80">
        <f t="shared" si="34"/>
        <v>332.67499999999995</v>
      </c>
      <c r="MB13" s="80">
        <f>LN13*Prices!$B$12</f>
        <v>97.5</v>
      </c>
      <c r="MC13" s="80">
        <f t="shared" si="35"/>
        <v>348.92499999999995</v>
      </c>
      <c r="MD13" s="80">
        <f>LN13*Prices!$B$13</f>
        <v>105.625</v>
      </c>
      <c r="ME13" s="80">
        <f t="shared" si="36"/>
        <v>357.04999999999995</v>
      </c>
      <c r="MF13" s="80">
        <f>LN13*Prices!$B$14</f>
        <v>125.9375</v>
      </c>
      <c r="MG13" s="80">
        <f t="shared" si="37"/>
        <v>377.36249999999995</v>
      </c>
      <c r="MH13" s="80">
        <f>LN13*Prices!$B$15</f>
        <v>142.1875</v>
      </c>
      <c r="MI13" s="80">
        <f t="shared" si="38"/>
        <v>393.61249999999995</v>
      </c>
      <c r="MJ13" s="80">
        <f>LN13*Prices!$B$16</f>
        <v>199.0625</v>
      </c>
      <c r="MK13" s="80">
        <f t="shared" si="39"/>
        <v>450.48749999999995</v>
      </c>
      <c r="ML13" s="80">
        <f>LN13*Prices!$B$17</f>
        <v>0</v>
      </c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</row>
    <row r="14" spans="1:365" ht="18" customHeight="1" thickBot="1" x14ac:dyDescent="0.3">
      <c r="A14" s="277"/>
      <c r="B14" s="278"/>
      <c r="C14" s="278"/>
      <c r="D14" s="279"/>
      <c r="E14" s="280"/>
      <c r="F14" s="281"/>
      <c r="G14" s="26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55"/>
      <c r="X14" s="55"/>
      <c r="Y14" s="55"/>
      <c r="Z14" s="55"/>
      <c r="AA14" s="55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55"/>
      <c r="BN14" s="72"/>
      <c r="BO14" s="72"/>
      <c r="BP14" s="72"/>
      <c r="BQ14" s="72"/>
      <c r="BR14" s="72"/>
      <c r="BS14" s="72"/>
      <c r="BT14" s="55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55"/>
      <c r="CL14" s="55"/>
      <c r="CM14" s="55"/>
      <c r="CN14" s="55"/>
      <c r="CO14" s="55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55"/>
      <c r="EB14" s="55"/>
      <c r="EC14" s="72"/>
      <c r="ED14" s="72"/>
      <c r="EE14" s="72"/>
      <c r="EF14" s="72"/>
      <c r="EG14" s="72"/>
      <c r="EH14" s="72"/>
      <c r="EI14" s="55"/>
      <c r="EJ14" s="55"/>
      <c r="EK14" s="55"/>
      <c r="EL14" s="55"/>
      <c r="EM14" s="55"/>
      <c r="EN14" s="55"/>
      <c r="EO14" s="73"/>
      <c r="EP14" s="73"/>
      <c r="ER14" s="74"/>
      <c r="EZ14" s="77"/>
      <c r="FC14" s="79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P14" s="73"/>
      <c r="GR14" s="74"/>
      <c r="GS14" s="49"/>
      <c r="GT14" s="55"/>
      <c r="GU14" s="55"/>
      <c r="GV14" s="75"/>
      <c r="GW14" s="75"/>
      <c r="GX14" s="76"/>
      <c r="GZ14" s="77"/>
      <c r="HA14" s="82"/>
      <c r="HB14" s="82"/>
      <c r="HC14" s="79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P14" s="73"/>
      <c r="IQ14" s="73"/>
      <c r="IS14" s="74"/>
      <c r="IT14" s="49"/>
      <c r="IW14" s="75"/>
      <c r="IX14" s="75"/>
      <c r="IY14" s="76"/>
      <c r="IZ14" s="75"/>
      <c r="JA14" s="77"/>
      <c r="JB14" s="82"/>
      <c r="JC14" s="82"/>
      <c r="JD14" s="79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F14" s="82"/>
      <c r="LG14" s="80"/>
      <c r="LH14" s="234"/>
      <c r="LI14" s="73"/>
      <c r="LK14" s="74"/>
      <c r="LL14" s="49"/>
      <c r="LO14" s="75"/>
      <c r="LP14" s="75"/>
      <c r="LQ14" s="76"/>
      <c r="LR14" s="75"/>
      <c r="LS14" s="77"/>
      <c r="LT14" s="82"/>
      <c r="LU14" s="82"/>
      <c r="LV14" s="79"/>
      <c r="LW14" s="80"/>
      <c r="LX14" s="80"/>
      <c r="LY14" s="80"/>
      <c r="LZ14" s="80"/>
      <c r="MA14" s="80"/>
      <c r="MB14" s="80"/>
      <c r="MC14" s="80"/>
      <c r="MD14" s="80"/>
      <c r="ME14" s="80"/>
      <c r="MF14" s="80"/>
      <c r="MG14" s="80"/>
      <c r="MH14" s="80"/>
      <c r="MI14" s="80"/>
      <c r="MJ14" s="80"/>
      <c r="MK14" s="80"/>
      <c r="ML14" s="80"/>
      <c r="MM14" s="80"/>
      <c r="MN14" s="80"/>
      <c r="MO14" s="80"/>
      <c r="MP14" s="80"/>
      <c r="MQ14" s="80"/>
      <c r="MR14" s="80"/>
      <c r="MS14" s="80"/>
      <c r="MT14" s="80"/>
      <c r="MU14" s="80"/>
      <c r="MV14" s="80"/>
      <c r="MW14" s="80"/>
      <c r="MX14" s="80"/>
      <c r="MY14" s="80"/>
      <c r="MZ14" s="80"/>
      <c r="NA14" s="80"/>
    </row>
    <row r="15" spans="1:365" ht="18" customHeight="1" x14ac:dyDescent="0.25">
      <c r="A15" s="151" t="s">
        <v>116</v>
      </c>
      <c r="B15" s="152" t="s">
        <v>93</v>
      </c>
      <c r="C15" s="152" t="str">
        <f t="shared" si="40"/>
        <v>Base Cab: 3 drawers (13" to 15")</v>
      </c>
      <c r="D15" s="121" t="s">
        <v>117</v>
      </c>
      <c r="E15" s="153" t="s">
        <v>97</v>
      </c>
      <c r="F15" s="266" t="s">
        <v>116</v>
      </c>
      <c r="G15" s="261">
        <f>ROUND(FD15/Prices!$B$27,0)</f>
        <v>541</v>
      </c>
      <c r="H15" s="71">
        <f>G15*Prices!$B$6+G15</f>
        <v>622.15</v>
      </c>
      <c r="I15" s="71">
        <f>ROUND(FF15/Prices!$B$27,0)</f>
        <v>563</v>
      </c>
      <c r="J15" s="71">
        <f>I15*Prices!$B$6+I15</f>
        <v>647.45000000000005</v>
      </c>
      <c r="K15" s="71">
        <f>ROUND(FH15/Prices!$B$27,0)</f>
        <v>571</v>
      </c>
      <c r="L15" s="71">
        <f>K15*Prices!$B$6+K15</f>
        <v>656.65</v>
      </c>
      <c r="M15" s="71">
        <f>ROUND(FJ15/Prices!$B$27,0)</f>
        <v>586</v>
      </c>
      <c r="N15" s="71">
        <f>M15*Prices!$B$6+M15</f>
        <v>673.9</v>
      </c>
      <c r="O15" s="71">
        <f>ROUND(FL15/Prices!$B$27,0)</f>
        <v>593</v>
      </c>
      <c r="P15" s="71">
        <f>O15*Prices!$B$6+O15</f>
        <v>681.95</v>
      </c>
      <c r="Q15" s="71">
        <f>ROUND(FN15/Prices!$B$27,0)</f>
        <v>612</v>
      </c>
      <c r="R15" s="71">
        <f>Q15*Prices!$B$6+Q15</f>
        <v>703.8</v>
      </c>
      <c r="S15" s="71">
        <f>ROUND(FP15/Prices!$B$27,0)</f>
        <v>627</v>
      </c>
      <c r="T15" s="71">
        <f>S15*Prices!$B$6+S15</f>
        <v>721.05</v>
      </c>
      <c r="U15" s="71">
        <f>ROUND(FR15/Prices!$B$27,0)</f>
        <v>679</v>
      </c>
      <c r="V15" s="71">
        <f>U15*Prices!$B$6+U15</f>
        <v>780.85</v>
      </c>
      <c r="W15" s="55"/>
      <c r="X15" s="55"/>
      <c r="Y15" s="55"/>
      <c r="Z15" s="55"/>
      <c r="AA15" s="55"/>
      <c r="AB15" s="71">
        <f>ROUND(HD15/Prices!$B$27,0)</f>
        <v>513</v>
      </c>
      <c r="AC15" s="71">
        <f>AB15*Prices!$B$6+AB15</f>
        <v>589.95000000000005</v>
      </c>
      <c r="AD15" s="71">
        <f>ROUND(HF15/Prices!$B$27,0)</f>
        <v>536</v>
      </c>
      <c r="AE15" s="71">
        <f>AD15*Prices!$B$6+AD15</f>
        <v>616.4</v>
      </c>
      <c r="AF15" s="71">
        <f>ROUND(HH15/Prices!$B$27,0)</f>
        <v>543</v>
      </c>
      <c r="AG15" s="71">
        <f>AF15*Prices!$B$6+AF15</f>
        <v>624.45000000000005</v>
      </c>
      <c r="AH15" s="71">
        <f>ROUND(HJ15/Prices!$B$27,0)</f>
        <v>558</v>
      </c>
      <c r="AI15" s="71">
        <f>AH15*Prices!$B$6+AH15</f>
        <v>641.70000000000005</v>
      </c>
      <c r="AJ15" s="71">
        <f>ROUND(HL15/Prices!$B$27,0)</f>
        <v>565</v>
      </c>
      <c r="AK15" s="71">
        <f>AJ15*Prices!$B$6+AJ15</f>
        <v>649.75</v>
      </c>
      <c r="AL15" s="71">
        <f>ROUND(HN15/Prices!$B$27,0)</f>
        <v>584</v>
      </c>
      <c r="AM15" s="71">
        <f>AL15*Prices!$B$6+AL15</f>
        <v>671.6</v>
      </c>
      <c r="AN15" s="71">
        <f>ROUND(HP15/Prices!$B$27,0)</f>
        <v>599</v>
      </c>
      <c r="AO15" s="71">
        <f>AN15*Prices!$B$6+AN15</f>
        <v>688.85</v>
      </c>
      <c r="AP15" s="71">
        <f>ROUND(HR15/Prices!$B$27,0)</f>
        <v>651</v>
      </c>
      <c r="AQ15" s="71">
        <f>AP15*Prices!$B$6+AP15</f>
        <v>748.65</v>
      </c>
      <c r="AW15" s="71">
        <f t="shared" si="0"/>
        <v>513</v>
      </c>
      <c r="AX15" s="71">
        <f t="shared" si="0"/>
        <v>589.95000000000005</v>
      </c>
      <c r="AY15" s="71">
        <f t="shared" si="0"/>
        <v>536</v>
      </c>
      <c r="AZ15" s="71">
        <f t="shared" si="0"/>
        <v>616.4</v>
      </c>
      <c r="BA15" s="71">
        <f t="shared" si="0"/>
        <v>543</v>
      </c>
      <c r="BB15" s="71">
        <f t="shared" si="0"/>
        <v>624.45000000000005</v>
      </c>
      <c r="BC15" s="71">
        <f t="shared" si="0"/>
        <v>558</v>
      </c>
      <c r="BD15" s="71">
        <f t="shared" si="0"/>
        <v>641.70000000000005</v>
      </c>
      <c r="BE15" s="71">
        <f t="shared" si="0"/>
        <v>565</v>
      </c>
      <c r="BF15" s="71">
        <f t="shared" si="0"/>
        <v>649.75</v>
      </c>
      <c r="BG15" s="71">
        <f t="shared" si="0"/>
        <v>584</v>
      </c>
      <c r="BH15" s="71">
        <f t="shared" si="0"/>
        <v>671.6</v>
      </c>
      <c r="BI15" s="71">
        <f t="shared" si="0"/>
        <v>599</v>
      </c>
      <c r="BJ15" s="71">
        <f t="shared" si="0"/>
        <v>688.85</v>
      </c>
      <c r="BK15" s="71">
        <f t="shared" si="0"/>
        <v>651</v>
      </c>
      <c r="BL15" s="71">
        <f t="shared" si="0"/>
        <v>748.65</v>
      </c>
      <c r="BM15" s="55"/>
      <c r="BN15" s="72"/>
      <c r="BO15" s="72"/>
      <c r="BP15" s="72"/>
      <c r="BQ15" s="72"/>
      <c r="BR15" s="72"/>
      <c r="BS15" s="72"/>
      <c r="BT15" s="55"/>
      <c r="BU15" s="71">
        <f>ROUND(JE15/Prices!$B$27,0)</f>
        <v>848</v>
      </c>
      <c r="BV15" s="71">
        <f>BU15*Prices!$B$6+BU15</f>
        <v>975.2</v>
      </c>
      <c r="BW15" s="71">
        <f>ROUND(JG15/Prices!$B$27,0)</f>
        <v>871</v>
      </c>
      <c r="BX15" s="71">
        <f>BW15*Prices!$B$6+BW15</f>
        <v>1001.65</v>
      </c>
      <c r="BY15" s="71">
        <f>ROUND(JI15/Prices!$B$27,0)</f>
        <v>878</v>
      </c>
      <c r="BZ15" s="71">
        <f>BY15*Prices!$B$6+BY15</f>
        <v>1009.7</v>
      </c>
      <c r="CA15" s="71">
        <f>ROUND(JK15/Prices!$B$27,0)</f>
        <v>893</v>
      </c>
      <c r="CB15" s="71">
        <f>CA15*Prices!$B$6+CA15</f>
        <v>1026.95</v>
      </c>
      <c r="CC15" s="71">
        <f>ROUND(JM15/Prices!$B$27,0)</f>
        <v>900</v>
      </c>
      <c r="CD15" s="71">
        <f>CC15*Prices!$B$6+CC15</f>
        <v>1035</v>
      </c>
      <c r="CE15" s="71">
        <f>ROUND(JO15/Prices!$B$27,0)</f>
        <v>919</v>
      </c>
      <c r="CF15" s="71">
        <f>CE15*Prices!$B$6+CE15</f>
        <v>1056.8499999999999</v>
      </c>
      <c r="CG15" s="71">
        <f>ROUND(JQ15/Prices!$B$27,0)</f>
        <v>934</v>
      </c>
      <c r="CH15" s="71">
        <f>CG15*Prices!$B$6+CG15</f>
        <v>1074.0999999999999</v>
      </c>
      <c r="CI15" s="71">
        <f>ROUND(JS15/Prices!$B$27,0)</f>
        <v>986</v>
      </c>
      <c r="CJ15" s="71">
        <f>CI15*Prices!$B$6+CI15</f>
        <v>1133.9000000000001</v>
      </c>
      <c r="CK15" s="55"/>
      <c r="CL15" s="55"/>
      <c r="CM15" s="55"/>
      <c r="CN15" s="55"/>
      <c r="CO15" s="55"/>
      <c r="CP15" s="71">
        <f>ROUND(LW15/Prices!$B$27,0)</f>
        <v>820</v>
      </c>
      <c r="CQ15" s="71">
        <f>CP15*Prices!$B$6+CP15</f>
        <v>943</v>
      </c>
      <c r="CR15" s="71">
        <f>ROUND(LY15/Prices!$B$27,0)</f>
        <v>843</v>
      </c>
      <c r="CS15" s="71">
        <f>CR15*Prices!$B$6+CR15</f>
        <v>969.45</v>
      </c>
      <c r="CT15" s="71">
        <f>ROUND(MA15/Prices!$B$27,0)</f>
        <v>850</v>
      </c>
      <c r="CU15" s="71">
        <f>CT15*Prices!$B$6+CT15</f>
        <v>977.5</v>
      </c>
      <c r="CV15" s="71">
        <f>ROUND(MC15/Prices!$B$27,0)</f>
        <v>865</v>
      </c>
      <c r="CW15" s="71">
        <f>CV15*Prices!$B$6+CV15</f>
        <v>994.75</v>
      </c>
      <c r="CX15" s="71">
        <f>ROUND(ME15/Prices!$B$27,0)</f>
        <v>872</v>
      </c>
      <c r="CY15" s="71">
        <f>CX15*Prices!$B$6+CX15</f>
        <v>1002.8</v>
      </c>
      <c r="CZ15" s="71">
        <f>ROUND(MG15/Prices!$B$27,0)</f>
        <v>891</v>
      </c>
      <c r="DA15" s="71">
        <f>CZ15*Prices!$B$6+CZ15</f>
        <v>1024.6500000000001</v>
      </c>
      <c r="DB15" s="71">
        <f>ROUND(MI15/Prices!$B$27,0)</f>
        <v>906</v>
      </c>
      <c r="DC15" s="71">
        <f>DB15*Prices!$B$6+DB15</f>
        <v>1041.9000000000001</v>
      </c>
      <c r="DD15" s="71">
        <f>ROUND(MK15/Prices!$B$27,0)</f>
        <v>958</v>
      </c>
      <c r="DE15" s="71">
        <f>DD15*Prices!$B$6+DD15</f>
        <v>1101.7</v>
      </c>
      <c r="DK15" s="71">
        <f t="shared" si="1"/>
        <v>820</v>
      </c>
      <c r="DL15" s="71">
        <f t="shared" si="1"/>
        <v>943</v>
      </c>
      <c r="DM15" s="71">
        <f t="shared" si="1"/>
        <v>843</v>
      </c>
      <c r="DN15" s="71">
        <f t="shared" si="1"/>
        <v>969.45</v>
      </c>
      <c r="DO15" s="71">
        <f t="shared" si="1"/>
        <v>850</v>
      </c>
      <c r="DP15" s="71">
        <f t="shared" si="1"/>
        <v>977.5</v>
      </c>
      <c r="DQ15" s="71">
        <f t="shared" si="1"/>
        <v>865</v>
      </c>
      <c r="DR15" s="71">
        <f t="shared" si="1"/>
        <v>994.75</v>
      </c>
      <c r="DS15" s="71">
        <f t="shared" si="1"/>
        <v>872</v>
      </c>
      <c r="DT15" s="71">
        <f t="shared" si="1"/>
        <v>1002.8</v>
      </c>
      <c r="DU15" s="71">
        <f t="shared" si="1"/>
        <v>891</v>
      </c>
      <c r="DV15" s="71">
        <f t="shared" si="1"/>
        <v>1024.6500000000001</v>
      </c>
      <c r="DW15" s="71">
        <f t="shared" si="1"/>
        <v>906</v>
      </c>
      <c r="DX15" s="71">
        <f t="shared" si="1"/>
        <v>1041.9000000000001</v>
      </c>
      <c r="DY15" s="71">
        <f t="shared" si="1"/>
        <v>958</v>
      </c>
      <c r="DZ15" s="71">
        <f t="shared" si="1"/>
        <v>1101.7</v>
      </c>
      <c r="EA15" s="55"/>
      <c r="EB15" s="55"/>
      <c r="EC15" s="72"/>
      <c r="ED15" s="72"/>
      <c r="EE15" s="72"/>
      <c r="EF15" s="72"/>
      <c r="EG15" s="72"/>
      <c r="EH15" s="72"/>
      <c r="EI15" s="55"/>
      <c r="EJ15" s="55"/>
      <c r="EK15" s="55"/>
      <c r="EL15" s="55"/>
      <c r="EM15" s="55"/>
      <c r="EN15" s="55"/>
      <c r="EO15" s="73"/>
      <c r="EP15" s="73"/>
      <c r="ER15" s="74">
        <v>18</v>
      </c>
      <c r="ES15" s="49">
        <v>15</v>
      </c>
      <c r="ET15" s="55">
        <f t="shared" si="41"/>
        <v>1.25</v>
      </c>
      <c r="EU15" s="55">
        <f t="shared" si="42"/>
        <v>3.125</v>
      </c>
      <c r="EV15" s="75">
        <v>3</v>
      </c>
      <c r="EX15" s="76">
        <v>3</v>
      </c>
      <c r="EY15" s="75">
        <v>18</v>
      </c>
      <c r="EZ15" s="77">
        <f>(EY15*1.2)*(Prices!$B$5/32)</f>
        <v>26.999999999999996</v>
      </c>
      <c r="FA15" s="82">
        <f>(EY15*1.3)*(Prices!$B$4/32)</f>
        <v>58.500000000000007</v>
      </c>
      <c r="FB15" s="82">
        <f>EV15*Prices!$B$2+EW15*Prices!$B$3</f>
        <v>120</v>
      </c>
      <c r="FC15" s="79">
        <f>EU15*Prices!$B$9</f>
        <v>18.75</v>
      </c>
      <c r="FD15" s="80">
        <f t="shared" si="2"/>
        <v>227.25</v>
      </c>
      <c r="FE15" s="80">
        <f>EU15*Prices!$B$10</f>
        <v>28.125</v>
      </c>
      <c r="FF15" s="80">
        <f t="shared" si="3"/>
        <v>236.625</v>
      </c>
      <c r="FG15" s="80">
        <f>EU15*Prices!$B$11</f>
        <v>31.25</v>
      </c>
      <c r="FH15" s="80">
        <f t="shared" si="4"/>
        <v>239.75</v>
      </c>
      <c r="FI15" s="80">
        <f>EU15*Prices!$B$12</f>
        <v>37.5</v>
      </c>
      <c r="FJ15" s="80">
        <f t="shared" si="5"/>
        <v>246</v>
      </c>
      <c r="FK15" s="80">
        <f>EU15*Prices!$B$13</f>
        <v>40.625</v>
      </c>
      <c r="FL15" s="80">
        <f t="shared" si="6"/>
        <v>249.125</v>
      </c>
      <c r="FM15" s="80">
        <f>EU15*Prices!$B$14</f>
        <v>48.4375</v>
      </c>
      <c r="FN15" s="80">
        <f t="shared" si="7"/>
        <v>256.9375</v>
      </c>
      <c r="FO15" s="80">
        <f>EU15*Prices!$B$15</f>
        <v>54.6875</v>
      </c>
      <c r="FP15" s="80">
        <f t="shared" si="8"/>
        <v>263.1875</v>
      </c>
      <c r="FQ15" s="80">
        <f>EU15*Prices!$B$16</f>
        <v>76.5625</v>
      </c>
      <c r="FR15" s="80">
        <f t="shared" si="9"/>
        <v>285.0625</v>
      </c>
      <c r="FS15" s="80">
        <f>EU15*Prices!$B$17</f>
        <v>0</v>
      </c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P15" s="73"/>
      <c r="GR15" s="74">
        <v>18</v>
      </c>
      <c r="GS15" s="49">
        <v>15</v>
      </c>
      <c r="GT15" s="55">
        <f t="shared" si="10"/>
        <v>1.25</v>
      </c>
      <c r="GU15" s="55">
        <f t="shared" si="11"/>
        <v>3.125</v>
      </c>
      <c r="GV15" s="75">
        <v>3</v>
      </c>
      <c r="GW15" s="75"/>
      <c r="GX15" s="76">
        <v>3</v>
      </c>
      <c r="GY15" s="75">
        <v>18</v>
      </c>
      <c r="GZ15" s="77">
        <f>(GY15*1.2)*(Prices!$B$5/32)</f>
        <v>26.999999999999996</v>
      </c>
      <c r="HA15" s="82">
        <f>(GY15*1.3)*(Prices!$C$4/32)</f>
        <v>46.800000000000004</v>
      </c>
      <c r="HB15" s="82">
        <f>GV15*Prices!$B$2+GW15*Prices!$B$3</f>
        <v>120</v>
      </c>
      <c r="HC15" s="79">
        <f>GU15*Prices!$B$9</f>
        <v>18.75</v>
      </c>
      <c r="HD15" s="80">
        <f t="shared" si="12"/>
        <v>215.55</v>
      </c>
      <c r="HE15" s="80">
        <f>GU15*Prices!$B$10</f>
        <v>28.125</v>
      </c>
      <c r="HF15" s="80">
        <f t="shared" si="13"/>
        <v>224.92500000000001</v>
      </c>
      <c r="HG15" s="80">
        <f>GU15*Prices!$B$11</f>
        <v>31.25</v>
      </c>
      <c r="HH15" s="80">
        <f t="shared" si="14"/>
        <v>228.05</v>
      </c>
      <c r="HI15" s="80">
        <f>GU15*Prices!$B$12</f>
        <v>37.5</v>
      </c>
      <c r="HJ15" s="80">
        <f t="shared" si="15"/>
        <v>234.3</v>
      </c>
      <c r="HK15" s="80">
        <f>GU15*Prices!$B$13</f>
        <v>40.625</v>
      </c>
      <c r="HL15" s="80">
        <f t="shared" si="16"/>
        <v>237.42500000000001</v>
      </c>
      <c r="HM15" s="80">
        <f>GU15*Prices!$B$14</f>
        <v>48.4375</v>
      </c>
      <c r="HN15" s="80">
        <f t="shared" si="17"/>
        <v>245.23750000000001</v>
      </c>
      <c r="HO15" s="80">
        <f>GU15*Prices!$B$15</f>
        <v>54.6875</v>
      </c>
      <c r="HP15" s="80">
        <f t="shared" si="18"/>
        <v>251.48750000000001</v>
      </c>
      <c r="HQ15" s="80">
        <f>GU15*Prices!$B$16</f>
        <v>76.5625</v>
      </c>
      <c r="HR15" s="80">
        <f t="shared" si="19"/>
        <v>273.36250000000001</v>
      </c>
      <c r="HS15" s="80">
        <f>GU15*Prices!$B$17</f>
        <v>0</v>
      </c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P15" s="73"/>
      <c r="IQ15" s="73"/>
      <c r="IS15" s="74">
        <v>18</v>
      </c>
      <c r="IT15" s="49">
        <v>15</v>
      </c>
      <c r="IU15" s="55">
        <f t="shared" si="20"/>
        <v>1.25</v>
      </c>
      <c r="IV15" s="55">
        <f t="shared" si="21"/>
        <v>3.125</v>
      </c>
      <c r="IW15" s="75">
        <v>3</v>
      </c>
      <c r="IX15" s="75"/>
      <c r="IY15" s="76">
        <f t="shared" si="43"/>
        <v>132.01499999999999</v>
      </c>
      <c r="IZ15" s="75">
        <v>18</v>
      </c>
      <c r="JA15" s="77">
        <f>(IZ15*1.2)*(Prices!$B$5/32)</f>
        <v>26.999999999999996</v>
      </c>
      <c r="JB15" s="82">
        <f>(IZ15*1.3)*(Prices!$B$4/32)</f>
        <v>58.500000000000007</v>
      </c>
      <c r="JC15" s="82">
        <f>IW15*Prices!$B$2+IX15*Prices!$B$3</f>
        <v>120</v>
      </c>
      <c r="JD15" s="79">
        <f>IV15*Prices!$B$9</f>
        <v>18.75</v>
      </c>
      <c r="JE15" s="80">
        <f t="shared" si="22"/>
        <v>356.26499999999999</v>
      </c>
      <c r="JF15" s="80">
        <f>IV15*Prices!$B$10</f>
        <v>28.125</v>
      </c>
      <c r="JG15" s="80">
        <f t="shared" si="23"/>
        <v>365.64</v>
      </c>
      <c r="JH15" s="80">
        <f>IV15*Prices!$B$11</f>
        <v>31.25</v>
      </c>
      <c r="JI15" s="80">
        <f t="shared" si="24"/>
        <v>368.76499999999999</v>
      </c>
      <c r="JJ15" s="80">
        <f>IV15*Prices!$B$12</f>
        <v>37.5</v>
      </c>
      <c r="JK15" s="80">
        <f t="shared" si="25"/>
        <v>375.01499999999999</v>
      </c>
      <c r="JL15" s="80">
        <f>IV15*Prices!$B$13</f>
        <v>40.625</v>
      </c>
      <c r="JM15" s="80">
        <f t="shared" si="26"/>
        <v>378.14</v>
      </c>
      <c r="JN15" s="80">
        <f>IV15*Prices!$B$14</f>
        <v>48.4375</v>
      </c>
      <c r="JO15" s="80">
        <f t="shared" si="27"/>
        <v>385.95249999999999</v>
      </c>
      <c r="JP15" s="80">
        <f>IV15*Prices!$B$15</f>
        <v>54.6875</v>
      </c>
      <c r="JQ15" s="80">
        <f t="shared" si="28"/>
        <v>392.20249999999999</v>
      </c>
      <c r="JR15" s="80">
        <f>IV15*Prices!$B$16</f>
        <v>76.5625</v>
      </c>
      <c r="JS15" s="80">
        <f t="shared" si="29"/>
        <v>414.07749999999999</v>
      </c>
      <c r="JT15" s="80">
        <f>IV15*Prices!$B$17</f>
        <v>0</v>
      </c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197">
        <v>1</v>
      </c>
      <c r="LB15" s="200">
        <v>2</v>
      </c>
      <c r="LC15" s="82">
        <f t="shared" si="44"/>
        <v>41.76</v>
      </c>
      <c r="LD15" s="82">
        <f t="shared" si="45"/>
        <v>55.44</v>
      </c>
      <c r="LE15" s="82">
        <f t="shared" si="46"/>
        <v>6.875</v>
      </c>
      <c r="LF15" s="82">
        <f t="shared" si="47"/>
        <v>34.884999999999998</v>
      </c>
      <c r="LG15" s="80">
        <f t="shared" si="48"/>
        <v>48.564999999999998</v>
      </c>
      <c r="LH15" s="234">
        <f t="shared" si="49"/>
        <v>132.01499999999999</v>
      </c>
      <c r="LI15" s="73"/>
      <c r="LK15" s="74">
        <v>18</v>
      </c>
      <c r="LL15" s="49">
        <v>15</v>
      </c>
      <c r="LM15" s="55">
        <f t="shared" si="30"/>
        <v>1.25</v>
      </c>
      <c r="LN15" s="55">
        <f t="shared" si="31"/>
        <v>3.125</v>
      </c>
      <c r="LO15" s="75">
        <v>3</v>
      </c>
      <c r="LP15" s="75"/>
      <c r="LQ15" s="76">
        <f t="shared" si="50"/>
        <v>132.01499999999999</v>
      </c>
      <c r="LR15" s="75">
        <v>18</v>
      </c>
      <c r="LS15" s="77">
        <f>(LR15*1.2)*(Prices!$B$5/32)</f>
        <v>26.999999999999996</v>
      </c>
      <c r="LT15" s="82">
        <f>(LR15*1.3)*(Prices!$C$4/32)</f>
        <v>46.800000000000004</v>
      </c>
      <c r="LU15" s="82">
        <f>LO15*Prices!$B$2+LP15*Prices!$B$3</f>
        <v>120</v>
      </c>
      <c r="LV15" s="79">
        <f>LN15*Prices!$B$9</f>
        <v>18.75</v>
      </c>
      <c r="LW15" s="80">
        <f t="shared" si="32"/>
        <v>344.565</v>
      </c>
      <c r="LX15" s="80">
        <f>LN15*Prices!$B$10</f>
        <v>28.125</v>
      </c>
      <c r="LY15" s="80">
        <f t="shared" si="33"/>
        <v>353.94</v>
      </c>
      <c r="LZ15" s="80">
        <f>LN15*Prices!$B$11</f>
        <v>31.25</v>
      </c>
      <c r="MA15" s="80">
        <f t="shared" si="34"/>
        <v>357.065</v>
      </c>
      <c r="MB15" s="80">
        <f>LN15*Prices!$B$12</f>
        <v>37.5</v>
      </c>
      <c r="MC15" s="80">
        <f t="shared" si="35"/>
        <v>363.315</v>
      </c>
      <c r="MD15" s="80">
        <f>LN15*Prices!$B$13</f>
        <v>40.625</v>
      </c>
      <c r="ME15" s="80">
        <f t="shared" si="36"/>
        <v>366.44</v>
      </c>
      <c r="MF15" s="80">
        <f>LN15*Prices!$B$14</f>
        <v>48.4375</v>
      </c>
      <c r="MG15" s="80">
        <f t="shared" si="37"/>
        <v>374.2525</v>
      </c>
      <c r="MH15" s="80">
        <f>LN15*Prices!$B$15</f>
        <v>54.6875</v>
      </c>
      <c r="MI15" s="80">
        <f t="shared" si="38"/>
        <v>380.5025</v>
      </c>
      <c r="MJ15" s="80">
        <f>LN15*Prices!$B$16</f>
        <v>76.5625</v>
      </c>
      <c r="MK15" s="80">
        <f t="shared" si="39"/>
        <v>402.3775</v>
      </c>
      <c r="ML15" s="80">
        <f>LN15*Prices!$B$17</f>
        <v>0</v>
      </c>
      <c r="MM15" s="80"/>
      <c r="MN15" s="80"/>
      <c r="MO15" s="80"/>
      <c r="MP15" s="80"/>
      <c r="MQ15" s="80"/>
      <c r="MR15" s="80"/>
      <c r="MS15" s="80"/>
      <c r="MT15" s="80"/>
      <c r="MU15" s="80"/>
      <c r="MV15" s="80"/>
      <c r="MW15" s="80"/>
      <c r="MX15" s="80"/>
      <c r="MY15" s="80"/>
      <c r="MZ15" s="80"/>
      <c r="NA15" s="80"/>
    </row>
    <row r="16" spans="1:365" ht="18" customHeight="1" x14ac:dyDescent="0.25">
      <c r="A16" s="171" t="s">
        <v>118</v>
      </c>
      <c r="B16" s="69" t="s">
        <v>93</v>
      </c>
      <c r="C16" s="69" t="str">
        <f t="shared" si="40"/>
        <v>Base Cab: 3 drawers (16" to 18")</v>
      </c>
      <c r="D16" s="70" t="s">
        <v>117</v>
      </c>
      <c r="E16" s="68" t="s">
        <v>99</v>
      </c>
      <c r="F16" s="268" t="s">
        <v>118</v>
      </c>
      <c r="G16" s="261">
        <f>ROUND(FD16/Prices!$B$27,0)</f>
        <v>561</v>
      </c>
      <c r="H16" s="71">
        <f>G16*Prices!$B$6+G16</f>
        <v>645.15</v>
      </c>
      <c r="I16" s="71">
        <f>ROUND(FF16/Prices!$B$27,0)</f>
        <v>588</v>
      </c>
      <c r="J16" s="71">
        <f>I16*Prices!$B$6+I16</f>
        <v>676.2</v>
      </c>
      <c r="K16" s="71">
        <f>ROUND(FH16/Prices!$B$27,0)</f>
        <v>597</v>
      </c>
      <c r="L16" s="71">
        <f>K16*Prices!$B$6+K16</f>
        <v>686.55</v>
      </c>
      <c r="M16" s="71">
        <f>ROUND(FJ16/Prices!$B$27,0)</f>
        <v>615</v>
      </c>
      <c r="N16" s="71">
        <f>M16*Prices!$B$6+M16</f>
        <v>707.25</v>
      </c>
      <c r="O16" s="71">
        <f>ROUND(FL16/Prices!$B$27,0)</f>
        <v>624</v>
      </c>
      <c r="P16" s="71">
        <f>O16*Prices!$B$6+O16</f>
        <v>717.6</v>
      </c>
      <c r="Q16" s="71">
        <f>ROUND(FN16/Prices!$B$27,0)</f>
        <v>646</v>
      </c>
      <c r="R16" s="71">
        <f>Q16*Prices!$B$6+Q16</f>
        <v>742.9</v>
      </c>
      <c r="S16" s="71">
        <f>ROUND(FP16/Prices!$B$27,0)</f>
        <v>664</v>
      </c>
      <c r="T16" s="71">
        <f>S16*Prices!$B$6+S16</f>
        <v>763.6</v>
      </c>
      <c r="U16" s="71">
        <f>ROUND(FR16/Prices!$B$27,0)</f>
        <v>726</v>
      </c>
      <c r="V16" s="71">
        <f>U16*Prices!$B$6+U16</f>
        <v>834.9</v>
      </c>
      <c r="W16" s="55"/>
      <c r="X16" s="55"/>
      <c r="Y16" s="55"/>
      <c r="Z16" s="55"/>
      <c r="AA16" s="55"/>
      <c r="AB16" s="71">
        <f>ROUND(HD16/Prices!$B$27,0)</f>
        <v>532</v>
      </c>
      <c r="AC16" s="71">
        <f>AB16*Prices!$B$6+AB16</f>
        <v>611.79999999999995</v>
      </c>
      <c r="AD16" s="71">
        <f>ROUND(HF16/Prices!$B$27,0)</f>
        <v>559</v>
      </c>
      <c r="AE16" s="71">
        <f>AD16*Prices!$B$6+AD16</f>
        <v>642.85</v>
      </c>
      <c r="AF16" s="71">
        <f>ROUND(HH16/Prices!$B$27,0)</f>
        <v>568</v>
      </c>
      <c r="AG16" s="71">
        <f>AF16*Prices!$B$6+AF16</f>
        <v>653.20000000000005</v>
      </c>
      <c r="AH16" s="71">
        <f>ROUND(HJ16/Prices!$B$27,0)</f>
        <v>585</v>
      </c>
      <c r="AI16" s="71">
        <f>AH16*Prices!$B$6+AH16</f>
        <v>672.75</v>
      </c>
      <c r="AJ16" s="71">
        <f>ROUND(HL16/Prices!$B$27,0)</f>
        <v>594</v>
      </c>
      <c r="AK16" s="71">
        <f>AJ16*Prices!$B$6+AJ16</f>
        <v>683.1</v>
      </c>
      <c r="AL16" s="71">
        <f>ROUND(HN16/Prices!$B$27,0)</f>
        <v>617</v>
      </c>
      <c r="AM16" s="71">
        <f>AL16*Prices!$B$6+AL16</f>
        <v>709.55</v>
      </c>
      <c r="AN16" s="71">
        <f>ROUND(HP16/Prices!$B$27,0)</f>
        <v>635</v>
      </c>
      <c r="AO16" s="71">
        <f>AN16*Prices!$B$6+AN16</f>
        <v>730.25</v>
      </c>
      <c r="AP16" s="71">
        <f>ROUND(HR16/Prices!$B$27,0)</f>
        <v>697</v>
      </c>
      <c r="AQ16" s="71">
        <f>AP16*Prices!$B$6+AP16</f>
        <v>801.55</v>
      </c>
      <c r="AW16" s="71">
        <f t="shared" si="0"/>
        <v>532</v>
      </c>
      <c r="AX16" s="71">
        <f t="shared" si="0"/>
        <v>611.79999999999995</v>
      </c>
      <c r="AY16" s="71">
        <f t="shared" si="0"/>
        <v>559</v>
      </c>
      <c r="AZ16" s="71">
        <f t="shared" si="0"/>
        <v>642.85</v>
      </c>
      <c r="BA16" s="71">
        <f t="shared" si="0"/>
        <v>568</v>
      </c>
      <c r="BB16" s="71">
        <f t="shared" si="0"/>
        <v>653.20000000000005</v>
      </c>
      <c r="BC16" s="71">
        <f t="shared" si="0"/>
        <v>585</v>
      </c>
      <c r="BD16" s="71">
        <f t="shared" si="0"/>
        <v>672.75</v>
      </c>
      <c r="BE16" s="71">
        <f t="shared" si="0"/>
        <v>594</v>
      </c>
      <c r="BF16" s="71">
        <f t="shared" si="0"/>
        <v>683.1</v>
      </c>
      <c r="BG16" s="71">
        <f t="shared" si="0"/>
        <v>617</v>
      </c>
      <c r="BH16" s="71">
        <f t="shared" si="0"/>
        <v>709.55</v>
      </c>
      <c r="BI16" s="71">
        <f t="shared" si="0"/>
        <v>635</v>
      </c>
      <c r="BJ16" s="71">
        <f t="shared" si="0"/>
        <v>730.25</v>
      </c>
      <c r="BK16" s="71">
        <f t="shared" si="0"/>
        <v>697</v>
      </c>
      <c r="BL16" s="71">
        <f t="shared" si="0"/>
        <v>801.55</v>
      </c>
      <c r="BM16" s="55"/>
      <c r="BN16" s="72"/>
      <c r="BO16" s="72"/>
      <c r="BP16" s="72"/>
      <c r="BQ16" s="72"/>
      <c r="BR16" s="72"/>
      <c r="BS16" s="72"/>
      <c r="BT16" s="55"/>
      <c r="BU16" s="71">
        <f>ROUND(JE16/Prices!$B$27,0)</f>
        <v>889</v>
      </c>
      <c r="BV16" s="71">
        <f>BU16*Prices!$B$6+BU16</f>
        <v>1022.35</v>
      </c>
      <c r="BW16" s="71">
        <f>ROUND(JG16/Prices!$B$27,0)</f>
        <v>916</v>
      </c>
      <c r="BX16" s="71">
        <f>BW16*Prices!$B$6+BW16</f>
        <v>1053.4000000000001</v>
      </c>
      <c r="BY16" s="71">
        <f>ROUND(JI16/Prices!$B$27,0)</f>
        <v>925</v>
      </c>
      <c r="BZ16" s="71">
        <f>BY16*Prices!$B$6+BY16</f>
        <v>1063.75</v>
      </c>
      <c r="CA16" s="71">
        <f>ROUND(JK16/Prices!$B$27,0)</f>
        <v>943</v>
      </c>
      <c r="CB16" s="71">
        <f>CA16*Prices!$B$6+CA16</f>
        <v>1084.45</v>
      </c>
      <c r="CC16" s="71">
        <f>ROUND(JM16/Prices!$B$27,0)</f>
        <v>951</v>
      </c>
      <c r="CD16" s="71">
        <f>CC16*Prices!$B$6+CC16</f>
        <v>1093.6500000000001</v>
      </c>
      <c r="CE16" s="71">
        <f>ROUND(JO16/Prices!$B$27,0)</f>
        <v>974</v>
      </c>
      <c r="CF16" s="71">
        <f>CE16*Prices!$B$6+CE16</f>
        <v>1120.0999999999999</v>
      </c>
      <c r="CG16" s="71">
        <f>ROUND(JQ16/Prices!$B$27,0)</f>
        <v>992</v>
      </c>
      <c r="CH16" s="71">
        <f>CG16*Prices!$B$6+CG16</f>
        <v>1140.8</v>
      </c>
      <c r="CI16" s="71">
        <f>ROUND(JS16/Prices!$B$27,0)</f>
        <v>1054</v>
      </c>
      <c r="CJ16" s="71">
        <f>CI16*Prices!$B$6+CI16</f>
        <v>1212.0999999999999</v>
      </c>
      <c r="CK16" s="55"/>
      <c r="CL16" s="55"/>
      <c r="CM16" s="55"/>
      <c r="CN16" s="55"/>
      <c r="CO16" s="55"/>
      <c r="CP16" s="71">
        <f>ROUND(LW16/Prices!$B$27,0)</f>
        <v>860</v>
      </c>
      <c r="CQ16" s="71">
        <f>CP16*Prices!$B$6+CP16</f>
        <v>989</v>
      </c>
      <c r="CR16" s="71">
        <f>ROUND(LY16/Prices!$B$27,0)</f>
        <v>886</v>
      </c>
      <c r="CS16" s="71">
        <f>CR16*Prices!$B$6+CR16</f>
        <v>1018.9</v>
      </c>
      <c r="CT16" s="71">
        <f>ROUND(MA16/Prices!$B$27,0)</f>
        <v>895</v>
      </c>
      <c r="CU16" s="71">
        <f>CT16*Prices!$B$6+CT16</f>
        <v>1029.25</v>
      </c>
      <c r="CV16" s="71">
        <f>ROUND(MC16/Prices!$B$27,0)</f>
        <v>913</v>
      </c>
      <c r="CW16" s="71">
        <f>CV16*Prices!$B$6+CV16</f>
        <v>1049.95</v>
      </c>
      <c r="CX16" s="71">
        <f>ROUND(ME16/Prices!$B$27,0)</f>
        <v>922</v>
      </c>
      <c r="CY16" s="71">
        <f>CX16*Prices!$B$6+CX16</f>
        <v>1060.3</v>
      </c>
      <c r="CZ16" s="71">
        <f>ROUND(MG16/Prices!$B$27,0)</f>
        <v>944</v>
      </c>
      <c r="DA16" s="71">
        <f>CZ16*Prices!$B$6+CZ16</f>
        <v>1085.5999999999999</v>
      </c>
      <c r="DB16" s="71">
        <f>ROUND(MI16/Prices!$B$27,0)</f>
        <v>962</v>
      </c>
      <c r="DC16" s="71">
        <f>DB16*Prices!$B$6+DB16</f>
        <v>1106.3</v>
      </c>
      <c r="DD16" s="71">
        <f>ROUND(MK16/Prices!$B$27,0)</f>
        <v>1025</v>
      </c>
      <c r="DE16" s="71">
        <f>DD16*Prices!$B$6+DD16</f>
        <v>1178.75</v>
      </c>
      <c r="DK16" s="71">
        <f t="shared" si="1"/>
        <v>860</v>
      </c>
      <c r="DL16" s="71">
        <f t="shared" si="1"/>
        <v>989</v>
      </c>
      <c r="DM16" s="71">
        <f t="shared" si="1"/>
        <v>886</v>
      </c>
      <c r="DN16" s="71">
        <f t="shared" si="1"/>
        <v>1018.9</v>
      </c>
      <c r="DO16" s="71">
        <f t="shared" si="1"/>
        <v>895</v>
      </c>
      <c r="DP16" s="71">
        <f t="shared" si="1"/>
        <v>1029.25</v>
      </c>
      <c r="DQ16" s="71">
        <f t="shared" si="1"/>
        <v>913</v>
      </c>
      <c r="DR16" s="71">
        <f t="shared" si="1"/>
        <v>1049.95</v>
      </c>
      <c r="DS16" s="71">
        <f t="shared" si="1"/>
        <v>922</v>
      </c>
      <c r="DT16" s="71">
        <f t="shared" si="1"/>
        <v>1060.3</v>
      </c>
      <c r="DU16" s="71">
        <f t="shared" si="1"/>
        <v>944</v>
      </c>
      <c r="DV16" s="71">
        <f t="shared" si="1"/>
        <v>1085.5999999999999</v>
      </c>
      <c r="DW16" s="71">
        <f t="shared" si="1"/>
        <v>962</v>
      </c>
      <c r="DX16" s="71">
        <f t="shared" si="1"/>
        <v>1106.3</v>
      </c>
      <c r="DY16" s="71">
        <f t="shared" si="1"/>
        <v>1025</v>
      </c>
      <c r="DZ16" s="71">
        <f t="shared" si="1"/>
        <v>1178.75</v>
      </c>
      <c r="EA16" s="55"/>
      <c r="EB16" s="55"/>
      <c r="EC16" s="72"/>
      <c r="ED16" s="72"/>
      <c r="EE16" s="72"/>
      <c r="EF16" s="72"/>
      <c r="EG16" s="72"/>
      <c r="EH16" s="72"/>
      <c r="EI16" s="55"/>
      <c r="EJ16" s="55"/>
      <c r="EK16" s="55"/>
      <c r="EL16" s="55"/>
      <c r="EM16" s="55"/>
      <c r="EN16" s="55"/>
      <c r="EO16" s="73"/>
      <c r="EP16" s="73"/>
      <c r="ER16" s="74">
        <v>19</v>
      </c>
      <c r="ES16" s="49">
        <v>18</v>
      </c>
      <c r="ET16" s="55">
        <f t="shared" si="41"/>
        <v>1.5</v>
      </c>
      <c r="EU16" s="55">
        <f t="shared" si="42"/>
        <v>3.75</v>
      </c>
      <c r="EV16" s="75">
        <v>3</v>
      </c>
      <c r="EX16" s="76">
        <v>3</v>
      </c>
      <c r="EY16" s="75">
        <v>19</v>
      </c>
      <c r="EZ16" s="77">
        <f>(EY16*1.2)*(Prices!$B$5/32)</f>
        <v>28.5</v>
      </c>
      <c r="FA16" s="82">
        <f>(EY16*1.3)*(Prices!$B$4/32)</f>
        <v>61.75</v>
      </c>
      <c r="FB16" s="82">
        <f>EV16*Prices!$B$2+EW16*Prices!$B$3</f>
        <v>120</v>
      </c>
      <c r="FC16" s="79">
        <f>EU16*Prices!$B$9</f>
        <v>22.5</v>
      </c>
      <c r="FD16" s="80">
        <f t="shared" si="2"/>
        <v>235.75</v>
      </c>
      <c r="FE16" s="80">
        <f>EU16*Prices!$B$10</f>
        <v>33.75</v>
      </c>
      <c r="FF16" s="80">
        <f t="shared" si="3"/>
        <v>247</v>
      </c>
      <c r="FG16" s="80">
        <f>EU16*Prices!$B$11</f>
        <v>37.5</v>
      </c>
      <c r="FH16" s="80">
        <f t="shared" si="4"/>
        <v>250.75</v>
      </c>
      <c r="FI16" s="80">
        <f>EU16*Prices!$B$12</f>
        <v>45</v>
      </c>
      <c r="FJ16" s="80">
        <f t="shared" si="5"/>
        <v>258.25</v>
      </c>
      <c r="FK16" s="80">
        <f>EU16*Prices!$B$13</f>
        <v>48.75</v>
      </c>
      <c r="FL16" s="80">
        <f t="shared" si="6"/>
        <v>262</v>
      </c>
      <c r="FM16" s="80">
        <f>EU16*Prices!$B$14</f>
        <v>58.125</v>
      </c>
      <c r="FN16" s="80">
        <f t="shared" si="7"/>
        <v>271.375</v>
      </c>
      <c r="FO16" s="80">
        <f>EU16*Prices!$B$15</f>
        <v>65.625</v>
      </c>
      <c r="FP16" s="80">
        <f t="shared" si="8"/>
        <v>278.875</v>
      </c>
      <c r="FQ16" s="80">
        <f>EU16*Prices!$B$16</f>
        <v>91.875</v>
      </c>
      <c r="FR16" s="80">
        <f t="shared" si="9"/>
        <v>305.125</v>
      </c>
      <c r="FS16" s="80">
        <f>EU16*Prices!$B$17</f>
        <v>0</v>
      </c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P16" s="73"/>
      <c r="GR16" s="74">
        <v>19</v>
      </c>
      <c r="GS16" s="49">
        <v>18</v>
      </c>
      <c r="GT16" s="55">
        <f t="shared" si="10"/>
        <v>1.5</v>
      </c>
      <c r="GU16" s="55">
        <f t="shared" si="11"/>
        <v>3.75</v>
      </c>
      <c r="GV16" s="75">
        <v>3</v>
      </c>
      <c r="GW16" s="75"/>
      <c r="GX16" s="76">
        <v>3</v>
      </c>
      <c r="GY16" s="75">
        <v>19</v>
      </c>
      <c r="GZ16" s="77">
        <f>(GY16*1.2)*(Prices!$B$5/32)</f>
        <v>28.5</v>
      </c>
      <c r="HA16" s="82">
        <f>(GY16*1.3)*(Prices!$C$4/32)</f>
        <v>49.4</v>
      </c>
      <c r="HB16" s="82">
        <f>GV16*Prices!$B$2+GW16*Prices!$B$3</f>
        <v>120</v>
      </c>
      <c r="HC16" s="79">
        <f>GU16*Prices!$B$9</f>
        <v>22.5</v>
      </c>
      <c r="HD16" s="80">
        <f t="shared" si="12"/>
        <v>223.4</v>
      </c>
      <c r="HE16" s="80">
        <f>GU16*Prices!$B$10</f>
        <v>33.75</v>
      </c>
      <c r="HF16" s="80">
        <f t="shared" si="13"/>
        <v>234.65</v>
      </c>
      <c r="HG16" s="80">
        <f>GU16*Prices!$B$11</f>
        <v>37.5</v>
      </c>
      <c r="HH16" s="80">
        <f t="shared" si="14"/>
        <v>238.4</v>
      </c>
      <c r="HI16" s="80">
        <f>GU16*Prices!$B$12</f>
        <v>45</v>
      </c>
      <c r="HJ16" s="80">
        <f t="shared" si="15"/>
        <v>245.9</v>
      </c>
      <c r="HK16" s="80">
        <f>GU16*Prices!$B$13</f>
        <v>48.75</v>
      </c>
      <c r="HL16" s="80">
        <f t="shared" si="16"/>
        <v>249.65</v>
      </c>
      <c r="HM16" s="80">
        <f>GU16*Prices!$B$14</f>
        <v>58.125</v>
      </c>
      <c r="HN16" s="80">
        <f t="shared" si="17"/>
        <v>259.02499999999998</v>
      </c>
      <c r="HO16" s="80">
        <f>GU16*Prices!$B$15</f>
        <v>65.625</v>
      </c>
      <c r="HP16" s="80">
        <f t="shared" si="18"/>
        <v>266.52499999999998</v>
      </c>
      <c r="HQ16" s="80">
        <f>GU16*Prices!$B$16</f>
        <v>91.875</v>
      </c>
      <c r="HR16" s="80">
        <f t="shared" si="19"/>
        <v>292.77499999999998</v>
      </c>
      <c r="HS16" s="80">
        <f>GU16*Prices!$B$17</f>
        <v>0</v>
      </c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P16" s="73"/>
      <c r="IQ16" s="73"/>
      <c r="IS16" s="74">
        <v>19</v>
      </c>
      <c r="IT16" s="49">
        <v>18</v>
      </c>
      <c r="IU16" s="55">
        <f t="shared" si="20"/>
        <v>1.5</v>
      </c>
      <c r="IV16" s="55">
        <f t="shared" si="21"/>
        <v>3.75</v>
      </c>
      <c r="IW16" s="75">
        <v>3</v>
      </c>
      <c r="IX16" s="75"/>
      <c r="IY16" s="76">
        <f t="shared" si="43"/>
        <v>140.61000000000001</v>
      </c>
      <c r="IZ16" s="75">
        <v>19</v>
      </c>
      <c r="JA16" s="77">
        <f>(IZ16*1.2)*(Prices!$B$5/32)</f>
        <v>28.5</v>
      </c>
      <c r="JB16" s="82">
        <f>(IZ16*1.3)*(Prices!$B$4/32)</f>
        <v>61.75</v>
      </c>
      <c r="JC16" s="82">
        <f>IW16*Prices!$B$2+IX16*Prices!$B$3</f>
        <v>120</v>
      </c>
      <c r="JD16" s="79">
        <f>IV16*Prices!$B$9</f>
        <v>22.5</v>
      </c>
      <c r="JE16" s="80">
        <f t="shared" si="22"/>
        <v>373.36</v>
      </c>
      <c r="JF16" s="80">
        <f>IV16*Prices!$B$10</f>
        <v>33.75</v>
      </c>
      <c r="JG16" s="80">
        <f t="shared" si="23"/>
        <v>384.61</v>
      </c>
      <c r="JH16" s="80">
        <f>IV16*Prices!$B$11</f>
        <v>37.5</v>
      </c>
      <c r="JI16" s="80">
        <f t="shared" si="24"/>
        <v>388.36</v>
      </c>
      <c r="JJ16" s="80">
        <f>IV16*Prices!$B$12</f>
        <v>45</v>
      </c>
      <c r="JK16" s="80">
        <f t="shared" si="25"/>
        <v>395.86</v>
      </c>
      <c r="JL16" s="80">
        <f>IV16*Prices!$B$13</f>
        <v>48.75</v>
      </c>
      <c r="JM16" s="80">
        <f t="shared" si="26"/>
        <v>399.61</v>
      </c>
      <c r="JN16" s="80">
        <f>IV16*Prices!$B$14</f>
        <v>58.125</v>
      </c>
      <c r="JO16" s="80">
        <f t="shared" si="27"/>
        <v>408.98500000000001</v>
      </c>
      <c r="JP16" s="80">
        <f>IV16*Prices!$B$15</f>
        <v>65.625</v>
      </c>
      <c r="JQ16" s="80">
        <f t="shared" si="28"/>
        <v>416.48500000000001</v>
      </c>
      <c r="JR16" s="80">
        <f>IV16*Prices!$B$16</f>
        <v>91.875</v>
      </c>
      <c r="JS16" s="80">
        <f t="shared" si="29"/>
        <v>442.73500000000001</v>
      </c>
      <c r="JT16" s="80">
        <f>IV16*Prices!$B$17</f>
        <v>0</v>
      </c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197">
        <v>1</v>
      </c>
      <c r="LB16" s="200">
        <v>2</v>
      </c>
      <c r="LC16" s="82">
        <f t="shared" si="44"/>
        <v>45.239999999999995</v>
      </c>
      <c r="LD16" s="82">
        <f t="shared" si="45"/>
        <v>60.06</v>
      </c>
      <c r="LE16" s="82">
        <f t="shared" si="46"/>
        <v>8.25</v>
      </c>
      <c r="LF16" s="82">
        <f t="shared" si="47"/>
        <v>36.989999999999995</v>
      </c>
      <c r="LG16" s="80">
        <f t="shared" si="48"/>
        <v>51.81</v>
      </c>
      <c r="LH16" s="234">
        <f t="shared" si="49"/>
        <v>140.61000000000001</v>
      </c>
      <c r="LI16" s="73"/>
      <c r="LK16" s="74">
        <v>19</v>
      </c>
      <c r="LL16" s="49">
        <v>18</v>
      </c>
      <c r="LM16" s="55">
        <f t="shared" si="30"/>
        <v>1.5</v>
      </c>
      <c r="LN16" s="55">
        <f t="shared" si="31"/>
        <v>3.75</v>
      </c>
      <c r="LO16" s="75">
        <v>3</v>
      </c>
      <c r="LP16" s="75"/>
      <c r="LQ16" s="76">
        <f t="shared" si="50"/>
        <v>140.61000000000001</v>
      </c>
      <c r="LR16" s="75">
        <v>19</v>
      </c>
      <c r="LS16" s="77">
        <f>(LR16*1.2)*(Prices!$B$5/32)</f>
        <v>28.5</v>
      </c>
      <c r="LT16" s="82">
        <f>(LR16*1.3)*(Prices!$C$4/32)</f>
        <v>49.4</v>
      </c>
      <c r="LU16" s="82">
        <f>LO16*Prices!$B$2+LP16*Prices!$B$3</f>
        <v>120</v>
      </c>
      <c r="LV16" s="79">
        <f>LN16*Prices!$B$9</f>
        <v>22.5</v>
      </c>
      <c r="LW16" s="80">
        <f t="shared" si="32"/>
        <v>361.01</v>
      </c>
      <c r="LX16" s="80">
        <f>LN16*Prices!$B$10</f>
        <v>33.75</v>
      </c>
      <c r="LY16" s="80">
        <f t="shared" si="33"/>
        <v>372.26</v>
      </c>
      <c r="LZ16" s="80">
        <f>LN16*Prices!$B$11</f>
        <v>37.5</v>
      </c>
      <c r="MA16" s="80">
        <f t="shared" si="34"/>
        <v>376.01</v>
      </c>
      <c r="MB16" s="80">
        <f>LN16*Prices!$B$12</f>
        <v>45</v>
      </c>
      <c r="MC16" s="80">
        <f t="shared" si="35"/>
        <v>383.51</v>
      </c>
      <c r="MD16" s="80">
        <f>LN16*Prices!$B$13</f>
        <v>48.75</v>
      </c>
      <c r="ME16" s="80">
        <f t="shared" si="36"/>
        <v>387.26</v>
      </c>
      <c r="MF16" s="80">
        <f>LN16*Prices!$B$14</f>
        <v>58.125</v>
      </c>
      <c r="MG16" s="80">
        <f t="shared" si="37"/>
        <v>396.63499999999999</v>
      </c>
      <c r="MH16" s="80">
        <f>LN16*Prices!$B$15</f>
        <v>65.625</v>
      </c>
      <c r="MI16" s="80">
        <f t="shared" si="38"/>
        <v>404.13499999999999</v>
      </c>
      <c r="MJ16" s="80">
        <f>LN16*Prices!$B$16</f>
        <v>91.875</v>
      </c>
      <c r="MK16" s="80">
        <f t="shared" si="39"/>
        <v>430.38499999999999</v>
      </c>
      <c r="ML16" s="80">
        <f>LN16*Prices!$B$17</f>
        <v>0</v>
      </c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</row>
    <row r="17" spans="1:365" ht="18" customHeight="1" x14ac:dyDescent="0.25">
      <c r="A17" s="160" t="s">
        <v>119</v>
      </c>
      <c r="B17" s="69" t="s">
        <v>93</v>
      </c>
      <c r="C17" s="69" t="str">
        <f t="shared" si="40"/>
        <v>Base Cab: 3 drawers (19" to 21")</v>
      </c>
      <c r="D17" s="70" t="s">
        <v>117</v>
      </c>
      <c r="E17" s="68" t="s">
        <v>101</v>
      </c>
      <c r="F17" s="267" t="s">
        <v>119</v>
      </c>
      <c r="G17" s="261">
        <f>ROUND(FD17/Prices!$B$27,0)</f>
        <v>593</v>
      </c>
      <c r="H17" s="71">
        <f>G17*Prices!$B$6+G17</f>
        <v>681.95</v>
      </c>
      <c r="I17" s="71">
        <f>ROUND(FF17/Prices!$B$27,0)</f>
        <v>624</v>
      </c>
      <c r="J17" s="71">
        <f>I17*Prices!$B$6+I17</f>
        <v>717.6</v>
      </c>
      <c r="K17" s="71">
        <f>ROUND(FH17/Prices!$B$27,0)</f>
        <v>635</v>
      </c>
      <c r="L17" s="71">
        <f>K17*Prices!$B$6+K17</f>
        <v>730.25</v>
      </c>
      <c r="M17" s="71">
        <f>ROUND(FJ17/Prices!$B$27,0)</f>
        <v>655</v>
      </c>
      <c r="N17" s="71">
        <f>M17*Prices!$B$6+M17</f>
        <v>753.25</v>
      </c>
      <c r="O17" s="71">
        <f>ROUND(FL17/Prices!$B$27,0)</f>
        <v>666</v>
      </c>
      <c r="P17" s="71">
        <f>O17*Prices!$B$6+O17</f>
        <v>765.9</v>
      </c>
      <c r="Q17" s="71">
        <f>ROUND(FN17/Prices!$B$27,0)</f>
        <v>692</v>
      </c>
      <c r="R17" s="71">
        <f>Q17*Prices!$B$6+Q17</f>
        <v>795.8</v>
      </c>
      <c r="S17" s="71">
        <f>ROUND(FP17/Prices!$B$27,0)</f>
        <v>713</v>
      </c>
      <c r="T17" s="71">
        <f>S17*Prices!$B$6+S17</f>
        <v>819.95</v>
      </c>
      <c r="U17" s="71">
        <f>ROUND(FR17/Prices!$B$27,0)</f>
        <v>786</v>
      </c>
      <c r="V17" s="71">
        <f>U17*Prices!$B$6+U17</f>
        <v>903.9</v>
      </c>
      <c r="W17" s="55"/>
      <c r="X17" s="55"/>
      <c r="Y17" s="55"/>
      <c r="Z17" s="55"/>
      <c r="AA17" s="55"/>
      <c r="AB17" s="71">
        <f>ROUND(HD17/Prices!$B$27,0)</f>
        <v>560</v>
      </c>
      <c r="AC17" s="71">
        <f>AB17*Prices!$B$6+AB17</f>
        <v>644</v>
      </c>
      <c r="AD17" s="71">
        <f>ROUND(HF17/Prices!$B$27,0)</f>
        <v>592</v>
      </c>
      <c r="AE17" s="71">
        <f>AD17*Prices!$B$6+AD17</f>
        <v>680.8</v>
      </c>
      <c r="AF17" s="71">
        <f>ROUND(HH17/Prices!$B$27,0)</f>
        <v>602</v>
      </c>
      <c r="AG17" s="71">
        <f>AF17*Prices!$B$6+AF17</f>
        <v>692.3</v>
      </c>
      <c r="AH17" s="71">
        <f>ROUND(HJ17/Prices!$B$27,0)</f>
        <v>623</v>
      </c>
      <c r="AI17" s="71">
        <f>AH17*Prices!$B$6+AH17</f>
        <v>716.45</v>
      </c>
      <c r="AJ17" s="71">
        <f>ROUND(HL17/Prices!$B$27,0)</f>
        <v>633</v>
      </c>
      <c r="AK17" s="71">
        <f>AJ17*Prices!$B$6+AJ17</f>
        <v>727.95</v>
      </c>
      <c r="AL17" s="71">
        <f>ROUND(HN17/Prices!$B$27,0)</f>
        <v>659</v>
      </c>
      <c r="AM17" s="71">
        <f>AL17*Prices!$B$6+AL17</f>
        <v>757.85</v>
      </c>
      <c r="AN17" s="71">
        <f>ROUND(HP17/Prices!$B$27,0)</f>
        <v>680</v>
      </c>
      <c r="AO17" s="71">
        <f>AN17*Prices!$B$6+AN17</f>
        <v>782</v>
      </c>
      <c r="AP17" s="71">
        <f>ROUND(HR17/Prices!$B$27,0)</f>
        <v>753</v>
      </c>
      <c r="AQ17" s="71">
        <f>AP17*Prices!$B$6+AP17</f>
        <v>865.95</v>
      </c>
      <c r="AW17" s="71">
        <f t="shared" si="0"/>
        <v>560</v>
      </c>
      <c r="AX17" s="71">
        <f t="shared" si="0"/>
        <v>644</v>
      </c>
      <c r="AY17" s="71">
        <f t="shared" si="0"/>
        <v>592</v>
      </c>
      <c r="AZ17" s="71">
        <f t="shared" si="0"/>
        <v>680.8</v>
      </c>
      <c r="BA17" s="71">
        <f t="shared" si="0"/>
        <v>602</v>
      </c>
      <c r="BB17" s="71">
        <f t="shared" si="0"/>
        <v>692.3</v>
      </c>
      <c r="BC17" s="71">
        <f t="shared" si="0"/>
        <v>623</v>
      </c>
      <c r="BD17" s="71">
        <f t="shared" si="0"/>
        <v>716.45</v>
      </c>
      <c r="BE17" s="71">
        <f t="shared" si="0"/>
        <v>633</v>
      </c>
      <c r="BF17" s="71">
        <f t="shared" si="0"/>
        <v>727.95</v>
      </c>
      <c r="BG17" s="71">
        <f t="shared" si="0"/>
        <v>659</v>
      </c>
      <c r="BH17" s="71">
        <f t="shared" si="0"/>
        <v>757.85</v>
      </c>
      <c r="BI17" s="71">
        <f t="shared" si="0"/>
        <v>680</v>
      </c>
      <c r="BJ17" s="71">
        <f t="shared" si="0"/>
        <v>782</v>
      </c>
      <c r="BK17" s="71">
        <f t="shared" si="0"/>
        <v>753</v>
      </c>
      <c r="BL17" s="71">
        <f t="shared" si="0"/>
        <v>865.95</v>
      </c>
      <c r="BM17" s="55"/>
      <c r="BN17" s="72"/>
      <c r="BO17" s="72"/>
      <c r="BP17" s="72"/>
      <c r="BQ17" s="72"/>
      <c r="BR17" s="72"/>
      <c r="BS17" s="72"/>
      <c r="BT17" s="55"/>
      <c r="BU17" s="71">
        <f>ROUND(JE17/Prices!$B$27,0)</f>
        <v>941</v>
      </c>
      <c r="BV17" s="71">
        <f>BU17*Prices!$B$6+BU17</f>
        <v>1082.1500000000001</v>
      </c>
      <c r="BW17" s="71">
        <f>ROUND(JG17/Prices!$B$27,0)</f>
        <v>972</v>
      </c>
      <c r="BX17" s="71">
        <f>BW17*Prices!$B$6+BW17</f>
        <v>1117.8</v>
      </c>
      <c r="BY17" s="71">
        <f>ROUND(JI17/Prices!$B$27,0)</f>
        <v>983</v>
      </c>
      <c r="BZ17" s="71">
        <f>BY17*Prices!$B$6+BY17</f>
        <v>1130.45</v>
      </c>
      <c r="CA17" s="71">
        <f>ROUND(JK17/Prices!$B$27,0)</f>
        <v>1003</v>
      </c>
      <c r="CB17" s="71">
        <f>CA17*Prices!$B$6+CA17</f>
        <v>1153.45</v>
      </c>
      <c r="CC17" s="71">
        <f>ROUND(JM17/Prices!$B$27,0)</f>
        <v>1014</v>
      </c>
      <c r="CD17" s="71">
        <f>CC17*Prices!$B$6+CC17</f>
        <v>1166.0999999999999</v>
      </c>
      <c r="CE17" s="71">
        <f>ROUND(JO17/Prices!$B$27,0)</f>
        <v>1040</v>
      </c>
      <c r="CF17" s="71">
        <f>CE17*Prices!$B$6+CE17</f>
        <v>1196</v>
      </c>
      <c r="CG17" s="71">
        <f>ROUND(JQ17/Prices!$B$27,0)</f>
        <v>1061</v>
      </c>
      <c r="CH17" s="71">
        <f>CG17*Prices!$B$6+CG17</f>
        <v>1220.1500000000001</v>
      </c>
      <c r="CI17" s="71">
        <f>ROUND(JS17/Prices!$B$27,0)</f>
        <v>1134</v>
      </c>
      <c r="CJ17" s="71">
        <f>CI17*Prices!$B$6+CI17</f>
        <v>1304.0999999999999</v>
      </c>
      <c r="CK17" s="55"/>
      <c r="CL17" s="55"/>
      <c r="CM17" s="55"/>
      <c r="CN17" s="55"/>
      <c r="CO17" s="55"/>
      <c r="CP17" s="71">
        <f>ROUND(LW17/Prices!$B$27,0)</f>
        <v>908</v>
      </c>
      <c r="CQ17" s="71">
        <f>CP17*Prices!$B$6+CP17</f>
        <v>1044.2</v>
      </c>
      <c r="CR17" s="71">
        <f>ROUND(LY17/Prices!$B$27,0)</f>
        <v>940</v>
      </c>
      <c r="CS17" s="71">
        <f>CR17*Prices!$B$6+CR17</f>
        <v>1081</v>
      </c>
      <c r="CT17" s="71">
        <f>ROUND(MA17/Prices!$B$27,0)</f>
        <v>950</v>
      </c>
      <c r="CU17" s="71">
        <f>CT17*Prices!$B$6+CT17</f>
        <v>1092.5</v>
      </c>
      <c r="CV17" s="71">
        <f>ROUND(MC17/Prices!$B$27,0)</f>
        <v>971</v>
      </c>
      <c r="CW17" s="71">
        <f>CV17*Prices!$B$6+CV17</f>
        <v>1116.6500000000001</v>
      </c>
      <c r="CX17" s="71">
        <f>ROUND(ME17/Prices!$B$27,0)</f>
        <v>981</v>
      </c>
      <c r="CY17" s="71">
        <f>CX17*Prices!$B$6+CX17</f>
        <v>1128.1500000000001</v>
      </c>
      <c r="CZ17" s="71">
        <f>ROUND(MG17/Prices!$B$27,0)</f>
        <v>1007</v>
      </c>
      <c r="DA17" s="71">
        <f>CZ17*Prices!$B$6+CZ17</f>
        <v>1158.05</v>
      </c>
      <c r="DB17" s="71">
        <f>ROUND(MI17/Prices!$B$27,0)</f>
        <v>1028</v>
      </c>
      <c r="DC17" s="71">
        <f>DB17*Prices!$B$6+DB17</f>
        <v>1182.2</v>
      </c>
      <c r="DD17" s="71">
        <f>ROUND(MK17/Prices!$B$27,0)</f>
        <v>1101</v>
      </c>
      <c r="DE17" s="71">
        <f>DD17*Prices!$B$6+DD17</f>
        <v>1266.1500000000001</v>
      </c>
      <c r="DK17" s="71">
        <f t="shared" si="1"/>
        <v>908</v>
      </c>
      <c r="DL17" s="71">
        <f t="shared" si="1"/>
        <v>1044.2</v>
      </c>
      <c r="DM17" s="71">
        <f t="shared" si="1"/>
        <v>940</v>
      </c>
      <c r="DN17" s="71">
        <f t="shared" si="1"/>
        <v>1081</v>
      </c>
      <c r="DO17" s="71">
        <f t="shared" si="1"/>
        <v>950</v>
      </c>
      <c r="DP17" s="71">
        <f t="shared" si="1"/>
        <v>1092.5</v>
      </c>
      <c r="DQ17" s="71">
        <f t="shared" si="1"/>
        <v>971</v>
      </c>
      <c r="DR17" s="71">
        <f t="shared" si="1"/>
        <v>1116.6500000000001</v>
      </c>
      <c r="DS17" s="71">
        <f t="shared" si="1"/>
        <v>981</v>
      </c>
      <c r="DT17" s="71">
        <f t="shared" si="1"/>
        <v>1128.1500000000001</v>
      </c>
      <c r="DU17" s="71">
        <f t="shared" si="1"/>
        <v>1007</v>
      </c>
      <c r="DV17" s="71">
        <f t="shared" si="1"/>
        <v>1158.05</v>
      </c>
      <c r="DW17" s="71">
        <f t="shared" si="1"/>
        <v>1028</v>
      </c>
      <c r="DX17" s="71">
        <f t="shared" si="1"/>
        <v>1182.2</v>
      </c>
      <c r="DY17" s="71">
        <f t="shared" si="1"/>
        <v>1101</v>
      </c>
      <c r="DZ17" s="71">
        <f t="shared" si="1"/>
        <v>1266.1500000000001</v>
      </c>
      <c r="EA17" s="55"/>
      <c r="EB17" s="55"/>
      <c r="EC17" s="72"/>
      <c r="ED17" s="72"/>
      <c r="EE17" s="72"/>
      <c r="EF17" s="72"/>
      <c r="EG17" s="72"/>
      <c r="EH17" s="72"/>
      <c r="EI17" s="55"/>
      <c r="EJ17" s="55"/>
      <c r="EK17" s="55"/>
      <c r="EL17" s="55"/>
      <c r="EM17" s="55"/>
      <c r="EN17" s="55"/>
      <c r="EO17" s="73"/>
      <c r="EP17" s="73"/>
      <c r="ER17" s="74">
        <v>21</v>
      </c>
      <c r="ES17" s="49">
        <v>21</v>
      </c>
      <c r="ET17" s="55">
        <f t="shared" si="41"/>
        <v>1.75</v>
      </c>
      <c r="EU17" s="55">
        <f t="shared" si="42"/>
        <v>4.375</v>
      </c>
      <c r="EV17" s="75">
        <v>3</v>
      </c>
      <c r="EX17" s="76">
        <v>3</v>
      </c>
      <c r="EY17" s="75">
        <v>21</v>
      </c>
      <c r="EZ17" s="77">
        <f>(EY17*1.2)*(Prices!$B$5/32)</f>
        <v>31.5</v>
      </c>
      <c r="FA17" s="82">
        <f>(EY17*1.3)*(Prices!$B$4/32)</f>
        <v>68.25</v>
      </c>
      <c r="FB17" s="82">
        <f>EV17*Prices!$B$2+EW17*Prices!$B$3</f>
        <v>120</v>
      </c>
      <c r="FC17" s="79">
        <f>EU17*Prices!$B$9</f>
        <v>26.25</v>
      </c>
      <c r="FD17" s="80">
        <f t="shared" si="2"/>
        <v>249</v>
      </c>
      <c r="FE17" s="80">
        <f>EU17*Prices!$B$10</f>
        <v>39.375</v>
      </c>
      <c r="FF17" s="80">
        <f t="shared" si="3"/>
        <v>262.125</v>
      </c>
      <c r="FG17" s="80">
        <f>EU17*Prices!$B$11</f>
        <v>43.75</v>
      </c>
      <c r="FH17" s="80">
        <f t="shared" si="4"/>
        <v>266.5</v>
      </c>
      <c r="FI17" s="80">
        <f>EU17*Prices!$B$12</f>
        <v>52.5</v>
      </c>
      <c r="FJ17" s="80">
        <f t="shared" si="5"/>
        <v>275.25</v>
      </c>
      <c r="FK17" s="80">
        <f>EU17*Prices!$B$13</f>
        <v>56.875</v>
      </c>
      <c r="FL17" s="80">
        <f t="shared" si="6"/>
        <v>279.625</v>
      </c>
      <c r="FM17" s="80">
        <f>EU17*Prices!$B$14</f>
        <v>67.8125</v>
      </c>
      <c r="FN17" s="80">
        <f t="shared" si="7"/>
        <v>290.5625</v>
      </c>
      <c r="FO17" s="80">
        <f>EU17*Prices!$B$15</f>
        <v>76.5625</v>
      </c>
      <c r="FP17" s="80">
        <f t="shared" si="8"/>
        <v>299.3125</v>
      </c>
      <c r="FQ17" s="80">
        <f>EU17*Prices!$B$16</f>
        <v>107.1875</v>
      </c>
      <c r="FR17" s="80">
        <f t="shared" si="9"/>
        <v>329.9375</v>
      </c>
      <c r="FS17" s="80">
        <f>EU17*Prices!$B$17</f>
        <v>0</v>
      </c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P17" s="73"/>
      <c r="GR17" s="74">
        <v>21</v>
      </c>
      <c r="GS17" s="49">
        <v>21</v>
      </c>
      <c r="GT17" s="55">
        <f t="shared" si="10"/>
        <v>1.75</v>
      </c>
      <c r="GU17" s="55">
        <f t="shared" si="11"/>
        <v>4.375</v>
      </c>
      <c r="GV17" s="75">
        <v>3</v>
      </c>
      <c r="GW17" s="75"/>
      <c r="GX17" s="76">
        <v>3</v>
      </c>
      <c r="GY17" s="75">
        <v>21</v>
      </c>
      <c r="GZ17" s="77">
        <f>(GY17*1.2)*(Prices!$B$5/32)</f>
        <v>31.5</v>
      </c>
      <c r="HA17" s="82">
        <f>(GY17*1.3)*(Prices!$C$4/32)</f>
        <v>54.6</v>
      </c>
      <c r="HB17" s="82">
        <f>GV17*Prices!$B$2+GW17*Prices!$B$3</f>
        <v>120</v>
      </c>
      <c r="HC17" s="79">
        <f>GU17*Prices!$B$9</f>
        <v>26.25</v>
      </c>
      <c r="HD17" s="80">
        <f t="shared" si="12"/>
        <v>235.35</v>
      </c>
      <c r="HE17" s="80">
        <f>GU17*Prices!$B$10</f>
        <v>39.375</v>
      </c>
      <c r="HF17" s="80">
        <f t="shared" si="13"/>
        <v>248.47499999999999</v>
      </c>
      <c r="HG17" s="80">
        <f>GU17*Prices!$B$11</f>
        <v>43.75</v>
      </c>
      <c r="HH17" s="80">
        <f t="shared" si="14"/>
        <v>252.85</v>
      </c>
      <c r="HI17" s="80">
        <f>GU17*Prices!$B$12</f>
        <v>52.5</v>
      </c>
      <c r="HJ17" s="80">
        <f t="shared" si="15"/>
        <v>261.60000000000002</v>
      </c>
      <c r="HK17" s="80">
        <f>GU17*Prices!$B$13</f>
        <v>56.875</v>
      </c>
      <c r="HL17" s="80">
        <f t="shared" si="16"/>
        <v>265.97500000000002</v>
      </c>
      <c r="HM17" s="80">
        <f>GU17*Prices!$B$14</f>
        <v>67.8125</v>
      </c>
      <c r="HN17" s="80">
        <f t="shared" si="17"/>
        <v>276.91250000000002</v>
      </c>
      <c r="HO17" s="80">
        <f>GU17*Prices!$B$15</f>
        <v>76.5625</v>
      </c>
      <c r="HP17" s="80">
        <f t="shared" si="18"/>
        <v>285.66250000000002</v>
      </c>
      <c r="HQ17" s="80">
        <f>GU17*Prices!$B$16</f>
        <v>107.1875</v>
      </c>
      <c r="HR17" s="80">
        <f t="shared" si="19"/>
        <v>316.28750000000002</v>
      </c>
      <c r="HS17" s="80">
        <f>GU17*Prices!$B$17</f>
        <v>0</v>
      </c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P17" s="73"/>
      <c r="IQ17" s="73"/>
      <c r="IS17" s="74">
        <v>21</v>
      </c>
      <c r="IT17" s="49">
        <v>21</v>
      </c>
      <c r="IU17" s="55">
        <f t="shared" si="20"/>
        <v>1.75</v>
      </c>
      <c r="IV17" s="55">
        <f t="shared" si="21"/>
        <v>4.375</v>
      </c>
      <c r="IW17" s="75">
        <v>3</v>
      </c>
      <c r="IX17" s="75"/>
      <c r="IY17" s="76">
        <f t="shared" si="43"/>
        <v>149.20500000000001</v>
      </c>
      <c r="IZ17" s="75">
        <v>21</v>
      </c>
      <c r="JA17" s="77">
        <f>(IZ17*1.2)*(Prices!$B$5/32)</f>
        <v>31.5</v>
      </c>
      <c r="JB17" s="82">
        <f>(IZ17*1.3)*(Prices!$B$4/32)</f>
        <v>68.25</v>
      </c>
      <c r="JC17" s="82">
        <f>IW17*Prices!$B$2+IX17*Prices!$B$3</f>
        <v>120</v>
      </c>
      <c r="JD17" s="79">
        <f>IV17*Prices!$B$9</f>
        <v>26.25</v>
      </c>
      <c r="JE17" s="80">
        <f t="shared" si="22"/>
        <v>395.20500000000004</v>
      </c>
      <c r="JF17" s="80">
        <f>IV17*Prices!$B$10</f>
        <v>39.375</v>
      </c>
      <c r="JG17" s="80">
        <f t="shared" si="23"/>
        <v>408.33000000000004</v>
      </c>
      <c r="JH17" s="80">
        <f>IV17*Prices!$B$11</f>
        <v>43.75</v>
      </c>
      <c r="JI17" s="80">
        <f t="shared" si="24"/>
        <v>412.70500000000004</v>
      </c>
      <c r="JJ17" s="80">
        <f>IV17*Prices!$B$12</f>
        <v>52.5</v>
      </c>
      <c r="JK17" s="80">
        <f t="shared" si="25"/>
        <v>421.45500000000004</v>
      </c>
      <c r="JL17" s="80">
        <f>IV17*Prices!$B$13</f>
        <v>56.875</v>
      </c>
      <c r="JM17" s="80">
        <f t="shared" si="26"/>
        <v>425.83000000000004</v>
      </c>
      <c r="JN17" s="80">
        <f>IV17*Prices!$B$14</f>
        <v>67.8125</v>
      </c>
      <c r="JO17" s="80">
        <f t="shared" si="27"/>
        <v>436.76750000000004</v>
      </c>
      <c r="JP17" s="80">
        <f>IV17*Prices!$B$15</f>
        <v>76.5625</v>
      </c>
      <c r="JQ17" s="80">
        <f t="shared" si="28"/>
        <v>445.51750000000004</v>
      </c>
      <c r="JR17" s="80">
        <f>IV17*Prices!$B$16</f>
        <v>107.1875</v>
      </c>
      <c r="JS17" s="80">
        <f t="shared" si="29"/>
        <v>476.14250000000004</v>
      </c>
      <c r="JT17" s="80">
        <f>IV17*Prices!$B$17</f>
        <v>0</v>
      </c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197">
        <v>1</v>
      </c>
      <c r="LB17" s="200">
        <v>2</v>
      </c>
      <c r="LC17" s="82">
        <f t="shared" si="44"/>
        <v>48.72</v>
      </c>
      <c r="LD17" s="82">
        <f t="shared" si="45"/>
        <v>64.680000000000007</v>
      </c>
      <c r="LE17" s="82">
        <f t="shared" si="46"/>
        <v>9.625</v>
      </c>
      <c r="LF17" s="82">
        <f t="shared" si="47"/>
        <v>39.094999999999999</v>
      </c>
      <c r="LG17" s="80">
        <f t="shared" si="48"/>
        <v>55.055000000000007</v>
      </c>
      <c r="LH17" s="234">
        <f t="shared" si="49"/>
        <v>149.20500000000001</v>
      </c>
      <c r="LI17" s="73"/>
      <c r="LK17" s="74">
        <v>21</v>
      </c>
      <c r="LL17" s="49">
        <v>21</v>
      </c>
      <c r="LM17" s="55">
        <f t="shared" si="30"/>
        <v>1.75</v>
      </c>
      <c r="LN17" s="55">
        <f t="shared" si="31"/>
        <v>4.375</v>
      </c>
      <c r="LO17" s="75">
        <v>3</v>
      </c>
      <c r="LP17" s="75"/>
      <c r="LQ17" s="76">
        <f t="shared" si="50"/>
        <v>149.20500000000001</v>
      </c>
      <c r="LR17" s="75">
        <v>21</v>
      </c>
      <c r="LS17" s="77">
        <f>(LR17*1.2)*(Prices!$B$5/32)</f>
        <v>31.5</v>
      </c>
      <c r="LT17" s="82">
        <f>(LR17*1.3)*(Prices!$C$4/32)</f>
        <v>54.6</v>
      </c>
      <c r="LU17" s="82">
        <f>LO17*Prices!$B$2+LP17*Prices!$B$3</f>
        <v>120</v>
      </c>
      <c r="LV17" s="79">
        <f>LN17*Prices!$B$9</f>
        <v>26.25</v>
      </c>
      <c r="LW17" s="80">
        <f t="shared" si="32"/>
        <v>381.55500000000001</v>
      </c>
      <c r="LX17" s="80">
        <f>LN17*Prices!$B$10</f>
        <v>39.375</v>
      </c>
      <c r="LY17" s="80">
        <f t="shared" si="33"/>
        <v>394.68</v>
      </c>
      <c r="LZ17" s="80">
        <f>LN17*Prices!$B$11</f>
        <v>43.75</v>
      </c>
      <c r="MA17" s="80">
        <f t="shared" si="34"/>
        <v>399.05500000000001</v>
      </c>
      <c r="MB17" s="80">
        <f>LN17*Prices!$B$12</f>
        <v>52.5</v>
      </c>
      <c r="MC17" s="80">
        <f t="shared" si="35"/>
        <v>407.80500000000006</v>
      </c>
      <c r="MD17" s="80">
        <f>LN17*Prices!$B$13</f>
        <v>56.875</v>
      </c>
      <c r="ME17" s="80">
        <f t="shared" si="36"/>
        <v>412.18000000000006</v>
      </c>
      <c r="MF17" s="80">
        <f>LN17*Prices!$B$14</f>
        <v>67.8125</v>
      </c>
      <c r="MG17" s="80">
        <f t="shared" si="37"/>
        <v>423.11750000000006</v>
      </c>
      <c r="MH17" s="80">
        <f>LN17*Prices!$B$15</f>
        <v>76.5625</v>
      </c>
      <c r="MI17" s="80">
        <f t="shared" si="38"/>
        <v>431.86750000000006</v>
      </c>
      <c r="MJ17" s="80">
        <f>LN17*Prices!$B$16</f>
        <v>107.1875</v>
      </c>
      <c r="MK17" s="80">
        <f t="shared" si="39"/>
        <v>462.49250000000006</v>
      </c>
      <c r="ML17" s="80">
        <f>LN17*Prices!$B$17</f>
        <v>0</v>
      </c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</row>
    <row r="18" spans="1:365" ht="18" customHeight="1" x14ac:dyDescent="0.25">
      <c r="A18" s="160" t="s">
        <v>120</v>
      </c>
      <c r="B18" s="69" t="s">
        <v>93</v>
      </c>
      <c r="C18" s="69" t="str">
        <f t="shared" si="40"/>
        <v>Base Cab: 3 drawers (22" to 24")</v>
      </c>
      <c r="D18" s="70" t="s">
        <v>117</v>
      </c>
      <c r="E18" s="68" t="s">
        <v>103</v>
      </c>
      <c r="F18" s="267" t="s">
        <v>120</v>
      </c>
      <c r="G18" s="261">
        <f>ROUND(FD18/Prices!$B$27,0)</f>
        <v>613</v>
      </c>
      <c r="H18" s="71">
        <f>G18*Prices!$B$6+G18</f>
        <v>704.95</v>
      </c>
      <c r="I18" s="71">
        <f>ROUND(FF18/Prices!$B$27,0)</f>
        <v>649</v>
      </c>
      <c r="J18" s="71">
        <f>I18*Prices!$B$6+I18</f>
        <v>746.35</v>
      </c>
      <c r="K18" s="71">
        <f>ROUND(FH18/Prices!$B$27,0)</f>
        <v>661</v>
      </c>
      <c r="L18" s="71">
        <f>K18*Prices!$B$6+K18</f>
        <v>760.15</v>
      </c>
      <c r="M18" s="71">
        <f>ROUND(FJ18/Prices!$B$27,0)</f>
        <v>685</v>
      </c>
      <c r="N18" s="71">
        <f>M18*Prices!$B$6+M18</f>
        <v>787.75</v>
      </c>
      <c r="O18" s="71">
        <f>ROUND(FL18/Prices!$B$27,0)</f>
        <v>696</v>
      </c>
      <c r="P18" s="71">
        <f>O18*Prices!$B$6+O18</f>
        <v>800.4</v>
      </c>
      <c r="Q18" s="71">
        <f>ROUND(FN18/Prices!$B$27,0)</f>
        <v>726</v>
      </c>
      <c r="R18" s="71">
        <f>Q18*Prices!$B$6+Q18</f>
        <v>834.9</v>
      </c>
      <c r="S18" s="71">
        <f>ROUND(FP18/Prices!$B$27,0)</f>
        <v>750</v>
      </c>
      <c r="T18" s="71">
        <f>S18*Prices!$B$6+S18</f>
        <v>862.5</v>
      </c>
      <c r="U18" s="71">
        <f>ROUND(FR18/Prices!$B$27,0)</f>
        <v>833</v>
      </c>
      <c r="V18" s="71">
        <f>U18*Prices!$B$6+U18</f>
        <v>957.95</v>
      </c>
      <c r="W18" s="55"/>
      <c r="X18" s="55"/>
      <c r="Y18" s="55"/>
      <c r="Z18" s="55"/>
      <c r="AA18" s="55"/>
      <c r="AB18" s="71">
        <f>ROUND(HD18/Prices!$B$27,0)</f>
        <v>579</v>
      </c>
      <c r="AC18" s="71">
        <f>AB18*Prices!$B$6+AB18</f>
        <v>665.85</v>
      </c>
      <c r="AD18" s="71">
        <f>ROUND(HF18/Prices!$B$27,0)</f>
        <v>615</v>
      </c>
      <c r="AE18" s="71">
        <f>AD18*Prices!$B$6+AD18</f>
        <v>707.25</v>
      </c>
      <c r="AF18" s="71">
        <f>ROUND(HH18/Prices!$B$27,0)</f>
        <v>627</v>
      </c>
      <c r="AG18" s="71">
        <f>AF18*Prices!$B$6+AF18</f>
        <v>721.05</v>
      </c>
      <c r="AH18" s="71">
        <f>ROUND(HJ18/Prices!$B$27,0)</f>
        <v>650</v>
      </c>
      <c r="AI18" s="71">
        <f>AH18*Prices!$B$6+AH18</f>
        <v>747.5</v>
      </c>
      <c r="AJ18" s="71">
        <f>ROUND(HL18/Prices!$B$27,0)</f>
        <v>662</v>
      </c>
      <c r="AK18" s="71">
        <f>AJ18*Prices!$B$6+AJ18</f>
        <v>761.3</v>
      </c>
      <c r="AL18" s="71">
        <f>ROUND(HN18/Prices!$B$27,0)</f>
        <v>692</v>
      </c>
      <c r="AM18" s="71">
        <f>AL18*Prices!$B$6+AL18</f>
        <v>795.8</v>
      </c>
      <c r="AN18" s="71">
        <f>ROUND(HP18/Prices!$B$27,0)</f>
        <v>716</v>
      </c>
      <c r="AO18" s="71">
        <f>AN18*Prices!$B$6+AN18</f>
        <v>823.4</v>
      </c>
      <c r="AP18" s="71">
        <f>ROUND(HR18/Prices!$B$27,0)</f>
        <v>799</v>
      </c>
      <c r="AQ18" s="71">
        <f>AP18*Prices!$B$6+AP18</f>
        <v>918.85</v>
      </c>
      <c r="AW18" s="71">
        <f t="shared" si="0"/>
        <v>579</v>
      </c>
      <c r="AX18" s="71">
        <f t="shared" si="0"/>
        <v>665.85</v>
      </c>
      <c r="AY18" s="71">
        <f t="shared" si="0"/>
        <v>615</v>
      </c>
      <c r="AZ18" s="71">
        <f t="shared" si="0"/>
        <v>707.25</v>
      </c>
      <c r="BA18" s="71">
        <f t="shared" si="0"/>
        <v>627</v>
      </c>
      <c r="BB18" s="71">
        <f t="shared" si="0"/>
        <v>721.05</v>
      </c>
      <c r="BC18" s="71">
        <f t="shared" si="0"/>
        <v>650</v>
      </c>
      <c r="BD18" s="71">
        <f t="shared" si="0"/>
        <v>747.5</v>
      </c>
      <c r="BE18" s="71">
        <f t="shared" si="0"/>
        <v>662</v>
      </c>
      <c r="BF18" s="71">
        <f t="shared" si="0"/>
        <v>761.3</v>
      </c>
      <c r="BG18" s="71">
        <f t="shared" si="0"/>
        <v>692</v>
      </c>
      <c r="BH18" s="71">
        <f t="shared" si="0"/>
        <v>795.8</v>
      </c>
      <c r="BI18" s="71">
        <f t="shared" si="0"/>
        <v>716</v>
      </c>
      <c r="BJ18" s="71">
        <f t="shared" si="0"/>
        <v>823.4</v>
      </c>
      <c r="BK18" s="71">
        <f t="shared" si="0"/>
        <v>799</v>
      </c>
      <c r="BL18" s="71">
        <f t="shared" si="0"/>
        <v>918.85</v>
      </c>
      <c r="BM18" s="55"/>
      <c r="BN18" s="72"/>
      <c r="BO18" s="72"/>
      <c r="BP18" s="72"/>
      <c r="BQ18" s="72"/>
      <c r="BR18" s="72"/>
      <c r="BS18" s="72"/>
      <c r="BT18" s="55"/>
      <c r="BU18" s="71">
        <f>ROUND(JE18/Prices!$B$27,0)</f>
        <v>982</v>
      </c>
      <c r="BV18" s="71">
        <f>BU18*Prices!$B$6+BU18</f>
        <v>1129.3</v>
      </c>
      <c r="BW18" s="71">
        <f>ROUND(JG18/Prices!$B$27,0)</f>
        <v>1017</v>
      </c>
      <c r="BX18" s="71">
        <f>BW18*Prices!$B$6+BW18</f>
        <v>1169.55</v>
      </c>
      <c r="BY18" s="71">
        <f>ROUND(JI18/Prices!$B$27,0)</f>
        <v>1029</v>
      </c>
      <c r="BZ18" s="71">
        <f>BY18*Prices!$B$6+BY18</f>
        <v>1183.3499999999999</v>
      </c>
      <c r="CA18" s="71">
        <f>ROUND(JK18/Prices!$B$27,0)</f>
        <v>1053</v>
      </c>
      <c r="CB18" s="71">
        <f>CA18*Prices!$B$6+CA18</f>
        <v>1210.95</v>
      </c>
      <c r="CC18" s="71">
        <f>ROUND(JM18/Prices!$B$27,0)</f>
        <v>1065</v>
      </c>
      <c r="CD18" s="71">
        <f>CC18*Prices!$B$6+CC18</f>
        <v>1224.75</v>
      </c>
      <c r="CE18" s="71">
        <f>ROUND(JO18/Prices!$B$27,0)</f>
        <v>1095</v>
      </c>
      <c r="CF18" s="71">
        <f>CE18*Prices!$B$6+CE18</f>
        <v>1259.25</v>
      </c>
      <c r="CG18" s="71">
        <f>ROUND(JQ18/Prices!$B$27,0)</f>
        <v>1119</v>
      </c>
      <c r="CH18" s="71">
        <f>CG18*Prices!$B$6+CG18</f>
        <v>1286.8499999999999</v>
      </c>
      <c r="CI18" s="71">
        <f>ROUND(JS18/Prices!$B$27,0)</f>
        <v>1202</v>
      </c>
      <c r="CJ18" s="71">
        <f>CI18*Prices!$B$6+CI18</f>
        <v>1382.3</v>
      </c>
      <c r="CK18" s="55"/>
      <c r="CL18" s="55"/>
      <c r="CM18" s="55"/>
      <c r="CN18" s="55"/>
      <c r="CO18" s="55"/>
      <c r="CP18" s="71">
        <f>ROUND(LW18/Prices!$B$27,0)</f>
        <v>948</v>
      </c>
      <c r="CQ18" s="71">
        <f>CP18*Prices!$B$6+CP18</f>
        <v>1090.2</v>
      </c>
      <c r="CR18" s="71">
        <f>ROUND(LY18/Prices!$B$27,0)</f>
        <v>983</v>
      </c>
      <c r="CS18" s="71">
        <f>CR18*Prices!$B$6+CR18</f>
        <v>1130.45</v>
      </c>
      <c r="CT18" s="71">
        <f>ROUND(MA18/Prices!$B$27,0)</f>
        <v>995</v>
      </c>
      <c r="CU18" s="71">
        <f>CT18*Prices!$B$6+CT18</f>
        <v>1144.25</v>
      </c>
      <c r="CV18" s="71">
        <f>ROUND(MC18/Prices!$B$27,0)</f>
        <v>1019</v>
      </c>
      <c r="CW18" s="71">
        <f>CV18*Prices!$B$6+CV18</f>
        <v>1171.8499999999999</v>
      </c>
      <c r="CX18" s="71">
        <f>ROUND(ME18/Prices!$B$27,0)</f>
        <v>1031</v>
      </c>
      <c r="CY18" s="71">
        <f>CX18*Prices!$B$6+CX18</f>
        <v>1185.6500000000001</v>
      </c>
      <c r="CZ18" s="71">
        <f>ROUND(MG18/Prices!$B$27,0)</f>
        <v>1061</v>
      </c>
      <c r="DA18" s="71">
        <f>CZ18*Prices!$B$6+CZ18</f>
        <v>1220.1500000000001</v>
      </c>
      <c r="DB18" s="71">
        <f>ROUND(MI18/Prices!$B$27,0)</f>
        <v>1085</v>
      </c>
      <c r="DC18" s="71">
        <f>DB18*Prices!$B$6+DB18</f>
        <v>1247.75</v>
      </c>
      <c r="DD18" s="71">
        <f>ROUND(MK18/Prices!$B$27,0)</f>
        <v>1168</v>
      </c>
      <c r="DE18" s="71">
        <f>DD18*Prices!$B$6+DD18</f>
        <v>1343.2</v>
      </c>
      <c r="DK18" s="71">
        <f t="shared" si="1"/>
        <v>948</v>
      </c>
      <c r="DL18" s="71">
        <f t="shared" si="1"/>
        <v>1090.2</v>
      </c>
      <c r="DM18" s="71">
        <f t="shared" si="1"/>
        <v>983</v>
      </c>
      <c r="DN18" s="71">
        <f t="shared" si="1"/>
        <v>1130.45</v>
      </c>
      <c r="DO18" s="71">
        <f t="shared" si="1"/>
        <v>995</v>
      </c>
      <c r="DP18" s="71">
        <f t="shared" si="1"/>
        <v>1144.25</v>
      </c>
      <c r="DQ18" s="71">
        <f t="shared" si="1"/>
        <v>1019</v>
      </c>
      <c r="DR18" s="71">
        <f t="shared" si="1"/>
        <v>1171.8499999999999</v>
      </c>
      <c r="DS18" s="71">
        <f t="shared" si="1"/>
        <v>1031</v>
      </c>
      <c r="DT18" s="71">
        <f t="shared" si="1"/>
        <v>1185.6500000000001</v>
      </c>
      <c r="DU18" s="71">
        <f t="shared" si="1"/>
        <v>1061</v>
      </c>
      <c r="DV18" s="71">
        <f t="shared" si="1"/>
        <v>1220.1500000000001</v>
      </c>
      <c r="DW18" s="71">
        <f t="shared" si="1"/>
        <v>1085</v>
      </c>
      <c r="DX18" s="71">
        <f t="shared" si="1"/>
        <v>1247.75</v>
      </c>
      <c r="DY18" s="71">
        <f t="shared" si="1"/>
        <v>1168</v>
      </c>
      <c r="DZ18" s="71">
        <f t="shared" si="1"/>
        <v>1343.2</v>
      </c>
      <c r="EA18" s="55"/>
      <c r="EB18" s="55"/>
      <c r="EC18" s="72"/>
      <c r="ED18" s="72"/>
      <c r="EE18" s="72"/>
      <c r="EF18" s="72"/>
      <c r="EG18" s="72"/>
      <c r="EH18" s="72"/>
      <c r="EI18" s="55"/>
      <c r="EJ18" s="55"/>
      <c r="EK18" s="55"/>
      <c r="EL18" s="55"/>
      <c r="EM18" s="55"/>
      <c r="EN18" s="55"/>
      <c r="EO18" s="73"/>
      <c r="EP18" s="73"/>
      <c r="ER18" s="74">
        <v>22</v>
      </c>
      <c r="ES18" s="49">
        <v>24</v>
      </c>
      <c r="ET18" s="55">
        <f t="shared" si="41"/>
        <v>2</v>
      </c>
      <c r="EU18" s="55">
        <f t="shared" si="42"/>
        <v>5</v>
      </c>
      <c r="EV18" s="75">
        <v>3</v>
      </c>
      <c r="EX18" s="76">
        <v>3</v>
      </c>
      <c r="EY18" s="75">
        <v>22</v>
      </c>
      <c r="EZ18" s="77">
        <f>(EY18*1.2)*(Prices!$B$5/32)</f>
        <v>33</v>
      </c>
      <c r="FA18" s="82">
        <f>(EY18*1.3)*(Prices!$B$4/32)</f>
        <v>71.5</v>
      </c>
      <c r="FB18" s="82">
        <f>EV18*Prices!$B$2+EW18*Prices!$B$3</f>
        <v>120</v>
      </c>
      <c r="FC18" s="79">
        <f>EU18*Prices!$B$9</f>
        <v>30</v>
      </c>
      <c r="FD18" s="80">
        <f t="shared" si="2"/>
        <v>257.5</v>
      </c>
      <c r="FE18" s="80">
        <f>EU18*Prices!$B$10</f>
        <v>45</v>
      </c>
      <c r="FF18" s="80">
        <f t="shared" si="3"/>
        <v>272.5</v>
      </c>
      <c r="FG18" s="80">
        <f>EU18*Prices!$B$11</f>
        <v>50</v>
      </c>
      <c r="FH18" s="80">
        <f t="shared" si="4"/>
        <v>277.5</v>
      </c>
      <c r="FI18" s="80">
        <f>EU18*Prices!$B$12</f>
        <v>60</v>
      </c>
      <c r="FJ18" s="80">
        <f t="shared" si="5"/>
        <v>287.5</v>
      </c>
      <c r="FK18" s="80">
        <f>EU18*Prices!$B$13</f>
        <v>65</v>
      </c>
      <c r="FL18" s="80">
        <f t="shared" si="6"/>
        <v>292.5</v>
      </c>
      <c r="FM18" s="80">
        <f>EU18*Prices!$B$14</f>
        <v>77.5</v>
      </c>
      <c r="FN18" s="80">
        <f t="shared" si="7"/>
        <v>305</v>
      </c>
      <c r="FO18" s="80">
        <f>EU18*Prices!$B$15</f>
        <v>87.5</v>
      </c>
      <c r="FP18" s="80">
        <f t="shared" si="8"/>
        <v>315</v>
      </c>
      <c r="FQ18" s="80">
        <f>EU18*Prices!$B$16</f>
        <v>122.5</v>
      </c>
      <c r="FR18" s="80">
        <f t="shared" si="9"/>
        <v>350</v>
      </c>
      <c r="FS18" s="80">
        <f>EU18*Prices!$B$17</f>
        <v>0</v>
      </c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P18" s="73"/>
      <c r="GR18" s="74">
        <v>22</v>
      </c>
      <c r="GS18" s="49">
        <v>24</v>
      </c>
      <c r="GT18" s="55">
        <f t="shared" si="10"/>
        <v>2</v>
      </c>
      <c r="GU18" s="55">
        <f t="shared" si="11"/>
        <v>5</v>
      </c>
      <c r="GV18" s="75">
        <v>3</v>
      </c>
      <c r="GW18" s="75"/>
      <c r="GX18" s="76">
        <v>3</v>
      </c>
      <c r="GY18" s="75">
        <v>22</v>
      </c>
      <c r="GZ18" s="77">
        <f>(GY18*1.2)*(Prices!$B$5/32)</f>
        <v>33</v>
      </c>
      <c r="HA18" s="82">
        <f>(GY18*1.3)*(Prices!$C$4/32)</f>
        <v>57.2</v>
      </c>
      <c r="HB18" s="82">
        <f>GV18*Prices!$B$2+GW18*Prices!$B$3</f>
        <v>120</v>
      </c>
      <c r="HC18" s="79">
        <f>GU18*Prices!$B$9</f>
        <v>30</v>
      </c>
      <c r="HD18" s="80">
        <f t="shared" si="12"/>
        <v>243.2</v>
      </c>
      <c r="HE18" s="80">
        <f>GU18*Prices!$B$10</f>
        <v>45</v>
      </c>
      <c r="HF18" s="80">
        <f t="shared" si="13"/>
        <v>258.2</v>
      </c>
      <c r="HG18" s="80">
        <f>GU18*Prices!$B$11</f>
        <v>50</v>
      </c>
      <c r="HH18" s="80">
        <f t="shared" si="14"/>
        <v>263.2</v>
      </c>
      <c r="HI18" s="80">
        <f>GU18*Prices!$B$12</f>
        <v>60</v>
      </c>
      <c r="HJ18" s="80">
        <f t="shared" si="15"/>
        <v>273.2</v>
      </c>
      <c r="HK18" s="80">
        <f>GU18*Prices!$B$13</f>
        <v>65</v>
      </c>
      <c r="HL18" s="80">
        <f t="shared" si="16"/>
        <v>278.2</v>
      </c>
      <c r="HM18" s="80">
        <f>GU18*Prices!$B$14</f>
        <v>77.5</v>
      </c>
      <c r="HN18" s="80">
        <f t="shared" si="17"/>
        <v>290.7</v>
      </c>
      <c r="HO18" s="80">
        <f>GU18*Prices!$B$15</f>
        <v>87.5</v>
      </c>
      <c r="HP18" s="80">
        <f t="shared" si="18"/>
        <v>300.7</v>
      </c>
      <c r="HQ18" s="80">
        <f>GU18*Prices!$B$16</f>
        <v>122.5</v>
      </c>
      <c r="HR18" s="80">
        <f t="shared" si="19"/>
        <v>335.7</v>
      </c>
      <c r="HS18" s="80">
        <f>GU18*Prices!$B$17</f>
        <v>0</v>
      </c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P18" s="73"/>
      <c r="IQ18" s="73"/>
      <c r="IS18" s="74">
        <v>22</v>
      </c>
      <c r="IT18" s="49">
        <v>24</v>
      </c>
      <c r="IU18" s="55">
        <f t="shared" si="20"/>
        <v>2</v>
      </c>
      <c r="IV18" s="55">
        <f t="shared" si="21"/>
        <v>5</v>
      </c>
      <c r="IW18" s="75">
        <v>3</v>
      </c>
      <c r="IX18" s="75"/>
      <c r="IY18" s="76">
        <f t="shared" si="43"/>
        <v>157.79999999999998</v>
      </c>
      <c r="IZ18" s="75">
        <v>22</v>
      </c>
      <c r="JA18" s="77">
        <f>(IZ18*1.2)*(Prices!$B$5/32)</f>
        <v>33</v>
      </c>
      <c r="JB18" s="82">
        <f>(IZ18*1.3)*(Prices!$B$4/32)</f>
        <v>71.5</v>
      </c>
      <c r="JC18" s="82">
        <f>IW18*Prices!$B$2+IX18*Prices!$B$3</f>
        <v>120</v>
      </c>
      <c r="JD18" s="79">
        <f>IV18*Prices!$B$9</f>
        <v>30</v>
      </c>
      <c r="JE18" s="80">
        <f t="shared" si="22"/>
        <v>412.29999999999995</v>
      </c>
      <c r="JF18" s="80">
        <f>IV18*Prices!$B$10</f>
        <v>45</v>
      </c>
      <c r="JG18" s="80">
        <f t="shared" si="23"/>
        <v>427.29999999999995</v>
      </c>
      <c r="JH18" s="80">
        <f>IV18*Prices!$B$11</f>
        <v>50</v>
      </c>
      <c r="JI18" s="80">
        <f t="shared" si="24"/>
        <v>432.29999999999995</v>
      </c>
      <c r="JJ18" s="80">
        <f>IV18*Prices!$B$12</f>
        <v>60</v>
      </c>
      <c r="JK18" s="80">
        <f t="shared" si="25"/>
        <v>442.29999999999995</v>
      </c>
      <c r="JL18" s="80">
        <f>IV18*Prices!$B$13</f>
        <v>65</v>
      </c>
      <c r="JM18" s="80">
        <f t="shared" si="26"/>
        <v>447.29999999999995</v>
      </c>
      <c r="JN18" s="80">
        <f>IV18*Prices!$B$14</f>
        <v>77.5</v>
      </c>
      <c r="JO18" s="80">
        <f t="shared" si="27"/>
        <v>459.79999999999995</v>
      </c>
      <c r="JP18" s="80">
        <f>IV18*Prices!$B$15</f>
        <v>87.5</v>
      </c>
      <c r="JQ18" s="80">
        <f t="shared" si="28"/>
        <v>469.79999999999995</v>
      </c>
      <c r="JR18" s="80">
        <f>IV18*Prices!$B$16</f>
        <v>122.5</v>
      </c>
      <c r="JS18" s="80">
        <f t="shared" si="29"/>
        <v>504.79999999999995</v>
      </c>
      <c r="JT18" s="80">
        <f>IV18*Prices!$B$17</f>
        <v>0</v>
      </c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  <c r="KZ18" s="80"/>
      <c r="LA18" s="197">
        <v>1</v>
      </c>
      <c r="LB18" s="200">
        <v>2</v>
      </c>
      <c r="LC18" s="82">
        <f t="shared" si="44"/>
        <v>52.199999999999996</v>
      </c>
      <c r="LD18" s="82">
        <f t="shared" si="45"/>
        <v>69.3</v>
      </c>
      <c r="LE18" s="82">
        <f t="shared" si="46"/>
        <v>11</v>
      </c>
      <c r="LF18" s="82">
        <f t="shared" si="47"/>
        <v>41.199999999999996</v>
      </c>
      <c r="LG18" s="80">
        <f t="shared" si="48"/>
        <v>58.3</v>
      </c>
      <c r="LH18" s="234">
        <f t="shared" si="49"/>
        <v>157.79999999999998</v>
      </c>
      <c r="LI18" s="73"/>
      <c r="LK18" s="74">
        <v>22</v>
      </c>
      <c r="LL18" s="49">
        <v>24</v>
      </c>
      <c r="LM18" s="55">
        <f t="shared" si="30"/>
        <v>2</v>
      </c>
      <c r="LN18" s="55">
        <f t="shared" si="31"/>
        <v>5</v>
      </c>
      <c r="LO18" s="75">
        <v>3</v>
      </c>
      <c r="LP18" s="75"/>
      <c r="LQ18" s="76">
        <f t="shared" si="50"/>
        <v>157.79999999999998</v>
      </c>
      <c r="LR18" s="75">
        <v>22</v>
      </c>
      <c r="LS18" s="77">
        <f>(LR18*1.2)*(Prices!$B$5/32)</f>
        <v>33</v>
      </c>
      <c r="LT18" s="82">
        <f>(LR18*1.3)*(Prices!$C$4/32)</f>
        <v>57.2</v>
      </c>
      <c r="LU18" s="82">
        <f>LO18*Prices!$B$2+LP18*Prices!$B$3</f>
        <v>120</v>
      </c>
      <c r="LV18" s="79">
        <f>LN18*Prices!$B$9</f>
        <v>30</v>
      </c>
      <c r="LW18" s="80">
        <f t="shared" si="32"/>
        <v>398</v>
      </c>
      <c r="LX18" s="80">
        <f>LN18*Prices!$B$10</f>
        <v>45</v>
      </c>
      <c r="LY18" s="80">
        <f t="shared" si="33"/>
        <v>413</v>
      </c>
      <c r="LZ18" s="80">
        <f>LN18*Prices!$B$11</f>
        <v>50</v>
      </c>
      <c r="MA18" s="80">
        <f t="shared" si="34"/>
        <v>418</v>
      </c>
      <c r="MB18" s="80">
        <f>LN18*Prices!$B$12</f>
        <v>60</v>
      </c>
      <c r="MC18" s="80">
        <f t="shared" si="35"/>
        <v>428</v>
      </c>
      <c r="MD18" s="80">
        <f>LN18*Prices!$B$13</f>
        <v>65</v>
      </c>
      <c r="ME18" s="80">
        <f t="shared" si="36"/>
        <v>433</v>
      </c>
      <c r="MF18" s="80">
        <f>LN18*Prices!$B$14</f>
        <v>77.5</v>
      </c>
      <c r="MG18" s="80">
        <f t="shared" si="37"/>
        <v>445.5</v>
      </c>
      <c r="MH18" s="80">
        <f>LN18*Prices!$B$15</f>
        <v>87.5</v>
      </c>
      <c r="MI18" s="80">
        <f t="shared" si="38"/>
        <v>455.5</v>
      </c>
      <c r="MJ18" s="80">
        <f>LN18*Prices!$B$16</f>
        <v>122.5</v>
      </c>
      <c r="MK18" s="80">
        <f t="shared" si="39"/>
        <v>490.5</v>
      </c>
      <c r="ML18" s="80">
        <f>LN18*Prices!$B$17</f>
        <v>0</v>
      </c>
      <c r="MM18" s="80"/>
      <c r="MN18" s="80"/>
      <c r="MO18" s="80"/>
      <c r="MP18" s="80"/>
      <c r="MQ18" s="80"/>
      <c r="MR18" s="80"/>
      <c r="MS18" s="80"/>
      <c r="MT18" s="80"/>
      <c r="MU18" s="80"/>
      <c r="MV18" s="80"/>
      <c r="MW18" s="80"/>
      <c r="MX18" s="80"/>
      <c r="MY18" s="80"/>
      <c r="MZ18" s="80"/>
      <c r="NA18" s="80"/>
    </row>
    <row r="19" spans="1:365" ht="18" customHeight="1" x14ac:dyDescent="0.25">
      <c r="A19" s="160" t="s">
        <v>121</v>
      </c>
      <c r="B19" s="69" t="s">
        <v>93</v>
      </c>
      <c r="C19" s="69" t="str">
        <f t="shared" si="40"/>
        <v>Base Cab: 3 drawers (25" to 27")</v>
      </c>
      <c r="D19" s="70" t="s">
        <v>117</v>
      </c>
      <c r="E19" s="68" t="s">
        <v>107</v>
      </c>
      <c r="F19" s="267" t="s">
        <v>121</v>
      </c>
      <c r="G19" s="261">
        <f>ROUND(FD19/Prices!$B$27,0)</f>
        <v>633</v>
      </c>
      <c r="H19" s="71">
        <f>G19*Prices!$B$6+G19</f>
        <v>727.95</v>
      </c>
      <c r="I19" s="71">
        <f>ROUND(FF19/Prices!$B$27,0)</f>
        <v>674</v>
      </c>
      <c r="J19" s="71">
        <f>I19*Prices!$B$6+I19</f>
        <v>775.1</v>
      </c>
      <c r="K19" s="71">
        <f>ROUND(FH19/Prices!$B$27,0)</f>
        <v>687</v>
      </c>
      <c r="L19" s="71">
        <f>K19*Prices!$B$6+K19</f>
        <v>790.05</v>
      </c>
      <c r="M19" s="71">
        <f>ROUND(FJ19/Prices!$B$27,0)</f>
        <v>714</v>
      </c>
      <c r="N19" s="71">
        <f>M19*Prices!$B$6+M19</f>
        <v>821.1</v>
      </c>
      <c r="O19" s="71">
        <f>ROUND(FL19/Prices!$B$27,0)</f>
        <v>727</v>
      </c>
      <c r="P19" s="71">
        <f>O19*Prices!$B$6+O19</f>
        <v>836.05</v>
      </c>
      <c r="Q19" s="71">
        <f>ROUND(FN19/Prices!$B$27,0)</f>
        <v>761</v>
      </c>
      <c r="R19" s="71">
        <f>Q19*Prices!$B$6+Q19</f>
        <v>875.15</v>
      </c>
      <c r="S19" s="71">
        <f>ROUND(FP19/Prices!$B$27,0)</f>
        <v>787</v>
      </c>
      <c r="T19" s="71">
        <f>S19*Prices!$B$6+S19</f>
        <v>905.05</v>
      </c>
      <c r="U19" s="71">
        <f>ROUND(FR19/Prices!$B$27,0)</f>
        <v>881</v>
      </c>
      <c r="V19" s="71">
        <f>U19*Prices!$B$6+U19</f>
        <v>1013.15</v>
      </c>
      <c r="W19" s="55"/>
      <c r="X19" s="55"/>
      <c r="Y19" s="55"/>
      <c r="Z19" s="55"/>
      <c r="AA19" s="55"/>
      <c r="AB19" s="71">
        <f>ROUND(HD19/Prices!$B$27,0)</f>
        <v>598</v>
      </c>
      <c r="AC19" s="71">
        <f>AB19*Prices!$B$6+AB19</f>
        <v>687.7</v>
      </c>
      <c r="AD19" s="71">
        <f>ROUND(HF19/Prices!$B$27,0)</f>
        <v>638</v>
      </c>
      <c r="AE19" s="71">
        <f>AD19*Prices!$B$6+AD19</f>
        <v>733.7</v>
      </c>
      <c r="AF19" s="71">
        <f>ROUND(HH19/Prices!$B$27,0)</f>
        <v>651</v>
      </c>
      <c r="AG19" s="71">
        <f>AF19*Prices!$B$6+AF19</f>
        <v>748.65</v>
      </c>
      <c r="AH19" s="71">
        <f>ROUND(HJ19/Prices!$B$27,0)</f>
        <v>678</v>
      </c>
      <c r="AI19" s="71">
        <f>AH19*Prices!$B$6+AH19</f>
        <v>779.7</v>
      </c>
      <c r="AJ19" s="71">
        <f>ROUND(HL19/Prices!$B$27,0)</f>
        <v>691</v>
      </c>
      <c r="AK19" s="71">
        <f>AJ19*Prices!$B$6+AJ19</f>
        <v>794.65</v>
      </c>
      <c r="AL19" s="71">
        <f>ROUND(HN19/Prices!$B$27,0)</f>
        <v>725</v>
      </c>
      <c r="AM19" s="71">
        <f>AL19*Prices!$B$6+AL19</f>
        <v>833.75</v>
      </c>
      <c r="AN19" s="71">
        <f>ROUND(HP19/Prices!$B$27,0)</f>
        <v>752</v>
      </c>
      <c r="AO19" s="71">
        <f>AN19*Prices!$B$6+AN19</f>
        <v>864.8</v>
      </c>
      <c r="AP19" s="71">
        <f>ROUND(HR19/Prices!$B$27,0)</f>
        <v>846</v>
      </c>
      <c r="AQ19" s="71">
        <f>AP19*Prices!$B$6+AP19</f>
        <v>972.9</v>
      </c>
      <c r="AW19" s="71">
        <f t="shared" si="0"/>
        <v>598</v>
      </c>
      <c r="AX19" s="71">
        <f t="shared" si="0"/>
        <v>687.7</v>
      </c>
      <c r="AY19" s="71">
        <f t="shared" si="0"/>
        <v>638</v>
      </c>
      <c r="AZ19" s="71">
        <f t="shared" si="0"/>
        <v>733.7</v>
      </c>
      <c r="BA19" s="71">
        <f t="shared" si="0"/>
        <v>651</v>
      </c>
      <c r="BB19" s="71">
        <f t="shared" si="0"/>
        <v>748.65</v>
      </c>
      <c r="BC19" s="71">
        <f t="shared" si="0"/>
        <v>678</v>
      </c>
      <c r="BD19" s="71">
        <f t="shared" si="0"/>
        <v>779.7</v>
      </c>
      <c r="BE19" s="71">
        <f t="shared" si="0"/>
        <v>691</v>
      </c>
      <c r="BF19" s="71">
        <f t="shared" si="0"/>
        <v>794.65</v>
      </c>
      <c r="BG19" s="71">
        <f t="shared" si="0"/>
        <v>725</v>
      </c>
      <c r="BH19" s="71">
        <f t="shared" si="0"/>
        <v>833.75</v>
      </c>
      <c r="BI19" s="71">
        <f t="shared" si="0"/>
        <v>752</v>
      </c>
      <c r="BJ19" s="71">
        <f t="shared" si="0"/>
        <v>864.8</v>
      </c>
      <c r="BK19" s="71">
        <f t="shared" si="0"/>
        <v>846</v>
      </c>
      <c r="BL19" s="71">
        <f t="shared" ref="BL19:BL92" si="51">AQ19</f>
        <v>972.9</v>
      </c>
      <c r="BM19" s="55"/>
      <c r="BN19" s="72"/>
      <c r="BO19" s="72"/>
      <c r="BP19" s="72"/>
      <c r="BQ19" s="72"/>
      <c r="BR19" s="72"/>
      <c r="BS19" s="72"/>
      <c r="BT19" s="55"/>
      <c r="BU19" s="71">
        <f>ROUND(JE19/Prices!$B$27,0)</f>
        <v>1022</v>
      </c>
      <c r="BV19" s="71">
        <f>BU19*Prices!$B$6+BU19</f>
        <v>1175.3</v>
      </c>
      <c r="BW19" s="71">
        <f>ROUND(JG19/Prices!$B$27,0)</f>
        <v>1063</v>
      </c>
      <c r="BX19" s="71">
        <f>BW19*Prices!$B$6+BW19</f>
        <v>1222.45</v>
      </c>
      <c r="BY19" s="71">
        <f>ROUND(JI19/Prices!$B$27,0)</f>
        <v>1076</v>
      </c>
      <c r="BZ19" s="71">
        <f>BY19*Prices!$B$6+BY19</f>
        <v>1237.4000000000001</v>
      </c>
      <c r="CA19" s="71">
        <f>ROUND(JK19/Prices!$B$27,0)</f>
        <v>1103</v>
      </c>
      <c r="CB19" s="71">
        <f>CA19*Prices!$B$6+CA19</f>
        <v>1268.45</v>
      </c>
      <c r="CC19" s="71">
        <f>ROUND(JM19/Prices!$B$27,0)</f>
        <v>1116</v>
      </c>
      <c r="CD19" s="71">
        <f>CC19*Prices!$B$6+CC19</f>
        <v>1283.4000000000001</v>
      </c>
      <c r="CE19" s="71">
        <f>ROUND(JO19/Prices!$B$27,0)</f>
        <v>1150</v>
      </c>
      <c r="CF19" s="71">
        <f>CE19*Prices!$B$6+CE19</f>
        <v>1322.5</v>
      </c>
      <c r="CG19" s="71">
        <f>ROUND(JQ19/Prices!$B$27,0)</f>
        <v>1176</v>
      </c>
      <c r="CH19" s="71">
        <f>CG19*Prices!$B$6+CG19</f>
        <v>1352.4</v>
      </c>
      <c r="CI19" s="71">
        <f>ROUND(JS19/Prices!$B$27,0)</f>
        <v>1270</v>
      </c>
      <c r="CJ19" s="71">
        <f>CI19*Prices!$B$6+CI19</f>
        <v>1460.5</v>
      </c>
      <c r="CK19" s="55"/>
      <c r="CL19" s="55"/>
      <c r="CM19" s="55"/>
      <c r="CN19" s="55"/>
      <c r="CO19" s="55"/>
      <c r="CP19" s="71">
        <f>ROUND(LW19/Prices!$B$27,0)</f>
        <v>987</v>
      </c>
      <c r="CQ19" s="71">
        <f>CP19*Prices!$B$6+CP19</f>
        <v>1135.05</v>
      </c>
      <c r="CR19" s="71">
        <f>ROUND(LY19/Prices!$B$27,0)</f>
        <v>1027</v>
      </c>
      <c r="CS19" s="71">
        <f>CR19*Prices!$B$6+CR19</f>
        <v>1181.05</v>
      </c>
      <c r="CT19" s="71">
        <f>ROUND(MA19/Prices!$B$27,0)</f>
        <v>1040</v>
      </c>
      <c r="CU19" s="71">
        <f>CT19*Prices!$B$6+CT19</f>
        <v>1196</v>
      </c>
      <c r="CV19" s="71">
        <f>ROUND(MC19/Prices!$B$27,0)</f>
        <v>1067</v>
      </c>
      <c r="CW19" s="71">
        <f>CV19*Prices!$B$6+CV19</f>
        <v>1227.05</v>
      </c>
      <c r="CX19" s="71">
        <f>ROUND(ME19/Prices!$B$27,0)</f>
        <v>1081</v>
      </c>
      <c r="CY19" s="71">
        <f>CX19*Prices!$B$6+CX19</f>
        <v>1243.1500000000001</v>
      </c>
      <c r="CZ19" s="71">
        <f>ROUND(MG19/Prices!$B$27,0)</f>
        <v>1114</v>
      </c>
      <c r="DA19" s="71">
        <f>CZ19*Prices!$B$6+CZ19</f>
        <v>1281.0999999999999</v>
      </c>
      <c r="DB19" s="71">
        <f>ROUND(MI19/Prices!$B$27,0)</f>
        <v>1141</v>
      </c>
      <c r="DC19" s="71">
        <f>DB19*Prices!$B$6+DB19</f>
        <v>1312.15</v>
      </c>
      <c r="DD19" s="71">
        <f>ROUND(MK19/Prices!$B$27,0)</f>
        <v>1235</v>
      </c>
      <c r="DE19" s="71">
        <f>DD19*Prices!$B$6+DD19</f>
        <v>1420.25</v>
      </c>
      <c r="DK19" s="71">
        <f t="shared" si="1"/>
        <v>987</v>
      </c>
      <c r="DL19" s="71">
        <f t="shared" si="1"/>
        <v>1135.05</v>
      </c>
      <c r="DM19" s="71">
        <f t="shared" si="1"/>
        <v>1027</v>
      </c>
      <c r="DN19" s="71">
        <f t="shared" si="1"/>
        <v>1181.05</v>
      </c>
      <c r="DO19" s="71">
        <f t="shared" si="1"/>
        <v>1040</v>
      </c>
      <c r="DP19" s="71">
        <f t="shared" si="1"/>
        <v>1196</v>
      </c>
      <c r="DQ19" s="71">
        <f t="shared" si="1"/>
        <v>1067</v>
      </c>
      <c r="DR19" s="71">
        <f t="shared" si="1"/>
        <v>1227.05</v>
      </c>
      <c r="DS19" s="71">
        <f t="shared" si="1"/>
        <v>1081</v>
      </c>
      <c r="DT19" s="71">
        <f t="shared" si="1"/>
        <v>1243.1500000000001</v>
      </c>
      <c r="DU19" s="71">
        <f t="shared" si="1"/>
        <v>1114</v>
      </c>
      <c r="DV19" s="71">
        <f t="shared" si="1"/>
        <v>1281.0999999999999</v>
      </c>
      <c r="DW19" s="71">
        <f t="shared" si="1"/>
        <v>1141</v>
      </c>
      <c r="DX19" s="71">
        <f t="shared" si="1"/>
        <v>1312.15</v>
      </c>
      <c r="DY19" s="71">
        <f t="shared" si="1"/>
        <v>1235</v>
      </c>
      <c r="DZ19" s="71">
        <f t="shared" ref="DZ19:DZ92" si="52">DE19</f>
        <v>1420.25</v>
      </c>
      <c r="EA19" s="55"/>
      <c r="EB19" s="55"/>
      <c r="EC19" s="72"/>
      <c r="ED19" s="72"/>
      <c r="EE19" s="72"/>
      <c r="EF19" s="72"/>
      <c r="EG19" s="72"/>
      <c r="EH19" s="72"/>
      <c r="EI19" s="55"/>
      <c r="EJ19" s="55"/>
      <c r="EK19" s="55"/>
      <c r="EL19" s="55"/>
      <c r="EM19" s="55"/>
      <c r="EN19" s="55"/>
      <c r="EO19" s="73"/>
      <c r="EP19" s="73"/>
      <c r="ER19" s="74">
        <v>23</v>
      </c>
      <c r="ES19" s="49">
        <v>27</v>
      </c>
      <c r="ET19" s="55">
        <f t="shared" si="41"/>
        <v>2.25</v>
      </c>
      <c r="EU19" s="55">
        <f t="shared" si="42"/>
        <v>5.625</v>
      </c>
      <c r="EV19" s="75">
        <v>3</v>
      </c>
      <c r="EX19" s="76">
        <v>3</v>
      </c>
      <c r="EY19" s="75">
        <v>23</v>
      </c>
      <c r="EZ19" s="77">
        <f>(EY19*1.2)*(Prices!$B$5/32)</f>
        <v>34.5</v>
      </c>
      <c r="FA19" s="82">
        <f>(EY19*1.3)*(Prices!$B$4/32)</f>
        <v>74.75</v>
      </c>
      <c r="FB19" s="82">
        <f>EV19*Prices!$B$2+EW19*Prices!$B$3</f>
        <v>120</v>
      </c>
      <c r="FC19" s="79">
        <f>EU19*Prices!$B$9</f>
        <v>33.75</v>
      </c>
      <c r="FD19" s="80">
        <f t="shared" si="2"/>
        <v>266</v>
      </c>
      <c r="FE19" s="80">
        <f>EU19*Prices!$B$10</f>
        <v>50.625</v>
      </c>
      <c r="FF19" s="80">
        <f t="shared" si="3"/>
        <v>282.875</v>
      </c>
      <c r="FG19" s="80">
        <f>EU19*Prices!$B$11</f>
        <v>56.25</v>
      </c>
      <c r="FH19" s="80">
        <f t="shared" si="4"/>
        <v>288.5</v>
      </c>
      <c r="FI19" s="80">
        <f>EU19*Prices!$B$12</f>
        <v>67.5</v>
      </c>
      <c r="FJ19" s="80">
        <f t="shared" si="5"/>
        <v>299.75</v>
      </c>
      <c r="FK19" s="80">
        <f>EU19*Prices!$B$13</f>
        <v>73.125</v>
      </c>
      <c r="FL19" s="80">
        <f t="shared" si="6"/>
        <v>305.375</v>
      </c>
      <c r="FM19" s="80">
        <f>EU19*Prices!$B$14</f>
        <v>87.1875</v>
      </c>
      <c r="FN19" s="80">
        <f t="shared" si="7"/>
        <v>319.4375</v>
      </c>
      <c r="FO19" s="80">
        <f>EU19*Prices!$B$15</f>
        <v>98.4375</v>
      </c>
      <c r="FP19" s="80">
        <f t="shared" si="8"/>
        <v>330.6875</v>
      </c>
      <c r="FQ19" s="80">
        <f>EU19*Prices!$B$16</f>
        <v>137.8125</v>
      </c>
      <c r="FR19" s="80">
        <f t="shared" si="9"/>
        <v>370.0625</v>
      </c>
      <c r="FS19" s="80">
        <f>EU19*Prices!$B$17</f>
        <v>0</v>
      </c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P19" s="73"/>
      <c r="GR19" s="74">
        <v>23</v>
      </c>
      <c r="GS19" s="49">
        <v>27</v>
      </c>
      <c r="GT19" s="55">
        <f t="shared" si="10"/>
        <v>2.25</v>
      </c>
      <c r="GU19" s="55">
        <f t="shared" si="11"/>
        <v>5.625</v>
      </c>
      <c r="GV19" s="75">
        <v>3</v>
      </c>
      <c r="GW19" s="75"/>
      <c r="GX19" s="76">
        <v>3</v>
      </c>
      <c r="GY19" s="75">
        <v>23</v>
      </c>
      <c r="GZ19" s="77">
        <f>(GY19*1.2)*(Prices!$B$5/32)</f>
        <v>34.5</v>
      </c>
      <c r="HA19" s="82">
        <f>(GY19*1.3)*(Prices!$C$4/32)</f>
        <v>59.800000000000004</v>
      </c>
      <c r="HB19" s="82">
        <f>GV19*Prices!$B$2+GW19*Prices!$B$3</f>
        <v>120</v>
      </c>
      <c r="HC19" s="79">
        <f>GU19*Prices!$B$9</f>
        <v>33.75</v>
      </c>
      <c r="HD19" s="80">
        <f t="shared" si="12"/>
        <v>251.05</v>
      </c>
      <c r="HE19" s="80">
        <f>GU19*Prices!$B$10</f>
        <v>50.625</v>
      </c>
      <c r="HF19" s="80">
        <f t="shared" si="13"/>
        <v>267.92500000000001</v>
      </c>
      <c r="HG19" s="80">
        <f>GU19*Prices!$B$11</f>
        <v>56.25</v>
      </c>
      <c r="HH19" s="80">
        <f t="shared" si="14"/>
        <v>273.55</v>
      </c>
      <c r="HI19" s="80">
        <f>GU19*Prices!$B$12</f>
        <v>67.5</v>
      </c>
      <c r="HJ19" s="80">
        <f t="shared" si="15"/>
        <v>284.8</v>
      </c>
      <c r="HK19" s="80">
        <f>GU19*Prices!$B$13</f>
        <v>73.125</v>
      </c>
      <c r="HL19" s="80">
        <f t="shared" si="16"/>
        <v>290.42500000000001</v>
      </c>
      <c r="HM19" s="80">
        <f>GU19*Prices!$B$14</f>
        <v>87.1875</v>
      </c>
      <c r="HN19" s="80">
        <f t="shared" si="17"/>
        <v>304.48750000000001</v>
      </c>
      <c r="HO19" s="80">
        <f>GU19*Prices!$B$15</f>
        <v>98.4375</v>
      </c>
      <c r="HP19" s="80">
        <f t="shared" si="18"/>
        <v>315.73750000000001</v>
      </c>
      <c r="HQ19" s="80">
        <f>GU19*Prices!$B$16</f>
        <v>137.8125</v>
      </c>
      <c r="HR19" s="80">
        <f t="shared" si="19"/>
        <v>355.11250000000001</v>
      </c>
      <c r="HS19" s="80">
        <f>GU19*Prices!$B$17</f>
        <v>0</v>
      </c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P19" s="73"/>
      <c r="IQ19" s="73"/>
      <c r="IS19" s="74">
        <v>23</v>
      </c>
      <c r="IT19" s="49">
        <v>27</v>
      </c>
      <c r="IU19" s="55">
        <f t="shared" si="20"/>
        <v>2.25</v>
      </c>
      <c r="IV19" s="55">
        <f t="shared" si="21"/>
        <v>5.625</v>
      </c>
      <c r="IW19" s="75">
        <v>3</v>
      </c>
      <c r="IX19" s="75"/>
      <c r="IY19" s="76">
        <f t="shared" si="43"/>
        <v>166.39499999999998</v>
      </c>
      <c r="IZ19" s="75">
        <v>23</v>
      </c>
      <c r="JA19" s="77">
        <f>(IZ19*1.2)*(Prices!$B$5/32)</f>
        <v>34.5</v>
      </c>
      <c r="JB19" s="82">
        <f>(IZ19*1.3)*(Prices!$B$4/32)</f>
        <v>74.75</v>
      </c>
      <c r="JC19" s="82">
        <f>IW19*Prices!$B$2+IX19*Prices!$B$3</f>
        <v>120</v>
      </c>
      <c r="JD19" s="79">
        <f>IV19*Prices!$B$9</f>
        <v>33.75</v>
      </c>
      <c r="JE19" s="80">
        <f t="shared" si="22"/>
        <v>429.39499999999998</v>
      </c>
      <c r="JF19" s="80">
        <f>IV19*Prices!$B$10</f>
        <v>50.625</v>
      </c>
      <c r="JG19" s="80">
        <f t="shared" si="23"/>
        <v>446.27</v>
      </c>
      <c r="JH19" s="80">
        <f>IV19*Prices!$B$11</f>
        <v>56.25</v>
      </c>
      <c r="JI19" s="80">
        <f t="shared" si="24"/>
        <v>451.89499999999998</v>
      </c>
      <c r="JJ19" s="80">
        <f>IV19*Prices!$B$12</f>
        <v>67.5</v>
      </c>
      <c r="JK19" s="80">
        <f t="shared" si="25"/>
        <v>463.14499999999998</v>
      </c>
      <c r="JL19" s="80">
        <f>IV19*Prices!$B$13</f>
        <v>73.125</v>
      </c>
      <c r="JM19" s="80">
        <f t="shared" si="26"/>
        <v>468.77</v>
      </c>
      <c r="JN19" s="80">
        <f>IV19*Prices!$B$14</f>
        <v>87.1875</v>
      </c>
      <c r="JO19" s="80">
        <f t="shared" si="27"/>
        <v>482.83249999999998</v>
      </c>
      <c r="JP19" s="80">
        <f>IV19*Prices!$B$15</f>
        <v>98.4375</v>
      </c>
      <c r="JQ19" s="80">
        <f t="shared" si="28"/>
        <v>494.08249999999998</v>
      </c>
      <c r="JR19" s="80">
        <f>IV19*Prices!$B$16</f>
        <v>137.8125</v>
      </c>
      <c r="JS19" s="80">
        <f t="shared" si="29"/>
        <v>533.45749999999998</v>
      </c>
      <c r="JT19" s="80">
        <f>IV19*Prices!$B$17</f>
        <v>0</v>
      </c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  <c r="KY19" s="80"/>
      <c r="KZ19" s="80"/>
      <c r="LA19" s="197">
        <v>1</v>
      </c>
      <c r="LB19" s="200">
        <v>2</v>
      </c>
      <c r="LC19" s="82">
        <f t="shared" si="44"/>
        <v>55.679999999999993</v>
      </c>
      <c r="LD19" s="82">
        <f t="shared" si="45"/>
        <v>73.92</v>
      </c>
      <c r="LE19" s="82">
        <f t="shared" si="46"/>
        <v>12.375</v>
      </c>
      <c r="LF19" s="82">
        <f t="shared" si="47"/>
        <v>43.304999999999993</v>
      </c>
      <c r="LG19" s="80">
        <f t="shared" si="48"/>
        <v>61.545000000000002</v>
      </c>
      <c r="LH19" s="234">
        <f t="shared" si="49"/>
        <v>166.39499999999998</v>
      </c>
      <c r="LI19" s="73"/>
      <c r="LK19" s="74">
        <v>23</v>
      </c>
      <c r="LL19" s="49">
        <v>27</v>
      </c>
      <c r="LM19" s="55">
        <f t="shared" si="30"/>
        <v>2.25</v>
      </c>
      <c r="LN19" s="55">
        <f t="shared" si="31"/>
        <v>5.625</v>
      </c>
      <c r="LO19" s="75">
        <v>3</v>
      </c>
      <c r="LP19" s="75"/>
      <c r="LQ19" s="76">
        <f t="shared" si="50"/>
        <v>166.39499999999998</v>
      </c>
      <c r="LR19" s="75">
        <v>23</v>
      </c>
      <c r="LS19" s="77">
        <f>(LR19*1.2)*(Prices!$B$5/32)</f>
        <v>34.5</v>
      </c>
      <c r="LT19" s="82">
        <f>(LR19*1.3)*(Prices!$C$4/32)</f>
        <v>59.800000000000004</v>
      </c>
      <c r="LU19" s="82">
        <f>LO19*Prices!$B$2+LP19*Prices!$B$3</f>
        <v>120</v>
      </c>
      <c r="LV19" s="79">
        <f>LN19*Prices!$B$9</f>
        <v>33.75</v>
      </c>
      <c r="LW19" s="80">
        <f t="shared" si="32"/>
        <v>414.44499999999999</v>
      </c>
      <c r="LX19" s="80">
        <f>LN19*Prices!$B$10</f>
        <v>50.625</v>
      </c>
      <c r="LY19" s="80">
        <f t="shared" si="33"/>
        <v>431.32</v>
      </c>
      <c r="LZ19" s="80">
        <f>LN19*Prices!$B$11</f>
        <v>56.25</v>
      </c>
      <c r="MA19" s="80">
        <f t="shared" si="34"/>
        <v>436.94499999999999</v>
      </c>
      <c r="MB19" s="80">
        <f>LN19*Prices!$B$12</f>
        <v>67.5</v>
      </c>
      <c r="MC19" s="80">
        <f t="shared" si="35"/>
        <v>448.19499999999999</v>
      </c>
      <c r="MD19" s="80">
        <f>LN19*Prices!$B$13</f>
        <v>73.125</v>
      </c>
      <c r="ME19" s="80">
        <f t="shared" si="36"/>
        <v>453.82</v>
      </c>
      <c r="MF19" s="80">
        <f>LN19*Prices!$B$14</f>
        <v>87.1875</v>
      </c>
      <c r="MG19" s="80">
        <f t="shared" si="37"/>
        <v>467.88249999999999</v>
      </c>
      <c r="MH19" s="80">
        <f>LN19*Prices!$B$15</f>
        <v>98.4375</v>
      </c>
      <c r="MI19" s="80">
        <f t="shared" si="38"/>
        <v>479.13249999999999</v>
      </c>
      <c r="MJ19" s="80">
        <f>LN19*Prices!$B$16</f>
        <v>137.8125</v>
      </c>
      <c r="MK19" s="80">
        <f t="shared" si="39"/>
        <v>518.50749999999994</v>
      </c>
      <c r="ML19" s="80">
        <f>LN19*Prices!$B$17</f>
        <v>0</v>
      </c>
      <c r="MM19" s="80"/>
      <c r="MN19" s="80"/>
      <c r="MO19" s="80"/>
      <c r="MP19" s="80"/>
      <c r="MQ19" s="80"/>
      <c r="MR19" s="80"/>
      <c r="MS19" s="80"/>
      <c r="MT19" s="80"/>
      <c r="MU19" s="80"/>
      <c r="MV19" s="80"/>
      <c r="MW19" s="80"/>
      <c r="MX19" s="80"/>
      <c r="MY19" s="80"/>
      <c r="MZ19" s="80"/>
      <c r="NA19" s="80"/>
    </row>
    <row r="20" spans="1:365" ht="18" customHeight="1" x14ac:dyDescent="0.25">
      <c r="A20" s="160" t="s">
        <v>122</v>
      </c>
      <c r="B20" s="69" t="s">
        <v>93</v>
      </c>
      <c r="C20" s="69" t="str">
        <f t="shared" si="40"/>
        <v>Base Cab: 3 drawers (28" to 30")</v>
      </c>
      <c r="D20" s="70" t="s">
        <v>117</v>
      </c>
      <c r="E20" s="68" t="s">
        <v>109</v>
      </c>
      <c r="F20" s="267" t="s">
        <v>122</v>
      </c>
      <c r="G20" s="261">
        <f>ROUND(FD20/Prices!$B$27,0)</f>
        <v>659</v>
      </c>
      <c r="H20" s="71">
        <f>G20*Prices!$B$6+G20</f>
        <v>757.85</v>
      </c>
      <c r="I20" s="71">
        <f>ROUND(FF20/Prices!$B$27,0)</f>
        <v>704</v>
      </c>
      <c r="J20" s="71">
        <f>I20*Prices!$B$6+I20</f>
        <v>809.6</v>
      </c>
      <c r="K20" s="71">
        <f>ROUND(FH20/Prices!$B$27,0)</f>
        <v>719</v>
      </c>
      <c r="L20" s="71">
        <f>K20*Prices!$B$6+K20</f>
        <v>826.85</v>
      </c>
      <c r="M20" s="71">
        <f>ROUND(FJ20/Prices!$B$27,0)</f>
        <v>749</v>
      </c>
      <c r="N20" s="71">
        <f>M20*Prices!$B$6+M20</f>
        <v>861.35</v>
      </c>
      <c r="O20" s="71">
        <f>ROUND(FL20/Prices!$B$27,0)</f>
        <v>763</v>
      </c>
      <c r="P20" s="71">
        <f>O20*Prices!$B$6+O20</f>
        <v>877.45</v>
      </c>
      <c r="Q20" s="71">
        <f>ROUND(FN20/Prices!$B$27,0)</f>
        <v>801</v>
      </c>
      <c r="R20" s="71">
        <f>Q20*Prices!$B$6+Q20</f>
        <v>921.15</v>
      </c>
      <c r="S20" s="71">
        <f>ROUND(FP20/Prices!$B$27,0)</f>
        <v>830</v>
      </c>
      <c r="T20" s="71">
        <f>S20*Prices!$B$6+S20</f>
        <v>954.5</v>
      </c>
      <c r="U20" s="71">
        <f>ROUND(FR20/Prices!$B$27,0)</f>
        <v>935</v>
      </c>
      <c r="V20" s="71">
        <f>U20*Prices!$B$6+U20</f>
        <v>1075.25</v>
      </c>
      <c r="W20" s="55"/>
      <c r="X20" s="55"/>
      <c r="Y20" s="55"/>
      <c r="Z20" s="55"/>
      <c r="AA20" s="55"/>
      <c r="AB20" s="71">
        <f>ROUND(HD20/Prices!$B$27,0)</f>
        <v>621</v>
      </c>
      <c r="AC20" s="71">
        <f>AB20*Prices!$B$6+AB20</f>
        <v>714.15</v>
      </c>
      <c r="AD20" s="71">
        <f>ROUND(HF20/Prices!$B$27,0)</f>
        <v>666</v>
      </c>
      <c r="AE20" s="71">
        <f>AD20*Prices!$B$6+AD20</f>
        <v>765.9</v>
      </c>
      <c r="AF20" s="71">
        <f>ROUND(HH20/Prices!$B$27,0)</f>
        <v>681</v>
      </c>
      <c r="AG20" s="71">
        <f>AF20*Prices!$B$6+AF20</f>
        <v>783.15</v>
      </c>
      <c r="AH20" s="71">
        <f>ROUND(HJ20/Prices!$B$27,0)</f>
        <v>711</v>
      </c>
      <c r="AI20" s="71">
        <f>AH20*Prices!$B$6+AH20</f>
        <v>817.65</v>
      </c>
      <c r="AJ20" s="71">
        <f>ROUND(HL20/Prices!$B$27,0)</f>
        <v>725</v>
      </c>
      <c r="AK20" s="71">
        <f>AJ20*Prices!$B$6+AJ20</f>
        <v>833.75</v>
      </c>
      <c r="AL20" s="71">
        <f>ROUND(HN20/Prices!$B$27,0)</f>
        <v>763</v>
      </c>
      <c r="AM20" s="71">
        <f>AL20*Prices!$B$6+AL20</f>
        <v>877.45</v>
      </c>
      <c r="AN20" s="71">
        <f>ROUND(HP20/Prices!$B$27,0)</f>
        <v>792</v>
      </c>
      <c r="AO20" s="71">
        <f>AN20*Prices!$B$6+AN20</f>
        <v>910.8</v>
      </c>
      <c r="AP20" s="71">
        <f>ROUND(HR20/Prices!$B$27,0)</f>
        <v>897</v>
      </c>
      <c r="AQ20" s="71">
        <f>AP20*Prices!$B$6+AP20</f>
        <v>1031.55</v>
      </c>
      <c r="AW20" s="71">
        <f t="shared" ref="AW20:BK38" si="53">AB20</f>
        <v>621</v>
      </c>
      <c r="AX20" s="71">
        <f t="shared" si="53"/>
        <v>714.15</v>
      </c>
      <c r="AY20" s="71">
        <f t="shared" si="53"/>
        <v>666</v>
      </c>
      <c r="AZ20" s="71">
        <f t="shared" si="53"/>
        <v>765.9</v>
      </c>
      <c r="BA20" s="71">
        <f t="shared" si="53"/>
        <v>681</v>
      </c>
      <c r="BB20" s="71">
        <f t="shared" si="53"/>
        <v>783.15</v>
      </c>
      <c r="BC20" s="71">
        <f t="shared" si="53"/>
        <v>711</v>
      </c>
      <c r="BD20" s="71">
        <f t="shared" si="53"/>
        <v>817.65</v>
      </c>
      <c r="BE20" s="71">
        <f t="shared" si="53"/>
        <v>725</v>
      </c>
      <c r="BF20" s="71">
        <f t="shared" si="53"/>
        <v>833.75</v>
      </c>
      <c r="BG20" s="71">
        <f t="shared" si="53"/>
        <v>763</v>
      </c>
      <c r="BH20" s="71">
        <f t="shared" si="53"/>
        <v>877.45</v>
      </c>
      <c r="BI20" s="71">
        <f t="shared" si="53"/>
        <v>792</v>
      </c>
      <c r="BJ20" s="71">
        <f t="shared" si="53"/>
        <v>910.8</v>
      </c>
      <c r="BK20" s="71">
        <f t="shared" si="53"/>
        <v>897</v>
      </c>
      <c r="BL20" s="71">
        <f t="shared" si="51"/>
        <v>1031.55</v>
      </c>
      <c r="BM20" s="55"/>
      <c r="BN20" s="72"/>
      <c r="BO20" s="72"/>
      <c r="BP20" s="72"/>
      <c r="BQ20" s="72"/>
      <c r="BR20" s="72"/>
      <c r="BS20" s="72"/>
      <c r="BT20" s="55"/>
      <c r="BU20" s="71">
        <f>ROUND(JE20/Prices!$B$27,0)</f>
        <v>1069</v>
      </c>
      <c r="BV20" s="71">
        <f>BU20*Prices!$B$6+BU20</f>
        <v>1229.3499999999999</v>
      </c>
      <c r="BW20" s="71">
        <f>ROUND(JG20/Prices!$B$27,0)</f>
        <v>1113</v>
      </c>
      <c r="BX20" s="71">
        <f>BW20*Prices!$B$6+BW20</f>
        <v>1279.95</v>
      </c>
      <c r="BY20" s="71">
        <f>ROUND(JI20/Prices!$B$27,0)</f>
        <v>1128</v>
      </c>
      <c r="BZ20" s="71">
        <f>BY20*Prices!$B$6+BY20</f>
        <v>1297.2</v>
      </c>
      <c r="CA20" s="71">
        <f>ROUND(JK20/Prices!$B$27,0)</f>
        <v>1158</v>
      </c>
      <c r="CB20" s="71">
        <f>CA20*Prices!$B$6+CA20</f>
        <v>1331.7</v>
      </c>
      <c r="CC20" s="71">
        <f>ROUND(JM20/Prices!$B$27,0)</f>
        <v>1173</v>
      </c>
      <c r="CD20" s="71">
        <f>CC20*Prices!$B$6+CC20</f>
        <v>1348.95</v>
      </c>
      <c r="CE20" s="71">
        <f>ROUND(JO20/Prices!$B$27,0)</f>
        <v>1210</v>
      </c>
      <c r="CF20" s="71">
        <f>CE20*Prices!$B$6+CE20</f>
        <v>1391.5</v>
      </c>
      <c r="CG20" s="71">
        <f>ROUND(JQ20/Prices!$B$27,0)</f>
        <v>1240</v>
      </c>
      <c r="CH20" s="71">
        <f>CG20*Prices!$B$6+CG20</f>
        <v>1426</v>
      </c>
      <c r="CI20" s="71">
        <f>ROUND(JS20/Prices!$B$27,0)</f>
        <v>1344</v>
      </c>
      <c r="CJ20" s="71">
        <f>CI20*Prices!$B$6+CI20</f>
        <v>1545.6</v>
      </c>
      <c r="CK20" s="55"/>
      <c r="CL20" s="55"/>
      <c r="CM20" s="55"/>
      <c r="CN20" s="55"/>
      <c r="CO20" s="55"/>
      <c r="CP20" s="71">
        <f>ROUND(LW20/Prices!$B$27,0)</f>
        <v>1031</v>
      </c>
      <c r="CQ20" s="71">
        <f>CP20*Prices!$B$6+CP20</f>
        <v>1185.6500000000001</v>
      </c>
      <c r="CR20" s="71">
        <f>ROUND(LY20/Prices!$B$27,0)</f>
        <v>1075</v>
      </c>
      <c r="CS20" s="71">
        <f>CR20*Prices!$B$6+CR20</f>
        <v>1236.25</v>
      </c>
      <c r="CT20" s="71">
        <f>ROUND(MA20/Prices!$B$27,0)</f>
        <v>1090</v>
      </c>
      <c r="CU20" s="71">
        <f>CT20*Prices!$B$6+CT20</f>
        <v>1253.5</v>
      </c>
      <c r="CV20" s="71">
        <f>ROUND(MC20/Prices!$B$27,0)</f>
        <v>1120</v>
      </c>
      <c r="CW20" s="71">
        <f>CV20*Prices!$B$6+CV20</f>
        <v>1288</v>
      </c>
      <c r="CX20" s="71">
        <f>ROUND(ME20/Prices!$B$27,0)</f>
        <v>1135</v>
      </c>
      <c r="CY20" s="71">
        <f>CX20*Prices!$B$6+CX20</f>
        <v>1305.25</v>
      </c>
      <c r="CZ20" s="71">
        <f>ROUND(MG20/Prices!$B$27,0)</f>
        <v>1172</v>
      </c>
      <c r="DA20" s="71">
        <f>CZ20*Prices!$B$6+CZ20</f>
        <v>1347.8</v>
      </c>
      <c r="DB20" s="71">
        <f>ROUND(MI20/Prices!$B$27,0)</f>
        <v>1202</v>
      </c>
      <c r="DC20" s="71">
        <f>DB20*Prices!$B$6+DB20</f>
        <v>1382.3</v>
      </c>
      <c r="DD20" s="71">
        <f>ROUND(MK20/Prices!$B$27,0)</f>
        <v>1306</v>
      </c>
      <c r="DE20" s="71">
        <f>DD20*Prices!$B$6+DD20</f>
        <v>1501.9</v>
      </c>
      <c r="DK20" s="71">
        <f t="shared" ref="DK20:DY38" si="54">CP20</f>
        <v>1031</v>
      </c>
      <c r="DL20" s="71">
        <f t="shared" si="54"/>
        <v>1185.6500000000001</v>
      </c>
      <c r="DM20" s="71">
        <f t="shared" si="54"/>
        <v>1075</v>
      </c>
      <c r="DN20" s="71">
        <f t="shared" si="54"/>
        <v>1236.25</v>
      </c>
      <c r="DO20" s="71">
        <f t="shared" si="54"/>
        <v>1090</v>
      </c>
      <c r="DP20" s="71">
        <f t="shared" si="54"/>
        <v>1253.5</v>
      </c>
      <c r="DQ20" s="71">
        <f t="shared" si="54"/>
        <v>1120</v>
      </c>
      <c r="DR20" s="71">
        <f t="shared" si="54"/>
        <v>1288</v>
      </c>
      <c r="DS20" s="71">
        <f t="shared" si="54"/>
        <v>1135</v>
      </c>
      <c r="DT20" s="71">
        <f t="shared" si="54"/>
        <v>1305.25</v>
      </c>
      <c r="DU20" s="71">
        <f t="shared" si="54"/>
        <v>1172</v>
      </c>
      <c r="DV20" s="71">
        <f t="shared" si="54"/>
        <v>1347.8</v>
      </c>
      <c r="DW20" s="71">
        <f t="shared" si="54"/>
        <v>1202</v>
      </c>
      <c r="DX20" s="71">
        <f t="shared" si="54"/>
        <v>1382.3</v>
      </c>
      <c r="DY20" s="71">
        <f t="shared" si="54"/>
        <v>1306</v>
      </c>
      <c r="DZ20" s="71">
        <f t="shared" si="52"/>
        <v>1501.9</v>
      </c>
      <c r="EA20" s="55"/>
      <c r="EB20" s="55"/>
      <c r="EC20" s="72"/>
      <c r="ED20" s="72"/>
      <c r="EE20" s="72"/>
      <c r="EF20" s="72"/>
      <c r="EG20" s="72"/>
      <c r="EH20" s="72"/>
      <c r="EI20" s="55"/>
      <c r="EJ20" s="55"/>
      <c r="EK20" s="55"/>
      <c r="EL20" s="55"/>
      <c r="EM20" s="55"/>
      <c r="EN20" s="55"/>
      <c r="EO20" s="73"/>
      <c r="EP20" s="73"/>
      <c r="ER20" s="74">
        <v>24.5</v>
      </c>
      <c r="ES20" s="49">
        <v>30</v>
      </c>
      <c r="ET20" s="55">
        <f t="shared" si="41"/>
        <v>2.5</v>
      </c>
      <c r="EU20" s="55">
        <f t="shared" si="42"/>
        <v>6.25</v>
      </c>
      <c r="EV20" s="75">
        <v>3</v>
      </c>
      <c r="EX20" s="76">
        <v>3</v>
      </c>
      <c r="EY20" s="75">
        <v>24.5</v>
      </c>
      <c r="EZ20" s="77">
        <f>(EY20*1.2)*(Prices!$B$5/32)</f>
        <v>36.75</v>
      </c>
      <c r="FA20" s="82">
        <f>(EY20*1.3)*(Prices!$B$4/32)</f>
        <v>79.625</v>
      </c>
      <c r="FB20" s="82">
        <f>EV20*Prices!$B$2+EW20*Prices!$B$3</f>
        <v>120</v>
      </c>
      <c r="FC20" s="79">
        <f>EU20*Prices!$B$9</f>
        <v>37.5</v>
      </c>
      <c r="FD20" s="80">
        <f t="shared" si="2"/>
        <v>276.875</v>
      </c>
      <c r="FE20" s="80">
        <f>EU20*Prices!$B$10</f>
        <v>56.25</v>
      </c>
      <c r="FF20" s="80">
        <f t="shared" si="3"/>
        <v>295.625</v>
      </c>
      <c r="FG20" s="80">
        <f>EU20*Prices!$B$11</f>
        <v>62.5</v>
      </c>
      <c r="FH20" s="80">
        <f t="shared" si="4"/>
        <v>301.875</v>
      </c>
      <c r="FI20" s="80">
        <f>EU20*Prices!$B$12</f>
        <v>75</v>
      </c>
      <c r="FJ20" s="80">
        <f t="shared" si="5"/>
        <v>314.375</v>
      </c>
      <c r="FK20" s="80">
        <f>EU20*Prices!$B$13</f>
        <v>81.25</v>
      </c>
      <c r="FL20" s="80">
        <f t="shared" si="6"/>
        <v>320.625</v>
      </c>
      <c r="FM20" s="80">
        <f>EU20*Prices!$B$14</f>
        <v>96.875</v>
      </c>
      <c r="FN20" s="80">
        <f t="shared" si="7"/>
        <v>336.25</v>
      </c>
      <c r="FO20" s="80">
        <f>EU20*Prices!$B$15</f>
        <v>109.375</v>
      </c>
      <c r="FP20" s="80">
        <f t="shared" si="8"/>
        <v>348.75</v>
      </c>
      <c r="FQ20" s="80">
        <f>EU20*Prices!$B$16</f>
        <v>153.125</v>
      </c>
      <c r="FR20" s="80">
        <f t="shared" si="9"/>
        <v>392.5</v>
      </c>
      <c r="FS20" s="80">
        <f>EU20*Prices!$B$17</f>
        <v>0</v>
      </c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P20" s="73"/>
      <c r="GR20" s="74">
        <v>24.5</v>
      </c>
      <c r="GS20" s="49">
        <v>30</v>
      </c>
      <c r="GT20" s="55">
        <f t="shared" si="10"/>
        <v>2.5</v>
      </c>
      <c r="GU20" s="55">
        <f t="shared" si="11"/>
        <v>6.25</v>
      </c>
      <c r="GV20" s="75">
        <v>3</v>
      </c>
      <c r="GW20" s="75"/>
      <c r="GX20" s="76">
        <v>3</v>
      </c>
      <c r="GY20" s="75">
        <v>24.5</v>
      </c>
      <c r="GZ20" s="77">
        <f>(GY20*1.2)*(Prices!$B$5/32)</f>
        <v>36.75</v>
      </c>
      <c r="HA20" s="82">
        <f>(GY20*1.3)*(Prices!$C$4/32)</f>
        <v>63.7</v>
      </c>
      <c r="HB20" s="82">
        <f>GV20*Prices!$B$2+GW20*Prices!$B$3</f>
        <v>120</v>
      </c>
      <c r="HC20" s="79">
        <f>GU20*Prices!$B$9</f>
        <v>37.5</v>
      </c>
      <c r="HD20" s="80">
        <f t="shared" si="12"/>
        <v>260.95</v>
      </c>
      <c r="HE20" s="80">
        <f>GU20*Prices!$B$10</f>
        <v>56.25</v>
      </c>
      <c r="HF20" s="80">
        <f t="shared" si="13"/>
        <v>279.7</v>
      </c>
      <c r="HG20" s="80">
        <f>GU20*Prices!$B$11</f>
        <v>62.5</v>
      </c>
      <c r="HH20" s="80">
        <f t="shared" si="14"/>
        <v>285.95</v>
      </c>
      <c r="HI20" s="80">
        <f>GU20*Prices!$B$12</f>
        <v>75</v>
      </c>
      <c r="HJ20" s="80">
        <f t="shared" si="15"/>
        <v>298.45</v>
      </c>
      <c r="HK20" s="80">
        <f>GU20*Prices!$B$13</f>
        <v>81.25</v>
      </c>
      <c r="HL20" s="80">
        <f t="shared" si="16"/>
        <v>304.7</v>
      </c>
      <c r="HM20" s="80">
        <f>GU20*Prices!$B$14</f>
        <v>96.875</v>
      </c>
      <c r="HN20" s="80">
        <f t="shared" si="17"/>
        <v>320.32499999999999</v>
      </c>
      <c r="HO20" s="80">
        <f>GU20*Prices!$B$15</f>
        <v>109.375</v>
      </c>
      <c r="HP20" s="80">
        <f t="shared" si="18"/>
        <v>332.82499999999999</v>
      </c>
      <c r="HQ20" s="80">
        <f>GU20*Prices!$B$16</f>
        <v>153.125</v>
      </c>
      <c r="HR20" s="80">
        <f t="shared" si="19"/>
        <v>376.57499999999999</v>
      </c>
      <c r="HS20" s="80">
        <f>GU20*Prices!$B$17</f>
        <v>0</v>
      </c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P20" s="73"/>
      <c r="IQ20" s="73"/>
      <c r="IS20" s="74">
        <v>24.5</v>
      </c>
      <c r="IT20" s="49">
        <v>30</v>
      </c>
      <c r="IU20" s="55">
        <f t="shared" si="20"/>
        <v>2.5</v>
      </c>
      <c r="IV20" s="55">
        <f t="shared" si="21"/>
        <v>6.25</v>
      </c>
      <c r="IW20" s="75">
        <v>3</v>
      </c>
      <c r="IX20" s="75"/>
      <c r="IY20" s="76">
        <f t="shared" si="43"/>
        <v>174.99</v>
      </c>
      <c r="IZ20" s="75">
        <v>24.5</v>
      </c>
      <c r="JA20" s="77">
        <f>(IZ20*1.2)*(Prices!$B$5/32)</f>
        <v>36.75</v>
      </c>
      <c r="JB20" s="82">
        <f>(IZ20*1.3)*(Prices!$B$4/32)</f>
        <v>79.625</v>
      </c>
      <c r="JC20" s="82">
        <f>IW20*Prices!$B$2+IX20*Prices!$B$3</f>
        <v>120</v>
      </c>
      <c r="JD20" s="79">
        <f>IV20*Prices!$B$9</f>
        <v>37.5</v>
      </c>
      <c r="JE20" s="80">
        <f t="shared" si="22"/>
        <v>448.86500000000001</v>
      </c>
      <c r="JF20" s="80">
        <f>IV20*Prices!$B$10</f>
        <v>56.25</v>
      </c>
      <c r="JG20" s="80">
        <f t="shared" si="23"/>
        <v>467.61500000000001</v>
      </c>
      <c r="JH20" s="80">
        <f>IV20*Prices!$B$11</f>
        <v>62.5</v>
      </c>
      <c r="JI20" s="80">
        <f t="shared" si="24"/>
        <v>473.86500000000001</v>
      </c>
      <c r="JJ20" s="80">
        <f>IV20*Prices!$B$12</f>
        <v>75</v>
      </c>
      <c r="JK20" s="80">
        <f t="shared" si="25"/>
        <v>486.36500000000001</v>
      </c>
      <c r="JL20" s="80">
        <f>IV20*Prices!$B$13</f>
        <v>81.25</v>
      </c>
      <c r="JM20" s="80">
        <f t="shared" si="26"/>
        <v>492.61500000000001</v>
      </c>
      <c r="JN20" s="80">
        <f>IV20*Prices!$B$14</f>
        <v>96.875</v>
      </c>
      <c r="JO20" s="80">
        <f t="shared" si="27"/>
        <v>508.24</v>
      </c>
      <c r="JP20" s="80">
        <f>IV20*Prices!$B$15</f>
        <v>109.375</v>
      </c>
      <c r="JQ20" s="80">
        <f t="shared" si="28"/>
        <v>520.74</v>
      </c>
      <c r="JR20" s="80">
        <f>IV20*Prices!$B$16</f>
        <v>153.125</v>
      </c>
      <c r="JS20" s="80">
        <f t="shared" si="29"/>
        <v>564.49</v>
      </c>
      <c r="JT20" s="80">
        <f>IV20*Prices!$B$17</f>
        <v>0</v>
      </c>
      <c r="JU20" s="80"/>
      <c r="JV20" s="80"/>
      <c r="JW20" s="80"/>
      <c r="JX20" s="80"/>
      <c r="JY20" s="80"/>
      <c r="JZ20" s="80"/>
      <c r="KA20" s="80"/>
      <c r="KB20" s="80"/>
      <c r="KC20" s="80"/>
      <c r="KD20" s="80"/>
      <c r="KE20" s="80"/>
      <c r="KF20" s="80"/>
      <c r="KG20" s="80"/>
      <c r="KH20" s="80"/>
      <c r="KI20" s="80"/>
      <c r="KJ20" s="80"/>
      <c r="KK20" s="80"/>
      <c r="KL20" s="80"/>
      <c r="KM20" s="80"/>
      <c r="KN20" s="80"/>
      <c r="KO20" s="80"/>
      <c r="KP20" s="80"/>
      <c r="KQ20" s="80"/>
      <c r="KR20" s="80"/>
      <c r="KS20" s="80"/>
      <c r="KT20" s="80"/>
      <c r="KU20" s="80"/>
      <c r="KV20" s="80"/>
      <c r="KW20" s="80"/>
      <c r="KX20" s="80"/>
      <c r="KY20" s="80"/>
      <c r="KZ20" s="80"/>
      <c r="LA20" s="197">
        <v>1</v>
      </c>
      <c r="LB20" s="200">
        <v>2</v>
      </c>
      <c r="LC20" s="82">
        <f t="shared" si="44"/>
        <v>59.16</v>
      </c>
      <c r="LD20" s="82">
        <f t="shared" si="45"/>
        <v>78.540000000000006</v>
      </c>
      <c r="LE20" s="82">
        <f t="shared" si="46"/>
        <v>13.75</v>
      </c>
      <c r="LF20" s="82">
        <f t="shared" si="47"/>
        <v>45.41</v>
      </c>
      <c r="LG20" s="80">
        <f t="shared" si="48"/>
        <v>64.790000000000006</v>
      </c>
      <c r="LH20" s="234">
        <f t="shared" si="49"/>
        <v>174.99</v>
      </c>
      <c r="LI20" s="73"/>
      <c r="LK20" s="74">
        <v>24.5</v>
      </c>
      <c r="LL20" s="49">
        <v>30</v>
      </c>
      <c r="LM20" s="55">
        <f t="shared" si="30"/>
        <v>2.5</v>
      </c>
      <c r="LN20" s="55">
        <f t="shared" si="31"/>
        <v>6.25</v>
      </c>
      <c r="LO20" s="75">
        <v>3</v>
      </c>
      <c r="LP20" s="75"/>
      <c r="LQ20" s="76">
        <f t="shared" si="50"/>
        <v>174.99</v>
      </c>
      <c r="LR20" s="75">
        <v>24.5</v>
      </c>
      <c r="LS20" s="77">
        <f>(LR20*1.2)*(Prices!$B$5/32)</f>
        <v>36.75</v>
      </c>
      <c r="LT20" s="82">
        <f>(LR20*1.3)*(Prices!$C$4/32)</f>
        <v>63.7</v>
      </c>
      <c r="LU20" s="82">
        <f>LO20*Prices!$B$2+LP20*Prices!$B$3</f>
        <v>120</v>
      </c>
      <c r="LV20" s="79">
        <f>LN20*Prices!$B$9</f>
        <v>37.5</v>
      </c>
      <c r="LW20" s="80">
        <f t="shared" si="32"/>
        <v>432.94</v>
      </c>
      <c r="LX20" s="80">
        <f>LN20*Prices!$B$10</f>
        <v>56.25</v>
      </c>
      <c r="LY20" s="80">
        <f t="shared" si="33"/>
        <v>451.69</v>
      </c>
      <c r="LZ20" s="80">
        <f>LN20*Prices!$B$11</f>
        <v>62.5</v>
      </c>
      <c r="MA20" s="80">
        <f t="shared" si="34"/>
        <v>457.94</v>
      </c>
      <c r="MB20" s="80">
        <f>LN20*Prices!$B$12</f>
        <v>75</v>
      </c>
      <c r="MC20" s="80">
        <f t="shared" si="35"/>
        <v>470.44</v>
      </c>
      <c r="MD20" s="80">
        <f>LN20*Prices!$B$13</f>
        <v>81.25</v>
      </c>
      <c r="ME20" s="80">
        <f t="shared" si="36"/>
        <v>476.69</v>
      </c>
      <c r="MF20" s="80">
        <f>LN20*Prices!$B$14</f>
        <v>96.875</v>
      </c>
      <c r="MG20" s="80">
        <f t="shared" si="37"/>
        <v>492.315</v>
      </c>
      <c r="MH20" s="80">
        <f>LN20*Prices!$B$15</f>
        <v>109.375</v>
      </c>
      <c r="MI20" s="80">
        <f t="shared" si="38"/>
        <v>504.815</v>
      </c>
      <c r="MJ20" s="80">
        <f>LN20*Prices!$B$16</f>
        <v>153.125</v>
      </c>
      <c r="MK20" s="80">
        <f t="shared" si="39"/>
        <v>548.56500000000005</v>
      </c>
      <c r="ML20" s="80">
        <f>LN20*Prices!$B$17</f>
        <v>0</v>
      </c>
      <c r="MM20" s="80"/>
      <c r="MN20" s="80"/>
      <c r="MO20" s="80"/>
      <c r="MP20" s="80"/>
      <c r="MQ20" s="80"/>
      <c r="MR20" s="80"/>
      <c r="MS20" s="80"/>
      <c r="MT20" s="80"/>
      <c r="MU20" s="80"/>
      <c r="MV20" s="80"/>
      <c r="MW20" s="80"/>
      <c r="MX20" s="80"/>
      <c r="MY20" s="80"/>
      <c r="MZ20" s="80"/>
      <c r="NA20" s="80"/>
    </row>
    <row r="21" spans="1:365" ht="18" customHeight="1" x14ac:dyDescent="0.25">
      <c r="A21" s="160" t="s">
        <v>123</v>
      </c>
      <c r="B21" s="69" t="s">
        <v>93</v>
      </c>
      <c r="C21" s="69" t="str">
        <f t="shared" si="40"/>
        <v>Base Cab: 3 drawers (31" to 33")</v>
      </c>
      <c r="D21" s="70" t="s">
        <v>117</v>
      </c>
      <c r="E21" s="68" t="s">
        <v>111</v>
      </c>
      <c r="F21" s="267" t="s">
        <v>123</v>
      </c>
      <c r="G21" s="261">
        <f>ROUND(FD21/Prices!$B$27,0)</f>
        <v>685</v>
      </c>
      <c r="H21" s="71">
        <f>G21*Prices!$B$6+G21</f>
        <v>787.75</v>
      </c>
      <c r="I21" s="71">
        <f>ROUND(FF21/Prices!$B$27,0)</f>
        <v>734</v>
      </c>
      <c r="J21" s="71">
        <f>I21*Prices!$B$6+I21</f>
        <v>844.1</v>
      </c>
      <c r="K21" s="71">
        <f>ROUND(FH21/Prices!$B$27,0)</f>
        <v>751</v>
      </c>
      <c r="L21" s="71">
        <f>K21*Prices!$B$6+K21</f>
        <v>863.65</v>
      </c>
      <c r="M21" s="71">
        <f>ROUND(FJ21/Prices!$B$27,0)</f>
        <v>783</v>
      </c>
      <c r="N21" s="71">
        <f>M21*Prices!$B$6+M21</f>
        <v>900.45</v>
      </c>
      <c r="O21" s="71">
        <f>ROUND(FL21/Prices!$B$27,0)</f>
        <v>800</v>
      </c>
      <c r="P21" s="71">
        <f>O21*Prices!$B$6+O21</f>
        <v>920</v>
      </c>
      <c r="Q21" s="71">
        <f>ROUND(FN21/Prices!$B$27,0)</f>
        <v>841</v>
      </c>
      <c r="R21" s="71">
        <f>Q21*Prices!$B$6+Q21</f>
        <v>967.15</v>
      </c>
      <c r="S21" s="71">
        <f>ROUND(FP21/Prices!$B$27,0)</f>
        <v>873</v>
      </c>
      <c r="T21" s="71">
        <f>S21*Prices!$B$6+S21</f>
        <v>1003.95</v>
      </c>
      <c r="U21" s="71">
        <f>ROUND(FR21/Prices!$B$27,0)</f>
        <v>988</v>
      </c>
      <c r="V21" s="71">
        <f>U21*Prices!$B$6+U21</f>
        <v>1136.2</v>
      </c>
      <c r="W21" s="55"/>
      <c r="X21" s="55"/>
      <c r="Y21" s="55"/>
      <c r="Z21" s="55"/>
      <c r="AA21" s="55"/>
      <c r="AB21" s="71">
        <f>ROUND(HD21/Prices!$B$27,0)</f>
        <v>645</v>
      </c>
      <c r="AC21" s="71">
        <f>AB21*Prices!$B$6+AB21</f>
        <v>741.75</v>
      </c>
      <c r="AD21" s="71">
        <f>ROUND(HF21/Prices!$B$27,0)</f>
        <v>694</v>
      </c>
      <c r="AE21" s="71">
        <f>AD21*Prices!$B$6+AD21</f>
        <v>798.1</v>
      </c>
      <c r="AF21" s="71">
        <f>ROUND(HH21/Prices!$B$27,0)</f>
        <v>710</v>
      </c>
      <c r="AG21" s="71">
        <f>AF21*Prices!$B$6+AF21</f>
        <v>816.5</v>
      </c>
      <c r="AH21" s="71">
        <f>ROUND(HJ21/Prices!$B$27,0)</f>
        <v>743</v>
      </c>
      <c r="AI21" s="71">
        <f>AH21*Prices!$B$6+AH21</f>
        <v>854.45</v>
      </c>
      <c r="AJ21" s="71">
        <f>ROUND(HL21/Prices!$B$27,0)</f>
        <v>759</v>
      </c>
      <c r="AK21" s="71">
        <f>AJ21*Prices!$B$6+AJ21</f>
        <v>872.85</v>
      </c>
      <c r="AL21" s="71">
        <f>ROUND(HN21/Prices!$B$27,0)</f>
        <v>800</v>
      </c>
      <c r="AM21" s="71">
        <f>AL21*Prices!$B$6+AL21</f>
        <v>920</v>
      </c>
      <c r="AN21" s="71">
        <f>ROUND(HP21/Prices!$B$27,0)</f>
        <v>833</v>
      </c>
      <c r="AO21" s="71">
        <f>AN21*Prices!$B$6+AN21</f>
        <v>957.95</v>
      </c>
      <c r="AP21" s="71">
        <f>ROUND(HR21/Prices!$B$27,0)</f>
        <v>948</v>
      </c>
      <c r="AQ21" s="71">
        <f>AP21*Prices!$B$6+AP21</f>
        <v>1090.2</v>
      </c>
      <c r="AW21" s="71">
        <f t="shared" si="53"/>
        <v>645</v>
      </c>
      <c r="AX21" s="71">
        <f t="shared" si="53"/>
        <v>741.75</v>
      </c>
      <c r="AY21" s="71">
        <f t="shared" si="53"/>
        <v>694</v>
      </c>
      <c r="AZ21" s="71">
        <f t="shared" si="53"/>
        <v>798.1</v>
      </c>
      <c r="BA21" s="71">
        <f t="shared" si="53"/>
        <v>710</v>
      </c>
      <c r="BB21" s="71">
        <f t="shared" si="53"/>
        <v>816.5</v>
      </c>
      <c r="BC21" s="71">
        <f t="shared" si="53"/>
        <v>743</v>
      </c>
      <c r="BD21" s="71">
        <f t="shared" si="53"/>
        <v>854.45</v>
      </c>
      <c r="BE21" s="71">
        <f t="shared" si="53"/>
        <v>759</v>
      </c>
      <c r="BF21" s="71">
        <f t="shared" si="53"/>
        <v>872.85</v>
      </c>
      <c r="BG21" s="71">
        <f t="shared" si="53"/>
        <v>800</v>
      </c>
      <c r="BH21" s="71">
        <f t="shared" si="53"/>
        <v>920</v>
      </c>
      <c r="BI21" s="71">
        <f t="shared" si="53"/>
        <v>833</v>
      </c>
      <c r="BJ21" s="71">
        <f t="shared" si="53"/>
        <v>957.95</v>
      </c>
      <c r="BK21" s="71">
        <f t="shared" si="53"/>
        <v>948</v>
      </c>
      <c r="BL21" s="71">
        <f t="shared" si="51"/>
        <v>1090.2</v>
      </c>
      <c r="BM21" s="55"/>
      <c r="BN21" s="72"/>
      <c r="BO21" s="72"/>
      <c r="BP21" s="72"/>
      <c r="BQ21" s="72"/>
      <c r="BR21" s="72"/>
      <c r="BS21" s="72"/>
      <c r="BT21" s="55"/>
      <c r="BU21" s="71">
        <f>ROUND(JE21/Prices!$B$27,0)</f>
        <v>1115</v>
      </c>
      <c r="BV21" s="71">
        <f>BU21*Prices!$B$6+BU21</f>
        <v>1282.25</v>
      </c>
      <c r="BW21" s="71">
        <f>ROUND(JG21/Prices!$B$27,0)</f>
        <v>1164</v>
      </c>
      <c r="BX21" s="71">
        <f>BW21*Prices!$B$6+BW21</f>
        <v>1338.6</v>
      </c>
      <c r="BY21" s="71">
        <f>ROUND(JI21/Prices!$B$27,0)</f>
        <v>1181</v>
      </c>
      <c r="BZ21" s="71">
        <f>BY21*Prices!$B$6+BY21</f>
        <v>1358.15</v>
      </c>
      <c r="CA21" s="71">
        <f>ROUND(JK21/Prices!$B$27,0)</f>
        <v>1213</v>
      </c>
      <c r="CB21" s="71">
        <f>CA21*Prices!$B$6+CA21</f>
        <v>1394.95</v>
      </c>
      <c r="CC21" s="71">
        <f>ROUND(JM21/Prices!$B$27,0)</f>
        <v>1230</v>
      </c>
      <c r="CD21" s="71">
        <f>CC21*Prices!$B$6+CC21</f>
        <v>1414.5</v>
      </c>
      <c r="CE21" s="71">
        <f>ROUND(JO21/Prices!$B$27,0)</f>
        <v>1271</v>
      </c>
      <c r="CF21" s="71">
        <f>CE21*Prices!$B$6+CE21</f>
        <v>1461.65</v>
      </c>
      <c r="CG21" s="71">
        <f>ROUND(JQ21/Prices!$B$27,0)</f>
        <v>1303</v>
      </c>
      <c r="CH21" s="71">
        <f>CG21*Prices!$B$6+CG21</f>
        <v>1498.45</v>
      </c>
      <c r="CI21" s="71">
        <f>ROUND(JS21/Prices!$B$27,0)</f>
        <v>1418</v>
      </c>
      <c r="CJ21" s="71">
        <f>CI21*Prices!$B$6+CI21</f>
        <v>1630.7</v>
      </c>
      <c r="CK21" s="55"/>
      <c r="CL21" s="55"/>
      <c r="CM21" s="55"/>
      <c r="CN21" s="55"/>
      <c r="CO21" s="55"/>
      <c r="CP21" s="71">
        <f>ROUND(LW21/Prices!$B$27,0)</f>
        <v>1075</v>
      </c>
      <c r="CQ21" s="71">
        <f>CP21*Prices!$B$6+CP21</f>
        <v>1236.25</v>
      </c>
      <c r="CR21" s="71">
        <f>ROUND(LY21/Prices!$B$27,0)</f>
        <v>1124</v>
      </c>
      <c r="CS21" s="71">
        <f>CR21*Prices!$B$6+CR21</f>
        <v>1292.5999999999999</v>
      </c>
      <c r="CT21" s="71">
        <f>ROUND(MA21/Prices!$B$27,0)</f>
        <v>1140</v>
      </c>
      <c r="CU21" s="71">
        <f>CT21*Prices!$B$6+CT21</f>
        <v>1311</v>
      </c>
      <c r="CV21" s="71">
        <f>ROUND(MC21/Prices!$B$27,0)</f>
        <v>1173</v>
      </c>
      <c r="CW21" s="71">
        <f>CV21*Prices!$B$6+CV21</f>
        <v>1348.95</v>
      </c>
      <c r="CX21" s="71">
        <f>ROUND(ME21/Prices!$B$27,0)</f>
        <v>1189</v>
      </c>
      <c r="CY21" s="71">
        <f>CX21*Prices!$B$6+CX21</f>
        <v>1367.35</v>
      </c>
      <c r="CZ21" s="71">
        <f>ROUND(MG21/Prices!$B$27,0)</f>
        <v>1230</v>
      </c>
      <c r="DA21" s="71">
        <f>CZ21*Prices!$B$6+CZ21</f>
        <v>1414.5</v>
      </c>
      <c r="DB21" s="71">
        <f>ROUND(MI21/Prices!$B$27,0)</f>
        <v>1263</v>
      </c>
      <c r="DC21" s="71">
        <f>DB21*Prices!$B$6+DB21</f>
        <v>1452.45</v>
      </c>
      <c r="DD21" s="71">
        <f>ROUND(MK21/Prices!$B$27,0)</f>
        <v>1378</v>
      </c>
      <c r="DE21" s="71">
        <f>DD21*Prices!$B$6+DD21</f>
        <v>1584.7</v>
      </c>
      <c r="DK21" s="71">
        <f t="shared" si="54"/>
        <v>1075</v>
      </c>
      <c r="DL21" s="71">
        <f t="shared" si="54"/>
        <v>1236.25</v>
      </c>
      <c r="DM21" s="71">
        <f t="shared" si="54"/>
        <v>1124</v>
      </c>
      <c r="DN21" s="71">
        <f t="shared" si="54"/>
        <v>1292.5999999999999</v>
      </c>
      <c r="DO21" s="71">
        <f t="shared" si="54"/>
        <v>1140</v>
      </c>
      <c r="DP21" s="71">
        <f t="shared" si="54"/>
        <v>1311</v>
      </c>
      <c r="DQ21" s="71">
        <f t="shared" si="54"/>
        <v>1173</v>
      </c>
      <c r="DR21" s="71">
        <f t="shared" si="54"/>
        <v>1348.95</v>
      </c>
      <c r="DS21" s="71">
        <f t="shared" si="54"/>
        <v>1189</v>
      </c>
      <c r="DT21" s="71">
        <f t="shared" si="54"/>
        <v>1367.35</v>
      </c>
      <c r="DU21" s="71">
        <f t="shared" si="54"/>
        <v>1230</v>
      </c>
      <c r="DV21" s="71">
        <f t="shared" si="54"/>
        <v>1414.5</v>
      </c>
      <c r="DW21" s="71">
        <f t="shared" si="54"/>
        <v>1263</v>
      </c>
      <c r="DX21" s="71">
        <f t="shared" si="54"/>
        <v>1452.45</v>
      </c>
      <c r="DY21" s="71">
        <f t="shared" si="54"/>
        <v>1378</v>
      </c>
      <c r="DZ21" s="71">
        <f t="shared" si="52"/>
        <v>1584.7</v>
      </c>
      <c r="EA21" s="55"/>
      <c r="EB21" s="55"/>
      <c r="EC21" s="72"/>
      <c r="ED21" s="72"/>
      <c r="EE21" s="72"/>
      <c r="EF21" s="72"/>
      <c r="EG21" s="72"/>
      <c r="EH21" s="72"/>
      <c r="EI21" s="55"/>
      <c r="EJ21" s="55"/>
      <c r="EK21" s="55"/>
      <c r="EL21" s="55"/>
      <c r="EM21" s="55"/>
      <c r="EN21" s="55"/>
      <c r="EO21" s="73"/>
      <c r="EP21" s="73"/>
      <c r="ER21" s="74">
        <v>26</v>
      </c>
      <c r="ES21" s="83">
        <v>33</v>
      </c>
      <c r="ET21" s="84">
        <f t="shared" si="41"/>
        <v>2.75</v>
      </c>
      <c r="EU21" s="84">
        <f t="shared" si="42"/>
        <v>6.875</v>
      </c>
      <c r="EV21" s="85">
        <v>3</v>
      </c>
      <c r="EW21" s="85"/>
      <c r="EX21" s="86">
        <v>3</v>
      </c>
      <c r="EY21" s="85">
        <v>26</v>
      </c>
      <c r="EZ21" s="87">
        <f>(EY21*1.2)*(Prices!$B$5/32)</f>
        <v>39</v>
      </c>
      <c r="FA21" s="88">
        <f>(EY21*1.3)*(Prices!$B$4/32)</f>
        <v>84.500000000000014</v>
      </c>
      <c r="FB21" s="88">
        <f>EV21*Prices!$B$2+EW21*Prices!$B$3</f>
        <v>120</v>
      </c>
      <c r="FC21" s="89">
        <f>EU21*Prices!$B$9</f>
        <v>41.25</v>
      </c>
      <c r="FD21" s="90">
        <f t="shared" si="2"/>
        <v>287.75</v>
      </c>
      <c r="FE21" s="90">
        <f>EU21*Prices!$B$10</f>
        <v>61.875</v>
      </c>
      <c r="FF21" s="90">
        <f t="shared" si="3"/>
        <v>308.375</v>
      </c>
      <c r="FG21" s="90">
        <f>EU21*Prices!$B$11</f>
        <v>68.75</v>
      </c>
      <c r="FH21" s="90">
        <f t="shared" si="4"/>
        <v>315.25</v>
      </c>
      <c r="FI21" s="90">
        <f>EU21*Prices!$B$12</f>
        <v>82.5</v>
      </c>
      <c r="FJ21" s="90">
        <f t="shared" si="5"/>
        <v>329</v>
      </c>
      <c r="FK21" s="90">
        <f>EU21*Prices!$B$13</f>
        <v>89.375</v>
      </c>
      <c r="FL21" s="90">
        <f t="shared" si="6"/>
        <v>335.875</v>
      </c>
      <c r="FM21" s="90">
        <f>EU21*Prices!$B$14</f>
        <v>106.5625</v>
      </c>
      <c r="FN21" s="90">
        <f t="shared" si="7"/>
        <v>353.0625</v>
      </c>
      <c r="FO21" s="90">
        <f>EU21*Prices!$B$15</f>
        <v>120.3125</v>
      </c>
      <c r="FP21" s="90">
        <f t="shared" si="8"/>
        <v>366.8125</v>
      </c>
      <c r="FQ21" s="90">
        <f>EU21*Prices!$B$16</f>
        <v>168.4375</v>
      </c>
      <c r="FR21" s="90">
        <f t="shared" si="9"/>
        <v>414.9375</v>
      </c>
      <c r="FS21" s="90">
        <f>EU21*Prices!$B$17</f>
        <v>0</v>
      </c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P21" s="73"/>
      <c r="GR21" s="74">
        <v>26</v>
      </c>
      <c r="GS21" s="83">
        <v>33</v>
      </c>
      <c r="GT21" s="84">
        <f t="shared" si="10"/>
        <v>2.75</v>
      </c>
      <c r="GU21" s="84">
        <f t="shared" si="11"/>
        <v>6.875</v>
      </c>
      <c r="GV21" s="85">
        <v>3</v>
      </c>
      <c r="GW21" s="85"/>
      <c r="GX21" s="86">
        <v>3</v>
      </c>
      <c r="GY21" s="85">
        <v>26</v>
      </c>
      <c r="GZ21" s="87">
        <f>(GY21*1.2)*(Prices!$B$5/32)</f>
        <v>39</v>
      </c>
      <c r="HA21" s="88">
        <f>(GY21*1.3)*(Prices!$C$4/32)</f>
        <v>67.600000000000009</v>
      </c>
      <c r="HB21" s="88">
        <f>GV21*Prices!$B$2+GW21*Prices!$B$3</f>
        <v>120</v>
      </c>
      <c r="HC21" s="89">
        <f>GU21*Prices!$B$9</f>
        <v>41.25</v>
      </c>
      <c r="HD21" s="90">
        <f t="shared" si="12"/>
        <v>270.85000000000002</v>
      </c>
      <c r="HE21" s="90">
        <f>GU21*Prices!$B$10</f>
        <v>61.875</v>
      </c>
      <c r="HF21" s="90">
        <f t="shared" si="13"/>
        <v>291.47500000000002</v>
      </c>
      <c r="HG21" s="90">
        <f>GU21*Prices!$B$11</f>
        <v>68.75</v>
      </c>
      <c r="HH21" s="90">
        <f t="shared" si="14"/>
        <v>298.35000000000002</v>
      </c>
      <c r="HI21" s="90">
        <f>GU21*Prices!$B$12</f>
        <v>82.5</v>
      </c>
      <c r="HJ21" s="90">
        <f t="shared" si="15"/>
        <v>312.10000000000002</v>
      </c>
      <c r="HK21" s="90">
        <f>GU21*Prices!$B$13</f>
        <v>89.375</v>
      </c>
      <c r="HL21" s="90">
        <f t="shared" si="16"/>
        <v>318.97500000000002</v>
      </c>
      <c r="HM21" s="90">
        <f>GU21*Prices!$B$14</f>
        <v>106.5625</v>
      </c>
      <c r="HN21" s="90">
        <f t="shared" si="17"/>
        <v>336.16250000000002</v>
      </c>
      <c r="HO21" s="90">
        <f>GU21*Prices!$B$15</f>
        <v>120.3125</v>
      </c>
      <c r="HP21" s="90">
        <f t="shared" si="18"/>
        <v>349.91250000000002</v>
      </c>
      <c r="HQ21" s="90">
        <f>GU21*Prices!$B$16</f>
        <v>168.4375</v>
      </c>
      <c r="HR21" s="90">
        <f t="shared" si="19"/>
        <v>398.03750000000002</v>
      </c>
      <c r="HS21" s="90">
        <f>GU21*Prices!$B$17</f>
        <v>0</v>
      </c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P21" s="73"/>
      <c r="IQ21" s="73"/>
      <c r="IS21" s="74">
        <v>26</v>
      </c>
      <c r="IT21" s="203">
        <v>33</v>
      </c>
      <c r="IU21" s="204">
        <f t="shared" si="20"/>
        <v>2.75</v>
      </c>
      <c r="IV21" s="204">
        <f t="shared" si="21"/>
        <v>6.875</v>
      </c>
      <c r="IW21" s="205">
        <v>3</v>
      </c>
      <c r="IX21" s="205"/>
      <c r="IY21" s="76">
        <f t="shared" si="43"/>
        <v>183.58499999999998</v>
      </c>
      <c r="IZ21" s="205">
        <v>26</v>
      </c>
      <c r="JA21" s="206">
        <f>(IZ21*1.2)*(Prices!$B$5/32)</f>
        <v>39</v>
      </c>
      <c r="JB21" s="78">
        <f>(IZ21*1.3)*(Prices!$B$4/32)</f>
        <v>84.500000000000014</v>
      </c>
      <c r="JC21" s="78">
        <f>IW21*Prices!$B$2+IX21*Prices!$B$3</f>
        <v>120</v>
      </c>
      <c r="JD21" s="207">
        <f>IV21*Prices!$B$9</f>
        <v>41.25</v>
      </c>
      <c r="JE21" s="208">
        <f t="shared" si="22"/>
        <v>468.33499999999998</v>
      </c>
      <c r="JF21" s="208">
        <f>IV21*Prices!$B$10</f>
        <v>61.875</v>
      </c>
      <c r="JG21" s="208">
        <f t="shared" si="23"/>
        <v>488.96</v>
      </c>
      <c r="JH21" s="208">
        <f>IV21*Prices!$B$11</f>
        <v>68.75</v>
      </c>
      <c r="JI21" s="208">
        <f t="shared" si="24"/>
        <v>495.83499999999998</v>
      </c>
      <c r="JJ21" s="208">
        <f>IV21*Prices!$B$12</f>
        <v>82.5</v>
      </c>
      <c r="JK21" s="208">
        <f t="shared" si="25"/>
        <v>509.58499999999998</v>
      </c>
      <c r="JL21" s="208">
        <f>IV21*Prices!$B$13</f>
        <v>89.375</v>
      </c>
      <c r="JM21" s="208">
        <f t="shared" si="26"/>
        <v>516.46</v>
      </c>
      <c r="JN21" s="208">
        <f>IV21*Prices!$B$14</f>
        <v>106.5625</v>
      </c>
      <c r="JO21" s="208">
        <f t="shared" si="27"/>
        <v>533.64750000000004</v>
      </c>
      <c r="JP21" s="208">
        <f>IV21*Prices!$B$15</f>
        <v>120.3125</v>
      </c>
      <c r="JQ21" s="208">
        <f t="shared" si="28"/>
        <v>547.39750000000004</v>
      </c>
      <c r="JR21" s="208">
        <f>IV21*Prices!$B$16</f>
        <v>168.4375</v>
      </c>
      <c r="JS21" s="208">
        <f t="shared" si="29"/>
        <v>595.52250000000004</v>
      </c>
      <c r="JT21" s="208">
        <f>IV21*Prices!$B$17</f>
        <v>0</v>
      </c>
      <c r="JU21" s="208"/>
      <c r="JV21" s="208"/>
      <c r="JW21" s="208"/>
      <c r="JX21" s="208"/>
      <c r="JY21" s="208"/>
      <c r="JZ21" s="208"/>
      <c r="KA21" s="208"/>
      <c r="KB21" s="208"/>
      <c r="KC21" s="208"/>
      <c r="KD21" s="208"/>
      <c r="KE21" s="208"/>
      <c r="KF21" s="208"/>
      <c r="KG21" s="208"/>
      <c r="KH21" s="208"/>
      <c r="KI21" s="208"/>
      <c r="KJ21" s="208"/>
      <c r="KK21" s="208"/>
      <c r="KL21" s="208"/>
      <c r="KM21" s="208"/>
      <c r="KN21" s="208"/>
      <c r="KO21" s="208"/>
      <c r="KP21" s="208"/>
      <c r="KQ21" s="208"/>
      <c r="KR21" s="208"/>
      <c r="KS21" s="208"/>
      <c r="KT21" s="208"/>
      <c r="KU21" s="208"/>
      <c r="KV21" s="208"/>
      <c r="KW21" s="208"/>
      <c r="KX21" s="208"/>
      <c r="KY21" s="208"/>
      <c r="KZ21" s="208"/>
      <c r="LA21" s="197">
        <v>1</v>
      </c>
      <c r="LB21" s="200">
        <v>2</v>
      </c>
      <c r="LC21" s="82">
        <f t="shared" si="44"/>
        <v>62.639999999999993</v>
      </c>
      <c r="LD21" s="82">
        <f t="shared" si="45"/>
        <v>83.16</v>
      </c>
      <c r="LE21" s="82">
        <f t="shared" si="46"/>
        <v>15.125</v>
      </c>
      <c r="LF21" s="82">
        <f t="shared" si="47"/>
        <v>47.514999999999993</v>
      </c>
      <c r="LG21" s="80">
        <f t="shared" si="48"/>
        <v>68.034999999999997</v>
      </c>
      <c r="LH21" s="234">
        <f t="shared" si="49"/>
        <v>183.58499999999998</v>
      </c>
      <c r="LI21" s="73"/>
      <c r="LK21" s="74">
        <v>26</v>
      </c>
      <c r="LL21" s="203">
        <v>33</v>
      </c>
      <c r="LM21" s="204">
        <f t="shared" si="30"/>
        <v>2.75</v>
      </c>
      <c r="LN21" s="204">
        <f t="shared" si="31"/>
        <v>6.875</v>
      </c>
      <c r="LO21" s="205">
        <v>3</v>
      </c>
      <c r="LP21" s="205"/>
      <c r="LQ21" s="76">
        <f t="shared" si="50"/>
        <v>183.58499999999998</v>
      </c>
      <c r="LR21" s="205">
        <v>26</v>
      </c>
      <c r="LS21" s="206">
        <f>(LR21*1.2)*(Prices!$B$5/32)</f>
        <v>39</v>
      </c>
      <c r="LT21" s="78">
        <f>(LR21*1.3)*(Prices!$C$4/32)</f>
        <v>67.600000000000009</v>
      </c>
      <c r="LU21" s="78">
        <f>LO21*Prices!$B$2+LP21*Prices!$B$3</f>
        <v>120</v>
      </c>
      <c r="LV21" s="207">
        <f>LN21*Prices!$B$9</f>
        <v>41.25</v>
      </c>
      <c r="LW21" s="208">
        <f t="shared" si="32"/>
        <v>451.435</v>
      </c>
      <c r="LX21" s="208">
        <f>LN21*Prices!$B$10</f>
        <v>61.875</v>
      </c>
      <c r="LY21" s="208">
        <f t="shared" si="33"/>
        <v>472.06</v>
      </c>
      <c r="LZ21" s="208">
        <f>LN21*Prices!$B$11</f>
        <v>68.75</v>
      </c>
      <c r="MA21" s="208">
        <f t="shared" si="34"/>
        <v>478.935</v>
      </c>
      <c r="MB21" s="208">
        <f>LN21*Prices!$B$12</f>
        <v>82.5</v>
      </c>
      <c r="MC21" s="208">
        <f t="shared" si="35"/>
        <v>492.685</v>
      </c>
      <c r="MD21" s="208">
        <f>LN21*Prices!$B$13</f>
        <v>89.375</v>
      </c>
      <c r="ME21" s="208">
        <f t="shared" si="36"/>
        <v>499.56</v>
      </c>
      <c r="MF21" s="208">
        <f>LN21*Prices!$B$14</f>
        <v>106.5625</v>
      </c>
      <c r="MG21" s="208">
        <f t="shared" si="37"/>
        <v>516.74749999999995</v>
      </c>
      <c r="MH21" s="208">
        <f>LN21*Prices!$B$15</f>
        <v>120.3125</v>
      </c>
      <c r="MI21" s="208">
        <f t="shared" si="38"/>
        <v>530.49749999999995</v>
      </c>
      <c r="MJ21" s="208">
        <f>LN21*Prices!$B$16</f>
        <v>168.4375</v>
      </c>
      <c r="MK21" s="208">
        <f t="shared" si="39"/>
        <v>578.62249999999995</v>
      </c>
      <c r="ML21" s="208">
        <f>LN21*Prices!$B$17</f>
        <v>0</v>
      </c>
      <c r="MM21" s="208"/>
      <c r="MN21" s="208"/>
      <c r="MO21" s="208"/>
      <c r="MP21" s="208"/>
      <c r="MQ21" s="208"/>
      <c r="MR21" s="208"/>
      <c r="MS21" s="208"/>
      <c r="MT21" s="208"/>
      <c r="MU21" s="208"/>
      <c r="MV21" s="208"/>
      <c r="MW21" s="208"/>
      <c r="MX21" s="208"/>
      <c r="MY21" s="208"/>
      <c r="MZ21" s="208"/>
      <c r="NA21" s="208"/>
    </row>
    <row r="22" spans="1:365" ht="18" customHeight="1" x14ac:dyDescent="0.25">
      <c r="A22" s="160" t="s">
        <v>124</v>
      </c>
      <c r="B22" s="69" t="s">
        <v>93</v>
      </c>
      <c r="C22" s="69" t="str">
        <f t="shared" si="40"/>
        <v>Base Cab: 3 drawers (34" to 36")</v>
      </c>
      <c r="D22" s="70" t="s">
        <v>117</v>
      </c>
      <c r="E22" s="68" t="s">
        <v>113</v>
      </c>
      <c r="F22" s="267" t="s">
        <v>124</v>
      </c>
      <c r="G22" s="261">
        <f>ROUND(FD22/Prices!$B$27,0)</f>
        <v>711</v>
      </c>
      <c r="H22" s="71">
        <f>G22*Prices!$B$6+G22</f>
        <v>817.65</v>
      </c>
      <c r="I22" s="71">
        <f>ROUND(FF22/Prices!$B$27,0)</f>
        <v>765</v>
      </c>
      <c r="J22" s="71">
        <f>I22*Prices!$B$6+I22</f>
        <v>879.75</v>
      </c>
      <c r="K22" s="71">
        <f>ROUND(FH22/Prices!$B$27,0)</f>
        <v>782</v>
      </c>
      <c r="L22" s="71">
        <f>K22*Prices!$B$6+K22</f>
        <v>899.3</v>
      </c>
      <c r="M22" s="71">
        <f>ROUND(FJ22/Prices!$B$27,0)</f>
        <v>818</v>
      </c>
      <c r="N22" s="71">
        <f>M22*Prices!$B$6+M22</f>
        <v>940.7</v>
      </c>
      <c r="O22" s="71">
        <f>ROUND(FL22/Prices!$B$27,0)</f>
        <v>836</v>
      </c>
      <c r="P22" s="71">
        <f>O22*Prices!$B$6+O22</f>
        <v>961.4</v>
      </c>
      <c r="Q22" s="71">
        <f>ROUND(FN22/Prices!$B$27,0)</f>
        <v>881</v>
      </c>
      <c r="R22" s="71">
        <f>Q22*Prices!$B$6+Q22</f>
        <v>1013.15</v>
      </c>
      <c r="S22" s="71">
        <f>ROUND(FP22/Prices!$B$27,0)</f>
        <v>916</v>
      </c>
      <c r="T22" s="71">
        <f>S22*Prices!$B$6+S22</f>
        <v>1053.4000000000001</v>
      </c>
      <c r="U22" s="71">
        <f>ROUND(FR22/Prices!$B$27,0)</f>
        <v>1041</v>
      </c>
      <c r="V22" s="71">
        <f>U22*Prices!$B$6+U22</f>
        <v>1197.1500000000001</v>
      </c>
      <c r="W22" s="55"/>
      <c r="X22" s="55"/>
      <c r="Y22" s="55"/>
      <c r="Z22" s="55"/>
      <c r="AA22" s="55"/>
      <c r="AB22" s="71">
        <f>ROUND(HD22/Prices!$B$27,0)</f>
        <v>668</v>
      </c>
      <c r="AC22" s="71">
        <f>AB22*Prices!$B$6+AB22</f>
        <v>768.2</v>
      </c>
      <c r="AD22" s="71">
        <f>ROUND(HF22/Prices!$B$27,0)</f>
        <v>722</v>
      </c>
      <c r="AE22" s="71">
        <f>AD22*Prices!$B$6+AD22</f>
        <v>830.3</v>
      </c>
      <c r="AF22" s="71">
        <f>ROUND(HH22/Prices!$B$27,0)</f>
        <v>740</v>
      </c>
      <c r="AG22" s="71">
        <f>AF22*Prices!$B$6+AF22</f>
        <v>851</v>
      </c>
      <c r="AH22" s="71">
        <f>ROUND(HJ22/Prices!$B$27,0)</f>
        <v>776</v>
      </c>
      <c r="AI22" s="71">
        <f>AH22*Prices!$B$6+AH22</f>
        <v>892.4</v>
      </c>
      <c r="AJ22" s="71">
        <f>ROUND(HL22/Prices!$B$27,0)</f>
        <v>793</v>
      </c>
      <c r="AK22" s="71">
        <f>AJ22*Prices!$B$6+AJ22</f>
        <v>911.95</v>
      </c>
      <c r="AL22" s="71">
        <f>ROUND(HN22/Prices!$B$27,0)</f>
        <v>838</v>
      </c>
      <c r="AM22" s="71">
        <f>AL22*Prices!$B$6+AL22</f>
        <v>963.7</v>
      </c>
      <c r="AN22" s="71">
        <f>ROUND(HP22/Prices!$B$27,0)</f>
        <v>874</v>
      </c>
      <c r="AO22" s="71">
        <f>AN22*Prices!$B$6+AN22</f>
        <v>1005.1</v>
      </c>
      <c r="AP22" s="71">
        <f>ROUND(HR22/Prices!$B$27,0)</f>
        <v>999</v>
      </c>
      <c r="AQ22" s="71">
        <f>AP22*Prices!$B$6+AP22</f>
        <v>1148.8499999999999</v>
      </c>
      <c r="AW22" s="71">
        <f t="shared" si="53"/>
        <v>668</v>
      </c>
      <c r="AX22" s="71">
        <f t="shared" si="53"/>
        <v>768.2</v>
      </c>
      <c r="AY22" s="71">
        <f t="shared" si="53"/>
        <v>722</v>
      </c>
      <c r="AZ22" s="71">
        <f t="shared" si="53"/>
        <v>830.3</v>
      </c>
      <c r="BA22" s="71">
        <f t="shared" si="53"/>
        <v>740</v>
      </c>
      <c r="BB22" s="71">
        <f t="shared" si="53"/>
        <v>851</v>
      </c>
      <c r="BC22" s="71">
        <f t="shared" si="53"/>
        <v>776</v>
      </c>
      <c r="BD22" s="71">
        <f t="shared" si="53"/>
        <v>892.4</v>
      </c>
      <c r="BE22" s="71">
        <f t="shared" si="53"/>
        <v>793</v>
      </c>
      <c r="BF22" s="71">
        <f t="shared" si="53"/>
        <v>911.95</v>
      </c>
      <c r="BG22" s="71">
        <f t="shared" si="53"/>
        <v>838</v>
      </c>
      <c r="BH22" s="71">
        <f t="shared" si="53"/>
        <v>963.7</v>
      </c>
      <c r="BI22" s="71">
        <f t="shared" si="53"/>
        <v>874</v>
      </c>
      <c r="BJ22" s="71">
        <f t="shared" si="53"/>
        <v>1005.1</v>
      </c>
      <c r="BK22" s="71">
        <f t="shared" si="53"/>
        <v>999</v>
      </c>
      <c r="BL22" s="71">
        <f t="shared" si="51"/>
        <v>1148.8499999999999</v>
      </c>
      <c r="BM22" s="55"/>
      <c r="BN22" s="72"/>
      <c r="BO22" s="72"/>
      <c r="BP22" s="72"/>
      <c r="BQ22" s="72"/>
      <c r="BR22" s="72"/>
      <c r="BS22" s="72"/>
      <c r="BT22" s="55"/>
      <c r="BU22" s="71">
        <f>ROUND(JE22/Prices!$B$27,0)</f>
        <v>1161</v>
      </c>
      <c r="BV22" s="71">
        <f>BU22*Prices!$B$6+BU22</f>
        <v>1335.15</v>
      </c>
      <c r="BW22" s="71">
        <f>ROUND(JG22/Prices!$B$27,0)</f>
        <v>1215</v>
      </c>
      <c r="BX22" s="71">
        <f>BW22*Prices!$B$6+BW22</f>
        <v>1397.25</v>
      </c>
      <c r="BY22" s="71">
        <f>ROUND(JI22/Prices!$B$27,0)</f>
        <v>1233</v>
      </c>
      <c r="BZ22" s="71">
        <f>BY22*Prices!$B$6+BY22</f>
        <v>1417.95</v>
      </c>
      <c r="CA22" s="71">
        <f>ROUND(JK22/Prices!$B$27,0)</f>
        <v>1269</v>
      </c>
      <c r="CB22" s="71">
        <f>CA22*Prices!$B$6+CA22</f>
        <v>1459.35</v>
      </c>
      <c r="CC22" s="71">
        <f>ROUND(JM22/Prices!$B$27,0)</f>
        <v>1286</v>
      </c>
      <c r="CD22" s="71">
        <f>CC22*Prices!$B$6+CC22</f>
        <v>1478.9</v>
      </c>
      <c r="CE22" s="71">
        <f>ROUND(JO22/Prices!$B$27,0)</f>
        <v>1331</v>
      </c>
      <c r="CF22" s="71">
        <f>CE22*Prices!$B$6+CE22</f>
        <v>1530.65</v>
      </c>
      <c r="CG22" s="71">
        <f>ROUND(JQ22/Prices!$B$27,0)</f>
        <v>1367</v>
      </c>
      <c r="CH22" s="71">
        <f>CG22*Prices!$B$6+CG22</f>
        <v>1572.05</v>
      </c>
      <c r="CI22" s="71">
        <f>ROUND(JS22/Prices!$B$27,0)</f>
        <v>1492</v>
      </c>
      <c r="CJ22" s="71">
        <f>CI22*Prices!$B$6+CI22</f>
        <v>1715.8</v>
      </c>
      <c r="CK22" s="55"/>
      <c r="CL22" s="55"/>
      <c r="CM22" s="55"/>
      <c r="CN22" s="55"/>
      <c r="CO22" s="55"/>
      <c r="CP22" s="71">
        <f>ROUND(LW22/Prices!$B$27,0)</f>
        <v>1119</v>
      </c>
      <c r="CQ22" s="71">
        <f>CP22*Prices!$B$6+CP22</f>
        <v>1286.8499999999999</v>
      </c>
      <c r="CR22" s="71">
        <f>ROUND(LY22/Prices!$B$27,0)</f>
        <v>1172</v>
      </c>
      <c r="CS22" s="71">
        <f>CR22*Prices!$B$6+CR22</f>
        <v>1347.8</v>
      </c>
      <c r="CT22" s="71">
        <f>ROUND(MA22/Prices!$B$27,0)</f>
        <v>1190</v>
      </c>
      <c r="CU22" s="71">
        <f>CT22*Prices!$B$6+CT22</f>
        <v>1368.5</v>
      </c>
      <c r="CV22" s="71">
        <f>ROUND(MC22/Prices!$B$27,0)</f>
        <v>1226</v>
      </c>
      <c r="CW22" s="71">
        <f>CV22*Prices!$B$6+CV22</f>
        <v>1409.9</v>
      </c>
      <c r="CX22" s="71">
        <f>ROUND(ME22/Prices!$B$27,0)</f>
        <v>1244</v>
      </c>
      <c r="CY22" s="71">
        <f>CX22*Prices!$B$6+CX22</f>
        <v>1430.6</v>
      </c>
      <c r="CZ22" s="71">
        <f>ROUND(MG22/Prices!$B$27,0)</f>
        <v>1289</v>
      </c>
      <c r="DA22" s="71">
        <f>CZ22*Prices!$B$6+CZ22</f>
        <v>1482.35</v>
      </c>
      <c r="DB22" s="71">
        <f>ROUND(MI22/Prices!$B$27,0)</f>
        <v>1324</v>
      </c>
      <c r="DC22" s="71">
        <f>DB22*Prices!$B$6+DB22</f>
        <v>1522.6</v>
      </c>
      <c r="DD22" s="71">
        <f>ROUND(MK22/Prices!$B$27,0)</f>
        <v>1449</v>
      </c>
      <c r="DE22" s="71">
        <f>DD22*Prices!$B$6+DD22</f>
        <v>1666.35</v>
      </c>
      <c r="DK22" s="71">
        <f t="shared" si="54"/>
        <v>1119</v>
      </c>
      <c r="DL22" s="71">
        <f t="shared" si="54"/>
        <v>1286.8499999999999</v>
      </c>
      <c r="DM22" s="71">
        <f t="shared" si="54"/>
        <v>1172</v>
      </c>
      <c r="DN22" s="71">
        <f t="shared" si="54"/>
        <v>1347.8</v>
      </c>
      <c r="DO22" s="71">
        <f t="shared" si="54"/>
        <v>1190</v>
      </c>
      <c r="DP22" s="71">
        <f t="shared" si="54"/>
        <v>1368.5</v>
      </c>
      <c r="DQ22" s="71">
        <f t="shared" si="54"/>
        <v>1226</v>
      </c>
      <c r="DR22" s="71">
        <f t="shared" si="54"/>
        <v>1409.9</v>
      </c>
      <c r="DS22" s="71">
        <f t="shared" si="54"/>
        <v>1244</v>
      </c>
      <c r="DT22" s="71">
        <f t="shared" si="54"/>
        <v>1430.6</v>
      </c>
      <c r="DU22" s="71">
        <f t="shared" si="54"/>
        <v>1289</v>
      </c>
      <c r="DV22" s="71">
        <f t="shared" si="54"/>
        <v>1482.35</v>
      </c>
      <c r="DW22" s="71">
        <f t="shared" si="54"/>
        <v>1324</v>
      </c>
      <c r="DX22" s="71">
        <f t="shared" si="54"/>
        <v>1522.6</v>
      </c>
      <c r="DY22" s="71">
        <f t="shared" si="54"/>
        <v>1449</v>
      </c>
      <c r="DZ22" s="71">
        <f t="shared" si="52"/>
        <v>1666.35</v>
      </c>
      <c r="EA22" s="55"/>
      <c r="EB22" s="55"/>
      <c r="EC22" s="72"/>
      <c r="ED22" s="72"/>
      <c r="EE22" s="72"/>
      <c r="EF22" s="72"/>
      <c r="EG22" s="72"/>
      <c r="EH22" s="72"/>
      <c r="EI22" s="55"/>
      <c r="EJ22" s="55"/>
      <c r="EK22" s="55"/>
      <c r="EL22" s="55"/>
      <c r="EM22" s="55"/>
      <c r="EN22" s="55"/>
      <c r="EO22" s="73"/>
      <c r="EP22" s="73"/>
      <c r="ER22" s="74">
        <v>27.5</v>
      </c>
      <c r="ES22" s="83">
        <v>36</v>
      </c>
      <c r="ET22" s="84">
        <f t="shared" si="41"/>
        <v>3</v>
      </c>
      <c r="EU22" s="84">
        <f t="shared" si="42"/>
        <v>7.5</v>
      </c>
      <c r="EV22" s="85">
        <v>3</v>
      </c>
      <c r="EW22" s="85"/>
      <c r="EX22" s="86">
        <v>3</v>
      </c>
      <c r="EY22" s="85">
        <v>27.5</v>
      </c>
      <c r="EZ22" s="87">
        <f>(EY22*1.2)*(Prices!$B$5/32)</f>
        <v>41.25</v>
      </c>
      <c r="FA22" s="88">
        <f>(EY22*1.3)*(Prices!$B$4/32)</f>
        <v>89.375</v>
      </c>
      <c r="FB22" s="88">
        <f>EV22*Prices!$B$2+EW22*Prices!$B$3</f>
        <v>120</v>
      </c>
      <c r="FC22" s="89">
        <f>EU22*Prices!$B$9</f>
        <v>45</v>
      </c>
      <c r="FD22" s="90">
        <f t="shared" si="2"/>
        <v>298.625</v>
      </c>
      <c r="FE22" s="90">
        <f>EU22*Prices!$B$10</f>
        <v>67.5</v>
      </c>
      <c r="FF22" s="90">
        <f t="shared" si="3"/>
        <v>321.125</v>
      </c>
      <c r="FG22" s="90">
        <f>EU22*Prices!$B$11</f>
        <v>75</v>
      </c>
      <c r="FH22" s="90">
        <f t="shared" si="4"/>
        <v>328.625</v>
      </c>
      <c r="FI22" s="90">
        <f>EU22*Prices!$B$12</f>
        <v>90</v>
      </c>
      <c r="FJ22" s="90">
        <f t="shared" si="5"/>
        <v>343.625</v>
      </c>
      <c r="FK22" s="90">
        <f>EU22*Prices!$B$13</f>
        <v>97.5</v>
      </c>
      <c r="FL22" s="90">
        <f t="shared" si="6"/>
        <v>351.125</v>
      </c>
      <c r="FM22" s="90">
        <f>EU22*Prices!$B$14</f>
        <v>116.25</v>
      </c>
      <c r="FN22" s="90">
        <f t="shared" si="7"/>
        <v>369.875</v>
      </c>
      <c r="FO22" s="90">
        <f>EU22*Prices!$B$15</f>
        <v>131.25</v>
      </c>
      <c r="FP22" s="90">
        <f t="shared" si="8"/>
        <v>384.875</v>
      </c>
      <c r="FQ22" s="90">
        <f>EU22*Prices!$B$16</f>
        <v>183.75</v>
      </c>
      <c r="FR22" s="90">
        <f t="shared" si="9"/>
        <v>437.375</v>
      </c>
      <c r="FS22" s="90">
        <f>EU22*Prices!$B$17</f>
        <v>0</v>
      </c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P22" s="73"/>
      <c r="GR22" s="74">
        <v>27.5</v>
      </c>
      <c r="GS22" s="83">
        <v>36</v>
      </c>
      <c r="GT22" s="84">
        <f t="shared" si="10"/>
        <v>3</v>
      </c>
      <c r="GU22" s="84">
        <f t="shared" si="11"/>
        <v>7.5</v>
      </c>
      <c r="GV22" s="85">
        <v>3</v>
      </c>
      <c r="GW22" s="85"/>
      <c r="GX22" s="86">
        <v>3</v>
      </c>
      <c r="GY22" s="85">
        <v>27.5</v>
      </c>
      <c r="GZ22" s="87">
        <f>(GY22*1.2)*(Prices!$B$5/32)</f>
        <v>41.25</v>
      </c>
      <c r="HA22" s="88">
        <f>(GY22*1.3)*(Prices!$C$4/32)</f>
        <v>71.5</v>
      </c>
      <c r="HB22" s="88">
        <f>GV22*Prices!$B$2+GW22*Prices!$B$3</f>
        <v>120</v>
      </c>
      <c r="HC22" s="89">
        <f>GU22*Prices!$B$9</f>
        <v>45</v>
      </c>
      <c r="HD22" s="90">
        <f t="shared" si="12"/>
        <v>280.75</v>
      </c>
      <c r="HE22" s="90">
        <f>GU22*Prices!$B$10</f>
        <v>67.5</v>
      </c>
      <c r="HF22" s="90">
        <f t="shared" si="13"/>
        <v>303.25</v>
      </c>
      <c r="HG22" s="90">
        <f>GU22*Prices!$B$11</f>
        <v>75</v>
      </c>
      <c r="HH22" s="90">
        <f t="shared" si="14"/>
        <v>310.75</v>
      </c>
      <c r="HI22" s="90">
        <f>GU22*Prices!$B$12</f>
        <v>90</v>
      </c>
      <c r="HJ22" s="90">
        <f t="shared" si="15"/>
        <v>325.75</v>
      </c>
      <c r="HK22" s="90">
        <f>GU22*Prices!$B$13</f>
        <v>97.5</v>
      </c>
      <c r="HL22" s="90">
        <f t="shared" si="16"/>
        <v>333.25</v>
      </c>
      <c r="HM22" s="90">
        <f>GU22*Prices!$B$14</f>
        <v>116.25</v>
      </c>
      <c r="HN22" s="90">
        <f t="shared" si="17"/>
        <v>352</v>
      </c>
      <c r="HO22" s="90">
        <f>GU22*Prices!$B$15</f>
        <v>131.25</v>
      </c>
      <c r="HP22" s="90">
        <f t="shared" si="18"/>
        <v>367</v>
      </c>
      <c r="HQ22" s="90">
        <f>GU22*Prices!$B$16</f>
        <v>183.75</v>
      </c>
      <c r="HR22" s="90">
        <f t="shared" si="19"/>
        <v>419.5</v>
      </c>
      <c r="HS22" s="90">
        <f>GU22*Prices!$B$17</f>
        <v>0</v>
      </c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P22" s="73"/>
      <c r="IQ22" s="73"/>
      <c r="IS22" s="74">
        <v>27.5</v>
      </c>
      <c r="IT22" s="203">
        <v>36</v>
      </c>
      <c r="IU22" s="204">
        <f t="shared" si="20"/>
        <v>3</v>
      </c>
      <c r="IV22" s="204">
        <f t="shared" si="21"/>
        <v>7.5</v>
      </c>
      <c r="IW22" s="205">
        <v>3</v>
      </c>
      <c r="IX22" s="205"/>
      <c r="IY22" s="76">
        <f t="shared" si="43"/>
        <v>192.18</v>
      </c>
      <c r="IZ22" s="205">
        <v>27.5</v>
      </c>
      <c r="JA22" s="206">
        <f>(IZ22*1.2)*(Prices!$B$5/32)</f>
        <v>41.25</v>
      </c>
      <c r="JB22" s="78">
        <f>(IZ22*1.3)*(Prices!$B$4/32)</f>
        <v>89.375</v>
      </c>
      <c r="JC22" s="78">
        <f>IW22*Prices!$B$2+IX22*Prices!$B$3</f>
        <v>120</v>
      </c>
      <c r="JD22" s="207">
        <f>IV22*Prices!$B$9</f>
        <v>45</v>
      </c>
      <c r="JE22" s="208">
        <f t="shared" si="22"/>
        <v>487.80500000000001</v>
      </c>
      <c r="JF22" s="208">
        <f>IV22*Prices!$B$10</f>
        <v>67.5</v>
      </c>
      <c r="JG22" s="208">
        <f t="shared" si="23"/>
        <v>510.30500000000001</v>
      </c>
      <c r="JH22" s="208">
        <f>IV22*Prices!$B$11</f>
        <v>75</v>
      </c>
      <c r="JI22" s="208">
        <f t="shared" si="24"/>
        <v>517.80500000000006</v>
      </c>
      <c r="JJ22" s="208">
        <f>IV22*Prices!$B$12</f>
        <v>90</v>
      </c>
      <c r="JK22" s="208">
        <f t="shared" si="25"/>
        <v>532.80500000000006</v>
      </c>
      <c r="JL22" s="208">
        <f>IV22*Prices!$B$13</f>
        <v>97.5</v>
      </c>
      <c r="JM22" s="208">
        <f t="shared" si="26"/>
        <v>540.30500000000006</v>
      </c>
      <c r="JN22" s="208">
        <f>IV22*Prices!$B$14</f>
        <v>116.25</v>
      </c>
      <c r="JO22" s="208">
        <f t="shared" si="27"/>
        <v>559.05500000000006</v>
      </c>
      <c r="JP22" s="208">
        <f>IV22*Prices!$B$15</f>
        <v>131.25</v>
      </c>
      <c r="JQ22" s="208">
        <f t="shared" si="28"/>
        <v>574.05500000000006</v>
      </c>
      <c r="JR22" s="208">
        <f>IV22*Prices!$B$16</f>
        <v>183.75</v>
      </c>
      <c r="JS22" s="208">
        <f t="shared" si="29"/>
        <v>626.55500000000006</v>
      </c>
      <c r="JT22" s="208">
        <f>IV22*Prices!$B$17</f>
        <v>0</v>
      </c>
      <c r="JU22" s="208"/>
      <c r="JV22" s="208"/>
      <c r="JW22" s="208"/>
      <c r="JX22" s="208"/>
      <c r="JY22" s="208"/>
      <c r="JZ22" s="208"/>
      <c r="KA22" s="208"/>
      <c r="KB22" s="208"/>
      <c r="KC22" s="208"/>
      <c r="KD22" s="208"/>
      <c r="KE22" s="208"/>
      <c r="KF22" s="208"/>
      <c r="KG22" s="208"/>
      <c r="KH22" s="208"/>
      <c r="KI22" s="208"/>
      <c r="KJ22" s="208"/>
      <c r="KK22" s="208"/>
      <c r="KL22" s="208"/>
      <c r="KM22" s="208"/>
      <c r="KN22" s="208"/>
      <c r="KO22" s="208"/>
      <c r="KP22" s="208"/>
      <c r="KQ22" s="208"/>
      <c r="KR22" s="208"/>
      <c r="KS22" s="208"/>
      <c r="KT22" s="208"/>
      <c r="KU22" s="208"/>
      <c r="KV22" s="208"/>
      <c r="KW22" s="208"/>
      <c r="KX22" s="208"/>
      <c r="KY22" s="208"/>
      <c r="KZ22" s="208"/>
      <c r="LA22" s="197">
        <v>1</v>
      </c>
      <c r="LB22" s="200">
        <v>2</v>
      </c>
      <c r="LC22" s="82">
        <f t="shared" si="44"/>
        <v>66.11999999999999</v>
      </c>
      <c r="LD22" s="82">
        <f t="shared" si="45"/>
        <v>87.78</v>
      </c>
      <c r="LE22" s="82">
        <f t="shared" si="46"/>
        <v>16.5</v>
      </c>
      <c r="LF22" s="82">
        <f t="shared" si="47"/>
        <v>49.61999999999999</v>
      </c>
      <c r="LG22" s="80">
        <f t="shared" si="48"/>
        <v>71.28</v>
      </c>
      <c r="LH22" s="234">
        <f t="shared" si="49"/>
        <v>192.18</v>
      </c>
      <c r="LI22" s="73"/>
      <c r="LK22" s="74">
        <v>27.5</v>
      </c>
      <c r="LL22" s="203">
        <v>36</v>
      </c>
      <c r="LM22" s="204">
        <f t="shared" si="30"/>
        <v>3</v>
      </c>
      <c r="LN22" s="204">
        <f t="shared" si="31"/>
        <v>7.5</v>
      </c>
      <c r="LO22" s="205">
        <v>3</v>
      </c>
      <c r="LP22" s="205"/>
      <c r="LQ22" s="76">
        <f t="shared" si="50"/>
        <v>192.18</v>
      </c>
      <c r="LR22" s="205">
        <v>27.5</v>
      </c>
      <c r="LS22" s="206">
        <f>(LR22*1.2)*(Prices!$B$5/32)</f>
        <v>41.25</v>
      </c>
      <c r="LT22" s="78">
        <f>(LR22*1.3)*(Prices!$C$4/32)</f>
        <v>71.5</v>
      </c>
      <c r="LU22" s="78">
        <f>LO22*Prices!$B$2+LP22*Prices!$B$3</f>
        <v>120</v>
      </c>
      <c r="LV22" s="207">
        <f>LN22*Prices!$B$9</f>
        <v>45</v>
      </c>
      <c r="LW22" s="208">
        <f t="shared" si="32"/>
        <v>469.93</v>
      </c>
      <c r="LX22" s="208">
        <f>LN22*Prices!$B$10</f>
        <v>67.5</v>
      </c>
      <c r="LY22" s="208">
        <f t="shared" si="33"/>
        <v>492.43</v>
      </c>
      <c r="LZ22" s="208">
        <f>LN22*Prices!$B$11</f>
        <v>75</v>
      </c>
      <c r="MA22" s="208">
        <f t="shared" si="34"/>
        <v>499.93</v>
      </c>
      <c r="MB22" s="208">
        <f>LN22*Prices!$B$12</f>
        <v>90</v>
      </c>
      <c r="MC22" s="208">
        <f t="shared" si="35"/>
        <v>514.93000000000006</v>
      </c>
      <c r="MD22" s="208">
        <f>LN22*Prices!$B$13</f>
        <v>97.5</v>
      </c>
      <c r="ME22" s="208">
        <f t="shared" si="36"/>
        <v>522.43000000000006</v>
      </c>
      <c r="MF22" s="208">
        <f>LN22*Prices!$B$14</f>
        <v>116.25</v>
      </c>
      <c r="MG22" s="208">
        <f t="shared" si="37"/>
        <v>541.18000000000006</v>
      </c>
      <c r="MH22" s="208">
        <f>LN22*Prices!$B$15</f>
        <v>131.25</v>
      </c>
      <c r="MI22" s="208">
        <f t="shared" si="38"/>
        <v>556.18000000000006</v>
      </c>
      <c r="MJ22" s="208">
        <f>LN22*Prices!$B$16</f>
        <v>183.75</v>
      </c>
      <c r="MK22" s="208">
        <f t="shared" si="39"/>
        <v>608.68000000000006</v>
      </c>
      <c r="ML22" s="208">
        <f>LN22*Prices!$B$17</f>
        <v>0</v>
      </c>
      <c r="MM22" s="208"/>
      <c r="MN22" s="208"/>
      <c r="MO22" s="208"/>
      <c r="MP22" s="208"/>
      <c r="MQ22" s="208"/>
      <c r="MR22" s="208"/>
      <c r="MS22" s="208"/>
      <c r="MT22" s="208"/>
      <c r="MU22" s="208"/>
      <c r="MV22" s="208"/>
      <c r="MW22" s="208"/>
      <c r="MX22" s="208"/>
      <c r="MY22" s="208"/>
      <c r="MZ22" s="208"/>
      <c r="NA22" s="208"/>
    </row>
    <row r="23" spans="1:365" ht="18" customHeight="1" thickBot="1" x14ac:dyDescent="0.3">
      <c r="A23" s="269" t="s">
        <v>125</v>
      </c>
      <c r="B23" s="176" t="s">
        <v>93</v>
      </c>
      <c r="C23" s="176" t="str">
        <f t="shared" si="40"/>
        <v>Base Cab: 3 drawers (37" to 39" )</v>
      </c>
      <c r="D23" s="177" t="s">
        <v>117</v>
      </c>
      <c r="E23" s="178" t="s">
        <v>115</v>
      </c>
      <c r="F23" s="270" t="s">
        <v>125</v>
      </c>
      <c r="G23" s="261">
        <f>ROUND(FD23/Prices!$B$27,0)</f>
        <v>737</v>
      </c>
      <c r="H23" s="71">
        <f>G23*Prices!$B$6+G23</f>
        <v>847.55</v>
      </c>
      <c r="I23" s="71">
        <f>ROUND(FF23/Prices!$B$27,0)</f>
        <v>795</v>
      </c>
      <c r="J23" s="71">
        <f>I23*Prices!$B$6+I23</f>
        <v>914.25</v>
      </c>
      <c r="K23" s="71">
        <f>ROUND(FH23/Prices!$B$27,0)</f>
        <v>814</v>
      </c>
      <c r="L23" s="71">
        <f>K23*Prices!$B$6+K23</f>
        <v>936.1</v>
      </c>
      <c r="M23" s="71">
        <f>ROUND(FJ23/Prices!$B$27,0)</f>
        <v>853</v>
      </c>
      <c r="N23" s="71">
        <f>M23*Prices!$B$6+M23</f>
        <v>980.95</v>
      </c>
      <c r="O23" s="71">
        <f>ROUND(FL23/Prices!$B$27,0)</f>
        <v>872</v>
      </c>
      <c r="P23" s="71">
        <f>O23*Prices!$B$6+O23</f>
        <v>1002.8</v>
      </c>
      <c r="Q23" s="71">
        <f>ROUND(FN23/Prices!$B$27,0)</f>
        <v>921</v>
      </c>
      <c r="R23" s="71">
        <f>Q23*Prices!$B$6+Q23</f>
        <v>1059.1500000000001</v>
      </c>
      <c r="S23" s="71">
        <f>ROUND(FP23/Prices!$B$27,0)</f>
        <v>959</v>
      </c>
      <c r="T23" s="71">
        <f>S23*Prices!$B$6+S23</f>
        <v>1102.8499999999999</v>
      </c>
      <c r="U23" s="71">
        <f>ROUND(FR23/Prices!$B$27,0)</f>
        <v>1095</v>
      </c>
      <c r="V23" s="71">
        <f>U23*Prices!$B$6+U23</f>
        <v>1259.25</v>
      </c>
      <c r="W23" s="55"/>
      <c r="X23" s="55"/>
      <c r="Y23" s="55"/>
      <c r="Z23" s="55"/>
      <c r="AA23" s="55"/>
      <c r="AB23" s="71">
        <f>ROUND(HD23/Prices!$B$27,0)</f>
        <v>692</v>
      </c>
      <c r="AC23" s="71">
        <f>AB23*Prices!$B$6+AB23</f>
        <v>795.8</v>
      </c>
      <c r="AD23" s="71">
        <f>ROUND(HF23/Prices!$B$27,0)</f>
        <v>750</v>
      </c>
      <c r="AE23" s="71">
        <f>AD23*Prices!$B$6+AD23</f>
        <v>862.5</v>
      </c>
      <c r="AF23" s="71">
        <f>ROUND(HH23/Prices!$B$27,0)</f>
        <v>769</v>
      </c>
      <c r="AG23" s="71">
        <f>AF23*Prices!$B$6+AF23</f>
        <v>884.35</v>
      </c>
      <c r="AH23" s="71">
        <f>ROUND(HJ23/Prices!$B$27,0)</f>
        <v>808</v>
      </c>
      <c r="AI23" s="71">
        <f>AH23*Prices!$B$6+AH23</f>
        <v>929.2</v>
      </c>
      <c r="AJ23" s="71">
        <f>ROUND(HL23/Prices!$B$27,0)</f>
        <v>827</v>
      </c>
      <c r="AK23" s="71">
        <f>AJ23*Prices!$B$6+AJ23</f>
        <v>951.05</v>
      </c>
      <c r="AL23" s="71">
        <f>ROUND(HN23/Prices!$B$27,0)</f>
        <v>876</v>
      </c>
      <c r="AM23" s="71">
        <f>AL23*Prices!$B$6+AL23</f>
        <v>1007.4</v>
      </c>
      <c r="AN23" s="71">
        <f>ROUND(HP23/Prices!$B$27,0)</f>
        <v>914</v>
      </c>
      <c r="AO23" s="71">
        <f>AN23*Prices!$B$6+AN23</f>
        <v>1051.0999999999999</v>
      </c>
      <c r="AP23" s="71">
        <f>ROUND(HR23/Prices!$B$27,0)</f>
        <v>1050</v>
      </c>
      <c r="AQ23" s="71">
        <f>AP23*Prices!$B$6+AP23</f>
        <v>1207.5</v>
      </c>
      <c r="AW23" s="71">
        <f t="shared" si="53"/>
        <v>692</v>
      </c>
      <c r="AX23" s="71">
        <f t="shared" si="53"/>
        <v>795.8</v>
      </c>
      <c r="AY23" s="71">
        <f t="shared" si="53"/>
        <v>750</v>
      </c>
      <c r="AZ23" s="71">
        <f t="shared" si="53"/>
        <v>862.5</v>
      </c>
      <c r="BA23" s="71">
        <f t="shared" si="53"/>
        <v>769</v>
      </c>
      <c r="BB23" s="71">
        <f t="shared" si="53"/>
        <v>884.35</v>
      </c>
      <c r="BC23" s="71">
        <f t="shared" si="53"/>
        <v>808</v>
      </c>
      <c r="BD23" s="71">
        <f t="shared" si="53"/>
        <v>929.2</v>
      </c>
      <c r="BE23" s="71">
        <f t="shared" si="53"/>
        <v>827</v>
      </c>
      <c r="BF23" s="71">
        <f t="shared" si="53"/>
        <v>951.05</v>
      </c>
      <c r="BG23" s="71">
        <f t="shared" si="53"/>
        <v>876</v>
      </c>
      <c r="BH23" s="71">
        <f t="shared" si="53"/>
        <v>1007.4</v>
      </c>
      <c r="BI23" s="71">
        <f t="shared" si="53"/>
        <v>914</v>
      </c>
      <c r="BJ23" s="71">
        <f t="shared" si="53"/>
        <v>1051.0999999999999</v>
      </c>
      <c r="BK23" s="71">
        <f t="shared" si="53"/>
        <v>1050</v>
      </c>
      <c r="BL23" s="71">
        <f t="shared" si="51"/>
        <v>1207.5</v>
      </c>
      <c r="BM23" s="55"/>
      <c r="BN23" s="72"/>
      <c r="BO23" s="72"/>
      <c r="BP23" s="72"/>
      <c r="BQ23" s="72"/>
      <c r="BR23" s="72"/>
      <c r="BS23" s="72"/>
      <c r="BT23" s="55"/>
      <c r="BU23" s="71">
        <f>ROUND(JE23/Prices!$B$27,0)</f>
        <v>1208</v>
      </c>
      <c r="BV23" s="71">
        <f>BU23*Prices!$B$6+BU23</f>
        <v>1389.2</v>
      </c>
      <c r="BW23" s="71">
        <f>ROUND(JG23/Prices!$B$27,0)</f>
        <v>1266</v>
      </c>
      <c r="BX23" s="71">
        <f>BW23*Prices!$B$6+BW23</f>
        <v>1455.9</v>
      </c>
      <c r="BY23" s="71">
        <f>ROUND(JI23/Prices!$B$27,0)</f>
        <v>1285</v>
      </c>
      <c r="BZ23" s="71">
        <f>BY23*Prices!$B$6+BY23</f>
        <v>1477.75</v>
      </c>
      <c r="CA23" s="71">
        <f>ROUND(JK23/Prices!$B$27,0)</f>
        <v>1324</v>
      </c>
      <c r="CB23" s="71">
        <f>CA23*Prices!$B$6+CA23</f>
        <v>1522.6</v>
      </c>
      <c r="CC23" s="71">
        <f>ROUND(JM23/Prices!$B$27,0)</f>
        <v>1343</v>
      </c>
      <c r="CD23" s="71">
        <f>CC23*Prices!$B$6+CC23</f>
        <v>1544.45</v>
      </c>
      <c r="CE23" s="71">
        <f>ROUND(JO23/Prices!$B$27,0)</f>
        <v>1392</v>
      </c>
      <c r="CF23" s="71">
        <f>CE23*Prices!$B$6+CE23</f>
        <v>1600.8</v>
      </c>
      <c r="CG23" s="71">
        <f>ROUND(JQ23/Prices!$B$27,0)</f>
        <v>1430</v>
      </c>
      <c r="CH23" s="71">
        <f>CG23*Prices!$B$6+CG23</f>
        <v>1644.5</v>
      </c>
      <c r="CI23" s="71">
        <f>ROUND(JS23/Prices!$B$27,0)</f>
        <v>1566</v>
      </c>
      <c r="CJ23" s="71">
        <f>CI23*Prices!$B$6+CI23</f>
        <v>1800.9</v>
      </c>
      <c r="CK23" s="55"/>
      <c r="CL23" s="55"/>
      <c r="CM23" s="55"/>
      <c r="CN23" s="55"/>
      <c r="CO23" s="55"/>
      <c r="CP23" s="71">
        <f>ROUND(LW23/Prices!$B$27,0)</f>
        <v>1163</v>
      </c>
      <c r="CQ23" s="71">
        <f>CP23*Prices!$B$6+CP23</f>
        <v>1337.45</v>
      </c>
      <c r="CR23" s="71">
        <f>ROUND(LY23/Prices!$B$27,0)</f>
        <v>1221</v>
      </c>
      <c r="CS23" s="71">
        <f>CR23*Prices!$B$6+CR23</f>
        <v>1404.15</v>
      </c>
      <c r="CT23" s="71">
        <f>ROUND(MA23/Prices!$B$27,0)</f>
        <v>1240</v>
      </c>
      <c r="CU23" s="71">
        <f>CT23*Prices!$B$6+CT23</f>
        <v>1426</v>
      </c>
      <c r="CV23" s="71">
        <f>ROUND(MC23/Prices!$B$27,0)</f>
        <v>1279</v>
      </c>
      <c r="CW23" s="71">
        <f>CV23*Prices!$B$6+CV23</f>
        <v>1470.85</v>
      </c>
      <c r="CX23" s="71">
        <f>ROUND(ME23/Prices!$B$27,0)</f>
        <v>1298</v>
      </c>
      <c r="CY23" s="71">
        <f>CX23*Prices!$B$6+CX23</f>
        <v>1492.7</v>
      </c>
      <c r="CZ23" s="71">
        <f>ROUND(MG23/Prices!$B$27,0)</f>
        <v>1347</v>
      </c>
      <c r="DA23" s="71">
        <f>CZ23*Prices!$B$6+CZ23</f>
        <v>1549.05</v>
      </c>
      <c r="DB23" s="71">
        <f>ROUND(MI23/Prices!$B$27,0)</f>
        <v>1385</v>
      </c>
      <c r="DC23" s="71">
        <f>DB23*Prices!$B$6+DB23</f>
        <v>1592.75</v>
      </c>
      <c r="DD23" s="71">
        <f>ROUND(MK23/Prices!$B$27,0)</f>
        <v>1521</v>
      </c>
      <c r="DE23" s="71">
        <f>DD23*Prices!$B$6+DD23</f>
        <v>1749.15</v>
      </c>
      <c r="DK23" s="71">
        <f t="shared" si="54"/>
        <v>1163</v>
      </c>
      <c r="DL23" s="71">
        <f t="shared" si="54"/>
        <v>1337.45</v>
      </c>
      <c r="DM23" s="71">
        <f t="shared" si="54"/>
        <v>1221</v>
      </c>
      <c r="DN23" s="71">
        <f t="shared" si="54"/>
        <v>1404.15</v>
      </c>
      <c r="DO23" s="71">
        <f t="shared" si="54"/>
        <v>1240</v>
      </c>
      <c r="DP23" s="71">
        <f t="shared" si="54"/>
        <v>1426</v>
      </c>
      <c r="DQ23" s="71">
        <f t="shared" si="54"/>
        <v>1279</v>
      </c>
      <c r="DR23" s="71">
        <f t="shared" si="54"/>
        <v>1470.85</v>
      </c>
      <c r="DS23" s="71">
        <f t="shared" si="54"/>
        <v>1298</v>
      </c>
      <c r="DT23" s="71">
        <f t="shared" si="54"/>
        <v>1492.7</v>
      </c>
      <c r="DU23" s="71">
        <f t="shared" si="54"/>
        <v>1347</v>
      </c>
      <c r="DV23" s="71">
        <f t="shared" si="54"/>
        <v>1549.05</v>
      </c>
      <c r="DW23" s="71">
        <f t="shared" si="54"/>
        <v>1385</v>
      </c>
      <c r="DX23" s="71">
        <f t="shared" si="54"/>
        <v>1592.75</v>
      </c>
      <c r="DY23" s="71">
        <f t="shared" si="54"/>
        <v>1521</v>
      </c>
      <c r="DZ23" s="71">
        <f t="shared" si="52"/>
        <v>1749.15</v>
      </c>
      <c r="EA23" s="55"/>
      <c r="EB23" s="55"/>
      <c r="EC23" s="72"/>
      <c r="ED23" s="72"/>
      <c r="EE23" s="72"/>
      <c r="EF23" s="72"/>
      <c r="EG23" s="72"/>
      <c r="EH23" s="72"/>
      <c r="EI23" s="55"/>
      <c r="EJ23" s="55"/>
      <c r="EK23" s="55"/>
      <c r="EL23" s="55"/>
      <c r="EM23" s="55"/>
      <c r="EN23" s="55"/>
      <c r="EO23" s="73"/>
      <c r="EP23" s="73"/>
      <c r="ER23" s="74">
        <v>29</v>
      </c>
      <c r="ES23" s="49">
        <v>39</v>
      </c>
      <c r="ET23" s="55">
        <f t="shared" si="41"/>
        <v>3.25</v>
      </c>
      <c r="EU23" s="55">
        <f t="shared" si="42"/>
        <v>8.125</v>
      </c>
      <c r="EV23" s="75">
        <v>3</v>
      </c>
      <c r="EX23" s="76">
        <v>3</v>
      </c>
      <c r="EY23" s="75">
        <v>29</v>
      </c>
      <c r="EZ23" s="77">
        <f>(EY23*1.2)*(Prices!$B$5/32)</f>
        <v>43.5</v>
      </c>
      <c r="FA23" s="82">
        <f>(EY23*1.3)*(Prices!$B$4/32)</f>
        <v>94.25</v>
      </c>
      <c r="FB23" s="82">
        <f>EV23*Prices!$B$2+EW23*Prices!$B$3</f>
        <v>120</v>
      </c>
      <c r="FC23" s="79">
        <f>EU23*Prices!$B$9</f>
        <v>48.75</v>
      </c>
      <c r="FD23" s="80">
        <f t="shared" si="2"/>
        <v>309.5</v>
      </c>
      <c r="FE23" s="80">
        <f>EU23*Prices!$B$10</f>
        <v>73.125</v>
      </c>
      <c r="FF23" s="80">
        <f t="shared" si="3"/>
        <v>333.875</v>
      </c>
      <c r="FG23" s="80">
        <f>EU23*Prices!$B$11</f>
        <v>81.25</v>
      </c>
      <c r="FH23" s="80">
        <f t="shared" si="4"/>
        <v>342</v>
      </c>
      <c r="FI23" s="80">
        <f>EU23*Prices!$B$12</f>
        <v>97.5</v>
      </c>
      <c r="FJ23" s="80">
        <f t="shared" si="5"/>
        <v>358.25</v>
      </c>
      <c r="FK23" s="80">
        <f>EU23*Prices!$B$13</f>
        <v>105.625</v>
      </c>
      <c r="FL23" s="80">
        <f t="shared" si="6"/>
        <v>366.375</v>
      </c>
      <c r="FM23" s="80">
        <f>EU23*Prices!$B$14</f>
        <v>125.9375</v>
      </c>
      <c r="FN23" s="80">
        <f t="shared" si="7"/>
        <v>386.6875</v>
      </c>
      <c r="FO23" s="80">
        <f>EU23*Prices!$B$15</f>
        <v>142.1875</v>
      </c>
      <c r="FP23" s="80">
        <f t="shared" si="8"/>
        <v>402.9375</v>
      </c>
      <c r="FQ23" s="80">
        <f>EU23*Prices!$B$16</f>
        <v>199.0625</v>
      </c>
      <c r="FR23" s="80">
        <f t="shared" si="9"/>
        <v>459.8125</v>
      </c>
      <c r="FS23" s="80">
        <f>EU23*Prices!$B$17</f>
        <v>0</v>
      </c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P23" s="73"/>
      <c r="GR23" s="74">
        <v>29</v>
      </c>
      <c r="GS23" s="49">
        <v>39</v>
      </c>
      <c r="GT23" s="55">
        <f t="shared" si="10"/>
        <v>3.25</v>
      </c>
      <c r="GU23" s="55">
        <f t="shared" si="11"/>
        <v>8.125</v>
      </c>
      <c r="GV23" s="75">
        <v>3</v>
      </c>
      <c r="GW23" s="75"/>
      <c r="GX23" s="76">
        <v>3</v>
      </c>
      <c r="GY23" s="75">
        <v>29</v>
      </c>
      <c r="GZ23" s="77">
        <f>(GY23*1.2)*(Prices!$B$5/32)</f>
        <v>43.5</v>
      </c>
      <c r="HA23" s="82">
        <f>(GY23*1.3)*(Prices!$C$4/32)</f>
        <v>75.400000000000006</v>
      </c>
      <c r="HB23" s="82">
        <f>GV23*Prices!$B$2+GW23*Prices!$B$3</f>
        <v>120</v>
      </c>
      <c r="HC23" s="79">
        <f>GU23*Prices!$B$9</f>
        <v>48.75</v>
      </c>
      <c r="HD23" s="80">
        <f t="shared" si="12"/>
        <v>290.64999999999998</v>
      </c>
      <c r="HE23" s="80">
        <f>GU23*Prices!$B$10</f>
        <v>73.125</v>
      </c>
      <c r="HF23" s="80">
        <f t="shared" si="13"/>
        <v>315.02499999999998</v>
      </c>
      <c r="HG23" s="80">
        <f>GU23*Prices!$B$11</f>
        <v>81.25</v>
      </c>
      <c r="HH23" s="80">
        <f t="shared" si="14"/>
        <v>323.14999999999998</v>
      </c>
      <c r="HI23" s="80">
        <f>GU23*Prices!$B$12</f>
        <v>97.5</v>
      </c>
      <c r="HJ23" s="80">
        <f t="shared" si="15"/>
        <v>339.4</v>
      </c>
      <c r="HK23" s="80">
        <f>GU23*Prices!$B$13</f>
        <v>105.625</v>
      </c>
      <c r="HL23" s="80">
        <f t="shared" si="16"/>
        <v>347.52499999999998</v>
      </c>
      <c r="HM23" s="80">
        <f>GU23*Prices!$B$14</f>
        <v>125.9375</v>
      </c>
      <c r="HN23" s="80">
        <f t="shared" si="17"/>
        <v>367.83749999999998</v>
      </c>
      <c r="HO23" s="80">
        <f>GU23*Prices!$B$15</f>
        <v>142.1875</v>
      </c>
      <c r="HP23" s="80">
        <f t="shared" si="18"/>
        <v>384.08749999999998</v>
      </c>
      <c r="HQ23" s="80">
        <f>GU23*Prices!$B$16</f>
        <v>199.0625</v>
      </c>
      <c r="HR23" s="80">
        <f t="shared" si="19"/>
        <v>440.96249999999998</v>
      </c>
      <c r="HS23" s="80">
        <f>GU23*Prices!$B$17</f>
        <v>0</v>
      </c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P23" s="73"/>
      <c r="IQ23" s="73"/>
      <c r="IS23" s="74">
        <v>29</v>
      </c>
      <c r="IT23" s="49">
        <v>39</v>
      </c>
      <c r="IU23" s="55">
        <f t="shared" si="20"/>
        <v>3.25</v>
      </c>
      <c r="IV23" s="55">
        <f t="shared" si="21"/>
        <v>8.125</v>
      </c>
      <c r="IW23" s="75">
        <v>3</v>
      </c>
      <c r="IX23" s="75"/>
      <c r="IY23" s="76">
        <f t="shared" si="43"/>
        <v>200.77500000000001</v>
      </c>
      <c r="IZ23" s="75">
        <v>29</v>
      </c>
      <c r="JA23" s="77">
        <f>(IZ23*1.2)*(Prices!$B$5/32)</f>
        <v>43.5</v>
      </c>
      <c r="JB23" s="82">
        <f>(IZ23*1.3)*(Prices!$B$4/32)</f>
        <v>94.25</v>
      </c>
      <c r="JC23" s="82">
        <f>IW23*Prices!$B$2+IX23*Prices!$B$3</f>
        <v>120</v>
      </c>
      <c r="JD23" s="79">
        <f>IV23*Prices!$B$9</f>
        <v>48.75</v>
      </c>
      <c r="JE23" s="80">
        <f t="shared" si="22"/>
        <v>507.27499999999998</v>
      </c>
      <c r="JF23" s="80">
        <f>IV23*Prices!$B$10</f>
        <v>73.125</v>
      </c>
      <c r="JG23" s="80">
        <f t="shared" si="23"/>
        <v>531.65</v>
      </c>
      <c r="JH23" s="80">
        <f>IV23*Prices!$B$11</f>
        <v>81.25</v>
      </c>
      <c r="JI23" s="80">
        <f t="shared" si="24"/>
        <v>539.77499999999998</v>
      </c>
      <c r="JJ23" s="80">
        <f>IV23*Prices!$B$12</f>
        <v>97.5</v>
      </c>
      <c r="JK23" s="80">
        <f t="shared" si="25"/>
        <v>556.02499999999998</v>
      </c>
      <c r="JL23" s="80">
        <f>IV23*Prices!$B$13</f>
        <v>105.625</v>
      </c>
      <c r="JM23" s="80">
        <f t="shared" si="26"/>
        <v>564.15</v>
      </c>
      <c r="JN23" s="80">
        <f>IV23*Prices!$B$14</f>
        <v>125.9375</v>
      </c>
      <c r="JO23" s="80">
        <f t="shared" si="27"/>
        <v>584.46249999999998</v>
      </c>
      <c r="JP23" s="80">
        <f>IV23*Prices!$B$15</f>
        <v>142.1875</v>
      </c>
      <c r="JQ23" s="80">
        <f t="shared" si="28"/>
        <v>600.71249999999998</v>
      </c>
      <c r="JR23" s="80">
        <f>IV23*Prices!$B$16</f>
        <v>199.0625</v>
      </c>
      <c r="JS23" s="80">
        <f t="shared" si="29"/>
        <v>657.58749999999998</v>
      </c>
      <c r="JT23" s="80">
        <f>IV23*Prices!$B$17</f>
        <v>0</v>
      </c>
      <c r="JU23" s="80"/>
      <c r="JV23" s="80"/>
      <c r="JW23" s="80"/>
      <c r="JX23" s="80"/>
      <c r="JY23" s="80"/>
      <c r="JZ23" s="80"/>
      <c r="KA23" s="80"/>
      <c r="KB23" s="80"/>
      <c r="KC23" s="80"/>
      <c r="KD23" s="80"/>
      <c r="KE23" s="80"/>
      <c r="KF23" s="80"/>
      <c r="KG23" s="80"/>
      <c r="KH23" s="80"/>
      <c r="KI23" s="80"/>
      <c r="KJ23" s="80"/>
      <c r="KK23" s="80"/>
      <c r="KL23" s="80"/>
      <c r="KM23" s="80"/>
      <c r="KN23" s="80"/>
      <c r="KO23" s="80"/>
      <c r="KP23" s="80"/>
      <c r="KQ23" s="80"/>
      <c r="KR23" s="80"/>
      <c r="KS23" s="80"/>
      <c r="KT23" s="80"/>
      <c r="KU23" s="80"/>
      <c r="KV23" s="80"/>
      <c r="KW23" s="80"/>
      <c r="KX23" s="80"/>
      <c r="KY23" s="80"/>
      <c r="KZ23" s="80"/>
      <c r="LA23" s="197">
        <v>1</v>
      </c>
      <c r="LB23" s="200">
        <v>2</v>
      </c>
      <c r="LC23" s="82">
        <f t="shared" si="44"/>
        <v>69.599999999999994</v>
      </c>
      <c r="LD23" s="82">
        <f t="shared" si="45"/>
        <v>92.4</v>
      </c>
      <c r="LE23" s="82">
        <f t="shared" si="46"/>
        <v>17.875</v>
      </c>
      <c r="LF23" s="82">
        <f t="shared" si="47"/>
        <v>51.724999999999994</v>
      </c>
      <c r="LG23" s="80">
        <f t="shared" si="48"/>
        <v>74.525000000000006</v>
      </c>
      <c r="LH23" s="234">
        <f t="shared" si="49"/>
        <v>200.77500000000001</v>
      </c>
      <c r="LI23" s="73"/>
      <c r="LK23" s="74">
        <v>29</v>
      </c>
      <c r="LL23" s="49">
        <v>39</v>
      </c>
      <c r="LM23" s="55">
        <f t="shared" si="30"/>
        <v>3.25</v>
      </c>
      <c r="LN23" s="55">
        <f t="shared" si="31"/>
        <v>8.125</v>
      </c>
      <c r="LO23" s="75">
        <v>3</v>
      </c>
      <c r="LP23" s="75"/>
      <c r="LQ23" s="76">
        <f t="shared" si="50"/>
        <v>200.77500000000001</v>
      </c>
      <c r="LR23" s="75">
        <v>29</v>
      </c>
      <c r="LS23" s="77">
        <f>(LR23*1.2)*(Prices!$B$5/32)</f>
        <v>43.5</v>
      </c>
      <c r="LT23" s="82">
        <f>(LR23*1.3)*(Prices!$C$4/32)</f>
        <v>75.400000000000006</v>
      </c>
      <c r="LU23" s="82">
        <f>LO23*Prices!$B$2+LP23*Prices!$B$3</f>
        <v>120</v>
      </c>
      <c r="LV23" s="79">
        <f>LN23*Prices!$B$9</f>
        <v>48.75</v>
      </c>
      <c r="LW23" s="80">
        <f t="shared" si="32"/>
        <v>488.42499999999995</v>
      </c>
      <c r="LX23" s="80">
        <f>LN23*Prices!$B$10</f>
        <v>73.125</v>
      </c>
      <c r="LY23" s="80">
        <f t="shared" si="33"/>
        <v>512.79999999999995</v>
      </c>
      <c r="LZ23" s="80">
        <f>LN23*Prices!$B$11</f>
        <v>81.25</v>
      </c>
      <c r="MA23" s="80">
        <f t="shared" si="34"/>
        <v>520.92499999999995</v>
      </c>
      <c r="MB23" s="80">
        <f>LN23*Prices!$B$12</f>
        <v>97.5</v>
      </c>
      <c r="MC23" s="80">
        <f t="shared" si="35"/>
        <v>537.17499999999995</v>
      </c>
      <c r="MD23" s="80">
        <f>LN23*Prices!$B$13</f>
        <v>105.625</v>
      </c>
      <c r="ME23" s="80">
        <f t="shared" si="36"/>
        <v>545.29999999999995</v>
      </c>
      <c r="MF23" s="80">
        <f>LN23*Prices!$B$14</f>
        <v>125.9375</v>
      </c>
      <c r="MG23" s="80">
        <f t="shared" si="37"/>
        <v>565.61249999999995</v>
      </c>
      <c r="MH23" s="80">
        <f>LN23*Prices!$B$15</f>
        <v>142.1875</v>
      </c>
      <c r="MI23" s="80">
        <f t="shared" si="38"/>
        <v>581.86249999999995</v>
      </c>
      <c r="MJ23" s="80">
        <f>LN23*Prices!$B$16</f>
        <v>199.0625</v>
      </c>
      <c r="MK23" s="80">
        <f t="shared" si="39"/>
        <v>638.73749999999995</v>
      </c>
      <c r="ML23" s="80">
        <f>LN23*Prices!$B$17</f>
        <v>0</v>
      </c>
      <c r="MM23" s="80"/>
      <c r="MN23" s="80"/>
      <c r="MO23" s="80"/>
      <c r="MP23" s="80"/>
      <c r="MQ23" s="80"/>
      <c r="MR23" s="80"/>
      <c r="MS23" s="80"/>
      <c r="MT23" s="80"/>
      <c r="MU23" s="80"/>
      <c r="MV23" s="80"/>
      <c r="MW23" s="80"/>
      <c r="MX23" s="80"/>
      <c r="MY23" s="80"/>
      <c r="MZ23" s="80"/>
      <c r="NA23" s="80"/>
    </row>
    <row r="24" spans="1:365" ht="18" customHeight="1" thickBot="1" x14ac:dyDescent="0.3">
      <c r="A24" s="277"/>
      <c r="B24" s="278"/>
      <c r="C24" s="278"/>
      <c r="D24" s="279"/>
      <c r="E24" s="280"/>
      <c r="F24" s="281"/>
      <c r="G24" s="26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55"/>
      <c r="X24" s="55"/>
      <c r="Y24" s="55"/>
      <c r="Z24" s="55"/>
      <c r="AA24" s="55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55"/>
      <c r="BN24" s="72"/>
      <c r="BO24" s="72"/>
      <c r="BP24" s="72"/>
      <c r="BQ24" s="72"/>
      <c r="BR24" s="72"/>
      <c r="BS24" s="72"/>
      <c r="BT24" s="55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55"/>
      <c r="CL24" s="55"/>
      <c r="CM24" s="55"/>
      <c r="CN24" s="55"/>
      <c r="CO24" s="55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55"/>
      <c r="EB24" s="55"/>
      <c r="EC24" s="72"/>
      <c r="ED24" s="72"/>
      <c r="EE24" s="72"/>
      <c r="EF24" s="72"/>
      <c r="EG24" s="72"/>
      <c r="EH24" s="72"/>
      <c r="EI24" s="55"/>
      <c r="EJ24" s="55"/>
      <c r="EK24" s="55"/>
      <c r="EL24" s="55"/>
      <c r="EM24" s="55"/>
      <c r="EN24" s="55"/>
      <c r="EO24" s="73"/>
      <c r="EP24" s="73"/>
      <c r="ER24" s="74"/>
      <c r="EZ24" s="77"/>
      <c r="FC24" s="79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P24" s="73"/>
      <c r="GR24" s="74"/>
      <c r="GS24" s="49"/>
      <c r="GT24" s="55"/>
      <c r="GU24" s="55"/>
      <c r="GV24" s="75"/>
      <c r="GW24" s="75"/>
      <c r="GX24" s="76"/>
      <c r="GZ24" s="77"/>
      <c r="HA24" s="82"/>
      <c r="HB24" s="82"/>
      <c r="HC24" s="79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P24" s="73"/>
      <c r="IQ24" s="73"/>
      <c r="IS24" s="74"/>
      <c r="IT24" s="49"/>
      <c r="IW24" s="75"/>
      <c r="IX24" s="75"/>
      <c r="IY24" s="76"/>
      <c r="IZ24" s="75"/>
      <c r="JA24" s="77"/>
      <c r="JB24" s="82"/>
      <c r="JC24" s="82"/>
      <c r="JD24" s="79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  <c r="KZ24" s="80"/>
      <c r="LF24" s="82"/>
      <c r="LG24" s="80"/>
      <c r="LH24" s="234"/>
      <c r="LI24" s="73"/>
      <c r="LK24" s="74"/>
      <c r="LL24" s="49"/>
      <c r="LO24" s="75"/>
      <c r="LP24" s="75"/>
      <c r="LQ24" s="76"/>
      <c r="LR24" s="75"/>
      <c r="LS24" s="77"/>
      <c r="LT24" s="82"/>
      <c r="LU24" s="82"/>
      <c r="LV24" s="79"/>
      <c r="LW24" s="80"/>
      <c r="LX24" s="80"/>
      <c r="LY24" s="80"/>
      <c r="LZ24" s="80"/>
      <c r="MA24" s="80"/>
      <c r="MB24" s="80"/>
      <c r="MC24" s="80"/>
      <c r="MD24" s="80"/>
      <c r="ME24" s="80"/>
      <c r="MF24" s="80"/>
      <c r="MG24" s="80"/>
      <c r="MH24" s="80"/>
      <c r="MI24" s="80"/>
      <c r="MJ24" s="80"/>
      <c r="MK24" s="80"/>
      <c r="ML24" s="80"/>
      <c r="MM24" s="80"/>
      <c r="MN24" s="80"/>
      <c r="MO24" s="80"/>
      <c r="MP24" s="80"/>
      <c r="MQ24" s="80"/>
      <c r="MR24" s="80"/>
      <c r="MS24" s="80"/>
      <c r="MT24" s="80"/>
      <c r="MU24" s="80"/>
      <c r="MV24" s="80"/>
      <c r="MW24" s="80"/>
      <c r="MX24" s="80"/>
      <c r="MY24" s="80"/>
      <c r="MZ24" s="80"/>
      <c r="NA24" s="80"/>
    </row>
    <row r="25" spans="1:365" ht="18" customHeight="1" x14ac:dyDescent="0.25">
      <c r="A25" s="151" t="s">
        <v>18</v>
      </c>
      <c r="B25" s="152" t="s">
        <v>93</v>
      </c>
      <c r="C25" s="152" t="str">
        <f t="shared" si="40"/>
        <v>Base Cab: 4 drawers (13" to 15")</v>
      </c>
      <c r="D25" s="121" t="s">
        <v>126</v>
      </c>
      <c r="E25" s="153" t="s">
        <v>97</v>
      </c>
      <c r="F25" s="266" t="s">
        <v>18</v>
      </c>
      <c r="G25" s="261">
        <f>ROUND(FD25/Prices!$B$27,0)</f>
        <v>640</v>
      </c>
      <c r="H25" s="71">
        <f>G25*Prices!$B$6+G25</f>
        <v>736</v>
      </c>
      <c r="I25" s="71">
        <f>ROUND(FF25/Prices!$B$27,0)</f>
        <v>662</v>
      </c>
      <c r="J25" s="71">
        <f>I25*Prices!$B$6+I25</f>
        <v>761.3</v>
      </c>
      <c r="K25" s="71">
        <f>ROUND(FH25/Prices!$B$27,0)</f>
        <v>670</v>
      </c>
      <c r="L25" s="71">
        <f>K25*Prices!$B$6+K25</f>
        <v>770.5</v>
      </c>
      <c r="M25" s="71">
        <f>ROUND(FJ25/Prices!$B$27,0)</f>
        <v>685</v>
      </c>
      <c r="N25" s="71">
        <f>M25*Prices!$B$6+M25</f>
        <v>787.75</v>
      </c>
      <c r="O25" s="71">
        <f>ROUND(FL25/Prices!$B$27,0)</f>
        <v>692</v>
      </c>
      <c r="P25" s="71">
        <f>O25*Prices!$B$6+O25</f>
        <v>795.8</v>
      </c>
      <c r="Q25" s="71">
        <f>ROUND(FN25/Prices!$B$27,0)</f>
        <v>711</v>
      </c>
      <c r="R25" s="71">
        <f>Q25*Prices!$B$6+Q25</f>
        <v>817.65</v>
      </c>
      <c r="S25" s="71">
        <f>ROUND(FP25/Prices!$B$27,0)</f>
        <v>725</v>
      </c>
      <c r="T25" s="71">
        <f>S25*Prices!$B$6+S25</f>
        <v>833.75</v>
      </c>
      <c r="U25" s="71">
        <f>ROUND(FR25/Prices!$B$27,0)</f>
        <v>778</v>
      </c>
      <c r="V25" s="71">
        <f>U25*Prices!$B$6+U25</f>
        <v>894.7</v>
      </c>
      <c r="W25" s="55"/>
      <c r="X25" s="55"/>
      <c r="Y25" s="55"/>
      <c r="Z25" s="55"/>
      <c r="AA25" s="55"/>
      <c r="AB25" s="71">
        <f>ROUND(HD25/Prices!$B$27,0)</f>
        <v>612</v>
      </c>
      <c r="AC25" s="71">
        <f>AB25*Prices!$B$6+AB25</f>
        <v>703.8</v>
      </c>
      <c r="AD25" s="71">
        <f>ROUND(HF25/Prices!$B$27,0)</f>
        <v>634</v>
      </c>
      <c r="AE25" s="71">
        <f>AD25*Prices!$B$6+AD25</f>
        <v>729.1</v>
      </c>
      <c r="AF25" s="71">
        <f>ROUND(HH25/Prices!$B$27,0)</f>
        <v>642</v>
      </c>
      <c r="AG25" s="71">
        <f>AF25*Prices!$B$6+AF25</f>
        <v>738.3</v>
      </c>
      <c r="AH25" s="71">
        <f>ROUND(HJ25/Prices!$B$27,0)</f>
        <v>657</v>
      </c>
      <c r="AI25" s="71">
        <f>AH25*Prices!$B$6+AH25</f>
        <v>755.55</v>
      </c>
      <c r="AJ25" s="71">
        <f>ROUND(HL25/Prices!$B$27,0)</f>
        <v>664</v>
      </c>
      <c r="AK25" s="71">
        <f>AJ25*Prices!$B$6+AJ25</f>
        <v>763.6</v>
      </c>
      <c r="AL25" s="71">
        <f>ROUND(HN25/Prices!$B$27,0)</f>
        <v>683</v>
      </c>
      <c r="AM25" s="71">
        <f>AL25*Prices!$B$6+AL25</f>
        <v>785.45</v>
      </c>
      <c r="AN25" s="71">
        <f>ROUND(HP25/Prices!$B$27,0)</f>
        <v>698</v>
      </c>
      <c r="AO25" s="71">
        <f>AN25*Prices!$B$6+AN25</f>
        <v>802.7</v>
      </c>
      <c r="AP25" s="71">
        <f>ROUND(HR25/Prices!$B$27,0)</f>
        <v>750</v>
      </c>
      <c r="AQ25" s="71">
        <f>AP25*Prices!$B$6+AP25</f>
        <v>862.5</v>
      </c>
      <c r="AW25" s="71">
        <f t="shared" si="53"/>
        <v>612</v>
      </c>
      <c r="AX25" s="71">
        <f t="shared" si="53"/>
        <v>703.8</v>
      </c>
      <c r="AY25" s="71">
        <f t="shared" si="53"/>
        <v>634</v>
      </c>
      <c r="AZ25" s="71">
        <f t="shared" si="53"/>
        <v>729.1</v>
      </c>
      <c r="BA25" s="71">
        <f t="shared" si="53"/>
        <v>642</v>
      </c>
      <c r="BB25" s="71">
        <f t="shared" si="53"/>
        <v>738.3</v>
      </c>
      <c r="BC25" s="71">
        <f t="shared" si="53"/>
        <v>657</v>
      </c>
      <c r="BD25" s="71">
        <f t="shared" si="53"/>
        <v>755.55</v>
      </c>
      <c r="BE25" s="71">
        <f t="shared" si="53"/>
        <v>664</v>
      </c>
      <c r="BF25" s="71">
        <f t="shared" si="53"/>
        <v>763.6</v>
      </c>
      <c r="BG25" s="71">
        <f t="shared" si="53"/>
        <v>683</v>
      </c>
      <c r="BH25" s="71">
        <f t="shared" si="53"/>
        <v>785.45</v>
      </c>
      <c r="BI25" s="71">
        <f t="shared" si="53"/>
        <v>698</v>
      </c>
      <c r="BJ25" s="71">
        <f t="shared" si="53"/>
        <v>802.7</v>
      </c>
      <c r="BK25" s="71">
        <f t="shared" si="53"/>
        <v>750</v>
      </c>
      <c r="BL25" s="71">
        <f t="shared" si="51"/>
        <v>862.5</v>
      </c>
      <c r="BM25" s="55"/>
      <c r="BN25" s="72"/>
      <c r="BO25" s="72"/>
      <c r="BP25" s="72"/>
      <c r="BQ25" s="72"/>
      <c r="BR25" s="72"/>
      <c r="BS25" s="72"/>
      <c r="BT25" s="55"/>
      <c r="BU25" s="71">
        <f>ROUND(JE25/Prices!$B$27,0)</f>
        <v>961</v>
      </c>
      <c r="BV25" s="71">
        <f>BU25*Prices!$B$6+BU25</f>
        <v>1105.1500000000001</v>
      </c>
      <c r="BW25" s="71">
        <f>ROUND(JG25/Prices!$B$27,0)</f>
        <v>984</v>
      </c>
      <c r="BX25" s="71">
        <f>BW25*Prices!$B$6+BW25</f>
        <v>1131.5999999999999</v>
      </c>
      <c r="BY25" s="71">
        <f>ROUND(JI25/Prices!$B$27,0)</f>
        <v>991</v>
      </c>
      <c r="BZ25" s="71">
        <f>BY25*Prices!$B$6+BY25</f>
        <v>1139.6500000000001</v>
      </c>
      <c r="CA25" s="71">
        <f>ROUND(JK25/Prices!$B$27,0)</f>
        <v>1006</v>
      </c>
      <c r="CB25" s="71">
        <f>CA25*Prices!$B$6+CA25</f>
        <v>1156.9000000000001</v>
      </c>
      <c r="CC25" s="71">
        <f>ROUND(JM25/Prices!$B$27,0)</f>
        <v>1013</v>
      </c>
      <c r="CD25" s="71">
        <f>CC25*Prices!$B$6+CC25</f>
        <v>1164.95</v>
      </c>
      <c r="CE25" s="71">
        <f>ROUND(JO25/Prices!$B$27,0)</f>
        <v>1032</v>
      </c>
      <c r="CF25" s="71">
        <f>CE25*Prices!$B$6+CE25</f>
        <v>1186.8</v>
      </c>
      <c r="CG25" s="71">
        <f>ROUND(JQ25/Prices!$B$27,0)</f>
        <v>1047</v>
      </c>
      <c r="CH25" s="71">
        <f>CG25*Prices!$B$6+CG25</f>
        <v>1204.05</v>
      </c>
      <c r="CI25" s="71">
        <f>ROUND(JS25/Prices!$B$27,0)</f>
        <v>1099</v>
      </c>
      <c r="CJ25" s="71">
        <f>CI25*Prices!$B$6+CI25</f>
        <v>1263.8499999999999</v>
      </c>
      <c r="CK25" s="55"/>
      <c r="CL25" s="55"/>
      <c r="CM25" s="55"/>
      <c r="CN25" s="55"/>
      <c r="CO25" s="55"/>
      <c r="CP25" s="71">
        <f>ROUND(LW25/Prices!$B$27,0)</f>
        <v>934</v>
      </c>
      <c r="CQ25" s="71">
        <f>CP25*Prices!$B$6+CP25</f>
        <v>1074.0999999999999</v>
      </c>
      <c r="CR25" s="71">
        <f>ROUND(LY25/Prices!$B$27,0)</f>
        <v>956</v>
      </c>
      <c r="CS25" s="71">
        <f>CR25*Prices!$B$6+CR25</f>
        <v>1099.4000000000001</v>
      </c>
      <c r="CT25" s="71">
        <f>ROUND(MA25/Prices!$B$27,0)</f>
        <v>963</v>
      </c>
      <c r="CU25" s="71">
        <f>CT25*Prices!$B$6+CT25</f>
        <v>1107.45</v>
      </c>
      <c r="CV25" s="71">
        <f>ROUND(MC25/Prices!$B$27,0)</f>
        <v>978</v>
      </c>
      <c r="CW25" s="71">
        <f>CV25*Prices!$B$6+CV25</f>
        <v>1124.7</v>
      </c>
      <c r="CX25" s="71">
        <f>ROUND(ME25/Prices!$B$27,0)</f>
        <v>986</v>
      </c>
      <c r="CY25" s="71">
        <f>CX25*Prices!$B$6+CX25</f>
        <v>1133.9000000000001</v>
      </c>
      <c r="CZ25" s="71">
        <f>ROUND(MG25/Prices!$B$27,0)</f>
        <v>1004</v>
      </c>
      <c r="DA25" s="71">
        <f>CZ25*Prices!$B$6+CZ25</f>
        <v>1154.5999999999999</v>
      </c>
      <c r="DB25" s="71">
        <f>ROUND(MI25/Prices!$B$27,0)</f>
        <v>1019</v>
      </c>
      <c r="DC25" s="71">
        <f>DB25*Prices!$B$6+DB25</f>
        <v>1171.8499999999999</v>
      </c>
      <c r="DD25" s="71">
        <f>ROUND(MK25/Prices!$B$27,0)</f>
        <v>1071</v>
      </c>
      <c r="DE25" s="71">
        <f>DD25*Prices!$B$6+DD25</f>
        <v>1231.6500000000001</v>
      </c>
      <c r="DK25" s="71">
        <f t="shared" si="54"/>
        <v>934</v>
      </c>
      <c r="DL25" s="71">
        <f t="shared" si="54"/>
        <v>1074.0999999999999</v>
      </c>
      <c r="DM25" s="71">
        <f t="shared" si="54"/>
        <v>956</v>
      </c>
      <c r="DN25" s="71">
        <f t="shared" si="54"/>
        <v>1099.4000000000001</v>
      </c>
      <c r="DO25" s="71">
        <f t="shared" si="54"/>
        <v>963</v>
      </c>
      <c r="DP25" s="71">
        <f t="shared" si="54"/>
        <v>1107.45</v>
      </c>
      <c r="DQ25" s="71">
        <f t="shared" si="54"/>
        <v>978</v>
      </c>
      <c r="DR25" s="71">
        <f t="shared" si="54"/>
        <v>1124.7</v>
      </c>
      <c r="DS25" s="71">
        <f t="shared" si="54"/>
        <v>986</v>
      </c>
      <c r="DT25" s="71">
        <f t="shared" si="54"/>
        <v>1133.9000000000001</v>
      </c>
      <c r="DU25" s="71">
        <f t="shared" si="54"/>
        <v>1004</v>
      </c>
      <c r="DV25" s="71">
        <f t="shared" si="54"/>
        <v>1154.5999999999999</v>
      </c>
      <c r="DW25" s="71">
        <f t="shared" si="54"/>
        <v>1019</v>
      </c>
      <c r="DX25" s="71">
        <f t="shared" si="54"/>
        <v>1171.8499999999999</v>
      </c>
      <c r="DY25" s="71">
        <f t="shared" si="54"/>
        <v>1071</v>
      </c>
      <c r="DZ25" s="71">
        <f t="shared" si="52"/>
        <v>1231.6500000000001</v>
      </c>
      <c r="EA25" s="55"/>
      <c r="EB25" s="55"/>
      <c r="EC25" s="72"/>
      <c r="ED25" s="72"/>
      <c r="EE25" s="72"/>
      <c r="EF25" s="72"/>
      <c r="EG25" s="72"/>
      <c r="EH25" s="72"/>
      <c r="EI25" s="55"/>
      <c r="EJ25" s="55"/>
      <c r="EK25" s="55"/>
      <c r="EL25" s="55"/>
      <c r="EM25" s="55"/>
      <c r="EN25" s="55"/>
      <c r="EO25" s="73"/>
      <c r="EP25" s="73"/>
      <c r="ER25" s="74">
        <v>18</v>
      </c>
      <c r="ES25" s="49">
        <v>15</v>
      </c>
      <c r="ET25" s="55">
        <f t="shared" si="41"/>
        <v>1.25</v>
      </c>
      <c r="EU25" s="55">
        <f t="shared" si="42"/>
        <v>3.125</v>
      </c>
      <c r="EV25" s="75">
        <v>4</v>
      </c>
      <c r="EX25" s="76">
        <v>4.5</v>
      </c>
      <c r="EY25" s="75">
        <v>18</v>
      </c>
      <c r="EZ25" s="77">
        <f>(EY25*1.2)*(Prices!$B$5/32)</f>
        <v>26.999999999999996</v>
      </c>
      <c r="FA25" s="82">
        <f>(EY25*1.3)*(Prices!$B$4/32)</f>
        <v>58.500000000000007</v>
      </c>
      <c r="FB25" s="82">
        <f>EV25*Prices!$B$2+EW25*Prices!$B$3</f>
        <v>160</v>
      </c>
      <c r="FC25" s="79">
        <f>EU25*Prices!$B$9</f>
        <v>18.75</v>
      </c>
      <c r="FD25" s="80">
        <f t="shared" si="2"/>
        <v>268.75</v>
      </c>
      <c r="FE25" s="80">
        <f>EU25*Prices!$B$10</f>
        <v>28.125</v>
      </c>
      <c r="FF25" s="80">
        <f t="shared" si="3"/>
        <v>278.125</v>
      </c>
      <c r="FG25" s="80">
        <f>EU25*Prices!$B$11</f>
        <v>31.25</v>
      </c>
      <c r="FH25" s="80">
        <f t="shared" si="4"/>
        <v>281.25</v>
      </c>
      <c r="FI25" s="80">
        <f>EU25*Prices!$B$12</f>
        <v>37.5</v>
      </c>
      <c r="FJ25" s="80">
        <f t="shared" si="5"/>
        <v>287.5</v>
      </c>
      <c r="FK25" s="80">
        <f>EU25*Prices!$B$13</f>
        <v>40.625</v>
      </c>
      <c r="FL25" s="80">
        <f t="shared" si="6"/>
        <v>290.625</v>
      </c>
      <c r="FM25" s="80">
        <f>EU25*Prices!$B$14</f>
        <v>48.4375</v>
      </c>
      <c r="FN25" s="80">
        <f t="shared" si="7"/>
        <v>298.4375</v>
      </c>
      <c r="FO25" s="80">
        <f>EU25*Prices!$B$15</f>
        <v>54.6875</v>
      </c>
      <c r="FP25" s="80">
        <f t="shared" si="8"/>
        <v>304.6875</v>
      </c>
      <c r="FQ25" s="80">
        <f>EU25*Prices!$B$16</f>
        <v>76.5625</v>
      </c>
      <c r="FR25" s="80">
        <f t="shared" si="9"/>
        <v>326.5625</v>
      </c>
      <c r="FS25" s="80">
        <f>EU25*Prices!$B$17</f>
        <v>0</v>
      </c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P25" s="73"/>
      <c r="GR25" s="74">
        <v>18</v>
      </c>
      <c r="GS25" s="49">
        <v>15</v>
      </c>
      <c r="GT25" s="55">
        <f t="shared" si="10"/>
        <v>1.25</v>
      </c>
      <c r="GU25" s="55">
        <f t="shared" si="11"/>
        <v>3.125</v>
      </c>
      <c r="GV25" s="75">
        <v>4</v>
      </c>
      <c r="GW25" s="75"/>
      <c r="GX25" s="76">
        <v>4.5</v>
      </c>
      <c r="GY25" s="75">
        <v>18</v>
      </c>
      <c r="GZ25" s="77">
        <f>(GY25*1.2)*(Prices!$B$5/32)</f>
        <v>26.999999999999996</v>
      </c>
      <c r="HA25" s="82">
        <f>(GY25*1.3)*(Prices!$C$4/32)</f>
        <v>46.800000000000004</v>
      </c>
      <c r="HB25" s="82">
        <f>GV25*Prices!$B$2+GW25*Prices!$B$3</f>
        <v>160</v>
      </c>
      <c r="HC25" s="79">
        <f>GU25*Prices!$B$9</f>
        <v>18.75</v>
      </c>
      <c r="HD25" s="80">
        <f t="shared" si="12"/>
        <v>257.05</v>
      </c>
      <c r="HE25" s="80">
        <f>GU25*Prices!$B$10</f>
        <v>28.125</v>
      </c>
      <c r="HF25" s="80">
        <f t="shared" si="13"/>
        <v>266.42500000000001</v>
      </c>
      <c r="HG25" s="80">
        <f>GU25*Prices!$B$11</f>
        <v>31.25</v>
      </c>
      <c r="HH25" s="80">
        <f t="shared" si="14"/>
        <v>269.55</v>
      </c>
      <c r="HI25" s="80">
        <f>GU25*Prices!$B$12</f>
        <v>37.5</v>
      </c>
      <c r="HJ25" s="80">
        <f t="shared" si="15"/>
        <v>275.8</v>
      </c>
      <c r="HK25" s="80">
        <f>GU25*Prices!$B$13</f>
        <v>40.625</v>
      </c>
      <c r="HL25" s="80">
        <f t="shared" si="16"/>
        <v>278.92500000000001</v>
      </c>
      <c r="HM25" s="80">
        <f>GU25*Prices!$B$14</f>
        <v>48.4375</v>
      </c>
      <c r="HN25" s="80">
        <f t="shared" si="17"/>
        <v>286.73750000000001</v>
      </c>
      <c r="HO25" s="80">
        <f>GU25*Prices!$B$15</f>
        <v>54.6875</v>
      </c>
      <c r="HP25" s="80">
        <f t="shared" si="18"/>
        <v>292.98750000000001</v>
      </c>
      <c r="HQ25" s="80">
        <f>GU25*Prices!$B$16</f>
        <v>76.5625</v>
      </c>
      <c r="HR25" s="80">
        <f t="shared" si="19"/>
        <v>314.86250000000001</v>
      </c>
      <c r="HS25" s="80">
        <f>GU25*Prices!$B$17</f>
        <v>0</v>
      </c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P25" s="73"/>
      <c r="IQ25" s="73"/>
      <c r="IS25" s="74">
        <v>18</v>
      </c>
      <c r="IT25" s="49">
        <v>15</v>
      </c>
      <c r="IU25" s="55">
        <f t="shared" si="20"/>
        <v>1.25</v>
      </c>
      <c r="IV25" s="55">
        <f t="shared" si="21"/>
        <v>3.125</v>
      </c>
      <c r="IW25" s="75">
        <v>4</v>
      </c>
      <c r="IX25" s="75"/>
      <c r="IY25" s="76">
        <f t="shared" si="43"/>
        <v>139.54</v>
      </c>
      <c r="IZ25" s="75">
        <v>18</v>
      </c>
      <c r="JA25" s="77">
        <f>(IZ25*1.2)*(Prices!$B$5/32)</f>
        <v>26.999999999999996</v>
      </c>
      <c r="JB25" s="82">
        <f>(IZ25*1.3)*(Prices!$B$4/32)</f>
        <v>58.500000000000007</v>
      </c>
      <c r="JC25" s="82">
        <f>IW25*Prices!$B$2+IX25*Prices!$B$3</f>
        <v>160</v>
      </c>
      <c r="JD25" s="79">
        <f>IV25*Prices!$B$9</f>
        <v>18.75</v>
      </c>
      <c r="JE25" s="80">
        <f t="shared" si="22"/>
        <v>403.78999999999996</v>
      </c>
      <c r="JF25" s="80">
        <f>IV25*Prices!$B$10</f>
        <v>28.125</v>
      </c>
      <c r="JG25" s="80">
        <f t="shared" si="23"/>
        <v>413.16499999999996</v>
      </c>
      <c r="JH25" s="80">
        <f>IV25*Prices!$B$11</f>
        <v>31.25</v>
      </c>
      <c r="JI25" s="80">
        <f t="shared" si="24"/>
        <v>416.28999999999996</v>
      </c>
      <c r="JJ25" s="80">
        <f>IV25*Prices!$B$12</f>
        <v>37.5</v>
      </c>
      <c r="JK25" s="80">
        <f t="shared" si="25"/>
        <v>422.53999999999996</v>
      </c>
      <c r="JL25" s="80">
        <f>IV25*Prices!$B$13</f>
        <v>40.625</v>
      </c>
      <c r="JM25" s="80">
        <f t="shared" si="26"/>
        <v>425.66499999999996</v>
      </c>
      <c r="JN25" s="80">
        <f>IV25*Prices!$B$14</f>
        <v>48.4375</v>
      </c>
      <c r="JO25" s="80">
        <f t="shared" si="27"/>
        <v>433.47749999999996</v>
      </c>
      <c r="JP25" s="80">
        <f>IV25*Prices!$B$15</f>
        <v>54.6875</v>
      </c>
      <c r="JQ25" s="80">
        <f t="shared" si="28"/>
        <v>439.72749999999996</v>
      </c>
      <c r="JR25" s="80">
        <f>IV25*Prices!$B$16</f>
        <v>76.5625</v>
      </c>
      <c r="JS25" s="80">
        <f t="shared" si="29"/>
        <v>461.60249999999996</v>
      </c>
      <c r="JT25" s="80">
        <f>IV25*Prices!$B$17</f>
        <v>0</v>
      </c>
      <c r="JU25" s="80"/>
      <c r="JV25" s="80"/>
      <c r="JW25" s="80"/>
      <c r="JX25" s="80"/>
      <c r="JY25" s="80"/>
      <c r="JZ25" s="80"/>
      <c r="KA25" s="80"/>
      <c r="KB25" s="80"/>
      <c r="KC25" s="80"/>
      <c r="KD25" s="80"/>
      <c r="KE25" s="80"/>
      <c r="KF25" s="80"/>
      <c r="KG25" s="80"/>
      <c r="KH25" s="80"/>
      <c r="KI25" s="80"/>
      <c r="KJ25" s="80"/>
      <c r="KK25" s="80"/>
      <c r="KL25" s="80"/>
      <c r="KM25" s="80"/>
      <c r="KN25" s="80"/>
      <c r="KO25" s="80"/>
      <c r="KP25" s="80"/>
      <c r="KQ25" s="80"/>
      <c r="KR25" s="80"/>
      <c r="KS25" s="80"/>
      <c r="KT25" s="80"/>
      <c r="KU25" s="80"/>
      <c r="KV25" s="80"/>
      <c r="KW25" s="80"/>
      <c r="KX25" s="80"/>
      <c r="KY25" s="80"/>
      <c r="KZ25" s="80"/>
      <c r="LA25" s="197">
        <v>4</v>
      </c>
      <c r="LB25" s="200">
        <v>0</v>
      </c>
      <c r="LC25" s="82">
        <f t="shared" si="44"/>
        <v>41.76</v>
      </c>
      <c r="LD25" s="82">
        <f t="shared" si="45"/>
        <v>55.44</v>
      </c>
      <c r="LE25" s="82">
        <f t="shared" si="46"/>
        <v>6.875</v>
      </c>
      <c r="LF25" s="82">
        <f t="shared" si="47"/>
        <v>34.884999999999998</v>
      </c>
      <c r="LG25" s="80">
        <f t="shared" si="48"/>
        <v>48.564999999999998</v>
      </c>
      <c r="LH25" s="234">
        <f t="shared" si="49"/>
        <v>139.54</v>
      </c>
      <c r="LI25" s="73"/>
      <c r="LK25" s="74">
        <v>18</v>
      </c>
      <c r="LL25" s="49">
        <v>15</v>
      </c>
      <c r="LM25" s="55">
        <f t="shared" si="30"/>
        <v>1.25</v>
      </c>
      <c r="LN25" s="55">
        <f t="shared" si="31"/>
        <v>3.125</v>
      </c>
      <c r="LO25" s="75">
        <v>4</v>
      </c>
      <c r="LP25" s="75"/>
      <c r="LQ25" s="76">
        <f t="shared" si="50"/>
        <v>139.54</v>
      </c>
      <c r="LR25" s="75">
        <v>18</v>
      </c>
      <c r="LS25" s="77">
        <f>(LR25*1.2)*(Prices!$B$5/32)</f>
        <v>26.999999999999996</v>
      </c>
      <c r="LT25" s="82">
        <f>(LR25*1.3)*(Prices!$C$4/32)</f>
        <v>46.800000000000004</v>
      </c>
      <c r="LU25" s="82">
        <f>LO25*Prices!$B$2+LP25*Prices!$B$3</f>
        <v>160</v>
      </c>
      <c r="LV25" s="79">
        <f>LN25*Prices!$B$9</f>
        <v>18.75</v>
      </c>
      <c r="LW25" s="80">
        <f t="shared" si="32"/>
        <v>392.09000000000003</v>
      </c>
      <c r="LX25" s="80">
        <f>LN25*Prices!$B$10</f>
        <v>28.125</v>
      </c>
      <c r="LY25" s="80">
        <f t="shared" si="33"/>
        <v>401.46500000000003</v>
      </c>
      <c r="LZ25" s="80">
        <f>LN25*Prices!$B$11</f>
        <v>31.25</v>
      </c>
      <c r="MA25" s="80">
        <f t="shared" si="34"/>
        <v>404.59000000000003</v>
      </c>
      <c r="MB25" s="80">
        <f>LN25*Prices!$B$12</f>
        <v>37.5</v>
      </c>
      <c r="MC25" s="80">
        <f t="shared" si="35"/>
        <v>410.84000000000003</v>
      </c>
      <c r="MD25" s="80">
        <f>LN25*Prices!$B$13</f>
        <v>40.625</v>
      </c>
      <c r="ME25" s="80">
        <f t="shared" si="36"/>
        <v>413.96500000000003</v>
      </c>
      <c r="MF25" s="80">
        <f>LN25*Prices!$B$14</f>
        <v>48.4375</v>
      </c>
      <c r="MG25" s="80">
        <f t="shared" si="37"/>
        <v>421.77750000000003</v>
      </c>
      <c r="MH25" s="80">
        <f>LN25*Prices!$B$15</f>
        <v>54.6875</v>
      </c>
      <c r="MI25" s="80">
        <f t="shared" si="38"/>
        <v>428.02750000000003</v>
      </c>
      <c r="MJ25" s="80">
        <f>LN25*Prices!$B$16</f>
        <v>76.5625</v>
      </c>
      <c r="MK25" s="80">
        <f t="shared" si="39"/>
        <v>449.90250000000003</v>
      </c>
      <c r="ML25" s="80">
        <f>LN25*Prices!$B$17</f>
        <v>0</v>
      </c>
      <c r="MM25" s="80"/>
      <c r="MN25" s="80"/>
      <c r="MO25" s="80"/>
      <c r="MP25" s="80"/>
      <c r="MQ25" s="80"/>
      <c r="MR25" s="80"/>
      <c r="MS25" s="80"/>
      <c r="MT25" s="80"/>
      <c r="MU25" s="80"/>
      <c r="MV25" s="80"/>
      <c r="MW25" s="80"/>
      <c r="MX25" s="80"/>
      <c r="MY25" s="80"/>
      <c r="MZ25" s="80"/>
      <c r="NA25" s="80"/>
    </row>
    <row r="26" spans="1:365" ht="18" customHeight="1" x14ac:dyDescent="0.25">
      <c r="A26" s="171" t="s">
        <v>127</v>
      </c>
      <c r="B26" s="69" t="s">
        <v>93</v>
      </c>
      <c r="C26" s="69" t="str">
        <f t="shared" si="40"/>
        <v>Base Cab: 4 drawers (16" to 18")</v>
      </c>
      <c r="D26" s="70" t="s">
        <v>126</v>
      </c>
      <c r="E26" s="68" t="s">
        <v>99</v>
      </c>
      <c r="F26" s="268" t="s">
        <v>127</v>
      </c>
      <c r="G26" s="261">
        <f>ROUND(FD26/Prices!$B$27,0)</f>
        <v>660</v>
      </c>
      <c r="H26" s="71">
        <f>G26*Prices!$B$6+G26</f>
        <v>759</v>
      </c>
      <c r="I26" s="71">
        <f>ROUND(FF26/Prices!$B$27,0)</f>
        <v>687</v>
      </c>
      <c r="J26" s="71">
        <f>I26*Prices!$B$6+I26</f>
        <v>790.05</v>
      </c>
      <c r="K26" s="71">
        <f>ROUND(FH26/Prices!$B$27,0)</f>
        <v>696</v>
      </c>
      <c r="L26" s="71">
        <f>K26*Prices!$B$6+K26</f>
        <v>800.4</v>
      </c>
      <c r="M26" s="71">
        <f>ROUND(FJ26/Prices!$B$27,0)</f>
        <v>714</v>
      </c>
      <c r="N26" s="71">
        <f>M26*Prices!$B$6+M26</f>
        <v>821.1</v>
      </c>
      <c r="O26" s="71">
        <f>ROUND(FL26/Prices!$B$27,0)</f>
        <v>723</v>
      </c>
      <c r="P26" s="71">
        <f>O26*Prices!$B$6+O26</f>
        <v>831.45</v>
      </c>
      <c r="Q26" s="71">
        <f>ROUND(FN26/Prices!$B$27,0)</f>
        <v>745</v>
      </c>
      <c r="R26" s="71">
        <f>Q26*Prices!$B$6+Q26</f>
        <v>856.75</v>
      </c>
      <c r="S26" s="71">
        <f>ROUND(FP26/Prices!$B$27,0)</f>
        <v>763</v>
      </c>
      <c r="T26" s="71">
        <f>S26*Prices!$B$6+S26</f>
        <v>877.45</v>
      </c>
      <c r="U26" s="71">
        <f>ROUND(FR26/Prices!$B$27,0)</f>
        <v>825</v>
      </c>
      <c r="V26" s="71">
        <f>U26*Prices!$B$6+U26</f>
        <v>948.75</v>
      </c>
      <c r="W26" s="55"/>
      <c r="X26" s="55"/>
      <c r="Y26" s="55"/>
      <c r="Z26" s="55"/>
      <c r="AA26" s="55"/>
      <c r="AB26" s="71">
        <f>ROUND(HD26/Prices!$B$27,0)</f>
        <v>631</v>
      </c>
      <c r="AC26" s="71">
        <f>AB26*Prices!$B$6+AB26</f>
        <v>725.65</v>
      </c>
      <c r="AD26" s="71">
        <f>ROUND(HF26/Prices!$B$27,0)</f>
        <v>658</v>
      </c>
      <c r="AE26" s="71">
        <f>AD26*Prices!$B$6+AD26</f>
        <v>756.7</v>
      </c>
      <c r="AF26" s="71">
        <f>ROUND(HH26/Prices!$B$27,0)</f>
        <v>666</v>
      </c>
      <c r="AG26" s="71">
        <f>AF26*Prices!$B$6+AF26</f>
        <v>765.9</v>
      </c>
      <c r="AH26" s="71">
        <f>ROUND(HJ26/Prices!$B$27,0)</f>
        <v>684</v>
      </c>
      <c r="AI26" s="71">
        <f>AH26*Prices!$B$6+AH26</f>
        <v>786.6</v>
      </c>
      <c r="AJ26" s="71">
        <f>ROUND(HL26/Prices!$B$27,0)</f>
        <v>693</v>
      </c>
      <c r="AK26" s="71">
        <f>AJ26*Prices!$B$6+AJ26</f>
        <v>796.95</v>
      </c>
      <c r="AL26" s="71">
        <f>ROUND(HN26/Prices!$B$27,0)</f>
        <v>716</v>
      </c>
      <c r="AM26" s="71">
        <f>AL26*Prices!$B$6+AL26</f>
        <v>823.4</v>
      </c>
      <c r="AN26" s="71">
        <f>ROUND(HP26/Prices!$B$27,0)</f>
        <v>733</v>
      </c>
      <c r="AO26" s="71">
        <f>AN26*Prices!$B$6+AN26</f>
        <v>842.95</v>
      </c>
      <c r="AP26" s="71">
        <f>ROUND(HR26/Prices!$B$27,0)</f>
        <v>796</v>
      </c>
      <c r="AQ26" s="71">
        <f>AP26*Prices!$B$6+AP26</f>
        <v>915.4</v>
      </c>
      <c r="AW26" s="71">
        <f t="shared" si="53"/>
        <v>631</v>
      </c>
      <c r="AX26" s="71">
        <f t="shared" si="53"/>
        <v>725.65</v>
      </c>
      <c r="AY26" s="71">
        <f t="shared" si="53"/>
        <v>658</v>
      </c>
      <c r="AZ26" s="71">
        <f t="shared" si="53"/>
        <v>756.7</v>
      </c>
      <c r="BA26" s="71">
        <f t="shared" si="53"/>
        <v>666</v>
      </c>
      <c r="BB26" s="71">
        <f t="shared" si="53"/>
        <v>765.9</v>
      </c>
      <c r="BC26" s="71">
        <f t="shared" si="53"/>
        <v>684</v>
      </c>
      <c r="BD26" s="71">
        <f t="shared" si="53"/>
        <v>786.6</v>
      </c>
      <c r="BE26" s="71">
        <f t="shared" si="53"/>
        <v>693</v>
      </c>
      <c r="BF26" s="71">
        <f t="shared" si="53"/>
        <v>796.95</v>
      </c>
      <c r="BG26" s="71">
        <f t="shared" si="53"/>
        <v>716</v>
      </c>
      <c r="BH26" s="71">
        <f t="shared" si="53"/>
        <v>823.4</v>
      </c>
      <c r="BI26" s="71">
        <f t="shared" si="53"/>
        <v>733</v>
      </c>
      <c r="BJ26" s="71">
        <f t="shared" si="53"/>
        <v>842.95</v>
      </c>
      <c r="BK26" s="71">
        <f t="shared" si="53"/>
        <v>796</v>
      </c>
      <c r="BL26" s="71">
        <f t="shared" si="51"/>
        <v>915.4</v>
      </c>
      <c r="BM26" s="55"/>
      <c r="BN26" s="72"/>
      <c r="BO26" s="72"/>
      <c r="BP26" s="72"/>
      <c r="BQ26" s="72"/>
      <c r="BR26" s="72"/>
      <c r="BS26" s="72"/>
      <c r="BT26" s="55"/>
      <c r="BU26" s="71">
        <f>ROUND(JE26/Prices!$B$27,0)</f>
        <v>1002</v>
      </c>
      <c r="BV26" s="71">
        <f>BU26*Prices!$B$6+BU26</f>
        <v>1152.3</v>
      </c>
      <c r="BW26" s="71">
        <f>ROUND(JG26/Prices!$B$27,0)</f>
        <v>1028</v>
      </c>
      <c r="BX26" s="71">
        <f>BW26*Prices!$B$6+BW26</f>
        <v>1182.2</v>
      </c>
      <c r="BY26" s="71">
        <f>ROUND(JI26/Prices!$B$27,0)</f>
        <v>1037</v>
      </c>
      <c r="BZ26" s="71">
        <f>BY26*Prices!$B$6+BY26</f>
        <v>1192.55</v>
      </c>
      <c r="CA26" s="71">
        <f>ROUND(JK26/Prices!$B$27,0)</f>
        <v>1055</v>
      </c>
      <c r="CB26" s="71">
        <f>CA26*Prices!$B$6+CA26</f>
        <v>1213.25</v>
      </c>
      <c r="CC26" s="71">
        <f>ROUND(JM26/Prices!$B$27,0)</f>
        <v>1064</v>
      </c>
      <c r="CD26" s="71">
        <f>CC26*Prices!$B$6+CC26</f>
        <v>1223.5999999999999</v>
      </c>
      <c r="CE26" s="71">
        <f>ROUND(JO26/Prices!$B$27,0)</f>
        <v>1087</v>
      </c>
      <c r="CF26" s="71">
        <f>CE26*Prices!$B$6+CE26</f>
        <v>1250.05</v>
      </c>
      <c r="CG26" s="71">
        <f>ROUND(JQ26/Prices!$B$27,0)</f>
        <v>1104</v>
      </c>
      <c r="CH26" s="71">
        <f>CG26*Prices!$B$6+CG26</f>
        <v>1269.5999999999999</v>
      </c>
      <c r="CI26" s="71">
        <f>ROUND(JS26/Prices!$B$27,0)</f>
        <v>1167</v>
      </c>
      <c r="CJ26" s="71">
        <f>CI26*Prices!$B$6+CI26</f>
        <v>1342.05</v>
      </c>
      <c r="CK26" s="55"/>
      <c r="CL26" s="55"/>
      <c r="CM26" s="55"/>
      <c r="CN26" s="55"/>
      <c r="CO26" s="55"/>
      <c r="CP26" s="71">
        <f>ROUND(LW26/Prices!$B$27,0)</f>
        <v>972</v>
      </c>
      <c r="CQ26" s="71">
        <f>CP26*Prices!$B$6+CP26</f>
        <v>1117.8</v>
      </c>
      <c r="CR26" s="71">
        <f>ROUND(LY26/Prices!$B$27,0)</f>
        <v>999</v>
      </c>
      <c r="CS26" s="71">
        <f>CR26*Prices!$B$6+CR26</f>
        <v>1148.8499999999999</v>
      </c>
      <c r="CT26" s="71">
        <f>ROUND(MA26/Prices!$B$27,0)</f>
        <v>1008</v>
      </c>
      <c r="CU26" s="71">
        <f>CT26*Prices!$B$6+CT26</f>
        <v>1159.2</v>
      </c>
      <c r="CV26" s="71">
        <f>ROUND(MC26/Prices!$B$27,0)</f>
        <v>1026</v>
      </c>
      <c r="CW26" s="71">
        <f>CV26*Prices!$B$6+CV26</f>
        <v>1179.9000000000001</v>
      </c>
      <c r="CX26" s="71">
        <f>ROUND(ME26/Prices!$B$27,0)</f>
        <v>1035</v>
      </c>
      <c r="CY26" s="71">
        <f>CX26*Prices!$B$6+CX26</f>
        <v>1190.25</v>
      </c>
      <c r="CZ26" s="71">
        <f>ROUND(MG26/Prices!$B$27,0)</f>
        <v>1057</v>
      </c>
      <c r="DA26" s="71">
        <f>CZ26*Prices!$B$6+CZ26</f>
        <v>1215.55</v>
      </c>
      <c r="DB26" s="71">
        <f>ROUND(MI26/Prices!$B$27,0)</f>
        <v>1075</v>
      </c>
      <c r="DC26" s="71">
        <f>DB26*Prices!$B$6+DB26</f>
        <v>1236.25</v>
      </c>
      <c r="DD26" s="71">
        <f>ROUND(MK26/Prices!$B$27,0)</f>
        <v>1137</v>
      </c>
      <c r="DE26" s="71">
        <f>DD26*Prices!$B$6+DD26</f>
        <v>1307.55</v>
      </c>
      <c r="DK26" s="71">
        <f t="shared" si="54"/>
        <v>972</v>
      </c>
      <c r="DL26" s="71">
        <f t="shared" si="54"/>
        <v>1117.8</v>
      </c>
      <c r="DM26" s="71">
        <f t="shared" si="54"/>
        <v>999</v>
      </c>
      <c r="DN26" s="71">
        <f t="shared" si="54"/>
        <v>1148.8499999999999</v>
      </c>
      <c r="DO26" s="71">
        <f t="shared" si="54"/>
        <v>1008</v>
      </c>
      <c r="DP26" s="71">
        <f t="shared" si="54"/>
        <v>1159.2</v>
      </c>
      <c r="DQ26" s="71">
        <f t="shared" si="54"/>
        <v>1026</v>
      </c>
      <c r="DR26" s="71">
        <f t="shared" si="54"/>
        <v>1179.9000000000001</v>
      </c>
      <c r="DS26" s="71">
        <f t="shared" si="54"/>
        <v>1035</v>
      </c>
      <c r="DT26" s="71">
        <f t="shared" si="54"/>
        <v>1190.25</v>
      </c>
      <c r="DU26" s="71">
        <f t="shared" si="54"/>
        <v>1057</v>
      </c>
      <c r="DV26" s="71">
        <f t="shared" si="54"/>
        <v>1215.55</v>
      </c>
      <c r="DW26" s="71">
        <f t="shared" si="54"/>
        <v>1075</v>
      </c>
      <c r="DX26" s="71">
        <f t="shared" si="54"/>
        <v>1236.25</v>
      </c>
      <c r="DY26" s="71">
        <f t="shared" si="54"/>
        <v>1137</v>
      </c>
      <c r="DZ26" s="71">
        <f t="shared" si="52"/>
        <v>1307.55</v>
      </c>
      <c r="EA26" s="55"/>
      <c r="EB26" s="55"/>
      <c r="EC26" s="72"/>
      <c r="ED26" s="72"/>
      <c r="EE26" s="72"/>
      <c r="EF26" s="72"/>
      <c r="EG26" s="72"/>
      <c r="EH26" s="72"/>
      <c r="EI26" s="55"/>
      <c r="EJ26" s="55"/>
      <c r="EK26" s="55"/>
      <c r="EL26" s="55"/>
      <c r="EM26" s="55"/>
      <c r="EN26" s="55"/>
      <c r="EO26" s="73"/>
      <c r="EP26" s="73"/>
      <c r="ER26" s="74">
        <v>19</v>
      </c>
      <c r="ES26" s="49">
        <v>18</v>
      </c>
      <c r="ET26" s="55">
        <f t="shared" si="41"/>
        <v>1.5</v>
      </c>
      <c r="EU26" s="55">
        <f t="shared" si="42"/>
        <v>3.75</v>
      </c>
      <c r="EV26" s="75">
        <v>4</v>
      </c>
      <c r="EX26" s="76">
        <v>4.5</v>
      </c>
      <c r="EY26" s="75">
        <v>19</v>
      </c>
      <c r="EZ26" s="77">
        <f>(EY26*1.2)*(Prices!$B$5/32)</f>
        <v>28.5</v>
      </c>
      <c r="FA26" s="82">
        <f>(EY26*1.3)*(Prices!$B$4/32)</f>
        <v>61.75</v>
      </c>
      <c r="FB26" s="82">
        <f>EV26*Prices!$B$2+EW26*Prices!$B$3</f>
        <v>160</v>
      </c>
      <c r="FC26" s="79">
        <f>EU26*Prices!$B$9</f>
        <v>22.5</v>
      </c>
      <c r="FD26" s="80">
        <f t="shared" si="2"/>
        <v>277.25</v>
      </c>
      <c r="FE26" s="80">
        <f>EU26*Prices!$B$10</f>
        <v>33.75</v>
      </c>
      <c r="FF26" s="80">
        <f t="shared" si="3"/>
        <v>288.5</v>
      </c>
      <c r="FG26" s="80">
        <f>EU26*Prices!$B$11</f>
        <v>37.5</v>
      </c>
      <c r="FH26" s="80">
        <f t="shared" si="4"/>
        <v>292.25</v>
      </c>
      <c r="FI26" s="80">
        <f>EU26*Prices!$B$12</f>
        <v>45</v>
      </c>
      <c r="FJ26" s="80">
        <f t="shared" si="5"/>
        <v>299.75</v>
      </c>
      <c r="FK26" s="80">
        <f>EU26*Prices!$B$13</f>
        <v>48.75</v>
      </c>
      <c r="FL26" s="80">
        <f t="shared" si="6"/>
        <v>303.5</v>
      </c>
      <c r="FM26" s="80">
        <f>EU26*Prices!$B$14</f>
        <v>58.125</v>
      </c>
      <c r="FN26" s="80">
        <f t="shared" si="7"/>
        <v>312.875</v>
      </c>
      <c r="FO26" s="80">
        <f>EU26*Prices!$B$15</f>
        <v>65.625</v>
      </c>
      <c r="FP26" s="80">
        <f t="shared" si="8"/>
        <v>320.375</v>
      </c>
      <c r="FQ26" s="80">
        <f>EU26*Prices!$B$16</f>
        <v>91.875</v>
      </c>
      <c r="FR26" s="80">
        <f t="shared" si="9"/>
        <v>346.625</v>
      </c>
      <c r="FS26" s="80">
        <f>EU26*Prices!$B$17</f>
        <v>0</v>
      </c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P26" s="73"/>
      <c r="GR26" s="74">
        <v>19</v>
      </c>
      <c r="GS26" s="49">
        <v>18</v>
      </c>
      <c r="GT26" s="55">
        <f t="shared" si="10"/>
        <v>1.5</v>
      </c>
      <c r="GU26" s="55">
        <f t="shared" si="11"/>
        <v>3.75</v>
      </c>
      <c r="GV26" s="75">
        <v>4</v>
      </c>
      <c r="GW26" s="75"/>
      <c r="GX26" s="76">
        <v>4.5</v>
      </c>
      <c r="GY26" s="75">
        <v>19</v>
      </c>
      <c r="GZ26" s="77">
        <f>(GY26*1.2)*(Prices!$B$5/32)</f>
        <v>28.5</v>
      </c>
      <c r="HA26" s="82">
        <f>(GY26*1.3)*(Prices!$C$4/32)</f>
        <v>49.4</v>
      </c>
      <c r="HB26" s="82">
        <f>GV26*Prices!$B$2+GW26*Prices!$B$3</f>
        <v>160</v>
      </c>
      <c r="HC26" s="79">
        <f>GU26*Prices!$B$9</f>
        <v>22.5</v>
      </c>
      <c r="HD26" s="80">
        <f t="shared" si="12"/>
        <v>264.89999999999998</v>
      </c>
      <c r="HE26" s="80">
        <f>GU26*Prices!$B$10</f>
        <v>33.75</v>
      </c>
      <c r="HF26" s="80">
        <f t="shared" si="13"/>
        <v>276.14999999999998</v>
      </c>
      <c r="HG26" s="80">
        <f>GU26*Prices!$B$11</f>
        <v>37.5</v>
      </c>
      <c r="HH26" s="80">
        <f t="shared" si="14"/>
        <v>279.89999999999998</v>
      </c>
      <c r="HI26" s="80">
        <f>GU26*Prices!$B$12</f>
        <v>45</v>
      </c>
      <c r="HJ26" s="80">
        <f t="shared" si="15"/>
        <v>287.39999999999998</v>
      </c>
      <c r="HK26" s="80">
        <f>GU26*Prices!$B$13</f>
        <v>48.75</v>
      </c>
      <c r="HL26" s="80">
        <f t="shared" si="16"/>
        <v>291.14999999999998</v>
      </c>
      <c r="HM26" s="80">
        <f>GU26*Prices!$B$14</f>
        <v>58.125</v>
      </c>
      <c r="HN26" s="80">
        <f t="shared" si="17"/>
        <v>300.52499999999998</v>
      </c>
      <c r="HO26" s="80">
        <f>GU26*Prices!$B$15</f>
        <v>65.625</v>
      </c>
      <c r="HP26" s="80">
        <f t="shared" si="18"/>
        <v>308.02499999999998</v>
      </c>
      <c r="HQ26" s="80">
        <f>GU26*Prices!$B$16</f>
        <v>91.875</v>
      </c>
      <c r="HR26" s="80">
        <f t="shared" si="19"/>
        <v>334.27499999999998</v>
      </c>
      <c r="HS26" s="80">
        <f>GU26*Prices!$B$17</f>
        <v>0</v>
      </c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P26" s="73"/>
      <c r="IQ26" s="73"/>
      <c r="IS26" s="74">
        <v>19</v>
      </c>
      <c r="IT26" s="49">
        <v>18</v>
      </c>
      <c r="IU26" s="55">
        <f t="shared" si="20"/>
        <v>1.5</v>
      </c>
      <c r="IV26" s="55">
        <f t="shared" si="21"/>
        <v>3.75</v>
      </c>
      <c r="IW26" s="75">
        <v>4</v>
      </c>
      <c r="IX26" s="75"/>
      <c r="IY26" s="76">
        <f t="shared" si="43"/>
        <v>147.95999999999998</v>
      </c>
      <c r="IZ26" s="75">
        <v>19</v>
      </c>
      <c r="JA26" s="77">
        <f>(IZ26*1.2)*(Prices!$B$5/32)</f>
        <v>28.5</v>
      </c>
      <c r="JB26" s="82">
        <f>(IZ26*1.3)*(Prices!$B$4/32)</f>
        <v>61.75</v>
      </c>
      <c r="JC26" s="82">
        <f>IW26*Prices!$B$2+IX26*Prices!$B$3</f>
        <v>160</v>
      </c>
      <c r="JD26" s="79">
        <f>IV26*Prices!$B$9</f>
        <v>22.5</v>
      </c>
      <c r="JE26" s="80">
        <f t="shared" si="22"/>
        <v>420.71</v>
      </c>
      <c r="JF26" s="80">
        <f>IV26*Prices!$B$10</f>
        <v>33.75</v>
      </c>
      <c r="JG26" s="80">
        <f t="shared" si="23"/>
        <v>431.96</v>
      </c>
      <c r="JH26" s="80">
        <f>IV26*Prices!$B$11</f>
        <v>37.5</v>
      </c>
      <c r="JI26" s="80">
        <f t="shared" si="24"/>
        <v>435.71</v>
      </c>
      <c r="JJ26" s="80">
        <f>IV26*Prices!$B$12</f>
        <v>45</v>
      </c>
      <c r="JK26" s="80">
        <f t="shared" si="25"/>
        <v>443.21</v>
      </c>
      <c r="JL26" s="80">
        <f>IV26*Prices!$B$13</f>
        <v>48.75</v>
      </c>
      <c r="JM26" s="80">
        <f t="shared" si="26"/>
        <v>446.96</v>
      </c>
      <c r="JN26" s="80">
        <f>IV26*Prices!$B$14</f>
        <v>58.125</v>
      </c>
      <c r="JO26" s="80">
        <f t="shared" si="27"/>
        <v>456.33499999999998</v>
      </c>
      <c r="JP26" s="80">
        <f>IV26*Prices!$B$15</f>
        <v>65.625</v>
      </c>
      <c r="JQ26" s="80">
        <f t="shared" si="28"/>
        <v>463.83499999999998</v>
      </c>
      <c r="JR26" s="80">
        <f>IV26*Prices!$B$16</f>
        <v>91.875</v>
      </c>
      <c r="JS26" s="80">
        <f t="shared" si="29"/>
        <v>490.08499999999998</v>
      </c>
      <c r="JT26" s="80">
        <f>IV26*Prices!$B$17</f>
        <v>0</v>
      </c>
      <c r="JU26" s="80"/>
      <c r="JV26" s="80"/>
      <c r="JW26" s="80"/>
      <c r="JX26" s="80"/>
      <c r="JY26" s="80"/>
      <c r="JZ26" s="80"/>
      <c r="KA26" s="80"/>
      <c r="KB26" s="80"/>
      <c r="KC26" s="80"/>
      <c r="KD26" s="80"/>
      <c r="KE26" s="80"/>
      <c r="KF26" s="80"/>
      <c r="KG26" s="80"/>
      <c r="KH26" s="80"/>
      <c r="KI26" s="80"/>
      <c r="KJ26" s="80"/>
      <c r="KK26" s="80"/>
      <c r="KL26" s="80"/>
      <c r="KM26" s="80"/>
      <c r="KN26" s="80"/>
      <c r="KO26" s="80"/>
      <c r="KP26" s="80"/>
      <c r="KQ26" s="80"/>
      <c r="KR26" s="80"/>
      <c r="KS26" s="80"/>
      <c r="KT26" s="80"/>
      <c r="KU26" s="80"/>
      <c r="KV26" s="80"/>
      <c r="KW26" s="80"/>
      <c r="KX26" s="80"/>
      <c r="KY26" s="80"/>
      <c r="KZ26" s="80"/>
      <c r="LA26" s="197">
        <v>4</v>
      </c>
      <c r="LB26" s="200">
        <v>0</v>
      </c>
      <c r="LC26" s="82">
        <f t="shared" si="44"/>
        <v>45.239999999999995</v>
      </c>
      <c r="LD26" s="82">
        <f t="shared" si="45"/>
        <v>60.06</v>
      </c>
      <c r="LE26" s="82">
        <f t="shared" si="46"/>
        <v>8.25</v>
      </c>
      <c r="LF26" s="82">
        <f t="shared" si="47"/>
        <v>36.989999999999995</v>
      </c>
      <c r="LG26" s="80">
        <f t="shared" si="48"/>
        <v>51.81</v>
      </c>
      <c r="LH26" s="234">
        <f t="shared" si="49"/>
        <v>147.95999999999998</v>
      </c>
      <c r="LI26" s="73"/>
      <c r="LK26" s="74">
        <v>19</v>
      </c>
      <c r="LL26" s="49">
        <v>18</v>
      </c>
      <c r="LM26" s="55">
        <f t="shared" si="30"/>
        <v>1.5</v>
      </c>
      <c r="LN26" s="55">
        <f t="shared" si="31"/>
        <v>3.75</v>
      </c>
      <c r="LO26" s="75">
        <v>4</v>
      </c>
      <c r="LP26" s="75"/>
      <c r="LQ26" s="76">
        <f t="shared" si="50"/>
        <v>147.95999999999998</v>
      </c>
      <c r="LR26" s="75">
        <v>19</v>
      </c>
      <c r="LS26" s="77">
        <f>(LR26*1.2)*(Prices!$B$5/32)</f>
        <v>28.5</v>
      </c>
      <c r="LT26" s="82">
        <f>(LR26*1.3)*(Prices!$C$4/32)</f>
        <v>49.4</v>
      </c>
      <c r="LU26" s="82">
        <f>LO26*Prices!$B$2+LP26*Prices!$B$3</f>
        <v>160</v>
      </c>
      <c r="LV26" s="79">
        <f>LN26*Prices!$B$9</f>
        <v>22.5</v>
      </c>
      <c r="LW26" s="80">
        <f t="shared" si="32"/>
        <v>408.35999999999996</v>
      </c>
      <c r="LX26" s="80">
        <f>LN26*Prices!$B$10</f>
        <v>33.75</v>
      </c>
      <c r="LY26" s="80">
        <f t="shared" si="33"/>
        <v>419.60999999999996</v>
      </c>
      <c r="LZ26" s="80">
        <f>LN26*Prices!$B$11</f>
        <v>37.5</v>
      </c>
      <c r="MA26" s="80">
        <f t="shared" si="34"/>
        <v>423.35999999999996</v>
      </c>
      <c r="MB26" s="80">
        <f>LN26*Prices!$B$12</f>
        <v>45</v>
      </c>
      <c r="MC26" s="80">
        <f t="shared" si="35"/>
        <v>430.85999999999996</v>
      </c>
      <c r="MD26" s="80">
        <f>LN26*Prices!$B$13</f>
        <v>48.75</v>
      </c>
      <c r="ME26" s="80">
        <f t="shared" si="36"/>
        <v>434.60999999999996</v>
      </c>
      <c r="MF26" s="80">
        <f>LN26*Prices!$B$14</f>
        <v>58.125</v>
      </c>
      <c r="MG26" s="80">
        <f t="shared" si="37"/>
        <v>443.98499999999996</v>
      </c>
      <c r="MH26" s="80">
        <f>LN26*Prices!$B$15</f>
        <v>65.625</v>
      </c>
      <c r="MI26" s="80">
        <f t="shared" si="38"/>
        <v>451.48499999999996</v>
      </c>
      <c r="MJ26" s="80">
        <f>LN26*Prices!$B$16</f>
        <v>91.875</v>
      </c>
      <c r="MK26" s="80">
        <f t="shared" si="39"/>
        <v>477.73499999999996</v>
      </c>
      <c r="ML26" s="80">
        <f>LN26*Prices!$B$17</f>
        <v>0</v>
      </c>
      <c r="MM26" s="80"/>
      <c r="MN26" s="80"/>
      <c r="MO26" s="80"/>
      <c r="MP26" s="80"/>
      <c r="MQ26" s="80"/>
      <c r="MR26" s="80"/>
      <c r="MS26" s="80"/>
      <c r="MT26" s="80"/>
      <c r="MU26" s="80"/>
      <c r="MV26" s="80"/>
      <c r="MW26" s="80"/>
      <c r="MX26" s="80"/>
      <c r="MY26" s="80"/>
      <c r="MZ26" s="80"/>
      <c r="NA26" s="80"/>
    </row>
    <row r="27" spans="1:365" ht="18" customHeight="1" x14ac:dyDescent="0.25">
      <c r="A27" s="160" t="s">
        <v>128</v>
      </c>
      <c r="B27" s="69" t="s">
        <v>93</v>
      </c>
      <c r="C27" s="69" t="str">
        <f t="shared" si="40"/>
        <v>Base Cab: 4 drawers (19" to 21")</v>
      </c>
      <c r="D27" s="70" t="s">
        <v>126</v>
      </c>
      <c r="E27" s="68" t="s">
        <v>101</v>
      </c>
      <c r="F27" s="267" t="s">
        <v>128</v>
      </c>
      <c r="G27" s="261">
        <f>ROUND(FD27/Prices!$B$27,0)</f>
        <v>686</v>
      </c>
      <c r="H27" s="71">
        <f>G27*Prices!$B$6+G27</f>
        <v>788.9</v>
      </c>
      <c r="I27" s="71">
        <f>ROUND(FF27/Prices!$B$27,0)</f>
        <v>717</v>
      </c>
      <c r="J27" s="71">
        <f>I27*Prices!$B$6+I27</f>
        <v>824.55</v>
      </c>
      <c r="K27" s="71">
        <f>ROUND(FH27/Prices!$B$27,0)</f>
        <v>728</v>
      </c>
      <c r="L27" s="71">
        <f>K27*Prices!$B$6+K27</f>
        <v>837.2</v>
      </c>
      <c r="M27" s="71">
        <f>ROUND(FJ27/Prices!$B$27,0)</f>
        <v>749</v>
      </c>
      <c r="N27" s="71">
        <f>M27*Prices!$B$6+M27</f>
        <v>861.35</v>
      </c>
      <c r="O27" s="71">
        <f>ROUND(FL27/Prices!$B$27,0)</f>
        <v>759</v>
      </c>
      <c r="P27" s="71">
        <f>O27*Prices!$B$6+O27</f>
        <v>872.85</v>
      </c>
      <c r="Q27" s="71">
        <f>ROUND(FN27/Prices!$B$27,0)</f>
        <v>785</v>
      </c>
      <c r="R27" s="71">
        <f>Q27*Prices!$B$6+Q27</f>
        <v>902.75</v>
      </c>
      <c r="S27" s="71">
        <f>ROUND(FP27/Prices!$B$27,0)</f>
        <v>806</v>
      </c>
      <c r="T27" s="71">
        <f>S27*Prices!$B$6+S27</f>
        <v>926.9</v>
      </c>
      <c r="U27" s="71">
        <f>ROUND(FR27/Prices!$B$27,0)</f>
        <v>879</v>
      </c>
      <c r="V27" s="71">
        <f>U27*Prices!$B$6+U27</f>
        <v>1010.85</v>
      </c>
      <c r="W27" s="55"/>
      <c r="X27" s="55"/>
      <c r="Y27" s="55"/>
      <c r="Z27" s="55"/>
      <c r="AA27" s="55"/>
      <c r="AB27" s="71">
        <f>ROUND(HD27/Prices!$B$27,0)</f>
        <v>654</v>
      </c>
      <c r="AC27" s="71">
        <f>AB27*Prices!$B$6+AB27</f>
        <v>752.1</v>
      </c>
      <c r="AD27" s="71">
        <f>ROUND(HF27/Prices!$B$27,0)</f>
        <v>686</v>
      </c>
      <c r="AE27" s="71">
        <f>AD27*Prices!$B$6+AD27</f>
        <v>788.9</v>
      </c>
      <c r="AF27" s="71">
        <f>ROUND(HH27/Prices!$B$27,0)</f>
        <v>696</v>
      </c>
      <c r="AG27" s="71">
        <f>AF27*Prices!$B$6+AF27</f>
        <v>800.4</v>
      </c>
      <c r="AH27" s="71">
        <f>ROUND(HJ27/Prices!$B$27,0)</f>
        <v>717</v>
      </c>
      <c r="AI27" s="71">
        <f>AH27*Prices!$B$6+AH27</f>
        <v>824.55</v>
      </c>
      <c r="AJ27" s="71">
        <f>ROUND(HL27/Prices!$B$27,0)</f>
        <v>727</v>
      </c>
      <c r="AK27" s="71">
        <f>AJ27*Prices!$B$6+AJ27</f>
        <v>836.05</v>
      </c>
      <c r="AL27" s="71">
        <f>ROUND(HN27/Prices!$B$27,0)</f>
        <v>753</v>
      </c>
      <c r="AM27" s="71">
        <f>AL27*Prices!$B$6+AL27</f>
        <v>865.95</v>
      </c>
      <c r="AN27" s="71">
        <f>ROUND(HP27/Prices!$B$27,0)</f>
        <v>774</v>
      </c>
      <c r="AO27" s="71">
        <f>AN27*Prices!$B$6+AN27</f>
        <v>890.1</v>
      </c>
      <c r="AP27" s="71">
        <f>ROUND(HR27/Prices!$B$27,0)</f>
        <v>847</v>
      </c>
      <c r="AQ27" s="71">
        <f>AP27*Prices!$B$6+AP27</f>
        <v>974.05</v>
      </c>
      <c r="AW27" s="71">
        <f t="shared" si="53"/>
        <v>654</v>
      </c>
      <c r="AX27" s="71">
        <f t="shared" si="53"/>
        <v>752.1</v>
      </c>
      <c r="AY27" s="71">
        <f t="shared" si="53"/>
        <v>686</v>
      </c>
      <c r="AZ27" s="71">
        <f t="shared" si="53"/>
        <v>788.9</v>
      </c>
      <c r="BA27" s="71">
        <f t="shared" si="53"/>
        <v>696</v>
      </c>
      <c r="BB27" s="71">
        <f t="shared" si="53"/>
        <v>800.4</v>
      </c>
      <c r="BC27" s="71">
        <f t="shared" si="53"/>
        <v>717</v>
      </c>
      <c r="BD27" s="71">
        <f t="shared" si="53"/>
        <v>824.55</v>
      </c>
      <c r="BE27" s="71">
        <f t="shared" si="53"/>
        <v>727</v>
      </c>
      <c r="BF27" s="71">
        <f t="shared" si="53"/>
        <v>836.05</v>
      </c>
      <c r="BG27" s="71">
        <f t="shared" si="53"/>
        <v>753</v>
      </c>
      <c r="BH27" s="71">
        <f t="shared" si="53"/>
        <v>865.95</v>
      </c>
      <c r="BI27" s="71">
        <f t="shared" si="53"/>
        <v>774</v>
      </c>
      <c r="BJ27" s="71">
        <f t="shared" si="53"/>
        <v>890.1</v>
      </c>
      <c r="BK27" s="71">
        <f t="shared" si="53"/>
        <v>847</v>
      </c>
      <c r="BL27" s="71">
        <f t="shared" si="51"/>
        <v>974.05</v>
      </c>
      <c r="BM27" s="55"/>
      <c r="BN27" s="72"/>
      <c r="BO27" s="72"/>
      <c r="BP27" s="72"/>
      <c r="BQ27" s="72"/>
      <c r="BR27" s="72"/>
      <c r="BS27" s="72"/>
      <c r="BT27" s="55"/>
      <c r="BU27" s="71">
        <f>ROUND(JE27/Prices!$B$27,0)</f>
        <v>1048</v>
      </c>
      <c r="BV27" s="71">
        <f>BU27*Prices!$B$6+BU27</f>
        <v>1205.2</v>
      </c>
      <c r="BW27" s="71">
        <f>ROUND(JG27/Prices!$B$27,0)</f>
        <v>1079</v>
      </c>
      <c r="BX27" s="71">
        <f>BW27*Prices!$B$6+BW27</f>
        <v>1240.8499999999999</v>
      </c>
      <c r="BY27" s="71">
        <f>ROUND(JI27/Prices!$B$27,0)</f>
        <v>1089</v>
      </c>
      <c r="BZ27" s="71">
        <f>BY27*Prices!$B$6+BY27</f>
        <v>1252.3499999999999</v>
      </c>
      <c r="CA27" s="71">
        <f>ROUND(JK27/Prices!$B$27,0)</f>
        <v>1110</v>
      </c>
      <c r="CB27" s="71">
        <f>CA27*Prices!$B$6+CA27</f>
        <v>1276.5</v>
      </c>
      <c r="CC27" s="71">
        <f>ROUND(JM27/Prices!$B$27,0)</f>
        <v>1121</v>
      </c>
      <c r="CD27" s="71">
        <f>CC27*Prices!$B$6+CC27</f>
        <v>1289.1500000000001</v>
      </c>
      <c r="CE27" s="71">
        <f>ROUND(JO27/Prices!$B$27,0)</f>
        <v>1147</v>
      </c>
      <c r="CF27" s="71">
        <f>CE27*Prices!$B$6+CE27</f>
        <v>1319.05</v>
      </c>
      <c r="CG27" s="71">
        <f>ROUND(JQ27/Prices!$B$27,0)</f>
        <v>1167</v>
      </c>
      <c r="CH27" s="71">
        <f>CG27*Prices!$B$6+CG27</f>
        <v>1342.05</v>
      </c>
      <c r="CI27" s="71">
        <f>ROUND(JS27/Prices!$B$27,0)</f>
        <v>1240</v>
      </c>
      <c r="CJ27" s="71">
        <f>CI27*Prices!$B$6+CI27</f>
        <v>1426</v>
      </c>
      <c r="CK27" s="55"/>
      <c r="CL27" s="55"/>
      <c r="CM27" s="55"/>
      <c r="CN27" s="55"/>
      <c r="CO27" s="55"/>
      <c r="CP27" s="71">
        <f>ROUND(LW27/Prices!$B$27,0)</f>
        <v>1016</v>
      </c>
      <c r="CQ27" s="71">
        <f>CP27*Prices!$B$6+CP27</f>
        <v>1168.4000000000001</v>
      </c>
      <c r="CR27" s="71">
        <f>ROUND(LY27/Prices!$B$27,0)</f>
        <v>1047</v>
      </c>
      <c r="CS27" s="71">
        <f>CR27*Prices!$B$6+CR27</f>
        <v>1204.05</v>
      </c>
      <c r="CT27" s="71">
        <f>ROUND(MA27/Prices!$B$27,0)</f>
        <v>1058</v>
      </c>
      <c r="CU27" s="71">
        <f>CT27*Prices!$B$6+CT27</f>
        <v>1216.7</v>
      </c>
      <c r="CV27" s="71">
        <f>ROUND(MC27/Prices!$B$27,0)</f>
        <v>1078</v>
      </c>
      <c r="CW27" s="71">
        <f>CV27*Prices!$B$6+CV27</f>
        <v>1239.7</v>
      </c>
      <c r="CX27" s="71">
        <f>ROUND(ME27/Prices!$B$27,0)</f>
        <v>1089</v>
      </c>
      <c r="CY27" s="71">
        <f>CX27*Prices!$B$6+CX27</f>
        <v>1252.3499999999999</v>
      </c>
      <c r="CZ27" s="71">
        <f>ROUND(MG27/Prices!$B$27,0)</f>
        <v>1115</v>
      </c>
      <c r="DA27" s="71">
        <f>CZ27*Prices!$B$6+CZ27</f>
        <v>1282.25</v>
      </c>
      <c r="DB27" s="71">
        <f>ROUND(MI27/Prices!$B$27,0)</f>
        <v>1136</v>
      </c>
      <c r="DC27" s="71">
        <f>DB27*Prices!$B$6+DB27</f>
        <v>1306.4000000000001</v>
      </c>
      <c r="DD27" s="71">
        <f>ROUND(MK27/Prices!$B$27,0)</f>
        <v>1209</v>
      </c>
      <c r="DE27" s="71">
        <f>DD27*Prices!$B$6+DD27</f>
        <v>1390.35</v>
      </c>
      <c r="DK27" s="71">
        <f t="shared" si="54"/>
        <v>1016</v>
      </c>
      <c r="DL27" s="71">
        <f t="shared" si="54"/>
        <v>1168.4000000000001</v>
      </c>
      <c r="DM27" s="71">
        <f t="shared" si="54"/>
        <v>1047</v>
      </c>
      <c r="DN27" s="71">
        <f t="shared" si="54"/>
        <v>1204.05</v>
      </c>
      <c r="DO27" s="71">
        <f t="shared" si="54"/>
        <v>1058</v>
      </c>
      <c r="DP27" s="71">
        <f t="shared" si="54"/>
        <v>1216.7</v>
      </c>
      <c r="DQ27" s="71">
        <f t="shared" si="54"/>
        <v>1078</v>
      </c>
      <c r="DR27" s="71">
        <f t="shared" si="54"/>
        <v>1239.7</v>
      </c>
      <c r="DS27" s="71">
        <f t="shared" si="54"/>
        <v>1089</v>
      </c>
      <c r="DT27" s="71">
        <f t="shared" si="54"/>
        <v>1252.3499999999999</v>
      </c>
      <c r="DU27" s="71">
        <f t="shared" si="54"/>
        <v>1115</v>
      </c>
      <c r="DV27" s="71">
        <f t="shared" si="54"/>
        <v>1282.25</v>
      </c>
      <c r="DW27" s="71">
        <f t="shared" si="54"/>
        <v>1136</v>
      </c>
      <c r="DX27" s="71">
        <f t="shared" si="54"/>
        <v>1306.4000000000001</v>
      </c>
      <c r="DY27" s="71">
        <f t="shared" si="54"/>
        <v>1209</v>
      </c>
      <c r="DZ27" s="71">
        <f t="shared" si="52"/>
        <v>1390.35</v>
      </c>
      <c r="EA27" s="55"/>
      <c r="EB27" s="55"/>
      <c r="EC27" s="72"/>
      <c r="ED27" s="72"/>
      <c r="EE27" s="72"/>
      <c r="EF27" s="72"/>
      <c r="EG27" s="72"/>
      <c r="EH27" s="72"/>
      <c r="EI27" s="55"/>
      <c r="EJ27" s="55"/>
      <c r="EK27" s="55"/>
      <c r="EL27" s="55"/>
      <c r="EM27" s="55"/>
      <c r="EN27" s="55"/>
      <c r="EO27" s="73"/>
      <c r="EP27" s="73"/>
      <c r="ER27" s="74">
        <v>20.5</v>
      </c>
      <c r="ES27" s="49">
        <v>21</v>
      </c>
      <c r="ET27" s="55">
        <f t="shared" si="41"/>
        <v>1.75</v>
      </c>
      <c r="EU27" s="55">
        <f t="shared" si="42"/>
        <v>4.375</v>
      </c>
      <c r="EV27" s="75">
        <v>4</v>
      </c>
      <c r="EX27" s="76">
        <v>4.5</v>
      </c>
      <c r="EY27" s="75">
        <v>20.5</v>
      </c>
      <c r="EZ27" s="77">
        <f>(EY27*1.2)*(Prices!$B$5/32)</f>
        <v>30.749999999999996</v>
      </c>
      <c r="FA27" s="82">
        <f>(EY27*1.3)*(Prices!$B$4/32)</f>
        <v>66.625</v>
      </c>
      <c r="FB27" s="82">
        <f>EV27*Prices!$B$2+EW27*Prices!$B$3</f>
        <v>160</v>
      </c>
      <c r="FC27" s="79">
        <f>EU27*Prices!$B$9</f>
        <v>26.25</v>
      </c>
      <c r="FD27" s="80">
        <f t="shared" si="2"/>
        <v>288.125</v>
      </c>
      <c r="FE27" s="80">
        <f>EU27*Prices!$B$10</f>
        <v>39.375</v>
      </c>
      <c r="FF27" s="80">
        <f t="shared" si="3"/>
        <v>301.25</v>
      </c>
      <c r="FG27" s="80">
        <f>EU27*Prices!$B$11</f>
        <v>43.75</v>
      </c>
      <c r="FH27" s="80">
        <f t="shared" si="4"/>
        <v>305.625</v>
      </c>
      <c r="FI27" s="80">
        <f>EU27*Prices!$B$12</f>
        <v>52.5</v>
      </c>
      <c r="FJ27" s="80">
        <f t="shared" si="5"/>
        <v>314.375</v>
      </c>
      <c r="FK27" s="80">
        <f>EU27*Prices!$B$13</f>
        <v>56.875</v>
      </c>
      <c r="FL27" s="80">
        <f t="shared" si="6"/>
        <v>318.75</v>
      </c>
      <c r="FM27" s="80">
        <f>EU27*Prices!$B$14</f>
        <v>67.8125</v>
      </c>
      <c r="FN27" s="80">
        <f t="shared" si="7"/>
        <v>329.6875</v>
      </c>
      <c r="FO27" s="80">
        <f>EU27*Prices!$B$15</f>
        <v>76.5625</v>
      </c>
      <c r="FP27" s="80">
        <f t="shared" si="8"/>
        <v>338.4375</v>
      </c>
      <c r="FQ27" s="80">
        <f>EU27*Prices!$B$16</f>
        <v>107.1875</v>
      </c>
      <c r="FR27" s="80">
        <f t="shared" si="9"/>
        <v>369.0625</v>
      </c>
      <c r="FS27" s="80">
        <f>EU27*Prices!$B$17</f>
        <v>0</v>
      </c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P27" s="73"/>
      <c r="GR27" s="74">
        <v>20.5</v>
      </c>
      <c r="GS27" s="49">
        <v>21</v>
      </c>
      <c r="GT27" s="55">
        <f t="shared" si="10"/>
        <v>1.75</v>
      </c>
      <c r="GU27" s="55">
        <f t="shared" si="11"/>
        <v>4.375</v>
      </c>
      <c r="GV27" s="75">
        <v>4</v>
      </c>
      <c r="GW27" s="75"/>
      <c r="GX27" s="76">
        <v>4.5</v>
      </c>
      <c r="GY27" s="75">
        <v>20.5</v>
      </c>
      <c r="GZ27" s="77">
        <f>(GY27*1.2)*(Prices!$B$5/32)</f>
        <v>30.749999999999996</v>
      </c>
      <c r="HA27" s="82">
        <f>(GY27*1.3)*(Prices!$C$4/32)</f>
        <v>53.300000000000004</v>
      </c>
      <c r="HB27" s="82">
        <f>GV27*Prices!$B$2+GW27*Prices!$B$3</f>
        <v>160</v>
      </c>
      <c r="HC27" s="79">
        <f>GU27*Prices!$B$9</f>
        <v>26.25</v>
      </c>
      <c r="HD27" s="80">
        <f t="shared" si="12"/>
        <v>274.8</v>
      </c>
      <c r="HE27" s="80">
        <f>GU27*Prices!$B$10</f>
        <v>39.375</v>
      </c>
      <c r="HF27" s="80">
        <f t="shared" si="13"/>
        <v>287.92500000000001</v>
      </c>
      <c r="HG27" s="80">
        <f>GU27*Prices!$B$11</f>
        <v>43.75</v>
      </c>
      <c r="HH27" s="80">
        <f t="shared" si="14"/>
        <v>292.3</v>
      </c>
      <c r="HI27" s="80">
        <f>GU27*Prices!$B$12</f>
        <v>52.5</v>
      </c>
      <c r="HJ27" s="80">
        <f t="shared" si="15"/>
        <v>301.05</v>
      </c>
      <c r="HK27" s="80">
        <f>GU27*Prices!$B$13</f>
        <v>56.875</v>
      </c>
      <c r="HL27" s="80">
        <f t="shared" si="16"/>
        <v>305.42500000000001</v>
      </c>
      <c r="HM27" s="80">
        <f>GU27*Prices!$B$14</f>
        <v>67.8125</v>
      </c>
      <c r="HN27" s="80">
        <f t="shared" si="17"/>
        <v>316.36250000000001</v>
      </c>
      <c r="HO27" s="80">
        <f>GU27*Prices!$B$15</f>
        <v>76.5625</v>
      </c>
      <c r="HP27" s="80">
        <f t="shared" si="18"/>
        <v>325.11250000000001</v>
      </c>
      <c r="HQ27" s="80">
        <f>GU27*Prices!$B$16</f>
        <v>107.1875</v>
      </c>
      <c r="HR27" s="80">
        <f t="shared" si="19"/>
        <v>355.73750000000001</v>
      </c>
      <c r="HS27" s="80">
        <f>GU27*Prices!$B$17</f>
        <v>0</v>
      </c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P27" s="73"/>
      <c r="IQ27" s="73"/>
      <c r="IS27" s="74">
        <v>20.5</v>
      </c>
      <c r="IT27" s="49">
        <v>21</v>
      </c>
      <c r="IU27" s="55">
        <f t="shared" si="20"/>
        <v>1.75</v>
      </c>
      <c r="IV27" s="55">
        <f t="shared" si="21"/>
        <v>4.375</v>
      </c>
      <c r="IW27" s="75">
        <v>4</v>
      </c>
      <c r="IX27" s="75"/>
      <c r="IY27" s="76">
        <f t="shared" si="43"/>
        <v>156.38</v>
      </c>
      <c r="IZ27" s="75">
        <v>20.5</v>
      </c>
      <c r="JA27" s="77">
        <f>(IZ27*1.2)*(Prices!$B$5/32)</f>
        <v>30.749999999999996</v>
      </c>
      <c r="JB27" s="82">
        <f>(IZ27*1.3)*(Prices!$B$4/32)</f>
        <v>66.625</v>
      </c>
      <c r="JC27" s="82">
        <f>IW27*Prices!$B$2+IX27*Prices!$B$3</f>
        <v>160</v>
      </c>
      <c r="JD27" s="79">
        <f>IV27*Prices!$B$9</f>
        <v>26.25</v>
      </c>
      <c r="JE27" s="80">
        <f t="shared" si="22"/>
        <v>440.005</v>
      </c>
      <c r="JF27" s="80">
        <f>IV27*Prices!$B$10</f>
        <v>39.375</v>
      </c>
      <c r="JG27" s="80">
        <f t="shared" si="23"/>
        <v>453.13</v>
      </c>
      <c r="JH27" s="80">
        <f>IV27*Prices!$B$11</f>
        <v>43.75</v>
      </c>
      <c r="JI27" s="80">
        <f t="shared" si="24"/>
        <v>457.505</v>
      </c>
      <c r="JJ27" s="80">
        <f>IV27*Prices!$B$12</f>
        <v>52.5</v>
      </c>
      <c r="JK27" s="80">
        <f t="shared" si="25"/>
        <v>466.255</v>
      </c>
      <c r="JL27" s="80">
        <f>IV27*Prices!$B$13</f>
        <v>56.875</v>
      </c>
      <c r="JM27" s="80">
        <f t="shared" si="26"/>
        <v>470.63</v>
      </c>
      <c r="JN27" s="80">
        <f>IV27*Prices!$B$14</f>
        <v>67.8125</v>
      </c>
      <c r="JO27" s="80">
        <f t="shared" si="27"/>
        <v>481.5675</v>
      </c>
      <c r="JP27" s="80">
        <f>IV27*Prices!$B$15</f>
        <v>76.5625</v>
      </c>
      <c r="JQ27" s="80">
        <f t="shared" si="28"/>
        <v>490.3175</v>
      </c>
      <c r="JR27" s="80">
        <f>IV27*Prices!$B$16</f>
        <v>107.1875</v>
      </c>
      <c r="JS27" s="80">
        <f t="shared" si="29"/>
        <v>520.9425</v>
      </c>
      <c r="JT27" s="80">
        <f>IV27*Prices!$B$17</f>
        <v>0</v>
      </c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197">
        <v>4</v>
      </c>
      <c r="LB27" s="200">
        <v>0</v>
      </c>
      <c r="LC27" s="82">
        <f t="shared" si="44"/>
        <v>48.72</v>
      </c>
      <c r="LD27" s="82">
        <f t="shared" si="45"/>
        <v>64.680000000000007</v>
      </c>
      <c r="LE27" s="82">
        <f t="shared" si="46"/>
        <v>9.625</v>
      </c>
      <c r="LF27" s="82">
        <f t="shared" si="47"/>
        <v>39.094999999999999</v>
      </c>
      <c r="LG27" s="80">
        <f t="shared" si="48"/>
        <v>55.055000000000007</v>
      </c>
      <c r="LH27" s="234">
        <f t="shared" si="49"/>
        <v>156.38</v>
      </c>
      <c r="LI27" s="73"/>
      <c r="LK27" s="74">
        <v>20.5</v>
      </c>
      <c r="LL27" s="49">
        <v>21</v>
      </c>
      <c r="LM27" s="55">
        <f t="shared" si="30"/>
        <v>1.75</v>
      </c>
      <c r="LN27" s="55">
        <f t="shared" si="31"/>
        <v>4.375</v>
      </c>
      <c r="LO27" s="75">
        <v>4</v>
      </c>
      <c r="LP27" s="75"/>
      <c r="LQ27" s="76">
        <f t="shared" si="50"/>
        <v>156.38</v>
      </c>
      <c r="LR27" s="75">
        <v>20.5</v>
      </c>
      <c r="LS27" s="77">
        <f>(LR27*1.2)*(Prices!$B$5/32)</f>
        <v>30.749999999999996</v>
      </c>
      <c r="LT27" s="82">
        <f>(LR27*1.3)*(Prices!$C$4/32)</f>
        <v>53.300000000000004</v>
      </c>
      <c r="LU27" s="82">
        <f>LO27*Prices!$B$2+LP27*Prices!$B$3</f>
        <v>160</v>
      </c>
      <c r="LV27" s="79">
        <f>LN27*Prices!$B$9</f>
        <v>26.25</v>
      </c>
      <c r="LW27" s="80">
        <f t="shared" si="32"/>
        <v>426.68</v>
      </c>
      <c r="LX27" s="80">
        <f>LN27*Prices!$B$10</f>
        <v>39.375</v>
      </c>
      <c r="LY27" s="80">
        <f t="shared" si="33"/>
        <v>439.80500000000001</v>
      </c>
      <c r="LZ27" s="80">
        <f>LN27*Prices!$B$11</f>
        <v>43.75</v>
      </c>
      <c r="MA27" s="80">
        <f t="shared" si="34"/>
        <v>444.18</v>
      </c>
      <c r="MB27" s="80">
        <f>LN27*Prices!$B$12</f>
        <v>52.5</v>
      </c>
      <c r="MC27" s="80">
        <f t="shared" si="35"/>
        <v>452.93</v>
      </c>
      <c r="MD27" s="80">
        <f>LN27*Prices!$B$13</f>
        <v>56.875</v>
      </c>
      <c r="ME27" s="80">
        <f t="shared" si="36"/>
        <v>457.30500000000001</v>
      </c>
      <c r="MF27" s="80">
        <f>LN27*Prices!$B$14</f>
        <v>67.8125</v>
      </c>
      <c r="MG27" s="80">
        <f t="shared" si="37"/>
        <v>468.24250000000001</v>
      </c>
      <c r="MH27" s="80">
        <f>LN27*Prices!$B$15</f>
        <v>76.5625</v>
      </c>
      <c r="MI27" s="80">
        <f t="shared" si="38"/>
        <v>476.99250000000001</v>
      </c>
      <c r="MJ27" s="80">
        <f>LN27*Prices!$B$16</f>
        <v>107.1875</v>
      </c>
      <c r="MK27" s="80">
        <f t="shared" si="39"/>
        <v>507.61750000000001</v>
      </c>
      <c r="ML27" s="80">
        <f>LN27*Prices!$B$17</f>
        <v>0</v>
      </c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</row>
    <row r="28" spans="1:365" ht="18" customHeight="1" thickBot="1" x14ac:dyDescent="0.3">
      <c r="A28" s="269" t="s">
        <v>129</v>
      </c>
      <c r="B28" s="176" t="s">
        <v>93</v>
      </c>
      <c r="C28" s="176" t="str">
        <f t="shared" si="40"/>
        <v>Base Cab: 4 drawers (22" to 24")</v>
      </c>
      <c r="D28" s="177" t="s">
        <v>126</v>
      </c>
      <c r="E28" s="178" t="s">
        <v>103</v>
      </c>
      <c r="F28" s="270" t="s">
        <v>129</v>
      </c>
      <c r="G28" s="261">
        <f>ROUND(FD28/Prices!$B$27,0)</f>
        <v>712</v>
      </c>
      <c r="H28" s="71">
        <f>G28*Prices!$B$6+G28</f>
        <v>818.8</v>
      </c>
      <c r="I28" s="71">
        <f>ROUND(FF28/Prices!$B$27,0)</f>
        <v>748</v>
      </c>
      <c r="J28" s="71">
        <f>I28*Prices!$B$6+I28</f>
        <v>860.2</v>
      </c>
      <c r="K28" s="71">
        <f>ROUND(FH28/Prices!$B$27,0)</f>
        <v>760</v>
      </c>
      <c r="L28" s="71">
        <f>K28*Prices!$B$6+K28</f>
        <v>874</v>
      </c>
      <c r="M28" s="71">
        <f>ROUND(FJ28/Prices!$B$27,0)</f>
        <v>783</v>
      </c>
      <c r="N28" s="71">
        <f>M28*Prices!$B$6+M28</f>
        <v>900.45</v>
      </c>
      <c r="O28" s="71">
        <f>ROUND(FL28/Prices!$B$27,0)</f>
        <v>795</v>
      </c>
      <c r="P28" s="71">
        <f>O28*Prices!$B$6+O28</f>
        <v>914.25</v>
      </c>
      <c r="Q28" s="71">
        <f>ROUND(FN28/Prices!$B$27,0)</f>
        <v>825</v>
      </c>
      <c r="R28" s="71">
        <f>Q28*Prices!$B$6+Q28</f>
        <v>948.75</v>
      </c>
      <c r="S28" s="71">
        <f>ROUND(FP28/Prices!$B$27,0)</f>
        <v>849</v>
      </c>
      <c r="T28" s="71">
        <f>S28*Prices!$B$6+S28</f>
        <v>976.35</v>
      </c>
      <c r="U28" s="71">
        <f>ROUND(FR28/Prices!$B$27,0)</f>
        <v>932</v>
      </c>
      <c r="V28" s="71">
        <f>U28*Prices!$B$6+U28</f>
        <v>1071.8</v>
      </c>
      <c r="W28" s="55"/>
      <c r="X28" s="55"/>
      <c r="Y28" s="55"/>
      <c r="Z28" s="55"/>
      <c r="AA28" s="55"/>
      <c r="AB28" s="71">
        <f>ROUND(HD28/Prices!$B$27,0)</f>
        <v>678</v>
      </c>
      <c r="AC28" s="71">
        <f>AB28*Prices!$B$6+AB28</f>
        <v>779.7</v>
      </c>
      <c r="AD28" s="71">
        <f>ROUND(HF28/Prices!$B$27,0)</f>
        <v>714</v>
      </c>
      <c r="AE28" s="71">
        <f>AD28*Prices!$B$6+AD28</f>
        <v>821.1</v>
      </c>
      <c r="AF28" s="71">
        <f>ROUND(HH28/Prices!$B$27,0)</f>
        <v>725</v>
      </c>
      <c r="AG28" s="71">
        <f>AF28*Prices!$B$6+AF28</f>
        <v>833.75</v>
      </c>
      <c r="AH28" s="71">
        <f>ROUND(HJ28/Prices!$B$27,0)</f>
        <v>749</v>
      </c>
      <c r="AI28" s="71">
        <f>AH28*Prices!$B$6+AH28</f>
        <v>861.35</v>
      </c>
      <c r="AJ28" s="71">
        <f>ROUND(HL28/Prices!$B$27,0)</f>
        <v>761</v>
      </c>
      <c r="AK28" s="71">
        <f>AJ28*Prices!$B$6+AJ28</f>
        <v>875.15</v>
      </c>
      <c r="AL28" s="71">
        <f>ROUND(HN28/Prices!$B$27,0)</f>
        <v>791</v>
      </c>
      <c r="AM28" s="71">
        <f>AL28*Prices!$B$6+AL28</f>
        <v>909.65</v>
      </c>
      <c r="AN28" s="71">
        <f>ROUND(HP28/Prices!$B$27,0)</f>
        <v>815</v>
      </c>
      <c r="AO28" s="71">
        <f>AN28*Prices!$B$6+AN28</f>
        <v>937.25</v>
      </c>
      <c r="AP28" s="71">
        <f>ROUND(HR28/Prices!$B$27,0)</f>
        <v>898</v>
      </c>
      <c r="AQ28" s="71">
        <f>AP28*Prices!$B$6+AP28</f>
        <v>1032.7</v>
      </c>
      <c r="AW28" s="71">
        <f t="shared" si="53"/>
        <v>678</v>
      </c>
      <c r="AX28" s="71">
        <f t="shared" si="53"/>
        <v>779.7</v>
      </c>
      <c r="AY28" s="71">
        <f t="shared" si="53"/>
        <v>714</v>
      </c>
      <c r="AZ28" s="71">
        <f t="shared" si="53"/>
        <v>821.1</v>
      </c>
      <c r="BA28" s="71">
        <f t="shared" si="53"/>
        <v>725</v>
      </c>
      <c r="BB28" s="71">
        <f t="shared" si="53"/>
        <v>833.75</v>
      </c>
      <c r="BC28" s="71">
        <f t="shared" si="53"/>
        <v>749</v>
      </c>
      <c r="BD28" s="71">
        <f t="shared" si="53"/>
        <v>861.35</v>
      </c>
      <c r="BE28" s="71">
        <f t="shared" si="53"/>
        <v>761</v>
      </c>
      <c r="BF28" s="71">
        <f t="shared" si="53"/>
        <v>875.15</v>
      </c>
      <c r="BG28" s="71">
        <f t="shared" si="53"/>
        <v>791</v>
      </c>
      <c r="BH28" s="71">
        <f t="shared" si="53"/>
        <v>909.65</v>
      </c>
      <c r="BI28" s="71">
        <f t="shared" si="53"/>
        <v>815</v>
      </c>
      <c r="BJ28" s="71">
        <f t="shared" si="53"/>
        <v>937.25</v>
      </c>
      <c r="BK28" s="71">
        <f t="shared" si="53"/>
        <v>898</v>
      </c>
      <c r="BL28" s="71">
        <f t="shared" si="51"/>
        <v>1032.7</v>
      </c>
      <c r="BM28" s="55"/>
      <c r="BN28" s="72"/>
      <c r="BO28" s="72"/>
      <c r="BP28" s="72"/>
      <c r="BQ28" s="72"/>
      <c r="BR28" s="72"/>
      <c r="BS28" s="72"/>
      <c r="BT28" s="55"/>
      <c r="BU28" s="71">
        <f>ROUND(JE28/Prices!$B$27,0)</f>
        <v>1094</v>
      </c>
      <c r="BV28" s="71">
        <f>BU28*Prices!$B$6+BU28</f>
        <v>1258.0999999999999</v>
      </c>
      <c r="BW28" s="71">
        <f>ROUND(JG28/Prices!$B$27,0)</f>
        <v>1129</v>
      </c>
      <c r="BX28" s="71">
        <f>BW28*Prices!$B$6+BW28</f>
        <v>1298.3499999999999</v>
      </c>
      <c r="BY28" s="71">
        <f>ROUND(JI28/Prices!$B$27,0)</f>
        <v>1141</v>
      </c>
      <c r="BZ28" s="71">
        <f>BY28*Prices!$B$6+BY28</f>
        <v>1312.15</v>
      </c>
      <c r="CA28" s="71">
        <f>ROUND(JK28/Prices!$B$27,0)</f>
        <v>1165</v>
      </c>
      <c r="CB28" s="71">
        <f>CA28*Prices!$B$6+CA28</f>
        <v>1339.75</v>
      </c>
      <c r="CC28" s="71">
        <f>ROUND(JM28/Prices!$B$27,0)</f>
        <v>1177</v>
      </c>
      <c r="CD28" s="71">
        <f>CC28*Prices!$B$6+CC28</f>
        <v>1353.55</v>
      </c>
      <c r="CE28" s="71">
        <f>ROUND(JO28/Prices!$B$27,0)</f>
        <v>1207</v>
      </c>
      <c r="CF28" s="71">
        <f>CE28*Prices!$B$6+CE28</f>
        <v>1388.05</v>
      </c>
      <c r="CG28" s="71">
        <f>ROUND(JQ28/Prices!$B$27,0)</f>
        <v>1230</v>
      </c>
      <c r="CH28" s="71">
        <f>CG28*Prices!$B$6+CG28</f>
        <v>1414.5</v>
      </c>
      <c r="CI28" s="71">
        <f>ROUND(JS28/Prices!$B$27,0)</f>
        <v>1314</v>
      </c>
      <c r="CJ28" s="71">
        <f>CI28*Prices!$B$6+CI28</f>
        <v>1511.1</v>
      </c>
      <c r="CK28" s="55"/>
      <c r="CL28" s="55"/>
      <c r="CM28" s="55"/>
      <c r="CN28" s="55"/>
      <c r="CO28" s="55"/>
      <c r="CP28" s="71">
        <f>ROUND(LW28/Prices!$B$27,0)</f>
        <v>1060</v>
      </c>
      <c r="CQ28" s="71">
        <f>CP28*Prices!$B$6+CP28</f>
        <v>1219</v>
      </c>
      <c r="CR28" s="71">
        <f>ROUND(LY28/Prices!$B$27,0)</f>
        <v>1095</v>
      </c>
      <c r="CS28" s="71">
        <f>CR28*Prices!$B$6+CR28</f>
        <v>1259.25</v>
      </c>
      <c r="CT28" s="71">
        <f>ROUND(MA28/Prices!$B$27,0)</f>
        <v>1107</v>
      </c>
      <c r="CU28" s="71">
        <f>CT28*Prices!$B$6+CT28</f>
        <v>1273.05</v>
      </c>
      <c r="CV28" s="71">
        <f>ROUND(MC28/Prices!$B$27,0)</f>
        <v>1131</v>
      </c>
      <c r="CW28" s="71">
        <f>CV28*Prices!$B$6+CV28</f>
        <v>1300.6500000000001</v>
      </c>
      <c r="CX28" s="71">
        <f>ROUND(ME28/Prices!$B$27,0)</f>
        <v>1143</v>
      </c>
      <c r="CY28" s="71">
        <f>CX28*Prices!$B$6+CX28</f>
        <v>1314.45</v>
      </c>
      <c r="CZ28" s="71">
        <f>ROUND(MG28/Prices!$B$27,0)</f>
        <v>1173</v>
      </c>
      <c r="DA28" s="71">
        <f>CZ28*Prices!$B$6+CZ28</f>
        <v>1348.95</v>
      </c>
      <c r="DB28" s="71">
        <f>ROUND(MI28/Prices!$B$27,0)</f>
        <v>1196</v>
      </c>
      <c r="DC28" s="71">
        <f>DB28*Prices!$B$6+DB28</f>
        <v>1375.4</v>
      </c>
      <c r="DD28" s="71">
        <f>ROUND(MK28/Prices!$B$27,0)</f>
        <v>1280</v>
      </c>
      <c r="DE28" s="71">
        <f>DD28*Prices!$B$6+DD28</f>
        <v>1472</v>
      </c>
      <c r="DK28" s="71">
        <f t="shared" si="54"/>
        <v>1060</v>
      </c>
      <c r="DL28" s="71">
        <f t="shared" si="54"/>
        <v>1219</v>
      </c>
      <c r="DM28" s="71">
        <f t="shared" si="54"/>
        <v>1095</v>
      </c>
      <c r="DN28" s="71">
        <f t="shared" si="54"/>
        <v>1259.25</v>
      </c>
      <c r="DO28" s="71">
        <f t="shared" si="54"/>
        <v>1107</v>
      </c>
      <c r="DP28" s="71">
        <f t="shared" si="54"/>
        <v>1273.05</v>
      </c>
      <c r="DQ28" s="71">
        <f t="shared" si="54"/>
        <v>1131</v>
      </c>
      <c r="DR28" s="71">
        <f t="shared" si="54"/>
        <v>1300.6500000000001</v>
      </c>
      <c r="DS28" s="71">
        <f t="shared" si="54"/>
        <v>1143</v>
      </c>
      <c r="DT28" s="71">
        <f t="shared" si="54"/>
        <v>1314.45</v>
      </c>
      <c r="DU28" s="71">
        <f t="shared" si="54"/>
        <v>1173</v>
      </c>
      <c r="DV28" s="71">
        <f t="shared" si="54"/>
        <v>1348.95</v>
      </c>
      <c r="DW28" s="71">
        <f t="shared" si="54"/>
        <v>1196</v>
      </c>
      <c r="DX28" s="71">
        <f t="shared" si="54"/>
        <v>1375.4</v>
      </c>
      <c r="DY28" s="71">
        <f t="shared" si="54"/>
        <v>1280</v>
      </c>
      <c r="DZ28" s="71">
        <f t="shared" si="52"/>
        <v>1472</v>
      </c>
      <c r="EA28" s="55"/>
      <c r="EB28" s="55"/>
      <c r="EC28" s="72"/>
      <c r="ED28" s="72"/>
      <c r="EE28" s="72"/>
      <c r="EF28" s="72"/>
      <c r="EG28" s="72"/>
      <c r="EH28" s="72"/>
      <c r="EI28" s="55"/>
      <c r="EJ28" s="55"/>
      <c r="EK28" s="55"/>
      <c r="EL28" s="55"/>
      <c r="EM28" s="55"/>
      <c r="EN28" s="55"/>
      <c r="EO28" s="73"/>
      <c r="EP28" s="73"/>
      <c r="ER28" s="74">
        <v>22</v>
      </c>
      <c r="ES28" s="49">
        <v>24</v>
      </c>
      <c r="ET28" s="55">
        <f t="shared" si="41"/>
        <v>2</v>
      </c>
      <c r="EU28" s="55">
        <f t="shared" si="42"/>
        <v>5</v>
      </c>
      <c r="EV28" s="75">
        <v>4</v>
      </c>
      <c r="EX28" s="76">
        <v>4.5</v>
      </c>
      <c r="EY28" s="75">
        <v>22</v>
      </c>
      <c r="EZ28" s="77">
        <f>(EY28*1.2)*(Prices!$B$5/32)</f>
        <v>33</v>
      </c>
      <c r="FA28" s="82">
        <f>(EY28*1.3)*(Prices!$B$4/32)</f>
        <v>71.5</v>
      </c>
      <c r="FB28" s="82">
        <f>EV28*Prices!$B$2+EW28*Prices!$B$3</f>
        <v>160</v>
      </c>
      <c r="FC28" s="79">
        <f>EU28*Prices!$B$9</f>
        <v>30</v>
      </c>
      <c r="FD28" s="80">
        <f t="shared" si="2"/>
        <v>299</v>
      </c>
      <c r="FE28" s="80">
        <f>EU28*Prices!$B$10</f>
        <v>45</v>
      </c>
      <c r="FF28" s="80">
        <f t="shared" si="3"/>
        <v>314</v>
      </c>
      <c r="FG28" s="80">
        <f>EU28*Prices!$B$11</f>
        <v>50</v>
      </c>
      <c r="FH28" s="80">
        <f t="shared" si="4"/>
        <v>319</v>
      </c>
      <c r="FI28" s="80">
        <f>EU28*Prices!$B$12</f>
        <v>60</v>
      </c>
      <c r="FJ28" s="80">
        <f t="shared" si="5"/>
        <v>329</v>
      </c>
      <c r="FK28" s="80">
        <f>EU28*Prices!$B$13</f>
        <v>65</v>
      </c>
      <c r="FL28" s="80">
        <f t="shared" si="6"/>
        <v>334</v>
      </c>
      <c r="FM28" s="80">
        <f>EU28*Prices!$B$14</f>
        <v>77.5</v>
      </c>
      <c r="FN28" s="80">
        <f t="shared" si="7"/>
        <v>346.5</v>
      </c>
      <c r="FO28" s="80">
        <f>EU28*Prices!$B$15</f>
        <v>87.5</v>
      </c>
      <c r="FP28" s="80">
        <f t="shared" si="8"/>
        <v>356.5</v>
      </c>
      <c r="FQ28" s="80">
        <f>EU28*Prices!$B$16</f>
        <v>122.5</v>
      </c>
      <c r="FR28" s="80">
        <f t="shared" si="9"/>
        <v>391.5</v>
      </c>
      <c r="FS28" s="80">
        <f>EU28*Prices!$B$17</f>
        <v>0</v>
      </c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P28" s="73"/>
      <c r="GR28" s="74">
        <v>22</v>
      </c>
      <c r="GS28" s="49">
        <v>24</v>
      </c>
      <c r="GT28" s="55">
        <f t="shared" si="10"/>
        <v>2</v>
      </c>
      <c r="GU28" s="55">
        <f t="shared" si="11"/>
        <v>5</v>
      </c>
      <c r="GV28" s="75">
        <v>4</v>
      </c>
      <c r="GW28" s="75"/>
      <c r="GX28" s="76">
        <v>4.5</v>
      </c>
      <c r="GY28" s="75">
        <v>22</v>
      </c>
      <c r="GZ28" s="77">
        <f>(GY28*1.2)*(Prices!$B$5/32)</f>
        <v>33</v>
      </c>
      <c r="HA28" s="82">
        <f>(GY28*1.3)*(Prices!$C$4/32)</f>
        <v>57.2</v>
      </c>
      <c r="HB28" s="82">
        <f>GV28*Prices!$B$2+GW28*Prices!$B$3</f>
        <v>160</v>
      </c>
      <c r="HC28" s="79">
        <f>GU28*Prices!$B$9</f>
        <v>30</v>
      </c>
      <c r="HD28" s="80">
        <f t="shared" si="12"/>
        <v>284.7</v>
      </c>
      <c r="HE28" s="80">
        <f>GU28*Prices!$B$10</f>
        <v>45</v>
      </c>
      <c r="HF28" s="80">
        <f t="shared" si="13"/>
        <v>299.7</v>
      </c>
      <c r="HG28" s="80">
        <f>GU28*Prices!$B$11</f>
        <v>50</v>
      </c>
      <c r="HH28" s="80">
        <f t="shared" si="14"/>
        <v>304.7</v>
      </c>
      <c r="HI28" s="80">
        <f>GU28*Prices!$B$12</f>
        <v>60</v>
      </c>
      <c r="HJ28" s="80">
        <f t="shared" si="15"/>
        <v>314.7</v>
      </c>
      <c r="HK28" s="80">
        <f>GU28*Prices!$B$13</f>
        <v>65</v>
      </c>
      <c r="HL28" s="80">
        <f t="shared" si="16"/>
        <v>319.7</v>
      </c>
      <c r="HM28" s="80">
        <f>GU28*Prices!$B$14</f>
        <v>77.5</v>
      </c>
      <c r="HN28" s="80">
        <f t="shared" si="17"/>
        <v>332.2</v>
      </c>
      <c r="HO28" s="80">
        <f>GU28*Prices!$B$15</f>
        <v>87.5</v>
      </c>
      <c r="HP28" s="80">
        <f t="shared" si="18"/>
        <v>342.2</v>
      </c>
      <c r="HQ28" s="80">
        <f>GU28*Prices!$B$16</f>
        <v>122.5</v>
      </c>
      <c r="HR28" s="80">
        <f t="shared" si="19"/>
        <v>377.2</v>
      </c>
      <c r="HS28" s="80">
        <f>GU28*Prices!$B$17</f>
        <v>0</v>
      </c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P28" s="73"/>
      <c r="IQ28" s="73"/>
      <c r="IS28" s="74">
        <v>22</v>
      </c>
      <c r="IT28" s="49">
        <v>24</v>
      </c>
      <c r="IU28" s="55">
        <f t="shared" si="20"/>
        <v>2</v>
      </c>
      <c r="IV28" s="55">
        <f t="shared" si="21"/>
        <v>5</v>
      </c>
      <c r="IW28" s="75">
        <v>4</v>
      </c>
      <c r="IX28" s="75"/>
      <c r="IY28" s="76">
        <f t="shared" si="43"/>
        <v>164.79999999999998</v>
      </c>
      <c r="IZ28" s="75">
        <v>22</v>
      </c>
      <c r="JA28" s="77">
        <f>(IZ28*1.2)*(Prices!$B$5/32)</f>
        <v>33</v>
      </c>
      <c r="JB28" s="82">
        <f>(IZ28*1.3)*(Prices!$B$4/32)</f>
        <v>71.5</v>
      </c>
      <c r="JC28" s="82">
        <f>IW28*Prices!$B$2+IX28*Prices!$B$3</f>
        <v>160</v>
      </c>
      <c r="JD28" s="79">
        <f>IV28*Prices!$B$9</f>
        <v>30</v>
      </c>
      <c r="JE28" s="80">
        <f t="shared" si="22"/>
        <v>459.29999999999995</v>
      </c>
      <c r="JF28" s="80">
        <f>IV28*Prices!$B$10</f>
        <v>45</v>
      </c>
      <c r="JG28" s="80">
        <f t="shared" si="23"/>
        <v>474.29999999999995</v>
      </c>
      <c r="JH28" s="80">
        <f>IV28*Prices!$B$11</f>
        <v>50</v>
      </c>
      <c r="JI28" s="80">
        <f t="shared" si="24"/>
        <v>479.29999999999995</v>
      </c>
      <c r="JJ28" s="80">
        <f>IV28*Prices!$B$12</f>
        <v>60</v>
      </c>
      <c r="JK28" s="80">
        <f t="shared" si="25"/>
        <v>489.29999999999995</v>
      </c>
      <c r="JL28" s="80">
        <f>IV28*Prices!$B$13</f>
        <v>65</v>
      </c>
      <c r="JM28" s="80">
        <f t="shared" si="26"/>
        <v>494.29999999999995</v>
      </c>
      <c r="JN28" s="80">
        <f>IV28*Prices!$B$14</f>
        <v>77.5</v>
      </c>
      <c r="JO28" s="80">
        <f t="shared" si="27"/>
        <v>506.79999999999995</v>
      </c>
      <c r="JP28" s="80">
        <f>IV28*Prices!$B$15</f>
        <v>87.5</v>
      </c>
      <c r="JQ28" s="80">
        <f t="shared" si="28"/>
        <v>516.79999999999995</v>
      </c>
      <c r="JR28" s="80">
        <f>IV28*Prices!$B$16</f>
        <v>122.5</v>
      </c>
      <c r="JS28" s="80">
        <f t="shared" si="29"/>
        <v>551.79999999999995</v>
      </c>
      <c r="JT28" s="80">
        <f>IV28*Prices!$B$17</f>
        <v>0</v>
      </c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197">
        <v>4</v>
      </c>
      <c r="LB28" s="200">
        <v>0</v>
      </c>
      <c r="LC28" s="82">
        <f t="shared" si="44"/>
        <v>52.199999999999996</v>
      </c>
      <c r="LD28" s="82">
        <f t="shared" si="45"/>
        <v>69.3</v>
      </c>
      <c r="LE28" s="82">
        <f t="shared" si="46"/>
        <v>11</v>
      </c>
      <c r="LF28" s="82">
        <f t="shared" si="47"/>
        <v>41.199999999999996</v>
      </c>
      <c r="LG28" s="80">
        <f t="shared" si="48"/>
        <v>58.3</v>
      </c>
      <c r="LH28" s="234">
        <f t="shared" si="49"/>
        <v>164.79999999999998</v>
      </c>
      <c r="LI28" s="73"/>
      <c r="LK28" s="74">
        <v>22</v>
      </c>
      <c r="LL28" s="49">
        <v>24</v>
      </c>
      <c r="LM28" s="55">
        <f t="shared" si="30"/>
        <v>2</v>
      </c>
      <c r="LN28" s="55">
        <f t="shared" si="31"/>
        <v>5</v>
      </c>
      <c r="LO28" s="75">
        <v>4</v>
      </c>
      <c r="LP28" s="75"/>
      <c r="LQ28" s="76">
        <f t="shared" si="50"/>
        <v>164.79999999999998</v>
      </c>
      <c r="LR28" s="75">
        <v>22</v>
      </c>
      <c r="LS28" s="77">
        <f>(LR28*1.2)*(Prices!$B$5/32)</f>
        <v>33</v>
      </c>
      <c r="LT28" s="82">
        <f>(LR28*1.3)*(Prices!$C$4/32)</f>
        <v>57.2</v>
      </c>
      <c r="LU28" s="82">
        <f>LO28*Prices!$B$2+LP28*Prices!$B$3</f>
        <v>160</v>
      </c>
      <c r="LV28" s="79">
        <f>LN28*Prices!$B$9</f>
        <v>30</v>
      </c>
      <c r="LW28" s="80">
        <f t="shared" si="32"/>
        <v>445</v>
      </c>
      <c r="LX28" s="80">
        <f>LN28*Prices!$B$10</f>
        <v>45</v>
      </c>
      <c r="LY28" s="80">
        <f t="shared" si="33"/>
        <v>460</v>
      </c>
      <c r="LZ28" s="80">
        <f>LN28*Prices!$B$11</f>
        <v>50</v>
      </c>
      <c r="MA28" s="80">
        <f t="shared" si="34"/>
        <v>465</v>
      </c>
      <c r="MB28" s="80">
        <f>LN28*Prices!$B$12</f>
        <v>60</v>
      </c>
      <c r="MC28" s="80">
        <f t="shared" si="35"/>
        <v>475</v>
      </c>
      <c r="MD28" s="80">
        <f>LN28*Prices!$B$13</f>
        <v>65</v>
      </c>
      <c r="ME28" s="80">
        <f t="shared" si="36"/>
        <v>480</v>
      </c>
      <c r="MF28" s="80">
        <f>LN28*Prices!$B$14</f>
        <v>77.5</v>
      </c>
      <c r="MG28" s="80">
        <f t="shared" si="37"/>
        <v>492.5</v>
      </c>
      <c r="MH28" s="80">
        <f>LN28*Prices!$B$15</f>
        <v>87.5</v>
      </c>
      <c r="MI28" s="80">
        <f t="shared" si="38"/>
        <v>502.5</v>
      </c>
      <c r="MJ28" s="80">
        <f>LN28*Prices!$B$16</f>
        <v>122.5</v>
      </c>
      <c r="MK28" s="80">
        <f t="shared" si="39"/>
        <v>537.5</v>
      </c>
      <c r="ML28" s="80">
        <f>LN28*Prices!$B$17</f>
        <v>0</v>
      </c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</row>
    <row r="29" spans="1:365" ht="18" customHeight="1" thickBot="1" x14ac:dyDescent="0.3">
      <c r="A29" s="277"/>
      <c r="B29" s="278"/>
      <c r="C29" s="278"/>
      <c r="D29" s="279"/>
      <c r="E29" s="280"/>
      <c r="F29" s="281"/>
      <c r="G29" s="26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55"/>
      <c r="X29" s="55"/>
      <c r="Y29" s="55"/>
      <c r="Z29" s="55"/>
      <c r="AA29" s="55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55"/>
      <c r="BN29" s="72"/>
      <c r="BO29" s="72"/>
      <c r="BP29" s="72"/>
      <c r="BQ29" s="72"/>
      <c r="BR29" s="72"/>
      <c r="BS29" s="72"/>
      <c r="BT29" s="55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55"/>
      <c r="CL29" s="55"/>
      <c r="CM29" s="55"/>
      <c r="CN29" s="55"/>
      <c r="CO29" s="55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55"/>
      <c r="EB29" s="55"/>
      <c r="EC29" s="72"/>
      <c r="ED29" s="72"/>
      <c r="EE29" s="72"/>
      <c r="EF29" s="72"/>
      <c r="EG29" s="72"/>
      <c r="EH29" s="72"/>
      <c r="EI29" s="55"/>
      <c r="EJ29" s="55"/>
      <c r="EK29" s="55"/>
      <c r="EL29" s="55"/>
      <c r="EM29" s="55"/>
      <c r="EN29" s="55"/>
      <c r="EO29" s="73"/>
      <c r="EP29" s="73"/>
      <c r="ER29" s="74"/>
      <c r="EZ29" s="77"/>
      <c r="FC29" s="79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P29" s="73"/>
      <c r="GR29" s="74"/>
      <c r="GS29" s="49"/>
      <c r="GT29" s="55"/>
      <c r="GU29" s="55"/>
      <c r="GV29" s="75"/>
      <c r="GW29" s="75"/>
      <c r="GX29" s="76"/>
      <c r="GZ29" s="77"/>
      <c r="HA29" s="82"/>
      <c r="HB29" s="82"/>
      <c r="HC29" s="79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P29" s="73"/>
      <c r="IQ29" s="73"/>
      <c r="IS29" s="74"/>
      <c r="IT29" s="49"/>
      <c r="IW29" s="75"/>
      <c r="IX29" s="75"/>
      <c r="IY29" s="76"/>
      <c r="IZ29" s="75"/>
      <c r="JA29" s="77"/>
      <c r="JB29" s="82"/>
      <c r="JC29" s="82"/>
      <c r="JD29" s="79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F29" s="82"/>
      <c r="LG29" s="80"/>
      <c r="LH29" s="234"/>
      <c r="LI29" s="73"/>
      <c r="LK29" s="74"/>
      <c r="LL29" s="49"/>
      <c r="LO29" s="75"/>
      <c r="LP29" s="75"/>
      <c r="LQ29" s="76"/>
      <c r="LR29" s="75"/>
      <c r="LS29" s="77"/>
      <c r="LT29" s="82"/>
      <c r="LU29" s="82"/>
      <c r="LV29" s="79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</row>
    <row r="30" spans="1:365" ht="18" customHeight="1" x14ac:dyDescent="0.25">
      <c r="A30" s="151" t="s">
        <v>130</v>
      </c>
      <c r="B30" s="152" t="s">
        <v>93</v>
      </c>
      <c r="C30" s="152" t="str">
        <f t="shared" si="40"/>
        <v>Base Cab: 2 drawers (13" to 15")</v>
      </c>
      <c r="D30" s="121" t="s">
        <v>131</v>
      </c>
      <c r="E30" s="153" t="s">
        <v>97</v>
      </c>
      <c r="F30" s="266" t="s">
        <v>130</v>
      </c>
      <c r="G30" s="261">
        <f>ROUND(FD30/Prices!$B$27,0)</f>
        <v>446</v>
      </c>
      <c r="H30" s="71">
        <f>G30*Prices!$B$6+G30</f>
        <v>512.9</v>
      </c>
      <c r="I30" s="71">
        <f>ROUND(FF30/Prices!$B$27,0)</f>
        <v>468</v>
      </c>
      <c r="J30" s="71">
        <f>I30*Prices!$B$6+I30</f>
        <v>538.20000000000005</v>
      </c>
      <c r="K30" s="71">
        <f>ROUND(FH30/Prices!$B$27,0)</f>
        <v>476</v>
      </c>
      <c r="L30" s="71">
        <f>K30*Prices!$B$6+K30</f>
        <v>547.4</v>
      </c>
      <c r="M30" s="71">
        <f>ROUND(FJ30/Prices!$B$27,0)</f>
        <v>490</v>
      </c>
      <c r="N30" s="71">
        <f>M30*Prices!$B$6+M30</f>
        <v>563.5</v>
      </c>
      <c r="O30" s="71">
        <f>ROUND(FL30/Prices!$B$27,0)</f>
        <v>498</v>
      </c>
      <c r="P30" s="71">
        <f>O30*Prices!$B$6+O30</f>
        <v>572.70000000000005</v>
      </c>
      <c r="Q30" s="71">
        <f>ROUND(FN30/Prices!$B$27,0)</f>
        <v>517</v>
      </c>
      <c r="R30" s="71">
        <f>Q30*Prices!$B$6+Q30</f>
        <v>594.54999999999995</v>
      </c>
      <c r="S30" s="71">
        <f>ROUND(FP30/Prices!$B$27,0)</f>
        <v>531</v>
      </c>
      <c r="T30" s="71">
        <f>S30*Prices!$B$6+S30</f>
        <v>610.65</v>
      </c>
      <c r="U30" s="71">
        <f>ROUND(FR30/Prices!$B$27,0)</f>
        <v>583</v>
      </c>
      <c r="V30" s="71">
        <f>U30*Prices!$B$6+U30</f>
        <v>670.45</v>
      </c>
      <c r="W30" s="55"/>
      <c r="X30" s="55"/>
      <c r="Y30" s="55"/>
      <c r="Z30" s="55"/>
      <c r="AA30" s="55"/>
      <c r="AB30" s="71">
        <f>ROUND(HD30/Prices!$B$27,0)</f>
        <v>418</v>
      </c>
      <c r="AC30" s="71">
        <f>AB30*Prices!$B$6+AB30</f>
        <v>480.7</v>
      </c>
      <c r="AD30" s="71">
        <f>ROUND(HF30/Prices!$B$27,0)</f>
        <v>440</v>
      </c>
      <c r="AE30" s="71">
        <f>AD30*Prices!$B$6+AD30</f>
        <v>506</v>
      </c>
      <c r="AF30" s="71">
        <f>ROUND(HH30/Prices!$B$27,0)</f>
        <v>448</v>
      </c>
      <c r="AG30" s="71">
        <f>AF30*Prices!$B$6+AF30</f>
        <v>515.20000000000005</v>
      </c>
      <c r="AH30" s="71">
        <f>ROUND(HJ30/Prices!$B$27,0)</f>
        <v>463</v>
      </c>
      <c r="AI30" s="71">
        <f>AH30*Prices!$B$6+AH30</f>
        <v>532.45000000000005</v>
      </c>
      <c r="AJ30" s="71">
        <f>ROUND(HL30/Prices!$B$27,0)</f>
        <v>470</v>
      </c>
      <c r="AK30" s="71">
        <f>AJ30*Prices!$B$6+AJ30</f>
        <v>540.5</v>
      </c>
      <c r="AL30" s="71">
        <f>ROUND(HN30/Prices!$B$27,0)</f>
        <v>489</v>
      </c>
      <c r="AM30" s="71">
        <f>AL30*Prices!$B$6+AL30</f>
        <v>562.35</v>
      </c>
      <c r="AN30" s="71">
        <f>ROUND(HP30/Prices!$B$27,0)</f>
        <v>504</v>
      </c>
      <c r="AO30" s="71">
        <f>AN30*Prices!$B$6+AN30</f>
        <v>579.6</v>
      </c>
      <c r="AP30" s="71">
        <f>ROUND(HR30/Prices!$B$27,0)</f>
        <v>556</v>
      </c>
      <c r="AQ30" s="71">
        <f>AP30*Prices!$B$6+AP30</f>
        <v>639.4</v>
      </c>
      <c r="AW30" s="71">
        <f t="shared" si="53"/>
        <v>418</v>
      </c>
      <c r="AX30" s="71">
        <f t="shared" si="53"/>
        <v>480.7</v>
      </c>
      <c r="AY30" s="71">
        <f t="shared" si="53"/>
        <v>440</v>
      </c>
      <c r="AZ30" s="71">
        <f t="shared" si="53"/>
        <v>506</v>
      </c>
      <c r="BA30" s="71">
        <f t="shared" si="53"/>
        <v>448</v>
      </c>
      <c r="BB30" s="71">
        <f t="shared" si="53"/>
        <v>515.20000000000005</v>
      </c>
      <c r="BC30" s="71">
        <f t="shared" si="53"/>
        <v>463</v>
      </c>
      <c r="BD30" s="71">
        <f t="shared" si="53"/>
        <v>532.45000000000005</v>
      </c>
      <c r="BE30" s="71">
        <f t="shared" si="53"/>
        <v>470</v>
      </c>
      <c r="BF30" s="71">
        <f t="shared" si="53"/>
        <v>540.5</v>
      </c>
      <c r="BG30" s="71">
        <f t="shared" si="53"/>
        <v>489</v>
      </c>
      <c r="BH30" s="71">
        <f t="shared" si="53"/>
        <v>562.35</v>
      </c>
      <c r="BI30" s="71">
        <f t="shared" si="53"/>
        <v>504</v>
      </c>
      <c r="BJ30" s="71">
        <f t="shared" si="53"/>
        <v>579.6</v>
      </c>
      <c r="BK30" s="71">
        <f t="shared" si="53"/>
        <v>556</v>
      </c>
      <c r="BL30" s="71">
        <f t="shared" si="51"/>
        <v>639.4</v>
      </c>
      <c r="BM30" s="55"/>
      <c r="BN30" s="72"/>
      <c r="BO30" s="72"/>
      <c r="BP30" s="72"/>
      <c r="BQ30" s="72"/>
      <c r="BR30" s="72"/>
      <c r="BS30" s="72"/>
      <c r="BT30" s="55"/>
      <c r="BU30" s="71">
        <f>ROUND(JE30/Prices!$B$27,0)</f>
        <v>670</v>
      </c>
      <c r="BV30" s="71">
        <f>BU30*Prices!$B$6+BU30</f>
        <v>770.5</v>
      </c>
      <c r="BW30" s="71">
        <f>ROUND(JG30/Prices!$B$27,0)</f>
        <v>692</v>
      </c>
      <c r="BX30" s="71">
        <f>BW30*Prices!$B$6+BW30</f>
        <v>795.8</v>
      </c>
      <c r="BY30" s="71">
        <f>ROUND(JI30/Prices!$B$27,0)</f>
        <v>700</v>
      </c>
      <c r="BZ30" s="71">
        <f>BY30*Prices!$B$6+BY30</f>
        <v>805</v>
      </c>
      <c r="CA30" s="71">
        <f>ROUND(JK30/Prices!$B$27,0)</f>
        <v>715</v>
      </c>
      <c r="CB30" s="71">
        <f>CA30*Prices!$B$6+CA30</f>
        <v>822.25</v>
      </c>
      <c r="CC30" s="71">
        <f>ROUND(JM30/Prices!$B$27,0)</f>
        <v>722</v>
      </c>
      <c r="CD30" s="71">
        <f>CC30*Prices!$B$6+CC30</f>
        <v>830.3</v>
      </c>
      <c r="CE30" s="71">
        <f>ROUND(JO30/Prices!$B$27,0)</f>
        <v>741</v>
      </c>
      <c r="CF30" s="71">
        <f>CE30*Prices!$B$6+CE30</f>
        <v>852.15</v>
      </c>
      <c r="CG30" s="71">
        <f>ROUND(JQ30/Prices!$B$27,0)</f>
        <v>756</v>
      </c>
      <c r="CH30" s="71">
        <f>CG30*Prices!$B$6+CG30</f>
        <v>869.4</v>
      </c>
      <c r="CI30" s="71">
        <f>ROUND(JS30/Prices!$B$27,0)</f>
        <v>808</v>
      </c>
      <c r="CJ30" s="71">
        <f>CI30*Prices!$B$6+CI30</f>
        <v>929.2</v>
      </c>
      <c r="CK30" s="55"/>
      <c r="CL30" s="55"/>
      <c r="CM30" s="55"/>
      <c r="CN30" s="55"/>
      <c r="CO30" s="55"/>
      <c r="CP30" s="71">
        <f>ROUND(LW30/Prices!$B$27,0)</f>
        <v>642</v>
      </c>
      <c r="CQ30" s="71">
        <f>CP30*Prices!$B$6+CP30</f>
        <v>738.3</v>
      </c>
      <c r="CR30" s="71">
        <f>ROUND(LY30/Prices!$B$27,0)</f>
        <v>664</v>
      </c>
      <c r="CS30" s="71">
        <f>CR30*Prices!$B$6+CR30</f>
        <v>763.6</v>
      </c>
      <c r="CT30" s="71">
        <f>ROUND(MA30/Prices!$B$27,0)</f>
        <v>672</v>
      </c>
      <c r="CU30" s="71">
        <f>CT30*Prices!$B$6+CT30</f>
        <v>772.8</v>
      </c>
      <c r="CV30" s="71">
        <f>ROUND(MC30/Prices!$B$27,0)</f>
        <v>687</v>
      </c>
      <c r="CW30" s="71">
        <f>CV30*Prices!$B$6+CV30</f>
        <v>790.05</v>
      </c>
      <c r="CX30" s="71">
        <f>ROUND(ME30/Prices!$B$27,0)</f>
        <v>694</v>
      </c>
      <c r="CY30" s="71">
        <f>CX30*Prices!$B$6+CX30</f>
        <v>798.1</v>
      </c>
      <c r="CZ30" s="71">
        <f>ROUND(MG30/Prices!$B$27,0)</f>
        <v>713</v>
      </c>
      <c r="DA30" s="71">
        <f>CZ30*Prices!$B$6+CZ30</f>
        <v>819.95</v>
      </c>
      <c r="DB30" s="71">
        <f>ROUND(MI30/Prices!$B$27,0)</f>
        <v>728</v>
      </c>
      <c r="DC30" s="71">
        <f>DB30*Prices!$B$6+DB30</f>
        <v>837.2</v>
      </c>
      <c r="DD30" s="71">
        <f>ROUND(MK30/Prices!$B$27,0)</f>
        <v>780</v>
      </c>
      <c r="DE30" s="71">
        <f>DD30*Prices!$B$6+DD30</f>
        <v>897</v>
      </c>
      <c r="DK30" s="71">
        <f t="shared" si="54"/>
        <v>642</v>
      </c>
      <c r="DL30" s="71">
        <f t="shared" si="54"/>
        <v>738.3</v>
      </c>
      <c r="DM30" s="71">
        <f t="shared" si="54"/>
        <v>664</v>
      </c>
      <c r="DN30" s="71">
        <f t="shared" si="54"/>
        <v>763.6</v>
      </c>
      <c r="DO30" s="71">
        <f t="shared" si="54"/>
        <v>672</v>
      </c>
      <c r="DP30" s="71">
        <f t="shared" si="54"/>
        <v>772.8</v>
      </c>
      <c r="DQ30" s="71">
        <f t="shared" si="54"/>
        <v>687</v>
      </c>
      <c r="DR30" s="71">
        <f t="shared" si="54"/>
        <v>790.05</v>
      </c>
      <c r="DS30" s="71">
        <f t="shared" si="54"/>
        <v>694</v>
      </c>
      <c r="DT30" s="71">
        <f t="shared" si="54"/>
        <v>798.1</v>
      </c>
      <c r="DU30" s="71">
        <f t="shared" si="54"/>
        <v>713</v>
      </c>
      <c r="DV30" s="71">
        <f t="shared" si="54"/>
        <v>819.95</v>
      </c>
      <c r="DW30" s="71">
        <f t="shared" si="54"/>
        <v>728</v>
      </c>
      <c r="DX30" s="71">
        <f t="shared" si="54"/>
        <v>837.2</v>
      </c>
      <c r="DY30" s="71">
        <f t="shared" si="54"/>
        <v>780</v>
      </c>
      <c r="DZ30" s="71">
        <f t="shared" si="52"/>
        <v>897</v>
      </c>
      <c r="EA30" s="55"/>
      <c r="EB30" s="55"/>
      <c r="EC30" s="72"/>
      <c r="ED30" s="72"/>
      <c r="EE30" s="72"/>
      <c r="EF30" s="72"/>
      <c r="EG30" s="72"/>
      <c r="EH30" s="72"/>
      <c r="EI30" s="55"/>
      <c r="EJ30" s="55"/>
      <c r="EK30" s="55"/>
      <c r="EL30" s="55"/>
      <c r="EM30" s="55"/>
      <c r="EN30" s="55"/>
      <c r="EO30" s="75"/>
      <c r="ER30" s="74">
        <v>18</v>
      </c>
      <c r="ES30" s="49">
        <v>15</v>
      </c>
      <c r="ET30" s="55">
        <f t="shared" si="41"/>
        <v>1.25</v>
      </c>
      <c r="EU30" s="55">
        <f t="shared" si="42"/>
        <v>3.125</v>
      </c>
      <c r="EV30" s="75">
        <v>2</v>
      </c>
      <c r="EX30" s="76">
        <v>3</v>
      </c>
      <c r="EY30" s="75">
        <v>18</v>
      </c>
      <c r="EZ30" s="77">
        <f>(EY30*1.2)*(Prices!$B$5/32)</f>
        <v>26.999999999999996</v>
      </c>
      <c r="FA30" s="82">
        <f>(EY30*1.3)*(Prices!$B$4/32)</f>
        <v>58.500000000000007</v>
      </c>
      <c r="FB30" s="82">
        <f>EV30*Prices!$B$2+EW30*Prices!$B$3</f>
        <v>80</v>
      </c>
      <c r="FC30" s="79">
        <f>EU30*Prices!$B$9</f>
        <v>18.75</v>
      </c>
      <c r="FD30" s="80">
        <f t="shared" si="2"/>
        <v>187.25</v>
      </c>
      <c r="FE30" s="80">
        <f>EU30*Prices!$B$10</f>
        <v>28.125</v>
      </c>
      <c r="FF30" s="80">
        <f t="shared" si="3"/>
        <v>196.625</v>
      </c>
      <c r="FG30" s="80">
        <f>EU30*Prices!$B$11</f>
        <v>31.25</v>
      </c>
      <c r="FH30" s="80">
        <f t="shared" si="4"/>
        <v>199.75</v>
      </c>
      <c r="FI30" s="80">
        <f>EU30*Prices!$B$12</f>
        <v>37.5</v>
      </c>
      <c r="FJ30" s="80">
        <f t="shared" si="5"/>
        <v>206</v>
      </c>
      <c r="FK30" s="80">
        <f>EU30*Prices!$B$13</f>
        <v>40.625</v>
      </c>
      <c r="FL30" s="80">
        <f t="shared" si="6"/>
        <v>209.125</v>
      </c>
      <c r="FM30" s="80">
        <f>EU30*Prices!$B$14</f>
        <v>48.4375</v>
      </c>
      <c r="FN30" s="80">
        <f t="shared" si="7"/>
        <v>216.9375</v>
      </c>
      <c r="FO30" s="80">
        <f>EU30*Prices!$B$15</f>
        <v>54.6875</v>
      </c>
      <c r="FP30" s="80">
        <f t="shared" si="8"/>
        <v>223.1875</v>
      </c>
      <c r="FQ30" s="80">
        <f>EU30*Prices!$B$16</f>
        <v>76.5625</v>
      </c>
      <c r="FR30" s="80">
        <f t="shared" si="9"/>
        <v>245.0625</v>
      </c>
      <c r="FS30" s="80">
        <f>EU30*Prices!$B$17</f>
        <v>0</v>
      </c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R30" s="74">
        <v>18</v>
      </c>
      <c r="GS30" s="49">
        <v>15</v>
      </c>
      <c r="GT30" s="55">
        <f t="shared" si="10"/>
        <v>1.25</v>
      </c>
      <c r="GU30" s="55">
        <f t="shared" si="11"/>
        <v>3.125</v>
      </c>
      <c r="GV30" s="75">
        <v>2</v>
      </c>
      <c r="GW30" s="75"/>
      <c r="GX30" s="76">
        <v>3</v>
      </c>
      <c r="GY30" s="75">
        <v>18</v>
      </c>
      <c r="GZ30" s="77">
        <f>(GY30*1.2)*(Prices!$B$5/32)</f>
        <v>26.999999999999996</v>
      </c>
      <c r="HA30" s="82">
        <f>(GY30*1.3)*(Prices!$C$4/32)</f>
        <v>46.800000000000004</v>
      </c>
      <c r="HB30" s="82">
        <f>GV30*Prices!$B$2+GW30*Prices!$B$3</f>
        <v>80</v>
      </c>
      <c r="HC30" s="79">
        <f>GU30*Prices!$B$9</f>
        <v>18.75</v>
      </c>
      <c r="HD30" s="80">
        <f t="shared" si="12"/>
        <v>175.55</v>
      </c>
      <c r="HE30" s="80">
        <f>GU30*Prices!$B$10</f>
        <v>28.125</v>
      </c>
      <c r="HF30" s="80">
        <f t="shared" si="13"/>
        <v>184.92500000000001</v>
      </c>
      <c r="HG30" s="80">
        <f>GU30*Prices!$B$11</f>
        <v>31.25</v>
      </c>
      <c r="HH30" s="80">
        <f t="shared" si="14"/>
        <v>188.05</v>
      </c>
      <c r="HI30" s="80">
        <f>GU30*Prices!$B$12</f>
        <v>37.5</v>
      </c>
      <c r="HJ30" s="80">
        <f t="shared" si="15"/>
        <v>194.3</v>
      </c>
      <c r="HK30" s="80">
        <f>GU30*Prices!$B$13</f>
        <v>40.625</v>
      </c>
      <c r="HL30" s="80">
        <f t="shared" si="16"/>
        <v>197.42500000000001</v>
      </c>
      <c r="HM30" s="80">
        <f>GU30*Prices!$B$14</f>
        <v>48.4375</v>
      </c>
      <c r="HN30" s="80">
        <f t="shared" si="17"/>
        <v>205.23750000000001</v>
      </c>
      <c r="HO30" s="80">
        <f>GU30*Prices!$B$15</f>
        <v>54.6875</v>
      </c>
      <c r="HP30" s="80">
        <f t="shared" si="18"/>
        <v>211.48750000000001</v>
      </c>
      <c r="HQ30" s="80">
        <f>GU30*Prices!$B$16</f>
        <v>76.5625</v>
      </c>
      <c r="HR30" s="80">
        <f t="shared" si="19"/>
        <v>233.36250000000001</v>
      </c>
      <c r="HS30" s="80">
        <f>GU30*Prices!$B$17</f>
        <v>0</v>
      </c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P30" s="75"/>
      <c r="IS30" s="74">
        <v>18</v>
      </c>
      <c r="IT30" s="49">
        <v>15</v>
      </c>
      <c r="IU30" s="55">
        <f t="shared" si="20"/>
        <v>1.25</v>
      </c>
      <c r="IV30" s="55">
        <f t="shared" si="21"/>
        <v>3.125</v>
      </c>
      <c r="IW30" s="75">
        <v>2</v>
      </c>
      <c r="IX30" s="75"/>
      <c r="IY30" s="76">
        <f t="shared" si="43"/>
        <v>97.13</v>
      </c>
      <c r="IZ30" s="75">
        <v>18</v>
      </c>
      <c r="JA30" s="77">
        <f>(IZ30*1.2)*(Prices!$B$5/32)</f>
        <v>26.999999999999996</v>
      </c>
      <c r="JB30" s="82">
        <f>(IZ30*1.3)*(Prices!$B$4/32)</f>
        <v>58.500000000000007</v>
      </c>
      <c r="JC30" s="82">
        <f>IW30*Prices!$B$2+IX30*Prices!$B$3</f>
        <v>80</v>
      </c>
      <c r="JD30" s="79">
        <f>IV30*Prices!$B$9</f>
        <v>18.75</v>
      </c>
      <c r="JE30" s="80">
        <f t="shared" si="22"/>
        <v>281.38</v>
      </c>
      <c r="JF30" s="80">
        <f>IV30*Prices!$B$10</f>
        <v>28.125</v>
      </c>
      <c r="JG30" s="80">
        <f t="shared" si="23"/>
        <v>290.755</v>
      </c>
      <c r="JH30" s="80">
        <f>IV30*Prices!$B$11</f>
        <v>31.25</v>
      </c>
      <c r="JI30" s="80">
        <f t="shared" si="24"/>
        <v>293.88</v>
      </c>
      <c r="JJ30" s="80">
        <f>IV30*Prices!$B$12</f>
        <v>37.5</v>
      </c>
      <c r="JK30" s="80">
        <f t="shared" si="25"/>
        <v>300.13</v>
      </c>
      <c r="JL30" s="80">
        <f>IV30*Prices!$B$13</f>
        <v>40.625</v>
      </c>
      <c r="JM30" s="80">
        <f t="shared" si="26"/>
        <v>303.255</v>
      </c>
      <c r="JN30" s="80">
        <f>IV30*Prices!$B$14</f>
        <v>48.4375</v>
      </c>
      <c r="JO30" s="80">
        <f t="shared" si="27"/>
        <v>311.0675</v>
      </c>
      <c r="JP30" s="80">
        <f>IV30*Prices!$B$15</f>
        <v>54.6875</v>
      </c>
      <c r="JQ30" s="80">
        <f t="shared" si="28"/>
        <v>317.3175</v>
      </c>
      <c r="JR30" s="80">
        <f>IV30*Prices!$B$16</f>
        <v>76.5625</v>
      </c>
      <c r="JS30" s="80">
        <f t="shared" si="29"/>
        <v>339.1925</v>
      </c>
      <c r="JT30" s="80">
        <f>IV30*Prices!$B$17</f>
        <v>0</v>
      </c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197">
        <v>0</v>
      </c>
      <c r="LB30" s="200">
        <v>2</v>
      </c>
      <c r="LC30" s="82">
        <f t="shared" si="44"/>
        <v>41.76</v>
      </c>
      <c r="LD30" s="82">
        <f t="shared" si="45"/>
        <v>55.44</v>
      </c>
      <c r="LE30" s="82">
        <f t="shared" si="46"/>
        <v>6.875</v>
      </c>
      <c r="LF30" s="82">
        <f t="shared" si="47"/>
        <v>34.884999999999998</v>
      </c>
      <c r="LG30" s="80">
        <f t="shared" si="48"/>
        <v>48.564999999999998</v>
      </c>
      <c r="LH30" s="234">
        <f t="shared" si="49"/>
        <v>97.13</v>
      </c>
      <c r="LK30" s="74">
        <v>18</v>
      </c>
      <c r="LL30" s="49">
        <v>15</v>
      </c>
      <c r="LM30" s="55">
        <f t="shared" si="30"/>
        <v>1.25</v>
      </c>
      <c r="LN30" s="55">
        <f t="shared" si="31"/>
        <v>3.125</v>
      </c>
      <c r="LO30" s="75">
        <v>2</v>
      </c>
      <c r="LP30" s="75"/>
      <c r="LQ30" s="76">
        <f t="shared" si="50"/>
        <v>97.13</v>
      </c>
      <c r="LR30" s="75">
        <v>18</v>
      </c>
      <c r="LS30" s="77">
        <f>(LR30*1.2)*(Prices!$B$5/32)</f>
        <v>26.999999999999996</v>
      </c>
      <c r="LT30" s="82">
        <f>(LR30*1.3)*(Prices!$C$4/32)</f>
        <v>46.800000000000004</v>
      </c>
      <c r="LU30" s="82">
        <f>LO30*Prices!$B$2+LP30*Prices!$B$3</f>
        <v>80</v>
      </c>
      <c r="LV30" s="79">
        <f>LN30*Prices!$B$9</f>
        <v>18.75</v>
      </c>
      <c r="LW30" s="80">
        <f t="shared" si="32"/>
        <v>269.68</v>
      </c>
      <c r="LX30" s="80">
        <f>LN30*Prices!$B$10</f>
        <v>28.125</v>
      </c>
      <c r="LY30" s="80">
        <f t="shared" si="33"/>
        <v>279.05500000000001</v>
      </c>
      <c r="LZ30" s="80">
        <f>LN30*Prices!$B$11</f>
        <v>31.25</v>
      </c>
      <c r="MA30" s="80">
        <f t="shared" si="34"/>
        <v>282.18</v>
      </c>
      <c r="MB30" s="80">
        <f>LN30*Prices!$B$12</f>
        <v>37.5</v>
      </c>
      <c r="MC30" s="80">
        <f t="shared" si="35"/>
        <v>288.43</v>
      </c>
      <c r="MD30" s="80">
        <f>LN30*Prices!$B$13</f>
        <v>40.625</v>
      </c>
      <c r="ME30" s="80">
        <f t="shared" si="36"/>
        <v>291.55500000000001</v>
      </c>
      <c r="MF30" s="80">
        <f>LN30*Prices!$B$14</f>
        <v>48.4375</v>
      </c>
      <c r="MG30" s="80">
        <f t="shared" si="37"/>
        <v>299.36750000000001</v>
      </c>
      <c r="MH30" s="80">
        <f>LN30*Prices!$B$15</f>
        <v>54.6875</v>
      </c>
      <c r="MI30" s="80">
        <f t="shared" si="38"/>
        <v>305.61750000000001</v>
      </c>
      <c r="MJ30" s="80">
        <f>LN30*Prices!$B$16</f>
        <v>76.5625</v>
      </c>
      <c r="MK30" s="80">
        <f t="shared" si="39"/>
        <v>327.49250000000001</v>
      </c>
      <c r="ML30" s="80">
        <f>LN30*Prices!$B$17</f>
        <v>0</v>
      </c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</row>
    <row r="31" spans="1:365" ht="18" customHeight="1" x14ac:dyDescent="0.25">
      <c r="A31" s="171" t="s">
        <v>132</v>
      </c>
      <c r="B31" s="69" t="s">
        <v>93</v>
      </c>
      <c r="C31" s="69" t="str">
        <f t="shared" si="40"/>
        <v>Base Cab: 2 drawers (16" to 18")</v>
      </c>
      <c r="D31" s="70" t="s">
        <v>131</v>
      </c>
      <c r="E31" s="68" t="s">
        <v>99</v>
      </c>
      <c r="F31" s="268" t="s">
        <v>132</v>
      </c>
      <c r="G31" s="261">
        <f>ROUND(FD31/Prices!$B$27,0)</f>
        <v>466</v>
      </c>
      <c r="H31" s="71">
        <f>G31*Prices!$B$6+G31</f>
        <v>535.9</v>
      </c>
      <c r="I31" s="71">
        <f>ROUND(FF31/Prices!$B$27,0)</f>
        <v>493</v>
      </c>
      <c r="J31" s="71">
        <f>I31*Prices!$B$6+I31</f>
        <v>566.95000000000005</v>
      </c>
      <c r="K31" s="71">
        <f>ROUND(FH31/Prices!$B$27,0)</f>
        <v>502</v>
      </c>
      <c r="L31" s="71">
        <f>K31*Prices!$B$6+K31</f>
        <v>577.29999999999995</v>
      </c>
      <c r="M31" s="71">
        <f>ROUND(FJ31/Prices!$B$27,0)</f>
        <v>520</v>
      </c>
      <c r="N31" s="71">
        <f>M31*Prices!$B$6+M31</f>
        <v>598</v>
      </c>
      <c r="O31" s="71">
        <f>ROUND(FL31/Prices!$B$27,0)</f>
        <v>529</v>
      </c>
      <c r="P31" s="71">
        <f>O31*Prices!$B$6+O31</f>
        <v>608.35</v>
      </c>
      <c r="Q31" s="71">
        <f>ROUND(FN31/Prices!$B$27,0)</f>
        <v>551</v>
      </c>
      <c r="R31" s="71">
        <f>Q31*Prices!$B$6+Q31</f>
        <v>633.65</v>
      </c>
      <c r="S31" s="71">
        <f>ROUND(FP31/Prices!$B$27,0)</f>
        <v>569</v>
      </c>
      <c r="T31" s="71">
        <f>S31*Prices!$B$6+S31</f>
        <v>654.35</v>
      </c>
      <c r="U31" s="71">
        <f>ROUND(FR31/Prices!$B$27,0)</f>
        <v>631</v>
      </c>
      <c r="V31" s="71">
        <f>U31*Prices!$B$6+U31</f>
        <v>725.65</v>
      </c>
      <c r="W31" s="55"/>
      <c r="X31" s="55"/>
      <c r="Y31" s="55"/>
      <c r="Z31" s="55"/>
      <c r="AA31" s="55"/>
      <c r="AB31" s="71">
        <f>ROUND(HD31/Prices!$B$27,0)</f>
        <v>437</v>
      </c>
      <c r="AC31" s="71">
        <f>AB31*Prices!$B$6+AB31</f>
        <v>502.55</v>
      </c>
      <c r="AD31" s="71">
        <f>ROUND(HF31/Prices!$B$27,0)</f>
        <v>463</v>
      </c>
      <c r="AE31" s="71">
        <f>AD31*Prices!$B$6+AD31</f>
        <v>532.45000000000005</v>
      </c>
      <c r="AF31" s="71">
        <f>ROUND(HH31/Prices!$B$27,0)</f>
        <v>472</v>
      </c>
      <c r="AG31" s="71">
        <f>AF31*Prices!$B$6+AF31</f>
        <v>542.79999999999995</v>
      </c>
      <c r="AH31" s="71">
        <f>ROUND(HJ31/Prices!$B$27,0)</f>
        <v>490</v>
      </c>
      <c r="AI31" s="71">
        <f>AH31*Prices!$B$6+AH31</f>
        <v>563.5</v>
      </c>
      <c r="AJ31" s="71">
        <f>ROUND(HL31/Prices!$B$27,0)</f>
        <v>499</v>
      </c>
      <c r="AK31" s="71">
        <f>AJ31*Prices!$B$6+AJ31</f>
        <v>573.85</v>
      </c>
      <c r="AL31" s="71">
        <f>ROUND(HN31/Prices!$B$27,0)</f>
        <v>521</v>
      </c>
      <c r="AM31" s="71">
        <f>AL31*Prices!$B$6+AL31</f>
        <v>599.15</v>
      </c>
      <c r="AN31" s="71">
        <f>ROUND(HP31/Prices!$B$27,0)</f>
        <v>539</v>
      </c>
      <c r="AO31" s="71">
        <f>AN31*Prices!$B$6+AN31</f>
        <v>619.85</v>
      </c>
      <c r="AP31" s="71">
        <f>ROUND(HR31/Prices!$B$27,0)</f>
        <v>602</v>
      </c>
      <c r="AQ31" s="71">
        <f>AP31*Prices!$B$6+AP31</f>
        <v>692.3</v>
      </c>
      <c r="AW31" s="71">
        <f t="shared" si="53"/>
        <v>437</v>
      </c>
      <c r="AX31" s="71">
        <f t="shared" si="53"/>
        <v>502.55</v>
      </c>
      <c r="AY31" s="71">
        <f t="shared" si="53"/>
        <v>463</v>
      </c>
      <c r="AZ31" s="71">
        <f t="shared" si="53"/>
        <v>532.45000000000005</v>
      </c>
      <c r="BA31" s="71">
        <f t="shared" si="53"/>
        <v>472</v>
      </c>
      <c r="BB31" s="71">
        <f t="shared" si="53"/>
        <v>542.79999999999995</v>
      </c>
      <c r="BC31" s="71">
        <f t="shared" si="53"/>
        <v>490</v>
      </c>
      <c r="BD31" s="71">
        <f t="shared" si="53"/>
        <v>563.5</v>
      </c>
      <c r="BE31" s="71">
        <f t="shared" si="53"/>
        <v>499</v>
      </c>
      <c r="BF31" s="71">
        <f t="shared" si="53"/>
        <v>573.85</v>
      </c>
      <c r="BG31" s="71">
        <f t="shared" si="53"/>
        <v>521</v>
      </c>
      <c r="BH31" s="71">
        <f t="shared" si="53"/>
        <v>599.15</v>
      </c>
      <c r="BI31" s="71">
        <f t="shared" si="53"/>
        <v>539</v>
      </c>
      <c r="BJ31" s="71">
        <f t="shared" si="53"/>
        <v>619.85</v>
      </c>
      <c r="BK31" s="71">
        <f t="shared" si="53"/>
        <v>602</v>
      </c>
      <c r="BL31" s="71">
        <f t="shared" si="51"/>
        <v>692.3</v>
      </c>
      <c r="BM31" s="55"/>
      <c r="BN31" s="72"/>
      <c r="BO31" s="72"/>
      <c r="BP31" s="72"/>
      <c r="BQ31" s="72"/>
      <c r="BR31" s="72"/>
      <c r="BS31" s="72"/>
      <c r="BT31" s="55"/>
      <c r="BU31" s="71">
        <f>ROUND(JE31/Prices!$B$27,0)</f>
        <v>706</v>
      </c>
      <c r="BV31" s="71">
        <f>BU31*Prices!$B$6+BU31</f>
        <v>811.9</v>
      </c>
      <c r="BW31" s="71">
        <f>ROUND(JG31/Prices!$B$27,0)</f>
        <v>732</v>
      </c>
      <c r="BX31" s="71">
        <f>BW31*Prices!$B$6+BW31</f>
        <v>841.8</v>
      </c>
      <c r="BY31" s="71">
        <f>ROUND(JI31/Prices!$B$27,0)</f>
        <v>741</v>
      </c>
      <c r="BZ31" s="71">
        <f>BY31*Prices!$B$6+BY31</f>
        <v>852.15</v>
      </c>
      <c r="CA31" s="71">
        <f>ROUND(JK31/Prices!$B$27,0)</f>
        <v>759</v>
      </c>
      <c r="CB31" s="71">
        <f>CA31*Prices!$B$6+CA31</f>
        <v>872.85</v>
      </c>
      <c r="CC31" s="71">
        <f>ROUND(JM31/Prices!$B$27,0)</f>
        <v>768</v>
      </c>
      <c r="CD31" s="71">
        <f>CC31*Prices!$B$6+CC31</f>
        <v>883.2</v>
      </c>
      <c r="CE31" s="71">
        <f>ROUND(JO31/Prices!$B$27,0)</f>
        <v>790</v>
      </c>
      <c r="CF31" s="71">
        <f>CE31*Prices!$B$6+CE31</f>
        <v>908.5</v>
      </c>
      <c r="CG31" s="71">
        <f>ROUND(JQ31/Prices!$B$27,0)</f>
        <v>808</v>
      </c>
      <c r="CH31" s="71">
        <f>CG31*Prices!$B$6+CG31</f>
        <v>929.2</v>
      </c>
      <c r="CI31" s="71">
        <f>ROUND(JS31/Prices!$B$27,0)</f>
        <v>871</v>
      </c>
      <c r="CJ31" s="71">
        <f>CI31*Prices!$B$6+CI31</f>
        <v>1001.65</v>
      </c>
      <c r="CK31" s="55"/>
      <c r="CL31" s="55"/>
      <c r="CM31" s="55"/>
      <c r="CN31" s="55"/>
      <c r="CO31" s="55"/>
      <c r="CP31" s="71">
        <f>ROUND(LW31/Prices!$B$27,0)</f>
        <v>676</v>
      </c>
      <c r="CQ31" s="71">
        <f>CP31*Prices!$B$6+CP31</f>
        <v>777.4</v>
      </c>
      <c r="CR31" s="71">
        <f>ROUND(LY31/Prices!$B$27,0)</f>
        <v>703</v>
      </c>
      <c r="CS31" s="71">
        <f>CR31*Prices!$B$6+CR31</f>
        <v>808.45</v>
      </c>
      <c r="CT31" s="71">
        <f>ROUND(MA31/Prices!$B$27,0)</f>
        <v>712</v>
      </c>
      <c r="CU31" s="71">
        <f>CT31*Prices!$B$6+CT31</f>
        <v>818.8</v>
      </c>
      <c r="CV31" s="71">
        <f>ROUND(MC31/Prices!$B$27,0)</f>
        <v>730</v>
      </c>
      <c r="CW31" s="71">
        <f>CV31*Prices!$B$6+CV31</f>
        <v>839.5</v>
      </c>
      <c r="CX31" s="71">
        <f>ROUND(ME31/Prices!$B$27,0)</f>
        <v>739</v>
      </c>
      <c r="CY31" s="71">
        <f>CX31*Prices!$B$6+CX31</f>
        <v>849.85</v>
      </c>
      <c r="CZ31" s="71">
        <f>ROUND(MG31/Prices!$B$27,0)</f>
        <v>761</v>
      </c>
      <c r="DA31" s="71">
        <f>CZ31*Prices!$B$6+CZ31</f>
        <v>875.15</v>
      </c>
      <c r="DB31" s="71">
        <f>ROUND(MI31/Prices!$B$27,0)</f>
        <v>779</v>
      </c>
      <c r="DC31" s="71">
        <f>DB31*Prices!$B$6+DB31</f>
        <v>895.85</v>
      </c>
      <c r="DD31" s="71">
        <f>ROUND(MK31/Prices!$B$27,0)</f>
        <v>841</v>
      </c>
      <c r="DE31" s="71">
        <f>DD31*Prices!$B$6+DD31</f>
        <v>967.15</v>
      </c>
      <c r="DK31" s="71">
        <f t="shared" si="54"/>
        <v>676</v>
      </c>
      <c r="DL31" s="71">
        <f t="shared" si="54"/>
        <v>777.4</v>
      </c>
      <c r="DM31" s="71">
        <f t="shared" si="54"/>
        <v>703</v>
      </c>
      <c r="DN31" s="71">
        <f t="shared" si="54"/>
        <v>808.45</v>
      </c>
      <c r="DO31" s="71">
        <f t="shared" si="54"/>
        <v>712</v>
      </c>
      <c r="DP31" s="71">
        <f t="shared" si="54"/>
        <v>818.8</v>
      </c>
      <c r="DQ31" s="71">
        <f t="shared" si="54"/>
        <v>730</v>
      </c>
      <c r="DR31" s="71">
        <f t="shared" si="54"/>
        <v>839.5</v>
      </c>
      <c r="DS31" s="71">
        <f t="shared" si="54"/>
        <v>739</v>
      </c>
      <c r="DT31" s="71">
        <f t="shared" si="54"/>
        <v>849.85</v>
      </c>
      <c r="DU31" s="71">
        <f t="shared" si="54"/>
        <v>761</v>
      </c>
      <c r="DV31" s="71">
        <f t="shared" si="54"/>
        <v>875.15</v>
      </c>
      <c r="DW31" s="71">
        <f t="shared" si="54"/>
        <v>779</v>
      </c>
      <c r="DX31" s="71">
        <f t="shared" si="54"/>
        <v>895.85</v>
      </c>
      <c r="DY31" s="71">
        <f t="shared" si="54"/>
        <v>841</v>
      </c>
      <c r="DZ31" s="71">
        <f t="shared" si="52"/>
        <v>967.15</v>
      </c>
      <c r="EA31" s="55"/>
      <c r="EB31" s="55"/>
      <c r="EC31" s="72"/>
      <c r="ED31" s="72"/>
      <c r="EE31" s="72"/>
      <c r="EF31" s="72"/>
      <c r="EG31" s="72"/>
      <c r="EH31" s="72"/>
      <c r="EI31" s="55"/>
      <c r="EJ31" s="55"/>
      <c r="EK31" s="55"/>
      <c r="EL31" s="55"/>
      <c r="EM31" s="55"/>
      <c r="EN31" s="55"/>
      <c r="EO31" s="75"/>
      <c r="ER31" s="74">
        <v>19</v>
      </c>
      <c r="ES31" s="49">
        <v>18</v>
      </c>
      <c r="ET31" s="55">
        <f t="shared" si="41"/>
        <v>1.5</v>
      </c>
      <c r="EU31" s="55">
        <f t="shared" si="42"/>
        <v>3.75</v>
      </c>
      <c r="EV31" s="75">
        <v>2</v>
      </c>
      <c r="EX31" s="76">
        <v>3</v>
      </c>
      <c r="EY31" s="75">
        <v>19</v>
      </c>
      <c r="EZ31" s="77">
        <f>(EY31*1.2)*(Prices!$B$5/32)</f>
        <v>28.5</v>
      </c>
      <c r="FA31" s="82">
        <f>(EY31*1.3)*(Prices!$B$4/32)</f>
        <v>61.75</v>
      </c>
      <c r="FB31" s="82">
        <f>EV31*Prices!$B$2+EW31*Prices!$B$3</f>
        <v>80</v>
      </c>
      <c r="FC31" s="79">
        <f>EU31*Prices!$B$9</f>
        <v>22.5</v>
      </c>
      <c r="FD31" s="80">
        <f t="shared" si="2"/>
        <v>195.75</v>
      </c>
      <c r="FE31" s="80">
        <f>EU31*Prices!$B$10</f>
        <v>33.75</v>
      </c>
      <c r="FF31" s="80">
        <f t="shared" si="3"/>
        <v>207</v>
      </c>
      <c r="FG31" s="80">
        <f>EU31*Prices!$B$11</f>
        <v>37.5</v>
      </c>
      <c r="FH31" s="80">
        <f t="shared" si="4"/>
        <v>210.75</v>
      </c>
      <c r="FI31" s="80">
        <f>EU31*Prices!$B$12</f>
        <v>45</v>
      </c>
      <c r="FJ31" s="80">
        <f t="shared" si="5"/>
        <v>218.25</v>
      </c>
      <c r="FK31" s="80">
        <f>EU31*Prices!$B$13</f>
        <v>48.75</v>
      </c>
      <c r="FL31" s="80">
        <f t="shared" si="6"/>
        <v>222</v>
      </c>
      <c r="FM31" s="80">
        <f>EU31*Prices!$B$14</f>
        <v>58.125</v>
      </c>
      <c r="FN31" s="80">
        <f t="shared" si="7"/>
        <v>231.375</v>
      </c>
      <c r="FO31" s="80">
        <f>EU31*Prices!$B$15</f>
        <v>65.625</v>
      </c>
      <c r="FP31" s="80">
        <f t="shared" si="8"/>
        <v>238.875</v>
      </c>
      <c r="FQ31" s="80">
        <f>EU31*Prices!$B$16</f>
        <v>91.875</v>
      </c>
      <c r="FR31" s="80">
        <f t="shared" si="9"/>
        <v>265.125</v>
      </c>
      <c r="FS31" s="80">
        <f>EU31*Prices!$B$17</f>
        <v>0</v>
      </c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R31" s="74">
        <v>19</v>
      </c>
      <c r="GS31" s="49">
        <v>18</v>
      </c>
      <c r="GT31" s="55">
        <f t="shared" si="10"/>
        <v>1.5</v>
      </c>
      <c r="GU31" s="55">
        <f t="shared" si="11"/>
        <v>3.75</v>
      </c>
      <c r="GV31" s="75">
        <v>2</v>
      </c>
      <c r="GW31" s="75"/>
      <c r="GX31" s="76">
        <v>3</v>
      </c>
      <c r="GY31" s="75">
        <v>19</v>
      </c>
      <c r="GZ31" s="77">
        <f>(GY31*1.2)*(Prices!$B$5/32)</f>
        <v>28.5</v>
      </c>
      <c r="HA31" s="82">
        <f>(GY31*1.3)*(Prices!$C$4/32)</f>
        <v>49.4</v>
      </c>
      <c r="HB31" s="82">
        <f>GV31*Prices!$B$2+GW31*Prices!$B$3</f>
        <v>80</v>
      </c>
      <c r="HC31" s="79">
        <f>GU31*Prices!$B$9</f>
        <v>22.5</v>
      </c>
      <c r="HD31" s="80">
        <f t="shared" si="12"/>
        <v>183.4</v>
      </c>
      <c r="HE31" s="80">
        <f>GU31*Prices!$B$10</f>
        <v>33.75</v>
      </c>
      <c r="HF31" s="80">
        <f t="shared" si="13"/>
        <v>194.65</v>
      </c>
      <c r="HG31" s="80">
        <f>GU31*Prices!$B$11</f>
        <v>37.5</v>
      </c>
      <c r="HH31" s="80">
        <f t="shared" si="14"/>
        <v>198.4</v>
      </c>
      <c r="HI31" s="80">
        <f>GU31*Prices!$B$12</f>
        <v>45</v>
      </c>
      <c r="HJ31" s="80">
        <f t="shared" si="15"/>
        <v>205.9</v>
      </c>
      <c r="HK31" s="80">
        <f>GU31*Prices!$B$13</f>
        <v>48.75</v>
      </c>
      <c r="HL31" s="80">
        <f t="shared" si="16"/>
        <v>209.65</v>
      </c>
      <c r="HM31" s="80">
        <f>GU31*Prices!$B$14</f>
        <v>58.125</v>
      </c>
      <c r="HN31" s="80">
        <f t="shared" si="17"/>
        <v>219.02500000000001</v>
      </c>
      <c r="HO31" s="80">
        <f>GU31*Prices!$B$15</f>
        <v>65.625</v>
      </c>
      <c r="HP31" s="80">
        <f t="shared" si="18"/>
        <v>226.52500000000001</v>
      </c>
      <c r="HQ31" s="80">
        <f>GU31*Prices!$B$16</f>
        <v>91.875</v>
      </c>
      <c r="HR31" s="80">
        <f t="shared" si="19"/>
        <v>252.77500000000001</v>
      </c>
      <c r="HS31" s="80">
        <f>GU31*Prices!$B$17</f>
        <v>0</v>
      </c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P31" s="75"/>
      <c r="IS31" s="74">
        <v>19</v>
      </c>
      <c r="IT31" s="49">
        <v>18</v>
      </c>
      <c r="IU31" s="55">
        <f t="shared" si="20"/>
        <v>1.5</v>
      </c>
      <c r="IV31" s="55">
        <f t="shared" si="21"/>
        <v>3.75</v>
      </c>
      <c r="IW31" s="75">
        <v>2</v>
      </c>
      <c r="IX31" s="75"/>
      <c r="IY31" s="76">
        <f t="shared" si="43"/>
        <v>103.62</v>
      </c>
      <c r="IZ31" s="75">
        <v>19</v>
      </c>
      <c r="JA31" s="77">
        <f>(IZ31*1.2)*(Prices!$B$5/32)</f>
        <v>28.5</v>
      </c>
      <c r="JB31" s="82">
        <f>(IZ31*1.3)*(Prices!$B$4/32)</f>
        <v>61.75</v>
      </c>
      <c r="JC31" s="82">
        <f>IW31*Prices!$B$2+IX31*Prices!$B$3</f>
        <v>80</v>
      </c>
      <c r="JD31" s="79">
        <f>IV31*Prices!$B$9</f>
        <v>22.5</v>
      </c>
      <c r="JE31" s="80">
        <f t="shared" si="22"/>
        <v>296.37</v>
      </c>
      <c r="JF31" s="80">
        <f>IV31*Prices!$B$10</f>
        <v>33.75</v>
      </c>
      <c r="JG31" s="80">
        <f t="shared" si="23"/>
        <v>307.62</v>
      </c>
      <c r="JH31" s="80">
        <f>IV31*Prices!$B$11</f>
        <v>37.5</v>
      </c>
      <c r="JI31" s="80">
        <f t="shared" si="24"/>
        <v>311.37</v>
      </c>
      <c r="JJ31" s="80">
        <f>IV31*Prices!$B$12</f>
        <v>45</v>
      </c>
      <c r="JK31" s="80">
        <f t="shared" si="25"/>
        <v>318.87</v>
      </c>
      <c r="JL31" s="80">
        <f>IV31*Prices!$B$13</f>
        <v>48.75</v>
      </c>
      <c r="JM31" s="80">
        <f t="shared" si="26"/>
        <v>322.62</v>
      </c>
      <c r="JN31" s="80">
        <f>IV31*Prices!$B$14</f>
        <v>58.125</v>
      </c>
      <c r="JO31" s="80">
        <f t="shared" si="27"/>
        <v>331.995</v>
      </c>
      <c r="JP31" s="80">
        <f>IV31*Prices!$B$15</f>
        <v>65.625</v>
      </c>
      <c r="JQ31" s="80">
        <f t="shared" si="28"/>
        <v>339.495</v>
      </c>
      <c r="JR31" s="80">
        <f>IV31*Prices!$B$16</f>
        <v>91.875</v>
      </c>
      <c r="JS31" s="80">
        <f t="shared" si="29"/>
        <v>365.745</v>
      </c>
      <c r="JT31" s="80">
        <f>IV31*Prices!$B$17</f>
        <v>0</v>
      </c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197">
        <v>0</v>
      </c>
      <c r="LB31" s="200">
        <v>2</v>
      </c>
      <c r="LC31" s="82">
        <f t="shared" si="44"/>
        <v>45.239999999999995</v>
      </c>
      <c r="LD31" s="82">
        <f t="shared" si="45"/>
        <v>60.06</v>
      </c>
      <c r="LE31" s="82">
        <f t="shared" si="46"/>
        <v>8.25</v>
      </c>
      <c r="LF31" s="82">
        <f t="shared" si="47"/>
        <v>36.989999999999995</v>
      </c>
      <c r="LG31" s="80">
        <f t="shared" si="48"/>
        <v>51.81</v>
      </c>
      <c r="LH31" s="234">
        <f t="shared" si="49"/>
        <v>103.62</v>
      </c>
      <c r="LK31" s="74">
        <v>19</v>
      </c>
      <c r="LL31" s="49">
        <v>18</v>
      </c>
      <c r="LM31" s="55">
        <f t="shared" si="30"/>
        <v>1.5</v>
      </c>
      <c r="LN31" s="55">
        <f t="shared" si="31"/>
        <v>3.75</v>
      </c>
      <c r="LO31" s="75">
        <v>2</v>
      </c>
      <c r="LP31" s="75"/>
      <c r="LQ31" s="76">
        <f t="shared" si="50"/>
        <v>103.62</v>
      </c>
      <c r="LR31" s="75">
        <v>19</v>
      </c>
      <c r="LS31" s="77">
        <f>(LR31*1.2)*(Prices!$B$5/32)</f>
        <v>28.5</v>
      </c>
      <c r="LT31" s="82">
        <f>(LR31*1.3)*(Prices!$C$4/32)</f>
        <v>49.4</v>
      </c>
      <c r="LU31" s="82">
        <f>LO31*Prices!$B$2+LP31*Prices!$B$3</f>
        <v>80</v>
      </c>
      <c r="LV31" s="79">
        <f>LN31*Prices!$B$9</f>
        <v>22.5</v>
      </c>
      <c r="LW31" s="80">
        <f t="shared" si="32"/>
        <v>284.02</v>
      </c>
      <c r="LX31" s="80">
        <f>LN31*Prices!$B$10</f>
        <v>33.75</v>
      </c>
      <c r="LY31" s="80">
        <f t="shared" si="33"/>
        <v>295.27</v>
      </c>
      <c r="LZ31" s="80">
        <f>LN31*Prices!$B$11</f>
        <v>37.5</v>
      </c>
      <c r="MA31" s="80">
        <f t="shared" si="34"/>
        <v>299.02</v>
      </c>
      <c r="MB31" s="80">
        <f>LN31*Prices!$B$12</f>
        <v>45</v>
      </c>
      <c r="MC31" s="80">
        <f t="shared" si="35"/>
        <v>306.52</v>
      </c>
      <c r="MD31" s="80">
        <f>LN31*Prices!$B$13</f>
        <v>48.75</v>
      </c>
      <c r="ME31" s="80">
        <f t="shared" si="36"/>
        <v>310.27</v>
      </c>
      <c r="MF31" s="80">
        <f>LN31*Prices!$B$14</f>
        <v>58.125</v>
      </c>
      <c r="MG31" s="80">
        <f t="shared" si="37"/>
        <v>319.64499999999998</v>
      </c>
      <c r="MH31" s="80">
        <f>LN31*Prices!$B$15</f>
        <v>65.625</v>
      </c>
      <c r="MI31" s="80">
        <f t="shared" si="38"/>
        <v>327.14499999999998</v>
      </c>
      <c r="MJ31" s="80">
        <f>LN31*Prices!$B$16</f>
        <v>91.875</v>
      </c>
      <c r="MK31" s="80">
        <f t="shared" si="39"/>
        <v>353.39499999999998</v>
      </c>
      <c r="ML31" s="80">
        <f>LN31*Prices!$B$17</f>
        <v>0</v>
      </c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</row>
    <row r="32" spans="1:365" ht="18" customHeight="1" x14ac:dyDescent="0.25">
      <c r="A32" s="160" t="s">
        <v>133</v>
      </c>
      <c r="B32" s="69" t="s">
        <v>93</v>
      </c>
      <c r="C32" s="69" t="str">
        <f t="shared" si="40"/>
        <v>Base Cab: 2 drawers (19" to 21")</v>
      </c>
      <c r="D32" s="70" t="s">
        <v>131</v>
      </c>
      <c r="E32" s="68" t="s">
        <v>101</v>
      </c>
      <c r="F32" s="267" t="s">
        <v>133</v>
      </c>
      <c r="G32" s="261">
        <f>ROUND(FD32/Prices!$B$27,0)</f>
        <v>498</v>
      </c>
      <c r="H32" s="71">
        <f>G32*Prices!$B$6+G32</f>
        <v>572.70000000000005</v>
      </c>
      <c r="I32" s="71">
        <f>ROUND(FF32/Prices!$B$27,0)</f>
        <v>529</v>
      </c>
      <c r="J32" s="71">
        <f>I32*Prices!$B$6+I32</f>
        <v>608.35</v>
      </c>
      <c r="K32" s="71">
        <f>ROUND(FH32/Prices!$B$27,0)</f>
        <v>539</v>
      </c>
      <c r="L32" s="71">
        <f>K32*Prices!$B$6+K32</f>
        <v>619.85</v>
      </c>
      <c r="M32" s="71">
        <f>ROUND(FJ32/Prices!$B$27,0)</f>
        <v>560</v>
      </c>
      <c r="N32" s="71">
        <f>M32*Prices!$B$6+M32</f>
        <v>644</v>
      </c>
      <c r="O32" s="71">
        <f>ROUND(FL32/Prices!$B$27,0)</f>
        <v>571</v>
      </c>
      <c r="P32" s="71">
        <f>O32*Prices!$B$6+O32</f>
        <v>656.65</v>
      </c>
      <c r="Q32" s="71">
        <f>ROUND(FN32/Prices!$B$27,0)</f>
        <v>597</v>
      </c>
      <c r="R32" s="71">
        <f>Q32*Prices!$B$6+Q32</f>
        <v>686.55</v>
      </c>
      <c r="S32" s="71">
        <f>ROUND(FP32/Prices!$B$27,0)</f>
        <v>617</v>
      </c>
      <c r="T32" s="71">
        <f>S32*Prices!$B$6+S32</f>
        <v>709.55</v>
      </c>
      <c r="U32" s="71">
        <f>ROUND(FR32/Prices!$B$27,0)</f>
        <v>690</v>
      </c>
      <c r="V32" s="71">
        <f>U32*Prices!$B$6+U32</f>
        <v>793.5</v>
      </c>
      <c r="W32" s="55"/>
      <c r="X32" s="55"/>
      <c r="Y32" s="55"/>
      <c r="Z32" s="55"/>
      <c r="AA32" s="55"/>
      <c r="AB32" s="71">
        <f>ROUND(HD32/Prices!$B$27,0)</f>
        <v>465</v>
      </c>
      <c r="AC32" s="71">
        <f>AB32*Prices!$B$6+AB32</f>
        <v>534.75</v>
      </c>
      <c r="AD32" s="71">
        <f>ROUND(HF32/Prices!$B$27,0)</f>
        <v>496</v>
      </c>
      <c r="AE32" s="71">
        <f>AD32*Prices!$B$6+AD32</f>
        <v>570.4</v>
      </c>
      <c r="AF32" s="71">
        <f>ROUND(HH32/Prices!$B$27,0)</f>
        <v>507</v>
      </c>
      <c r="AG32" s="71">
        <f>AF32*Prices!$B$6+AF32</f>
        <v>583.04999999999995</v>
      </c>
      <c r="AH32" s="71">
        <f>ROUND(HJ32/Prices!$B$27,0)</f>
        <v>528</v>
      </c>
      <c r="AI32" s="71">
        <f>AH32*Prices!$B$6+AH32</f>
        <v>607.20000000000005</v>
      </c>
      <c r="AJ32" s="71">
        <f>ROUND(HL32/Prices!$B$27,0)</f>
        <v>538</v>
      </c>
      <c r="AK32" s="71">
        <f>AJ32*Prices!$B$6+AJ32</f>
        <v>618.70000000000005</v>
      </c>
      <c r="AL32" s="71">
        <f>ROUND(HN32/Prices!$B$27,0)</f>
        <v>564</v>
      </c>
      <c r="AM32" s="71">
        <f>AL32*Prices!$B$6+AL32</f>
        <v>648.6</v>
      </c>
      <c r="AN32" s="71">
        <f>ROUND(HP32/Prices!$B$27,0)</f>
        <v>585</v>
      </c>
      <c r="AO32" s="71">
        <f>AN32*Prices!$B$6+AN32</f>
        <v>672.75</v>
      </c>
      <c r="AP32" s="71">
        <f>ROUND(HR32/Prices!$B$27,0)</f>
        <v>658</v>
      </c>
      <c r="AQ32" s="71">
        <f>AP32*Prices!$B$6+AP32</f>
        <v>756.7</v>
      </c>
      <c r="AW32" s="71">
        <f t="shared" si="53"/>
        <v>465</v>
      </c>
      <c r="AX32" s="71">
        <f t="shared" si="53"/>
        <v>534.75</v>
      </c>
      <c r="AY32" s="71">
        <f t="shared" si="53"/>
        <v>496</v>
      </c>
      <c r="AZ32" s="71">
        <f t="shared" si="53"/>
        <v>570.4</v>
      </c>
      <c r="BA32" s="71">
        <f t="shared" si="53"/>
        <v>507</v>
      </c>
      <c r="BB32" s="71">
        <f t="shared" si="53"/>
        <v>583.04999999999995</v>
      </c>
      <c r="BC32" s="71">
        <f t="shared" si="53"/>
        <v>528</v>
      </c>
      <c r="BD32" s="71">
        <f t="shared" si="53"/>
        <v>607.20000000000005</v>
      </c>
      <c r="BE32" s="71">
        <f t="shared" si="53"/>
        <v>538</v>
      </c>
      <c r="BF32" s="71">
        <f t="shared" si="53"/>
        <v>618.70000000000005</v>
      </c>
      <c r="BG32" s="71">
        <f t="shared" si="53"/>
        <v>564</v>
      </c>
      <c r="BH32" s="71">
        <f t="shared" si="53"/>
        <v>648.6</v>
      </c>
      <c r="BI32" s="71">
        <f t="shared" si="53"/>
        <v>585</v>
      </c>
      <c r="BJ32" s="71">
        <f t="shared" si="53"/>
        <v>672.75</v>
      </c>
      <c r="BK32" s="71">
        <f t="shared" si="53"/>
        <v>658</v>
      </c>
      <c r="BL32" s="71">
        <f t="shared" si="51"/>
        <v>756.7</v>
      </c>
      <c r="BM32" s="55"/>
      <c r="BN32" s="72"/>
      <c r="BO32" s="72"/>
      <c r="BP32" s="72"/>
      <c r="BQ32" s="72"/>
      <c r="BR32" s="72"/>
      <c r="BS32" s="72"/>
      <c r="BT32" s="55"/>
      <c r="BU32" s="71">
        <f>ROUND(JE32/Prices!$B$27,0)</f>
        <v>753</v>
      </c>
      <c r="BV32" s="71">
        <f>BU32*Prices!$B$6+BU32</f>
        <v>865.95</v>
      </c>
      <c r="BW32" s="71">
        <f>ROUND(JG32/Prices!$B$27,0)</f>
        <v>784</v>
      </c>
      <c r="BX32" s="71">
        <f>BW32*Prices!$B$6+BW32</f>
        <v>901.6</v>
      </c>
      <c r="BY32" s="71">
        <f>ROUND(JI32/Prices!$B$27,0)</f>
        <v>794</v>
      </c>
      <c r="BZ32" s="71">
        <f>BY32*Prices!$B$6+BY32</f>
        <v>913.1</v>
      </c>
      <c r="CA32" s="71">
        <f>ROUND(JK32/Prices!$B$27,0)</f>
        <v>815</v>
      </c>
      <c r="CB32" s="71">
        <f>CA32*Prices!$B$6+CA32</f>
        <v>937.25</v>
      </c>
      <c r="CC32" s="71">
        <f>ROUND(JM32/Prices!$B$27,0)</f>
        <v>826</v>
      </c>
      <c r="CD32" s="71">
        <f>CC32*Prices!$B$6+CC32</f>
        <v>949.9</v>
      </c>
      <c r="CE32" s="71">
        <f>ROUND(JO32/Prices!$B$27,0)</f>
        <v>852</v>
      </c>
      <c r="CF32" s="71">
        <f>CE32*Prices!$B$6+CE32</f>
        <v>979.8</v>
      </c>
      <c r="CG32" s="71">
        <f>ROUND(JQ32/Prices!$B$27,0)</f>
        <v>872</v>
      </c>
      <c r="CH32" s="71">
        <f>CG32*Prices!$B$6+CG32</f>
        <v>1002.8</v>
      </c>
      <c r="CI32" s="71">
        <f>ROUND(JS32/Prices!$B$27,0)</f>
        <v>945</v>
      </c>
      <c r="CJ32" s="71">
        <f>CI32*Prices!$B$6+CI32</f>
        <v>1086.75</v>
      </c>
      <c r="CK32" s="55"/>
      <c r="CL32" s="55"/>
      <c r="CM32" s="55"/>
      <c r="CN32" s="55"/>
      <c r="CO32" s="55"/>
      <c r="CP32" s="71">
        <f>ROUND(LW32/Prices!$B$27,0)</f>
        <v>720</v>
      </c>
      <c r="CQ32" s="71">
        <f>CP32*Prices!$B$6+CP32</f>
        <v>828</v>
      </c>
      <c r="CR32" s="71">
        <f>ROUND(LY32/Prices!$B$27,0)</f>
        <v>751</v>
      </c>
      <c r="CS32" s="71">
        <f>CR32*Prices!$B$6+CR32</f>
        <v>863.65</v>
      </c>
      <c r="CT32" s="71">
        <f>ROUND(MA32/Prices!$B$27,0)</f>
        <v>762</v>
      </c>
      <c r="CU32" s="71">
        <f>CT32*Prices!$B$6+CT32</f>
        <v>876.3</v>
      </c>
      <c r="CV32" s="71">
        <f>ROUND(MC32/Prices!$B$27,0)</f>
        <v>783</v>
      </c>
      <c r="CW32" s="71">
        <f>CV32*Prices!$B$6+CV32</f>
        <v>900.45</v>
      </c>
      <c r="CX32" s="71">
        <f>ROUND(ME32/Prices!$B$27,0)</f>
        <v>793</v>
      </c>
      <c r="CY32" s="71">
        <f>CX32*Prices!$B$6+CX32</f>
        <v>911.95</v>
      </c>
      <c r="CZ32" s="71">
        <f>ROUND(MG32/Prices!$B$27,0)</f>
        <v>819</v>
      </c>
      <c r="DA32" s="71">
        <f>CZ32*Prices!$B$6+CZ32</f>
        <v>941.85</v>
      </c>
      <c r="DB32" s="71">
        <f>ROUND(MI32/Prices!$B$27,0)</f>
        <v>840</v>
      </c>
      <c r="DC32" s="71">
        <f>DB32*Prices!$B$6+DB32</f>
        <v>966</v>
      </c>
      <c r="DD32" s="71">
        <f>ROUND(MK32/Prices!$B$27,0)</f>
        <v>913</v>
      </c>
      <c r="DE32" s="71">
        <f>DD32*Prices!$B$6+DD32</f>
        <v>1049.95</v>
      </c>
      <c r="DK32" s="71">
        <f t="shared" si="54"/>
        <v>720</v>
      </c>
      <c r="DL32" s="71">
        <f t="shared" si="54"/>
        <v>828</v>
      </c>
      <c r="DM32" s="71">
        <f t="shared" si="54"/>
        <v>751</v>
      </c>
      <c r="DN32" s="71">
        <f t="shared" si="54"/>
        <v>863.65</v>
      </c>
      <c r="DO32" s="71">
        <f t="shared" si="54"/>
        <v>762</v>
      </c>
      <c r="DP32" s="71">
        <f t="shared" si="54"/>
        <v>876.3</v>
      </c>
      <c r="DQ32" s="71">
        <f t="shared" si="54"/>
        <v>783</v>
      </c>
      <c r="DR32" s="71">
        <f t="shared" si="54"/>
        <v>900.45</v>
      </c>
      <c r="DS32" s="71">
        <f t="shared" si="54"/>
        <v>793</v>
      </c>
      <c r="DT32" s="71">
        <f t="shared" si="54"/>
        <v>911.95</v>
      </c>
      <c r="DU32" s="71">
        <f t="shared" si="54"/>
        <v>819</v>
      </c>
      <c r="DV32" s="71">
        <f t="shared" si="54"/>
        <v>941.85</v>
      </c>
      <c r="DW32" s="71">
        <f t="shared" si="54"/>
        <v>840</v>
      </c>
      <c r="DX32" s="71">
        <f t="shared" si="54"/>
        <v>966</v>
      </c>
      <c r="DY32" s="71">
        <f t="shared" si="54"/>
        <v>913</v>
      </c>
      <c r="DZ32" s="71">
        <f t="shared" si="52"/>
        <v>1049.95</v>
      </c>
      <c r="EA32" s="55"/>
      <c r="EB32" s="55"/>
      <c r="EC32" s="72"/>
      <c r="ED32" s="72"/>
      <c r="EE32" s="72"/>
      <c r="EF32" s="72"/>
      <c r="EG32" s="72"/>
      <c r="EH32" s="72"/>
      <c r="EI32" s="55"/>
      <c r="EJ32" s="55"/>
      <c r="EK32" s="55"/>
      <c r="EL32" s="55"/>
      <c r="EM32" s="55"/>
      <c r="EN32" s="55"/>
      <c r="EO32" s="75"/>
      <c r="ER32" s="74">
        <v>21</v>
      </c>
      <c r="ES32" s="49">
        <v>21</v>
      </c>
      <c r="ET32" s="55">
        <f t="shared" si="41"/>
        <v>1.75</v>
      </c>
      <c r="EU32" s="55">
        <f t="shared" si="42"/>
        <v>4.375</v>
      </c>
      <c r="EV32" s="75">
        <v>2</v>
      </c>
      <c r="EX32" s="76">
        <v>3</v>
      </c>
      <c r="EY32" s="75">
        <v>21</v>
      </c>
      <c r="EZ32" s="77">
        <f>(EY32*1.2)*(Prices!$B$5/32)</f>
        <v>31.5</v>
      </c>
      <c r="FA32" s="82">
        <f>(EY32*1.3)*(Prices!$B$4/32)</f>
        <v>68.25</v>
      </c>
      <c r="FB32" s="82">
        <f>EV32*Prices!$B$2+EW32*Prices!$B$3</f>
        <v>80</v>
      </c>
      <c r="FC32" s="79">
        <f>EU32*Prices!$B$9</f>
        <v>26.25</v>
      </c>
      <c r="FD32" s="80">
        <f t="shared" si="2"/>
        <v>209</v>
      </c>
      <c r="FE32" s="80">
        <f>EU32*Prices!$B$10</f>
        <v>39.375</v>
      </c>
      <c r="FF32" s="80">
        <f t="shared" si="3"/>
        <v>222.125</v>
      </c>
      <c r="FG32" s="80">
        <f>EU32*Prices!$B$11</f>
        <v>43.75</v>
      </c>
      <c r="FH32" s="80">
        <f t="shared" si="4"/>
        <v>226.5</v>
      </c>
      <c r="FI32" s="80">
        <f>EU32*Prices!$B$12</f>
        <v>52.5</v>
      </c>
      <c r="FJ32" s="80">
        <f t="shared" si="5"/>
        <v>235.25</v>
      </c>
      <c r="FK32" s="80">
        <f>EU32*Prices!$B$13</f>
        <v>56.875</v>
      </c>
      <c r="FL32" s="80">
        <f t="shared" si="6"/>
        <v>239.625</v>
      </c>
      <c r="FM32" s="80">
        <f>EU32*Prices!$B$14</f>
        <v>67.8125</v>
      </c>
      <c r="FN32" s="80">
        <f t="shared" si="7"/>
        <v>250.5625</v>
      </c>
      <c r="FO32" s="80">
        <f>EU32*Prices!$B$15</f>
        <v>76.5625</v>
      </c>
      <c r="FP32" s="80">
        <f t="shared" si="8"/>
        <v>259.3125</v>
      </c>
      <c r="FQ32" s="80">
        <f>EU32*Prices!$B$16</f>
        <v>107.1875</v>
      </c>
      <c r="FR32" s="80">
        <f t="shared" si="9"/>
        <v>289.9375</v>
      </c>
      <c r="FS32" s="80">
        <f>EU32*Prices!$B$17</f>
        <v>0</v>
      </c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R32" s="74">
        <v>21</v>
      </c>
      <c r="GS32" s="49">
        <v>21</v>
      </c>
      <c r="GT32" s="55">
        <f t="shared" si="10"/>
        <v>1.75</v>
      </c>
      <c r="GU32" s="55">
        <f t="shared" si="11"/>
        <v>4.375</v>
      </c>
      <c r="GV32" s="75">
        <v>2</v>
      </c>
      <c r="GW32" s="75"/>
      <c r="GX32" s="76">
        <v>3</v>
      </c>
      <c r="GY32" s="75">
        <v>21</v>
      </c>
      <c r="GZ32" s="77">
        <f>(GY32*1.2)*(Prices!$B$5/32)</f>
        <v>31.5</v>
      </c>
      <c r="HA32" s="82">
        <f>(GY32*1.3)*(Prices!$C$4/32)</f>
        <v>54.6</v>
      </c>
      <c r="HB32" s="82">
        <f>GV32*Prices!$B$2+GW32*Prices!$B$3</f>
        <v>80</v>
      </c>
      <c r="HC32" s="79">
        <f>GU32*Prices!$B$9</f>
        <v>26.25</v>
      </c>
      <c r="HD32" s="80">
        <f t="shared" si="12"/>
        <v>195.35</v>
      </c>
      <c r="HE32" s="80">
        <f>GU32*Prices!$B$10</f>
        <v>39.375</v>
      </c>
      <c r="HF32" s="80">
        <f t="shared" si="13"/>
        <v>208.47499999999999</v>
      </c>
      <c r="HG32" s="80">
        <f>GU32*Prices!$B$11</f>
        <v>43.75</v>
      </c>
      <c r="HH32" s="80">
        <f t="shared" si="14"/>
        <v>212.85</v>
      </c>
      <c r="HI32" s="80">
        <f>GU32*Prices!$B$12</f>
        <v>52.5</v>
      </c>
      <c r="HJ32" s="80">
        <f t="shared" si="15"/>
        <v>221.6</v>
      </c>
      <c r="HK32" s="80">
        <f>GU32*Prices!$B$13</f>
        <v>56.875</v>
      </c>
      <c r="HL32" s="80">
        <f t="shared" si="16"/>
        <v>225.97499999999999</v>
      </c>
      <c r="HM32" s="80">
        <f>GU32*Prices!$B$14</f>
        <v>67.8125</v>
      </c>
      <c r="HN32" s="80">
        <f t="shared" si="17"/>
        <v>236.91249999999999</v>
      </c>
      <c r="HO32" s="80">
        <f>GU32*Prices!$B$15</f>
        <v>76.5625</v>
      </c>
      <c r="HP32" s="80">
        <f t="shared" si="18"/>
        <v>245.66249999999999</v>
      </c>
      <c r="HQ32" s="80">
        <f>GU32*Prices!$B$16</f>
        <v>107.1875</v>
      </c>
      <c r="HR32" s="80">
        <f t="shared" si="19"/>
        <v>276.28750000000002</v>
      </c>
      <c r="HS32" s="80">
        <f>GU32*Prices!$B$17</f>
        <v>0</v>
      </c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P32" s="75"/>
      <c r="IS32" s="74">
        <v>21</v>
      </c>
      <c r="IT32" s="49">
        <v>21</v>
      </c>
      <c r="IU32" s="55">
        <f t="shared" si="20"/>
        <v>1.75</v>
      </c>
      <c r="IV32" s="55">
        <f t="shared" si="21"/>
        <v>4.375</v>
      </c>
      <c r="IW32" s="75">
        <v>2</v>
      </c>
      <c r="IX32" s="75"/>
      <c r="IY32" s="76">
        <f t="shared" si="43"/>
        <v>110.11000000000001</v>
      </c>
      <c r="IZ32" s="75">
        <v>21</v>
      </c>
      <c r="JA32" s="77">
        <f>(IZ32*1.2)*(Prices!$B$5/32)</f>
        <v>31.5</v>
      </c>
      <c r="JB32" s="82">
        <f>(IZ32*1.3)*(Prices!$B$4/32)</f>
        <v>68.25</v>
      </c>
      <c r="JC32" s="82">
        <f>IW32*Prices!$B$2+IX32*Prices!$B$3</f>
        <v>80</v>
      </c>
      <c r="JD32" s="79">
        <f>IV32*Prices!$B$9</f>
        <v>26.25</v>
      </c>
      <c r="JE32" s="80">
        <f t="shared" si="22"/>
        <v>316.11</v>
      </c>
      <c r="JF32" s="80">
        <f>IV32*Prices!$B$10</f>
        <v>39.375</v>
      </c>
      <c r="JG32" s="80">
        <f t="shared" si="23"/>
        <v>329.23500000000001</v>
      </c>
      <c r="JH32" s="80">
        <f>IV32*Prices!$B$11</f>
        <v>43.75</v>
      </c>
      <c r="JI32" s="80">
        <f t="shared" si="24"/>
        <v>333.61</v>
      </c>
      <c r="JJ32" s="80">
        <f>IV32*Prices!$B$12</f>
        <v>52.5</v>
      </c>
      <c r="JK32" s="80">
        <f t="shared" si="25"/>
        <v>342.36</v>
      </c>
      <c r="JL32" s="80">
        <f>IV32*Prices!$B$13</f>
        <v>56.875</v>
      </c>
      <c r="JM32" s="80">
        <f t="shared" si="26"/>
        <v>346.73500000000001</v>
      </c>
      <c r="JN32" s="80">
        <f>IV32*Prices!$B$14</f>
        <v>67.8125</v>
      </c>
      <c r="JO32" s="80">
        <f t="shared" si="27"/>
        <v>357.67250000000001</v>
      </c>
      <c r="JP32" s="80">
        <f>IV32*Prices!$B$15</f>
        <v>76.5625</v>
      </c>
      <c r="JQ32" s="80">
        <f t="shared" si="28"/>
        <v>366.42250000000001</v>
      </c>
      <c r="JR32" s="80">
        <f>IV32*Prices!$B$16</f>
        <v>107.1875</v>
      </c>
      <c r="JS32" s="80">
        <f t="shared" si="29"/>
        <v>397.04750000000001</v>
      </c>
      <c r="JT32" s="80">
        <f>IV32*Prices!$B$17</f>
        <v>0</v>
      </c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197">
        <v>0</v>
      </c>
      <c r="LB32" s="200">
        <v>2</v>
      </c>
      <c r="LC32" s="82">
        <f t="shared" si="44"/>
        <v>48.72</v>
      </c>
      <c r="LD32" s="82">
        <f t="shared" si="45"/>
        <v>64.680000000000007</v>
      </c>
      <c r="LE32" s="82">
        <f t="shared" si="46"/>
        <v>9.625</v>
      </c>
      <c r="LF32" s="82">
        <f t="shared" si="47"/>
        <v>39.094999999999999</v>
      </c>
      <c r="LG32" s="80">
        <f t="shared" si="48"/>
        <v>55.055000000000007</v>
      </c>
      <c r="LH32" s="234">
        <f t="shared" si="49"/>
        <v>110.11000000000001</v>
      </c>
      <c r="LK32" s="74">
        <v>21</v>
      </c>
      <c r="LL32" s="49">
        <v>21</v>
      </c>
      <c r="LM32" s="55">
        <f t="shared" si="30"/>
        <v>1.75</v>
      </c>
      <c r="LN32" s="55">
        <f t="shared" si="31"/>
        <v>4.375</v>
      </c>
      <c r="LO32" s="75">
        <v>2</v>
      </c>
      <c r="LP32" s="75"/>
      <c r="LQ32" s="76">
        <f t="shared" si="50"/>
        <v>110.11000000000001</v>
      </c>
      <c r="LR32" s="75">
        <v>21</v>
      </c>
      <c r="LS32" s="77">
        <f>(LR32*1.2)*(Prices!$B$5/32)</f>
        <v>31.5</v>
      </c>
      <c r="LT32" s="82">
        <f>(LR32*1.3)*(Prices!$C$4/32)</f>
        <v>54.6</v>
      </c>
      <c r="LU32" s="82">
        <f>LO32*Prices!$B$2+LP32*Prices!$B$3</f>
        <v>80</v>
      </c>
      <c r="LV32" s="79">
        <f>LN32*Prices!$B$9</f>
        <v>26.25</v>
      </c>
      <c r="LW32" s="80">
        <f t="shared" si="32"/>
        <v>302.46000000000004</v>
      </c>
      <c r="LX32" s="80">
        <f>LN32*Prices!$B$10</f>
        <v>39.375</v>
      </c>
      <c r="LY32" s="80">
        <f t="shared" si="33"/>
        <v>315.58500000000004</v>
      </c>
      <c r="LZ32" s="80">
        <f>LN32*Prices!$B$11</f>
        <v>43.75</v>
      </c>
      <c r="MA32" s="80">
        <f t="shared" si="34"/>
        <v>319.96000000000004</v>
      </c>
      <c r="MB32" s="80">
        <f>LN32*Prices!$B$12</f>
        <v>52.5</v>
      </c>
      <c r="MC32" s="80">
        <f t="shared" si="35"/>
        <v>328.71000000000004</v>
      </c>
      <c r="MD32" s="80">
        <f>LN32*Prices!$B$13</f>
        <v>56.875</v>
      </c>
      <c r="ME32" s="80">
        <f t="shared" si="36"/>
        <v>333.08500000000004</v>
      </c>
      <c r="MF32" s="80">
        <f>LN32*Prices!$B$14</f>
        <v>67.8125</v>
      </c>
      <c r="MG32" s="80">
        <f t="shared" si="37"/>
        <v>344.02250000000004</v>
      </c>
      <c r="MH32" s="80">
        <f>LN32*Prices!$B$15</f>
        <v>76.5625</v>
      </c>
      <c r="MI32" s="80">
        <f t="shared" si="38"/>
        <v>352.77250000000004</v>
      </c>
      <c r="MJ32" s="80">
        <f>LN32*Prices!$B$16</f>
        <v>107.1875</v>
      </c>
      <c r="MK32" s="80">
        <f t="shared" si="39"/>
        <v>383.39750000000004</v>
      </c>
      <c r="ML32" s="80">
        <f>LN32*Prices!$B$17</f>
        <v>0</v>
      </c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</row>
    <row r="33" spans="1:365" ht="18" customHeight="1" x14ac:dyDescent="0.25">
      <c r="A33" s="160" t="s">
        <v>134</v>
      </c>
      <c r="B33" s="69" t="s">
        <v>93</v>
      </c>
      <c r="C33" s="69" t="str">
        <f t="shared" si="40"/>
        <v>Base Cab: 2 drawers (22" to 24")</v>
      </c>
      <c r="D33" s="70" t="s">
        <v>131</v>
      </c>
      <c r="E33" s="68" t="s">
        <v>103</v>
      </c>
      <c r="F33" s="267" t="s">
        <v>134</v>
      </c>
      <c r="G33" s="261">
        <f>ROUND(FD33/Prices!$B$27,0)</f>
        <v>518</v>
      </c>
      <c r="H33" s="71">
        <f>G33*Prices!$B$6+G33</f>
        <v>595.70000000000005</v>
      </c>
      <c r="I33" s="71">
        <f>ROUND(FF33/Prices!$B$27,0)</f>
        <v>554</v>
      </c>
      <c r="J33" s="71">
        <f>I33*Prices!$B$6+I33</f>
        <v>637.1</v>
      </c>
      <c r="K33" s="71">
        <f>ROUND(FH33/Prices!$B$27,0)</f>
        <v>565</v>
      </c>
      <c r="L33" s="71">
        <f>K33*Prices!$B$6+K33</f>
        <v>649.75</v>
      </c>
      <c r="M33" s="71">
        <f>ROUND(FJ33/Prices!$B$27,0)</f>
        <v>589</v>
      </c>
      <c r="N33" s="71">
        <f>M33*Prices!$B$6+M33</f>
        <v>677.35</v>
      </c>
      <c r="O33" s="71">
        <f>ROUND(FL33/Prices!$B$27,0)</f>
        <v>601</v>
      </c>
      <c r="P33" s="71">
        <f>O33*Prices!$B$6+O33</f>
        <v>691.15</v>
      </c>
      <c r="Q33" s="71">
        <f>ROUND(FN33/Prices!$B$27,0)</f>
        <v>631</v>
      </c>
      <c r="R33" s="71">
        <f>Q33*Prices!$B$6+Q33</f>
        <v>725.65</v>
      </c>
      <c r="S33" s="71">
        <f>ROUND(FP33/Prices!$B$27,0)</f>
        <v>655</v>
      </c>
      <c r="T33" s="71">
        <f>S33*Prices!$B$6+S33</f>
        <v>753.25</v>
      </c>
      <c r="U33" s="71">
        <f>ROUND(FR33/Prices!$B$27,0)</f>
        <v>738</v>
      </c>
      <c r="V33" s="71">
        <f>U33*Prices!$B$6+U33</f>
        <v>848.7</v>
      </c>
      <c r="W33" s="55"/>
      <c r="X33" s="55"/>
      <c r="Y33" s="55"/>
      <c r="Z33" s="55"/>
      <c r="AA33" s="55"/>
      <c r="AB33" s="71">
        <f>ROUND(HD33/Prices!$B$27,0)</f>
        <v>484</v>
      </c>
      <c r="AC33" s="71">
        <f>AB33*Prices!$B$6+AB33</f>
        <v>556.6</v>
      </c>
      <c r="AD33" s="71">
        <f>ROUND(HF33/Prices!$B$27,0)</f>
        <v>520</v>
      </c>
      <c r="AE33" s="71">
        <f>AD33*Prices!$B$6+AD33</f>
        <v>598</v>
      </c>
      <c r="AF33" s="71">
        <f>ROUND(HH33/Prices!$B$27,0)</f>
        <v>531</v>
      </c>
      <c r="AG33" s="71">
        <f>AF33*Prices!$B$6+AF33</f>
        <v>610.65</v>
      </c>
      <c r="AH33" s="71">
        <f>ROUND(HJ33/Prices!$B$27,0)</f>
        <v>555</v>
      </c>
      <c r="AI33" s="71">
        <f>AH33*Prices!$B$6+AH33</f>
        <v>638.25</v>
      </c>
      <c r="AJ33" s="71">
        <f>ROUND(HL33/Prices!$B$27,0)</f>
        <v>567</v>
      </c>
      <c r="AK33" s="71">
        <f>AJ33*Prices!$B$6+AJ33</f>
        <v>652.04999999999995</v>
      </c>
      <c r="AL33" s="71">
        <f>ROUND(HN33/Prices!$B$27,0)</f>
        <v>597</v>
      </c>
      <c r="AM33" s="71">
        <f>AL33*Prices!$B$6+AL33</f>
        <v>686.55</v>
      </c>
      <c r="AN33" s="71">
        <f>ROUND(HP33/Prices!$B$27,0)</f>
        <v>621</v>
      </c>
      <c r="AO33" s="71">
        <f>AN33*Prices!$B$6+AN33</f>
        <v>714.15</v>
      </c>
      <c r="AP33" s="71">
        <f>ROUND(HR33/Prices!$B$27,0)</f>
        <v>704</v>
      </c>
      <c r="AQ33" s="71">
        <f>AP33*Prices!$B$6+AP33</f>
        <v>809.6</v>
      </c>
      <c r="AW33" s="71">
        <f t="shared" si="53"/>
        <v>484</v>
      </c>
      <c r="AX33" s="71">
        <f t="shared" si="53"/>
        <v>556.6</v>
      </c>
      <c r="AY33" s="71">
        <f t="shared" si="53"/>
        <v>520</v>
      </c>
      <c r="AZ33" s="71">
        <f t="shared" si="53"/>
        <v>598</v>
      </c>
      <c r="BA33" s="71">
        <f t="shared" si="53"/>
        <v>531</v>
      </c>
      <c r="BB33" s="71">
        <f t="shared" si="53"/>
        <v>610.65</v>
      </c>
      <c r="BC33" s="71">
        <f t="shared" si="53"/>
        <v>555</v>
      </c>
      <c r="BD33" s="71">
        <f t="shared" si="53"/>
        <v>638.25</v>
      </c>
      <c r="BE33" s="71">
        <f t="shared" si="53"/>
        <v>567</v>
      </c>
      <c r="BF33" s="71">
        <f t="shared" si="53"/>
        <v>652.04999999999995</v>
      </c>
      <c r="BG33" s="71">
        <f t="shared" si="53"/>
        <v>597</v>
      </c>
      <c r="BH33" s="71">
        <f t="shared" si="53"/>
        <v>686.55</v>
      </c>
      <c r="BI33" s="71">
        <f t="shared" si="53"/>
        <v>621</v>
      </c>
      <c r="BJ33" s="71">
        <f t="shared" si="53"/>
        <v>714.15</v>
      </c>
      <c r="BK33" s="71">
        <f t="shared" si="53"/>
        <v>704</v>
      </c>
      <c r="BL33" s="71">
        <f t="shared" si="51"/>
        <v>809.6</v>
      </c>
      <c r="BM33" s="55"/>
      <c r="BN33" s="72"/>
      <c r="BO33" s="72"/>
      <c r="BP33" s="72"/>
      <c r="BQ33" s="72"/>
      <c r="BR33" s="72"/>
      <c r="BS33" s="72"/>
      <c r="BT33" s="55"/>
      <c r="BU33" s="71">
        <f>ROUND(JE33/Prices!$B$27,0)</f>
        <v>788</v>
      </c>
      <c r="BV33" s="71">
        <f>BU33*Prices!$B$6+BU33</f>
        <v>906.2</v>
      </c>
      <c r="BW33" s="71">
        <f>ROUND(JG33/Prices!$B$27,0)</f>
        <v>824</v>
      </c>
      <c r="BX33" s="71">
        <f>BW33*Prices!$B$6+BW33</f>
        <v>947.6</v>
      </c>
      <c r="BY33" s="71">
        <f>ROUND(JI33/Prices!$B$27,0)</f>
        <v>836</v>
      </c>
      <c r="BZ33" s="71">
        <f>BY33*Prices!$B$6+BY33</f>
        <v>961.4</v>
      </c>
      <c r="CA33" s="71">
        <f>ROUND(JK33/Prices!$B$27,0)</f>
        <v>860</v>
      </c>
      <c r="CB33" s="71">
        <f>CA33*Prices!$B$6+CA33</f>
        <v>989</v>
      </c>
      <c r="CC33" s="71">
        <f>ROUND(JM33/Prices!$B$27,0)</f>
        <v>872</v>
      </c>
      <c r="CD33" s="71">
        <f>CC33*Prices!$B$6+CC33</f>
        <v>1002.8</v>
      </c>
      <c r="CE33" s="71">
        <f>ROUND(JO33/Prices!$B$27,0)</f>
        <v>901</v>
      </c>
      <c r="CF33" s="71">
        <f>CE33*Prices!$B$6+CE33</f>
        <v>1036.1500000000001</v>
      </c>
      <c r="CG33" s="71">
        <f>ROUND(JQ33/Prices!$B$27,0)</f>
        <v>925</v>
      </c>
      <c r="CH33" s="71">
        <f>CG33*Prices!$B$6+CG33</f>
        <v>1063.75</v>
      </c>
      <c r="CI33" s="71">
        <f>ROUND(JS33/Prices!$B$27,0)</f>
        <v>1009</v>
      </c>
      <c r="CJ33" s="71">
        <f>CI33*Prices!$B$6+CI33</f>
        <v>1160.3499999999999</v>
      </c>
      <c r="CK33" s="55"/>
      <c r="CL33" s="55"/>
      <c r="CM33" s="55"/>
      <c r="CN33" s="55"/>
      <c r="CO33" s="55"/>
      <c r="CP33" s="71">
        <f>ROUND(LW33/Prices!$B$27,0)</f>
        <v>754</v>
      </c>
      <c r="CQ33" s="71">
        <f>CP33*Prices!$B$6+CP33</f>
        <v>867.1</v>
      </c>
      <c r="CR33" s="71">
        <f>ROUND(LY33/Prices!$B$27,0)</f>
        <v>790</v>
      </c>
      <c r="CS33" s="71">
        <f>CR33*Prices!$B$6+CR33</f>
        <v>908.5</v>
      </c>
      <c r="CT33" s="71">
        <f>ROUND(MA33/Prices!$B$27,0)</f>
        <v>802</v>
      </c>
      <c r="CU33" s="71">
        <f>CT33*Prices!$B$6+CT33</f>
        <v>922.3</v>
      </c>
      <c r="CV33" s="71">
        <f>ROUND(MC33/Prices!$B$27,0)</f>
        <v>826</v>
      </c>
      <c r="CW33" s="71">
        <f>CV33*Prices!$B$6+CV33</f>
        <v>949.9</v>
      </c>
      <c r="CX33" s="71">
        <f>ROUND(ME33/Prices!$B$27,0)</f>
        <v>838</v>
      </c>
      <c r="CY33" s="71">
        <f>CX33*Prices!$B$6+CX33</f>
        <v>963.7</v>
      </c>
      <c r="CZ33" s="71">
        <f>ROUND(MG33/Prices!$B$27,0)</f>
        <v>867</v>
      </c>
      <c r="DA33" s="71">
        <f>CZ33*Prices!$B$6+CZ33</f>
        <v>997.05</v>
      </c>
      <c r="DB33" s="71">
        <f>ROUND(MI33/Prices!$B$27,0)</f>
        <v>891</v>
      </c>
      <c r="DC33" s="71">
        <f>DB33*Prices!$B$6+DB33</f>
        <v>1024.6500000000001</v>
      </c>
      <c r="DD33" s="71">
        <f>ROUND(MK33/Prices!$B$27,0)</f>
        <v>975</v>
      </c>
      <c r="DE33" s="71">
        <f>DD33*Prices!$B$6+DD33</f>
        <v>1121.25</v>
      </c>
      <c r="DK33" s="71">
        <f t="shared" si="54"/>
        <v>754</v>
      </c>
      <c r="DL33" s="71">
        <f t="shared" si="54"/>
        <v>867.1</v>
      </c>
      <c r="DM33" s="71">
        <f t="shared" si="54"/>
        <v>790</v>
      </c>
      <c r="DN33" s="71">
        <f t="shared" si="54"/>
        <v>908.5</v>
      </c>
      <c r="DO33" s="71">
        <f t="shared" si="54"/>
        <v>802</v>
      </c>
      <c r="DP33" s="71">
        <f t="shared" si="54"/>
        <v>922.3</v>
      </c>
      <c r="DQ33" s="71">
        <f t="shared" si="54"/>
        <v>826</v>
      </c>
      <c r="DR33" s="71">
        <f t="shared" si="54"/>
        <v>949.9</v>
      </c>
      <c r="DS33" s="71">
        <f t="shared" si="54"/>
        <v>838</v>
      </c>
      <c r="DT33" s="71">
        <f t="shared" si="54"/>
        <v>963.7</v>
      </c>
      <c r="DU33" s="71">
        <f t="shared" si="54"/>
        <v>867</v>
      </c>
      <c r="DV33" s="71">
        <f t="shared" si="54"/>
        <v>997.05</v>
      </c>
      <c r="DW33" s="71">
        <f t="shared" si="54"/>
        <v>891</v>
      </c>
      <c r="DX33" s="71">
        <f t="shared" si="54"/>
        <v>1024.6500000000001</v>
      </c>
      <c r="DY33" s="71">
        <f t="shared" si="54"/>
        <v>975</v>
      </c>
      <c r="DZ33" s="71">
        <f t="shared" si="52"/>
        <v>1121.25</v>
      </c>
      <c r="EA33" s="55"/>
      <c r="EB33" s="55"/>
      <c r="EC33" s="72"/>
      <c r="ED33" s="72"/>
      <c r="EE33" s="72"/>
      <c r="EF33" s="72"/>
      <c r="EG33" s="72"/>
      <c r="EH33" s="72"/>
      <c r="EI33" s="55"/>
      <c r="EJ33" s="55"/>
      <c r="EK33" s="55"/>
      <c r="EL33" s="55"/>
      <c r="EM33" s="55"/>
      <c r="EN33" s="55"/>
      <c r="EO33" s="75"/>
      <c r="ER33" s="74">
        <v>22</v>
      </c>
      <c r="ES33" s="49">
        <v>24</v>
      </c>
      <c r="ET33" s="55">
        <f t="shared" si="41"/>
        <v>2</v>
      </c>
      <c r="EU33" s="55">
        <f t="shared" si="42"/>
        <v>5</v>
      </c>
      <c r="EV33" s="75">
        <v>2</v>
      </c>
      <c r="EX33" s="76">
        <v>3</v>
      </c>
      <c r="EY33" s="75">
        <v>22</v>
      </c>
      <c r="EZ33" s="77">
        <f>(EY33*1.2)*(Prices!$B$5/32)</f>
        <v>33</v>
      </c>
      <c r="FA33" s="82">
        <f>(EY33*1.3)*(Prices!$B$4/32)</f>
        <v>71.5</v>
      </c>
      <c r="FB33" s="82">
        <f>EV33*Prices!$B$2+EW33*Prices!$B$3</f>
        <v>80</v>
      </c>
      <c r="FC33" s="79">
        <f>EU33*Prices!$B$9</f>
        <v>30</v>
      </c>
      <c r="FD33" s="80">
        <f t="shared" si="2"/>
        <v>217.5</v>
      </c>
      <c r="FE33" s="80">
        <f>EU33*Prices!$B$10</f>
        <v>45</v>
      </c>
      <c r="FF33" s="80">
        <f t="shared" si="3"/>
        <v>232.5</v>
      </c>
      <c r="FG33" s="80">
        <f>EU33*Prices!$B$11</f>
        <v>50</v>
      </c>
      <c r="FH33" s="80">
        <f t="shared" si="4"/>
        <v>237.5</v>
      </c>
      <c r="FI33" s="80">
        <f>EU33*Prices!$B$12</f>
        <v>60</v>
      </c>
      <c r="FJ33" s="80">
        <f t="shared" si="5"/>
        <v>247.5</v>
      </c>
      <c r="FK33" s="80">
        <f>EU33*Prices!$B$13</f>
        <v>65</v>
      </c>
      <c r="FL33" s="80">
        <f t="shared" si="6"/>
        <v>252.5</v>
      </c>
      <c r="FM33" s="80">
        <f>EU33*Prices!$B$14</f>
        <v>77.5</v>
      </c>
      <c r="FN33" s="80">
        <f t="shared" si="7"/>
        <v>265</v>
      </c>
      <c r="FO33" s="80">
        <f>EU33*Prices!$B$15</f>
        <v>87.5</v>
      </c>
      <c r="FP33" s="80">
        <f t="shared" si="8"/>
        <v>275</v>
      </c>
      <c r="FQ33" s="80">
        <f>EU33*Prices!$B$16</f>
        <v>122.5</v>
      </c>
      <c r="FR33" s="80">
        <f t="shared" si="9"/>
        <v>310</v>
      </c>
      <c r="FS33" s="80">
        <f>EU33*Prices!$B$17</f>
        <v>0</v>
      </c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R33" s="74">
        <v>22</v>
      </c>
      <c r="GS33" s="49">
        <v>24</v>
      </c>
      <c r="GT33" s="55">
        <f t="shared" si="10"/>
        <v>2</v>
      </c>
      <c r="GU33" s="55">
        <f t="shared" si="11"/>
        <v>5</v>
      </c>
      <c r="GV33" s="75">
        <v>2</v>
      </c>
      <c r="GW33" s="75"/>
      <c r="GX33" s="76">
        <v>3</v>
      </c>
      <c r="GY33" s="75">
        <v>22</v>
      </c>
      <c r="GZ33" s="77">
        <f>(GY33*1.2)*(Prices!$B$5/32)</f>
        <v>33</v>
      </c>
      <c r="HA33" s="82">
        <f>(GY33*1.3)*(Prices!$C$4/32)</f>
        <v>57.2</v>
      </c>
      <c r="HB33" s="82">
        <f>GV33*Prices!$B$2+GW33*Prices!$B$3</f>
        <v>80</v>
      </c>
      <c r="HC33" s="79">
        <f>GU33*Prices!$B$9</f>
        <v>30</v>
      </c>
      <c r="HD33" s="80">
        <f t="shared" si="12"/>
        <v>203.2</v>
      </c>
      <c r="HE33" s="80">
        <f>GU33*Prices!$B$10</f>
        <v>45</v>
      </c>
      <c r="HF33" s="80">
        <f t="shared" si="13"/>
        <v>218.2</v>
      </c>
      <c r="HG33" s="80">
        <f>GU33*Prices!$B$11</f>
        <v>50</v>
      </c>
      <c r="HH33" s="80">
        <f t="shared" si="14"/>
        <v>223.2</v>
      </c>
      <c r="HI33" s="80">
        <f>GU33*Prices!$B$12</f>
        <v>60</v>
      </c>
      <c r="HJ33" s="80">
        <f t="shared" si="15"/>
        <v>233.2</v>
      </c>
      <c r="HK33" s="80">
        <f>GU33*Prices!$B$13</f>
        <v>65</v>
      </c>
      <c r="HL33" s="80">
        <f t="shared" si="16"/>
        <v>238.2</v>
      </c>
      <c r="HM33" s="80">
        <f>GU33*Prices!$B$14</f>
        <v>77.5</v>
      </c>
      <c r="HN33" s="80">
        <f t="shared" si="17"/>
        <v>250.7</v>
      </c>
      <c r="HO33" s="80">
        <f>GU33*Prices!$B$15</f>
        <v>87.5</v>
      </c>
      <c r="HP33" s="80">
        <f t="shared" si="18"/>
        <v>260.7</v>
      </c>
      <c r="HQ33" s="80">
        <f>GU33*Prices!$B$16</f>
        <v>122.5</v>
      </c>
      <c r="HR33" s="80">
        <f t="shared" si="19"/>
        <v>295.7</v>
      </c>
      <c r="HS33" s="80">
        <f>GU33*Prices!$B$17</f>
        <v>0</v>
      </c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P33" s="75"/>
      <c r="IS33" s="74">
        <v>22</v>
      </c>
      <c r="IT33" s="49">
        <v>24</v>
      </c>
      <c r="IU33" s="55">
        <f t="shared" si="20"/>
        <v>2</v>
      </c>
      <c r="IV33" s="55">
        <f t="shared" si="21"/>
        <v>5</v>
      </c>
      <c r="IW33" s="75">
        <v>2</v>
      </c>
      <c r="IX33" s="75"/>
      <c r="IY33" s="76">
        <f t="shared" si="43"/>
        <v>116.6</v>
      </c>
      <c r="IZ33" s="75">
        <v>22</v>
      </c>
      <c r="JA33" s="77">
        <f>(IZ33*1.2)*(Prices!$B$5/32)</f>
        <v>33</v>
      </c>
      <c r="JB33" s="82">
        <f>(IZ33*1.3)*(Prices!$B$4/32)</f>
        <v>71.5</v>
      </c>
      <c r="JC33" s="82">
        <f>IW33*Prices!$B$2+IX33*Prices!$B$3</f>
        <v>80</v>
      </c>
      <c r="JD33" s="79">
        <f>IV33*Prices!$B$9</f>
        <v>30</v>
      </c>
      <c r="JE33" s="80">
        <f t="shared" si="22"/>
        <v>331.1</v>
      </c>
      <c r="JF33" s="80">
        <f>IV33*Prices!$B$10</f>
        <v>45</v>
      </c>
      <c r="JG33" s="80">
        <f t="shared" si="23"/>
        <v>346.1</v>
      </c>
      <c r="JH33" s="80">
        <f>IV33*Prices!$B$11</f>
        <v>50</v>
      </c>
      <c r="JI33" s="80">
        <f t="shared" si="24"/>
        <v>351.1</v>
      </c>
      <c r="JJ33" s="80">
        <f>IV33*Prices!$B$12</f>
        <v>60</v>
      </c>
      <c r="JK33" s="80">
        <f t="shared" si="25"/>
        <v>361.1</v>
      </c>
      <c r="JL33" s="80">
        <f>IV33*Prices!$B$13</f>
        <v>65</v>
      </c>
      <c r="JM33" s="80">
        <f t="shared" si="26"/>
        <v>366.1</v>
      </c>
      <c r="JN33" s="80">
        <f>IV33*Prices!$B$14</f>
        <v>77.5</v>
      </c>
      <c r="JO33" s="80">
        <f t="shared" si="27"/>
        <v>378.6</v>
      </c>
      <c r="JP33" s="80">
        <f>IV33*Prices!$B$15</f>
        <v>87.5</v>
      </c>
      <c r="JQ33" s="80">
        <f t="shared" si="28"/>
        <v>388.6</v>
      </c>
      <c r="JR33" s="80">
        <f>IV33*Prices!$B$16</f>
        <v>122.5</v>
      </c>
      <c r="JS33" s="80">
        <f t="shared" si="29"/>
        <v>423.6</v>
      </c>
      <c r="JT33" s="80">
        <f>IV33*Prices!$B$17</f>
        <v>0</v>
      </c>
      <c r="JU33" s="80"/>
      <c r="JV33" s="80"/>
      <c r="JW33" s="80"/>
      <c r="JX33" s="80"/>
      <c r="JY33" s="80"/>
      <c r="JZ33" s="80"/>
      <c r="KA33" s="80"/>
      <c r="KB33" s="80"/>
      <c r="KC33" s="80"/>
      <c r="KD33" s="80"/>
      <c r="KE33" s="80"/>
      <c r="KF33" s="80"/>
      <c r="KG33" s="80"/>
      <c r="KH33" s="80"/>
      <c r="KI33" s="80"/>
      <c r="KJ33" s="80"/>
      <c r="KK33" s="80"/>
      <c r="KL33" s="80"/>
      <c r="KM33" s="80"/>
      <c r="KN33" s="80"/>
      <c r="KO33" s="80"/>
      <c r="KP33" s="80"/>
      <c r="KQ33" s="80"/>
      <c r="KR33" s="80"/>
      <c r="KS33" s="80"/>
      <c r="KT33" s="80"/>
      <c r="KU33" s="80"/>
      <c r="KV33" s="80"/>
      <c r="KW33" s="80"/>
      <c r="KX33" s="80"/>
      <c r="KY33" s="80"/>
      <c r="KZ33" s="80"/>
      <c r="LA33" s="197">
        <v>0</v>
      </c>
      <c r="LB33" s="200">
        <v>2</v>
      </c>
      <c r="LC33" s="82">
        <f t="shared" si="44"/>
        <v>52.199999999999996</v>
      </c>
      <c r="LD33" s="82">
        <f t="shared" si="45"/>
        <v>69.3</v>
      </c>
      <c r="LE33" s="82">
        <f t="shared" si="46"/>
        <v>11</v>
      </c>
      <c r="LF33" s="82">
        <f t="shared" si="47"/>
        <v>41.199999999999996</v>
      </c>
      <c r="LG33" s="80">
        <f t="shared" si="48"/>
        <v>58.3</v>
      </c>
      <c r="LH33" s="234">
        <f t="shared" si="49"/>
        <v>116.6</v>
      </c>
      <c r="LK33" s="74">
        <v>22</v>
      </c>
      <c r="LL33" s="49">
        <v>24</v>
      </c>
      <c r="LM33" s="55">
        <f t="shared" si="30"/>
        <v>2</v>
      </c>
      <c r="LN33" s="55">
        <f t="shared" si="31"/>
        <v>5</v>
      </c>
      <c r="LO33" s="75">
        <v>2</v>
      </c>
      <c r="LP33" s="75"/>
      <c r="LQ33" s="76">
        <f t="shared" si="50"/>
        <v>116.6</v>
      </c>
      <c r="LR33" s="75">
        <v>22</v>
      </c>
      <c r="LS33" s="77">
        <f>(LR33*1.2)*(Prices!$B$5/32)</f>
        <v>33</v>
      </c>
      <c r="LT33" s="82">
        <f>(LR33*1.3)*(Prices!$C$4/32)</f>
        <v>57.2</v>
      </c>
      <c r="LU33" s="82">
        <f>LO33*Prices!$B$2+LP33*Prices!$B$3</f>
        <v>80</v>
      </c>
      <c r="LV33" s="79">
        <f>LN33*Prices!$B$9</f>
        <v>30</v>
      </c>
      <c r="LW33" s="80">
        <f t="shared" si="32"/>
        <v>316.79999999999995</v>
      </c>
      <c r="LX33" s="80">
        <f>LN33*Prices!$B$10</f>
        <v>45</v>
      </c>
      <c r="LY33" s="80">
        <f t="shared" si="33"/>
        <v>331.79999999999995</v>
      </c>
      <c r="LZ33" s="80">
        <f>LN33*Prices!$B$11</f>
        <v>50</v>
      </c>
      <c r="MA33" s="80">
        <f t="shared" si="34"/>
        <v>336.79999999999995</v>
      </c>
      <c r="MB33" s="80">
        <f>LN33*Prices!$B$12</f>
        <v>60</v>
      </c>
      <c r="MC33" s="80">
        <f t="shared" si="35"/>
        <v>346.79999999999995</v>
      </c>
      <c r="MD33" s="80">
        <f>LN33*Prices!$B$13</f>
        <v>65</v>
      </c>
      <c r="ME33" s="80">
        <f t="shared" si="36"/>
        <v>351.79999999999995</v>
      </c>
      <c r="MF33" s="80">
        <f>LN33*Prices!$B$14</f>
        <v>77.5</v>
      </c>
      <c r="MG33" s="80">
        <f t="shared" si="37"/>
        <v>364.29999999999995</v>
      </c>
      <c r="MH33" s="80">
        <f>LN33*Prices!$B$15</f>
        <v>87.5</v>
      </c>
      <c r="MI33" s="80">
        <f t="shared" si="38"/>
        <v>374.29999999999995</v>
      </c>
      <c r="MJ33" s="80">
        <f>LN33*Prices!$B$16</f>
        <v>122.5</v>
      </c>
      <c r="MK33" s="80">
        <f t="shared" si="39"/>
        <v>409.29999999999995</v>
      </c>
      <c r="ML33" s="80">
        <f>LN33*Prices!$B$17</f>
        <v>0</v>
      </c>
      <c r="MM33" s="80"/>
      <c r="MN33" s="80"/>
      <c r="MO33" s="80"/>
      <c r="MP33" s="80"/>
      <c r="MQ33" s="80"/>
      <c r="MR33" s="80"/>
      <c r="MS33" s="80"/>
      <c r="MT33" s="80"/>
      <c r="MU33" s="80"/>
      <c r="MV33" s="80"/>
      <c r="MW33" s="80"/>
      <c r="MX33" s="80"/>
      <c r="MY33" s="80"/>
      <c r="MZ33" s="80"/>
      <c r="NA33" s="80"/>
    </row>
    <row r="34" spans="1:365" ht="18" customHeight="1" x14ac:dyDescent="0.25">
      <c r="A34" s="160" t="s">
        <v>135</v>
      </c>
      <c r="B34" s="69" t="s">
        <v>93</v>
      </c>
      <c r="C34" s="69" t="str">
        <f t="shared" si="40"/>
        <v>Base Cab: 2 drawers (25" to 27")</v>
      </c>
      <c r="D34" s="70" t="s">
        <v>131</v>
      </c>
      <c r="E34" s="68" t="s">
        <v>107</v>
      </c>
      <c r="F34" s="267" t="s">
        <v>135</v>
      </c>
      <c r="G34" s="261">
        <f>ROUND(FD34/Prices!$B$27,0)</f>
        <v>538</v>
      </c>
      <c r="H34" s="71">
        <f>G34*Prices!$B$6+G34</f>
        <v>618.70000000000005</v>
      </c>
      <c r="I34" s="71">
        <f>ROUND(FF34/Prices!$B$27,0)</f>
        <v>578</v>
      </c>
      <c r="J34" s="71">
        <f>I34*Prices!$B$6+I34</f>
        <v>664.7</v>
      </c>
      <c r="K34" s="71">
        <f>ROUND(FH34/Prices!$B$27,0)</f>
        <v>592</v>
      </c>
      <c r="L34" s="71">
        <f>K34*Prices!$B$6+K34</f>
        <v>680.8</v>
      </c>
      <c r="M34" s="71">
        <f>ROUND(FJ34/Prices!$B$27,0)</f>
        <v>618</v>
      </c>
      <c r="N34" s="71">
        <f>M34*Prices!$B$6+M34</f>
        <v>710.7</v>
      </c>
      <c r="O34" s="71">
        <f>ROUND(FL34/Prices!$B$27,0)</f>
        <v>632</v>
      </c>
      <c r="P34" s="71">
        <f>O34*Prices!$B$6+O34</f>
        <v>726.8</v>
      </c>
      <c r="Q34" s="71">
        <f>ROUND(FN34/Prices!$B$27,0)</f>
        <v>665</v>
      </c>
      <c r="R34" s="71">
        <f>Q34*Prices!$B$6+Q34</f>
        <v>764.75</v>
      </c>
      <c r="S34" s="71">
        <f>ROUND(FP34/Prices!$B$27,0)</f>
        <v>692</v>
      </c>
      <c r="T34" s="71">
        <f>S34*Prices!$B$6+S34</f>
        <v>795.8</v>
      </c>
      <c r="U34" s="71">
        <f>ROUND(FR34/Prices!$B$27,0)</f>
        <v>786</v>
      </c>
      <c r="V34" s="71">
        <f>U34*Prices!$B$6+U34</f>
        <v>903.9</v>
      </c>
      <c r="W34" s="55"/>
      <c r="X34" s="55"/>
      <c r="Y34" s="55"/>
      <c r="Z34" s="55"/>
      <c r="AA34" s="55"/>
      <c r="AB34" s="71">
        <f>ROUND(HD34/Prices!$B$27,0)</f>
        <v>503</v>
      </c>
      <c r="AC34" s="71">
        <f>AB34*Prices!$B$6+AB34</f>
        <v>578.45000000000005</v>
      </c>
      <c r="AD34" s="71">
        <f>ROUND(HF34/Prices!$B$27,0)</f>
        <v>543</v>
      </c>
      <c r="AE34" s="71">
        <f>AD34*Prices!$B$6+AD34</f>
        <v>624.45000000000005</v>
      </c>
      <c r="AF34" s="71">
        <f>ROUND(HH34/Prices!$B$27,0)</f>
        <v>556</v>
      </c>
      <c r="AG34" s="71">
        <f>AF34*Prices!$B$6+AF34</f>
        <v>639.4</v>
      </c>
      <c r="AH34" s="71">
        <f>ROUND(HJ34/Prices!$B$27,0)</f>
        <v>583</v>
      </c>
      <c r="AI34" s="71">
        <f>AH34*Prices!$B$6+AH34</f>
        <v>670.45</v>
      </c>
      <c r="AJ34" s="71">
        <f>ROUND(HL34/Prices!$B$27,0)</f>
        <v>596</v>
      </c>
      <c r="AK34" s="71">
        <f>AJ34*Prices!$B$6+AJ34</f>
        <v>685.4</v>
      </c>
      <c r="AL34" s="71">
        <f>ROUND(HN34/Prices!$B$27,0)</f>
        <v>630</v>
      </c>
      <c r="AM34" s="71">
        <f>AL34*Prices!$B$6+AL34</f>
        <v>724.5</v>
      </c>
      <c r="AN34" s="71">
        <f>ROUND(HP34/Prices!$B$27,0)</f>
        <v>657</v>
      </c>
      <c r="AO34" s="71">
        <f>AN34*Prices!$B$6+AN34</f>
        <v>755.55</v>
      </c>
      <c r="AP34" s="71">
        <f>ROUND(HR34/Prices!$B$27,0)</f>
        <v>750</v>
      </c>
      <c r="AQ34" s="71">
        <f>AP34*Prices!$B$6+AP34</f>
        <v>862.5</v>
      </c>
      <c r="AW34" s="71">
        <f t="shared" si="53"/>
        <v>503</v>
      </c>
      <c r="AX34" s="71">
        <f t="shared" si="53"/>
        <v>578.45000000000005</v>
      </c>
      <c r="AY34" s="71">
        <f t="shared" si="53"/>
        <v>543</v>
      </c>
      <c r="AZ34" s="71">
        <f t="shared" si="53"/>
        <v>624.45000000000005</v>
      </c>
      <c r="BA34" s="71">
        <f t="shared" si="53"/>
        <v>556</v>
      </c>
      <c r="BB34" s="71">
        <f t="shared" si="53"/>
        <v>639.4</v>
      </c>
      <c r="BC34" s="71">
        <f t="shared" si="53"/>
        <v>583</v>
      </c>
      <c r="BD34" s="71">
        <f t="shared" si="53"/>
        <v>670.45</v>
      </c>
      <c r="BE34" s="71">
        <f t="shared" si="53"/>
        <v>596</v>
      </c>
      <c r="BF34" s="71">
        <f t="shared" si="53"/>
        <v>685.4</v>
      </c>
      <c r="BG34" s="71">
        <f t="shared" si="53"/>
        <v>630</v>
      </c>
      <c r="BH34" s="71">
        <f t="shared" si="53"/>
        <v>724.5</v>
      </c>
      <c r="BI34" s="71">
        <f t="shared" si="53"/>
        <v>657</v>
      </c>
      <c r="BJ34" s="71">
        <f t="shared" si="53"/>
        <v>755.55</v>
      </c>
      <c r="BK34" s="71">
        <f t="shared" si="53"/>
        <v>750</v>
      </c>
      <c r="BL34" s="71">
        <f t="shared" si="51"/>
        <v>862.5</v>
      </c>
      <c r="BM34" s="55"/>
      <c r="BN34" s="72"/>
      <c r="BO34" s="72"/>
      <c r="BP34" s="72"/>
      <c r="BQ34" s="72"/>
      <c r="BR34" s="72"/>
      <c r="BS34" s="72"/>
      <c r="BT34" s="55"/>
      <c r="BU34" s="71">
        <f>ROUND(JE34/Prices!$B$27,0)</f>
        <v>824</v>
      </c>
      <c r="BV34" s="71">
        <f>BU34*Prices!$B$6+BU34</f>
        <v>947.6</v>
      </c>
      <c r="BW34" s="71">
        <f>ROUND(JG34/Prices!$B$27,0)</f>
        <v>864</v>
      </c>
      <c r="BX34" s="71">
        <f>BW34*Prices!$B$6+BW34</f>
        <v>993.6</v>
      </c>
      <c r="BY34" s="71">
        <f>ROUND(JI34/Prices!$B$27,0)</f>
        <v>878</v>
      </c>
      <c r="BZ34" s="71">
        <f>BY34*Prices!$B$6+BY34</f>
        <v>1009.7</v>
      </c>
      <c r="CA34" s="71">
        <f>ROUND(JK34/Prices!$B$27,0)</f>
        <v>904</v>
      </c>
      <c r="CB34" s="71">
        <f>CA34*Prices!$B$6+CA34</f>
        <v>1039.5999999999999</v>
      </c>
      <c r="CC34" s="71">
        <f>ROUND(JM34/Prices!$B$27,0)</f>
        <v>918</v>
      </c>
      <c r="CD34" s="71">
        <f>CC34*Prices!$B$6+CC34</f>
        <v>1055.7</v>
      </c>
      <c r="CE34" s="71">
        <f>ROUND(JO34/Prices!$B$27,0)</f>
        <v>951</v>
      </c>
      <c r="CF34" s="71">
        <f>CE34*Prices!$B$6+CE34</f>
        <v>1093.6500000000001</v>
      </c>
      <c r="CG34" s="71">
        <f>ROUND(JQ34/Prices!$B$27,0)</f>
        <v>978</v>
      </c>
      <c r="CH34" s="71">
        <f>CG34*Prices!$B$6+CG34</f>
        <v>1124.7</v>
      </c>
      <c r="CI34" s="71">
        <f>ROUND(JS34/Prices!$B$27,0)</f>
        <v>1072</v>
      </c>
      <c r="CJ34" s="71">
        <f>CI34*Prices!$B$6+CI34</f>
        <v>1232.8</v>
      </c>
      <c r="CK34" s="55"/>
      <c r="CL34" s="55"/>
      <c r="CM34" s="55"/>
      <c r="CN34" s="55"/>
      <c r="CO34" s="55"/>
      <c r="CP34" s="71">
        <f>ROUND(LW34/Prices!$B$27,0)</f>
        <v>788</v>
      </c>
      <c r="CQ34" s="71">
        <f>CP34*Prices!$B$6+CP34</f>
        <v>906.2</v>
      </c>
      <c r="CR34" s="71">
        <f>ROUND(LY34/Prices!$B$27,0)</f>
        <v>829</v>
      </c>
      <c r="CS34" s="71">
        <f>CR34*Prices!$B$6+CR34</f>
        <v>953.35</v>
      </c>
      <c r="CT34" s="71">
        <f>ROUND(MA34/Prices!$B$27,0)</f>
        <v>842</v>
      </c>
      <c r="CU34" s="71">
        <f>CT34*Prices!$B$6+CT34</f>
        <v>968.3</v>
      </c>
      <c r="CV34" s="71">
        <f>ROUND(MC34/Prices!$B$27,0)</f>
        <v>869</v>
      </c>
      <c r="CW34" s="71">
        <f>CV34*Prices!$B$6+CV34</f>
        <v>999.35</v>
      </c>
      <c r="CX34" s="71">
        <f>ROUND(ME34/Prices!$B$27,0)</f>
        <v>882</v>
      </c>
      <c r="CY34" s="71">
        <f>CX34*Prices!$B$6+CX34</f>
        <v>1014.3</v>
      </c>
      <c r="CZ34" s="71">
        <f>ROUND(MG34/Prices!$B$27,0)</f>
        <v>916</v>
      </c>
      <c r="DA34" s="71">
        <f>CZ34*Prices!$B$6+CZ34</f>
        <v>1053.4000000000001</v>
      </c>
      <c r="DB34" s="71">
        <f>ROUND(MI34/Prices!$B$27,0)</f>
        <v>942</v>
      </c>
      <c r="DC34" s="71">
        <f>DB34*Prices!$B$6+DB34</f>
        <v>1083.3</v>
      </c>
      <c r="DD34" s="71">
        <f>ROUND(MK34/Prices!$B$27,0)</f>
        <v>1036</v>
      </c>
      <c r="DE34" s="71">
        <f>DD34*Prices!$B$6+DD34</f>
        <v>1191.4000000000001</v>
      </c>
      <c r="DK34" s="71">
        <f t="shared" si="54"/>
        <v>788</v>
      </c>
      <c r="DL34" s="71">
        <f t="shared" si="54"/>
        <v>906.2</v>
      </c>
      <c r="DM34" s="71">
        <f t="shared" si="54"/>
        <v>829</v>
      </c>
      <c r="DN34" s="71">
        <f t="shared" si="54"/>
        <v>953.35</v>
      </c>
      <c r="DO34" s="71">
        <f t="shared" si="54"/>
        <v>842</v>
      </c>
      <c r="DP34" s="71">
        <f t="shared" si="54"/>
        <v>968.3</v>
      </c>
      <c r="DQ34" s="71">
        <f t="shared" si="54"/>
        <v>869</v>
      </c>
      <c r="DR34" s="71">
        <f t="shared" si="54"/>
        <v>999.35</v>
      </c>
      <c r="DS34" s="71">
        <f t="shared" si="54"/>
        <v>882</v>
      </c>
      <c r="DT34" s="71">
        <f t="shared" si="54"/>
        <v>1014.3</v>
      </c>
      <c r="DU34" s="71">
        <f t="shared" si="54"/>
        <v>916</v>
      </c>
      <c r="DV34" s="71">
        <f t="shared" si="54"/>
        <v>1053.4000000000001</v>
      </c>
      <c r="DW34" s="71">
        <f t="shared" si="54"/>
        <v>942</v>
      </c>
      <c r="DX34" s="71">
        <f t="shared" si="54"/>
        <v>1083.3</v>
      </c>
      <c r="DY34" s="71">
        <f t="shared" si="54"/>
        <v>1036</v>
      </c>
      <c r="DZ34" s="71">
        <f t="shared" si="52"/>
        <v>1191.4000000000001</v>
      </c>
      <c r="EA34" s="55"/>
      <c r="EB34" s="55"/>
      <c r="EC34" s="72"/>
      <c r="ED34" s="72"/>
      <c r="EE34" s="72"/>
      <c r="EF34" s="72"/>
      <c r="EG34" s="72"/>
      <c r="EH34" s="72"/>
      <c r="EI34" s="55"/>
      <c r="EJ34" s="55"/>
      <c r="EK34" s="55"/>
      <c r="EL34" s="55"/>
      <c r="EM34" s="55"/>
      <c r="EN34" s="55"/>
      <c r="EO34" s="75"/>
      <c r="ER34" s="74">
        <v>23</v>
      </c>
      <c r="ES34" s="49">
        <v>27</v>
      </c>
      <c r="ET34" s="55">
        <f t="shared" si="41"/>
        <v>2.25</v>
      </c>
      <c r="EU34" s="55">
        <f t="shared" si="42"/>
        <v>5.625</v>
      </c>
      <c r="EV34" s="75">
        <v>2</v>
      </c>
      <c r="EX34" s="76">
        <v>3</v>
      </c>
      <c r="EY34" s="75">
        <v>23</v>
      </c>
      <c r="EZ34" s="77">
        <f>(EY34*1.2)*(Prices!$B$5/32)</f>
        <v>34.5</v>
      </c>
      <c r="FA34" s="82">
        <f>(EY34*1.3)*(Prices!$B$4/32)</f>
        <v>74.75</v>
      </c>
      <c r="FB34" s="82">
        <f>EV34*Prices!$B$2+EW34*Prices!$B$3</f>
        <v>80</v>
      </c>
      <c r="FC34" s="79">
        <f>EU34*Prices!$B$9</f>
        <v>33.75</v>
      </c>
      <c r="FD34" s="80">
        <f t="shared" si="2"/>
        <v>226</v>
      </c>
      <c r="FE34" s="80">
        <f>EU34*Prices!$B$10</f>
        <v>50.625</v>
      </c>
      <c r="FF34" s="80">
        <f t="shared" si="3"/>
        <v>242.875</v>
      </c>
      <c r="FG34" s="80">
        <f>EU34*Prices!$B$11</f>
        <v>56.25</v>
      </c>
      <c r="FH34" s="80">
        <f t="shared" si="4"/>
        <v>248.5</v>
      </c>
      <c r="FI34" s="80">
        <f>EU34*Prices!$B$12</f>
        <v>67.5</v>
      </c>
      <c r="FJ34" s="80">
        <f t="shared" si="5"/>
        <v>259.75</v>
      </c>
      <c r="FK34" s="80">
        <f>EU34*Prices!$B$13</f>
        <v>73.125</v>
      </c>
      <c r="FL34" s="80">
        <f t="shared" si="6"/>
        <v>265.375</v>
      </c>
      <c r="FM34" s="80">
        <f>EU34*Prices!$B$14</f>
        <v>87.1875</v>
      </c>
      <c r="FN34" s="80">
        <f t="shared" si="7"/>
        <v>279.4375</v>
      </c>
      <c r="FO34" s="80">
        <f>EU34*Prices!$B$15</f>
        <v>98.4375</v>
      </c>
      <c r="FP34" s="80">
        <f t="shared" si="8"/>
        <v>290.6875</v>
      </c>
      <c r="FQ34" s="80">
        <f>EU34*Prices!$B$16</f>
        <v>137.8125</v>
      </c>
      <c r="FR34" s="80">
        <f t="shared" si="9"/>
        <v>330.0625</v>
      </c>
      <c r="FS34" s="80">
        <f>EU34*Prices!$B$17</f>
        <v>0</v>
      </c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R34" s="74">
        <v>23</v>
      </c>
      <c r="GS34" s="49">
        <v>27</v>
      </c>
      <c r="GT34" s="55">
        <f t="shared" si="10"/>
        <v>2.25</v>
      </c>
      <c r="GU34" s="55">
        <f t="shared" si="11"/>
        <v>5.625</v>
      </c>
      <c r="GV34" s="75">
        <v>2</v>
      </c>
      <c r="GW34" s="75"/>
      <c r="GX34" s="76">
        <v>3</v>
      </c>
      <c r="GY34" s="75">
        <v>23</v>
      </c>
      <c r="GZ34" s="77">
        <f>(GY34*1.2)*(Prices!$B$5/32)</f>
        <v>34.5</v>
      </c>
      <c r="HA34" s="82">
        <f>(GY34*1.3)*(Prices!$C$4/32)</f>
        <v>59.800000000000004</v>
      </c>
      <c r="HB34" s="82">
        <f>GV34*Prices!$B$2+GW34*Prices!$B$3</f>
        <v>80</v>
      </c>
      <c r="HC34" s="79">
        <f>GU34*Prices!$B$9</f>
        <v>33.75</v>
      </c>
      <c r="HD34" s="80">
        <f t="shared" si="12"/>
        <v>211.05</v>
      </c>
      <c r="HE34" s="80">
        <f>GU34*Prices!$B$10</f>
        <v>50.625</v>
      </c>
      <c r="HF34" s="80">
        <f t="shared" si="13"/>
        <v>227.92500000000001</v>
      </c>
      <c r="HG34" s="80">
        <f>GU34*Prices!$B$11</f>
        <v>56.25</v>
      </c>
      <c r="HH34" s="80">
        <f t="shared" si="14"/>
        <v>233.55</v>
      </c>
      <c r="HI34" s="80">
        <f>GU34*Prices!$B$12</f>
        <v>67.5</v>
      </c>
      <c r="HJ34" s="80">
        <f t="shared" si="15"/>
        <v>244.8</v>
      </c>
      <c r="HK34" s="80">
        <f>GU34*Prices!$B$13</f>
        <v>73.125</v>
      </c>
      <c r="HL34" s="80">
        <f t="shared" si="16"/>
        <v>250.42500000000001</v>
      </c>
      <c r="HM34" s="80">
        <f>GU34*Prices!$B$14</f>
        <v>87.1875</v>
      </c>
      <c r="HN34" s="80">
        <f t="shared" si="17"/>
        <v>264.48750000000001</v>
      </c>
      <c r="HO34" s="80">
        <f>GU34*Prices!$B$15</f>
        <v>98.4375</v>
      </c>
      <c r="HP34" s="80">
        <f t="shared" si="18"/>
        <v>275.73750000000001</v>
      </c>
      <c r="HQ34" s="80">
        <f>GU34*Prices!$B$16</f>
        <v>137.8125</v>
      </c>
      <c r="HR34" s="80">
        <f t="shared" si="19"/>
        <v>315.11250000000001</v>
      </c>
      <c r="HS34" s="80">
        <f>GU34*Prices!$B$17</f>
        <v>0</v>
      </c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P34" s="75"/>
      <c r="IS34" s="74">
        <v>23</v>
      </c>
      <c r="IT34" s="49">
        <v>27</v>
      </c>
      <c r="IU34" s="55">
        <f t="shared" si="20"/>
        <v>2.25</v>
      </c>
      <c r="IV34" s="55">
        <f t="shared" si="21"/>
        <v>5.625</v>
      </c>
      <c r="IW34" s="75">
        <v>2</v>
      </c>
      <c r="IX34" s="75"/>
      <c r="IY34" s="76">
        <f t="shared" si="43"/>
        <v>123.09</v>
      </c>
      <c r="IZ34" s="75">
        <v>23</v>
      </c>
      <c r="JA34" s="77">
        <f>(IZ34*1.2)*(Prices!$B$5/32)</f>
        <v>34.5</v>
      </c>
      <c r="JB34" s="82">
        <f>(IZ34*1.3)*(Prices!$B$4/32)</f>
        <v>74.75</v>
      </c>
      <c r="JC34" s="82">
        <f>IW34*Prices!$B$2+IX34*Prices!$B$3</f>
        <v>80</v>
      </c>
      <c r="JD34" s="79">
        <f>IV34*Prices!$B$9</f>
        <v>33.75</v>
      </c>
      <c r="JE34" s="80">
        <f t="shared" si="22"/>
        <v>346.09000000000003</v>
      </c>
      <c r="JF34" s="80">
        <f>IV34*Prices!$B$10</f>
        <v>50.625</v>
      </c>
      <c r="JG34" s="80">
        <f t="shared" si="23"/>
        <v>362.96500000000003</v>
      </c>
      <c r="JH34" s="80">
        <f>IV34*Prices!$B$11</f>
        <v>56.25</v>
      </c>
      <c r="JI34" s="80">
        <f t="shared" si="24"/>
        <v>368.59000000000003</v>
      </c>
      <c r="JJ34" s="80">
        <f>IV34*Prices!$B$12</f>
        <v>67.5</v>
      </c>
      <c r="JK34" s="80">
        <f t="shared" si="25"/>
        <v>379.84000000000003</v>
      </c>
      <c r="JL34" s="80">
        <f>IV34*Prices!$B$13</f>
        <v>73.125</v>
      </c>
      <c r="JM34" s="80">
        <f t="shared" si="26"/>
        <v>385.46500000000003</v>
      </c>
      <c r="JN34" s="80">
        <f>IV34*Prices!$B$14</f>
        <v>87.1875</v>
      </c>
      <c r="JO34" s="80">
        <f t="shared" si="27"/>
        <v>399.52750000000003</v>
      </c>
      <c r="JP34" s="80">
        <f>IV34*Prices!$B$15</f>
        <v>98.4375</v>
      </c>
      <c r="JQ34" s="80">
        <f t="shared" si="28"/>
        <v>410.77750000000003</v>
      </c>
      <c r="JR34" s="80">
        <f>IV34*Prices!$B$16</f>
        <v>137.8125</v>
      </c>
      <c r="JS34" s="80">
        <f t="shared" si="29"/>
        <v>450.15250000000003</v>
      </c>
      <c r="JT34" s="80">
        <f>IV34*Prices!$B$17</f>
        <v>0</v>
      </c>
      <c r="JU34" s="80"/>
      <c r="JV34" s="80"/>
      <c r="JW34" s="80"/>
      <c r="JX34" s="80"/>
      <c r="JY34" s="80"/>
      <c r="JZ34" s="80"/>
      <c r="KA34" s="80"/>
      <c r="KB34" s="80"/>
      <c r="KC34" s="80"/>
      <c r="KD34" s="80"/>
      <c r="KE34" s="80"/>
      <c r="KF34" s="80"/>
      <c r="KG34" s="80"/>
      <c r="KH34" s="80"/>
      <c r="KI34" s="80"/>
      <c r="KJ34" s="80"/>
      <c r="KK34" s="80"/>
      <c r="KL34" s="80"/>
      <c r="KM34" s="80"/>
      <c r="KN34" s="80"/>
      <c r="KO34" s="80"/>
      <c r="KP34" s="80"/>
      <c r="KQ34" s="80"/>
      <c r="KR34" s="80"/>
      <c r="KS34" s="80"/>
      <c r="KT34" s="80"/>
      <c r="KU34" s="80"/>
      <c r="KV34" s="80"/>
      <c r="KW34" s="80"/>
      <c r="KX34" s="80"/>
      <c r="KY34" s="80"/>
      <c r="KZ34" s="80"/>
      <c r="LA34" s="197">
        <v>0</v>
      </c>
      <c r="LB34" s="200">
        <v>2</v>
      </c>
      <c r="LC34" s="82">
        <f t="shared" si="44"/>
        <v>55.679999999999993</v>
      </c>
      <c r="LD34" s="82">
        <f t="shared" si="45"/>
        <v>73.92</v>
      </c>
      <c r="LE34" s="82">
        <f t="shared" si="46"/>
        <v>12.375</v>
      </c>
      <c r="LF34" s="82">
        <f t="shared" si="47"/>
        <v>43.304999999999993</v>
      </c>
      <c r="LG34" s="80">
        <f t="shared" si="48"/>
        <v>61.545000000000002</v>
      </c>
      <c r="LH34" s="234">
        <f t="shared" si="49"/>
        <v>123.09</v>
      </c>
      <c r="LK34" s="74">
        <v>23</v>
      </c>
      <c r="LL34" s="49">
        <v>27</v>
      </c>
      <c r="LM34" s="55">
        <f t="shared" si="30"/>
        <v>2.25</v>
      </c>
      <c r="LN34" s="55">
        <f t="shared" si="31"/>
        <v>5.625</v>
      </c>
      <c r="LO34" s="75">
        <v>2</v>
      </c>
      <c r="LP34" s="75"/>
      <c r="LQ34" s="76">
        <f t="shared" si="50"/>
        <v>123.09</v>
      </c>
      <c r="LR34" s="75">
        <v>23</v>
      </c>
      <c r="LS34" s="77">
        <f>(LR34*1.2)*(Prices!$B$5/32)</f>
        <v>34.5</v>
      </c>
      <c r="LT34" s="82">
        <f>(LR34*1.3)*(Prices!$C$4/32)</f>
        <v>59.800000000000004</v>
      </c>
      <c r="LU34" s="82">
        <f>LO34*Prices!$B$2+LP34*Prices!$B$3</f>
        <v>80</v>
      </c>
      <c r="LV34" s="79">
        <f>LN34*Prices!$B$9</f>
        <v>33.75</v>
      </c>
      <c r="LW34" s="80">
        <f t="shared" si="32"/>
        <v>331.14</v>
      </c>
      <c r="LX34" s="80">
        <f>LN34*Prices!$B$10</f>
        <v>50.625</v>
      </c>
      <c r="LY34" s="80">
        <f t="shared" si="33"/>
        <v>348.01499999999999</v>
      </c>
      <c r="LZ34" s="80">
        <f>LN34*Prices!$B$11</f>
        <v>56.25</v>
      </c>
      <c r="MA34" s="80">
        <f t="shared" si="34"/>
        <v>353.64</v>
      </c>
      <c r="MB34" s="80">
        <f>LN34*Prices!$B$12</f>
        <v>67.5</v>
      </c>
      <c r="MC34" s="80">
        <f t="shared" si="35"/>
        <v>364.89</v>
      </c>
      <c r="MD34" s="80">
        <f>LN34*Prices!$B$13</f>
        <v>73.125</v>
      </c>
      <c r="ME34" s="80">
        <f t="shared" si="36"/>
        <v>370.51499999999999</v>
      </c>
      <c r="MF34" s="80">
        <f>LN34*Prices!$B$14</f>
        <v>87.1875</v>
      </c>
      <c r="MG34" s="80">
        <f t="shared" si="37"/>
        <v>384.57749999999999</v>
      </c>
      <c r="MH34" s="80">
        <f>LN34*Prices!$B$15</f>
        <v>98.4375</v>
      </c>
      <c r="MI34" s="80">
        <f t="shared" si="38"/>
        <v>395.82749999999999</v>
      </c>
      <c r="MJ34" s="80">
        <f>LN34*Prices!$B$16</f>
        <v>137.8125</v>
      </c>
      <c r="MK34" s="80">
        <f t="shared" si="39"/>
        <v>435.20249999999999</v>
      </c>
      <c r="ML34" s="80">
        <f>LN34*Prices!$B$17</f>
        <v>0</v>
      </c>
      <c r="MM34" s="80"/>
      <c r="MN34" s="80"/>
      <c r="MO34" s="80"/>
      <c r="MP34" s="80"/>
      <c r="MQ34" s="80"/>
      <c r="MR34" s="80"/>
      <c r="MS34" s="80"/>
      <c r="MT34" s="80"/>
      <c r="MU34" s="80"/>
      <c r="MV34" s="80"/>
      <c r="MW34" s="80"/>
      <c r="MX34" s="80"/>
      <c r="MY34" s="80"/>
      <c r="MZ34" s="80"/>
      <c r="NA34" s="80"/>
    </row>
    <row r="35" spans="1:365" ht="18" customHeight="1" x14ac:dyDescent="0.25">
      <c r="A35" s="160" t="s">
        <v>136</v>
      </c>
      <c r="B35" s="69" t="s">
        <v>93</v>
      </c>
      <c r="C35" s="69" t="str">
        <f t="shared" si="40"/>
        <v>Base Cab: 2 drawers (28" to 30")</v>
      </c>
      <c r="D35" s="70" t="s">
        <v>131</v>
      </c>
      <c r="E35" s="68" t="s">
        <v>109</v>
      </c>
      <c r="F35" s="267" t="s">
        <v>136</v>
      </c>
      <c r="G35" s="261">
        <f>ROUND(FD35/Prices!$B$27,0)</f>
        <v>564</v>
      </c>
      <c r="H35" s="71">
        <f>G35*Prices!$B$6+G35</f>
        <v>648.6</v>
      </c>
      <c r="I35" s="71">
        <f>ROUND(FF35/Prices!$B$27,0)</f>
        <v>609</v>
      </c>
      <c r="J35" s="71">
        <f>I35*Prices!$B$6+I35</f>
        <v>700.35</v>
      </c>
      <c r="K35" s="71">
        <f>ROUND(FH35/Prices!$B$27,0)</f>
        <v>624</v>
      </c>
      <c r="L35" s="71">
        <f>K35*Prices!$B$6+K35</f>
        <v>717.6</v>
      </c>
      <c r="M35" s="71">
        <f>ROUND(FJ35/Prices!$B$27,0)</f>
        <v>653</v>
      </c>
      <c r="N35" s="71">
        <f>M35*Prices!$B$6+M35</f>
        <v>750.95</v>
      </c>
      <c r="O35" s="71">
        <f>ROUND(FL35/Prices!$B$27,0)</f>
        <v>668</v>
      </c>
      <c r="P35" s="71">
        <f>O35*Prices!$B$6+O35</f>
        <v>768.2</v>
      </c>
      <c r="Q35" s="71">
        <f>ROUND(FN35/Prices!$B$27,0)</f>
        <v>705</v>
      </c>
      <c r="R35" s="71">
        <f>Q35*Prices!$B$6+Q35</f>
        <v>810.75</v>
      </c>
      <c r="S35" s="71">
        <f>ROUND(FP35/Prices!$B$27,0)</f>
        <v>735</v>
      </c>
      <c r="T35" s="71">
        <f>S35*Prices!$B$6+S35</f>
        <v>845.25</v>
      </c>
      <c r="U35" s="71">
        <f>ROUND(FR35/Prices!$B$27,0)</f>
        <v>839</v>
      </c>
      <c r="V35" s="71">
        <f>U35*Prices!$B$6+U35</f>
        <v>964.85</v>
      </c>
      <c r="W35" s="55"/>
      <c r="X35" s="55"/>
      <c r="Y35" s="55"/>
      <c r="Z35" s="55"/>
      <c r="AA35" s="55"/>
      <c r="AB35" s="71">
        <f>ROUND(HD35/Prices!$B$27,0)</f>
        <v>526</v>
      </c>
      <c r="AC35" s="71">
        <f>AB35*Prices!$B$6+AB35</f>
        <v>604.9</v>
      </c>
      <c r="AD35" s="71">
        <f>ROUND(HF35/Prices!$B$27,0)</f>
        <v>571</v>
      </c>
      <c r="AE35" s="71">
        <f>AD35*Prices!$B$6+AD35</f>
        <v>656.65</v>
      </c>
      <c r="AF35" s="71">
        <f>ROUND(HH35/Prices!$B$27,0)</f>
        <v>586</v>
      </c>
      <c r="AG35" s="71">
        <f>AF35*Prices!$B$6+AF35</f>
        <v>673.9</v>
      </c>
      <c r="AH35" s="71">
        <f>ROUND(HJ35/Prices!$B$27,0)</f>
        <v>615</v>
      </c>
      <c r="AI35" s="71">
        <f>AH35*Prices!$B$6+AH35</f>
        <v>707.25</v>
      </c>
      <c r="AJ35" s="71">
        <f>ROUND(HL35/Prices!$B$27,0)</f>
        <v>630</v>
      </c>
      <c r="AK35" s="71">
        <f>AJ35*Prices!$B$6+AJ35</f>
        <v>724.5</v>
      </c>
      <c r="AL35" s="71">
        <f>ROUND(HN35/Prices!$B$27,0)</f>
        <v>667</v>
      </c>
      <c r="AM35" s="71">
        <f>AL35*Prices!$B$6+AL35</f>
        <v>767.05</v>
      </c>
      <c r="AN35" s="71">
        <f>ROUND(HP35/Prices!$B$27,0)</f>
        <v>697</v>
      </c>
      <c r="AO35" s="71">
        <f>AN35*Prices!$B$6+AN35</f>
        <v>801.55</v>
      </c>
      <c r="AP35" s="71">
        <f>ROUND(HR35/Prices!$B$27,0)</f>
        <v>801</v>
      </c>
      <c r="AQ35" s="71">
        <f>AP35*Prices!$B$6+AP35</f>
        <v>921.15</v>
      </c>
      <c r="AW35" s="71">
        <f t="shared" si="53"/>
        <v>526</v>
      </c>
      <c r="AX35" s="71">
        <f t="shared" si="53"/>
        <v>604.9</v>
      </c>
      <c r="AY35" s="71">
        <f t="shared" si="53"/>
        <v>571</v>
      </c>
      <c r="AZ35" s="71">
        <f t="shared" si="53"/>
        <v>656.65</v>
      </c>
      <c r="BA35" s="71">
        <f t="shared" si="53"/>
        <v>586</v>
      </c>
      <c r="BB35" s="71">
        <f t="shared" si="53"/>
        <v>673.9</v>
      </c>
      <c r="BC35" s="71">
        <f t="shared" si="53"/>
        <v>615</v>
      </c>
      <c r="BD35" s="71">
        <f t="shared" si="53"/>
        <v>707.25</v>
      </c>
      <c r="BE35" s="71">
        <f t="shared" si="53"/>
        <v>630</v>
      </c>
      <c r="BF35" s="71">
        <f t="shared" si="53"/>
        <v>724.5</v>
      </c>
      <c r="BG35" s="71">
        <f t="shared" si="53"/>
        <v>667</v>
      </c>
      <c r="BH35" s="71">
        <f t="shared" si="53"/>
        <v>767.05</v>
      </c>
      <c r="BI35" s="71">
        <f t="shared" si="53"/>
        <v>697</v>
      </c>
      <c r="BJ35" s="71">
        <f t="shared" si="53"/>
        <v>801.55</v>
      </c>
      <c r="BK35" s="71">
        <f t="shared" si="53"/>
        <v>801</v>
      </c>
      <c r="BL35" s="71">
        <f t="shared" si="51"/>
        <v>921.15</v>
      </c>
      <c r="BM35" s="55"/>
      <c r="BN35" s="72"/>
      <c r="BO35" s="72"/>
      <c r="BP35" s="72"/>
      <c r="BQ35" s="72"/>
      <c r="BR35" s="72"/>
      <c r="BS35" s="72"/>
      <c r="BT35" s="55"/>
      <c r="BU35" s="71">
        <f>ROUND(JE35/Prices!$B$27,0)</f>
        <v>865</v>
      </c>
      <c r="BV35" s="71">
        <f>BU35*Prices!$B$6+BU35</f>
        <v>994.75</v>
      </c>
      <c r="BW35" s="71">
        <f>ROUND(JG35/Prices!$B$27,0)</f>
        <v>910</v>
      </c>
      <c r="BX35" s="71">
        <f>BW35*Prices!$B$6+BW35</f>
        <v>1046.5</v>
      </c>
      <c r="BY35" s="71">
        <f>ROUND(JI35/Prices!$B$27,0)</f>
        <v>925</v>
      </c>
      <c r="BZ35" s="71">
        <f>BY35*Prices!$B$6+BY35</f>
        <v>1063.75</v>
      </c>
      <c r="CA35" s="71">
        <f>ROUND(JK35/Prices!$B$27,0)</f>
        <v>955</v>
      </c>
      <c r="CB35" s="71">
        <f>CA35*Prices!$B$6+CA35</f>
        <v>1098.25</v>
      </c>
      <c r="CC35" s="71">
        <f>ROUND(JM35/Prices!$B$27,0)</f>
        <v>970</v>
      </c>
      <c r="CD35" s="71">
        <f>CC35*Prices!$B$6+CC35</f>
        <v>1115.5</v>
      </c>
      <c r="CE35" s="71">
        <f>ROUND(JO35/Prices!$B$27,0)</f>
        <v>1007</v>
      </c>
      <c r="CF35" s="71">
        <f>CE35*Prices!$B$6+CE35</f>
        <v>1158.05</v>
      </c>
      <c r="CG35" s="71">
        <f>ROUND(JQ35/Prices!$B$27,0)</f>
        <v>1037</v>
      </c>
      <c r="CH35" s="71">
        <f>CG35*Prices!$B$6+CG35</f>
        <v>1192.55</v>
      </c>
      <c r="CI35" s="71">
        <f>ROUND(JS35/Prices!$B$27,0)</f>
        <v>1141</v>
      </c>
      <c r="CJ35" s="71">
        <f>CI35*Prices!$B$6+CI35</f>
        <v>1312.15</v>
      </c>
      <c r="CK35" s="55"/>
      <c r="CL35" s="55"/>
      <c r="CM35" s="55"/>
      <c r="CN35" s="55"/>
      <c r="CO35" s="55"/>
      <c r="CP35" s="71">
        <f>ROUND(LW35/Prices!$B$27,0)</f>
        <v>827</v>
      </c>
      <c r="CQ35" s="71">
        <f>CP35*Prices!$B$6+CP35</f>
        <v>951.05</v>
      </c>
      <c r="CR35" s="71">
        <f>ROUND(LY35/Prices!$B$27,0)</f>
        <v>872</v>
      </c>
      <c r="CS35" s="71">
        <f>CR35*Prices!$B$6+CR35</f>
        <v>1002.8</v>
      </c>
      <c r="CT35" s="71">
        <f>ROUND(MA35/Prices!$B$27,0)</f>
        <v>887</v>
      </c>
      <c r="CU35" s="71">
        <f>CT35*Prices!$B$6+CT35</f>
        <v>1020.05</v>
      </c>
      <c r="CV35" s="71">
        <f>ROUND(MC35/Prices!$B$27,0)</f>
        <v>917</v>
      </c>
      <c r="CW35" s="71">
        <f>CV35*Prices!$B$6+CV35</f>
        <v>1054.55</v>
      </c>
      <c r="CX35" s="71">
        <f>ROUND(ME35/Prices!$B$27,0)</f>
        <v>932</v>
      </c>
      <c r="CY35" s="71">
        <f>CX35*Prices!$B$6+CX35</f>
        <v>1071.8</v>
      </c>
      <c r="CZ35" s="71">
        <f>ROUND(MG35/Prices!$B$27,0)</f>
        <v>969</v>
      </c>
      <c r="DA35" s="71">
        <f>CZ35*Prices!$B$6+CZ35</f>
        <v>1114.3499999999999</v>
      </c>
      <c r="DB35" s="71">
        <f>ROUND(MI35/Prices!$B$27,0)</f>
        <v>999</v>
      </c>
      <c r="DC35" s="71">
        <f>DB35*Prices!$B$6+DB35</f>
        <v>1148.8499999999999</v>
      </c>
      <c r="DD35" s="71">
        <f>ROUND(MK35/Prices!$B$27,0)</f>
        <v>1103</v>
      </c>
      <c r="DE35" s="71">
        <f>DD35*Prices!$B$6+DD35</f>
        <v>1268.45</v>
      </c>
      <c r="DK35" s="71">
        <f t="shared" si="54"/>
        <v>827</v>
      </c>
      <c r="DL35" s="71">
        <f t="shared" si="54"/>
        <v>951.05</v>
      </c>
      <c r="DM35" s="71">
        <f t="shared" si="54"/>
        <v>872</v>
      </c>
      <c r="DN35" s="71">
        <f t="shared" si="54"/>
        <v>1002.8</v>
      </c>
      <c r="DO35" s="71">
        <f t="shared" si="54"/>
        <v>887</v>
      </c>
      <c r="DP35" s="71">
        <f t="shared" si="54"/>
        <v>1020.05</v>
      </c>
      <c r="DQ35" s="71">
        <f t="shared" si="54"/>
        <v>917</v>
      </c>
      <c r="DR35" s="71">
        <f t="shared" si="54"/>
        <v>1054.55</v>
      </c>
      <c r="DS35" s="71">
        <f t="shared" si="54"/>
        <v>932</v>
      </c>
      <c r="DT35" s="71">
        <f t="shared" si="54"/>
        <v>1071.8</v>
      </c>
      <c r="DU35" s="71">
        <f t="shared" si="54"/>
        <v>969</v>
      </c>
      <c r="DV35" s="71">
        <f t="shared" si="54"/>
        <v>1114.3499999999999</v>
      </c>
      <c r="DW35" s="71">
        <f t="shared" si="54"/>
        <v>999</v>
      </c>
      <c r="DX35" s="71">
        <f t="shared" si="54"/>
        <v>1148.8499999999999</v>
      </c>
      <c r="DY35" s="71">
        <f t="shared" si="54"/>
        <v>1103</v>
      </c>
      <c r="DZ35" s="71">
        <f t="shared" si="52"/>
        <v>1268.45</v>
      </c>
      <c r="EA35" s="55"/>
      <c r="EB35" s="55"/>
      <c r="EC35" s="72"/>
      <c r="ED35" s="72"/>
      <c r="EE35" s="72"/>
      <c r="EF35" s="72"/>
      <c r="EG35" s="72"/>
      <c r="EH35" s="72"/>
      <c r="EI35" s="55"/>
      <c r="EJ35" s="55"/>
      <c r="EK35" s="55"/>
      <c r="EL35" s="55"/>
      <c r="EM35" s="55"/>
      <c r="EN35" s="55"/>
      <c r="EO35" s="75"/>
      <c r="ER35" s="74">
        <v>24.5</v>
      </c>
      <c r="ES35" s="49">
        <v>30</v>
      </c>
      <c r="ET35" s="55">
        <f t="shared" si="41"/>
        <v>2.5</v>
      </c>
      <c r="EU35" s="55">
        <f t="shared" si="42"/>
        <v>6.25</v>
      </c>
      <c r="EV35" s="75">
        <v>2</v>
      </c>
      <c r="EX35" s="76">
        <v>3</v>
      </c>
      <c r="EY35" s="75">
        <v>24.5</v>
      </c>
      <c r="EZ35" s="77">
        <f>(EY35*1.2)*(Prices!$B$5/32)</f>
        <v>36.75</v>
      </c>
      <c r="FA35" s="82">
        <f>(EY35*1.3)*(Prices!$B$4/32)</f>
        <v>79.625</v>
      </c>
      <c r="FB35" s="82">
        <f>EV35*Prices!$B$2+EW35*Prices!$B$3</f>
        <v>80</v>
      </c>
      <c r="FC35" s="79">
        <f>EU35*Prices!$B$9</f>
        <v>37.5</v>
      </c>
      <c r="FD35" s="80">
        <f t="shared" si="2"/>
        <v>236.875</v>
      </c>
      <c r="FE35" s="80">
        <f>EU35*Prices!$B$10</f>
        <v>56.25</v>
      </c>
      <c r="FF35" s="80">
        <f t="shared" si="3"/>
        <v>255.625</v>
      </c>
      <c r="FG35" s="80">
        <f>EU35*Prices!$B$11</f>
        <v>62.5</v>
      </c>
      <c r="FH35" s="80">
        <f t="shared" si="4"/>
        <v>261.875</v>
      </c>
      <c r="FI35" s="80">
        <f>EU35*Prices!$B$12</f>
        <v>75</v>
      </c>
      <c r="FJ35" s="80">
        <f t="shared" si="5"/>
        <v>274.375</v>
      </c>
      <c r="FK35" s="80">
        <f>EU35*Prices!$B$13</f>
        <v>81.25</v>
      </c>
      <c r="FL35" s="80">
        <f t="shared" si="6"/>
        <v>280.625</v>
      </c>
      <c r="FM35" s="80">
        <f>EU35*Prices!$B$14</f>
        <v>96.875</v>
      </c>
      <c r="FN35" s="80">
        <f t="shared" si="7"/>
        <v>296.25</v>
      </c>
      <c r="FO35" s="80">
        <f>EU35*Prices!$B$15</f>
        <v>109.375</v>
      </c>
      <c r="FP35" s="80">
        <f t="shared" si="8"/>
        <v>308.75</v>
      </c>
      <c r="FQ35" s="80">
        <f>EU35*Prices!$B$16</f>
        <v>153.125</v>
      </c>
      <c r="FR35" s="80">
        <f t="shared" si="9"/>
        <v>352.5</v>
      </c>
      <c r="FS35" s="80">
        <f>EU35*Prices!$B$17</f>
        <v>0</v>
      </c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R35" s="74">
        <v>24.5</v>
      </c>
      <c r="GS35" s="49">
        <v>30</v>
      </c>
      <c r="GT35" s="55">
        <f t="shared" si="10"/>
        <v>2.5</v>
      </c>
      <c r="GU35" s="55">
        <f t="shared" si="11"/>
        <v>6.25</v>
      </c>
      <c r="GV35" s="75">
        <v>2</v>
      </c>
      <c r="GW35" s="75"/>
      <c r="GX35" s="76">
        <v>3</v>
      </c>
      <c r="GY35" s="75">
        <v>24.5</v>
      </c>
      <c r="GZ35" s="77">
        <f>(GY35*1.2)*(Prices!$B$5/32)</f>
        <v>36.75</v>
      </c>
      <c r="HA35" s="82">
        <f>(GY35*1.3)*(Prices!$C$4/32)</f>
        <v>63.7</v>
      </c>
      <c r="HB35" s="82">
        <f>GV35*Prices!$B$2+GW35*Prices!$B$3</f>
        <v>80</v>
      </c>
      <c r="HC35" s="79">
        <f>GU35*Prices!$B$9</f>
        <v>37.5</v>
      </c>
      <c r="HD35" s="80">
        <f t="shared" si="12"/>
        <v>220.95</v>
      </c>
      <c r="HE35" s="80">
        <f>GU35*Prices!$B$10</f>
        <v>56.25</v>
      </c>
      <c r="HF35" s="80">
        <f t="shared" si="13"/>
        <v>239.7</v>
      </c>
      <c r="HG35" s="80">
        <f>GU35*Prices!$B$11</f>
        <v>62.5</v>
      </c>
      <c r="HH35" s="80">
        <f t="shared" si="14"/>
        <v>245.95</v>
      </c>
      <c r="HI35" s="80">
        <f>GU35*Prices!$B$12</f>
        <v>75</v>
      </c>
      <c r="HJ35" s="80">
        <f t="shared" si="15"/>
        <v>258.45</v>
      </c>
      <c r="HK35" s="80">
        <f>GU35*Prices!$B$13</f>
        <v>81.25</v>
      </c>
      <c r="HL35" s="80">
        <f t="shared" si="16"/>
        <v>264.7</v>
      </c>
      <c r="HM35" s="80">
        <f>GU35*Prices!$B$14</f>
        <v>96.875</v>
      </c>
      <c r="HN35" s="80">
        <f t="shared" si="17"/>
        <v>280.32499999999999</v>
      </c>
      <c r="HO35" s="80">
        <f>GU35*Prices!$B$15</f>
        <v>109.375</v>
      </c>
      <c r="HP35" s="80">
        <f t="shared" si="18"/>
        <v>292.82499999999999</v>
      </c>
      <c r="HQ35" s="80">
        <f>GU35*Prices!$B$16</f>
        <v>153.125</v>
      </c>
      <c r="HR35" s="80">
        <f t="shared" si="19"/>
        <v>336.57499999999999</v>
      </c>
      <c r="HS35" s="80">
        <f>GU35*Prices!$B$17</f>
        <v>0</v>
      </c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P35" s="75"/>
      <c r="IS35" s="74">
        <v>24.5</v>
      </c>
      <c r="IT35" s="49">
        <v>30</v>
      </c>
      <c r="IU35" s="55">
        <f t="shared" si="20"/>
        <v>2.5</v>
      </c>
      <c r="IV35" s="55">
        <f t="shared" si="21"/>
        <v>6.25</v>
      </c>
      <c r="IW35" s="75">
        <v>2</v>
      </c>
      <c r="IX35" s="75"/>
      <c r="IY35" s="76">
        <f t="shared" si="43"/>
        <v>129.58000000000001</v>
      </c>
      <c r="IZ35" s="75">
        <v>24.5</v>
      </c>
      <c r="JA35" s="77">
        <f>(IZ35*1.2)*(Prices!$B$5/32)</f>
        <v>36.75</v>
      </c>
      <c r="JB35" s="82">
        <f>(IZ35*1.3)*(Prices!$B$4/32)</f>
        <v>79.625</v>
      </c>
      <c r="JC35" s="82">
        <f>IW35*Prices!$B$2+IX35*Prices!$B$3</f>
        <v>80</v>
      </c>
      <c r="JD35" s="79">
        <f>IV35*Prices!$B$9</f>
        <v>37.5</v>
      </c>
      <c r="JE35" s="80">
        <f t="shared" si="22"/>
        <v>363.45500000000004</v>
      </c>
      <c r="JF35" s="80">
        <f>IV35*Prices!$B$10</f>
        <v>56.25</v>
      </c>
      <c r="JG35" s="80">
        <f t="shared" si="23"/>
        <v>382.20500000000004</v>
      </c>
      <c r="JH35" s="80">
        <f>IV35*Prices!$B$11</f>
        <v>62.5</v>
      </c>
      <c r="JI35" s="80">
        <f t="shared" si="24"/>
        <v>388.45500000000004</v>
      </c>
      <c r="JJ35" s="80">
        <f>IV35*Prices!$B$12</f>
        <v>75</v>
      </c>
      <c r="JK35" s="80">
        <f t="shared" si="25"/>
        <v>400.95500000000004</v>
      </c>
      <c r="JL35" s="80">
        <f>IV35*Prices!$B$13</f>
        <v>81.25</v>
      </c>
      <c r="JM35" s="80">
        <f t="shared" si="26"/>
        <v>407.20500000000004</v>
      </c>
      <c r="JN35" s="80">
        <f>IV35*Prices!$B$14</f>
        <v>96.875</v>
      </c>
      <c r="JO35" s="80">
        <f t="shared" si="27"/>
        <v>422.83000000000004</v>
      </c>
      <c r="JP35" s="80">
        <f>IV35*Prices!$B$15</f>
        <v>109.375</v>
      </c>
      <c r="JQ35" s="80">
        <f t="shared" si="28"/>
        <v>435.33000000000004</v>
      </c>
      <c r="JR35" s="80">
        <f>IV35*Prices!$B$16</f>
        <v>153.125</v>
      </c>
      <c r="JS35" s="80">
        <f t="shared" si="29"/>
        <v>479.08000000000004</v>
      </c>
      <c r="JT35" s="80">
        <f>IV35*Prices!$B$17</f>
        <v>0</v>
      </c>
      <c r="JU35" s="80"/>
      <c r="JV35" s="80"/>
      <c r="JW35" s="80"/>
      <c r="JX35" s="80"/>
      <c r="JY35" s="80"/>
      <c r="JZ35" s="80"/>
      <c r="KA35" s="80"/>
      <c r="KB35" s="80"/>
      <c r="KC35" s="80"/>
      <c r="KD35" s="80"/>
      <c r="KE35" s="80"/>
      <c r="KF35" s="80"/>
      <c r="KG35" s="80"/>
      <c r="KH35" s="80"/>
      <c r="KI35" s="80"/>
      <c r="KJ35" s="80"/>
      <c r="KK35" s="80"/>
      <c r="KL35" s="80"/>
      <c r="KM35" s="80"/>
      <c r="KN35" s="80"/>
      <c r="KO35" s="80"/>
      <c r="KP35" s="80"/>
      <c r="KQ35" s="80"/>
      <c r="KR35" s="80"/>
      <c r="KS35" s="80"/>
      <c r="KT35" s="80"/>
      <c r="KU35" s="80"/>
      <c r="KV35" s="80"/>
      <c r="KW35" s="80"/>
      <c r="KX35" s="80"/>
      <c r="KY35" s="80"/>
      <c r="KZ35" s="80"/>
      <c r="LA35" s="197">
        <v>0</v>
      </c>
      <c r="LB35" s="200">
        <v>2</v>
      </c>
      <c r="LC35" s="82">
        <f t="shared" si="44"/>
        <v>59.16</v>
      </c>
      <c r="LD35" s="82">
        <f t="shared" si="45"/>
        <v>78.540000000000006</v>
      </c>
      <c r="LE35" s="82">
        <f t="shared" si="46"/>
        <v>13.75</v>
      </c>
      <c r="LF35" s="82">
        <f t="shared" si="47"/>
        <v>45.41</v>
      </c>
      <c r="LG35" s="80">
        <f t="shared" si="48"/>
        <v>64.790000000000006</v>
      </c>
      <c r="LH35" s="234">
        <f t="shared" si="49"/>
        <v>129.58000000000001</v>
      </c>
      <c r="LK35" s="74">
        <v>24.5</v>
      </c>
      <c r="LL35" s="49">
        <v>30</v>
      </c>
      <c r="LM35" s="55">
        <f t="shared" si="30"/>
        <v>2.5</v>
      </c>
      <c r="LN35" s="55">
        <f t="shared" si="31"/>
        <v>6.25</v>
      </c>
      <c r="LO35" s="75">
        <v>2</v>
      </c>
      <c r="LP35" s="75"/>
      <c r="LQ35" s="76">
        <f t="shared" si="50"/>
        <v>129.58000000000001</v>
      </c>
      <c r="LR35" s="75">
        <v>24.5</v>
      </c>
      <c r="LS35" s="77">
        <f>(LR35*1.2)*(Prices!$B$5/32)</f>
        <v>36.75</v>
      </c>
      <c r="LT35" s="82">
        <f>(LR35*1.3)*(Prices!$C$4/32)</f>
        <v>63.7</v>
      </c>
      <c r="LU35" s="82">
        <f>LO35*Prices!$B$2+LP35*Prices!$B$3</f>
        <v>80</v>
      </c>
      <c r="LV35" s="79">
        <f>LN35*Prices!$B$9</f>
        <v>37.5</v>
      </c>
      <c r="LW35" s="80">
        <f t="shared" si="32"/>
        <v>347.53</v>
      </c>
      <c r="LX35" s="80">
        <f>LN35*Prices!$B$10</f>
        <v>56.25</v>
      </c>
      <c r="LY35" s="80">
        <f t="shared" si="33"/>
        <v>366.28</v>
      </c>
      <c r="LZ35" s="80">
        <f>LN35*Prices!$B$11</f>
        <v>62.5</v>
      </c>
      <c r="MA35" s="80">
        <f t="shared" si="34"/>
        <v>372.53</v>
      </c>
      <c r="MB35" s="80">
        <f>LN35*Prices!$B$12</f>
        <v>75</v>
      </c>
      <c r="MC35" s="80">
        <f t="shared" si="35"/>
        <v>385.03</v>
      </c>
      <c r="MD35" s="80">
        <f>LN35*Prices!$B$13</f>
        <v>81.25</v>
      </c>
      <c r="ME35" s="80">
        <f t="shared" si="36"/>
        <v>391.28</v>
      </c>
      <c r="MF35" s="80">
        <f>LN35*Prices!$B$14</f>
        <v>96.875</v>
      </c>
      <c r="MG35" s="80">
        <f t="shared" si="37"/>
        <v>406.90499999999997</v>
      </c>
      <c r="MH35" s="80">
        <f>LN35*Prices!$B$15</f>
        <v>109.375</v>
      </c>
      <c r="MI35" s="80">
        <f t="shared" si="38"/>
        <v>419.40499999999997</v>
      </c>
      <c r="MJ35" s="80">
        <f>LN35*Prices!$B$16</f>
        <v>153.125</v>
      </c>
      <c r="MK35" s="80">
        <f t="shared" si="39"/>
        <v>463.15499999999997</v>
      </c>
      <c r="ML35" s="80">
        <f>LN35*Prices!$B$17</f>
        <v>0</v>
      </c>
      <c r="MM35" s="80"/>
      <c r="MN35" s="80"/>
      <c r="MO35" s="80"/>
      <c r="MP35" s="80"/>
      <c r="MQ35" s="80"/>
      <c r="MR35" s="80"/>
      <c r="MS35" s="80"/>
      <c r="MT35" s="80"/>
      <c r="MU35" s="80"/>
      <c r="MV35" s="80"/>
      <c r="MW35" s="80"/>
      <c r="MX35" s="80"/>
      <c r="MY35" s="80"/>
      <c r="MZ35" s="80"/>
      <c r="NA35" s="80"/>
    </row>
    <row r="36" spans="1:365" ht="18" customHeight="1" x14ac:dyDescent="0.25">
      <c r="A36" s="160" t="s">
        <v>137</v>
      </c>
      <c r="B36" s="69" t="s">
        <v>93</v>
      </c>
      <c r="C36" s="69" t="str">
        <f t="shared" si="40"/>
        <v>Base Cab: 2 drawers (31" to 33")</v>
      </c>
      <c r="D36" s="70" t="s">
        <v>131</v>
      </c>
      <c r="E36" s="68" t="s">
        <v>111</v>
      </c>
      <c r="F36" s="267" t="s">
        <v>137</v>
      </c>
      <c r="G36" s="261">
        <f>ROUND(FD36/Prices!$B$27,0)</f>
        <v>590</v>
      </c>
      <c r="H36" s="71">
        <f>G36*Prices!$B$6+G36</f>
        <v>678.5</v>
      </c>
      <c r="I36" s="71">
        <f>ROUND(FF36/Prices!$B$27,0)</f>
        <v>639</v>
      </c>
      <c r="J36" s="71">
        <f>I36*Prices!$B$6+I36</f>
        <v>734.85</v>
      </c>
      <c r="K36" s="71">
        <f>ROUND(FH36/Prices!$B$27,0)</f>
        <v>655</v>
      </c>
      <c r="L36" s="71">
        <f>K36*Prices!$B$6+K36</f>
        <v>753.25</v>
      </c>
      <c r="M36" s="71">
        <f>ROUND(FJ36/Prices!$B$27,0)</f>
        <v>688</v>
      </c>
      <c r="N36" s="71">
        <f>M36*Prices!$B$6+M36</f>
        <v>791.2</v>
      </c>
      <c r="O36" s="71">
        <f>ROUND(FL36/Prices!$B$27,0)</f>
        <v>704</v>
      </c>
      <c r="P36" s="71">
        <f>O36*Prices!$B$6+O36</f>
        <v>809.6</v>
      </c>
      <c r="Q36" s="71">
        <f>ROUND(FN36/Prices!$B$27,0)</f>
        <v>745</v>
      </c>
      <c r="R36" s="71">
        <f>Q36*Prices!$B$6+Q36</f>
        <v>856.75</v>
      </c>
      <c r="S36" s="71">
        <f>ROUND(FP36/Prices!$B$27,0)</f>
        <v>778</v>
      </c>
      <c r="T36" s="71">
        <f>S36*Prices!$B$6+S36</f>
        <v>894.7</v>
      </c>
      <c r="U36" s="71">
        <f>ROUND(FR36/Prices!$B$27,0)</f>
        <v>893</v>
      </c>
      <c r="V36" s="71">
        <f>U36*Prices!$B$6+U36</f>
        <v>1026.95</v>
      </c>
      <c r="W36" s="55"/>
      <c r="X36" s="55"/>
      <c r="Y36" s="55"/>
      <c r="Z36" s="55"/>
      <c r="AA36" s="55"/>
      <c r="AB36" s="71">
        <f>ROUND(HD36/Prices!$B$27,0)</f>
        <v>550</v>
      </c>
      <c r="AC36" s="71">
        <f>AB36*Prices!$B$6+AB36</f>
        <v>632.5</v>
      </c>
      <c r="AD36" s="71">
        <f>ROUND(HF36/Prices!$B$27,0)</f>
        <v>599</v>
      </c>
      <c r="AE36" s="71">
        <f>AD36*Prices!$B$6+AD36</f>
        <v>688.85</v>
      </c>
      <c r="AF36" s="71">
        <f>ROUND(HH36/Prices!$B$27,0)</f>
        <v>615</v>
      </c>
      <c r="AG36" s="71">
        <f>AF36*Prices!$B$6+AF36</f>
        <v>707.25</v>
      </c>
      <c r="AH36" s="71">
        <f>ROUND(HJ36/Prices!$B$27,0)</f>
        <v>648</v>
      </c>
      <c r="AI36" s="71">
        <f>AH36*Prices!$B$6+AH36</f>
        <v>745.2</v>
      </c>
      <c r="AJ36" s="71">
        <f>ROUND(HL36/Prices!$B$27,0)</f>
        <v>664</v>
      </c>
      <c r="AK36" s="71">
        <f>AJ36*Prices!$B$6+AJ36</f>
        <v>763.6</v>
      </c>
      <c r="AL36" s="71">
        <f>ROUND(HN36/Prices!$B$27,0)</f>
        <v>705</v>
      </c>
      <c r="AM36" s="71">
        <f>AL36*Prices!$B$6+AL36</f>
        <v>810.75</v>
      </c>
      <c r="AN36" s="71">
        <f>ROUND(HP36/Prices!$B$27,0)</f>
        <v>738</v>
      </c>
      <c r="AO36" s="71">
        <f>AN36*Prices!$B$6+AN36</f>
        <v>848.7</v>
      </c>
      <c r="AP36" s="71">
        <f>ROUND(HR36/Prices!$B$27,0)</f>
        <v>852</v>
      </c>
      <c r="AQ36" s="71">
        <f>AP36*Prices!$B$6+AP36</f>
        <v>979.8</v>
      </c>
      <c r="AW36" s="71">
        <f t="shared" si="53"/>
        <v>550</v>
      </c>
      <c r="AX36" s="71">
        <f t="shared" si="53"/>
        <v>632.5</v>
      </c>
      <c r="AY36" s="71">
        <f t="shared" si="53"/>
        <v>599</v>
      </c>
      <c r="AZ36" s="71">
        <f t="shared" si="53"/>
        <v>688.85</v>
      </c>
      <c r="BA36" s="71">
        <f t="shared" si="53"/>
        <v>615</v>
      </c>
      <c r="BB36" s="71">
        <f t="shared" si="53"/>
        <v>707.25</v>
      </c>
      <c r="BC36" s="71">
        <f t="shared" si="53"/>
        <v>648</v>
      </c>
      <c r="BD36" s="71">
        <f t="shared" si="53"/>
        <v>745.2</v>
      </c>
      <c r="BE36" s="71">
        <f t="shared" si="53"/>
        <v>664</v>
      </c>
      <c r="BF36" s="71">
        <f t="shared" si="53"/>
        <v>763.6</v>
      </c>
      <c r="BG36" s="71">
        <f t="shared" si="53"/>
        <v>705</v>
      </c>
      <c r="BH36" s="71">
        <f t="shared" si="53"/>
        <v>810.75</v>
      </c>
      <c r="BI36" s="71">
        <f t="shared" si="53"/>
        <v>738</v>
      </c>
      <c r="BJ36" s="71">
        <f t="shared" si="53"/>
        <v>848.7</v>
      </c>
      <c r="BK36" s="71">
        <f t="shared" si="53"/>
        <v>852</v>
      </c>
      <c r="BL36" s="71">
        <f t="shared" si="51"/>
        <v>979.8</v>
      </c>
      <c r="BM36" s="55"/>
      <c r="BN36" s="72"/>
      <c r="BO36" s="72"/>
      <c r="BP36" s="72"/>
      <c r="BQ36" s="72"/>
      <c r="BR36" s="72"/>
      <c r="BS36" s="72"/>
      <c r="BT36" s="55"/>
      <c r="BU36" s="71">
        <f>ROUND(JE36/Prices!$B$27,0)</f>
        <v>907</v>
      </c>
      <c r="BV36" s="71">
        <f>BU36*Prices!$B$6+BU36</f>
        <v>1043.05</v>
      </c>
      <c r="BW36" s="71">
        <f>ROUND(JG36/Prices!$B$27,0)</f>
        <v>956</v>
      </c>
      <c r="BX36" s="71">
        <f>BW36*Prices!$B$6+BW36</f>
        <v>1099.4000000000001</v>
      </c>
      <c r="BY36" s="71">
        <f>ROUND(JI36/Prices!$B$27,0)</f>
        <v>972</v>
      </c>
      <c r="BZ36" s="71">
        <f>BY36*Prices!$B$6+BY36</f>
        <v>1117.8</v>
      </c>
      <c r="CA36" s="71">
        <f>ROUND(JK36/Prices!$B$27,0)</f>
        <v>1005</v>
      </c>
      <c r="CB36" s="71">
        <f>CA36*Prices!$B$6+CA36</f>
        <v>1155.75</v>
      </c>
      <c r="CC36" s="71">
        <f>ROUND(JM36/Prices!$B$27,0)</f>
        <v>1021</v>
      </c>
      <c r="CD36" s="71">
        <f>CC36*Prices!$B$6+CC36</f>
        <v>1174.1500000000001</v>
      </c>
      <c r="CE36" s="71">
        <f>ROUND(JO36/Prices!$B$27,0)</f>
        <v>1062</v>
      </c>
      <c r="CF36" s="71">
        <f>CE36*Prices!$B$6+CE36</f>
        <v>1221.3</v>
      </c>
      <c r="CG36" s="71">
        <f>ROUND(JQ36/Prices!$B$27,0)</f>
        <v>1095</v>
      </c>
      <c r="CH36" s="71">
        <f>CG36*Prices!$B$6+CG36</f>
        <v>1259.25</v>
      </c>
      <c r="CI36" s="71">
        <f>ROUND(JS36/Prices!$B$27,0)</f>
        <v>1210</v>
      </c>
      <c r="CJ36" s="71">
        <f>CI36*Prices!$B$6+CI36</f>
        <v>1391.5</v>
      </c>
      <c r="CK36" s="55"/>
      <c r="CL36" s="55"/>
      <c r="CM36" s="55"/>
      <c r="CN36" s="55"/>
      <c r="CO36" s="55"/>
      <c r="CP36" s="71">
        <f>ROUND(LW36/Prices!$B$27,0)</f>
        <v>866</v>
      </c>
      <c r="CQ36" s="71">
        <f>CP36*Prices!$B$6+CP36</f>
        <v>995.9</v>
      </c>
      <c r="CR36" s="71">
        <f>ROUND(LY36/Prices!$B$27,0)</f>
        <v>916</v>
      </c>
      <c r="CS36" s="71">
        <f>CR36*Prices!$B$6+CR36</f>
        <v>1053.4000000000001</v>
      </c>
      <c r="CT36" s="71">
        <f>ROUND(MA36/Prices!$B$27,0)</f>
        <v>932</v>
      </c>
      <c r="CU36" s="71">
        <f>CT36*Prices!$B$6+CT36</f>
        <v>1071.8</v>
      </c>
      <c r="CV36" s="71">
        <f>ROUND(MC36/Prices!$B$27,0)</f>
        <v>965</v>
      </c>
      <c r="CW36" s="71">
        <f>CV36*Prices!$B$6+CV36</f>
        <v>1109.75</v>
      </c>
      <c r="CX36" s="71">
        <f>ROUND(ME36/Prices!$B$27,0)</f>
        <v>981</v>
      </c>
      <c r="CY36" s="71">
        <f>CX36*Prices!$B$6+CX36</f>
        <v>1128.1500000000001</v>
      </c>
      <c r="CZ36" s="71">
        <f>ROUND(MG36/Prices!$B$27,0)</f>
        <v>1022</v>
      </c>
      <c r="DA36" s="71">
        <f>CZ36*Prices!$B$6+CZ36</f>
        <v>1175.3</v>
      </c>
      <c r="DB36" s="71">
        <f>ROUND(MI36/Prices!$B$27,0)</f>
        <v>1055</v>
      </c>
      <c r="DC36" s="71">
        <f>DB36*Prices!$B$6+DB36</f>
        <v>1213.25</v>
      </c>
      <c r="DD36" s="71">
        <f>ROUND(MK36/Prices!$B$27,0)</f>
        <v>1169</v>
      </c>
      <c r="DE36" s="71">
        <f>DD36*Prices!$B$6+DD36</f>
        <v>1344.35</v>
      </c>
      <c r="DK36" s="71">
        <f t="shared" si="54"/>
        <v>866</v>
      </c>
      <c r="DL36" s="71">
        <f t="shared" si="54"/>
        <v>995.9</v>
      </c>
      <c r="DM36" s="71">
        <f t="shared" si="54"/>
        <v>916</v>
      </c>
      <c r="DN36" s="71">
        <f t="shared" si="54"/>
        <v>1053.4000000000001</v>
      </c>
      <c r="DO36" s="71">
        <f t="shared" si="54"/>
        <v>932</v>
      </c>
      <c r="DP36" s="71">
        <f t="shared" si="54"/>
        <v>1071.8</v>
      </c>
      <c r="DQ36" s="71">
        <f t="shared" si="54"/>
        <v>965</v>
      </c>
      <c r="DR36" s="71">
        <f t="shared" si="54"/>
        <v>1109.75</v>
      </c>
      <c r="DS36" s="71">
        <f t="shared" si="54"/>
        <v>981</v>
      </c>
      <c r="DT36" s="71">
        <f t="shared" si="54"/>
        <v>1128.1500000000001</v>
      </c>
      <c r="DU36" s="71">
        <f t="shared" si="54"/>
        <v>1022</v>
      </c>
      <c r="DV36" s="71">
        <f t="shared" si="54"/>
        <v>1175.3</v>
      </c>
      <c r="DW36" s="71">
        <f t="shared" si="54"/>
        <v>1055</v>
      </c>
      <c r="DX36" s="71">
        <f t="shared" si="54"/>
        <v>1213.25</v>
      </c>
      <c r="DY36" s="71">
        <f t="shared" si="54"/>
        <v>1169</v>
      </c>
      <c r="DZ36" s="71">
        <f t="shared" si="52"/>
        <v>1344.35</v>
      </c>
      <c r="EA36" s="55"/>
      <c r="EB36" s="55"/>
      <c r="EC36" s="72"/>
      <c r="ED36" s="72"/>
      <c r="EE36" s="72"/>
      <c r="EF36" s="72"/>
      <c r="EG36" s="72"/>
      <c r="EH36" s="72"/>
      <c r="EI36" s="55"/>
      <c r="EJ36" s="55"/>
      <c r="EK36" s="55"/>
      <c r="EL36" s="55"/>
      <c r="EM36" s="55"/>
      <c r="EN36" s="55"/>
      <c r="EO36" s="75"/>
      <c r="ER36" s="74">
        <v>26</v>
      </c>
      <c r="ES36" s="92">
        <v>33</v>
      </c>
      <c r="ET36" s="93">
        <f t="shared" si="41"/>
        <v>2.75</v>
      </c>
      <c r="EU36" s="93">
        <f t="shared" si="42"/>
        <v>6.875</v>
      </c>
      <c r="EV36" s="75">
        <v>2</v>
      </c>
      <c r="EX36" s="76">
        <v>3</v>
      </c>
      <c r="EY36" s="85">
        <v>26</v>
      </c>
      <c r="EZ36" s="77">
        <f>(EY36*1.2)*(Prices!$B$5/32)</f>
        <v>39</v>
      </c>
      <c r="FA36" s="82">
        <f>(EY36*1.3)*(Prices!$B$4/32)</f>
        <v>84.500000000000014</v>
      </c>
      <c r="FB36" s="82">
        <f>EV36*Prices!$B$2+EW36*Prices!$B$3</f>
        <v>80</v>
      </c>
      <c r="FC36" s="79">
        <f>EU36*Prices!$B$9</f>
        <v>41.25</v>
      </c>
      <c r="FD36" s="80">
        <f t="shared" si="2"/>
        <v>247.75</v>
      </c>
      <c r="FE36" s="80">
        <f>EU36*Prices!$B$10</f>
        <v>61.875</v>
      </c>
      <c r="FF36" s="80">
        <f t="shared" si="3"/>
        <v>268.375</v>
      </c>
      <c r="FG36" s="80">
        <f>EU36*Prices!$B$11</f>
        <v>68.75</v>
      </c>
      <c r="FH36" s="80">
        <f t="shared" si="4"/>
        <v>275.25</v>
      </c>
      <c r="FI36" s="80">
        <f>EU36*Prices!$B$12</f>
        <v>82.5</v>
      </c>
      <c r="FJ36" s="80">
        <f t="shared" si="5"/>
        <v>289</v>
      </c>
      <c r="FK36" s="80">
        <f>EU36*Prices!$B$13</f>
        <v>89.375</v>
      </c>
      <c r="FL36" s="80">
        <f t="shared" si="6"/>
        <v>295.875</v>
      </c>
      <c r="FM36" s="80">
        <f>EU36*Prices!$B$14</f>
        <v>106.5625</v>
      </c>
      <c r="FN36" s="80">
        <f t="shared" si="7"/>
        <v>313.0625</v>
      </c>
      <c r="FO36" s="80">
        <f>EU36*Prices!$B$15</f>
        <v>120.3125</v>
      </c>
      <c r="FP36" s="80">
        <f t="shared" si="8"/>
        <v>326.8125</v>
      </c>
      <c r="FQ36" s="80">
        <f>EU36*Prices!$B$16</f>
        <v>168.4375</v>
      </c>
      <c r="FR36" s="80">
        <f t="shared" si="9"/>
        <v>374.9375</v>
      </c>
      <c r="FS36" s="80">
        <f>EU36*Prices!$B$17</f>
        <v>0</v>
      </c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R36" s="74">
        <v>26</v>
      </c>
      <c r="GS36" s="92">
        <v>33</v>
      </c>
      <c r="GT36" s="93">
        <f t="shared" si="10"/>
        <v>2.75</v>
      </c>
      <c r="GU36" s="93">
        <f t="shared" si="11"/>
        <v>6.875</v>
      </c>
      <c r="GV36" s="75">
        <v>2</v>
      </c>
      <c r="GW36" s="75"/>
      <c r="GX36" s="76">
        <v>3</v>
      </c>
      <c r="GY36" s="85">
        <v>26</v>
      </c>
      <c r="GZ36" s="77">
        <f>(GY36*1.2)*(Prices!$B$5/32)</f>
        <v>39</v>
      </c>
      <c r="HA36" s="82">
        <f>(GY36*1.3)*(Prices!$C$4/32)</f>
        <v>67.600000000000009</v>
      </c>
      <c r="HB36" s="82">
        <f>GV36*Prices!$B$2+GW36*Prices!$B$3</f>
        <v>80</v>
      </c>
      <c r="HC36" s="79">
        <f>GU36*Prices!$B$9</f>
        <v>41.25</v>
      </c>
      <c r="HD36" s="80">
        <f t="shared" si="12"/>
        <v>230.85000000000002</v>
      </c>
      <c r="HE36" s="80">
        <f>GU36*Prices!$B$10</f>
        <v>61.875</v>
      </c>
      <c r="HF36" s="80">
        <f t="shared" si="13"/>
        <v>251.47500000000002</v>
      </c>
      <c r="HG36" s="80">
        <f>GU36*Prices!$B$11</f>
        <v>68.75</v>
      </c>
      <c r="HH36" s="80">
        <f t="shared" si="14"/>
        <v>258.35000000000002</v>
      </c>
      <c r="HI36" s="80">
        <f>GU36*Prices!$B$12</f>
        <v>82.5</v>
      </c>
      <c r="HJ36" s="80">
        <f t="shared" si="15"/>
        <v>272.10000000000002</v>
      </c>
      <c r="HK36" s="80">
        <f>GU36*Prices!$B$13</f>
        <v>89.375</v>
      </c>
      <c r="HL36" s="80">
        <f t="shared" si="16"/>
        <v>278.97500000000002</v>
      </c>
      <c r="HM36" s="80">
        <f>GU36*Prices!$B$14</f>
        <v>106.5625</v>
      </c>
      <c r="HN36" s="80">
        <f t="shared" si="17"/>
        <v>296.16250000000002</v>
      </c>
      <c r="HO36" s="80">
        <f>GU36*Prices!$B$15</f>
        <v>120.3125</v>
      </c>
      <c r="HP36" s="80">
        <f t="shared" si="18"/>
        <v>309.91250000000002</v>
      </c>
      <c r="HQ36" s="80">
        <f>GU36*Prices!$B$16</f>
        <v>168.4375</v>
      </c>
      <c r="HR36" s="80">
        <f t="shared" si="19"/>
        <v>358.03750000000002</v>
      </c>
      <c r="HS36" s="80">
        <f>GU36*Prices!$B$17</f>
        <v>0</v>
      </c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P36" s="75"/>
      <c r="IS36" s="74">
        <v>26</v>
      </c>
      <c r="IT36" s="92">
        <v>33</v>
      </c>
      <c r="IU36" s="93">
        <f t="shared" si="20"/>
        <v>2.75</v>
      </c>
      <c r="IV36" s="93">
        <f t="shared" si="21"/>
        <v>6.875</v>
      </c>
      <c r="IW36" s="75">
        <v>2</v>
      </c>
      <c r="IX36" s="75"/>
      <c r="IY36" s="76">
        <f t="shared" si="43"/>
        <v>136.07</v>
      </c>
      <c r="IZ36" s="85">
        <v>26</v>
      </c>
      <c r="JA36" s="77">
        <f>(IZ36*1.2)*(Prices!$B$5/32)</f>
        <v>39</v>
      </c>
      <c r="JB36" s="82">
        <f>(IZ36*1.3)*(Prices!$B$4/32)</f>
        <v>84.500000000000014</v>
      </c>
      <c r="JC36" s="82">
        <f>IW36*Prices!$B$2+IX36*Prices!$B$3</f>
        <v>80</v>
      </c>
      <c r="JD36" s="79">
        <f>IV36*Prices!$B$9</f>
        <v>41.25</v>
      </c>
      <c r="JE36" s="80">
        <f t="shared" si="22"/>
        <v>380.82</v>
      </c>
      <c r="JF36" s="80">
        <f>IV36*Prices!$B$10</f>
        <v>61.875</v>
      </c>
      <c r="JG36" s="80">
        <f t="shared" si="23"/>
        <v>401.44499999999999</v>
      </c>
      <c r="JH36" s="80">
        <f>IV36*Prices!$B$11</f>
        <v>68.75</v>
      </c>
      <c r="JI36" s="80">
        <f t="shared" si="24"/>
        <v>408.32</v>
      </c>
      <c r="JJ36" s="80">
        <f>IV36*Prices!$B$12</f>
        <v>82.5</v>
      </c>
      <c r="JK36" s="80">
        <f t="shared" si="25"/>
        <v>422.07</v>
      </c>
      <c r="JL36" s="80">
        <f>IV36*Prices!$B$13</f>
        <v>89.375</v>
      </c>
      <c r="JM36" s="80">
        <f t="shared" si="26"/>
        <v>428.94499999999999</v>
      </c>
      <c r="JN36" s="80">
        <f>IV36*Prices!$B$14</f>
        <v>106.5625</v>
      </c>
      <c r="JO36" s="80">
        <f t="shared" si="27"/>
        <v>446.13249999999999</v>
      </c>
      <c r="JP36" s="80">
        <f>IV36*Prices!$B$15</f>
        <v>120.3125</v>
      </c>
      <c r="JQ36" s="80">
        <f t="shared" si="28"/>
        <v>459.88249999999999</v>
      </c>
      <c r="JR36" s="80">
        <f>IV36*Prices!$B$16</f>
        <v>168.4375</v>
      </c>
      <c r="JS36" s="80">
        <f t="shared" si="29"/>
        <v>508.00749999999999</v>
      </c>
      <c r="JT36" s="80">
        <f>IV36*Prices!$B$17</f>
        <v>0</v>
      </c>
      <c r="JU36" s="80"/>
      <c r="JV36" s="80"/>
      <c r="JW36" s="80"/>
      <c r="JX36" s="80"/>
      <c r="JY36" s="80"/>
      <c r="JZ36" s="80"/>
      <c r="KA36" s="80"/>
      <c r="KB36" s="80"/>
      <c r="KC36" s="80"/>
      <c r="KD36" s="80"/>
      <c r="KE36" s="80"/>
      <c r="KF36" s="80"/>
      <c r="KG36" s="80"/>
      <c r="KH36" s="80"/>
      <c r="KI36" s="80"/>
      <c r="KJ36" s="80"/>
      <c r="KK36" s="80"/>
      <c r="KL36" s="80"/>
      <c r="KM36" s="80"/>
      <c r="KN36" s="80"/>
      <c r="KO36" s="80"/>
      <c r="KP36" s="80"/>
      <c r="KQ36" s="80"/>
      <c r="KR36" s="80"/>
      <c r="KS36" s="80"/>
      <c r="KT36" s="80"/>
      <c r="KU36" s="80"/>
      <c r="KV36" s="80"/>
      <c r="KW36" s="80"/>
      <c r="KX36" s="80"/>
      <c r="KY36" s="80"/>
      <c r="KZ36" s="80"/>
      <c r="LA36" s="197">
        <v>0</v>
      </c>
      <c r="LB36" s="200">
        <v>2</v>
      </c>
      <c r="LC36" s="82">
        <f t="shared" si="44"/>
        <v>62.639999999999993</v>
      </c>
      <c r="LD36" s="82">
        <f t="shared" si="45"/>
        <v>83.16</v>
      </c>
      <c r="LE36" s="82">
        <f t="shared" si="46"/>
        <v>15.125</v>
      </c>
      <c r="LF36" s="82">
        <f t="shared" si="47"/>
        <v>47.514999999999993</v>
      </c>
      <c r="LG36" s="80">
        <f t="shared" si="48"/>
        <v>68.034999999999997</v>
      </c>
      <c r="LH36" s="234">
        <f t="shared" si="49"/>
        <v>136.07</v>
      </c>
      <c r="LK36" s="74">
        <v>26</v>
      </c>
      <c r="LL36" s="92">
        <v>33</v>
      </c>
      <c r="LM36" s="93">
        <f t="shared" si="30"/>
        <v>2.75</v>
      </c>
      <c r="LN36" s="93">
        <f t="shared" si="31"/>
        <v>6.875</v>
      </c>
      <c r="LO36" s="75">
        <v>2</v>
      </c>
      <c r="LP36" s="75"/>
      <c r="LQ36" s="76">
        <f t="shared" si="50"/>
        <v>136.07</v>
      </c>
      <c r="LR36" s="85">
        <v>26</v>
      </c>
      <c r="LS36" s="77">
        <f>(LR36*1.2)*(Prices!$B$5/32)</f>
        <v>39</v>
      </c>
      <c r="LT36" s="82">
        <f>(LR36*1.3)*(Prices!$C$4/32)</f>
        <v>67.600000000000009</v>
      </c>
      <c r="LU36" s="82">
        <f>LO36*Prices!$B$2+LP36*Prices!$B$3</f>
        <v>80</v>
      </c>
      <c r="LV36" s="79">
        <f>LN36*Prices!$B$9</f>
        <v>41.25</v>
      </c>
      <c r="LW36" s="80">
        <f t="shared" si="32"/>
        <v>363.92</v>
      </c>
      <c r="LX36" s="80">
        <f>LN36*Prices!$B$10</f>
        <v>61.875</v>
      </c>
      <c r="LY36" s="80">
        <f t="shared" si="33"/>
        <v>384.54500000000002</v>
      </c>
      <c r="LZ36" s="80">
        <f>LN36*Prices!$B$11</f>
        <v>68.75</v>
      </c>
      <c r="MA36" s="80">
        <f t="shared" si="34"/>
        <v>391.42</v>
      </c>
      <c r="MB36" s="80">
        <f>LN36*Prices!$B$12</f>
        <v>82.5</v>
      </c>
      <c r="MC36" s="80">
        <f t="shared" si="35"/>
        <v>405.17</v>
      </c>
      <c r="MD36" s="80">
        <f>LN36*Prices!$B$13</f>
        <v>89.375</v>
      </c>
      <c r="ME36" s="80">
        <f t="shared" si="36"/>
        <v>412.04500000000002</v>
      </c>
      <c r="MF36" s="80">
        <f>LN36*Prices!$B$14</f>
        <v>106.5625</v>
      </c>
      <c r="MG36" s="80">
        <f t="shared" si="37"/>
        <v>429.23250000000002</v>
      </c>
      <c r="MH36" s="80">
        <f>LN36*Prices!$B$15</f>
        <v>120.3125</v>
      </c>
      <c r="MI36" s="80">
        <f t="shared" si="38"/>
        <v>442.98250000000002</v>
      </c>
      <c r="MJ36" s="80">
        <f>LN36*Prices!$B$16</f>
        <v>168.4375</v>
      </c>
      <c r="MK36" s="80">
        <f t="shared" si="39"/>
        <v>491.10750000000002</v>
      </c>
      <c r="ML36" s="80">
        <f>LN36*Prices!$B$17</f>
        <v>0</v>
      </c>
      <c r="MM36" s="80"/>
      <c r="MN36" s="80"/>
      <c r="MO36" s="80"/>
      <c r="MP36" s="80"/>
      <c r="MQ36" s="80"/>
      <c r="MR36" s="80"/>
      <c r="MS36" s="80"/>
      <c r="MT36" s="80"/>
      <c r="MU36" s="80"/>
      <c r="MV36" s="80"/>
      <c r="MW36" s="80"/>
      <c r="MX36" s="80"/>
      <c r="MY36" s="80"/>
      <c r="MZ36" s="80"/>
      <c r="NA36" s="80"/>
    </row>
    <row r="37" spans="1:365" ht="18" customHeight="1" x14ac:dyDescent="0.25">
      <c r="A37" s="160" t="s">
        <v>138</v>
      </c>
      <c r="B37" s="69" t="s">
        <v>93</v>
      </c>
      <c r="C37" s="69" t="str">
        <f t="shared" si="40"/>
        <v>Base Cab: 2 drawers (34" to 36")</v>
      </c>
      <c r="D37" s="70" t="s">
        <v>131</v>
      </c>
      <c r="E37" s="68" t="s">
        <v>113</v>
      </c>
      <c r="F37" s="267" t="s">
        <v>138</v>
      </c>
      <c r="G37" s="261">
        <f>ROUND(FD37/Prices!$B$27,0)</f>
        <v>616</v>
      </c>
      <c r="H37" s="71">
        <f>G37*Prices!$B$6+G37</f>
        <v>708.4</v>
      </c>
      <c r="I37" s="71">
        <f>ROUND(FF37/Prices!$B$27,0)</f>
        <v>669</v>
      </c>
      <c r="J37" s="71">
        <f>I37*Prices!$B$6+I37</f>
        <v>769.35</v>
      </c>
      <c r="K37" s="71">
        <f>ROUND(FH37/Prices!$B$27,0)</f>
        <v>687</v>
      </c>
      <c r="L37" s="71">
        <f>K37*Prices!$B$6+K37</f>
        <v>790.05</v>
      </c>
      <c r="M37" s="71">
        <f>ROUND(FJ37/Prices!$B$27,0)</f>
        <v>723</v>
      </c>
      <c r="N37" s="71">
        <f>M37*Prices!$B$6+M37</f>
        <v>831.45</v>
      </c>
      <c r="O37" s="71">
        <f>ROUND(FL37/Prices!$B$27,0)</f>
        <v>741</v>
      </c>
      <c r="P37" s="71">
        <f>O37*Prices!$B$6+O37</f>
        <v>852.15</v>
      </c>
      <c r="Q37" s="71">
        <f>ROUND(FN37/Prices!$B$27,0)</f>
        <v>785</v>
      </c>
      <c r="R37" s="71">
        <f>Q37*Prices!$B$6+Q37</f>
        <v>902.75</v>
      </c>
      <c r="S37" s="71">
        <f>ROUND(FP37/Prices!$B$27,0)</f>
        <v>821</v>
      </c>
      <c r="T37" s="71">
        <f>S37*Prices!$B$6+S37</f>
        <v>944.15</v>
      </c>
      <c r="U37" s="71">
        <f>ROUND(FR37/Prices!$B$27,0)</f>
        <v>946</v>
      </c>
      <c r="V37" s="71">
        <f>U37*Prices!$B$6+U37</f>
        <v>1087.9000000000001</v>
      </c>
      <c r="W37" s="55"/>
      <c r="X37" s="55"/>
      <c r="Y37" s="55"/>
      <c r="Z37" s="55"/>
      <c r="AA37" s="55"/>
      <c r="AB37" s="71">
        <f>ROUND(HD37/Prices!$B$27,0)</f>
        <v>573</v>
      </c>
      <c r="AC37" s="71">
        <f>AB37*Prices!$B$6+AB37</f>
        <v>658.95</v>
      </c>
      <c r="AD37" s="71">
        <f>ROUND(HF37/Prices!$B$27,0)</f>
        <v>627</v>
      </c>
      <c r="AE37" s="71">
        <f>AD37*Prices!$B$6+AD37</f>
        <v>721.05</v>
      </c>
      <c r="AF37" s="71">
        <f>ROUND(HH37/Prices!$B$27,0)</f>
        <v>645</v>
      </c>
      <c r="AG37" s="71">
        <f>AF37*Prices!$B$6+AF37</f>
        <v>741.75</v>
      </c>
      <c r="AH37" s="71">
        <f>ROUND(HJ37/Prices!$B$27,0)</f>
        <v>680</v>
      </c>
      <c r="AI37" s="71">
        <f>AH37*Prices!$B$6+AH37</f>
        <v>782</v>
      </c>
      <c r="AJ37" s="71">
        <f>ROUND(HL37/Prices!$B$27,0)</f>
        <v>698</v>
      </c>
      <c r="AK37" s="71">
        <f>AJ37*Prices!$B$6+AJ37</f>
        <v>802.7</v>
      </c>
      <c r="AL37" s="71">
        <f>ROUND(HN37/Prices!$B$27,0)</f>
        <v>743</v>
      </c>
      <c r="AM37" s="71">
        <f>AL37*Prices!$B$6+AL37</f>
        <v>854.45</v>
      </c>
      <c r="AN37" s="71">
        <f>ROUND(HP37/Prices!$B$27,0)</f>
        <v>779</v>
      </c>
      <c r="AO37" s="71">
        <f>AN37*Prices!$B$6+AN37</f>
        <v>895.85</v>
      </c>
      <c r="AP37" s="71">
        <f>ROUND(HR37/Prices!$B$27,0)</f>
        <v>904</v>
      </c>
      <c r="AQ37" s="71">
        <f>AP37*Prices!$B$6+AP37</f>
        <v>1039.5999999999999</v>
      </c>
      <c r="AW37" s="71">
        <f t="shared" si="53"/>
        <v>573</v>
      </c>
      <c r="AX37" s="71">
        <f t="shared" si="53"/>
        <v>658.95</v>
      </c>
      <c r="AY37" s="71">
        <f t="shared" si="53"/>
        <v>627</v>
      </c>
      <c r="AZ37" s="71">
        <f t="shared" si="53"/>
        <v>721.05</v>
      </c>
      <c r="BA37" s="71">
        <f t="shared" si="53"/>
        <v>645</v>
      </c>
      <c r="BB37" s="71">
        <f t="shared" si="53"/>
        <v>741.75</v>
      </c>
      <c r="BC37" s="71">
        <f t="shared" si="53"/>
        <v>680</v>
      </c>
      <c r="BD37" s="71">
        <f t="shared" si="53"/>
        <v>782</v>
      </c>
      <c r="BE37" s="71">
        <f t="shared" si="53"/>
        <v>698</v>
      </c>
      <c r="BF37" s="71">
        <f t="shared" si="53"/>
        <v>802.7</v>
      </c>
      <c r="BG37" s="71">
        <f t="shared" si="53"/>
        <v>743</v>
      </c>
      <c r="BH37" s="71">
        <f t="shared" si="53"/>
        <v>854.45</v>
      </c>
      <c r="BI37" s="71">
        <f t="shared" si="53"/>
        <v>779</v>
      </c>
      <c r="BJ37" s="71">
        <f t="shared" si="53"/>
        <v>895.85</v>
      </c>
      <c r="BK37" s="71">
        <f t="shared" si="53"/>
        <v>904</v>
      </c>
      <c r="BL37" s="71">
        <f t="shared" si="51"/>
        <v>1039.5999999999999</v>
      </c>
      <c r="BM37" s="55"/>
      <c r="BN37" s="72"/>
      <c r="BO37" s="72"/>
      <c r="BP37" s="72"/>
      <c r="BQ37" s="72"/>
      <c r="BR37" s="72"/>
      <c r="BS37" s="72"/>
      <c r="BT37" s="55"/>
      <c r="BU37" s="71">
        <f>ROUND(JE37/Prices!$B$27,0)</f>
        <v>948</v>
      </c>
      <c r="BV37" s="71">
        <f>BU37*Prices!$B$6+BU37</f>
        <v>1090.2</v>
      </c>
      <c r="BW37" s="71">
        <f>ROUND(JG37/Prices!$B$27,0)</f>
        <v>1002</v>
      </c>
      <c r="BX37" s="71">
        <f>BW37*Prices!$B$6+BW37</f>
        <v>1152.3</v>
      </c>
      <c r="BY37" s="71">
        <f>ROUND(JI37/Prices!$B$27,0)</f>
        <v>1019</v>
      </c>
      <c r="BZ37" s="71">
        <f>BY37*Prices!$B$6+BY37</f>
        <v>1171.8499999999999</v>
      </c>
      <c r="CA37" s="71">
        <f>ROUND(JK37/Prices!$B$27,0)</f>
        <v>1055</v>
      </c>
      <c r="CB37" s="71">
        <f>CA37*Prices!$B$6+CA37</f>
        <v>1213.25</v>
      </c>
      <c r="CC37" s="71">
        <f>ROUND(JM37/Prices!$B$27,0)</f>
        <v>1073</v>
      </c>
      <c r="CD37" s="71">
        <f>CC37*Prices!$B$6+CC37</f>
        <v>1233.95</v>
      </c>
      <c r="CE37" s="71">
        <f>ROUND(JO37/Prices!$B$27,0)</f>
        <v>1118</v>
      </c>
      <c r="CF37" s="71">
        <f>CE37*Prices!$B$6+CE37</f>
        <v>1285.7</v>
      </c>
      <c r="CG37" s="71">
        <f>ROUND(JQ37/Prices!$B$27,0)</f>
        <v>1153</v>
      </c>
      <c r="CH37" s="71">
        <f>CG37*Prices!$B$6+CG37</f>
        <v>1325.95</v>
      </c>
      <c r="CI37" s="71">
        <f>ROUND(JS37/Prices!$B$27,0)</f>
        <v>1278</v>
      </c>
      <c r="CJ37" s="71">
        <f>CI37*Prices!$B$6+CI37</f>
        <v>1469.7</v>
      </c>
      <c r="CK37" s="55"/>
      <c r="CL37" s="55"/>
      <c r="CM37" s="55"/>
      <c r="CN37" s="55"/>
      <c r="CO37" s="55"/>
      <c r="CP37" s="71">
        <f>ROUND(LW37/Prices!$B$27,0)</f>
        <v>906</v>
      </c>
      <c r="CQ37" s="71">
        <f>CP37*Prices!$B$6+CP37</f>
        <v>1041.9000000000001</v>
      </c>
      <c r="CR37" s="71">
        <f>ROUND(LY37/Prices!$B$27,0)</f>
        <v>959</v>
      </c>
      <c r="CS37" s="71">
        <f>CR37*Prices!$B$6+CR37</f>
        <v>1102.8499999999999</v>
      </c>
      <c r="CT37" s="71">
        <f>ROUND(MA37/Prices!$B$27,0)</f>
        <v>977</v>
      </c>
      <c r="CU37" s="71">
        <f>CT37*Prices!$B$6+CT37</f>
        <v>1123.55</v>
      </c>
      <c r="CV37" s="71">
        <f>ROUND(MC37/Prices!$B$27,0)</f>
        <v>1013</v>
      </c>
      <c r="CW37" s="71">
        <f>CV37*Prices!$B$6+CV37</f>
        <v>1164.95</v>
      </c>
      <c r="CX37" s="71">
        <f>ROUND(ME37/Prices!$B$27,0)</f>
        <v>1031</v>
      </c>
      <c r="CY37" s="71">
        <f>CX37*Prices!$B$6+CX37</f>
        <v>1185.6500000000001</v>
      </c>
      <c r="CZ37" s="71">
        <f>ROUND(MG37/Prices!$B$27,0)</f>
        <v>1075</v>
      </c>
      <c r="DA37" s="71">
        <f>CZ37*Prices!$B$6+CZ37</f>
        <v>1236.25</v>
      </c>
      <c r="DB37" s="71">
        <f>ROUND(MI37/Prices!$B$27,0)</f>
        <v>1111</v>
      </c>
      <c r="DC37" s="71">
        <f>DB37*Prices!$B$6+DB37</f>
        <v>1277.6500000000001</v>
      </c>
      <c r="DD37" s="71">
        <f>ROUND(MK37/Prices!$B$27,0)</f>
        <v>1236</v>
      </c>
      <c r="DE37" s="71">
        <f>DD37*Prices!$B$6+DD37</f>
        <v>1421.4</v>
      </c>
      <c r="DK37" s="71">
        <f t="shared" si="54"/>
        <v>906</v>
      </c>
      <c r="DL37" s="71">
        <f t="shared" si="54"/>
        <v>1041.9000000000001</v>
      </c>
      <c r="DM37" s="71">
        <f t="shared" si="54"/>
        <v>959</v>
      </c>
      <c r="DN37" s="71">
        <f t="shared" si="54"/>
        <v>1102.8499999999999</v>
      </c>
      <c r="DO37" s="71">
        <f t="shared" si="54"/>
        <v>977</v>
      </c>
      <c r="DP37" s="71">
        <f t="shared" si="54"/>
        <v>1123.55</v>
      </c>
      <c r="DQ37" s="71">
        <f t="shared" si="54"/>
        <v>1013</v>
      </c>
      <c r="DR37" s="71">
        <f t="shared" si="54"/>
        <v>1164.95</v>
      </c>
      <c r="DS37" s="71">
        <f t="shared" si="54"/>
        <v>1031</v>
      </c>
      <c r="DT37" s="71">
        <f t="shared" si="54"/>
        <v>1185.6500000000001</v>
      </c>
      <c r="DU37" s="71">
        <f t="shared" si="54"/>
        <v>1075</v>
      </c>
      <c r="DV37" s="71">
        <f t="shared" si="54"/>
        <v>1236.25</v>
      </c>
      <c r="DW37" s="71">
        <f t="shared" si="54"/>
        <v>1111</v>
      </c>
      <c r="DX37" s="71">
        <f t="shared" si="54"/>
        <v>1277.6500000000001</v>
      </c>
      <c r="DY37" s="71">
        <f t="shared" si="54"/>
        <v>1236</v>
      </c>
      <c r="DZ37" s="71">
        <f t="shared" si="52"/>
        <v>1421.4</v>
      </c>
      <c r="EA37" s="55"/>
      <c r="EB37" s="55"/>
      <c r="EC37" s="72"/>
      <c r="ED37" s="72"/>
      <c r="EE37" s="72"/>
      <c r="EF37" s="72"/>
      <c r="EG37" s="72"/>
      <c r="EH37" s="72"/>
      <c r="EI37" s="55"/>
      <c r="EJ37" s="55"/>
      <c r="EK37" s="55"/>
      <c r="EL37" s="55"/>
      <c r="EM37" s="55"/>
      <c r="EN37" s="55"/>
      <c r="EO37" s="75"/>
      <c r="ER37" s="74">
        <v>27.5</v>
      </c>
      <c r="ES37" s="92">
        <v>36</v>
      </c>
      <c r="ET37" s="93">
        <f t="shared" si="41"/>
        <v>3</v>
      </c>
      <c r="EU37" s="93">
        <f t="shared" si="42"/>
        <v>7.5</v>
      </c>
      <c r="EV37" s="75">
        <v>2</v>
      </c>
      <c r="EX37" s="76">
        <v>3</v>
      </c>
      <c r="EY37" s="85">
        <v>27.5</v>
      </c>
      <c r="EZ37" s="77">
        <f>(EY37*1.2)*(Prices!$B$5/32)</f>
        <v>41.25</v>
      </c>
      <c r="FA37" s="82">
        <f>(EY37*1.3)*(Prices!$B$4/32)</f>
        <v>89.375</v>
      </c>
      <c r="FB37" s="82">
        <f>EV37*Prices!$B$2+EW37*Prices!$B$3</f>
        <v>80</v>
      </c>
      <c r="FC37" s="79">
        <f>EU37*Prices!$B$9</f>
        <v>45</v>
      </c>
      <c r="FD37" s="80">
        <f t="shared" si="2"/>
        <v>258.625</v>
      </c>
      <c r="FE37" s="80">
        <f>EU37*Prices!$B$10</f>
        <v>67.5</v>
      </c>
      <c r="FF37" s="80">
        <f t="shared" si="3"/>
        <v>281.125</v>
      </c>
      <c r="FG37" s="80">
        <f>EU37*Prices!$B$11</f>
        <v>75</v>
      </c>
      <c r="FH37" s="80">
        <f t="shared" si="4"/>
        <v>288.625</v>
      </c>
      <c r="FI37" s="80">
        <f>EU37*Prices!$B$12</f>
        <v>90</v>
      </c>
      <c r="FJ37" s="80">
        <f t="shared" si="5"/>
        <v>303.625</v>
      </c>
      <c r="FK37" s="80">
        <f>EU37*Prices!$B$13</f>
        <v>97.5</v>
      </c>
      <c r="FL37" s="80">
        <f t="shared" si="6"/>
        <v>311.125</v>
      </c>
      <c r="FM37" s="80">
        <f>EU37*Prices!$B$14</f>
        <v>116.25</v>
      </c>
      <c r="FN37" s="80">
        <f t="shared" si="7"/>
        <v>329.875</v>
      </c>
      <c r="FO37" s="80">
        <f>EU37*Prices!$B$15</f>
        <v>131.25</v>
      </c>
      <c r="FP37" s="80">
        <f t="shared" si="8"/>
        <v>344.875</v>
      </c>
      <c r="FQ37" s="80">
        <f>EU37*Prices!$B$16</f>
        <v>183.75</v>
      </c>
      <c r="FR37" s="80">
        <f t="shared" si="9"/>
        <v>397.375</v>
      </c>
      <c r="FS37" s="80">
        <f>EU37*Prices!$B$17</f>
        <v>0</v>
      </c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R37" s="74">
        <v>27.5</v>
      </c>
      <c r="GS37" s="92">
        <v>36</v>
      </c>
      <c r="GT37" s="93">
        <f t="shared" si="10"/>
        <v>3</v>
      </c>
      <c r="GU37" s="93">
        <f t="shared" si="11"/>
        <v>7.5</v>
      </c>
      <c r="GV37" s="75">
        <v>2</v>
      </c>
      <c r="GW37" s="75"/>
      <c r="GX37" s="76">
        <v>3</v>
      </c>
      <c r="GY37" s="85">
        <v>27.5</v>
      </c>
      <c r="GZ37" s="77">
        <f>(GY37*1.2)*(Prices!$B$5/32)</f>
        <v>41.25</v>
      </c>
      <c r="HA37" s="82">
        <f>(GY37*1.3)*(Prices!$C$4/32)</f>
        <v>71.5</v>
      </c>
      <c r="HB37" s="82">
        <f>GV37*Prices!$B$2+GW37*Prices!$B$3</f>
        <v>80</v>
      </c>
      <c r="HC37" s="79">
        <f>GU37*Prices!$B$9</f>
        <v>45</v>
      </c>
      <c r="HD37" s="80">
        <f t="shared" si="12"/>
        <v>240.75</v>
      </c>
      <c r="HE37" s="80">
        <f>GU37*Prices!$B$10</f>
        <v>67.5</v>
      </c>
      <c r="HF37" s="80">
        <f t="shared" si="13"/>
        <v>263.25</v>
      </c>
      <c r="HG37" s="80">
        <f>GU37*Prices!$B$11</f>
        <v>75</v>
      </c>
      <c r="HH37" s="80">
        <f t="shared" si="14"/>
        <v>270.75</v>
      </c>
      <c r="HI37" s="80">
        <f>GU37*Prices!$B$12</f>
        <v>90</v>
      </c>
      <c r="HJ37" s="80">
        <f t="shared" si="15"/>
        <v>285.75</v>
      </c>
      <c r="HK37" s="80">
        <f>GU37*Prices!$B$13</f>
        <v>97.5</v>
      </c>
      <c r="HL37" s="80">
        <f t="shared" si="16"/>
        <v>293.25</v>
      </c>
      <c r="HM37" s="80">
        <f>GU37*Prices!$B$14</f>
        <v>116.25</v>
      </c>
      <c r="HN37" s="80">
        <f t="shared" si="17"/>
        <v>312</v>
      </c>
      <c r="HO37" s="80">
        <f>GU37*Prices!$B$15</f>
        <v>131.25</v>
      </c>
      <c r="HP37" s="80">
        <f t="shared" si="18"/>
        <v>327</v>
      </c>
      <c r="HQ37" s="80">
        <f>GU37*Prices!$B$16</f>
        <v>183.75</v>
      </c>
      <c r="HR37" s="80">
        <f t="shared" si="19"/>
        <v>379.5</v>
      </c>
      <c r="HS37" s="80">
        <f>GU37*Prices!$B$17</f>
        <v>0</v>
      </c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P37" s="75"/>
      <c r="IS37" s="74">
        <v>27.5</v>
      </c>
      <c r="IT37" s="92">
        <v>36</v>
      </c>
      <c r="IU37" s="93">
        <f t="shared" si="20"/>
        <v>3</v>
      </c>
      <c r="IV37" s="93">
        <f t="shared" si="21"/>
        <v>7.5</v>
      </c>
      <c r="IW37" s="75">
        <v>2</v>
      </c>
      <c r="IX37" s="75"/>
      <c r="IY37" s="76">
        <f t="shared" si="43"/>
        <v>142.56</v>
      </c>
      <c r="IZ37" s="85">
        <v>27.5</v>
      </c>
      <c r="JA37" s="77">
        <f>(IZ37*1.2)*(Prices!$B$5/32)</f>
        <v>41.25</v>
      </c>
      <c r="JB37" s="82">
        <f>(IZ37*1.3)*(Prices!$B$4/32)</f>
        <v>89.375</v>
      </c>
      <c r="JC37" s="82">
        <f>IW37*Prices!$B$2+IX37*Prices!$B$3</f>
        <v>80</v>
      </c>
      <c r="JD37" s="79">
        <f>IV37*Prices!$B$9</f>
        <v>45</v>
      </c>
      <c r="JE37" s="80">
        <f t="shared" si="22"/>
        <v>398.185</v>
      </c>
      <c r="JF37" s="80">
        <f>IV37*Prices!$B$10</f>
        <v>67.5</v>
      </c>
      <c r="JG37" s="80">
        <f t="shared" si="23"/>
        <v>420.685</v>
      </c>
      <c r="JH37" s="80">
        <f>IV37*Prices!$B$11</f>
        <v>75</v>
      </c>
      <c r="JI37" s="80">
        <f t="shared" si="24"/>
        <v>428.185</v>
      </c>
      <c r="JJ37" s="80">
        <f>IV37*Prices!$B$12</f>
        <v>90</v>
      </c>
      <c r="JK37" s="80">
        <f t="shared" si="25"/>
        <v>443.185</v>
      </c>
      <c r="JL37" s="80">
        <f>IV37*Prices!$B$13</f>
        <v>97.5</v>
      </c>
      <c r="JM37" s="80">
        <f t="shared" si="26"/>
        <v>450.685</v>
      </c>
      <c r="JN37" s="80">
        <f>IV37*Prices!$B$14</f>
        <v>116.25</v>
      </c>
      <c r="JO37" s="80">
        <f t="shared" si="27"/>
        <v>469.435</v>
      </c>
      <c r="JP37" s="80">
        <f>IV37*Prices!$B$15</f>
        <v>131.25</v>
      </c>
      <c r="JQ37" s="80">
        <f t="shared" si="28"/>
        <v>484.435</v>
      </c>
      <c r="JR37" s="80">
        <f>IV37*Prices!$B$16</f>
        <v>183.75</v>
      </c>
      <c r="JS37" s="80">
        <f t="shared" si="29"/>
        <v>536.93499999999995</v>
      </c>
      <c r="JT37" s="80">
        <f>IV37*Prices!$B$17</f>
        <v>0</v>
      </c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197">
        <v>0</v>
      </c>
      <c r="LB37" s="200">
        <v>2</v>
      </c>
      <c r="LC37" s="82">
        <f t="shared" si="44"/>
        <v>66.11999999999999</v>
      </c>
      <c r="LD37" s="82">
        <f t="shared" si="45"/>
        <v>87.78</v>
      </c>
      <c r="LE37" s="82">
        <f t="shared" si="46"/>
        <v>16.5</v>
      </c>
      <c r="LF37" s="82">
        <f t="shared" si="47"/>
        <v>49.61999999999999</v>
      </c>
      <c r="LG37" s="80">
        <f t="shared" si="48"/>
        <v>71.28</v>
      </c>
      <c r="LH37" s="234">
        <f t="shared" si="49"/>
        <v>142.56</v>
      </c>
      <c r="LK37" s="74">
        <v>27.5</v>
      </c>
      <c r="LL37" s="92">
        <v>36</v>
      </c>
      <c r="LM37" s="93">
        <f t="shared" si="30"/>
        <v>3</v>
      </c>
      <c r="LN37" s="93">
        <f t="shared" si="31"/>
        <v>7.5</v>
      </c>
      <c r="LO37" s="75">
        <v>2</v>
      </c>
      <c r="LP37" s="75"/>
      <c r="LQ37" s="76">
        <f t="shared" si="50"/>
        <v>142.56</v>
      </c>
      <c r="LR37" s="85">
        <v>27.5</v>
      </c>
      <c r="LS37" s="77">
        <f>(LR37*1.2)*(Prices!$B$5/32)</f>
        <v>41.25</v>
      </c>
      <c r="LT37" s="82">
        <f>(LR37*1.3)*(Prices!$C$4/32)</f>
        <v>71.5</v>
      </c>
      <c r="LU37" s="82">
        <f>LO37*Prices!$B$2+LP37*Prices!$B$3</f>
        <v>80</v>
      </c>
      <c r="LV37" s="79">
        <f>LN37*Prices!$B$9</f>
        <v>45</v>
      </c>
      <c r="LW37" s="80">
        <f t="shared" si="32"/>
        <v>380.31</v>
      </c>
      <c r="LX37" s="80">
        <f>LN37*Prices!$B$10</f>
        <v>67.5</v>
      </c>
      <c r="LY37" s="80">
        <f t="shared" si="33"/>
        <v>402.81</v>
      </c>
      <c r="LZ37" s="80">
        <f>LN37*Prices!$B$11</f>
        <v>75</v>
      </c>
      <c r="MA37" s="80">
        <f t="shared" si="34"/>
        <v>410.31</v>
      </c>
      <c r="MB37" s="80">
        <f>LN37*Prices!$B$12</f>
        <v>90</v>
      </c>
      <c r="MC37" s="80">
        <f t="shared" si="35"/>
        <v>425.31</v>
      </c>
      <c r="MD37" s="80">
        <f>LN37*Prices!$B$13</f>
        <v>97.5</v>
      </c>
      <c r="ME37" s="80">
        <f t="shared" si="36"/>
        <v>432.81</v>
      </c>
      <c r="MF37" s="80">
        <f>LN37*Prices!$B$14</f>
        <v>116.25</v>
      </c>
      <c r="MG37" s="80">
        <f t="shared" si="37"/>
        <v>451.56</v>
      </c>
      <c r="MH37" s="80">
        <f>LN37*Prices!$B$15</f>
        <v>131.25</v>
      </c>
      <c r="MI37" s="80">
        <f t="shared" si="38"/>
        <v>466.56</v>
      </c>
      <c r="MJ37" s="80">
        <f>LN37*Prices!$B$16</f>
        <v>183.75</v>
      </c>
      <c r="MK37" s="80">
        <f t="shared" si="39"/>
        <v>519.05999999999995</v>
      </c>
      <c r="ML37" s="80">
        <f>LN37*Prices!$B$17</f>
        <v>0</v>
      </c>
      <c r="MM37" s="80"/>
      <c r="MN37" s="80"/>
      <c r="MO37" s="80"/>
      <c r="MP37" s="80"/>
      <c r="MQ37" s="80"/>
      <c r="MR37" s="80"/>
      <c r="MS37" s="80"/>
      <c r="MT37" s="80"/>
      <c r="MU37" s="80"/>
      <c r="MV37" s="80"/>
      <c r="MW37" s="80"/>
      <c r="MX37" s="80"/>
      <c r="MY37" s="80"/>
      <c r="MZ37" s="80"/>
      <c r="NA37" s="80"/>
    </row>
    <row r="38" spans="1:365" ht="18" customHeight="1" thickBot="1" x14ac:dyDescent="0.3">
      <c r="A38" s="269" t="s">
        <v>139</v>
      </c>
      <c r="B38" s="176" t="s">
        <v>93</v>
      </c>
      <c r="C38" s="176" t="str">
        <f t="shared" si="40"/>
        <v>Base Cab: 2 drawers (37" to 39" )</v>
      </c>
      <c r="D38" s="177" t="s">
        <v>131</v>
      </c>
      <c r="E38" s="178" t="s">
        <v>115</v>
      </c>
      <c r="F38" s="270" t="s">
        <v>139</v>
      </c>
      <c r="G38" s="261">
        <f>ROUND(FD38/Prices!$B$27,0)</f>
        <v>642</v>
      </c>
      <c r="H38" s="71">
        <f>G38*Prices!$B$6+G38</f>
        <v>738.3</v>
      </c>
      <c r="I38" s="71">
        <f>ROUND(FF38/Prices!$B$27,0)</f>
        <v>700</v>
      </c>
      <c r="J38" s="71">
        <f>I38*Prices!$B$6+I38</f>
        <v>805</v>
      </c>
      <c r="K38" s="71">
        <f>ROUND(FH38/Prices!$B$27,0)</f>
        <v>719</v>
      </c>
      <c r="L38" s="71">
        <f>K38*Prices!$B$6+K38</f>
        <v>826.85</v>
      </c>
      <c r="M38" s="71">
        <f>ROUND(FJ38/Prices!$B$27,0)</f>
        <v>758</v>
      </c>
      <c r="N38" s="71">
        <f>M38*Prices!$B$6+M38</f>
        <v>871.7</v>
      </c>
      <c r="O38" s="71">
        <f>ROUND(FL38/Prices!$B$27,0)</f>
        <v>777</v>
      </c>
      <c r="P38" s="71">
        <f>O38*Prices!$B$6+O38</f>
        <v>893.55</v>
      </c>
      <c r="Q38" s="71">
        <f>ROUND(FN38/Prices!$B$27,0)</f>
        <v>825</v>
      </c>
      <c r="R38" s="71">
        <f>Q38*Prices!$B$6+Q38</f>
        <v>948.75</v>
      </c>
      <c r="S38" s="71">
        <f>ROUND(FP38/Prices!$B$27,0)</f>
        <v>864</v>
      </c>
      <c r="T38" s="71">
        <f>S38*Prices!$B$6+S38</f>
        <v>993.6</v>
      </c>
      <c r="U38" s="71">
        <f>ROUND(FR38/Prices!$B$27,0)</f>
        <v>1000</v>
      </c>
      <c r="V38" s="71">
        <f>U38*Prices!$B$6+U38</f>
        <v>1150</v>
      </c>
      <c r="W38" s="55"/>
      <c r="X38" s="55"/>
      <c r="Y38" s="55"/>
      <c r="Z38" s="55"/>
      <c r="AA38" s="55"/>
      <c r="AB38" s="71">
        <f>ROUND(HD38/Prices!$B$27,0)</f>
        <v>597</v>
      </c>
      <c r="AC38" s="71">
        <f>AB38*Prices!$B$6+AB38</f>
        <v>686.55</v>
      </c>
      <c r="AD38" s="71">
        <f>ROUND(HF38/Prices!$B$27,0)</f>
        <v>655</v>
      </c>
      <c r="AE38" s="71">
        <f>AD38*Prices!$B$6+AD38</f>
        <v>753.25</v>
      </c>
      <c r="AF38" s="71">
        <f>ROUND(HH38/Prices!$B$27,0)</f>
        <v>674</v>
      </c>
      <c r="AG38" s="71">
        <f>AF38*Prices!$B$6+AF38</f>
        <v>775.1</v>
      </c>
      <c r="AH38" s="71">
        <f>ROUND(HJ38/Prices!$B$27,0)</f>
        <v>713</v>
      </c>
      <c r="AI38" s="71">
        <f>AH38*Prices!$B$6+AH38</f>
        <v>819.95</v>
      </c>
      <c r="AJ38" s="71">
        <f>ROUND(HL38/Prices!$B$27,0)</f>
        <v>732</v>
      </c>
      <c r="AK38" s="71">
        <f>AJ38*Prices!$B$6+AJ38</f>
        <v>841.8</v>
      </c>
      <c r="AL38" s="71">
        <f>ROUND(HN38/Prices!$B$27,0)</f>
        <v>781</v>
      </c>
      <c r="AM38" s="71">
        <f>AL38*Prices!$B$6+AL38</f>
        <v>898.15</v>
      </c>
      <c r="AN38" s="71">
        <f>ROUND(HP38/Prices!$B$27,0)</f>
        <v>819</v>
      </c>
      <c r="AO38" s="71">
        <f>AN38*Prices!$B$6+AN38</f>
        <v>941.85</v>
      </c>
      <c r="AP38" s="71">
        <f>ROUND(HR38/Prices!$B$27,0)</f>
        <v>955</v>
      </c>
      <c r="AQ38" s="71">
        <f>AP38*Prices!$B$6+AP38</f>
        <v>1098.25</v>
      </c>
      <c r="AW38" s="71">
        <f t="shared" si="53"/>
        <v>597</v>
      </c>
      <c r="AX38" s="71">
        <f t="shared" si="53"/>
        <v>686.55</v>
      </c>
      <c r="AY38" s="71">
        <f t="shared" si="53"/>
        <v>655</v>
      </c>
      <c r="AZ38" s="71">
        <f t="shared" si="53"/>
        <v>753.25</v>
      </c>
      <c r="BA38" s="71">
        <f t="shared" si="53"/>
        <v>674</v>
      </c>
      <c r="BB38" s="71">
        <f t="shared" si="53"/>
        <v>775.1</v>
      </c>
      <c r="BC38" s="71">
        <f t="shared" si="53"/>
        <v>713</v>
      </c>
      <c r="BD38" s="71">
        <f t="shared" si="53"/>
        <v>819.95</v>
      </c>
      <c r="BE38" s="71">
        <f t="shared" si="53"/>
        <v>732</v>
      </c>
      <c r="BF38" s="71">
        <f t="shared" si="53"/>
        <v>841.8</v>
      </c>
      <c r="BG38" s="71">
        <f t="shared" si="53"/>
        <v>781</v>
      </c>
      <c r="BH38" s="71">
        <f t="shared" si="53"/>
        <v>898.15</v>
      </c>
      <c r="BI38" s="71">
        <f t="shared" si="53"/>
        <v>819</v>
      </c>
      <c r="BJ38" s="71">
        <f t="shared" si="53"/>
        <v>941.85</v>
      </c>
      <c r="BK38" s="71">
        <f t="shared" si="53"/>
        <v>955</v>
      </c>
      <c r="BL38" s="71">
        <f t="shared" si="51"/>
        <v>1098.25</v>
      </c>
      <c r="BM38" s="55"/>
      <c r="BN38" s="72"/>
      <c r="BO38" s="72"/>
      <c r="BP38" s="72"/>
      <c r="BQ38" s="72"/>
      <c r="BR38" s="72"/>
      <c r="BS38" s="72"/>
      <c r="BT38" s="55"/>
      <c r="BU38" s="71">
        <f>ROUND(JE38/Prices!$B$27,0)</f>
        <v>989</v>
      </c>
      <c r="BV38" s="71">
        <f>BU38*Prices!$B$6+BU38</f>
        <v>1137.3499999999999</v>
      </c>
      <c r="BW38" s="71">
        <f>ROUND(JG38/Prices!$B$27,0)</f>
        <v>1047</v>
      </c>
      <c r="BX38" s="71">
        <f>BW38*Prices!$B$6+BW38</f>
        <v>1204.05</v>
      </c>
      <c r="BY38" s="71">
        <f>ROUND(JI38/Prices!$B$27,0)</f>
        <v>1067</v>
      </c>
      <c r="BZ38" s="71">
        <f>BY38*Prices!$B$6+BY38</f>
        <v>1227.05</v>
      </c>
      <c r="CA38" s="71">
        <f>ROUND(JK38/Prices!$B$27,0)</f>
        <v>1105</v>
      </c>
      <c r="CB38" s="71">
        <f>CA38*Prices!$B$6+CA38</f>
        <v>1270.75</v>
      </c>
      <c r="CC38" s="71">
        <f>ROUND(JM38/Prices!$B$27,0)</f>
        <v>1125</v>
      </c>
      <c r="CD38" s="71">
        <f>CC38*Prices!$B$6+CC38</f>
        <v>1293.75</v>
      </c>
      <c r="CE38" s="71">
        <f>ROUND(JO38/Prices!$B$27,0)</f>
        <v>1173</v>
      </c>
      <c r="CF38" s="71">
        <f>CE38*Prices!$B$6+CE38</f>
        <v>1348.95</v>
      </c>
      <c r="CG38" s="71">
        <f>ROUND(JQ38/Prices!$B$27,0)</f>
        <v>1212</v>
      </c>
      <c r="CH38" s="71">
        <f>CG38*Prices!$B$6+CG38</f>
        <v>1393.8</v>
      </c>
      <c r="CI38" s="71">
        <f>ROUND(JS38/Prices!$B$27,0)</f>
        <v>1347</v>
      </c>
      <c r="CJ38" s="71">
        <f>CI38*Prices!$B$6+CI38</f>
        <v>1549.05</v>
      </c>
      <c r="CK38" s="55"/>
      <c r="CL38" s="55"/>
      <c r="CM38" s="55"/>
      <c r="CN38" s="55"/>
      <c r="CO38" s="55"/>
      <c r="CP38" s="71">
        <f>ROUND(LW38/Prices!$B$27,0)</f>
        <v>945</v>
      </c>
      <c r="CQ38" s="71">
        <f>CP38*Prices!$B$6+CP38</f>
        <v>1086.75</v>
      </c>
      <c r="CR38" s="71">
        <f>ROUND(LY38/Prices!$B$27,0)</f>
        <v>1003</v>
      </c>
      <c r="CS38" s="71">
        <f>CR38*Prices!$B$6+CR38</f>
        <v>1153.45</v>
      </c>
      <c r="CT38" s="71">
        <f>ROUND(MA38/Prices!$B$27,0)</f>
        <v>1022</v>
      </c>
      <c r="CU38" s="71">
        <f>CT38*Prices!$B$6+CT38</f>
        <v>1175.3</v>
      </c>
      <c r="CV38" s="71">
        <f>ROUND(MC38/Prices!$B$27,0)</f>
        <v>1061</v>
      </c>
      <c r="CW38" s="71">
        <f>CV38*Prices!$B$6+CV38</f>
        <v>1220.1500000000001</v>
      </c>
      <c r="CX38" s="71">
        <f>ROUND(ME38/Prices!$B$27,0)</f>
        <v>1080</v>
      </c>
      <c r="CY38" s="71">
        <f>CX38*Prices!$B$6+CX38</f>
        <v>1242</v>
      </c>
      <c r="CZ38" s="71">
        <f>ROUND(MG38/Prices!$B$27,0)</f>
        <v>1128</v>
      </c>
      <c r="DA38" s="71">
        <f>CZ38*Prices!$B$6+CZ38</f>
        <v>1297.2</v>
      </c>
      <c r="DB38" s="71">
        <f>ROUND(MI38/Prices!$B$27,0)</f>
        <v>1167</v>
      </c>
      <c r="DC38" s="71">
        <f>DB38*Prices!$B$6+DB38</f>
        <v>1342.05</v>
      </c>
      <c r="DD38" s="71">
        <f>ROUND(MK38/Prices!$B$27,0)</f>
        <v>1302</v>
      </c>
      <c r="DE38" s="71">
        <f>DD38*Prices!$B$6+DD38</f>
        <v>1497.3</v>
      </c>
      <c r="DK38" s="71">
        <f t="shared" si="54"/>
        <v>945</v>
      </c>
      <c r="DL38" s="71">
        <f t="shared" si="54"/>
        <v>1086.75</v>
      </c>
      <c r="DM38" s="71">
        <f t="shared" si="54"/>
        <v>1003</v>
      </c>
      <c r="DN38" s="71">
        <f t="shared" si="54"/>
        <v>1153.45</v>
      </c>
      <c r="DO38" s="71">
        <f t="shared" si="54"/>
        <v>1022</v>
      </c>
      <c r="DP38" s="71">
        <f t="shared" si="54"/>
        <v>1175.3</v>
      </c>
      <c r="DQ38" s="71">
        <f t="shared" si="54"/>
        <v>1061</v>
      </c>
      <c r="DR38" s="71">
        <f t="shared" si="54"/>
        <v>1220.1500000000001</v>
      </c>
      <c r="DS38" s="71">
        <f t="shared" si="54"/>
        <v>1080</v>
      </c>
      <c r="DT38" s="71">
        <f t="shared" si="54"/>
        <v>1242</v>
      </c>
      <c r="DU38" s="71">
        <f t="shared" si="54"/>
        <v>1128</v>
      </c>
      <c r="DV38" s="71">
        <f t="shared" si="54"/>
        <v>1297.2</v>
      </c>
      <c r="DW38" s="71">
        <f t="shared" si="54"/>
        <v>1167</v>
      </c>
      <c r="DX38" s="71">
        <f t="shared" si="54"/>
        <v>1342.05</v>
      </c>
      <c r="DY38" s="71">
        <f t="shared" si="54"/>
        <v>1302</v>
      </c>
      <c r="DZ38" s="71">
        <f t="shared" si="52"/>
        <v>1497.3</v>
      </c>
      <c r="EA38" s="55"/>
      <c r="EB38" s="55"/>
      <c r="EC38" s="72"/>
      <c r="ED38" s="72"/>
      <c r="EE38" s="72"/>
      <c r="EF38" s="72"/>
      <c r="EG38" s="72"/>
      <c r="EH38" s="72"/>
      <c r="EI38" s="55"/>
      <c r="EJ38" s="55"/>
      <c r="EK38" s="55"/>
      <c r="EL38" s="55"/>
      <c r="EM38" s="55"/>
      <c r="EN38" s="55"/>
      <c r="EO38" s="75"/>
      <c r="ER38" s="74">
        <v>29</v>
      </c>
      <c r="ES38" s="49">
        <v>39</v>
      </c>
      <c r="ET38" s="55">
        <f t="shared" si="41"/>
        <v>3.25</v>
      </c>
      <c r="EU38" s="55">
        <f t="shared" si="42"/>
        <v>8.125</v>
      </c>
      <c r="EV38" s="75">
        <v>2</v>
      </c>
      <c r="EX38" s="76">
        <v>3</v>
      </c>
      <c r="EY38" s="75">
        <v>29</v>
      </c>
      <c r="EZ38" s="77">
        <f>(EY38*1.2)*(Prices!$B$5/32)</f>
        <v>43.5</v>
      </c>
      <c r="FA38" s="82">
        <f>(EY38*1.3)*(Prices!$B$4/32)</f>
        <v>94.25</v>
      </c>
      <c r="FB38" s="82">
        <f>EV38*Prices!$B$2+EW38*Prices!$B$3</f>
        <v>80</v>
      </c>
      <c r="FC38" s="79">
        <f>EU38*Prices!$B$9</f>
        <v>48.75</v>
      </c>
      <c r="FD38" s="80">
        <f t="shared" si="2"/>
        <v>269.5</v>
      </c>
      <c r="FE38" s="80">
        <f>EU38*Prices!$B$10</f>
        <v>73.125</v>
      </c>
      <c r="FF38" s="80">
        <f t="shared" si="3"/>
        <v>293.875</v>
      </c>
      <c r="FG38" s="80">
        <f>EU38*Prices!$B$11</f>
        <v>81.25</v>
      </c>
      <c r="FH38" s="80">
        <f t="shared" si="4"/>
        <v>302</v>
      </c>
      <c r="FI38" s="80">
        <f>EU38*Prices!$B$12</f>
        <v>97.5</v>
      </c>
      <c r="FJ38" s="80">
        <f t="shared" si="5"/>
        <v>318.25</v>
      </c>
      <c r="FK38" s="80">
        <f>EU38*Prices!$B$13</f>
        <v>105.625</v>
      </c>
      <c r="FL38" s="80">
        <f t="shared" si="6"/>
        <v>326.375</v>
      </c>
      <c r="FM38" s="80">
        <f>EU38*Prices!$B$14</f>
        <v>125.9375</v>
      </c>
      <c r="FN38" s="80">
        <f t="shared" si="7"/>
        <v>346.6875</v>
      </c>
      <c r="FO38" s="80">
        <f>EU38*Prices!$B$15</f>
        <v>142.1875</v>
      </c>
      <c r="FP38" s="80">
        <f t="shared" si="8"/>
        <v>362.9375</v>
      </c>
      <c r="FQ38" s="80">
        <f>EU38*Prices!$B$16</f>
        <v>199.0625</v>
      </c>
      <c r="FR38" s="80">
        <f t="shared" si="9"/>
        <v>419.8125</v>
      </c>
      <c r="FS38" s="80">
        <f>EU38*Prices!$B$17</f>
        <v>0</v>
      </c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R38" s="74">
        <v>29</v>
      </c>
      <c r="GS38" s="49">
        <v>39</v>
      </c>
      <c r="GT38" s="55">
        <f t="shared" si="10"/>
        <v>3.25</v>
      </c>
      <c r="GU38" s="55">
        <f t="shared" si="11"/>
        <v>8.125</v>
      </c>
      <c r="GV38" s="75">
        <v>2</v>
      </c>
      <c r="GW38" s="75"/>
      <c r="GX38" s="76">
        <v>3</v>
      </c>
      <c r="GY38" s="75">
        <v>29</v>
      </c>
      <c r="GZ38" s="77">
        <f>(GY38*1.2)*(Prices!$B$5/32)</f>
        <v>43.5</v>
      </c>
      <c r="HA38" s="82">
        <f>(GY38*1.3)*(Prices!$C$4/32)</f>
        <v>75.400000000000006</v>
      </c>
      <c r="HB38" s="82">
        <f>GV38*Prices!$B$2+GW38*Prices!$B$3</f>
        <v>80</v>
      </c>
      <c r="HC38" s="79">
        <f>GU38*Prices!$B$9</f>
        <v>48.75</v>
      </c>
      <c r="HD38" s="80">
        <f t="shared" si="12"/>
        <v>250.65</v>
      </c>
      <c r="HE38" s="80">
        <f>GU38*Prices!$B$10</f>
        <v>73.125</v>
      </c>
      <c r="HF38" s="80">
        <f t="shared" si="13"/>
        <v>275.02499999999998</v>
      </c>
      <c r="HG38" s="80">
        <f>GU38*Prices!$B$11</f>
        <v>81.25</v>
      </c>
      <c r="HH38" s="80">
        <f t="shared" si="14"/>
        <v>283.14999999999998</v>
      </c>
      <c r="HI38" s="80">
        <f>GU38*Prices!$B$12</f>
        <v>97.5</v>
      </c>
      <c r="HJ38" s="80">
        <f t="shared" si="15"/>
        <v>299.39999999999998</v>
      </c>
      <c r="HK38" s="80">
        <f>GU38*Prices!$B$13</f>
        <v>105.625</v>
      </c>
      <c r="HL38" s="80">
        <f t="shared" si="16"/>
        <v>307.52499999999998</v>
      </c>
      <c r="HM38" s="80">
        <f>GU38*Prices!$B$14</f>
        <v>125.9375</v>
      </c>
      <c r="HN38" s="80">
        <f t="shared" si="17"/>
        <v>327.83749999999998</v>
      </c>
      <c r="HO38" s="80">
        <f>GU38*Prices!$B$15</f>
        <v>142.1875</v>
      </c>
      <c r="HP38" s="80">
        <f t="shared" si="18"/>
        <v>344.08749999999998</v>
      </c>
      <c r="HQ38" s="80">
        <f>GU38*Prices!$B$16</f>
        <v>199.0625</v>
      </c>
      <c r="HR38" s="80">
        <f t="shared" si="19"/>
        <v>400.96249999999998</v>
      </c>
      <c r="HS38" s="80">
        <f>GU38*Prices!$B$17</f>
        <v>0</v>
      </c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P38" s="75"/>
      <c r="IS38" s="74">
        <v>29</v>
      </c>
      <c r="IT38" s="49">
        <v>39</v>
      </c>
      <c r="IU38" s="55">
        <f t="shared" si="20"/>
        <v>3.25</v>
      </c>
      <c r="IV38" s="55">
        <f t="shared" si="21"/>
        <v>8.125</v>
      </c>
      <c r="IW38" s="75">
        <v>2</v>
      </c>
      <c r="IX38" s="75"/>
      <c r="IY38" s="76">
        <f t="shared" si="43"/>
        <v>149.05000000000001</v>
      </c>
      <c r="IZ38" s="75">
        <v>29</v>
      </c>
      <c r="JA38" s="77">
        <f>(IZ38*1.2)*(Prices!$B$5/32)</f>
        <v>43.5</v>
      </c>
      <c r="JB38" s="82">
        <f>(IZ38*1.3)*(Prices!$B$4/32)</f>
        <v>94.25</v>
      </c>
      <c r="JC38" s="82">
        <f>IW38*Prices!$B$2+IX38*Prices!$B$3</f>
        <v>80</v>
      </c>
      <c r="JD38" s="79">
        <f>IV38*Prices!$B$9</f>
        <v>48.75</v>
      </c>
      <c r="JE38" s="80">
        <f t="shared" si="22"/>
        <v>415.55</v>
      </c>
      <c r="JF38" s="80">
        <f>IV38*Prices!$B$10</f>
        <v>73.125</v>
      </c>
      <c r="JG38" s="80">
        <f t="shared" si="23"/>
        <v>439.92500000000001</v>
      </c>
      <c r="JH38" s="80">
        <f>IV38*Prices!$B$11</f>
        <v>81.25</v>
      </c>
      <c r="JI38" s="80">
        <f t="shared" si="24"/>
        <v>448.05</v>
      </c>
      <c r="JJ38" s="80">
        <f>IV38*Prices!$B$12</f>
        <v>97.5</v>
      </c>
      <c r="JK38" s="80">
        <f t="shared" si="25"/>
        <v>464.3</v>
      </c>
      <c r="JL38" s="80">
        <f>IV38*Prices!$B$13</f>
        <v>105.625</v>
      </c>
      <c r="JM38" s="80">
        <f t="shared" si="26"/>
        <v>472.42500000000001</v>
      </c>
      <c r="JN38" s="80">
        <f>IV38*Prices!$B$14</f>
        <v>125.9375</v>
      </c>
      <c r="JO38" s="80">
        <f t="shared" si="27"/>
        <v>492.73750000000001</v>
      </c>
      <c r="JP38" s="80">
        <f>IV38*Prices!$B$15</f>
        <v>142.1875</v>
      </c>
      <c r="JQ38" s="80">
        <f t="shared" si="28"/>
        <v>508.98750000000001</v>
      </c>
      <c r="JR38" s="80">
        <f>IV38*Prices!$B$16</f>
        <v>199.0625</v>
      </c>
      <c r="JS38" s="80">
        <f t="shared" si="29"/>
        <v>565.86249999999995</v>
      </c>
      <c r="JT38" s="80">
        <f>IV38*Prices!$B$17</f>
        <v>0</v>
      </c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  <c r="KZ38" s="80"/>
      <c r="LA38" s="197">
        <v>0</v>
      </c>
      <c r="LB38" s="200">
        <v>2</v>
      </c>
      <c r="LC38" s="82">
        <f t="shared" si="44"/>
        <v>69.599999999999994</v>
      </c>
      <c r="LD38" s="82">
        <f t="shared" si="45"/>
        <v>92.4</v>
      </c>
      <c r="LE38" s="82">
        <f t="shared" si="46"/>
        <v>17.875</v>
      </c>
      <c r="LF38" s="82">
        <f t="shared" si="47"/>
        <v>51.724999999999994</v>
      </c>
      <c r="LG38" s="80">
        <f t="shared" si="48"/>
        <v>74.525000000000006</v>
      </c>
      <c r="LH38" s="234">
        <f t="shared" si="49"/>
        <v>149.05000000000001</v>
      </c>
      <c r="LK38" s="74">
        <v>29</v>
      </c>
      <c r="LL38" s="49">
        <v>39</v>
      </c>
      <c r="LM38" s="55">
        <f t="shared" si="30"/>
        <v>3.25</v>
      </c>
      <c r="LN38" s="55">
        <f t="shared" si="31"/>
        <v>8.125</v>
      </c>
      <c r="LO38" s="75">
        <v>2</v>
      </c>
      <c r="LP38" s="75"/>
      <c r="LQ38" s="76">
        <f t="shared" si="50"/>
        <v>149.05000000000001</v>
      </c>
      <c r="LR38" s="75">
        <v>29</v>
      </c>
      <c r="LS38" s="77">
        <f>(LR38*1.2)*(Prices!$B$5/32)</f>
        <v>43.5</v>
      </c>
      <c r="LT38" s="82">
        <f>(LR38*1.3)*(Prices!$C$4/32)</f>
        <v>75.400000000000006</v>
      </c>
      <c r="LU38" s="82">
        <f>LO38*Prices!$B$2+LP38*Prices!$B$3</f>
        <v>80</v>
      </c>
      <c r="LV38" s="79">
        <f>LN38*Prices!$B$9</f>
        <v>48.75</v>
      </c>
      <c r="LW38" s="80">
        <f t="shared" si="32"/>
        <v>396.70000000000005</v>
      </c>
      <c r="LX38" s="80">
        <f>LN38*Prices!$B$10</f>
        <v>73.125</v>
      </c>
      <c r="LY38" s="80">
        <f t="shared" si="33"/>
        <v>421.07499999999999</v>
      </c>
      <c r="LZ38" s="80">
        <f>LN38*Prices!$B$11</f>
        <v>81.25</v>
      </c>
      <c r="MA38" s="80">
        <f t="shared" si="34"/>
        <v>429.2</v>
      </c>
      <c r="MB38" s="80">
        <f>LN38*Prices!$B$12</f>
        <v>97.5</v>
      </c>
      <c r="MC38" s="80">
        <f t="shared" si="35"/>
        <v>445.45</v>
      </c>
      <c r="MD38" s="80">
        <f>LN38*Prices!$B$13</f>
        <v>105.625</v>
      </c>
      <c r="ME38" s="80">
        <f t="shared" si="36"/>
        <v>453.57499999999999</v>
      </c>
      <c r="MF38" s="80">
        <f>LN38*Prices!$B$14</f>
        <v>125.9375</v>
      </c>
      <c r="MG38" s="80">
        <f t="shared" si="37"/>
        <v>473.88749999999999</v>
      </c>
      <c r="MH38" s="80">
        <f>LN38*Prices!$B$15</f>
        <v>142.1875</v>
      </c>
      <c r="MI38" s="80">
        <f t="shared" si="38"/>
        <v>490.13749999999999</v>
      </c>
      <c r="MJ38" s="80">
        <f>LN38*Prices!$B$16</f>
        <v>199.0625</v>
      </c>
      <c r="MK38" s="80">
        <f t="shared" si="39"/>
        <v>547.01250000000005</v>
      </c>
      <c r="ML38" s="80">
        <f>LN38*Prices!$B$17</f>
        <v>0</v>
      </c>
      <c r="MM38" s="80"/>
      <c r="MN38" s="80"/>
      <c r="MO38" s="80"/>
      <c r="MP38" s="80"/>
      <c r="MQ38" s="80"/>
      <c r="MR38" s="80"/>
      <c r="MS38" s="80"/>
      <c r="MT38" s="80"/>
      <c r="MU38" s="80"/>
      <c r="MV38" s="80"/>
      <c r="MW38" s="80"/>
      <c r="MX38" s="80"/>
      <c r="MY38" s="80"/>
      <c r="MZ38" s="80"/>
      <c r="NA38" s="80"/>
    </row>
    <row r="39" spans="1:365" ht="18" customHeight="1" thickBot="1" x14ac:dyDescent="0.3">
      <c r="A39" s="277"/>
      <c r="B39" s="278"/>
      <c r="C39" s="278"/>
      <c r="D39" s="279"/>
      <c r="E39" s="280"/>
      <c r="F39" s="281"/>
      <c r="G39" s="26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55"/>
      <c r="X39" s="55"/>
      <c r="Y39" s="55"/>
      <c r="Z39" s="55"/>
      <c r="AA39" s="55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55"/>
      <c r="BN39" s="72"/>
      <c r="BO39" s="72"/>
      <c r="BP39" s="72"/>
      <c r="BQ39" s="72"/>
      <c r="BR39" s="72"/>
      <c r="BS39" s="72"/>
      <c r="BT39" s="55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55"/>
      <c r="CL39" s="55"/>
      <c r="CM39" s="55"/>
      <c r="CN39" s="55"/>
      <c r="CO39" s="55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55"/>
      <c r="EB39" s="55"/>
      <c r="EC39" s="72"/>
      <c r="ED39" s="72"/>
      <c r="EE39" s="72"/>
      <c r="EF39" s="72"/>
      <c r="EG39" s="72"/>
      <c r="EH39" s="72"/>
      <c r="EI39" s="55"/>
      <c r="EJ39" s="55"/>
      <c r="EK39" s="55"/>
      <c r="EL39" s="55"/>
      <c r="EM39" s="55"/>
      <c r="EN39" s="55"/>
      <c r="EO39" s="75"/>
      <c r="ER39" s="74"/>
      <c r="EZ39" s="77"/>
      <c r="FC39" s="79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R39" s="74"/>
      <c r="GS39" s="49"/>
      <c r="GT39" s="55"/>
      <c r="GU39" s="55"/>
      <c r="GV39" s="75"/>
      <c r="GW39" s="75"/>
      <c r="GX39" s="76"/>
      <c r="GZ39" s="77"/>
      <c r="HA39" s="82"/>
      <c r="HB39" s="82"/>
      <c r="HC39" s="79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P39" s="75"/>
      <c r="IS39" s="74"/>
      <c r="IT39" s="49"/>
      <c r="IW39" s="75"/>
      <c r="IX39" s="75"/>
      <c r="IY39" s="76"/>
      <c r="IZ39" s="75"/>
      <c r="JA39" s="77"/>
      <c r="JB39" s="82"/>
      <c r="JC39" s="82"/>
      <c r="JD39" s="79"/>
      <c r="JE39" s="80"/>
      <c r="JF39" s="80"/>
      <c r="JG39" s="80"/>
      <c r="JH39" s="80"/>
      <c r="JI39" s="80"/>
      <c r="JJ39" s="80"/>
      <c r="JK39" s="80"/>
      <c r="JL39" s="80"/>
      <c r="JM39" s="80"/>
      <c r="JN39" s="80"/>
      <c r="JO39" s="80"/>
      <c r="JP39" s="80"/>
      <c r="JQ39" s="80"/>
      <c r="JR39" s="80"/>
      <c r="JS39" s="80"/>
      <c r="JT39" s="80"/>
      <c r="JU39" s="80"/>
      <c r="JV39" s="80"/>
      <c r="JW39" s="80"/>
      <c r="JX39" s="80"/>
      <c r="JY39" s="80"/>
      <c r="JZ39" s="80"/>
      <c r="KA39" s="80"/>
      <c r="KB39" s="80"/>
      <c r="KC39" s="80"/>
      <c r="KD39" s="80"/>
      <c r="KE39" s="80"/>
      <c r="KF39" s="80"/>
      <c r="KG39" s="80"/>
      <c r="KH39" s="80"/>
      <c r="KI39" s="80"/>
      <c r="KJ39" s="80"/>
      <c r="KK39" s="80"/>
      <c r="KL39" s="80"/>
      <c r="KM39" s="80"/>
      <c r="KN39" s="80"/>
      <c r="KO39" s="80"/>
      <c r="KP39" s="80"/>
      <c r="KQ39" s="80"/>
      <c r="KR39" s="80"/>
      <c r="KS39" s="80"/>
      <c r="KT39" s="80"/>
      <c r="KU39" s="80"/>
      <c r="KV39" s="80"/>
      <c r="KW39" s="80"/>
      <c r="KX39" s="80"/>
      <c r="KY39" s="80"/>
      <c r="KZ39" s="80"/>
      <c r="LF39" s="82"/>
      <c r="LG39" s="80"/>
      <c r="LH39" s="234"/>
      <c r="LK39" s="74"/>
      <c r="LL39" s="49"/>
      <c r="LO39" s="75"/>
      <c r="LP39" s="75"/>
      <c r="LQ39" s="76"/>
      <c r="LR39" s="75"/>
      <c r="LS39" s="77"/>
      <c r="LT39" s="82"/>
      <c r="LU39" s="82"/>
      <c r="LV39" s="79"/>
      <c r="LW39" s="80"/>
      <c r="LX39" s="80"/>
      <c r="LY39" s="80"/>
      <c r="LZ39" s="80"/>
      <c r="MA39" s="80"/>
      <c r="MB39" s="80"/>
      <c r="MC39" s="80"/>
      <c r="MD39" s="80"/>
      <c r="ME39" s="80"/>
      <c r="MF39" s="80"/>
      <c r="MG39" s="80"/>
      <c r="MH39" s="80"/>
      <c r="MI39" s="80"/>
      <c r="MJ39" s="80"/>
      <c r="MK39" s="80"/>
      <c r="ML39" s="80"/>
      <c r="MM39" s="80"/>
      <c r="MN39" s="80"/>
      <c r="MO39" s="80"/>
      <c r="MP39" s="80"/>
      <c r="MQ39" s="80"/>
      <c r="MR39" s="80"/>
      <c r="MS39" s="80"/>
      <c r="MT39" s="80"/>
      <c r="MU39" s="80"/>
      <c r="MV39" s="80"/>
      <c r="MW39" s="80"/>
      <c r="MX39" s="80"/>
      <c r="MY39" s="80"/>
      <c r="MZ39" s="80"/>
      <c r="NA39" s="80"/>
    </row>
    <row r="40" spans="1:365" ht="18" customHeight="1" x14ac:dyDescent="0.25">
      <c r="A40" s="151" t="s">
        <v>140</v>
      </c>
      <c r="B40" s="152" t="s">
        <v>93</v>
      </c>
      <c r="C40" s="152" t="str">
        <f t="shared" si="40"/>
        <v>Base Cab: 2 drawers, 1 pullout (13" to 15")</v>
      </c>
      <c r="D40" s="121" t="s">
        <v>141</v>
      </c>
      <c r="E40" s="153" t="s">
        <v>97</v>
      </c>
      <c r="F40" s="266" t="s">
        <v>140</v>
      </c>
      <c r="G40" s="261">
        <f>ROUND(FD40/Prices!$B$27,0)</f>
        <v>578</v>
      </c>
      <c r="H40" s="71">
        <f>G40*Prices!$B$6+G40</f>
        <v>664.7</v>
      </c>
      <c r="I40" s="71">
        <f>ROUND(FF40/Prices!$B$27,0)</f>
        <v>600</v>
      </c>
      <c r="J40" s="71">
        <f>I40*Prices!$B$6+I40</f>
        <v>690</v>
      </c>
      <c r="K40" s="71">
        <f>ROUND(FH40/Prices!$B$27,0)</f>
        <v>608</v>
      </c>
      <c r="L40" s="71">
        <f>K40*Prices!$B$6+K40</f>
        <v>699.2</v>
      </c>
      <c r="M40" s="71">
        <f>ROUND(FJ40/Prices!$B$27,0)</f>
        <v>623</v>
      </c>
      <c r="N40" s="71">
        <f>M40*Prices!$B$6+M40</f>
        <v>716.45</v>
      </c>
      <c r="O40" s="71">
        <f>ROUND(FL40/Prices!$B$27,0)</f>
        <v>630</v>
      </c>
      <c r="P40" s="71">
        <f>O40*Prices!$B$6+O40</f>
        <v>724.5</v>
      </c>
      <c r="Q40" s="71">
        <f>ROUND(FN40/Prices!$B$27,0)</f>
        <v>649</v>
      </c>
      <c r="R40" s="71">
        <f>Q40*Prices!$B$6+Q40</f>
        <v>746.35</v>
      </c>
      <c r="S40" s="71">
        <f>ROUND(FP40/Prices!$B$27,0)</f>
        <v>664</v>
      </c>
      <c r="T40" s="71">
        <f>S40*Prices!$B$6+S40</f>
        <v>763.6</v>
      </c>
      <c r="U40" s="71">
        <f>ROUND(FR40/Prices!$B$27,0)</f>
        <v>716</v>
      </c>
      <c r="V40" s="71">
        <f>U40*Prices!$B$6+U40</f>
        <v>823.4</v>
      </c>
      <c r="W40" s="55"/>
      <c r="X40" s="55"/>
      <c r="Y40" s="55"/>
      <c r="Z40" s="55"/>
      <c r="AA40" s="55"/>
      <c r="AB40" s="71">
        <f>ROUND(HD40/Prices!$B$27,0)</f>
        <v>550</v>
      </c>
      <c r="AC40" s="71">
        <f>AB40*Prices!$B$6+AB40</f>
        <v>632.5</v>
      </c>
      <c r="AD40" s="71">
        <f>ROUND(HF40/Prices!$B$27,0)</f>
        <v>572</v>
      </c>
      <c r="AE40" s="71">
        <f>AD40*Prices!$B$6+AD40</f>
        <v>657.8</v>
      </c>
      <c r="AF40" s="71">
        <f>ROUND(HH40/Prices!$B$27,0)</f>
        <v>580</v>
      </c>
      <c r="AG40" s="71">
        <f>AF40*Prices!$B$6+AF40</f>
        <v>667</v>
      </c>
      <c r="AH40" s="71">
        <f>ROUND(HJ40/Prices!$B$27,0)</f>
        <v>595</v>
      </c>
      <c r="AI40" s="71">
        <f>AH40*Prices!$B$6+AH40</f>
        <v>684.25</v>
      </c>
      <c r="AJ40" s="71">
        <f>ROUND(HL40/Prices!$B$27,0)</f>
        <v>602</v>
      </c>
      <c r="AK40" s="71">
        <f>AJ40*Prices!$B$6+AJ40</f>
        <v>692.3</v>
      </c>
      <c r="AL40" s="71">
        <f>ROUND(HN40/Prices!$B$27,0)</f>
        <v>621</v>
      </c>
      <c r="AM40" s="71">
        <f>AL40*Prices!$B$6+AL40</f>
        <v>714.15</v>
      </c>
      <c r="AN40" s="71">
        <f>ROUND(HP40/Prices!$B$27,0)</f>
        <v>636</v>
      </c>
      <c r="AO40" s="71">
        <f>AN40*Prices!$B$6+AN40</f>
        <v>731.4</v>
      </c>
      <c r="AP40" s="71">
        <f>ROUND(HR40/Prices!$B$27,0)</f>
        <v>688</v>
      </c>
      <c r="AQ40" s="71">
        <f>AP40*Prices!$B$6+AP40</f>
        <v>791.2</v>
      </c>
      <c r="AW40" s="71">
        <f t="shared" ref="AW40:BK57" si="55">AB40</f>
        <v>550</v>
      </c>
      <c r="AX40" s="71">
        <f t="shared" si="55"/>
        <v>632.5</v>
      </c>
      <c r="AY40" s="71">
        <f t="shared" si="55"/>
        <v>572</v>
      </c>
      <c r="AZ40" s="71">
        <f t="shared" si="55"/>
        <v>657.8</v>
      </c>
      <c r="BA40" s="71">
        <f t="shared" si="55"/>
        <v>580</v>
      </c>
      <c r="BB40" s="71">
        <f t="shared" si="55"/>
        <v>667</v>
      </c>
      <c r="BC40" s="71">
        <f t="shared" si="55"/>
        <v>595</v>
      </c>
      <c r="BD40" s="71">
        <f t="shared" si="55"/>
        <v>684.25</v>
      </c>
      <c r="BE40" s="71">
        <f t="shared" si="55"/>
        <v>602</v>
      </c>
      <c r="BF40" s="71">
        <f t="shared" si="55"/>
        <v>692.3</v>
      </c>
      <c r="BG40" s="71">
        <f t="shared" si="55"/>
        <v>621</v>
      </c>
      <c r="BH40" s="71">
        <f t="shared" si="55"/>
        <v>714.15</v>
      </c>
      <c r="BI40" s="71">
        <f t="shared" si="55"/>
        <v>636</v>
      </c>
      <c r="BJ40" s="71">
        <f t="shared" si="55"/>
        <v>731.4</v>
      </c>
      <c r="BK40" s="71">
        <f t="shared" si="55"/>
        <v>688</v>
      </c>
      <c r="BL40" s="71">
        <f t="shared" si="51"/>
        <v>791.2</v>
      </c>
      <c r="BM40" s="55"/>
      <c r="BN40" s="72"/>
      <c r="BO40" s="72"/>
      <c r="BP40" s="72"/>
      <c r="BQ40" s="72"/>
      <c r="BR40" s="72"/>
      <c r="BS40" s="72"/>
      <c r="BT40" s="55"/>
      <c r="BU40" s="71">
        <f>ROUND(JE40/Prices!$B$27,0)</f>
        <v>765</v>
      </c>
      <c r="BV40" s="71">
        <f>BU40*Prices!$B$6+BU40</f>
        <v>879.75</v>
      </c>
      <c r="BW40" s="71">
        <f>ROUND(JG40/Prices!$B$27,0)</f>
        <v>788</v>
      </c>
      <c r="BX40" s="71">
        <f>BW40*Prices!$B$6+BW40</f>
        <v>906.2</v>
      </c>
      <c r="BY40" s="71">
        <f>ROUND(JI40/Prices!$B$27,0)</f>
        <v>795</v>
      </c>
      <c r="BZ40" s="71">
        <f>BY40*Prices!$B$6+BY40</f>
        <v>914.25</v>
      </c>
      <c r="CA40" s="71">
        <f>ROUND(JK40/Prices!$B$27,0)</f>
        <v>810</v>
      </c>
      <c r="CB40" s="71">
        <f>CA40*Prices!$B$6+CA40</f>
        <v>931.5</v>
      </c>
      <c r="CC40" s="71">
        <f>ROUND(JM40/Prices!$B$27,0)</f>
        <v>817</v>
      </c>
      <c r="CD40" s="71">
        <f>CC40*Prices!$B$6+CC40</f>
        <v>939.55</v>
      </c>
      <c r="CE40" s="71">
        <f>ROUND(JO40/Prices!$B$27,0)</f>
        <v>836</v>
      </c>
      <c r="CF40" s="71">
        <f>CE40*Prices!$B$6+CE40</f>
        <v>961.4</v>
      </c>
      <c r="CG40" s="71">
        <f>ROUND(JQ40/Prices!$B$27,0)</f>
        <v>851</v>
      </c>
      <c r="CH40" s="71">
        <f>CG40*Prices!$B$6+CG40</f>
        <v>978.65</v>
      </c>
      <c r="CI40" s="71">
        <f>ROUND(JS40/Prices!$B$27,0)</f>
        <v>903</v>
      </c>
      <c r="CJ40" s="71">
        <f>CI40*Prices!$B$6+CI40</f>
        <v>1038.45</v>
      </c>
      <c r="CK40" s="55"/>
      <c r="CL40" s="55"/>
      <c r="CM40" s="55"/>
      <c r="CN40" s="55"/>
      <c r="CO40" s="55"/>
      <c r="CP40" s="71">
        <f>ROUND(LW40/Prices!$B$27,0)</f>
        <v>737</v>
      </c>
      <c r="CQ40" s="71">
        <f>CP40*Prices!$B$6+CP40</f>
        <v>847.55</v>
      </c>
      <c r="CR40" s="71">
        <f>ROUND(LY40/Prices!$B$27,0)</f>
        <v>760</v>
      </c>
      <c r="CS40" s="71">
        <f>CR40*Prices!$B$6+CR40</f>
        <v>874</v>
      </c>
      <c r="CT40" s="71">
        <f>ROUND(MA40/Prices!$B$27,0)</f>
        <v>767</v>
      </c>
      <c r="CU40" s="71">
        <f>CT40*Prices!$B$6+CT40</f>
        <v>882.05</v>
      </c>
      <c r="CV40" s="71">
        <f>ROUND(MC40/Prices!$B$27,0)</f>
        <v>782</v>
      </c>
      <c r="CW40" s="71">
        <f>CV40*Prices!$B$6+CV40</f>
        <v>899.3</v>
      </c>
      <c r="CX40" s="71">
        <f>ROUND(ME40/Prices!$B$27,0)</f>
        <v>789</v>
      </c>
      <c r="CY40" s="71">
        <f>CX40*Prices!$B$6+CX40</f>
        <v>907.35</v>
      </c>
      <c r="CZ40" s="71">
        <f>ROUND(MG40/Prices!$B$27,0)</f>
        <v>808</v>
      </c>
      <c r="DA40" s="71">
        <f>CZ40*Prices!$B$6+CZ40</f>
        <v>929.2</v>
      </c>
      <c r="DB40" s="71">
        <f>ROUND(MI40/Prices!$B$27,0)</f>
        <v>823</v>
      </c>
      <c r="DC40" s="71">
        <f>DB40*Prices!$B$6+DB40</f>
        <v>946.45</v>
      </c>
      <c r="DD40" s="71">
        <f>ROUND(MK40/Prices!$B$27,0)</f>
        <v>875</v>
      </c>
      <c r="DE40" s="71">
        <f>DD40*Prices!$B$6+DD40</f>
        <v>1006.25</v>
      </c>
      <c r="DK40" s="71">
        <f t="shared" ref="DK40:DY57" si="56">CP40</f>
        <v>737</v>
      </c>
      <c r="DL40" s="71">
        <f t="shared" si="56"/>
        <v>847.55</v>
      </c>
      <c r="DM40" s="71">
        <f t="shared" si="56"/>
        <v>760</v>
      </c>
      <c r="DN40" s="71">
        <f t="shared" si="56"/>
        <v>874</v>
      </c>
      <c r="DO40" s="71">
        <f t="shared" si="56"/>
        <v>767</v>
      </c>
      <c r="DP40" s="71">
        <f t="shared" si="56"/>
        <v>882.05</v>
      </c>
      <c r="DQ40" s="71">
        <f t="shared" si="56"/>
        <v>782</v>
      </c>
      <c r="DR40" s="71">
        <f t="shared" si="56"/>
        <v>899.3</v>
      </c>
      <c r="DS40" s="71">
        <f t="shared" si="56"/>
        <v>789</v>
      </c>
      <c r="DT40" s="71">
        <f t="shared" si="56"/>
        <v>907.35</v>
      </c>
      <c r="DU40" s="71">
        <f t="shared" si="56"/>
        <v>808</v>
      </c>
      <c r="DV40" s="71">
        <f t="shared" si="56"/>
        <v>929.2</v>
      </c>
      <c r="DW40" s="71">
        <f t="shared" si="56"/>
        <v>823</v>
      </c>
      <c r="DX40" s="71">
        <f t="shared" si="56"/>
        <v>946.45</v>
      </c>
      <c r="DY40" s="71">
        <f t="shared" si="56"/>
        <v>875</v>
      </c>
      <c r="DZ40" s="71">
        <f t="shared" si="52"/>
        <v>1006.25</v>
      </c>
      <c r="EA40" s="55"/>
      <c r="EB40" s="55"/>
      <c r="EC40" s="72"/>
      <c r="ED40" s="72"/>
      <c r="EE40" s="72"/>
      <c r="EF40" s="72"/>
      <c r="EG40" s="72"/>
      <c r="EH40" s="72"/>
      <c r="EI40" s="55"/>
      <c r="EJ40" s="55"/>
      <c r="EK40" s="55"/>
      <c r="EL40" s="55"/>
      <c r="EM40" s="55"/>
      <c r="EN40" s="55"/>
      <c r="EO40" s="75"/>
      <c r="ER40" s="74">
        <v>18</v>
      </c>
      <c r="ES40" s="49">
        <v>15</v>
      </c>
      <c r="ET40" s="55">
        <f t="shared" si="41"/>
        <v>1.25</v>
      </c>
      <c r="EU40" s="55">
        <f t="shared" si="42"/>
        <v>3.125</v>
      </c>
      <c r="EV40" s="75">
        <v>3</v>
      </c>
      <c r="EX40" s="76">
        <v>18.5</v>
      </c>
      <c r="EY40" s="75">
        <v>18</v>
      </c>
      <c r="EZ40" s="77">
        <f>(EY40*1.2)*(Prices!$B$5/32)</f>
        <v>26.999999999999996</v>
      </c>
      <c r="FA40" s="82">
        <f>(EY40*1.3)*(Prices!$B$4/32)</f>
        <v>58.500000000000007</v>
      </c>
      <c r="FB40" s="82">
        <f>EV40*Prices!$B$2+EW40*Prices!$B$3</f>
        <v>120</v>
      </c>
      <c r="FC40" s="79">
        <f>EU40*Prices!$B$9</f>
        <v>18.75</v>
      </c>
      <c r="FD40" s="80">
        <f t="shared" si="2"/>
        <v>242.75</v>
      </c>
      <c r="FE40" s="80">
        <f>EU40*Prices!$B$10</f>
        <v>28.125</v>
      </c>
      <c r="FF40" s="80">
        <f t="shared" si="3"/>
        <v>252.125</v>
      </c>
      <c r="FG40" s="80">
        <f>EU40*Prices!$B$11</f>
        <v>31.25</v>
      </c>
      <c r="FH40" s="80">
        <f t="shared" si="4"/>
        <v>255.25</v>
      </c>
      <c r="FI40" s="80">
        <f>EU40*Prices!$B$12</f>
        <v>37.5</v>
      </c>
      <c r="FJ40" s="80">
        <f t="shared" si="5"/>
        <v>261.5</v>
      </c>
      <c r="FK40" s="80">
        <f>EU40*Prices!$B$13</f>
        <v>40.625</v>
      </c>
      <c r="FL40" s="80">
        <f t="shared" si="6"/>
        <v>264.625</v>
      </c>
      <c r="FM40" s="80">
        <f>EU40*Prices!$B$14</f>
        <v>48.4375</v>
      </c>
      <c r="FN40" s="80">
        <f t="shared" si="7"/>
        <v>272.4375</v>
      </c>
      <c r="FO40" s="80">
        <f>EU40*Prices!$B$15</f>
        <v>54.6875</v>
      </c>
      <c r="FP40" s="80">
        <f t="shared" si="8"/>
        <v>278.6875</v>
      </c>
      <c r="FQ40" s="80">
        <f>EU40*Prices!$B$16</f>
        <v>76.5625</v>
      </c>
      <c r="FR40" s="80">
        <f t="shared" si="9"/>
        <v>300.5625</v>
      </c>
      <c r="FS40" s="80">
        <f>EU40*Prices!$B$17</f>
        <v>0</v>
      </c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R40" s="74">
        <v>18</v>
      </c>
      <c r="GS40" s="49">
        <v>15</v>
      </c>
      <c r="GT40" s="55">
        <f t="shared" si="10"/>
        <v>1.25</v>
      </c>
      <c r="GU40" s="55">
        <f t="shared" si="11"/>
        <v>3.125</v>
      </c>
      <c r="GV40" s="75">
        <v>3</v>
      </c>
      <c r="GW40" s="75"/>
      <c r="GX40" s="76">
        <v>18.5</v>
      </c>
      <c r="GY40" s="75">
        <v>18</v>
      </c>
      <c r="GZ40" s="77">
        <f>(GY40*1.2)*(Prices!$B$5/32)</f>
        <v>26.999999999999996</v>
      </c>
      <c r="HA40" s="82">
        <f>(GY40*1.3)*(Prices!$C$4/32)</f>
        <v>46.800000000000004</v>
      </c>
      <c r="HB40" s="82">
        <f>GV40*Prices!$B$2+GW40*Prices!$B$3</f>
        <v>120</v>
      </c>
      <c r="HC40" s="79">
        <f>GU40*Prices!$B$9</f>
        <v>18.75</v>
      </c>
      <c r="HD40" s="80">
        <f t="shared" si="12"/>
        <v>231.05</v>
      </c>
      <c r="HE40" s="80">
        <f>GU40*Prices!$B$10</f>
        <v>28.125</v>
      </c>
      <c r="HF40" s="80">
        <f t="shared" si="13"/>
        <v>240.42500000000001</v>
      </c>
      <c r="HG40" s="80">
        <f>GU40*Prices!$B$11</f>
        <v>31.25</v>
      </c>
      <c r="HH40" s="80">
        <f t="shared" si="14"/>
        <v>243.55</v>
      </c>
      <c r="HI40" s="80">
        <f>GU40*Prices!$B$12</f>
        <v>37.5</v>
      </c>
      <c r="HJ40" s="80">
        <f t="shared" si="15"/>
        <v>249.8</v>
      </c>
      <c r="HK40" s="80">
        <f>GU40*Prices!$B$13</f>
        <v>40.625</v>
      </c>
      <c r="HL40" s="80">
        <f t="shared" si="16"/>
        <v>252.92500000000001</v>
      </c>
      <c r="HM40" s="80">
        <f>GU40*Prices!$B$14</f>
        <v>48.4375</v>
      </c>
      <c r="HN40" s="80">
        <f t="shared" si="17"/>
        <v>260.73750000000001</v>
      </c>
      <c r="HO40" s="80">
        <f>GU40*Prices!$B$15</f>
        <v>54.6875</v>
      </c>
      <c r="HP40" s="80">
        <f t="shared" si="18"/>
        <v>266.98750000000001</v>
      </c>
      <c r="HQ40" s="80">
        <f>GU40*Prices!$B$16</f>
        <v>76.5625</v>
      </c>
      <c r="HR40" s="80">
        <f t="shared" si="19"/>
        <v>288.86250000000001</v>
      </c>
      <c r="HS40" s="80">
        <f>GU40*Prices!$B$17</f>
        <v>0</v>
      </c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P40" s="75"/>
      <c r="IS40" s="74">
        <v>18</v>
      </c>
      <c r="IT40" s="49">
        <v>15</v>
      </c>
      <c r="IU40" s="55">
        <f t="shared" si="20"/>
        <v>1.25</v>
      </c>
      <c r="IV40" s="55">
        <f t="shared" si="21"/>
        <v>3.125</v>
      </c>
      <c r="IW40" s="75">
        <v>3</v>
      </c>
      <c r="IX40" s="75"/>
      <c r="IY40" s="76">
        <f t="shared" si="43"/>
        <v>97.13</v>
      </c>
      <c r="IZ40" s="75">
        <v>18</v>
      </c>
      <c r="JA40" s="77">
        <f>(IZ40*1.2)*(Prices!$B$5/32)</f>
        <v>26.999999999999996</v>
      </c>
      <c r="JB40" s="82">
        <f>(IZ40*1.3)*(Prices!$B$4/32)</f>
        <v>58.500000000000007</v>
      </c>
      <c r="JC40" s="82">
        <f>IW40*Prices!$B$2+IX40*Prices!$B$3</f>
        <v>120</v>
      </c>
      <c r="JD40" s="79">
        <f>IV40*Prices!$B$9</f>
        <v>18.75</v>
      </c>
      <c r="JE40" s="80">
        <f t="shared" si="22"/>
        <v>321.38</v>
      </c>
      <c r="JF40" s="80">
        <f>IV40*Prices!$B$10</f>
        <v>28.125</v>
      </c>
      <c r="JG40" s="80">
        <f t="shared" si="23"/>
        <v>330.755</v>
      </c>
      <c r="JH40" s="80">
        <f>IV40*Prices!$B$11</f>
        <v>31.25</v>
      </c>
      <c r="JI40" s="80">
        <f t="shared" si="24"/>
        <v>333.88</v>
      </c>
      <c r="JJ40" s="80">
        <f>IV40*Prices!$B$12</f>
        <v>37.5</v>
      </c>
      <c r="JK40" s="80">
        <f t="shared" si="25"/>
        <v>340.13</v>
      </c>
      <c r="JL40" s="80">
        <f>IV40*Prices!$B$13</f>
        <v>40.625</v>
      </c>
      <c r="JM40" s="80">
        <f t="shared" si="26"/>
        <v>343.255</v>
      </c>
      <c r="JN40" s="80">
        <f>IV40*Prices!$B$14</f>
        <v>48.4375</v>
      </c>
      <c r="JO40" s="80">
        <f t="shared" si="27"/>
        <v>351.0675</v>
      </c>
      <c r="JP40" s="80">
        <f>IV40*Prices!$B$15</f>
        <v>54.6875</v>
      </c>
      <c r="JQ40" s="80">
        <f t="shared" si="28"/>
        <v>357.3175</v>
      </c>
      <c r="JR40" s="80">
        <f>IV40*Prices!$B$16</f>
        <v>76.5625</v>
      </c>
      <c r="JS40" s="80">
        <f t="shared" si="29"/>
        <v>379.1925</v>
      </c>
      <c r="JT40" s="80">
        <f>IV40*Prices!$B$17</f>
        <v>0</v>
      </c>
      <c r="JU40" s="80"/>
      <c r="JV40" s="80"/>
      <c r="JW40" s="80"/>
      <c r="JX40" s="80"/>
      <c r="JY40" s="80"/>
      <c r="JZ40" s="80"/>
      <c r="KA40" s="80"/>
      <c r="KB40" s="80"/>
      <c r="KC40" s="80"/>
      <c r="KD40" s="80"/>
      <c r="KE40" s="80"/>
      <c r="KF40" s="80"/>
      <c r="KG40" s="80"/>
      <c r="KH40" s="80"/>
      <c r="KI40" s="80"/>
      <c r="KJ40" s="80"/>
      <c r="KK40" s="80"/>
      <c r="KL40" s="80"/>
      <c r="KM40" s="80"/>
      <c r="KN40" s="80"/>
      <c r="KO40" s="80"/>
      <c r="KP40" s="80"/>
      <c r="KQ40" s="80"/>
      <c r="KR40" s="80"/>
      <c r="KS40" s="80"/>
      <c r="KT40" s="80"/>
      <c r="KU40" s="80"/>
      <c r="KV40" s="80"/>
      <c r="KW40" s="80"/>
      <c r="KX40" s="80"/>
      <c r="KY40" s="80"/>
      <c r="KZ40" s="80"/>
      <c r="LA40" s="197">
        <v>0</v>
      </c>
      <c r="LB40" s="200">
        <v>2</v>
      </c>
      <c r="LC40" s="82">
        <f t="shared" si="44"/>
        <v>41.76</v>
      </c>
      <c r="LD40" s="82">
        <f t="shared" si="45"/>
        <v>55.44</v>
      </c>
      <c r="LE40" s="82">
        <f t="shared" si="46"/>
        <v>6.875</v>
      </c>
      <c r="LF40" s="82">
        <f t="shared" si="47"/>
        <v>34.884999999999998</v>
      </c>
      <c r="LG40" s="80">
        <f t="shared" si="48"/>
        <v>48.564999999999998</v>
      </c>
      <c r="LH40" s="234">
        <f t="shared" si="49"/>
        <v>97.13</v>
      </c>
      <c r="LK40" s="74">
        <v>18</v>
      </c>
      <c r="LL40" s="49">
        <v>15</v>
      </c>
      <c r="LM40" s="55">
        <f t="shared" si="30"/>
        <v>1.25</v>
      </c>
      <c r="LN40" s="55">
        <f t="shared" si="31"/>
        <v>3.125</v>
      </c>
      <c r="LO40" s="75">
        <v>3</v>
      </c>
      <c r="LP40" s="75"/>
      <c r="LQ40" s="76">
        <f t="shared" si="50"/>
        <v>97.13</v>
      </c>
      <c r="LR40" s="75">
        <v>18</v>
      </c>
      <c r="LS40" s="77">
        <f>(LR40*1.2)*(Prices!$B$5/32)</f>
        <v>26.999999999999996</v>
      </c>
      <c r="LT40" s="82">
        <f>(LR40*1.3)*(Prices!$C$4/32)</f>
        <v>46.800000000000004</v>
      </c>
      <c r="LU40" s="82">
        <f>LO40*Prices!$B$2+LP40*Prices!$B$3</f>
        <v>120</v>
      </c>
      <c r="LV40" s="79">
        <f>LN40*Prices!$B$9</f>
        <v>18.75</v>
      </c>
      <c r="LW40" s="80">
        <f t="shared" si="32"/>
        <v>309.68</v>
      </c>
      <c r="LX40" s="80">
        <f>LN40*Prices!$B$10</f>
        <v>28.125</v>
      </c>
      <c r="LY40" s="80">
        <f t="shared" si="33"/>
        <v>319.05500000000001</v>
      </c>
      <c r="LZ40" s="80">
        <f>LN40*Prices!$B$11</f>
        <v>31.25</v>
      </c>
      <c r="MA40" s="80">
        <f t="shared" si="34"/>
        <v>322.18</v>
      </c>
      <c r="MB40" s="80">
        <f>LN40*Prices!$B$12</f>
        <v>37.5</v>
      </c>
      <c r="MC40" s="80">
        <f t="shared" si="35"/>
        <v>328.43</v>
      </c>
      <c r="MD40" s="80">
        <f>LN40*Prices!$B$13</f>
        <v>40.625</v>
      </c>
      <c r="ME40" s="80">
        <f t="shared" si="36"/>
        <v>331.55500000000001</v>
      </c>
      <c r="MF40" s="80">
        <f>LN40*Prices!$B$14</f>
        <v>48.4375</v>
      </c>
      <c r="MG40" s="80">
        <f t="shared" si="37"/>
        <v>339.36750000000001</v>
      </c>
      <c r="MH40" s="80">
        <f>LN40*Prices!$B$15</f>
        <v>54.6875</v>
      </c>
      <c r="MI40" s="80">
        <f t="shared" si="38"/>
        <v>345.61750000000001</v>
      </c>
      <c r="MJ40" s="80">
        <f>LN40*Prices!$B$16</f>
        <v>76.5625</v>
      </c>
      <c r="MK40" s="80">
        <f t="shared" si="39"/>
        <v>367.49250000000001</v>
      </c>
      <c r="ML40" s="80">
        <f>LN40*Prices!$B$17</f>
        <v>0</v>
      </c>
      <c r="MM40" s="80"/>
      <c r="MN40" s="80"/>
      <c r="MO40" s="80"/>
      <c r="MP40" s="80"/>
      <c r="MQ40" s="80"/>
      <c r="MR40" s="80"/>
      <c r="MS40" s="80"/>
      <c r="MT40" s="80"/>
      <c r="MU40" s="80"/>
      <c r="MV40" s="80"/>
      <c r="MW40" s="80"/>
      <c r="MX40" s="80"/>
      <c r="MY40" s="80"/>
      <c r="MZ40" s="80"/>
      <c r="NA40" s="80"/>
    </row>
    <row r="41" spans="1:365" ht="18" customHeight="1" x14ac:dyDescent="0.25">
      <c r="A41" s="171" t="s">
        <v>142</v>
      </c>
      <c r="B41" s="69" t="s">
        <v>93</v>
      </c>
      <c r="C41" s="69" t="str">
        <f t="shared" si="40"/>
        <v>Base Cab: 2 drawers, 1 pullout (16" to 18")</v>
      </c>
      <c r="D41" s="70" t="s">
        <v>141</v>
      </c>
      <c r="E41" s="68" t="s">
        <v>99</v>
      </c>
      <c r="F41" s="268" t="s">
        <v>142</v>
      </c>
      <c r="G41" s="261">
        <f>ROUND(FD41/Prices!$B$27,0)</f>
        <v>598</v>
      </c>
      <c r="H41" s="71">
        <f>G41*Prices!$B$6+G41</f>
        <v>687.7</v>
      </c>
      <c r="I41" s="71">
        <f>ROUND(FF41/Prices!$B$27,0)</f>
        <v>625</v>
      </c>
      <c r="J41" s="71">
        <f>I41*Prices!$B$6+I41</f>
        <v>718.75</v>
      </c>
      <c r="K41" s="71">
        <f>ROUND(FH41/Prices!$B$27,0)</f>
        <v>634</v>
      </c>
      <c r="L41" s="71">
        <f>K41*Prices!$B$6+K41</f>
        <v>729.1</v>
      </c>
      <c r="M41" s="71">
        <f>ROUND(FJ41/Prices!$B$27,0)</f>
        <v>652</v>
      </c>
      <c r="N41" s="71">
        <f>M41*Prices!$B$6+M41</f>
        <v>749.8</v>
      </c>
      <c r="O41" s="71">
        <f>ROUND(FL41/Prices!$B$27,0)</f>
        <v>661</v>
      </c>
      <c r="P41" s="71">
        <f>O41*Prices!$B$6+O41</f>
        <v>760.15</v>
      </c>
      <c r="Q41" s="71">
        <f>ROUND(FN41/Prices!$B$27,0)</f>
        <v>683</v>
      </c>
      <c r="R41" s="71">
        <f>Q41*Prices!$B$6+Q41</f>
        <v>785.45</v>
      </c>
      <c r="S41" s="71">
        <f>ROUND(FP41/Prices!$B$27,0)</f>
        <v>701</v>
      </c>
      <c r="T41" s="71">
        <f>S41*Prices!$B$6+S41</f>
        <v>806.15</v>
      </c>
      <c r="U41" s="71">
        <f>ROUND(FR41/Prices!$B$27,0)</f>
        <v>763</v>
      </c>
      <c r="V41" s="71">
        <f>U41*Prices!$B$6+U41</f>
        <v>877.45</v>
      </c>
      <c r="W41" s="55"/>
      <c r="X41" s="55"/>
      <c r="Y41" s="55"/>
      <c r="Z41" s="55"/>
      <c r="AA41" s="55"/>
      <c r="AB41" s="71">
        <f>ROUND(HD41/Prices!$B$27,0)</f>
        <v>569</v>
      </c>
      <c r="AC41" s="71">
        <f>AB41*Prices!$B$6+AB41</f>
        <v>654.35</v>
      </c>
      <c r="AD41" s="71">
        <f>ROUND(HF41/Prices!$B$27,0)</f>
        <v>596</v>
      </c>
      <c r="AE41" s="71">
        <f>AD41*Prices!$B$6+AD41</f>
        <v>685.4</v>
      </c>
      <c r="AF41" s="71">
        <f>ROUND(HH41/Prices!$B$27,0)</f>
        <v>605</v>
      </c>
      <c r="AG41" s="71">
        <f>AF41*Prices!$B$6+AF41</f>
        <v>695.75</v>
      </c>
      <c r="AH41" s="71">
        <f>ROUND(HJ41/Prices!$B$27,0)</f>
        <v>622</v>
      </c>
      <c r="AI41" s="71">
        <f>AH41*Prices!$B$6+AH41</f>
        <v>715.3</v>
      </c>
      <c r="AJ41" s="71">
        <f>ROUND(HL41/Prices!$B$27,0)</f>
        <v>631</v>
      </c>
      <c r="AK41" s="71">
        <f>AJ41*Prices!$B$6+AJ41</f>
        <v>725.65</v>
      </c>
      <c r="AL41" s="71">
        <f>ROUND(HN41/Prices!$B$27,0)</f>
        <v>654</v>
      </c>
      <c r="AM41" s="71">
        <f>AL41*Prices!$B$6+AL41</f>
        <v>752.1</v>
      </c>
      <c r="AN41" s="71">
        <f>ROUND(HP41/Prices!$B$27,0)</f>
        <v>671</v>
      </c>
      <c r="AO41" s="71">
        <f>AN41*Prices!$B$6+AN41</f>
        <v>771.65</v>
      </c>
      <c r="AP41" s="71">
        <f>ROUND(HR41/Prices!$B$27,0)</f>
        <v>734</v>
      </c>
      <c r="AQ41" s="71">
        <f>AP41*Prices!$B$6+AP41</f>
        <v>844.1</v>
      </c>
      <c r="AW41" s="71">
        <f t="shared" si="55"/>
        <v>569</v>
      </c>
      <c r="AX41" s="71">
        <f t="shared" si="55"/>
        <v>654.35</v>
      </c>
      <c r="AY41" s="71">
        <f t="shared" si="55"/>
        <v>596</v>
      </c>
      <c r="AZ41" s="71">
        <f t="shared" si="55"/>
        <v>685.4</v>
      </c>
      <c r="BA41" s="71">
        <f t="shared" si="55"/>
        <v>605</v>
      </c>
      <c r="BB41" s="71">
        <f t="shared" si="55"/>
        <v>695.75</v>
      </c>
      <c r="BC41" s="71">
        <f t="shared" si="55"/>
        <v>622</v>
      </c>
      <c r="BD41" s="71">
        <f t="shared" si="55"/>
        <v>715.3</v>
      </c>
      <c r="BE41" s="71">
        <f t="shared" si="55"/>
        <v>631</v>
      </c>
      <c r="BF41" s="71">
        <f t="shared" si="55"/>
        <v>725.65</v>
      </c>
      <c r="BG41" s="71">
        <f t="shared" si="55"/>
        <v>654</v>
      </c>
      <c r="BH41" s="71">
        <f t="shared" si="55"/>
        <v>752.1</v>
      </c>
      <c r="BI41" s="71">
        <f t="shared" si="55"/>
        <v>671</v>
      </c>
      <c r="BJ41" s="71">
        <f t="shared" si="55"/>
        <v>771.65</v>
      </c>
      <c r="BK41" s="71">
        <f t="shared" si="55"/>
        <v>734</v>
      </c>
      <c r="BL41" s="71">
        <f t="shared" si="51"/>
        <v>844.1</v>
      </c>
      <c r="BM41" s="55"/>
      <c r="BN41" s="72"/>
      <c r="BO41" s="72"/>
      <c r="BP41" s="72"/>
      <c r="BQ41" s="72"/>
      <c r="BR41" s="72"/>
      <c r="BS41" s="72"/>
      <c r="BT41" s="55"/>
      <c r="BU41" s="71">
        <f>ROUND(JE41/Prices!$B$27,0)</f>
        <v>801</v>
      </c>
      <c r="BV41" s="71">
        <f>BU41*Prices!$B$6+BU41</f>
        <v>921.15</v>
      </c>
      <c r="BW41" s="71">
        <f>ROUND(JG41/Prices!$B$27,0)</f>
        <v>828</v>
      </c>
      <c r="BX41" s="71">
        <f>BW41*Prices!$B$6+BW41</f>
        <v>952.2</v>
      </c>
      <c r="BY41" s="71">
        <f>ROUND(JI41/Prices!$B$27,0)</f>
        <v>837</v>
      </c>
      <c r="BZ41" s="71">
        <f>BY41*Prices!$B$6+BY41</f>
        <v>962.55</v>
      </c>
      <c r="CA41" s="71">
        <f>ROUND(JK41/Prices!$B$27,0)</f>
        <v>854</v>
      </c>
      <c r="CB41" s="71">
        <f>CA41*Prices!$B$6+CA41</f>
        <v>982.1</v>
      </c>
      <c r="CC41" s="71">
        <f>ROUND(JM41/Prices!$B$27,0)</f>
        <v>863</v>
      </c>
      <c r="CD41" s="71">
        <f>CC41*Prices!$B$6+CC41</f>
        <v>992.45</v>
      </c>
      <c r="CE41" s="71">
        <f>ROUND(JO41/Prices!$B$27,0)</f>
        <v>886</v>
      </c>
      <c r="CF41" s="71">
        <f>CE41*Prices!$B$6+CE41</f>
        <v>1018.9</v>
      </c>
      <c r="CG41" s="71">
        <f>ROUND(JQ41/Prices!$B$27,0)</f>
        <v>904</v>
      </c>
      <c r="CH41" s="71">
        <f>CG41*Prices!$B$6+CG41</f>
        <v>1039.5999999999999</v>
      </c>
      <c r="CI41" s="71">
        <f>ROUND(JS41/Prices!$B$27,0)</f>
        <v>966</v>
      </c>
      <c r="CJ41" s="71">
        <f>CI41*Prices!$B$6+CI41</f>
        <v>1110.9000000000001</v>
      </c>
      <c r="CK41" s="55"/>
      <c r="CL41" s="55"/>
      <c r="CM41" s="55"/>
      <c r="CN41" s="55"/>
      <c r="CO41" s="55"/>
      <c r="CP41" s="71">
        <f>ROUND(LW41/Prices!$B$27,0)</f>
        <v>771</v>
      </c>
      <c r="CQ41" s="71">
        <f>CP41*Prices!$B$6+CP41</f>
        <v>886.65</v>
      </c>
      <c r="CR41" s="71">
        <f>ROUND(LY41/Prices!$B$27,0)</f>
        <v>798</v>
      </c>
      <c r="CS41" s="71">
        <f>CR41*Prices!$B$6+CR41</f>
        <v>917.7</v>
      </c>
      <c r="CT41" s="71">
        <f>ROUND(MA41/Prices!$B$27,0)</f>
        <v>807</v>
      </c>
      <c r="CU41" s="71">
        <f>CT41*Prices!$B$6+CT41</f>
        <v>928.05</v>
      </c>
      <c r="CV41" s="71">
        <f>ROUND(MC41/Prices!$B$27,0)</f>
        <v>825</v>
      </c>
      <c r="CW41" s="71">
        <f>CV41*Prices!$B$6+CV41</f>
        <v>948.75</v>
      </c>
      <c r="CX41" s="71">
        <f>ROUND(ME41/Prices!$B$27,0)</f>
        <v>834</v>
      </c>
      <c r="CY41" s="71">
        <f>CX41*Prices!$B$6+CX41</f>
        <v>959.1</v>
      </c>
      <c r="CZ41" s="71">
        <f>ROUND(MG41/Prices!$B$27,0)</f>
        <v>856</v>
      </c>
      <c r="DA41" s="71">
        <f>CZ41*Prices!$B$6+CZ41</f>
        <v>984.4</v>
      </c>
      <c r="DB41" s="71">
        <f>ROUND(MI41/Prices!$B$27,0)</f>
        <v>874</v>
      </c>
      <c r="DC41" s="71">
        <f>DB41*Prices!$B$6+DB41</f>
        <v>1005.1</v>
      </c>
      <c r="DD41" s="71">
        <f>ROUND(MK41/Prices!$B$27,0)</f>
        <v>937</v>
      </c>
      <c r="DE41" s="71">
        <f>DD41*Prices!$B$6+DD41</f>
        <v>1077.55</v>
      </c>
      <c r="DK41" s="71">
        <f t="shared" si="56"/>
        <v>771</v>
      </c>
      <c r="DL41" s="71">
        <f t="shared" si="56"/>
        <v>886.65</v>
      </c>
      <c r="DM41" s="71">
        <f t="shared" si="56"/>
        <v>798</v>
      </c>
      <c r="DN41" s="71">
        <f t="shared" si="56"/>
        <v>917.7</v>
      </c>
      <c r="DO41" s="71">
        <f t="shared" si="56"/>
        <v>807</v>
      </c>
      <c r="DP41" s="71">
        <f t="shared" si="56"/>
        <v>928.05</v>
      </c>
      <c r="DQ41" s="71">
        <f t="shared" si="56"/>
        <v>825</v>
      </c>
      <c r="DR41" s="71">
        <f t="shared" si="56"/>
        <v>948.75</v>
      </c>
      <c r="DS41" s="71">
        <f t="shared" si="56"/>
        <v>834</v>
      </c>
      <c r="DT41" s="71">
        <f t="shared" si="56"/>
        <v>959.1</v>
      </c>
      <c r="DU41" s="71">
        <f t="shared" si="56"/>
        <v>856</v>
      </c>
      <c r="DV41" s="71">
        <f t="shared" si="56"/>
        <v>984.4</v>
      </c>
      <c r="DW41" s="71">
        <f t="shared" si="56"/>
        <v>874</v>
      </c>
      <c r="DX41" s="71">
        <f t="shared" si="56"/>
        <v>1005.1</v>
      </c>
      <c r="DY41" s="71">
        <f t="shared" si="56"/>
        <v>937</v>
      </c>
      <c r="DZ41" s="71">
        <f t="shared" si="52"/>
        <v>1077.55</v>
      </c>
      <c r="EA41" s="55"/>
      <c r="EB41" s="55"/>
      <c r="EC41" s="72"/>
      <c r="ED41" s="72"/>
      <c r="EE41" s="72"/>
      <c r="EF41" s="72"/>
      <c r="EG41" s="72"/>
      <c r="EH41" s="72"/>
      <c r="EI41" s="55"/>
      <c r="EJ41" s="55"/>
      <c r="EK41" s="55"/>
      <c r="EL41" s="55"/>
      <c r="EM41" s="55"/>
      <c r="EN41" s="55"/>
      <c r="EO41" s="75"/>
      <c r="ER41" s="74">
        <v>19</v>
      </c>
      <c r="ES41" s="49">
        <v>18</v>
      </c>
      <c r="ET41" s="55">
        <f t="shared" si="41"/>
        <v>1.5</v>
      </c>
      <c r="EU41" s="55">
        <f t="shared" si="42"/>
        <v>3.75</v>
      </c>
      <c r="EV41" s="75">
        <v>3</v>
      </c>
      <c r="EX41" s="76">
        <v>18.5</v>
      </c>
      <c r="EY41" s="75">
        <v>19</v>
      </c>
      <c r="EZ41" s="77">
        <f>(EY41*1.2)*(Prices!$B$5/32)</f>
        <v>28.5</v>
      </c>
      <c r="FA41" s="82">
        <f>(EY41*1.3)*(Prices!$B$4/32)</f>
        <v>61.75</v>
      </c>
      <c r="FB41" s="82">
        <f>EV41*Prices!$B$2+EW41*Prices!$B$3</f>
        <v>120</v>
      </c>
      <c r="FC41" s="79">
        <f>EU41*Prices!$B$9</f>
        <v>22.5</v>
      </c>
      <c r="FD41" s="80">
        <f t="shared" si="2"/>
        <v>251.25</v>
      </c>
      <c r="FE41" s="80">
        <f>EU41*Prices!$B$10</f>
        <v>33.75</v>
      </c>
      <c r="FF41" s="80">
        <f t="shared" si="3"/>
        <v>262.5</v>
      </c>
      <c r="FG41" s="80">
        <f>EU41*Prices!$B$11</f>
        <v>37.5</v>
      </c>
      <c r="FH41" s="80">
        <f t="shared" si="4"/>
        <v>266.25</v>
      </c>
      <c r="FI41" s="80">
        <f>EU41*Prices!$B$12</f>
        <v>45</v>
      </c>
      <c r="FJ41" s="80">
        <f t="shared" si="5"/>
        <v>273.75</v>
      </c>
      <c r="FK41" s="80">
        <f>EU41*Prices!$B$13</f>
        <v>48.75</v>
      </c>
      <c r="FL41" s="80">
        <f t="shared" si="6"/>
        <v>277.5</v>
      </c>
      <c r="FM41" s="80">
        <f>EU41*Prices!$B$14</f>
        <v>58.125</v>
      </c>
      <c r="FN41" s="80">
        <f t="shared" si="7"/>
        <v>286.875</v>
      </c>
      <c r="FO41" s="80">
        <f>EU41*Prices!$B$15</f>
        <v>65.625</v>
      </c>
      <c r="FP41" s="80">
        <f t="shared" si="8"/>
        <v>294.375</v>
      </c>
      <c r="FQ41" s="80">
        <f>EU41*Prices!$B$16</f>
        <v>91.875</v>
      </c>
      <c r="FR41" s="80">
        <f t="shared" si="9"/>
        <v>320.625</v>
      </c>
      <c r="FS41" s="80">
        <f>EU41*Prices!$B$17</f>
        <v>0</v>
      </c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R41" s="74">
        <v>19</v>
      </c>
      <c r="GS41" s="49">
        <v>18</v>
      </c>
      <c r="GT41" s="55">
        <f t="shared" si="10"/>
        <v>1.5</v>
      </c>
      <c r="GU41" s="55">
        <f t="shared" si="11"/>
        <v>3.75</v>
      </c>
      <c r="GV41" s="75">
        <v>3</v>
      </c>
      <c r="GW41" s="75"/>
      <c r="GX41" s="76">
        <v>18.5</v>
      </c>
      <c r="GY41" s="75">
        <v>19</v>
      </c>
      <c r="GZ41" s="77">
        <f>(GY41*1.2)*(Prices!$B$5/32)</f>
        <v>28.5</v>
      </c>
      <c r="HA41" s="82">
        <f>(GY41*1.3)*(Prices!$C$4/32)</f>
        <v>49.4</v>
      </c>
      <c r="HB41" s="82">
        <f>GV41*Prices!$B$2+GW41*Prices!$B$3</f>
        <v>120</v>
      </c>
      <c r="HC41" s="79">
        <f>GU41*Prices!$B$9</f>
        <v>22.5</v>
      </c>
      <c r="HD41" s="80">
        <f t="shared" si="12"/>
        <v>238.9</v>
      </c>
      <c r="HE41" s="80">
        <f>GU41*Prices!$B$10</f>
        <v>33.75</v>
      </c>
      <c r="HF41" s="80">
        <f t="shared" si="13"/>
        <v>250.15</v>
      </c>
      <c r="HG41" s="80">
        <f>GU41*Prices!$B$11</f>
        <v>37.5</v>
      </c>
      <c r="HH41" s="80">
        <f t="shared" si="14"/>
        <v>253.9</v>
      </c>
      <c r="HI41" s="80">
        <f>GU41*Prices!$B$12</f>
        <v>45</v>
      </c>
      <c r="HJ41" s="80">
        <f t="shared" si="15"/>
        <v>261.39999999999998</v>
      </c>
      <c r="HK41" s="80">
        <f>GU41*Prices!$B$13</f>
        <v>48.75</v>
      </c>
      <c r="HL41" s="80">
        <f t="shared" si="16"/>
        <v>265.14999999999998</v>
      </c>
      <c r="HM41" s="80">
        <f>GU41*Prices!$B$14</f>
        <v>58.125</v>
      </c>
      <c r="HN41" s="80">
        <f t="shared" si="17"/>
        <v>274.52499999999998</v>
      </c>
      <c r="HO41" s="80">
        <f>GU41*Prices!$B$15</f>
        <v>65.625</v>
      </c>
      <c r="HP41" s="80">
        <f t="shared" si="18"/>
        <v>282.02499999999998</v>
      </c>
      <c r="HQ41" s="80">
        <f>GU41*Prices!$B$16</f>
        <v>91.875</v>
      </c>
      <c r="HR41" s="80">
        <f t="shared" si="19"/>
        <v>308.27499999999998</v>
      </c>
      <c r="HS41" s="80">
        <f>GU41*Prices!$B$17</f>
        <v>0</v>
      </c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P41" s="75"/>
      <c r="IS41" s="74">
        <v>19</v>
      </c>
      <c r="IT41" s="49">
        <v>18</v>
      </c>
      <c r="IU41" s="55">
        <f t="shared" si="20"/>
        <v>1.5</v>
      </c>
      <c r="IV41" s="55">
        <f t="shared" si="21"/>
        <v>3.75</v>
      </c>
      <c r="IW41" s="75">
        <v>3</v>
      </c>
      <c r="IX41" s="75"/>
      <c r="IY41" s="76">
        <f t="shared" si="43"/>
        <v>103.62</v>
      </c>
      <c r="IZ41" s="75">
        <v>19</v>
      </c>
      <c r="JA41" s="77">
        <f>(IZ41*1.2)*(Prices!$B$5/32)</f>
        <v>28.5</v>
      </c>
      <c r="JB41" s="82">
        <f>(IZ41*1.3)*(Prices!$B$4/32)</f>
        <v>61.75</v>
      </c>
      <c r="JC41" s="82">
        <f>IW41*Prices!$B$2+IX41*Prices!$B$3</f>
        <v>120</v>
      </c>
      <c r="JD41" s="79">
        <f>IV41*Prices!$B$9</f>
        <v>22.5</v>
      </c>
      <c r="JE41" s="80">
        <f t="shared" si="22"/>
        <v>336.37</v>
      </c>
      <c r="JF41" s="80">
        <f>IV41*Prices!$B$10</f>
        <v>33.75</v>
      </c>
      <c r="JG41" s="80">
        <f t="shared" si="23"/>
        <v>347.62</v>
      </c>
      <c r="JH41" s="80">
        <f>IV41*Prices!$B$11</f>
        <v>37.5</v>
      </c>
      <c r="JI41" s="80">
        <f t="shared" si="24"/>
        <v>351.37</v>
      </c>
      <c r="JJ41" s="80">
        <f>IV41*Prices!$B$12</f>
        <v>45</v>
      </c>
      <c r="JK41" s="80">
        <f t="shared" si="25"/>
        <v>358.87</v>
      </c>
      <c r="JL41" s="80">
        <f>IV41*Prices!$B$13</f>
        <v>48.75</v>
      </c>
      <c r="JM41" s="80">
        <f t="shared" si="26"/>
        <v>362.62</v>
      </c>
      <c r="JN41" s="80">
        <f>IV41*Prices!$B$14</f>
        <v>58.125</v>
      </c>
      <c r="JO41" s="80">
        <f t="shared" si="27"/>
        <v>371.995</v>
      </c>
      <c r="JP41" s="80">
        <f>IV41*Prices!$B$15</f>
        <v>65.625</v>
      </c>
      <c r="JQ41" s="80">
        <f t="shared" si="28"/>
        <v>379.495</v>
      </c>
      <c r="JR41" s="80">
        <f>IV41*Prices!$B$16</f>
        <v>91.875</v>
      </c>
      <c r="JS41" s="80">
        <f t="shared" si="29"/>
        <v>405.745</v>
      </c>
      <c r="JT41" s="80">
        <f>IV41*Prices!$B$17</f>
        <v>0</v>
      </c>
      <c r="JU41" s="80"/>
      <c r="JV41" s="80"/>
      <c r="JW41" s="80"/>
      <c r="JX41" s="80"/>
      <c r="JY41" s="80"/>
      <c r="JZ41" s="80"/>
      <c r="KA41" s="80"/>
      <c r="KB41" s="80"/>
      <c r="KC41" s="80"/>
      <c r="KD41" s="80"/>
      <c r="KE41" s="80"/>
      <c r="KF41" s="80"/>
      <c r="KG41" s="80"/>
      <c r="KH41" s="80"/>
      <c r="KI41" s="80"/>
      <c r="KJ41" s="80"/>
      <c r="KK41" s="80"/>
      <c r="KL41" s="80"/>
      <c r="KM41" s="80"/>
      <c r="KN41" s="80"/>
      <c r="KO41" s="80"/>
      <c r="KP41" s="80"/>
      <c r="KQ41" s="80"/>
      <c r="KR41" s="80"/>
      <c r="KS41" s="80"/>
      <c r="KT41" s="80"/>
      <c r="KU41" s="80"/>
      <c r="KV41" s="80"/>
      <c r="KW41" s="80"/>
      <c r="KX41" s="80"/>
      <c r="KY41" s="80"/>
      <c r="KZ41" s="80"/>
      <c r="LA41" s="197">
        <v>0</v>
      </c>
      <c r="LB41" s="200">
        <v>2</v>
      </c>
      <c r="LC41" s="82">
        <f t="shared" si="44"/>
        <v>45.239999999999995</v>
      </c>
      <c r="LD41" s="82">
        <f t="shared" si="45"/>
        <v>60.06</v>
      </c>
      <c r="LE41" s="82">
        <f t="shared" si="46"/>
        <v>8.25</v>
      </c>
      <c r="LF41" s="82">
        <f t="shared" si="47"/>
        <v>36.989999999999995</v>
      </c>
      <c r="LG41" s="80">
        <f t="shared" si="48"/>
        <v>51.81</v>
      </c>
      <c r="LH41" s="234">
        <f t="shared" si="49"/>
        <v>103.62</v>
      </c>
      <c r="LK41" s="74">
        <v>19</v>
      </c>
      <c r="LL41" s="49">
        <v>18</v>
      </c>
      <c r="LM41" s="55">
        <f t="shared" si="30"/>
        <v>1.5</v>
      </c>
      <c r="LN41" s="55">
        <f t="shared" si="31"/>
        <v>3.75</v>
      </c>
      <c r="LO41" s="75">
        <v>3</v>
      </c>
      <c r="LP41" s="75"/>
      <c r="LQ41" s="76">
        <f t="shared" si="50"/>
        <v>103.62</v>
      </c>
      <c r="LR41" s="75">
        <v>19</v>
      </c>
      <c r="LS41" s="77">
        <f>(LR41*1.2)*(Prices!$B$5/32)</f>
        <v>28.5</v>
      </c>
      <c r="LT41" s="82">
        <f>(LR41*1.3)*(Prices!$C$4/32)</f>
        <v>49.4</v>
      </c>
      <c r="LU41" s="82">
        <f>LO41*Prices!$B$2+LP41*Prices!$B$3</f>
        <v>120</v>
      </c>
      <c r="LV41" s="79">
        <f>LN41*Prices!$B$9</f>
        <v>22.5</v>
      </c>
      <c r="LW41" s="80">
        <f t="shared" si="32"/>
        <v>324.02</v>
      </c>
      <c r="LX41" s="80">
        <f>LN41*Prices!$B$10</f>
        <v>33.75</v>
      </c>
      <c r="LY41" s="80">
        <f t="shared" si="33"/>
        <v>335.27</v>
      </c>
      <c r="LZ41" s="80">
        <f>LN41*Prices!$B$11</f>
        <v>37.5</v>
      </c>
      <c r="MA41" s="80">
        <f t="shared" si="34"/>
        <v>339.02</v>
      </c>
      <c r="MB41" s="80">
        <f>LN41*Prices!$B$12</f>
        <v>45</v>
      </c>
      <c r="MC41" s="80">
        <f t="shared" si="35"/>
        <v>346.52</v>
      </c>
      <c r="MD41" s="80">
        <f>LN41*Prices!$B$13</f>
        <v>48.75</v>
      </c>
      <c r="ME41" s="80">
        <f t="shared" si="36"/>
        <v>350.27</v>
      </c>
      <c r="MF41" s="80">
        <f>LN41*Prices!$B$14</f>
        <v>58.125</v>
      </c>
      <c r="MG41" s="80">
        <f t="shared" si="37"/>
        <v>359.64499999999998</v>
      </c>
      <c r="MH41" s="80">
        <f>LN41*Prices!$B$15</f>
        <v>65.625</v>
      </c>
      <c r="MI41" s="80">
        <f t="shared" si="38"/>
        <v>367.14499999999998</v>
      </c>
      <c r="MJ41" s="80">
        <f>LN41*Prices!$B$16</f>
        <v>91.875</v>
      </c>
      <c r="MK41" s="80">
        <f t="shared" si="39"/>
        <v>393.39499999999998</v>
      </c>
      <c r="ML41" s="80">
        <f>LN41*Prices!$B$17</f>
        <v>0</v>
      </c>
      <c r="MM41" s="80"/>
      <c r="MN41" s="80"/>
      <c r="MO41" s="80"/>
      <c r="MP41" s="80"/>
      <c r="MQ41" s="80"/>
      <c r="MR41" s="80"/>
      <c r="MS41" s="80"/>
      <c r="MT41" s="80"/>
      <c r="MU41" s="80"/>
      <c r="MV41" s="80"/>
      <c r="MW41" s="80"/>
      <c r="MX41" s="80"/>
      <c r="MY41" s="80"/>
      <c r="MZ41" s="80"/>
      <c r="NA41" s="80"/>
    </row>
    <row r="42" spans="1:365" ht="18" customHeight="1" x14ac:dyDescent="0.25">
      <c r="A42" s="160" t="s">
        <v>143</v>
      </c>
      <c r="B42" s="69" t="s">
        <v>93</v>
      </c>
      <c r="C42" s="69" t="str">
        <f t="shared" si="40"/>
        <v>Base Cab: 2 drawers, 1 pullout (19" to 21")</v>
      </c>
      <c r="D42" s="70" t="s">
        <v>141</v>
      </c>
      <c r="E42" s="68" t="s">
        <v>101</v>
      </c>
      <c r="F42" s="267" t="s">
        <v>143</v>
      </c>
      <c r="G42" s="261">
        <f>ROUND(FD42/Prices!$B$27,0)</f>
        <v>630</v>
      </c>
      <c r="H42" s="71">
        <f>G42*Prices!$B$6+G42</f>
        <v>724.5</v>
      </c>
      <c r="I42" s="71">
        <f>ROUND(FF42/Prices!$B$27,0)</f>
        <v>661</v>
      </c>
      <c r="J42" s="71">
        <f>I42*Prices!$B$6+I42</f>
        <v>760.15</v>
      </c>
      <c r="K42" s="71">
        <f>ROUND(FH42/Prices!$B$27,0)</f>
        <v>671</v>
      </c>
      <c r="L42" s="71">
        <f>K42*Prices!$B$6+K42</f>
        <v>771.65</v>
      </c>
      <c r="M42" s="71">
        <f>ROUND(FJ42/Prices!$B$27,0)</f>
        <v>692</v>
      </c>
      <c r="N42" s="71">
        <f>M42*Prices!$B$6+M42</f>
        <v>795.8</v>
      </c>
      <c r="O42" s="71">
        <f>ROUND(FL42/Prices!$B$27,0)</f>
        <v>703</v>
      </c>
      <c r="P42" s="71">
        <f>O42*Prices!$B$6+O42</f>
        <v>808.45</v>
      </c>
      <c r="Q42" s="71">
        <f>ROUND(FN42/Prices!$B$27,0)</f>
        <v>729</v>
      </c>
      <c r="R42" s="71">
        <f>Q42*Prices!$B$6+Q42</f>
        <v>838.35</v>
      </c>
      <c r="S42" s="71">
        <f>ROUND(FP42/Prices!$B$27,0)</f>
        <v>750</v>
      </c>
      <c r="T42" s="71">
        <f>S42*Prices!$B$6+S42</f>
        <v>862.5</v>
      </c>
      <c r="U42" s="71">
        <f>ROUND(FR42/Prices!$B$27,0)</f>
        <v>822</v>
      </c>
      <c r="V42" s="71">
        <f>U42*Prices!$B$6+U42</f>
        <v>945.3</v>
      </c>
      <c r="W42" s="55"/>
      <c r="X42" s="55"/>
      <c r="Y42" s="55"/>
      <c r="Z42" s="55"/>
      <c r="AA42" s="55"/>
      <c r="AB42" s="71">
        <f>ROUND(HD42/Prices!$B$27,0)</f>
        <v>597</v>
      </c>
      <c r="AC42" s="71">
        <f>AB42*Prices!$B$6+AB42</f>
        <v>686.55</v>
      </c>
      <c r="AD42" s="71">
        <f>ROUND(HF42/Prices!$B$27,0)</f>
        <v>629</v>
      </c>
      <c r="AE42" s="71">
        <f>AD42*Prices!$B$6+AD42</f>
        <v>723.35</v>
      </c>
      <c r="AF42" s="71">
        <f>ROUND(HH42/Prices!$B$27,0)</f>
        <v>639</v>
      </c>
      <c r="AG42" s="71">
        <f>AF42*Prices!$B$6+AF42</f>
        <v>734.85</v>
      </c>
      <c r="AH42" s="71">
        <f>ROUND(HJ42/Prices!$B$27,0)</f>
        <v>660</v>
      </c>
      <c r="AI42" s="71">
        <f>AH42*Prices!$B$6+AH42</f>
        <v>759</v>
      </c>
      <c r="AJ42" s="71">
        <f>ROUND(HL42/Prices!$B$27,0)</f>
        <v>670</v>
      </c>
      <c r="AK42" s="71">
        <f>AJ42*Prices!$B$6+AJ42</f>
        <v>770.5</v>
      </c>
      <c r="AL42" s="71">
        <f>ROUND(HN42/Prices!$B$27,0)</f>
        <v>696</v>
      </c>
      <c r="AM42" s="71">
        <f>AL42*Prices!$B$6+AL42</f>
        <v>800.4</v>
      </c>
      <c r="AN42" s="71">
        <f>ROUND(HP42/Prices!$B$27,0)</f>
        <v>717</v>
      </c>
      <c r="AO42" s="71">
        <f>AN42*Prices!$B$6+AN42</f>
        <v>824.55</v>
      </c>
      <c r="AP42" s="71">
        <f>ROUND(HR42/Prices!$B$27,0)</f>
        <v>790</v>
      </c>
      <c r="AQ42" s="71">
        <f>AP42*Prices!$B$6+AP42</f>
        <v>908.5</v>
      </c>
      <c r="AW42" s="71">
        <f t="shared" si="55"/>
        <v>597</v>
      </c>
      <c r="AX42" s="71">
        <f t="shared" si="55"/>
        <v>686.55</v>
      </c>
      <c r="AY42" s="71">
        <f t="shared" si="55"/>
        <v>629</v>
      </c>
      <c r="AZ42" s="71">
        <f t="shared" si="55"/>
        <v>723.35</v>
      </c>
      <c r="BA42" s="71">
        <f t="shared" si="55"/>
        <v>639</v>
      </c>
      <c r="BB42" s="71">
        <f t="shared" si="55"/>
        <v>734.85</v>
      </c>
      <c r="BC42" s="71">
        <f t="shared" si="55"/>
        <v>660</v>
      </c>
      <c r="BD42" s="71">
        <f t="shared" si="55"/>
        <v>759</v>
      </c>
      <c r="BE42" s="71">
        <f t="shared" si="55"/>
        <v>670</v>
      </c>
      <c r="BF42" s="71">
        <f t="shared" si="55"/>
        <v>770.5</v>
      </c>
      <c r="BG42" s="71">
        <f t="shared" si="55"/>
        <v>696</v>
      </c>
      <c r="BH42" s="71">
        <f t="shared" si="55"/>
        <v>800.4</v>
      </c>
      <c r="BI42" s="71">
        <f t="shared" si="55"/>
        <v>717</v>
      </c>
      <c r="BJ42" s="71">
        <f t="shared" si="55"/>
        <v>824.55</v>
      </c>
      <c r="BK42" s="71">
        <f t="shared" si="55"/>
        <v>790</v>
      </c>
      <c r="BL42" s="71">
        <f t="shared" si="51"/>
        <v>908.5</v>
      </c>
      <c r="BM42" s="55"/>
      <c r="BN42" s="72"/>
      <c r="BO42" s="72"/>
      <c r="BP42" s="72"/>
      <c r="BQ42" s="72"/>
      <c r="BR42" s="72"/>
      <c r="BS42" s="72"/>
      <c r="BT42" s="55"/>
      <c r="BU42" s="71">
        <f>ROUND(JE42/Prices!$B$27,0)</f>
        <v>941</v>
      </c>
      <c r="BV42" s="71">
        <f>BU42*Prices!$B$6+BU42</f>
        <v>1082.1500000000001</v>
      </c>
      <c r="BW42" s="71">
        <f>ROUND(JG42/Prices!$B$27,0)</f>
        <v>972</v>
      </c>
      <c r="BX42" s="71">
        <f>BW42*Prices!$B$6+BW42</f>
        <v>1117.8</v>
      </c>
      <c r="BY42" s="71">
        <f>ROUND(JI42/Prices!$B$27,0)</f>
        <v>983</v>
      </c>
      <c r="BZ42" s="71">
        <f>BY42*Prices!$B$6+BY42</f>
        <v>1130.45</v>
      </c>
      <c r="CA42" s="71">
        <f>ROUND(JK42/Prices!$B$27,0)</f>
        <v>1003</v>
      </c>
      <c r="CB42" s="71">
        <f>CA42*Prices!$B$6+CA42</f>
        <v>1153.45</v>
      </c>
      <c r="CC42" s="71">
        <f>ROUND(JM42/Prices!$B$27,0)</f>
        <v>1014</v>
      </c>
      <c r="CD42" s="71">
        <f>CC42*Prices!$B$6+CC42</f>
        <v>1166.0999999999999</v>
      </c>
      <c r="CE42" s="71">
        <f>ROUND(JO42/Prices!$B$27,0)</f>
        <v>1040</v>
      </c>
      <c r="CF42" s="71">
        <f>CE42*Prices!$B$6+CE42</f>
        <v>1196</v>
      </c>
      <c r="CG42" s="71">
        <f>ROUND(JQ42/Prices!$B$27,0)</f>
        <v>1061</v>
      </c>
      <c r="CH42" s="71">
        <f>CG42*Prices!$B$6+CG42</f>
        <v>1220.1500000000001</v>
      </c>
      <c r="CI42" s="71">
        <f>ROUND(JS42/Prices!$B$27,0)</f>
        <v>1134</v>
      </c>
      <c r="CJ42" s="71">
        <f>CI42*Prices!$B$6+CI42</f>
        <v>1304.0999999999999</v>
      </c>
      <c r="CK42" s="55"/>
      <c r="CL42" s="55"/>
      <c r="CM42" s="55"/>
      <c r="CN42" s="55"/>
      <c r="CO42" s="55"/>
      <c r="CP42" s="71">
        <f>ROUND(LW42/Prices!$B$27,0)</f>
        <v>908</v>
      </c>
      <c r="CQ42" s="71">
        <f>CP42*Prices!$B$6+CP42</f>
        <v>1044.2</v>
      </c>
      <c r="CR42" s="71">
        <f>ROUND(LY42/Prices!$B$27,0)</f>
        <v>940</v>
      </c>
      <c r="CS42" s="71">
        <f>CR42*Prices!$B$6+CR42</f>
        <v>1081</v>
      </c>
      <c r="CT42" s="71">
        <f>ROUND(MA42/Prices!$B$27,0)</f>
        <v>950</v>
      </c>
      <c r="CU42" s="71">
        <f>CT42*Prices!$B$6+CT42</f>
        <v>1092.5</v>
      </c>
      <c r="CV42" s="71">
        <f>ROUND(MC42/Prices!$B$27,0)</f>
        <v>971</v>
      </c>
      <c r="CW42" s="71">
        <f>CV42*Prices!$B$6+CV42</f>
        <v>1116.6500000000001</v>
      </c>
      <c r="CX42" s="71">
        <f>ROUND(ME42/Prices!$B$27,0)</f>
        <v>981</v>
      </c>
      <c r="CY42" s="71">
        <f>CX42*Prices!$B$6+CX42</f>
        <v>1128.1500000000001</v>
      </c>
      <c r="CZ42" s="71">
        <f>ROUND(MG42/Prices!$B$27,0)</f>
        <v>1007</v>
      </c>
      <c r="DA42" s="71">
        <f>CZ42*Prices!$B$6+CZ42</f>
        <v>1158.05</v>
      </c>
      <c r="DB42" s="71">
        <f>ROUND(MI42/Prices!$B$27,0)</f>
        <v>1028</v>
      </c>
      <c r="DC42" s="71">
        <f>DB42*Prices!$B$6+DB42</f>
        <v>1182.2</v>
      </c>
      <c r="DD42" s="71">
        <f>ROUND(MK42/Prices!$B$27,0)</f>
        <v>1101</v>
      </c>
      <c r="DE42" s="71">
        <f>DD42*Prices!$B$6+DD42</f>
        <v>1266.1500000000001</v>
      </c>
      <c r="DK42" s="71">
        <f t="shared" si="56"/>
        <v>908</v>
      </c>
      <c r="DL42" s="71">
        <f t="shared" si="56"/>
        <v>1044.2</v>
      </c>
      <c r="DM42" s="71">
        <f t="shared" si="56"/>
        <v>940</v>
      </c>
      <c r="DN42" s="71">
        <f t="shared" si="56"/>
        <v>1081</v>
      </c>
      <c r="DO42" s="71">
        <f t="shared" si="56"/>
        <v>950</v>
      </c>
      <c r="DP42" s="71">
        <f t="shared" si="56"/>
        <v>1092.5</v>
      </c>
      <c r="DQ42" s="71">
        <f t="shared" si="56"/>
        <v>971</v>
      </c>
      <c r="DR42" s="71">
        <f t="shared" si="56"/>
        <v>1116.6500000000001</v>
      </c>
      <c r="DS42" s="71">
        <f t="shared" si="56"/>
        <v>981</v>
      </c>
      <c r="DT42" s="71">
        <f t="shared" si="56"/>
        <v>1128.1500000000001</v>
      </c>
      <c r="DU42" s="71">
        <f t="shared" si="56"/>
        <v>1007</v>
      </c>
      <c r="DV42" s="71">
        <f t="shared" si="56"/>
        <v>1158.05</v>
      </c>
      <c r="DW42" s="71">
        <f t="shared" si="56"/>
        <v>1028</v>
      </c>
      <c r="DX42" s="71">
        <f t="shared" si="56"/>
        <v>1182.2</v>
      </c>
      <c r="DY42" s="71">
        <f t="shared" si="56"/>
        <v>1101</v>
      </c>
      <c r="DZ42" s="71">
        <f t="shared" si="52"/>
        <v>1266.1500000000001</v>
      </c>
      <c r="EA42" s="55"/>
      <c r="EB42" s="55"/>
      <c r="EC42" s="72"/>
      <c r="ED42" s="72"/>
      <c r="EE42" s="72"/>
      <c r="EF42" s="72"/>
      <c r="EG42" s="72"/>
      <c r="EH42" s="72"/>
      <c r="EI42" s="55"/>
      <c r="EJ42" s="55"/>
      <c r="EK42" s="55"/>
      <c r="EL42" s="55"/>
      <c r="EM42" s="55"/>
      <c r="EN42" s="55"/>
      <c r="EO42" s="75"/>
      <c r="ER42" s="74">
        <v>21</v>
      </c>
      <c r="ES42" s="49">
        <v>21</v>
      </c>
      <c r="ET42" s="55">
        <f t="shared" si="41"/>
        <v>1.75</v>
      </c>
      <c r="EU42" s="55">
        <f t="shared" si="42"/>
        <v>4.375</v>
      </c>
      <c r="EV42" s="75">
        <v>3</v>
      </c>
      <c r="EX42" s="76">
        <v>18.5</v>
      </c>
      <c r="EY42" s="75">
        <v>21</v>
      </c>
      <c r="EZ42" s="77">
        <f>(EY42*1.2)*(Prices!$B$5/32)</f>
        <v>31.5</v>
      </c>
      <c r="FA42" s="82">
        <f>(EY42*1.3)*(Prices!$B$4/32)</f>
        <v>68.25</v>
      </c>
      <c r="FB42" s="82">
        <f>EV42*Prices!$B$2+EW42*Prices!$B$3</f>
        <v>120</v>
      </c>
      <c r="FC42" s="79">
        <f>EU42*Prices!$B$9</f>
        <v>26.25</v>
      </c>
      <c r="FD42" s="80">
        <f t="shared" si="2"/>
        <v>264.5</v>
      </c>
      <c r="FE42" s="80">
        <f>EU42*Prices!$B$10</f>
        <v>39.375</v>
      </c>
      <c r="FF42" s="80">
        <f t="shared" si="3"/>
        <v>277.625</v>
      </c>
      <c r="FG42" s="80">
        <f>EU42*Prices!$B$11</f>
        <v>43.75</v>
      </c>
      <c r="FH42" s="80">
        <f t="shared" si="4"/>
        <v>282</v>
      </c>
      <c r="FI42" s="80">
        <f>EU42*Prices!$B$12</f>
        <v>52.5</v>
      </c>
      <c r="FJ42" s="80">
        <f t="shared" si="5"/>
        <v>290.75</v>
      </c>
      <c r="FK42" s="80">
        <f>EU42*Prices!$B$13</f>
        <v>56.875</v>
      </c>
      <c r="FL42" s="80">
        <f t="shared" si="6"/>
        <v>295.125</v>
      </c>
      <c r="FM42" s="80">
        <f>EU42*Prices!$B$14</f>
        <v>67.8125</v>
      </c>
      <c r="FN42" s="80">
        <f t="shared" si="7"/>
        <v>306.0625</v>
      </c>
      <c r="FO42" s="80">
        <f>EU42*Prices!$B$15</f>
        <v>76.5625</v>
      </c>
      <c r="FP42" s="80">
        <f t="shared" si="8"/>
        <v>314.8125</v>
      </c>
      <c r="FQ42" s="80">
        <f>EU42*Prices!$B$16</f>
        <v>107.1875</v>
      </c>
      <c r="FR42" s="80">
        <f t="shared" si="9"/>
        <v>345.4375</v>
      </c>
      <c r="FS42" s="80">
        <f>EU42*Prices!$B$17</f>
        <v>0</v>
      </c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R42" s="74">
        <v>21</v>
      </c>
      <c r="GS42" s="49">
        <v>21</v>
      </c>
      <c r="GT42" s="55">
        <f t="shared" si="10"/>
        <v>1.75</v>
      </c>
      <c r="GU42" s="55">
        <f t="shared" si="11"/>
        <v>4.375</v>
      </c>
      <c r="GV42" s="75">
        <v>3</v>
      </c>
      <c r="GW42" s="75"/>
      <c r="GX42" s="76">
        <v>18.5</v>
      </c>
      <c r="GY42" s="75">
        <v>21</v>
      </c>
      <c r="GZ42" s="77">
        <f>(GY42*1.2)*(Prices!$B$5/32)</f>
        <v>31.5</v>
      </c>
      <c r="HA42" s="82">
        <f>(GY42*1.3)*(Prices!$C$4/32)</f>
        <v>54.6</v>
      </c>
      <c r="HB42" s="82">
        <f>GV42*Prices!$B$2+GW42*Prices!$B$3</f>
        <v>120</v>
      </c>
      <c r="HC42" s="79">
        <f>GU42*Prices!$B$9</f>
        <v>26.25</v>
      </c>
      <c r="HD42" s="80">
        <f t="shared" si="12"/>
        <v>250.85</v>
      </c>
      <c r="HE42" s="80">
        <f>GU42*Prices!$B$10</f>
        <v>39.375</v>
      </c>
      <c r="HF42" s="80">
        <f t="shared" si="13"/>
        <v>263.97500000000002</v>
      </c>
      <c r="HG42" s="80">
        <f>GU42*Prices!$B$11</f>
        <v>43.75</v>
      </c>
      <c r="HH42" s="80">
        <f t="shared" si="14"/>
        <v>268.35000000000002</v>
      </c>
      <c r="HI42" s="80">
        <f>GU42*Prices!$B$12</f>
        <v>52.5</v>
      </c>
      <c r="HJ42" s="80">
        <f t="shared" si="15"/>
        <v>277.10000000000002</v>
      </c>
      <c r="HK42" s="80">
        <f>GU42*Prices!$B$13</f>
        <v>56.875</v>
      </c>
      <c r="HL42" s="80">
        <f t="shared" si="16"/>
        <v>281.47500000000002</v>
      </c>
      <c r="HM42" s="80">
        <f>GU42*Prices!$B$14</f>
        <v>67.8125</v>
      </c>
      <c r="HN42" s="80">
        <f t="shared" si="17"/>
        <v>292.41250000000002</v>
      </c>
      <c r="HO42" s="80">
        <f>GU42*Prices!$B$15</f>
        <v>76.5625</v>
      </c>
      <c r="HP42" s="80">
        <f t="shared" si="18"/>
        <v>301.16250000000002</v>
      </c>
      <c r="HQ42" s="80">
        <f>GU42*Prices!$B$16</f>
        <v>107.1875</v>
      </c>
      <c r="HR42" s="80">
        <f t="shared" si="19"/>
        <v>331.78750000000002</v>
      </c>
      <c r="HS42" s="80">
        <f>GU42*Prices!$B$17</f>
        <v>0</v>
      </c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P42" s="75"/>
      <c r="IS42" s="74">
        <v>21</v>
      </c>
      <c r="IT42" s="49">
        <v>21</v>
      </c>
      <c r="IU42" s="55">
        <f t="shared" si="20"/>
        <v>1.75</v>
      </c>
      <c r="IV42" s="55">
        <f t="shared" si="21"/>
        <v>4.375</v>
      </c>
      <c r="IW42" s="75">
        <v>3</v>
      </c>
      <c r="IX42" s="75"/>
      <c r="IY42" s="76">
        <f t="shared" si="43"/>
        <v>149.20500000000001</v>
      </c>
      <c r="IZ42" s="75">
        <v>21</v>
      </c>
      <c r="JA42" s="77">
        <f>(IZ42*1.2)*(Prices!$B$5/32)</f>
        <v>31.5</v>
      </c>
      <c r="JB42" s="82">
        <f>(IZ42*1.3)*(Prices!$B$4/32)</f>
        <v>68.25</v>
      </c>
      <c r="JC42" s="82">
        <f>IW42*Prices!$B$2+IX42*Prices!$B$3</f>
        <v>120</v>
      </c>
      <c r="JD42" s="79">
        <f>IV42*Prices!$B$9</f>
        <v>26.25</v>
      </c>
      <c r="JE42" s="80">
        <f t="shared" si="22"/>
        <v>395.20500000000004</v>
      </c>
      <c r="JF42" s="80">
        <f>IV42*Prices!$B$10</f>
        <v>39.375</v>
      </c>
      <c r="JG42" s="80">
        <f t="shared" si="23"/>
        <v>408.33000000000004</v>
      </c>
      <c r="JH42" s="80">
        <f>IV42*Prices!$B$11</f>
        <v>43.75</v>
      </c>
      <c r="JI42" s="80">
        <f t="shared" si="24"/>
        <v>412.70500000000004</v>
      </c>
      <c r="JJ42" s="80">
        <f>IV42*Prices!$B$12</f>
        <v>52.5</v>
      </c>
      <c r="JK42" s="80">
        <f t="shared" si="25"/>
        <v>421.45500000000004</v>
      </c>
      <c r="JL42" s="80">
        <f>IV42*Prices!$B$13</f>
        <v>56.875</v>
      </c>
      <c r="JM42" s="80">
        <f t="shared" si="26"/>
        <v>425.83000000000004</v>
      </c>
      <c r="JN42" s="80">
        <f>IV42*Prices!$B$14</f>
        <v>67.8125</v>
      </c>
      <c r="JO42" s="80">
        <f t="shared" si="27"/>
        <v>436.76750000000004</v>
      </c>
      <c r="JP42" s="80">
        <f>IV42*Prices!$B$15</f>
        <v>76.5625</v>
      </c>
      <c r="JQ42" s="80">
        <f t="shared" si="28"/>
        <v>445.51750000000004</v>
      </c>
      <c r="JR42" s="80">
        <f>IV42*Prices!$B$16</f>
        <v>107.1875</v>
      </c>
      <c r="JS42" s="80">
        <f t="shared" si="29"/>
        <v>476.14250000000004</v>
      </c>
      <c r="JT42" s="80">
        <f>IV42*Prices!$B$17</f>
        <v>0</v>
      </c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197">
        <v>1</v>
      </c>
      <c r="LB42" s="200">
        <v>2</v>
      </c>
      <c r="LC42" s="82">
        <f t="shared" si="44"/>
        <v>48.72</v>
      </c>
      <c r="LD42" s="82">
        <f t="shared" si="45"/>
        <v>64.680000000000007</v>
      </c>
      <c r="LE42" s="82">
        <f t="shared" si="46"/>
        <v>9.625</v>
      </c>
      <c r="LF42" s="82">
        <f t="shared" si="47"/>
        <v>39.094999999999999</v>
      </c>
      <c r="LG42" s="80">
        <f t="shared" si="48"/>
        <v>55.055000000000007</v>
      </c>
      <c r="LH42" s="234">
        <f t="shared" si="49"/>
        <v>149.20500000000001</v>
      </c>
      <c r="LK42" s="74">
        <v>21</v>
      </c>
      <c r="LL42" s="49">
        <v>21</v>
      </c>
      <c r="LM42" s="55">
        <f t="shared" si="30"/>
        <v>1.75</v>
      </c>
      <c r="LN42" s="55">
        <f t="shared" si="31"/>
        <v>4.375</v>
      </c>
      <c r="LO42" s="75">
        <v>3</v>
      </c>
      <c r="LP42" s="75"/>
      <c r="LQ42" s="76">
        <f t="shared" si="50"/>
        <v>149.20500000000001</v>
      </c>
      <c r="LR42" s="75">
        <v>21</v>
      </c>
      <c r="LS42" s="77">
        <f>(LR42*1.2)*(Prices!$B$5/32)</f>
        <v>31.5</v>
      </c>
      <c r="LT42" s="82">
        <f>(LR42*1.3)*(Prices!$C$4/32)</f>
        <v>54.6</v>
      </c>
      <c r="LU42" s="82">
        <f>LO42*Prices!$B$2+LP42*Prices!$B$3</f>
        <v>120</v>
      </c>
      <c r="LV42" s="79">
        <f>LN42*Prices!$B$9</f>
        <v>26.25</v>
      </c>
      <c r="LW42" s="80">
        <f t="shared" si="32"/>
        <v>381.55500000000001</v>
      </c>
      <c r="LX42" s="80">
        <f>LN42*Prices!$B$10</f>
        <v>39.375</v>
      </c>
      <c r="LY42" s="80">
        <f t="shared" si="33"/>
        <v>394.68</v>
      </c>
      <c r="LZ42" s="80">
        <f>LN42*Prices!$B$11</f>
        <v>43.75</v>
      </c>
      <c r="MA42" s="80">
        <f t="shared" si="34"/>
        <v>399.05500000000001</v>
      </c>
      <c r="MB42" s="80">
        <f>LN42*Prices!$B$12</f>
        <v>52.5</v>
      </c>
      <c r="MC42" s="80">
        <f t="shared" si="35"/>
        <v>407.80500000000006</v>
      </c>
      <c r="MD42" s="80">
        <f>LN42*Prices!$B$13</f>
        <v>56.875</v>
      </c>
      <c r="ME42" s="80">
        <f t="shared" si="36"/>
        <v>412.18000000000006</v>
      </c>
      <c r="MF42" s="80">
        <f>LN42*Prices!$B$14</f>
        <v>67.8125</v>
      </c>
      <c r="MG42" s="80">
        <f t="shared" si="37"/>
        <v>423.11750000000006</v>
      </c>
      <c r="MH42" s="80">
        <f>LN42*Prices!$B$15</f>
        <v>76.5625</v>
      </c>
      <c r="MI42" s="80">
        <f t="shared" si="38"/>
        <v>431.86750000000006</v>
      </c>
      <c r="MJ42" s="80">
        <f>LN42*Prices!$B$16</f>
        <v>107.1875</v>
      </c>
      <c r="MK42" s="80">
        <f t="shared" si="39"/>
        <v>462.49250000000006</v>
      </c>
      <c r="ML42" s="80">
        <f>LN42*Prices!$B$17</f>
        <v>0</v>
      </c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</row>
    <row r="43" spans="1:365" ht="18" customHeight="1" x14ac:dyDescent="0.25">
      <c r="A43" s="160" t="s">
        <v>144</v>
      </c>
      <c r="B43" s="69" t="s">
        <v>93</v>
      </c>
      <c r="C43" s="69" t="str">
        <f t="shared" si="40"/>
        <v>Base Cab: 2 drawers, 1 pullout (22" to 24")</v>
      </c>
      <c r="D43" s="70" t="s">
        <v>141</v>
      </c>
      <c r="E43" s="68" t="s">
        <v>103</v>
      </c>
      <c r="F43" s="267" t="s">
        <v>144</v>
      </c>
      <c r="G43" s="261">
        <f>ROUND(FD43/Prices!$B$27,0)</f>
        <v>650</v>
      </c>
      <c r="H43" s="71">
        <f>G43*Prices!$B$6+G43</f>
        <v>747.5</v>
      </c>
      <c r="I43" s="71">
        <f>ROUND(FF43/Prices!$B$27,0)</f>
        <v>686</v>
      </c>
      <c r="J43" s="71">
        <f>I43*Prices!$B$6+I43</f>
        <v>788.9</v>
      </c>
      <c r="K43" s="71">
        <f>ROUND(FH43/Prices!$B$27,0)</f>
        <v>698</v>
      </c>
      <c r="L43" s="71">
        <f>K43*Prices!$B$6+K43</f>
        <v>802.7</v>
      </c>
      <c r="M43" s="71">
        <f>ROUND(FJ43/Prices!$B$27,0)</f>
        <v>721</v>
      </c>
      <c r="N43" s="71">
        <f>M43*Prices!$B$6+M43</f>
        <v>829.15</v>
      </c>
      <c r="O43" s="71">
        <f>ROUND(FL43/Prices!$B$27,0)</f>
        <v>733</v>
      </c>
      <c r="P43" s="71">
        <f>O43*Prices!$B$6+O43</f>
        <v>842.95</v>
      </c>
      <c r="Q43" s="71">
        <f>ROUND(FN43/Prices!$B$27,0)</f>
        <v>763</v>
      </c>
      <c r="R43" s="71">
        <f>Q43*Prices!$B$6+Q43</f>
        <v>877.45</v>
      </c>
      <c r="S43" s="71">
        <f>ROUND(FP43/Prices!$B$27,0)</f>
        <v>787</v>
      </c>
      <c r="T43" s="71">
        <f>S43*Prices!$B$6+S43</f>
        <v>905.05</v>
      </c>
      <c r="U43" s="71">
        <f>ROUND(FR43/Prices!$B$27,0)</f>
        <v>870</v>
      </c>
      <c r="V43" s="71">
        <f>U43*Prices!$B$6+U43</f>
        <v>1000.5</v>
      </c>
      <c r="W43" s="55"/>
      <c r="X43" s="55"/>
      <c r="Y43" s="55"/>
      <c r="Z43" s="55"/>
      <c r="AA43" s="55"/>
      <c r="AB43" s="71">
        <f>ROUND(HD43/Prices!$B$27,0)</f>
        <v>616</v>
      </c>
      <c r="AC43" s="71">
        <f>AB43*Prices!$B$6+AB43</f>
        <v>708.4</v>
      </c>
      <c r="AD43" s="71">
        <f>ROUND(HF43/Prices!$B$27,0)</f>
        <v>652</v>
      </c>
      <c r="AE43" s="71">
        <f>AD43*Prices!$B$6+AD43</f>
        <v>749.8</v>
      </c>
      <c r="AF43" s="71">
        <f>ROUND(HH43/Prices!$B$27,0)</f>
        <v>664</v>
      </c>
      <c r="AG43" s="71">
        <f>AF43*Prices!$B$6+AF43</f>
        <v>763.6</v>
      </c>
      <c r="AH43" s="71">
        <f>ROUND(HJ43/Prices!$B$27,0)</f>
        <v>687</v>
      </c>
      <c r="AI43" s="71">
        <f>AH43*Prices!$B$6+AH43</f>
        <v>790.05</v>
      </c>
      <c r="AJ43" s="71">
        <f>ROUND(HL43/Prices!$B$27,0)</f>
        <v>699</v>
      </c>
      <c r="AK43" s="71">
        <f>AJ43*Prices!$B$6+AJ43</f>
        <v>803.85</v>
      </c>
      <c r="AL43" s="71">
        <f>ROUND(HN43/Prices!$B$27,0)</f>
        <v>729</v>
      </c>
      <c r="AM43" s="71">
        <f>AL43*Prices!$B$6+AL43</f>
        <v>838.35</v>
      </c>
      <c r="AN43" s="71">
        <f>ROUND(HP43/Prices!$B$27,0)</f>
        <v>753</v>
      </c>
      <c r="AO43" s="71">
        <f>AN43*Prices!$B$6+AN43</f>
        <v>865.95</v>
      </c>
      <c r="AP43" s="71">
        <f>ROUND(HR43/Prices!$B$27,0)</f>
        <v>836</v>
      </c>
      <c r="AQ43" s="71">
        <f>AP43*Prices!$B$6+AP43</f>
        <v>961.4</v>
      </c>
      <c r="AW43" s="71">
        <f t="shared" si="55"/>
        <v>616</v>
      </c>
      <c r="AX43" s="71">
        <f t="shared" si="55"/>
        <v>708.4</v>
      </c>
      <c r="AY43" s="71">
        <f t="shared" si="55"/>
        <v>652</v>
      </c>
      <c r="AZ43" s="71">
        <f t="shared" si="55"/>
        <v>749.8</v>
      </c>
      <c r="BA43" s="71">
        <f t="shared" si="55"/>
        <v>664</v>
      </c>
      <c r="BB43" s="71">
        <f t="shared" si="55"/>
        <v>763.6</v>
      </c>
      <c r="BC43" s="71">
        <f t="shared" si="55"/>
        <v>687</v>
      </c>
      <c r="BD43" s="71">
        <f t="shared" si="55"/>
        <v>790.05</v>
      </c>
      <c r="BE43" s="71">
        <f t="shared" si="55"/>
        <v>699</v>
      </c>
      <c r="BF43" s="71">
        <f t="shared" si="55"/>
        <v>803.85</v>
      </c>
      <c r="BG43" s="71">
        <f t="shared" si="55"/>
        <v>729</v>
      </c>
      <c r="BH43" s="71">
        <f t="shared" si="55"/>
        <v>838.35</v>
      </c>
      <c r="BI43" s="71">
        <f t="shared" si="55"/>
        <v>753</v>
      </c>
      <c r="BJ43" s="71">
        <f t="shared" si="55"/>
        <v>865.95</v>
      </c>
      <c r="BK43" s="71">
        <f t="shared" si="55"/>
        <v>836</v>
      </c>
      <c r="BL43" s="71">
        <f t="shared" si="51"/>
        <v>961.4</v>
      </c>
      <c r="BM43" s="55"/>
      <c r="BN43" s="72"/>
      <c r="BO43" s="72"/>
      <c r="BP43" s="72"/>
      <c r="BQ43" s="72"/>
      <c r="BR43" s="72"/>
      <c r="BS43" s="72"/>
      <c r="BT43" s="55"/>
      <c r="BU43" s="71">
        <f>ROUND(JE43/Prices!$B$27,0)</f>
        <v>982</v>
      </c>
      <c r="BV43" s="71">
        <f>BU43*Prices!$B$6+BU43</f>
        <v>1129.3</v>
      </c>
      <c r="BW43" s="71">
        <f>ROUND(JG43/Prices!$B$27,0)</f>
        <v>1017</v>
      </c>
      <c r="BX43" s="71">
        <f>BW43*Prices!$B$6+BW43</f>
        <v>1169.55</v>
      </c>
      <c r="BY43" s="71">
        <f>ROUND(JI43/Prices!$B$27,0)</f>
        <v>1029</v>
      </c>
      <c r="BZ43" s="71">
        <f>BY43*Prices!$B$6+BY43</f>
        <v>1183.3499999999999</v>
      </c>
      <c r="CA43" s="71">
        <f>ROUND(JK43/Prices!$B$27,0)</f>
        <v>1053</v>
      </c>
      <c r="CB43" s="71">
        <f>CA43*Prices!$B$6+CA43</f>
        <v>1210.95</v>
      </c>
      <c r="CC43" s="71">
        <f>ROUND(JM43/Prices!$B$27,0)</f>
        <v>1065</v>
      </c>
      <c r="CD43" s="71">
        <f>CC43*Prices!$B$6+CC43</f>
        <v>1224.75</v>
      </c>
      <c r="CE43" s="71">
        <f>ROUND(JO43/Prices!$B$27,0)</f>
        <v>1095</v>
      </c>
      <c r="CF43" s="71">
        <f>CE43*Prices!$B$6+CE43</f>
        <v>1259.25</v>
      </c>
      <c r="CG43" s="71">
        <f>ROUND(JQ43/Prices!$B$27,0)</f>
        <v>1119</v>
      </c>
      <c r="CH43" s="71">
        <f>CG43*Prices!$B$6+CG43</f>
        <v>1286.8499999999999</v>
      </c>
      <c r="CI43" s="71">
        <f>ROUND(JS43/Prices!$B$27,0)</f>
        <v>1202</v>
      </c>
      <c r="CJ43" s="71">
        <f>CI43*Prices!$B$6+CI43</f>
        <v>1382.3</v>
      </c>
      <c r="CK43" s="55"/>
      <c r="CL43" s="55"/>
      <c r="CM43" s="55"/>
      <c r="CN43" s="55"/>
      <c r="CO43" s="55"/>
      <c r="CP43" s="71">
        <f>ROUND(LW43/Prices!$B$27,0)</f>
        <v>948</v>
      </c>
      <c r="CQ43" s="71">
        <f>CP43*Prices!$B$6+CP43</f>
        <v>1090.2</v>
      </c>
      <c r="CR43" s="71">
        <f>ROUND(LY43/Prices!$B$27,0)</f>
        <v>983</v>
      </c>
      <c r="CS43" s="71">
        <f>CR43*Prices!$B$6+CR43</f>
        <v>1130.45</v>
      </c>
      <c r="CT43" s="71">
        <f>ROUND(MA43/Prices!$B$27,0)</f>
        <v>995</v>
      </c>
      <c r="CU43" s="71">
        <f>CT43*Prices!$B$6+CT43</f>
        <v>1144.25</v>
      </c>
      <c r="CV43" s="71">
        <f>ROUND(MC43/Prices!$B$27,0)</f>
        <v>1019</v>
      </c>
      <c r="CW43" s="71">
        <f>CV43*Prices!$B$6+CV43</f>
        <v>1171.8499999999999</v>
      </c>
      <c r="CX43" s="71">
        <f>ROUND(ME43/Prices!$B$27,0)</f>
        <v>1031</v>
      </c>
      <c r="CY43" s="71">
        <f>CX43*Prices!$B$6+CX43</f>
        <v>1185.6500000000001</v>
      </c>
      <c r="CZ43" s="71">
        <f>ROUND(MG43/Prices!$B$27,0)</f>
        <v>1061</v>
      </c>
      <c r="DA43" s="71">
        <f>CZ43*Prices!$B$6+CZ43</f>
        <v>1220.1500000000001</v>
      </c>
      <c r="DB43" s="71">
        <f>ROUND(MI43/Prices!$B$27,0)</f>
        <v>1085</v>
      </c>
      <c r="DC43" s="71">
        <f>DB43*Prices!$B$6+DB43</f>
        <v>1247.75</v>
      </c>
      <c r="DD43" s="71">
        <f>ROUND(MK43/Prices!$B$27,0)</f>
        <v>1168</v>
      </c>
      <c r="DE43" s="71">
        <f>DD43*Prices!$B$6+DD43</f>
        <v>1343.2</v>
      </c>
      <c r="DK43" s="71">
        <f t="shared" si="56"/>
        <v>948</v>
      </c>
      <c r="DL43" s="71">
        <f t="shared" si="56"/>
        <v>1090.2</v>
      </c>
      <c r="DM43" s="71">
        <f t="shared" si="56"/>
        <v>983</v>
      </c>
      <c r="DN43" s="71">
        <f t="shared" si="56"/>
        <v>1130.45</v>
      </c>
      <c r="DO43" s="71">
        <f t="shared" si="56"/>
        <v>995</v>
      </c>
      <c r="DP43" s="71">
        <f t="shared" si="56"/>
        <v>1144.25</v>
      </c>
      <c r="DQ43" s="71">
        <f t="shared" si="56"/>
        <v>1019</v>
      </c>
      <c r="DR43" s="71">
        <f t="shared" si="56"/>
        <v>1171.8499999999999</v>
      </c>
      <c r="DS43" s="71">
        <f t="shared" si="56"/>
        <v>1031</v>
      </c>
      <c r="DT43" s="71">
        <f t="shared" si="56"/>
        <v>1185.6500000000001</v>
      </c>
      <c r="DU43" s="71">
        <f t="shared" si="56"/>
        <v>1061</v>
      </c>
      <c r="DV43" s="71">
        <f t="shared" si="56"/>
        <v>1220.1500000000001</v>
      </c>
      <c r="DW43" s="71">
        <f t="shared" si="56"/>
        <v>1085</v>
      </c>
      <c r="DX43" s="71">
        <f t="shared" si="56"/>
        <v>1247.75</v>
      </c>
      <c r="DY43" s="71">
        <f t="shared" si="56"/>
        <v>1168</v>
      </c>
      <c r="DZ43" s="71">
        <f t="shared" si="52"/>
        <v>1343.2</v>
      </c>
      <c r="EA43" s="55"/>
      <c r="EB43" s="55"/>
      <c r="EC43" s="72"/>
      <c r="ED43" s="72"/>
      <c r="EE43" s="72"/>
      <c r="EF43" s="72"/>
      <c r="EG43" s="72"/>
      <c r="EH43" s="72"/>
      <c r="EI43" s="55"/>
      <c r="EJ43" s="55"/>
      <c r="EK43" s="55"/>
      <c r="EL43" s="55"/>
      <c r="EM43" s="55"/>
      <c r="EN43" s="55"/>
      <c r="EO43" s="75"/>
      <c r="ER43" s="74">
        <v>22</v>
      </c>
      <c r="ES43" s="49">
        <v>24</v>
      </c>
      <c r="ET43" s="55">
        <f t="shared" si="41"/>
        <v>2</v>
      </c>
      <c r="EU43" s="55">
        <f t="shared" si="42"/>
        <v>5</v>
      </c>
      <c r="EV43" s="75">
        <v>3</v>
      </c>
      <c r="EX43" s="76">
        <v>18.5</v>
      </c>
      <c r="EY43" s="75">
        <v>22</v>
      </c>
      <c r="EZ43" s="77">
        <f>(EY43*1.2)*(Prices!$B$5/32)</f>
        <v>33</v>
      </c>
      <c r="FA43" s="82">
        <f>(EY43*1.3)*(Prices!$B$4/32)</f>
        <v>71.5</v>
      </c>
      <c r="FB43" s="82">
        <f>EV43*Prices!$B$2+EW43*Prices!$B$3</f>
        <v>120</v>
      </c>
      <c r="FC43" s="79">
        <f>EU43*Prices!$B$9</f>
        <v>30</v>
      </c>
      <c r="FD43" s="80">
        <f t="shared" si="2"/>
        <v>273</v>
      </c>
      <c r="FE43" s="80">
        <f>EU43*Prices!$B$10</f>
        <v>45</v>
      </c>
      <c r="FF43" s="80">
        <f t="shared" si="3"/>
        <v>288</v>
      </c>
      <c r="FG43" s="80">
        <f>EU43*Prices!$B$11</f>
        <v>50</v>
      </c>
      <c r="FH43" s="80">
        <f t="shared" si="4"/>
        <v>293</v>
      </c>
      <c r="FI43" s="80">
        <f>EU43*Prices!$B$12</f>
        <v>60</v>
      </c>
      <c r="FJ43" s="80">
        <f t="shared" si="5"/>
        <v>303</v>
      </c>
      <c r="FK43" s="80">
        <f>EU43*Prices!$B$13</f>
        <v>65</v>
      </c>
      <c r="FL43" s="80">
        <f t="shared" si="6"/>
        <v>308</v>
      </c>
      <c r="FM43" s="80">
        <f>EU43*Prices!$B$14</f>
        <v>77.5</v>
      </c>
      <c r="FN43" s="80">
        <f t="shared" si="7"/>
        <v>320.5</v>
      </c>
      <c r="FO43" s="80">
        <f>EU43*Prices!$B$15</f>
        <v>87.5</v>
      </c>
      <c r="FP43" s="80">
        <f t="shared" si="8"/>
        <v>330.5</v>
      </c>
      <c r="FQ43" s="80">
        <f>EU43*Prices!$B$16</f>
        <v>122.5</v>
      </c>
      <c r="FR43" s="80">
        <f t="shared" si="9"/>
        <v>365.5</v>
      </c>
      <c r="FS43" s="80">
        <f>EU43*Prices!$B$17</f>
        <v>0</v>
      </c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R43" s="74">
        <v>22</v>
      </c>
      <c r="GS43" s="49">
        <v>24</v>
      </c>
      <c r="GT43" s="55">
        <f t="shared" si="10"/>
        <v>2</v>
      </c>
      <c r="GU43" s="55">
        <f t="shared" si="11"/>
        <v>5</v>
      </c>
      <c r="GV43" s="75">
        <v>3</v>
      </c>
      <c r="GW43" s="75"/>
      <c r="GX43" s="76">
        <v>18.5</v>
      </c>
      <c r="GY43" s="75">
        <v>22</v>
      </c>
      <c r="GZ43" s="77">
        <f>(GY43*1.2)*(Prices!$B$5/32)</f>
        <v>33</v>
      </c>
      <c r="HA43" s="82">
        <f>(GY43*1.3)*(Prices!$C$4/32)</f>
        <v>57.2</v>
      </c>
      <c r="HB43" s="82">
        <f>GV43*Prices!$B$2+GW43*Prices!$B$3</f>
        <v>120</v>
      </c>
      <c r="HC43" s="79">
        <f>GU43*Prices!$B$9</f>
        <v>30</v>
      </c>
      <c r="HD43" s="80">
        <f t="shared" si="12"/>
        <v>258.7</v>
      </c>
      <c r="HE43" s="80">
        <f>GU43*Prices!$B$10</f>
        <v>45</v>
      </c>
      <c r="HF43" s="80">
        <f t="shared" si="13"/>
        <v>273.7</v>
      </c>
      <c r="HG43" s="80">
        <f>GU43*Prices!$B$11</f>
        <v>50</v>
      </c>
      <c r="HH43" s="80">
        <f t="shared" si="14"/>
        <v>278.7</v>
      </c>
      <c r="HI43" s="80">
        <f>GU43*Prices!$B$12</f>
        <v>60</v>
      </c>
      <c r="HJ43" s="80">
        <f t="shared" si="15"/>
        <v>288.7</v>
      </c>
      <c r="HK43" s="80">
        <f>GU43*Prices!$B$13</f>
        <v>65</v>
      </c>
      <c r="HL43" s="80">
        <f t="shared" si="16"/>
        <v>293.7</v>
      </c>
      <c r="HM43" s="80">
        <f>GU43*Prices!$B$14</f>
        <v>77.5</v>
      </c>
      <c r="HN43" s="80">
        <f t="shared" si="17"/>
        <v>306.2</v>
      </c>
      <c r="HO43" s="80">
        <f>GU43*Prices!$B$15</f>
        <v>87.5</v>
      </c>
      <c r="HP43" s="80">
        <f t="shared" si="18"/>
        <v>316.2</v>
      </c>
      <c r="HQ43" s="80">
        <f>GU43*Prices!$B$16</f>
        <v>122.5</v>
      </c>
      <c r="HR43" s="80">
        <f t="shared" si="19"/>
        <v>351.2</v>
      </c>
      <c r="HS43" s="80">
        <f>GU43*Prices!$B$17</f>
        <v>0</v>
      </c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P43" s="75"/>
      <c r="IS43" s="74">
        <v>22</v>
      </c>
      <c r="IT43" s="49">
        <v>24</v>
      </c>
      <c r="IU43" s="55">
        <f t="shared" si="20"/>
        <v>2</v>
      </c>
      <c r="IV43" s="55">
        <f t="shared" si="21"/>
        <v>5</v>
      </c>
      <c r="IW43" s="75">
        <v>3</v>
      </c>
      <c r="IX43" s="75"/>
      <c r="IY43" s="76">
        <f t="shared" si="43"/>
        <v>157.79999999999998</v>
      </c>
      <c r="IZ43" s="75">
        <v>22</v>
      </c>
      <c r="JA43" s="77">
        <f>(IZ43*1.2)*(Prices!$B$5/32)</f>
        <v>33</v>
      </c>
      <c r="JB43" s="82">
        <f>(IZ43*1.3)*(Prices!$B$4/32)</f>
        <v>71.5</v>
      </c>
      <c r="JC43" s="82">
        <f>IW43*Prices!$B$2+IX43*Prices!$B$3</f>
        <v>120</v>
      </c>
      <c r="JD43" s="79">
        <f>IV43*Prices!$B$9</f>
        <v>30</v>
      </c>
      <c r="JE43" s="80">
        <f t="shared" si="22"/>
        <v>412.29999999999995</v>
      </c>
      <c r="JF43" s="80">
        <f>IV43*Prices!$B$10</f>
        <v>45</v>
      </c>
      <c r="JG43" s="80">
        <f t="shared" si="23"/>
        <v>427.29999999999995</v>
      </c>
      <c r="JH43" s="80">
        <f>IV43*Prices!$B$11</f>
        <v>50</v>
      </c>
      <c r="JI43" s="80">
        <f t="shared" si="24"/>
        <v>432.29999999999995</v>
      </c>
      <c r="JJ43" s="80">
        <f>IV43*Prices!$B$12</f>
        <v>60</v>
      </c>
      <c r="JK43" s="80">
        <f t="shared" si="25"/>
        <v>442.29999999999995</v>
      </c>
      <c r="JL43" s="80">
        <f>IV43*Prices!$B$13</f>
        <v>65</v>
      </c>
      <c r="JM43" s="80">
        <f t="shared" si="26"/>
        <v>447.29999999999995</v>
      </c>
      <c r="JN43" s="80">
        <f>IV43*Prices!$B$14</f>
        <v>77.5</v>
      </c>
      <c r="JO43" s="80">
        <f t="shared" si="27"/>
        <v>459.79999999999995</v>
      </c>
      <c r="JP43" s="80">
        <f>IV43*Prices!$B$15</f>
        <v>87.5</v>
      </c>
      <c r="JQ43" s="80">
        <f t="shared" si="28"/>
        <v>469.79999999999995</v>
      </c>
      <c r="JR43" s="80">
        <f>IV43*Prices!$B$16</f>
        <v>122.5</v>
      </c>
      <c r="JS43" s="80">
        <f t="shared" si="29"/>
        <v>504.79999999999995</v>
      </c>
      <c r="JT43" s="80">
        <f>IV43*Prices!$B$17</f>
        <v>0</v>
      </c>
      <c r="JU43" s="80"/>
      <c r="JV43" s="80"/>
      <c r="JW43" s="80"/>
      <c r="JX43" s="80"/>
      <c r="JY43" s="80"/>
      <c r="JZ43" s="80"/>
      <c r="KA43" s="80"/>
      <c r="KB43" s="80"/>
      <c r="KC43" s="80"/>
      <c r="KD43" s="80"/>
      <c r="KE43" s="80"/>
      <c r="KF43" s="80"/>
      <c r="KG43" s="80"/>
      <c r="KH43" s="80"/>
      <c r="KI43" s="80"/>
      <c r="KJ43" s="80"/>
      <c r="KK43" s="80"/>
      <c r="KL43" s="80"/>
      <c r="KM43" s="80"/>
      <c r="KN43" s="80"/>
      <c r="KO43" s="80"/>
      <c r="KP43" s="80"/>
      <c r="KQ43" s="80"/>
      <c r="KR43" s="80"/>
      <c r="KS43" s="80"/>
      <c r="KT43" s="80"/>
      <c r="KU43" s="80"/>
      <c r="KV43" s="80"/>
      <c r="KW43" s="80"/>
      <c r="KX43" s="80"/>
      <c r="KY43" s="80"/>
      <c r="KZ43" s="80"/>
      <c r="LA43" s="197">
        <v>1</v>
      </c>
      <c r="LB43" s="200">
        <v>2</v>
      </c>
      <c r="LC43" s="82">
        <f t="shared" si="44"/>
        <v>52.199999999999996</v>
      </c>
      <c r="LD43" s="82">
        <f t="shared" si="45"/>
        <v>69.3</v>
      </c>
      <c r="LE43" s="82">
        <f t="shared" si="46"/>
        <v>11</v>
      </c>
      <c r="LF43" s="82">
        <f t="shared" si="47"/>
        <v>41.199999999999996</v>
      </c>
      <c r="LG43" s="80">
        <f t="shared" si="48"/>
        <v>58.3</v>
      </c>
      <c r="LH43" s="234">
        <f t="shared" si="49"/>
        <v>157.79999999999998</v>
      </c>
      <c r="LK43" s="74">
        <v>22</v>
      </c>
      <c r="LL43" s="49">
        <v>24</v>
      </c>
      <c r="LM43" s="55">
        <f t="shared" si="30"/>
        <v>2</v>
      </c>
      <c r="LN43" s="55">
        <f t="shared" si="31"/>
        <v>5</v>
      </c>
      <c r="LO43" s="75">
        <v>3</v>
      </c>
      <c r="LP43" s="75"/>
      <c r="LQ43" s="76">
        <f t="shared" si="50"/>
        <v>157.79999999999998</v>
      </c>
      <c r="LR43" s="75">
        <v>22</v>
      </c>
      <c r="LS43" s="77">
        <f>(LR43*1.2)*(Prices!$B$5/32)</f>
        <v>33</v>
      </c>
      <c r="LT43" s="82">
        <f>(LR43*1.3)*(Prices!$C$4/32)</f>
        <v>57.2</v>
      </c>
      <c r="LU43" s="82">
        <f>LO43*Prices!$B$2+LP43*Prices!$B$3</f>
        <v>120</v>
      </c>
      <c r="LV43" s="79">
        <f>LN43*Prices!$B$9</f>
        <v>30</v>
      </c>
      <c r="LW43" s="80">
        <f t="shared" si="32"/>
        <v>398</v>
      </c>
      <c r="LX43" s="80">
        <f>LN43*Prices!$B$10</f>
        <v>45</v>
      </c>
      <c r="LY43" s="80">
        <f t="shared" si="33"/>
        <v>413</v>
      </c>
      <c r="LZ43" s="80">
        <f>LN43*Prices!$B$11</f>
        <v>50</v>
      </c>
      <c r="MA43" s="80">
        <f t="shared" si="34"/>
        <v>418</v>
      </c>
      <c r="MB43" s="80">
        <f>LN43*Prices!$B$12</f>
        <v>60</v>
      </c>
      <c r="MC43" s="80">
        <f t="shared" si="35"/>
        <v>428</v>
      </c>
      <c r="MD43" s="80">
        <f>LN43*Prices!$B$13</f>
        <v>65</v>
      </c>
      <c r="ME43" s="80">
        <f t="shared" si="36"/>
        <v>433</v>
      </c>
      <c r="MF43" s="80">
        <f>LN43*Prices!$B$14</f>
        <v>77.5</v>
      </c>
      <c r="MG43" s="80">
        <f t="shared" si="37"/>
        <v>445.5</v>
      </c>
      <c r="MH43" s="80">
        <f>LN43*Prices!$B$15</f>
        <v>87.5</v>
      </c>
      <c r="MI43" s="80">
        <f t="shared" si="38"/>
        <v>455.5</v>
      </c>
      <c r="MJ43" s="80">
        <f>LN43*Prices!$B$16</f>
        <v>122.5</v>
      </c>
      <c r="MK43" s="80">
        <f t="shared" si="39"/>
        <v>490.5</v>
      </c>
      <c r="ML43" s="80">
        <f>LN43*Prices!$B$17</f>
        <v>0</v>
      </c>
      <c r="MM43" s="80"/>
      <c r="MN43" s="80"/>
      <c r="MO43" s="80"/>
      <c r="MP43" s="80"/>
      <c r="MQ43" s="80"/>
      <c r="MR43" s="80"/>
      <c r="MS43" s="80"/>
      <c r="MT43" s="80"/>
      <c r="MU43" s="80"/>
      <c r="MV43" s="80"/>
      <c r="MW43" s="80"/>
      <c r="MX43" s="80"/>
      <c r="MY43" s="80"/>
      <c r="MZ43" s="80"/>
      <c r="NA43" s="80"/>
    </row>
    <row r="44" spans="1:365" ht="18" customHeight="1" x14ac:dyDescent="0.25">
      <c r="A44" s="160" t="s">
        <v>145</v>
      </c>
      <c r="B44" s="69" t="s">
        <v>93</v>
      </c>
      <c r="C44" s="69" t="str">
        <f t="shared" si="40"/>
        <v>Base Cab: 2 drawers, 1 pullout (25" to 27")</v>
      </c>
      <c r="D44" s="70" t="s">
        <v>141</v>
      </c>
      <c r="E44" s="68" t="s">
        <v>107</v>
      </c>
      <c r="F44" s="267" t="s">
        <v>145</v>
      </c>
      <c r="G44" s="261">
        <f>ROUND(FD44/Prices!$B$27,0)</f>
        <v>670</v>
      </c>
      <c r="H44" s="71">
        <f>G44*Prices!$B$6+G44</f>
        <v>770.5</v>
      </c>
      <c r="I44" s="71">
        <f>ROUND(FF44/Prices!$B$27,0)</f>
        <v>710</v>
      </c>
      <c r="J44" s="71">
        <f>I44*Prices!$B$6+I44</f>
        <v>816.5</v>
      </c>
      <c r="K44" s="71">
        <f>ROUND(FH44/Prices!$B$27,0)</f>
        <v>724</v>
      </c>
      <c r="L44" s="71">
        <f>K44*Prices!$B$6+K44</f>
        <v>832.6</v>
      </c>
      <c r="M44" s="71">
        <f>ROUND(FJ44/Prices!$B$27,0)</f>
        <v>751</v>
      </c>
      <c r="N44" s="71">
        <f>M44*Prices!$B$6+M44</f>
        <v>863.65</v>
      </c>
      <c r="O44" s="71">
        <f>ROUND(FL44/Prices!$B$27,0)</f>
        <v>764</v>
      </c>
      <c r="P44" s="71">
        <f>O44*Prices!$B$6+O44</f>
        <v>878.6</v>
      </c>
      <c r="Q44" s="71">
        <f>ROUND(FN44/Prices!$B$27,0)</f>
        <v>797</v>
      </c>
      <c r="R44" s="71">
        <f>Q44*Prices!$B$6+Q44</f>
        <v>916.55</v>
      </c>
      <c r="S44" s="71">
        <f>ROUND(FP44/Prices!$B$27,0)</f>
        <v>824</v>
      </c>
      <c r="T44" s="71">
        <f>S44*Prices!$B$6+S44</f>
        <v>947.6</v>
      </c>
      <c r="U44" s="71">
        <f>ROUND(FR44/Prices!$B$27,0)</f>
        <v>918</v>
      </c>
      <c r="V44" s="71">
        <f>U44*Prices!$B$6+U44</f>
        <v>1055.7</v>
      </c>
      <c r="W44" s="55"/>
      <c r="X44" s="55"/>
      <c r="Y44" s="55"/>
      <c r="Z44" s="55"/>
      <c r="AA44" s="55"/>
      <c r="AB44" s="71">
        <f>ROUND(HD44/Prices!$B$27,0)</f>
        <v>635</v>
      </c>
      <c r="AC44" s="71">
        <f>AB44*Prices!$B$6+AB44</f>
        <v>730.25</v>
      </c>
      <c r="AD44" s="71">
        <f>ROUND(HF44/Prices!$B$27,0)</f>
        <v>675</v>
      </c>
      <c r="AE44" s="71">
        <f>AD44*Prices!$B$6+AD44</f>
        <v>776.25</v>
      </c>
      <c r="AF44" s="71">
        <f>ROUND(HH44/Prices!$B$27,0)</f>
        <v>688</v>
      </c>
      <c r="AG44" s="71">
        <f>AF44*Prices!$B$6+AF44</f>
        <v>791.2</v>
      </c>
      <c r="AH44" s="71">
        <f>ROUND(HJ44/Prices!$B$27,0)</f>
        <v>715</v>
      </c>
      <c r="AI44" s="71">
        <f>AH44*Prices!$B$6+AH44</f>
        <v>822.25</v>
      </c>
      <c r="AJ44" s="71">
        <f>ROUND(HL44/Prices!$B$27,0)</f>
        <v>728</v>
      </c>
      <c r="AK44" s="71">
        <f>AJ44*Prices!$B$6+AJ44</f>
        <v>837.2</v>
      </c>
      <c r="AL44" s="71">
        <f>ROUND(HN44/Prices!$B$27,0)</f>
        <v>762</v>
      </c>
      <c r="AM44" s="71">
        <f>AL44*Prices!$B$6+AL44</f>
        <v>876.3</v>
      </c>
      <c r="AN44" s="71">
        <f>ROUND(HP44/Prices!$B$27,0)</f>
        <v>789</v>
      </c>
      <c r="AO44" s="71">
        <f>AN44*Prices!$B$6+AN44</f>
        <v>907.35</v>
      </c>
      <c r="AP44" s="71">
        <f>ROUND(HR44/Prices!$B$27,0)</f>
        <v>882</v>
      </c>
      <c r="AQ44" s="71">
        <f>AP44*Prices!$B$6+AP44</f>
        <v>1014.3</v>
      </c>
      <c r="AW44" s="71">
        <f t="shared" si="55"/>
        <v>635</v>
      </c>
      <c r="AX44" s="71">
        <f t="shared" si="55"/>
        <v>730.25</v>
      </c>
      <c r="AY44" s="71">
        <f t="shared" si="55"/>
        <v>675</v>
      </c>
      <c r="AZ44" s="71">
        <f t="shared" si="55"/>
        <v>776.25</v>
      </c>
      <c r="BA44" s="71">
        <f t="shared" si="55"/>
        <v>688</v>
      </c>
      <c r="BB44" s="71">
        <f t="shared" si="55"/>
        <v>791.2</v>
      </c>
      <c r="BC44" s="71">
        <f t="shared" si="55"/>
        <v>715</v>
      </c>
      <c r="BD44" s="71">
        <f t="shared" si="55"/>
        <v>822.25</v>
      </c>
      <c r="BE44" s="71">
        <f t="shared" si="55"/>
        <v>728</v>
      </c>
      <c r="BF44" s="71">
        <f t="shared" si="55"/>
        <v>837.2</v>
      </c>
      <c r="BG44" s="71">
        <f t="shared" si="55"/>
        <v>762</v>
      </c>
      <c r="BH44" s="71">
        <f t="shared" si="55"/>
        <v>876.3</v>
      </c>
      <c r="BI44" s="71">
        <f t="shared" si="55"/>
        <v>789</v>
      </c>
      <c r="BJ44" s="71">
        <f t="shared" si="55"/>
        <v>907.35</v>
      </c>
      <c r="BK44" s="71">
        <f t="shared" si="55"/>
        <v>882</v>
      </c>
      <c r="BL44" s="71">
        <f t="shared" si="51"/>
        <v>1014.3</v>
      </c>
      <c r="BM44" s="55"/>
      <c r="BN44" s="72"/>
      <c r="BO44" s="72"/>
      <c r="BP44" s="72"/>
      <c r="BQ44" s="72"/>
      <c r="BR44" s="72"/>
      <c r="BS44" s="72"/>
      <c r="BT44" s="55"/>
      <c r="BU44" s="71">
        <f>ROUND(JE44/Prices!$B$27,0)</f>
        <v>1022</v>
      </c>
      <c r="BV44" s="71">
        <f>BU44*Prices!$B$6+BU44</f>
        <v>1175.3</v>
      </c>
      <c r="BW44" s="71">
        <f>ROUND(JG44/Prices!$B$27,0)</f>
        <v>1063</v>
      </c>
      <c r="BX44" s="71">
        <f>BW44*Prices!$B$6+BW44</f>
        <v>1222.45</v>
      </c>
      <c r="BY44" s="71">
        <f>ROUND(JI44/Prices!$B$27,0)</f>
        <v>1076</v>
      </c>
      <c r="BZ44" s="71">
        <f>BY44*Prices!$B$6+BY44</f>
        <v>1237.4000000000001</v>
      </c>
      <c r="CA44" s="71">
        <f>ROUND(JK44/Prices!$B$27,0)</f>
        <v>1103</v>
      </c>
      <c r="CB44" s="71">
        <f>CA44*Prices!$B$6+CA44</f>
        <v>1268.45</v>
      </c>
      <c r="CC44" s="71">
        <f>ROUND(JM44/Prices!$B$27,0)</f>
        <v>1116</v>
      </c>
      <c r="CD44" s="71">
        <f>CC44*Prices!$B$6+CC44</f>
        <v>1283.4000000000001</v>
      </c>
      <c r="CE44" s="71">
        <f>ROUND(JO44/Prices!$B$27,0)</f>
        <v>1150</v>
      </c>
      <c r="CF44" s="71">
        <f>CE44*Prices!$B$6+CE44</f>
        <v>1322.5</v>
      </c>
      <c r="CG44" s="71">
        <f>ROUND(JQ44/Prices!$B$27,0)</f>
        <v>1176</v>
      </c>
      <c r="CH44" s="71">
        <f>CG44*Prices!$B$6+CG44</f>
        <v>1352.4</v>
      </c>
      <c r="CI44" s="71">
        <f>ROUND(JS44/Prices!$B$27,0)</f>
        <v>1270</v>
      </c>
      <c r="CJ44" s="71">
        <f>CI44*Prices!$B$6+CI44</f>
        <v>1460.5</v>
      </c>
      <c r="CK44" s="55"/>
      <c r="CL44" s="55"/>
      <c r="CM44" s="55"/>
      <c r="CN44" s="55"/>
      <c r="CO44" s="55"/>
      <c r="CP44" s="71">
        <f>ROUND(LW44/Prices!$B$27,0)</f>
        <v>987</v>
      </c>
      <c r="CQ44" s="71">
        <f>CP44*Prices!$B$6+CP44</f>
        <v>1135.05</v>
      </c>
      <c r="CR44" s="71">
        <f>ROUND(LY44/Prices!$B$27,0)</f>
        <v>1027</v>
      </c>
      <c r="CS44" s="71">
        <f>CR44*Prices!$B$6+CR44</f>
        <v>1181.05</v>
      </c>
      <c r="CT44" s="71">
        <f>ROUND(MA44/Prices!$B$27,0)</f>
        <v>1040</v>
      </c>
      <c r="CU44" s="71">
        <f>CT44*Prices!$B$6+CT44</f>
        <v>1196</v>
      </c>
      <c r="CV44" s="71">
        <f>ROUND(MC44/Prices!$B$27,0)</f>
        <v>1067</v>
      </c>
      <c r="CW44" s="71">
        <f>CV44*Prices!$B$6+CV44</f>
        <v>1227.05</v>
      </c>
      <c r="CX44" s="71">
        <f>ROUND(ME44/Prices!$B$27,0)</f>
        <v>1081</v>
      </c>
      <c r="CY44" s="71">
        <f>CX44*Prices!$B$6+CX44</f>
        <v>1243.1500000000001</v>
      </c>
      <c r="CZ44" s="71">
        <f>ROUND(MG44/Prices!$B$27,0)</f>
        <v>1114</v>
      </c>
      <c r="DA44" s="71">
        <f>CZ44*Prices!$B$6+CZ44</f>
        <v>1281.0999999999999</v>
      </c>
      <c r="DB44" s="71">
        <f>ROUND(MI44/Prices!$B$27,0)</f>
        <v>1141</v>
      </c>
      <c r="DC44" s="71">
        <f>DB44*Prices!$B$6+DB44</f>
        <v>1312.15</v>
      </c>
      <c r="DD44" s="71">
        <f>ROUND(MK44/Prices!$B$27,0)</f>
        <v>1235</v>
      </c>
      <c r="DE44" s="71">
        <f>DD44*Prices!$B$6+DD44</f>
        <v>1420.25</v>
      </c>
      <c r="DK44" s="71">
        <f t="shared" si="56"/>
        <v>987</v>
      </c>
      <c r="DL44" s="71">
        <f t="shared" si="56"/>
        <v>1135.05</v>
      </c>
      <c r="DM44" s="71">
        <f t="shared" si="56"/>
        <v>1027</v>
      </c>
      <c r="DN44" s="71">
        <f t="shared" si="56"/>
        <v>1181.05</v>
      </c>
      <c r="DO44" s="71">
        <f t="shared" si="56"/>
        <v>1040</v>
      </c>
      <c r="DP44" s="71">
        <f t="shared" si="56"/>
        <v>1196</v>
      </c>
      <c r="DQ44" s="71">
        <f t="shared" si="56"/>
        <v>1067</v>
      </c>
      <c r="DR44" s="71">
        <f t="shared" si="56"/>
        <v>1227.05</v>
      </c>
      <c r="DS44" s="71">
        <f t="shared" si="56"/>
        <v>1081</v>
      </c>
      <c r="DT44" s="71">
        <f t="shared" si="56"/>
        <v>1243.1500000000001</v>
      </c>
      <c r="DU44" s="71">
        <f t="shared" si="56"/>
        <v>1114</v>
      </c>
      <c r="DV44" s="71">
        <f t="shared" si="56"/>
        <v>1281.0999999999999</v>
      </c>
      <c r="DW44" s="71">
        <f t="shared" si="56"/>
        <v>1141</v>
      </c>
      <c r="DX44" s="71">
        <f t="shared" si="56"/>
        <v>1312.15</v>
      </c>
      <c r="DY44" s="71">
        <f t="shared" si="56"/>
        <v>1235</v>
      </c>
      <c r="DZ44" s="71">
        <f t="shared" si="52"/>
        <v>1420.25</v>
      </c>
      <c r="EA44" s="55"/>
      <c r="EB44" s="55"/>
      <c r="EC44" s="72"/>
      <c r="ED44" s="72"/>
      <c r="EE44" s="72"/>
      <c r="EF44" s="72"/>
      <c r="EG44" s="72"/>
      <c r="EH44" s="72"/>
      <c r="EI44" s="55"/>
      <c r="EJ44" s="55"/>
      <c r="EK44" s="55"/>
      <c r="EL44" s="55"/>
      <c r="EM44" s="55"/>
      <c r="EN44" s="55"/>
      <c r="EO44" s="75"/>
      <c r="ER44" s="74">
        <v>23</v>
      </c>
      <c r="ES44" s="49">
        <v>27</v>
      </c>
      <c r="ET44" s="55">
        <f t="shared" si="41"/>
        <v>2.25</v>
      </c>
      <c r="EU44" s="55">
        <f t="shared" si="42"/>
        <v>5.625</v>
      </c>
      <c r="EV44" s="75">
        <v>3</v>
      </c>
      <c r="EX44" s="76">
        <v>18.5</v>
      </c>
      <c r="EY44" s="75">
        <v>23</v>
      </c>
      <c r="EZ44" s="77">
        <f>(EY44*1.2)*(Prices!$B$5/32)</f>
        <v>34.5</v>
      </c>
      <c r="FA44" s="82">
        <f>(EY44*1.3)*(Prices!$B$4/32)</f>
        <v>74.75</v>
      </c>
      <c r="FB44" s="82">
        <f>EV44*Prices!$B$2+EW44*Prices!$B$3</f>
        <v>120</v>
      </c>
      <c r="FC44" s="79">
        <f>EU44*Prices!$B$9</f>
        <v>33.75</v>
      </c>
      <c r="FD44" s="80">
        <f t="shared" si="2"/>
        <v>281.5</v>
      </c>
      <c r="FE44" s="80">
        <f>EU44*Prices!$B$10</f>
        <v>50.625</v>
      </c>
      <c r="FF44" s="80">
        <f t="shared" si="3"/>
        <v>298.375</v>
      </c>
      <c r="FG44" s="80">
        <f>EU44*Prices!$B$11</f>
        <v>56.25</v>
      </c>
      <c r="FH44" s="80">
        <f t="shared" si="4"/>
        <v>304</v>
      </c>
      <c r="FI44" s="80">
        <f>EU44*Prices!$B$12</f>
        <v>67.5</v>
      </c>
      <c r="FJ44" s="80">
        <f t="shared" si="5"/>
        <v>315.25</v>
      </c>
      <c r="FK44" s="80">
        <f>EU44*Prices!$B$13</f>
        <v>73.125</v>
      </c>
      <c r="FL44" s="80">
        <f t="shared" si="6"/>
        <v>320.875</v>
      </c>
      <c r="FM44" s="80">
        <f>EU44*Prices!$B$14</f>
        <v>87.1875</v>
      </c>
      <c r="FN44" s="80">
        <f t="shared" si="7"/>
        <v>334.9375</v>
      </c>
      <c r="FO44" s="80">
        <f>EU44*Prices!$B$15</f>
        <v>98.4375</v>
      </c>
      <c r="FP44" s="80">
        <f t="shared" si="8"/>
        <v>346.1875</v>
      </c>
      <c r="FQ44" s="80">
        <f>EU44*Prices!$B$16</f>
        <v>137.8125</v>
      </c>
      <c r="FR44" s="80">
        <f t="shared" si="9"/>
        <v>385.5625</v>
      </c>
      <c r="FS44" s="80">
        <f>EU44*Prices!$B$17</f>
        <v>0</v>
      </c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R44" s="74">
        <v>23</v>
      </c>
      <c r="GS44" s="49">
        <v>27</v>
      </c>
      <c r="GT44" s="55">
        <f t="shared" si="10"/>
        <v>2.25</v>
      </c>
      <c r="GU44" s="55">
        <f t="shared" si="11"/>
        <v>5.625</v>
      </c>
      <c r="GV44" s="75">
        <v>3</v>
      </c>
      <c r="GW44" s="75"/>
      <c r="GX44" s="76">
        <v>18.5</v>
      </c>
      <c r="GY44" s="75">
        <v>23</v>
      </c>
      <c r="GZ44" s="77">
        <f>(GY44*1.2)*(Prices!$B$5/32)</f>
        <v>34.5</v>
      </c>
      <c r="HA44" s="82">
        <f>(GY44*1.3)*(Prices!$C$4/32)</f>
        <v>59.800000000000004</v>
      </c>
      <c r="HB44" s="82">
        <f>GV44*Prices!$B$2+GW44*Prices!$B$3</f>
        <v>120</v>
      </c>
      <c r="HC44" s="79">
        <f>GU44*Prices!$B$9</f>
        <v>33.75</v>
      </c>
      <c r="HD44" s="80">
        <f t="shared" si="12"/>
        <v>266.55</v>
      </c>
      <c r="HE44" s="80">
        <f>GU44*Prices!$B$10</f>
        <v>50.625</v>
      </c>
      <c r="HF44" s="80">
        <f t="shared" si="13"/>
        <v>283.42500000000001</v>
      </c>
      <c r="HG44" s="80">
        <f>GU44*Prices!$B$11</f>
        <v>56.25</v>
      </c>
      <c r="HH44" s="80">
        <f t="shared" si="14"/>
        <v>289.05</v>
      </c>
      <c r="HI44" s="80">
        <f>GU44*Prices!$B$12</f>
        <v>67.5</v>
      </c>
      <c r="HJ44" s="80">
        <f t="shared" si="15"/>
        <v>300.3</v>
      </c>
      <c r="HK44" s="80">
        <f>GU44*Prices!$B$13</f>
        <v>73.125</v>
      </c>
      <c r="HL44" s="80">
        <f t="shared" si="16"/>
        <v>305.92500000000001</v>
      </c>
      <c r="HM44" s="80">
        <f>GU44*Prices!$B$14</f>
        <v>87.1875</v>
      </c>
      <c r="HN44" s="80">
        <f t="shared" si="17"/>
        <v>319.98750000000001</v>
      </c>
      <c r="HO44" s="80">
        <f>GU44*Prices!$B$15</f>
        <v>98.4375</v>
      </c>
      <c r="HP44" s="80">
        <f t="shared" si="18"/>
        <v>331.23750000000001</v>
      </c>
      <c r="HQ44" s="80">
        <f>GU44*Prices!$B$16</f>
        <v>137.8125</v>
      </c>
      <c r="HR44" s="80">
        <f t="shared" si="19"/>
        <v>370.61250000000001</v>
      </c>
      <c r="HS44" s="80">
        <f>GU44*Prices!$B$17</f>
        <v>0</v>
      </c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P44" s="75"/>
      <c r="IS44" s="74">
        <v>23</v>
      </c>
      <c r="IT44" s="49">
        <v>27</v>
      </c>
      <c r="IU44" s="55">
        <f t="shared" si="20"/>
        <v>2.25</v>
      </c>
      <c r="IV44" s="55">
        <f t="shared" si="21"/>
        <v>5.625</v>
      </c>
      <c r="IW44" s="75">
        <v>3</v>
      </c>
      <c r="IX44" s="75"/>
      <c r="IY44" s="76">
        <f t="shared" si="43"/>
        <v>166.39499999999998</v>
      </c>
      <c r="IZ44" s="75">
        <v>23</v>
      </c>
      <c r="JA44" s="77">
        <f>(IZ44*1.2)*(Prices!$B$5/32)</f>
        <v>34.5</v>
      </c>
      <c r="JB44" s="82">
        <f>(IZ44*1.3)*(Prices!$B$4/32)</f>
        <v>74.75</v>
      </c>
      <c r="JC44" s="82">
        <f>IW44*Prices!$B$2+IX44*Prices!$B$3</f>
        <v>120</v>
      </c>
      <c r="JD44" s="79">
        <f>IV44*Prices!$B$9</f>
        <v>33.75</v>
      </c>
      <c r="JE44" s="80">
        <f t="shared" si="22"/>
        <v>429.39499999999998</v>
      </c>
      <c r="JF44" s="80">
        <f>IV44*Prices!$B$10</f>
        <v>50.625</v>
      </c>
      <c r="JG44" s="80">
        <f t="shared" si="23"/>
        <v>446.27</v>
      </c>
      <c r="JH44" s="80">
        <f>IV44*Prices!$B$11</f>
        <v>56.25</v>
      </c>
      <c r="JI44" s="80">
        <f t="shared" si="24"/>
        <v>451.89499999999998</v>
      </c>
      <c r="JJ44" s="80">
        <f>IV44*Prices!$B$12</f>
        <v>67.5</v>
      </c>
      <c r="JK44" s="80">
        <f t="shared" si="25"/>
        <v>463.14499999999998</v>
      </c>
      <c r="JL44" s="80">
        <f>IV44*Prices!$B$13</f>
        <v>73.125</v>
      </c>
      <c r="JM44" s="80">
        <f t="shared" si="26"/>
        <v>468.77</v>
      </c>
      <c r="JN44" s="80">
        <f>IV44*Prices!$B$14</f>
        <v>87.1875</v>
      </c>
      <c r="JO44" s="80">
        <f t="shared" si="27"/>
        <v>482.83249999999998</v>
      </c>
      <c r="JP44" s="80">
        <f>IV44*Prices!$B$15</f>
        <v>98.4375</v>
      </c>
      <c r="JQ44" s="80">
        <f t="shared" si="28"/>
        <v>494.08249999999998</v>
      </c>
      <c r="JR44" s="80">
        <f>IV44*Prices!$B$16</f>
        <v>137.8125</v>
      </c>
      <c r="JS44" s="80">
        <f t="shared" si="29"/>
        <v>533.45749999999998</v>
      </c>
      <c r="JT44" s="80">
        <f>IV44*Prices!$B$17</f>
        <v>0</v>
      </c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197">
        <v>1</v>
      </c>
      <c r="LB44" s="200">
        <v>2</v>
      </c>
      <c r="LC44" s="82">
        <f t="shared" si="44"/>
        <v>55.679999999999993</v>
      </c>
      <c r="LD44" s="82">
        <f t="shared" si="45"/>
        <v>73.92</v>
      </c>
      <c r="LE44" s="82">
        <f t="shared" si="46"/>
        <v>12.375</v>
      </c>
      <c r="LF44" s="82">
        <f t="shared" si="47"/>
        <v>43.304999999999993</v>
      </c>
      <c r="LG44" s="80">
        <f t="shared" si="48"/>
        <v>61.545000000000002</v>
      </c>
      <c r="LH44" s="234">
        <f t="shared" si="49"/>
        <v>166.39499999999998</v>
      </c>
      <c r="LK44" s="74">
        <v>23</v>
      </c>
      <c r="LL44" s="49">
        <v>27</v>
      </c>
      <c r="LM44" s="55">
        <f t="shared" si="30"/>
        <v>2.25</v>
      </c>
      <c r="LN44" s="55">
        <f t="shared" si="31"/>
        <v>5.625</v>
      </c>
      <c r="LO44" s="75">
        <v>3</v>
      </c>
      <c r="LP44" s="75"/>
      <c r="LQ44" s="76">
        <f t="shared" si="50"/>
        <v>166.39499999999998</v>
      </c>
      <c r="LR44" s="75">
        <v>23</v>
      </c>
      <c r="LS44" s="77">
        <f>(LR44*1.2)*(Prices!$B$5/32)</f>
        <v>34.5</v>
      </c>
      <c r="LT44" s="82">
        <f>(LR44*1.3)*(Prices!$C$4/32)</f>
        <v>59.800000000000004</v>
      </c>
      <c r="LU44" s="82">
        <f>LO44*Prices!$B$2+LP44*Prices!$B$3</f>
        <v>120</v>
      </c>
      <c r="LV44" s="79">
        <f>LN44*Prices!$B$9</f>
        <v>33.75</v>
      </c>
      <c r="LW44" s="80">
        <f t="shared" si="32"/>
        <v>414.44499999999999</v>
      </c>
      <c r="LX44" s="80">
        <f>LN44*Prices!$B$10</f>
        <v>50.625</v>
      </c>
      <c r="LY44" s="80">
        <f t="shared" si="33"/>
        <v>431.32</v>
      </c>
      <c r="LZ44" s="80">
        <f>LN44*Prices!$B$11</f>
        <v>56.25</v>
      </c>
      <c r="MA44" s="80">
        <f t="shared" si="34"/>
        <v>436.94499999999999</v>
      </c>
      <c r="MB44" s="80">
        <f>LN44*Prices!$B$12</f>
        <v>67.5</v>
      </c>
      <c r="MC44" s="80">
        <f t="shared" si="35"/>
        <v>448.19499999999999</v>
      </c>
      <c r="MD44" s="80">
        <f>LN44*Prices!$B$13</f>
        <v>73.125</v>
      </c>
      <c r="ME44" s="80">
        <f t="shared" si="36"/>
        <v>453.82</v>
      </c>
      <c r="MF44" s="80">
        <f>LN44*Prices!$B$14</f>
        <v>87.1875</v>
      </c>
      <c r="MG44" s="80">
        <f t="shared" si="37"/>
        <v>467.88249999999999</v>
      </c>
      <c r="MH44" s="80">
        <f>LN44*Prices!$B$15</f>
        <v>98.4375</v>
      </c>
      <c r="MI44" s="80">
        <f t="shared" si="38"/>
        <v>479.13249999999999</v>
      </c>
      <c r="MJ44" s="80">
        <f>LN44*Prices!$B$16</f>
        <v>137.8125</v>
      </c>
      <c r="MK44" s="80">
        <f t="shared" si="39"/>
        <v>518.50749999999994</v>
      </c>
      <c r="ML44" s="80">
        <f>LN44*Prices!$B$17</f>
        <v>0</v>
      </c>
      <c r="MM44" s="80"/>
      <c r="MN44" s="80"/>
      <c r="MO44" s="80"/>
      <c r="MP44" s="80"/>
      <c r="MQ44" s="80"/>
      <c r="MR44" s="80"/>
      <c r="MS44" s="80"/>
      <c r="MT44" s="80"/>
      <c r="MU44" s="80"/>
      <c r="MV44" s="80"/>
      <c r="MW44" s="80"/>
      <c r="MX44" s="80"/>
      <c r="MY44" s="80"/>
      <c r="MZ44" s="80"/>
      <c r="NA44" s="80"/>
    </row>
    <row r="45" spans="1:365" ht="18" customHeight="1" x14ac:dyDescent="0.25">
      <c r="A45" s="160" t="s">
        <v>146</v>
      </c>
      <c r="B45" s="69" t="s">
        <v>93</v>
      </c>
      <c r="C45" s="69" t="str">
        <f t="shared" si="40"/>
        <v>Base Cab: 2 drawers, 1 pullout (28" to 30")</v>
      </c>
      <c r="D45" s="70" t="s">
        <v>141</v>
      </c>
      <c r="E45" s="68" t="s">
        <v>109</v>
      </c>
      <c r="F45" s="267" t="s">
        <v>146</v>
      </c>
      <c r="G45" s="261">
        <f>ROUND(FD45/Prices!$B$27,0)</f>
        <v>696</v>
      </c>
      <c r="H45" s="71">
        <f>G45*Prices!$B$6+G45</f>
        <v>800.4</v>
      </c>
      <c r="I45" s="71">
        <f>ROUND(FF45/Prices!$B$27,0)</f>
        <v>741</v>
      </c>
      <c r="J45" s="71">
        <f>I45*Prices!$B$6+I45</f>
        <v>852.15</v>
      </c>
      <c r="K45" s="71">
        <f>ROUND(FH45/Prices!$B$27,0)</f>
        <v>756</v>
      </c>
      <c r="L45" s="71">
        <f>K45*Prices!$B$6+K45</f>
        <v>869.4</v>
      </c>
      <c r="M45" s="71">
        <f>ROUND(FJ45/Prices!$B$27,0)</f>
        <v>785</v>
      </c>
      <c r="N45" s="71">
        <f>M45*Prices!$B$6+M45</f>
        <v>902.75</v>
      </c>
      <c r="O45" s="71">
        <f>ROUND(FL45/Prices!$B$27,0)</f>
        <v>800</v>
      </c>
      <c r="P45" s="71">
        <f>O45*Prices!$B$6+O45</f>
        <v>920</v>
      </c>
      <c r="Q45" s="71">
        <f>ROUND(FN45/Prices!$B$27,0)</f>
        <v>838</v>
      </c>
      <c r="R45" s="71">
        <f>Q45*Prices!$B$6+Q45</f>
        <v>963.7</v>
      </c>
      <c r="S45" s="71">
        <f>ROUND(FP45/Prices!$B$27,0)</f>
        <v>867</v>
      </c>
      <c r="T45" s="71">
        <f>S45*Prices!$B$6+S45</f>
        <v>997.05</v>
      </c>
      <c r="U45" s="71">
        <f>ROUND(FR45/Prices!$B$27,0)</f>
        <v>971</v>
      </c>
      <c r="V45" s="71">
        <f>U45*Prices!$B$6+U45</f>
        <v>1116.6500000000001</v>
      </c>
      <c r="W45" s="55"/>
      <c r="X45" s="55"/>
      <c r="Y45" s="55"/>
      <c r="Z45" s="55"/>
      <c r="AA45" s="55"/>
      <c r="AB45" s="71">
        <f>ROUND(HD45/Prices!$B$27,0)</f>
        <v>658</v>
      </c>
      <c r="AC45" s="71">
        <f>AB45*Prices!$B$6+AB45</f>
        <v>756.7</v>
      </c>
      <c r="AD45" s="71">
        <f>ROUND(HF45/Prices!$B$27,0)</f>
        <v>703</v>
      </c>
      <c r="AE45" s="71">
        <f>AD45*Prices!$B$6+AD45</f>
        <v>808.45</v>
      </c>
      <c r="AF45" s="71">
        <f>ROUND(HH45/Prices!$B$27,0)</f>
        <v>718</v>
      </c>
      <c r="AG45" s="71">
        <f>AF45*Prices!$B$6+AF45</f>
        <v>825.7</v>
      </c>
      <c r="AH45" s="71">
        <f>ROUND(HJ45/Prices!$B$27,0)</f>
        <v>748</v>
      </c>
      <c r="AI45" s="71">
        <f>AH45*Prices!$B$6+AH45</f>
        <v>860.2</v>
      </c>
      <c r="AJ45" s="71">
        <f>ROUND(HL45/Prices!$B$27,0)</f>
        <v>762</v>
      </c>
      <c r="AK45" s="71">
        <f>AJ45*Prices!$B$6+AJ45</f>
        <v>876.3</v>
      </c>
      <c r="AL45" s="71">
        <f>ROUND(HN45/Prices!$B$27,0)</f>
        <v>800</v>
      </c>
      <c r="AM45" s="71">
        <f>AL45*Prices!$B$6+AL45</f>
        <v>920</v>
      </c>
      <c r="AN45" s="71">
        <f>ROUND(HP45/Prices!$B$27,0)</f>
        <v>829</v>
      </c>
      <c r="AO45" s="71">
        <f>AN45*Prices!$B$6+AN45</f>
        <v>953.35</v>
      </c>
      <c r="AP45" s="71">
        <f>ROUND(HR45/Prices!$B$27,0)</f>
        <v>934</v>
      </c>
      <c r="AQ45" s="71">
        <f>AP45*Prices!$B$6+AP45</f>
        <v>1074.0999999999999</v>
      </c>
      <c r="AW45" s="71">
        <f t="shared" si="55"/>
        <v>658</v>
      </c>
      <c r="AX45" s="71">
        <f t="shared" si="55"/>
        <v>756.7</v>
      </c>
      <c r="AY45" s="71">
        <f t="shared" si="55"/>
        <v>703</v>
      </c>
      <c r="AZ45" s="71">
        <f t="shared" si="55"/>
        <v>808.45</v>
      </c>
      <c r="BA45" s="71">
        <f t="shared" si="55"/>
        <v>718</v>
      </c>
      <c r="BB45" s="71">
        <f t="shared" si="55"/>
        <v>825.7</v>
      </c>
      <c r="BC45" s="71">
        <f t="shared" si="55"/>
        <v>748</v>
      </c>
      <c r="BD45" s="71">
        <f t="shared" si="55"/>
        <v>860.2</v>
      </c>
      <c r="BE45" s="71">
        <f t="shared" si="55"/>
        <v>762</v>
      </c>
      <c r="BF45" s="71">
        <f t="shared" si="55"/>
        <v>876.3</v>
      </c>
      <c r="BG45" s="71">
        <f t="shared" si="55"/>
        <v>800</v>
      </c>
      <c r="BH45" s="71">
        <f t="shared" si="55"/>
        <v>920</v>
      </c>
      <c r="BI45" s="71">
        <f t="shared" si="55"/>
        <v>829</v>
      </c>
      <c r="BJ45" s="71">
        <f t="shared" si="55"/>
        <v>953.35</v>
      </c>
      <c r="BK45" s="71">
        <f t="shared" si="55"/>
        <v>934</v>
      </c>
      <c r="BL45" s="71">
        <f t="shared" si="51"/>
        <v>1074.0999999999999</v>
      </c>
      <c r="BM45" s="55"/>
      <c r="BN45" s="72"/>
      <c r="BO45" s="72"/>
      <c r="BP45" s="72"/>
      <c r="BQ45" s="72"/>
      <c r="BR45" s="72"/>
      <c r="BS45" s="72"/>
      <c r="BT45" s="55"/>
      <c r="BU45" s="71">
        <f>ROUND(JE45/Prices!$B$27,0)</f>
        <v>1069</v>
      </c>
      <c r="BV45" s="71">
        <f>BU45*Prices!$B$6+BU45</f>
        <v>1229.3499999999999</v>
      </c>
      <c r="BW45" s="71">
        <f>ROUND(JG45/Prices!$B$27,0)</f>
        <v>1113</v>
      </c>
      <c r="BX45" s="71">
        <f>BW45*Prices!$B$6+BW45</f>
        <v>1279.95</v>
      </c>
      <c r="BY45" s="71">
        <f>ROUND(JI45/Prices!$B$27,0)</f>
        <v>1128</v>
      </c>
      <c r="BZ45" s="71">
        <f>BY45*Prices!$B$6+BY45</f>
        <v>1297.2</v>
      </c>
      <c r="CA45" s="71">
        <f>ROUND(JK45/Prices!$B$27,0)</f>
        <v>1158</v>
      </c>
      <c r="CB45" s="71">
        <f>CA45*Prices!$B$6+CA45</f>
        <v>1331.7</v>
      </c>
      <c r="CC45" s="71">
        <f>ROUND(JM45/Prices!$B$27,0)</f>
        <v>1173</v>
      </c>
      <c r="CD45" s="71">
        <f>CC45*Prices!$B$6+CC45</f>
        <v>1348.95</v>
      </c>
      <c r="CE45" s="71">
        <f>ROUND(JO45/Prices!$B$27,0)</f>
        <v>1210</v>
      </c>
      <c r="CF45" s="71">
        <f>CE45*Prices!$B$6+CE45</f>
        <v>1391.5</v>
      </c>
      <c r="CG45" s="71">
        <f>ROUND(JQ45/Prices!$B$27,0)</f>
        <v>1240</v>
      </c>
      <c r="CH45" s="71">
        <f>CG45*Prices!$B$6+CG45</f>
        <v>1426</v>
      </c>
      <c r="CI45" s="71">
        <f>ROUND(JS45/Prices!$B$27,0)</f>
        <v>1344</v>
      </c>
      <c r="CJ45" s="71">
        <f>CI45*Prices!$B$6+CI45</f>
        <v>1545.6</v>
      </c>
      <c r="CK45" s="55"/>
      <c r="CL45" s="55"/>
      <c r="CM45" s="55"/>
      <c r="CN45" s="55"/>
      <c r="CO45" s="55"/>
      <c r="CP45" s="71">
        <f>ROUND(LW45/Prices!$B$27,0)</f>
        <v>1031</v>
      </c>
      <c r="CQ45" s="71">
        <f>CP45*Prices!$B$6+CP45</f>
        <v>1185.6500000000001</v>
      </c>
      <c r="CR45" s="71">
        <f>ROUND(LY45/Prices!$B$27,0)</f>
        <v>1075</v>
      </c>
      <c r="CS45" s="71">
        <f>CR45*Prices!$B$6+CR45</f>
        <v>1236.25</v>
      </c>
      <c r="CT45" s="71">
        <f>ROUND(MA45/Prices!$B$27,0)</f>
        <v>1090</v>
      </c>
      <c r="CU45" s="71">
        <f>CT45*Prices!$B$6+CT45</f>
        <v>1253.5</v>
      </c>
      <c r="CV45" s="71">
        <f>ROUND(MC45/Prices!$B$27,0)</f>
        <v>1120</v>
      </c>
      <c r="CW45" s="71">
        <f>CV45*Prices!$B$6+CV45</f>
        <v>1288</v>
      </c>
      <c r="CX45" s="71">
        <f>ROUND(ME45/Prices!$B$27,0)</f>
        <v>1135</v>
      </c>
      <c r="CY45" s="71">
        <f>CX45*Prices!$B$6+CX45</f>
        <v>1305.25</v>
      </c>
      <c r="CZ45" s="71">
        <f>ROUND(MG45/Prices!$B$27,0)</f>
        <v>1172</v>
      </c>
      <c r="DA45" s="71">
        <f>CZ45*Prices!$B$6+CZ45</f>
        <v>1347.8</v>
      </c>
      <c r="DB45" s="71">
        <f>ROUND(MI45/Prices!$B$27,0)</f>
        <v>1202</v>
      </c>
      <c r="DC45" s="71">
        <f>DB45*Prices!$B$6+DB45</f>
        <v>1382.3</v>
      </c>
      <c r="DD45" s="71">
        <f>ROUND(MK45/Prices!$B$27,0)</f>
        <v>1306</v>
      </c>
      <c r="DE45" s="71">
        <f>DD45*Prices!$B$6+DD45</f>
        <v>1501.9</v>
      </c>
      <c r="DK45" s="71">
        <f t="shared" si="56"/>
        <v>1031</v>
      </c>
      <c r="DL45" s="71">
        <f t="shared" si="56"/>
        <v>1185.6500000000001</v>
      </c>
      <c r="DM45" s="71">
        <f t="shared" si="56"/>
        <v>1075</v>
      </c>
      <c r="DN45" s="71">
        <f t="shared" si="56"/>
        <v>1236.25</v>
      </c>
      <c r="DO45" s="71">
        <f t="shared" si="56"/>
        <v>1090</v>
      </c>
      <c r="DP45" s="71">
        <f t="shared" si="56"/>
        <v>1253.5</v>
      </c>
      <c r="DQ45" s="71">
        <f t="shared" si="56"/>
        <v>1120</v>
      </c>
      <c r="DR45" s="71">
        <f t="shared" si="56"/>
        <v>1288</v>
      </c>
      <c r="DS45" s="71">
        <f t="shared" si="56"/>
        <v>1135</v>
      </c>
      <c r="DT45" s="71">
        <f t="shared" si="56"/>
        <v>1305.25</v>
      </c>
      <c r="DU45" s="71">
        <f t="shared" si="56"/>
        <v>1172</v>
      </c>
      <c r="DV45" s="71">
        <f t="shared" si="56"/>
        <v>1347.8</v>
      </c>
      <c r="DW45" s="71">
        <f t="shared" si="56"/>
        <v>1202</v>
      </c>
      <c r="DX45" s="71">
        <f t="shared" si="56"/>
        <v>1382.3</v>
      </c>
      <c r="DY45" s="71">
        <f t="shared" si="56"/>
        <v>1306</v>
      </c>
      <c r="DZ45" s="71">
        <f t="shared" si="52"/>
        <v>1501.9</v>
      </c>
      <c r="EA45" s="55"/>
      <c r="EB45" s="55"/>
      <c r="EC45" s="72"/>
      <c r="ED45" s="72"/>
      <c r="EE45" s="72"/>
      <c r="EF45" s="72"/>
      <c r="EG45" s="72"/>
      <c r="EH45" s="72"/>
      <c r="EI45" s="55"/>
      <c r="EJ45" s="55"/>
      <c r="EK45" s="55"/>
      <c r="EL45" s="55"/>
      <c r="EM45" s="55"/>
      <c r="EN45" s="55"/>
      <c r="EO45" s="75"/>
      <c r="ER45" s="74">
        <v>24.5</v>
      </c>
      <c r="ES45" s="49">
        <v>30</v>
      </c>
      <c r="ET45" s="55">
        <f t="shared" si="41"/>
        <v>2.5</v>
      </c>
      <c r="EU45" s="55">
        <f t="shared" si="42"/>
        <v>6.25</v>
      </c>
      <c r="EV45" s="75">
        <v>3</v>
      </c>
      <c r="EX45" s="76">
        <v>18.5</v>
      </c>
      <c r="EY45" s="75">
        <v>24.5</v>
      </c>
      <c r="EZ45" s="77">
        <f>(EY45*1.2)*(Prices!$B$5/32)</f>
        <v>36.75</v>
      </c>
      <c r="FA45" s="82">
        <f>(EY45*1.3)*(Prices!$B$4/32)</f>
        <v>79.625</v>
      </c>
      <c r="FB45" s="82">
        <f>EV45*Prices!$B$2+EW45*Prices!$B$3</f>
        <v>120</v>
      </c>
      <c r="FC45" s="79">
        <f>EU45*Prices!$B$9</f>
        <v>37.5</v>
      </c>
      <c r="FD45" s="80">
        <f t="shared" si="2"/>
        <v>292.375</v>
      </c>
      <c r="FE45" s="80">
        <f>EU45*Prices!$B$10</f>
        <v>56.25</v>
      </c>
      <c r="FF45" s="80">
        <f t="shared" si="3"/>
        <v>311.125</v>
      </c>
      <c r="FG45" s="80">
        <f>EU45*Prices!$B$11</f>
        <v>62.5</v>
      </c>
      <c r="FH45" s="80">
        <f t="shared" si="4"/>
        <v>317.375</v>
      </c>
      <c r="FI45" s="80">
        <f>EU45*Prices!$B$12</f>
        <v>75</v>
      </c>
      <c r="FJ45" s="80">
        <f t="shared" si="5"/>
        <v>329.875</v>
      </c>
      <c r="FK45" s="80">
        <f>EU45*Prices!$B$13</f>
        <v>81.25</v>
      </c>
      <c r="FL45" s="80">
        <f t="shared" si="6"/>
        <v>336.125</v>
      </c>
      <c r="FM45" s="80">
        <f>EU45*Prices!$B$14</f>
        <v>96.875</v>
      </c>
      <c r="FN45" s="80">
        <f t="shared" si="7"/>
        <v>351.75</v>
      </c>
      <c r="FO45" s="80">
        <f>EU45*Prices!$B$15</f>
        <v>109.375</v>
      </c>
      <c r="FP45" s="80">
        <f t="shared" si="8"/>
        <v>364.25</v>
      </c>
      <c r="FQ45" s="80">
        <f>EU45*Prices!$B$16</f>
        <v>153.125</v>
      </c>
      <c r="FR45" s="80">
        <f t="shared" si="9"/>
        <v>408</v>
      </c>
      <c r="FS45" s="80">
        <f>EU45*Prices!$B$17</f>
        <v>0</v>
      </c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R45" s="74">
        <v>24.5</v>
      </c>
      <c r="GS45" s="49">
        <v>30</v>
      </c>
      <c r="GT45" s="55">
        <f t="shared" si="10"/>
        <v>2.5</v>
      </c>
      <c r="GU45" s="55">
        <f t="shared" si="11"/>
        <v>6.25</v>
      </c>
      <c r="GV45" s="75">
        <v>3</v>
      </c>
      <c r="GW45" s="75"/>
      <c r="GX45" s="76">
        <v>18.5</v>
      </c>
      <c r="GY45" s="75">
        <v>24.5</v>
      </c>
      <c r="GZ45" s="77">
        <f>(GY45*1.2)*(Prices!$B$5/32)</f>
        <v>36.75</v>
      </c>
      <c r="HA45" s="82">
        <f>(GY45*1.3)*(Prices!$C$4/32)</f>
        <v>63.7</v>
      </c>
      <c r="HB45" s="82">
        <f>GV45*Prices!$B$2+GW45*Prices!$B$3</f>
        <v>120</v>
      </c>
      <c r="HC45" s="79">
        <f>GU45*Prices!$B$9</f>
        <v>37.5</v>
      </c>
      <c r="HD45" s="80">
        <f t="shared" si="12"/>
        <v>276.45</v>
      </c>
      <c r="HE45" s="80">
        <f>GU45*Prices!$B$10</f>
        <v>56.25</v>
      </c>
      <c r="HF45" s="80">
        <f t="shared" si="13"/>
        <v>295.2</v>
      </c>
      <c r="HG45" s="80">
        <f>GU45*Prices!$B$11</f>
        <v>62.5</v>
      </c>
      <c r="HH45" s="80">
        <f t="shared" si="14"/>
        <v>301.45</v>
      </c>
      <c r="HI45" s="80">
        <f>GU45*Prices!$B$12</f>
        <v>75</v>
      </c>
      <c r="HJ45" s="80">
        <f t="shared" si="15"/>
        <v>313.95</v>
      </c>
      <c r="HK45" s="80">
        <f>GU45*Prices!$B$13</f>
        <v>81.25</v>
      </c>
      <c r="HL45" s="80">
        <f t="shared" si="16"/>
        <v>320.2</v>
      </c>
      <c r="HM45" s="80">
        <f>GU45*Prices!$B$14</f>
        <v>96.875</v>
      </c>
      <c r="HN45" s="80">
        <f t="shared" si="17"/>
        <v>335.82499999999999</v>
      </c>
      <c r="HO45" s="80">
        <f>GU45*Prices!$B$15</f>
        <v>109.375</v>
      </c>
      <c r="HP45" s="80">
        <f t="shared" si="18"/>
        <v>348.32499999999999</v>
      </c>
      <c r="HQ45" s="80">
        <f>GU45*Prices!$B$16</f>
        <v>153.125</v>
      </c>
      <c r="HR45" s="80">
        <f t="shared" si="19"/>
        <v>392.07499999999999</v>
      </c>
      <c r="HS45" s="80">
        <f>GU45*Prices!$B$17</f>
        <v>0</v>
      </c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P45" s="75"/>
      <c r="IS45" s="74">
        <v>24.5</v>
      </c>
      <c r="IT45" s="49">
        <v>30</v>
      </c>
      <c r="IU45" s="55">
        <f t="shared" si="20"/>
        <v>2.5</v>
      </c>
      <c r="IV45" s="55">
        <f t="shared" si="21"/>
        <v>6.25</v>
      </c>
      <c r="IW45" s="75">
        <v>3</v>
      </c>
      <c r="IX45" s="75"/>
      <c r="IY45" s="76">
        <f t="shared" si="43"/>
        <v>174.99</v>
      </c>
      <c r="IZ45" s="75">
        <v>24.5</v>
      </c>
      <c r="JA45" s="77">
        <f>(IZ45*1.2)*(Prices!$B$5/32)</f>
        <v>36.75</v>
      </c>
      <c r="JB45" s="82">
        <f>(IZ45*1.3)*(Prices!$B$4/32)</f>
        <v>79.625</v>
      </c>
      <c r="JC45" s="82">
        <f>IW45*Prices!$B$2+IX45*Prices!$B$3</f>
        <v>120</v>
      </c>
      <c r="JD45" s="79">
        <f>IV45*Prices!$B$9</f>
        <v>37.5</v>
      </c>
      <c r="JE45" s="80">
        <f t="shared" si="22"/>
        <v>448.86500000000001</v>
      </c>
      <c r="JF45" s="80">
        <f>IV45*Prices!$B$10</f>
        <v>56.25</v>
      </c>
      <c r="JG45" s="80">
        <f t="shared" si="23"/>
        <v>467.61500000000001</v>
      </c>
      <c r="JH45" s="80">
        <f>IV45*Prices!$B$11</f>
        <v>62.5</v>
      </c>
      <c r="JI45" s="80">
        <f t="shared" si="24"/>
        <v>473.86500000000001</v>
      </c>
      <c r="JJ45" s="80">
        <f>IV45*Prices!$B$12</f>
        <v>75</v>
      </c>
      <c r="JK45" s="80">
        <f t="shared" si="25"/>
        <v>486.36500000000001</v>
      </c>
      <c r="JL45" s="80">
        <f>IV45*Prices!$B$13</f>
        <v>81.25</v>
      </c>
      <c r="JM45" s="80">
        <f t="shared" si="26"/>
        <v>492.61500000000001</v>
      </c>
      <c r="JN45" s="80">
        <f>IV45*Prices!$B$14</f>
        <v>96.875</v>
      </c>
      <c r="JO45" s="80">
        <f t="shared" si="27"/>
        <v>508.24</v>
      </c>
      <c r="JP45" s="80">
        <f>IV45*Prices!$B$15</f>
        <v>109.375</v>
      </c>
      <c r="JQ45" s="80">
        <f t="shared" si="28"/>
        <v>520.74</v>
      </c>
      <c r="JR45" s="80">
        <f>IV45*Prices!$B$16</f>
        <v>153.125</v>
      </c>
      <c r="JS45" s="80">
        <f t="shared" si="29"/>
        <v>564.49</v>
      </c>
      <c r="JT45" s="80">
        <f>IV45*Prices!$B$17</f>
        <v>0</v>
      </c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197">
        <v>1</v>
      </c>
      <c r="LB45" s="200">
        <v>2</v>
      </c>
      <c r="LC45" s="82">
        <f t="shared" si="44"/>
        <v>59.16</v>
      </c>
      <c r="LD45" s="82">
        <f t="shared" si="45"/>
        <v>78.540000000000006</v>
      </c>
      <c r="LE45" s="82">
        <f t="shared" si="46"/>
        <v>13.75</v>
      </c>
      <c r="LF45" s="82">
        <f t="shared" si="47"/>
        <v>45.41</v>
      </c>
      <c r="LG45" s="80">
        <f t="shared" si="48"/>
        <v>64.790000000000006</v>
      </c>
      <c r="LH45" s="234">
        <f t="shared" si="49"/>
        <v>174.99</v>
      </c>
      <c r="LK45" s="74">
        <v>24.5</v>
      </c>
      <c r="LL45" s="49">
        <v>30</v>
      </c>
      <c r="LM45" s="55">
        <f t="shared" si="30"/>
        <v>2.5</v>
      </c>
      <c r="LN45" s="55">
        <f t="shared" si="31"/>
        <v>6.25</v>
      </c>
      <c r="LO45" s="75">
        <v>3</v>
      </c>
      <c r="LP45" s="75"/>
      <c r="LQ45" s="76">
        <f t="shared" si="50"/>
        <v>174.99</v>
      </c>
      <c r="LR45" s="75">
        <v>24.5</v>
      </c>
      <c r="LS45" s="77">
        <f>(LR45*1.2)*(Prices!$B$5/32)</f>
        <v>36.75</v>
      </c>
      <c r="LT45" s="82">
        <f>(LR45*1.3)*(Prices!$C$4/32)</f>
        <v>63.7</v>
      </c>
      <c r="LU45" s="82">
        <f>LO45*Prices!$B$2+LP45*Prices!$B$3</f>
        <v>120</v>
      </c>
      <c r="LV45" s="79">
        <f>LN45*Prices!$B$9</f>
        <v>37.5</v>
      </c>
      <c r="LW45" s="80">
        <f t="shared" si="32"/>
        <v>432.94</v>
      </c>
      <c r="LX45" s="80">
        <f>LN45*Prices!$B$10</f>
        <v>56.25</v>
      </c>
      <c r="LY45" s="80">
        <f t="shared" si="33"/>
        <v>451.69</v>
      </c>
      <c r="LZ45" s="80">
        <f>LN45*Prices!$B$11</f>
        <v>62.5</v>
      </c>
      <c r="MA45" s="80">
        <f t="shared" si="34"/>
        <v>457.94</v>
      </c>
      <c r="MB45" s="80">
        <f>LN45*Prices!$B$12</f>
        <v>75</v>
      </c>
      <c r="MC45" s="80">
        <f t="shared" si="35"/>
        <v>470.44</v>
      </c>
      <c r="MD45" s="80">
        <f>LN45*Prices!$B$13</f>
        <v>81.25</v>
      </c>
      <c r="ME45" s="80">
        <f t="shared" si="36"/>
        <v>476.69</v>
      </c>
      <c r="MF45" s="80">
        <f>LN45*Prices!$B$14</f>
        <v>96.875</v>
      </c>
      <c r="MG45" s="80">
        <f t="shared" si="37"/>
        <v>492.315</v>
      </c>
      <c r="MH45" s="80">
        <f>LN45*Prices!$B$15</f>
        <v>109.375</v>
      </c>
      <c r="MI45" s="80">
        <f t="shared" si="38"/>
        <v>504.815</v>
      </c>
      <c r="MJ45" s="80">
        <f>LN45*Prices!$B$16</f>
        <v>153.125</v>
      </c>
      <c r="MK45" s="80">
        <f t="shared" si="39"/>
        <v>548.56500000000005</v>
      </c>
      <c r="ML45" s="80">
        <f>LN45*Prices!$B$17</f>
        <v>0</v>
      </c>
      <c r="MM45" s="80"/>
      <c r="MN45" s="80"/>
      <c r="MO45" s="80"/>
      <c r="MP45" s="80"/>
      <c r="MQ45" s="80"/>
      <c r="MR45" s="80"/>
      <c r="MS45" s="80"/>
      <c r="MT45" s="80"/>
      <c r="MU45" s="80"/>
      <c r="MV45" s="80"/>
      <c r="MW45" s="80"/>
      <c r="MX45" s="80"/>
      <c r="MY45" s="80"/>
      <c r="MZ45" s="80"/>
      <c r="NA45" s="80"/>
    </row>
    <row r="46" spans="1:365" ht="18" customHeight="1" x14ac:dyDescent="0.25">
      <c r="A46" s="160" t="s">
        <v>147</v>
      </c>
      <c r="B46" s="69" t="s">
        <v>93</v>
      </c>
      <c r="C46" s="69" t="str">
        <f t="shared" si="40"/>
        <v>Base Cab: 2 drawers, 1 pullout (31" to 33")</v>
      </c>
      <c r="D46" s="70" t="s">
        <v>141</v>
      </c>
      <c r="E46" s="68" t="s">
        <v>111</v>
      </c>
      <c r="F46" s="267" t="s">
        <v>147</v>
      </c>
      <c r="G46" s="261">
        <f>ROUND(FD46/Prices!$B$27,0)</f>
        <v>722</v>
      </c>
      <c r="H46" s="71">
        <f>G46*Prices!$B$6+G46</f>
        <v>830.3</v>
      </c>
      <c r="I46" s="71">
        <f>ROUND(FF46/Prices!$B$27,0)</f>
        <v>771</v>
      </c>
      <c r="J46" s="71">
        <f>I46*Prices!$B$6+I46</f>
        <v>886.65</v>
      </c>
      <c r="K46" s="71">
        <f>ROUND(FH46/Prices!$B$27,0)</f>
        <v>788</v>
      </c>
      <c r="L46" s="71">
        <f>K46*Prices!$B$6+K46</f>
        <v>906.2</v>
      </c>
      <c r="M46" s="71">
        <f>ROUND(FJ46/Prices!$B$27,0)</f>
        <v>820</v>
      </c>
      <c r="N46" s="71">
        <f>M46*Prices!$B$6+M46</f>
        <v>943</v>
      </c>
      <c r="O46" s="71">
        <f>ROUND(FL46/Prices!$B$27,0)</f>
        <v>837</v>
      </c>
      <c r="P46" s="71">
        <f>O46*Prices!$B$6+O46</f>
        <v>962.55</v>
      </c>
      <c r="Q46" s="71">
        <f>ROUND(FN46/Prices!$B$27,0)</f>
        <v>878</v>
      </c>
      <c r="R46" s="71">
        <f>Q46*Prices!$B$6+Q46</f>
        <v>1009.7</v>
      </c>
      <c r="S46" s="71">
        <f>ROUND(FP46/Prices!$B$27,0)</f>
        <v>910</v>
      </c>
      <c r="T46" s="71">
        <f>S46*Prices!$B$6+S46</f>
        <v>1046.5</v>
      </c>
      <c r="U46" s="71">
        <f>ROUND(FR46/Prices!$B$27,0)</f>
        <v>1025</v>
      </c>
      <c r="V46" s="71">
        <f>U46*Prices!$B$6+U46</f>
        <v>1178.75</v>
      </c>
      <c r="W46" s="55"/>
      <c r="X46" s="55"/>
      <c r="Y46" s="55"/>
      <c r="Z46" s="55"/>
      <c r="AA46" s="55"/>
      <c r="AB46" s="71">
        <f>ROUND(HD46/Prices!$B$27,0)</f>
        <v>682</v>
      </c>
      <c r="AC46" s="71">
        <f>AB46*Prices!$B$6+AB46</f>
        <v>784.3</v>
      </c>
      <c r="AD46" s="71">
        <f>ROUND(HF46/Prices!$B$27,0)</f>
        <v>731</v>
      </c>
      <c r="AE46" s="71">
        <f>AD46*Prices!$B$6+AD46</f>
        <v>840.65</v>
      </c>
      <c r="AF46" s="71">
        <f>ROUND(HH46/Prices!$B$27,0)</f>
        <v>747</v>
      </c>
      <c r="AG46" s="71">
        <f>AF46*Prices!$B$6+AF46</f>
        <v>859.05</v>
      </c>
      <c r="AH46" s="71">
        <f>ROUND(HJ46/Prices!$B$27,0)</f>
        <v>780</v>
      </c>
      <c r="AI46" s="71">
        <f>AH46*Prices!$B$6+AH46</f>
        <v>897</v>
      </c>
      <c r="AJ46" s="71">
        <f>ROUND(HL46/Prices!$B$27,0)</f>
        <v>796</v>
      </c>
      <c r="AK46" s="71">
        <f>AJ46*Prices!$B$6+AJ46</f>
        <v>915.4</v>
      </c>
      <c r="AL46" s="71">
        <f>ROUND(HN46/Prices!$B$27,0)</f>
        <v>837</v>
      </c>
      <c r="AM46" s="71">
        <f>AL46*Prices!$B$6+AL46</f>
        <v>962.55</v>
      </c>
      <c r="AN46" s="71">
        <f>ROUND(HP46/Prices!$B$27,0)</f>
        <v>870</v>
      </c>
      <c r="AO46" s="71">
        <f>AN46*Prices!$B$6+AN46</f>
        <v>1000.5</v>
      </c>
      <c r="AP46" s="71">
        <f>ROUND(HR46/Prices!$B$27,0)</f>
        <v>985</v>
      </c>
      <c r="AQ46" s="71">
        <f>AP46*Prices!$B$6+AP46</f>
        <v>1132.75</v>
      </c>
      <c r="AW46" s="71">
        <f t="shared" si="55"/>
        <v>682</v>
      </c>
      <c r="AX46" s="71">
        <f t="shared" si="55"/>
        <v>784.3</v>
      </c>
      <c r="AY46" s="71">
        <f t="shared" si="55"/>
        <v>731</v>
      </c>
      <c r="AZ46" s="71">
        <f t="shared" si="55"/>
        <v>840.65</v>
      </c>
      <c r="BA46" s="71">
        <f t="shared" si="55"/>
        <v>747</v>
      </c>
      <c r="BB46" s="71">
        <f t="shared" si="55"/>
        <v>859.05</v>
      </c>
      <c r="BC46" s="71">
        <f t="shared" si="55"/>
        <v>780</v>
      </c>
      <c r="BD46" s="71">
        <f t="shared" si="55"/>
        <v>897</v>
      </c>
      <c r="BE46" s="71">
        <f t="shared" si="55"/>
        <v>796</v>
      </c>
      <c r="BF46" s="71">
        <f t="shared" si="55"/>
        <v>915.4</v>
      </c>
      <c r="BG46" s="71">
        <f t="shared" si="55"/>
        <v>837</v>
      </c>
      <c r="BH46" s="71">
        <f t="shared" si="55"/>
        <v>962.55</v>
      </c>
      <c r="BI46" s="71">
        <f t="shared" si="55"/>
        <v>870</v>
      </c>
      <c r="BJ46" s="71">
        <f t="shared" si="55"/>
        <v>1000.5</v>
      </c>
      <c r="BK46" s="71">
        <f t="shared" si="55"/>
        <v>985</v>
      </c>
      <c r="BL46" s="71">
        <f t="shared" si="51"/>
        <v>1132.75</v>
      </c>
      <c r="BM46" s="55"/>
      <c r="BN46" s="72"/>
      <c r="BO46" s="72"/>
      <c r="BP46" s="72"/>
      <c r="BQ46" s="72"/>
      <c r="BR46" s="72"/>
      <c r="BS46" s="72"/>
      <c r="BT46" s="55"/>
      <c r="BU46" s="71">
        <f>ROUND(JE46/Prices!$B$27,0)</f>
        <v>1115</v>
      </c>
      <c r="BV46" s="71">
        <f>BU46*Prices!$B$6+BU46</f>
        <v>1282.25</v>
      </c>
      <c r="BW46" s="71">
        <f>ROUND(JG46/Prices!$B$27,0)</f>
        <v>1164</v>
      </c>
      <c r="BX46" s="71">
        <f>BW46*Prices!$B$6+BW46</f>
        <v>1338.6</v>
      </c>
      <c r="BY46" s="71">
        <f>ROUND(JI46/Prices!$B$27,0)</f>
        <v>1181</v>
      </c>
      <c r="BZ46" s="71">
        <f>BY46*Prices!$B$6+BY46</f>
        <v>1358.15</v>
      </c>
      <c r="CA46" s="71">
        <f>ROUND(JK46/Prices!$B$27,0)</f>
        <v>1213</v>
      </c>
      <c r="CB46" s="71">
        <f>CA46*Prices!$B$6+CA46</f>
        <v>1394.95</v>
      </c>
      <c r="CC46" s="71">
        <f>ROUND(JM46/Prices!$B$27,0)</f>
        <v>1230</v>
      </c>
      <c r="CD46" s="71">
        <f>CC46*Prices!$B$6+CC46</f>
        <v>1414.5</v>
      </c>
      <c r="CE46" s="71">
        <f>ROUND(JO46/Prices!$B$27,0)</f>
        <v>1271</v>
      </c>
      <c r="CF46" s="71">
        <f>CE46*Prices!$B$6+CE46</f>
        <v>1461.65</v>
      </c>
      <c r="CG46" s="71">
        <f>ROUND(JQ46/Prices!$B$27,0)</f>
        <v>1303</v>
      </c>
      <c r="CH46" s="71">
        <f>CG46*Prices!$B$6+CG46</f>
        <v>1498.45</v>
      </c>
      <c r="CI46" s="71">
        <f>ROUND(JS46/Prices!$B$27,0)</f>
        <v>1418</v>
      </c>
      <c r="CJ46" s="71">
        <f>CI46*Prices!$B$6+CI46</f>
        <v>1630.7</v>
      </c>
      <c r="CK46" s="55"/>
      <c r="CL46" s="55"/>
      <c r="CM46" s="55"/>
      <c r="CN46" s="55"/>
      <c r="CO46" s="55"/>
      <c r="CP46" s="71">
        <f>ROUND(LW46/Prices!$B$27,0)</f>
        <v>1075</v>
      </c>
      <c r="CQ46" s="71">
        <f>CP46*Prices!$B$6+CP46</f>
        <v>1236.25</v>
      </c>
      <c r="CR46" s="71">
        <f>ROUND(LY46/Prices!$B$27,0)</f>
        <v>1124</v>
      </c>
      <c r="CS46" s="71">
        <f>CR46*Prices!$B$6+CR46</f>
        <v>1292.5999999999999</v>
      </c>
      <c r="CT46" s="71">
        <f>ROUND(MA46/Prices!$B$27,0)</f>
        <v>1140</v>
      </c>
      <c r="CU46" s="71">
        <f>CT46*Prices!$B$6+CT46</f>
        <v>1311</v>
      </c>
      <c r="CV46" s="71">
        <f>ROUND(MC46/Prices!$B$27,0)</f>
        <v>1173</v>
      </c>
      <c r="CW46" s="71">
        <f>CV46*Prices!$B$6+CV46</f>
        <v>1348.95</v>
      </c>
      <c r="CX46" s="71">
        <f>ROUND(ME46/Prices!$B$27,0)</f>
        <v>1189</v>
      </c>
      <c r="CY46" s="71">
        <f>CX46*Prices!$B$6+CX46</f>
        <v>1367.35</v>
      </c>
      <c r="CZ46" s="71">
        <f>ROUND(MG46/Prices!$B$27,0)</f>
        <v>1230</v>
      </c>
      <c r="DA46" s="71">
        <f>CZ46*Prices!$B$6+CZ46</f>
        <v>1414.5</v>
      </c>
      <c r="DB46" s="71">
        <f>ROUND(MI46/Prices!$B$27,0)</f>
        <v>1263</v>
      </c>
      <c r="DC46" s="71">
        <f>DB46*Prices!$B$6+DB46</f>
        <v>1452.45</v>
      </c>
      <c r="DD46" s="71">
        <f>ROUND(MK46/Prices!$B$27,0)</f>
        <v>1378</v>
      </c>
      <c r="DE46" s="71">
        <f>DD46*Prices!$B$6+DD46</f>
        <v>1584.7</v>
      </c>
      <c r="DK46" s="71">
        <f t="shared" si="56"/>
        <v>1075</v>
      </c>
      <c r="DL46" s="71">
        <f t="shared" si="56"/>
        <v>1236.25</v>
      </c>
      <c r="DM46" s="71">
        <f t="shared" si="56"/>
        <v>1124</v>
      </c>
      <c r="DN46" s="71">
        <f t="shared" si="56"/>
        <v>1292.5999999999999</v>
      </c>
      <c r="DO46" s="71">
        <f t="shared" si="56"/>
        <v>1140</v>
      </c>
      <c r="DP46" s="71">
        <f t="shared" si="56"/>
        <v>1311</v>
      </c>
      <c r="DQ46" s="71">
        <f t="shared" si="56"/>
        <v>1173</v>
      </c>
      <c r="DR46" s="71">
        <f t="shared" si="56"/>
        <v>1348.95</v>
      </c>
      <c r="DS46" s="71">
        <f t="shared" si="56"/>
        <v>1189</v>
      </c>
      <c r="DT46" s="71">
        <f t="shared" si="56"/>
        <v>1367.35</v>
      </c>
      <c r="DU46" s="71">
        <f t="shared" si="56"/>
        <v>1230</v>
      </c>
      <c r="DV46" s="71">
        <f t="shared" si="56"/>
        <v>1414.5</v>
      </c>
      <c r="DW46" s="71">
        <f t="shared" si="56"/>
        <v>1263</v>
      </c>
      <c r="DX46" s="71">
        <f t="shared" si="56"/>
        <v>1452.45</v>
      </c>
      <c r="DY46" s="71">
        <f t="shared" si="56"/>
        <v>1378</v>
      </c>
      <c r="DZ46" s="71">
        <f t="shared" si="52"/>
        <v>1584.7</v>
      </c>
      <c r="EA46" s="55"/>
      <c r="EB46" s="55"/>
      <c r="EC46" s="72"/>
      <c r="ED46" s="72"/>
      <c r="EE46" s="72"/>
      <c r="EF46" s="72"/>
      <c r="EG46" s="72"/>
      <c r="EH46" s="72"/>
      <c r="EI46" s="55"/>
      <c r="EJ46" s="55"/>
      <c r="EK46" s="55"/>
      <c r="EL46" s="55"/>
      <c r="EM46" s="55"/>
      <c r="EN46" s="55"/>
      <c r="EO46" s="75"/>
      <c r="ER46" s="74">
        <v>26</v>
      </c>
      <c r="ES46" s="92">
        <v>33</v>
      </c>
      <c r="ET46" s="93">
        <f t="shared" si="41"/>
        <v>2.75</v>
      </c>
      <c r="EU46" s="93">
        <f t="shared" si="42"/>
        <v>6.875</v>
      </c>
      <c r="EV46" s="75">
        <v>3</v>
      </c>
      <c r="EX46" s="76">
        <v>18.5</v>
      </c>
      <c r="EY46" s="85">
        <v>26</v>
      </c>
      <c r="EZ46" s="77">
        <f>(EY46*1.2)*(Prices!$B$5/32)</f>
        <v>39</v>
      </c>
      <c r="FA46" s="82">
        <f>(EY46*1.3)*(Prices!$B$4/32)</f>
        <v>84.500000000000014</v>
      </c>
      <c r="FB46" s="82">
        <f>EV46*Prices!$B$2+EW46*Prices!$B$3</f>
        <v>120</v>
      </c>
      <c r="FC46" s="79">
        <f>EU46*Prices!$B$9</f>
        <v>41.25</v>
      </c>
      <c r="FD46" s="80">
        <f t="shared" si="2"/>
        <v>303.25</v>
      </c>
      <c r="FE46" s="80">
        <f>EU46*Prices!$B$10</f>
        <v>61.875</v>
      </c>
      <c r="FF46" s="80">
        <f t="shared" si="3"/>
        <v>323.875</v>
      </c>
      <c r="FG46" s="80">
        <f>EU46*Prices!$B$11</f>
        <v>68.75</v>
      </c>
      <c r="FH46" s="80">
        <f t="shared" si="4"/>
        <v>330.75</v>
      </c>
      <c r="FI46" s="80">
        <f>EU46*Prices!$B$12</f>
        <v>82.5</v>
      </c>
      <c r="FJ46" s="80">
        <f t="shared" si="5"/>
        <v>344.5</v>
      </c>
      <c r="FK46" s="80">
        <f>EU46*Prices!$B$13</f>
        <v>89.375</v>
      </c>
      <c r="FL46" s="80">
        <f t="shared" si="6"/>
        <v>351.375</v>
      </c>
      <c r="FM46" s="80">
        <f>EU46*Prices!$B$14</f>
        <v>106.5625</v>
      </c>
      <c r="FN46" s="80">
        <f t="shared" si="7"/>
        <v>368.5625</v>
      </c>
      <c r="FO46" s="80">
        <f>EU46*Prices!$B$15</f>
        <v>120.3125</v>
      </c>
      <c r="FP46" s="80">
        <f t="shared" si="8"/>
        <v>382.3125</v>
      </c>
      <c r="FQ46" s="80">
        <f>EU46*Prices!$B$16</f>
        <v>168.4375</v>
      </c>
      <c r="FR46" s="80">
        <f t="shared" si="9"/>
        <v>430.4375</v>
      </c>
      <c r="FS46" s="80">
        <f>EU46*Prices!$B$17</f>
        <v>0</v>
      </c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R46" s="74">
        <v>26</v>
      </c>
      <c r="GS46" s="92">
        <v>33</v>
      </c>
      <c r="GT46" s="93">
        <f t="shared" si="10"/>
        <v>2.75</v>
      </c>
      <c r="GU46" s="93">
        <f t="shared" si="11"/>
        <v>6.875</v>
      </c>
      <c r="GV46" s="75">
        <v>3</v>
      </c>
      <c r="GW46" s="75"/>
      <c r="GX46" s="76">
        <v>18.5</v>
      </c>
      <c r="GY46" s="85">
        <v>26</v>
      </c>
      <c r="GZ46" s="77">
        <f>(GY46*1.2)*(Prices!$B$5/32)</f>
        <v>39</v>
      </c>
      <c r="HA46" s="82">
        <f>(GY46*1.3)*(Prices!$C$4/32)</f>
        <v>67.600000000000009</v>
      </c>
      <c r="HB46" s="82">
        <f>GV46*Prices!$B$2+GW46*Prices!$B$3</f>
        <v>120</v>
      </c>
      <c r="HC46" s="79">
        <f>GU46*Prices!$B$9</f>
        <v>41.25</v>
      </c>
      <c r="HD46" s="80">
        <f t="shared" si="12"/>
        <v>286.35000000000002</v>
      </c>
      <c r="HE46" s="80">
        <f>GU46*Prices!$B$10</f>
        <v>61.875</v>
      </c>
      <c r="HF46" s="80">
        <f t="shared" si="13"/>
        <v>306.97500000000002</v>
      </c>
      <c r="HG46" s="80">
        <f>GU46*Prices!$B$11</f>
        <v>68.75</v>
      </c>
      <c r="HH46" s="80">
        <f t="shared" si="14"/>
        <v>313.85000000000002</v>
      </c>
      <c r="HI46" s="80">
        <f>GU46*Prices!$B$12</f>
        <v>82.5</v>
      </c>
      <c r="HJ46" s="80">
        <f t="shared" si="15"/>
        <v>327.60000000000002</v>
      </c>
      <c r="HK46" s="80">
        <f>GU46*Prices!$B$13</f>
        <v>89.375</v>
      </c>
      <c r="HL46" s="80">
        <f t="shared" si="16"/>
        <v>334.47500000000002</v>
      </c>
      <c r="HM46" s="80">
        <f>GU46*Prices!$B$14</f>
        <v>106.5625</v>
      </c>
      <c r="HN46" s="80">
        <f t="shared" si="17"/>
        <v>351.66250000000002</v>
      </c>
      <c r="HO46" s="80">
        <f>GU46*Prices!$B$15</f>
        <v>120.3125</v>
      </c>
      <c r="HP46" s="80">
        <f t="shared" si="18"/>
        <v>365.41250000000002</v>
      </c>
      <c r="HQ46" s="80">
        <f>GU46*Prices!$B$16</f>
        <v>168.4375</v>
      </c>
      <c r="HR46" s="80">
        <f t="shared" si="19"/>
        <v>413.53750000000002</v>
      </c>
      <c r="HS46" s="80">
        <f>GU46*Prices!$B$17</f>
        <v>0</v>
      </c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P46" s="75"/>
      <c r="IS46" s="74">
        <v>26</v>
      </c>
      <c r="IT46" s="92">
        <v>33</v>
      </c>
      <c r="IU46" s="93">
        <f t="shared" si="20"/>
        <v>2.75</v>
      </c>
      <c r="IV46" s="93">
        <f t="shared" si="21"/>
        <v>6.875</v>
      </c>
      <c r="IW46" s="75">
        <v>3</v>
      </c>
      <c r="IX46" s="75"/>
      <c r="IY46" s="76">
        <f t="shared" si="43"/>
        <v>183.58499999999998</v>
      </c>
      <c r="IZ46" s="85">
        <v>26</v>
      </c>
      <c r="JA46" s="77">
        <f>(IZ46*1.2)*(Prices!$B$5/32)</f>
        <v>39</v>
      </c>
      <c r="JB46" s="82">
        <f>(IZ46*1.3)*(Prices!$B$4/32)</f>
        <v>84.500000000000014</v>
      </c>
      <c r="JC46" s="82">
        <f>IW46*Prices!$B$2+IX46*Prices!$B$3</f>
        <v>120</v>
      </c>
      <c r="JD46" s="79">
        <f>IV46*Prices!$B$9</f>
        <v>41.25</v>
      </c>
      <c r="JE46" s="80">
        <f t="shared" si="22"/>
        <v>468.33499999999998</v>
      </c>
      <c r="JF46" s="80">
        <f>IV46*Prices!$B$10</f>
        <v>61.875</v>
      </c>
      <c r="JG46" s="80">
        <f t="shared" si="23"/>
        <v>488.96</v>
      </c>
      <c r="JH46" s="80">
        <f>IV46*Prices!$B$11</f>
        <v>68.75</v>
      </c>
      <c r="JI46" s="80">
        <f t="shared" si="24"/>
        <v>495.83499999999998</v>
      </c>
      <c r="JJ46" s="80">
        <f>IV46*Prices!$B$12</f>
        <v>82.5</v>
      </c>
      <c r="JK46" s="80">
        <f t="shared" si="25"/>
        <v>509.58499999999998</v>
      </c>
      <c r="JL46" s="80">
        <f>IV46*Prices!$B$13</f>
        <v>89.375</v>
      </c>
      <c r="JM46" s="80">
        <f t="shared" si="26"/>
        <v>516.46</v>
      </c>
      <c r="JN46" s="80">
        <f>IV46*Prices!$B$14</f>
        <v>106.5625</v>
      </c>
      <c r="JO46" s="80">
        <f t="shared" si="27"/>
        <v>533.64750000000004</v>
      </c>
      <c r="JP46" s="80">
        <f>IV46*Prices!$B$15</f>
        <v>120.3125</v>
      </c>
      <c r="JQ46" s="80">
        <f t="shared" si="28"/>
        <v>547.39750000000004</v>
      </c>
      <c r="JR46" s="80">
        <f>IV46*Prices!$B$16</f>
        <v>168.4375</v>
      </c>
      <c r="JS46" s="80">
        <f t="shared" si="29"/>
        <v>595.52250000000004</v>
      </c>
      <c r="JT46" s="80">
        <f>IV46*Prices!$B$17</f>
        <v>0</v>
      </c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197">
        <v>1</v>
      </c>
      <c r="LB46" s="200">
        <v>2</v>
      </c>
      <c r="LC46" s="82">
        <f t="shared" si="44"/>
        <v>62.639999999999993</v>
      </c>
      <c r="LD46" s="82">
        <f t="shared" si="45"/>
        <v>83.16</v>
      </c>
      <c r="LE46" s="82">
        <f t="shared" si="46"/>
        <v>15.125</v>
      </c>
      <c r="LF46" s="82">
        <f t="shared" si="47"/>
        <v>47.514999999999993</v>
      </c>
      <c r="LG46" s="80">
        <f t="shared" si="48"/>
        <v>68.034999999999997</v>
      </c>
      <c r="LH46" s="234">
        <f t="shared" si="49"/>
        <v>183.58499999999998</v>
      </c>
      <c r="LK46" s="74">
        <v>26</v>
      </c>
      <c r="LL46" s="92">
        <v>33</v>
      </c>
      <c r="LM46" s="93">
        <f t="shared" si="30"/>
        <v>2.75</v>
      </c>
      <c r="LN46" s="93">
        <f t="shared" si="31"/>
        <v>6.875</v>
      </c>
      <c r="LO46" s="75">
        <v>3</v>
      </c>
      <c r="LP46" s="75"/>
      <c r="LQ46" s="76">
        <f t="shared" si="50"/>
        <v>183.58499999999998</v>
      </c>
      <c r="LR46" s="85">
        <v>26</v>
      </c>
      <c r="LS46" s="77">
        <f>(LR46*1.2)*(Prices!$B$5/32)</f>
        <v>39</v>
      </c>
      <c r="LT46" s="82">
        <f>(LR46*1.3)*(Prices!$C$4/32)</f>
        <v>67.600000000000009</v>
      </c>
      <c r="LU46" s="82">
        <f>LO46*Prices!$B$2+LP46*Prices!$B$3</f>
        <v>120</v>
      </c>
      <c r="LV46" s="79">
        <f>LN46*Prices!$B$9</f>
        <v>41.25</v>
      </c>
      <c r="LW46" s="80">
        <f t="shared" si="32"/>
        <v>451.435</v>
      </c>
      <c r="LX46" s="80">
        <f>LN46*Prices!$B$10</f>
        <v>61.875</v>
      </c>
      <c r="LY46" s="80">
        <f t="shared" si="33"/>
        <v>472.06</v>
      </c>
      <c r="LZ46" s="80">
        <f>LN46*Prices!$B$11</f>
        <v>68.75</v>
      </c>
      <c r="MA46" s="80">
        <f t="shared" si="34"/>
        <v>478.935</v>
      </c>
      <c r="MB46" s="80">
        <f>LN46*Prices!$B$12</f>
        <v>82.5</v>
      </c>
      <c r="MC46" s="80">
        <f t="shared" si="35"/>
        <v>492.685</v>
      </c>
      <c r="MD46" s="80">
        <f>LN46*Prices!$B$13</f>
        <v>89.375</v>
      </c>
      <c r="ME46" s="80">
        <f t="shared" si="36"/>
        <v>499.56</v>
      </c>
      <c r="MF46" s="80">
        <f>LN46*Prices!$B$14</f>
        <v>106.5625</v>
      </c>
      <c r="MG46" s="80">
        <f t="shared" si="37"/>
        <v>516.74749999999995</v>
      </c>
      <c r="MH46" s="80">
        <f>LN46*Prices!$B$15</f>
        <v>120.3125</v>
      </c>
      <c r="MI46" s="80">
        <f t="shared" si="38"/>
        <v>530.49749999999995</v>
      </c>
      <c r="MJ46" s="80">
        <f>LN46*Prices!$B$16</f>
        <v>168.4375</v>
      </c>
      <c r="MK46" s="80">
        <f t="shared" si="39"/>
        <v>578.62249999999995</v>
      </c>
      <c r="ML46" s="80">
        <f>LN46*Prices!$B$17</f>
        <v>0</v>
      </c>
      <c r="MM46" s="80"/>
      <c r="MN46" s="80"/>
      <c r="MO46" s="80"/>
      <c r="MP46" s="80"/>
      <c r="MQ46" s="80"/>
      <c r="MR46" s="80"/>
      <c r="MS46" s="80"/>
      <c r="MT46" s="80"/>
      <c r="MU46" s="80"/>
      <c r="MV46" s="80"/>
      <c r="MW46" s="80"/>
      <c r="MX46" s="80"/>
      <c r="MY46" s="80"/>
      <c r="MZ46" s="80"/>
      <c r="NA46" s="80"/>
    </row>
    <row r="47" spans="1:365" ht="18" customHeight="1" x14ac:dyDescent="0.25">
      <c r="A47" s="160" t="s">
        <v>148</v>
      </c>
      <c r="B47" s="69" t="s">
        <v>93</v>
      </c>
      <c r="C47" s="69" t="str">
        <f t="shared" si="40"/>
        <v>Base Cab: 2 drawers, 1 pullout (34" to 36")</v>
      </c>
      <c r="D47" s="70" t="s">
        <v>141</v>
      </c>
      <c r="E47" s="68" t="s">
        <v>113</v>
      </c>
      <c r="F47" s="267" t="s">
        <v>148</v>
      </c>
      <c r="G47" s="261">
        <f>ROUND(FD47/Prices!$B$27,0)</f>
        <v>748</v>
      </c>
      <c r="H47" s="71">
        <f>G47*Prices!$B$6+G47</f>
        <v>860.2</v>
      </c>
      <c r="I47" s="71">
        <f>ROUND(FF47/Prices!$B$27,0)</f>
        <v>801</v>
      </c>
      <c r="J47" s="71">
        <f>I47*Prices!$B$6+I47</f>
        <v>921.15</v>
      </c>
      <c r="K47" s="71">
        <f>ROUND(FH47/Prices!$B$27,0)</f>
        <v>819</v>
      </c>
      <c r="L47" s="71">
        <f>K47*Prices!$B$6+K47</f>
        <v>941.85</v>
      </c>
      <c r="M47" s="71">
        <f>ROUND(FJ47/Prices!$B$27,0)</f>
        <v>855</v>
      </c>
      <c r="N47" s="71">
        <f>M47*Prices!$B$6+M47</f>
        <v>983.25</v>
      </c>
      <c r="O47" s="71">
        <f>ROUND(FL47/Prices!$B$27,0)</f>
        <v>873</v>
      </c>
      <c r="P47" s="71">
        <f>O47*Prices!$B$6+O47</f>
        <v>1003.95</v>
      </c>
      <c r="Q47" s="71">
        <f>ROUND(FN47/Prices!$B$27,0)</f>
        <v>918</v>
      </c>
      <c r="R47" s="71">
        <f>Q47*Prices!$B$6+Q47</f>
        <v>1055.7</v>
      </c>
      <c r="S47" s="71">
        <f>ROUND(FP47/Prices!$B$27,0)</f>
        <v>953</v>
      </c>
      <c r="T47" s="71">
        <f>S47*Prices!$B$6+S47</f>
        <v>1095.95</v>
      </c>
      <c r="U47" s="71">
        <f>ROUND(FR47/Prices!$B$27,0)</f>
        <v>1078</v>
      </c>
      <c r="V47" s="71">
        <f>U47*Prices!$B$6+U47</f>
        <v>1239.7</v>
      </c>
      <c r="W47" s="55"/>
      <c r="X47" s="55"/>
      <c r="Y47" s="55"/>
      <c r="Z47" s="55"/>
      <c r="AA47" s="55"/>
      <c r="AB47" s="71">
        <f>ROUND(HD47/Prices!$B$27,0)</f>
        <v>705</v>
      </c>
      <c r="AC47" s="71">
        <f>AB47*Prices!$B$6+AB47</f>
        <v>810.75</v>
      </c>
      <c r="AD47" s="71">
        <f>ROUND(HF47/Prices!$B$27,0)</f>
        <v>759</v>
      </c>
      <c r="AE47" s="71">
        <f>AD47*Prices!$B$6+AD47</f>
        <v>872.85</v>
      </c>
      <c r="AF47" s="71">
        <f>ROUND(HH47/Prices!$B$27,0)</f>
        <v>777</v>
      </c>
      <c r="AG47" s="71">
        <f>AF47*Prices!$B$6+AF47</f>
        <v>893.55</v>
      </c>
      <c r="AH47" s="71">
        <f>ROUND(HJ47/Prices!$B$27,0)</f>
        <v>813</v>
      </c>
      <c r="AI47" s="71">
        <f>AH47*Prices!$B$6+AH47</f>
        <v>934.95</v>
      </c>
      <c r="AJ47" s="71">
        <f>ROUND(HL47/Prices!$B$27,0)</f>
        <v>830</v>
      </c>
      <c r="AK47" s="71">
        <f>AJ47*Prices!$B$6+AJ47</f>
        <v>954.5</v>
      </c>
      <c r="AL47" s="71">
        <f>ROUND(HN47/Prices!$B$27,0)</f>
        <v>875</v>
      </c>
      <c r="AM47" s="71">
        <f>AL47*Prices!$B$6+AL47</f>
        <v>1006.25</v>
      </c>
      <c r="AN47" s="71">
        <f>ROUND(HP47/Prices!$B$27,0)</f>
        <v>911</v>
      </c>
      <c r="AO47" s="71">
        <f>AN47*Prices!$B$6+AN47</f>
        <v>1047.6500000000001</v>
      </c>
      <c r="AP47" s="71">
        <f>ROUND(HR47/Prices!$B$27,0)</f>
        <v>1036</v>
      </c>
      <c r="AQ47" s="71">
        <f>AP47*Prices!$B$6+AP47</f>
        <v>1191.4000000000001</v>
      </c>
      <c r="AW47" s="71">
        <f t="shared" si="55"/>
        <v>705</v>
      </c>
      <c r="AX47" s="71">
        <f t="shared" si="55"/>
        <v>810.75</v>
      </c>
      <c r="AY47" s="71">
        <f t="shared" si="55"/>
        <v>759</v>
      </c>
      <c r="AZ47" s="71">
        <f t="shared" si="55"/>
        <v>872.85</v>
      </c>
      <c r="BA47" s="71">
        <f t="shared" si="55"/>
        <v>777</v>
      </c>
      <c r="BB47" s="71">
        <f t="shared" si="55"/>
        <v>893.55</v>
      </c>
      <c r="BC47" s="71">
        <f t="shared" si="55"/>
        <v>813</v>
      </c>
      <c r="BD47" s="71">
        <f t="shared" si="55"/>
        <v>934.95</v>
      </c>
      <c r="BE47" s="71">
        <f t="shared" si="55"/>
        <v>830</v>
      </c>
      <c r="BF47" s="71">
        <f t="shared" si="55"/>
        <v>954.5</v>
      </c>
      <c r="BG47" s="71">
        <f t="shared" si="55"/>
        <v>875</v>
      </c>
      <c r="BH47" s="71">
        <f t="shared" si="55"/>
        <v>1006.25</v>
      </c>
      <c r="BI47" s="71">
        <f t="shared" si="55"/>
        <v>911</v>
      </c>
      <c r="BJ47" s="71">
        <f t="shared" si="55"/>
        <v>1047.6500000000001</v>
      </c>
      <c r="BK47" s="71">
        <f t="shared" si="55"/>
        <v>1036</v>
      </c>
      <c r="BL47" s="71">
        <f t="shared" si="51"/>
        <v>1191.4000000000001</v>
      </c>
      <c r="BM47" s="55"/>
      <c r="BN47" s="72"/>
      <c r="BO47" s="72"/>
      <c r="BP47" s="72"/>
      <c r="BQ47" s="72"/>
      <c r="BR47" s="72"/>
      <c r="BS47" s="72"/>
      <c r="BT47" s="55"/>
      <c r="BU47" s="71">
        <f>ROUND(JE47/Prices!$B$27,0)</f>
        <v>1161</v>
      </c>
      <c r="BV47" s="71">
        <f>BU47*Prices!$B$6+BU47</f>
        <v>1335.15</v>
      </c>
      <c r="BW47" s="71">
        <f>ROUND(JG47/Prices!$B$27,0)</f>
        <v>1215</v>
      </c>
      <c r="BX47" s="71">
        <f>BW47*Prices!$B$6+BW47</f>
        <v>1397.25</v>
      </c>
      <c r="BY47" s="71">
        <f>ROUND(JI47/Prices!$B$27,0)</f>
        <v>1233</v>
      </c>
      <c r="BZ47" s="71">
        <f>BY47*Prices!$B$6+BY47</f>
        <v>1417.95</v>
      </c>
      <c r="CA47" s="71">
        <f>ROUND(JK47/Prices!$B$27,0)</f>
        <v>1269</v>
      </c>
      <c r="CB47" s="71">
        <f>CA47*Prices!$B$6+CA47</f>
        <v>1459.35</v>
      </c>
      <c r="CC47" s="71">
        <f>ROUND(JM47/Prices!$B$27,0)</f>
        <v>1286</v>
      </c>
      <c r="CD47" s="71">
        <f>CC47*Prices!$B$6+CC47</f>
        <v>1478.9</v>
      </c>
      <c r="CE47" s="71">
        <f>ROUND(JO47/Prices!$B$27,0)</f>
        <v>1331</v>
      </c>
      <c r="CF47" s="71">
        <f>CE47*Prices!$B$6+CE47</f>
        <v>1530.65</v>
      </c>
      <c r="CG47" s="71">
        <f>ROUND(JQ47/Prices!$B$27,0)</f>
        <v>1367</v>
      </c>
      <c r="CH47" s="71">
        <f>CG47*Prices!$B$6+CG47</f>
        <v>1572.05</v>
      </c>
      <c r="CI47" s="71">
        <f>ROUND(JS47/Prices!$B$27,0)</f>
        <v>1492</v>
      </c>
      <c r="CJ47" s="71">
        <f>CI47*Prices!$B$6+CI47</f>
        <v>1715.8</v>
      </c>
      <c r="CK47" s="55"/>
      <c r="CL47" s="55"/>
      <c r="CM47" s="55"/>
      <c r="CN47" s="55"/>
      <c r="CO47" s="55"/>
      <c r="CP47" s="71">
        <f>ROUND(LW47/Prices!$B$27,0)</f>
        <v>1119</v>
      </c>
      <c r="CQ47" s="71">
        <f>CP47*Prices!$B$6+CP47</f>
        <v>1286.8499999999999</v>
      </c>
      <c r="CR47" s="71">
        <f>ROUND(LY47/Prices!$B$27,0)</f>
        <v>1172</v>
      </c>
      <c r="CS47" s="71">
        <f>CR47*Prices!$B$6+CR47</f>
        <v>1347.8</v>
      </c>
      <c r="CT47" s="71">
        <f>ROUND(MA47/Prices!$B$27,0)</f>
        <v>1190</v>
      </c>
      <c r="CU47" s="71">
        <f>CT47*Prices!$B$6+CT47</f>
        <v>1368.5</v>
      </c>
      <c r="CV47" s="71">
        <f>ROUND(MC47/Prices!$B$27,0)</f>
        <v>1226</v>
      </c>
      <c r="CW47" s="71">
        <f>CV47*Prices!$B$6+CV47</f>
        <v>1409.9</v>
      </c>
      <c r="CX47" s="71">
        <f>ROUND(ME47/Prices!$B$27,0)</f>
        <v>1244</v>
      </c>
      <c r="CY47" s="71">
        <f>CX47*Prices!$B$6+CX47</f>
        <v>1430.6</v>
      </c>
      <c r="CZ47" s="71">
        <f>ROUND(MG47/Prices!$B$27,0)</f>
        <v>1289</v>
      </c>
      <c r="DA47" s="71">
        <f>CZ47*Prices!$B$6+CZ47</f>
        <v>1482.35</v>
      </c>
      <c r="DB47" s="71">
        <f>ROUND(MI47/Prices!$B$27,0)</f>
        <v>1324</v>
      </c>
      <c r="DC47" s="71">
        <f>DB47*Prices!$B$6+DB47</f>
        <v>1522.6</v>
      </c>
      <c r="DD47" s="71">
        <f>ROUND(MK47/Prices!$B$27,0)</f>
        <v>1449</v>
      </c>
      <c r="DE47" s="71">
        <f>DD47*Prices!$B$6+DD47</f>
        <v>1666.35</v>
      </c>
      <c r="DK47" s="71">
        <f t="shared" si="56"/>
        <v>1119</v>
      </c>
      <c r="DL47" s="71">
        <f t="shared" si="56"/>
        <v>1286.8499999999999</v>
      </c>
      <c r="DM47" s="71">
        <f t="shared" si="56"/>
        <v>1172</v>
      </c>
      <c r="DN47" s="71">
        <f t="shared" si="56"/>
        <v>1347.8</v>
      </c>
      <c r="DO47" s="71">
        <f t="shared" si="56"/>
        <v>1190</v>
      </c>
      <c r="DP47" s="71">
        <f t="shared" si="56"/>
        <v>1368.5</v>
      </c>
      <c r="DQ47" s="71">
        <f t="shared" si="56"/>
        <v>1226</v>
      </c>
      <c r="DR47" s="71">
        <f t="shared" si="56"/>
        <v>1409.9</v>
      </c>
      <c r="DS47" s="71">
        <f t="shared" si="56"/>
        <v>1244</v>
      </c>
      <c r="DT47" s="71">
        <f t="shared" si="56"/>
        <v>1430.6</v>
      </c>
      <c r="DU47" s="71">
        <f t="shared" si="56"/>
        <v>1289</v>
      </c>
      <c r="DV47" s="71">
        <f t="shared" si="56"/>
        <v>1482.35</v>
      </c>
      <c r="DW47" s="71">
        <f t="shared" si="56"/>
        <v>1324</v>
      </c>
      <c r="DX47" s="71">
        <f t="shared" si="56"/>
        <v>1522.6</v>
      </c>
      <c r="DY47" s="71">
        <f t="shared" si="56"/>
        <v>1449</v>
      </c>
      <c r="DZ47" s="71">
        <f t="shared" si="52"/>
        <v>1666.35</v>
      </c>
      <c r="EA47" s="55"/>
      <c r="EB47" s="55"/>
      <c r="EC47" s="72"/>
      <c r="ED47" s="72"/>
      <c r="EE47" s="72"/>
      <c r="EF47" s="72"/>
      <c r="EG47" s="72"/>
      <c r="EH47" s="72"/>
      <c r="EI47" s="55"/>
      <c r="EJ47" s="55"/>
      <c r="EK47" s="55"/>
      <c r="EL47" s="55"/>
      <c r="EM47" s="55"/>
      <c r="EN47" s="55"/>
      <c r="EO47" s="75"/>
      <c r="ER47" s="74">
        <v>27.5</v>
      </c>
      <c r="ES47" s="92">
        <v>36</v>
      </c>
      <c r="ET47" s="93">
        <f t="shared" si="41"/>
        <v>3</v>
      </c>
      <c r="EU47" s="93">
        <f t="shared" si="42"/>
        <v>7.5</v>
      </c>
      <c r="EV47" s="75">
        <v>3</v>
      </c>
      <c r="EX47" s="76">
        <v>18.5</v>
      </c>
      <c r="EY47" s="85">
        <v>27.5</v>
      </c>
      <c r="EZ47" s="77">
        <f>(EY47*1.2)*(Prices!$B$5/32)</f>
        <v>41.25</v>
      </c>
      <c r="FA47" s="82">
        <f>(EY47*1.3)*(Prices!$B$4/32)</f>
        <v>89.375</v>
      </c>
      <c r="FB47" s="82">
        <f>EV47*Prices!$B$2+EW47*Prices!$B$3</f>
        <v>120</v>
      </c>
      <c r="FC47" s="79">
        <f>EU47*Prices!$B$9</f>
        <v>45</v>
      </c>
      <c r="FD47" s="80">
        <f t="shared" si="2"/>
        <v>314.125</v>
      </c>
      <c r="FE47" s="80">
        <f>EU47*Prices!$B$10</f>
        <v>67.5</v>
      </c>
      <c r="FF47" s="80">
        <f t="shared" si="3"/>
        <v>336.625</v>
      </c>
      <c r="FG47" s="80">
        <f>EU47*Prices!$B$11</f>
        <v>75</v>
      </c>
      <c r="FH47" s="80">
        <f t="shared" si="4"/>
        <v>344.125</v>
      </c>
      <c r="FI47" s="80">
        <f>EU47*Prices!$B$12</f>
        <v>90</v>
      </c>
      <c r="FJ47" s="80">
        <f t="shared" si="5"/>
        <v>359.125</v>
      </c>
      <c r="FK47" s="80">
        <f>EU47*Prices!$B$13</f>
        <v>97.5</v>
      </c>
      <c r="FL47" s="80">
        <f t="shared" si="6"/>
        <v>366.625</v>
      </c>
      <c r="FM47" s="80">
        <f>EU47*Prices!$B$14</f>
        <v>116.25</v>
      </c>
      <c r="FN47" s="80">
        <f t="shared" si="7"/>
        <v>385.375</v>
      </c>
      <c r="FO47" s="80">
        <f>EU47*Prices!$B$15</f>
        <v>131.25</v>
      </c>
      <c r="FP47" s="80">
        <f t="shared" si="8"/>
        <v>400.375</v>
      </c>
      <c r="FQ47" s="80">
        <f>EU47*Prices!$B$16</f>
        <v>183.75</v>
      </c>
      <c r="FR47" s="80">
        <f t="shared" si="9"/>
        <v>452.875</v>
      </c>
      <c r="FS47" s="80">
        <f>EU47*Prices!$B$17</f>
        <v>0</v>
      </c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R47" s="74">
        <v>27.5</v>
      </c>
      <c r="GS47" s="92">
        <v>36</v>
      </c>
      <c r="GT47" s="93">
        <f t="shared" si="10"/>
        <v>3</v>
      </c>
      <c r="GU47" s="93">
        <f t="shared" si="11"/>
        <v>7.5</v>
      </c>
      <c r="GV47" s="75">
        <v>3</v>
      </c>
      <c r="GW47" s="75"/>
      <c r="GX47" s="76">
        <v>18.5</v>
      </c>
      <c r="GY47" s="85">
        <v>27.5</v>
      </c>
      <c r="GZ47" s="77">
        <f>(GY47*1.2)*(Prices!$B$5/32)</f>
        <v>41.25</v>
      </c>
      <c r="HA47" s="82">
        <f>(GY47*1.3)*(Prices!$C$4/32)</f>
        <v>71.5</v>
      </c>
      <c r="HB47" s="82">
        <f>GV47*Prices!$B$2+GW47*Prices!$B$3</f>
        <v>120</v>
      </c>
      <c r="HC47" s="79">
        <f>GU47*Prices!$B$9</f>
        <v>45</v>
      </c>
      <c r="HD47" s="80">
        <f t="shared" si="12"/>
        <v>296.25</v>
      </c>
      <c r="HE47" s="80">
        <f>GU47*Prices!$B$10</f>
        <v>67.5</v>
      </c>
      <c r="HF47" s="80">
        <f t="shared" si="13"/>
        <v>318.75</v>
      </c>
      <c r="HG47" s="80">
        <f>GU47*Prices!$B$11</f>
        <v>75</v>
      </c>
      <c r="HH47" s="80">
        <f t="shared" si="14"/>
        <v>326.25</v>
      </c>
      <c r="HI47" s="80">
        <f>GU47*Prices!$B$12</f>
        <v>90</v>
      </c>
      <c r="HJ47" s="80">
        <f t="shared" si="15"/>
        <v>341.25</v>
      </c>
      <c r="HK47" s="80">
        <f>GU47*Prices!$B$13</f>
        <v>97.5</v>
      </c>
      <c r="HL47" s="80">
        <f t="shared" si="16"/>
        <v>348.75</v>
      </c>
      <c r="HM47" s="80">
        <f>GU47*Prices!$B$14</f>
        <v>116.25</v>
      </c>
      <c r="HN47" s="80">
        <f t="shared" si="17"/>
        <v>367.5</v>
      </c>
      <c r="HO47" s="80">
        <f>GU47*Prices!$B$15</f>
        <v>131.25</v>
      </c>
      <c r="HP47" s="80">
        <f t="shared" si="18"/>
        <v>382.5</v>
      </c>
      <c r="HQ47" s="80">
        <f>GU47*Prices!$B$16</f>
        <v>183.75</v>
      </c>
      <c r="HR47" s="80">
        <f t="shared" si="19"/>
        <v>435</v>
      </c>
      <c r="HS47" s="80">
        <f>GU47*Prices!$B$17</f>
        <v>0</v>
      </c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P47" s="75"/>
      <c r="IS47" s="74">
        <v>27.5</v>
      </c>
      <c r="IT47" s="92">
        <v>36</v>
      </c>
      <c r="IU47" s="93">
        <f t="shared" si="20"/>
        <v>3</v>
      </c>
      <c r="IV47" s="93">
        <f t="shared" si="21"/>
        <v>7.5</v>
      </c>
      <c r="IW47" s="75">
        <v>3</v>
      </c>
      <c r="IX47" s="75"/>
      <c r="IY47" s="76">
        <f t="shared" si="43"/>
        <v>192.18</v>
      </c>
      <c r="IZ47" s="85">
        <v>27.5</v>
      </c>
      <c r="JA47" s="77">
        <f>(IZ47*1.2)*(Prices!$B$5/32)</f>
        <v>41.25</v>
      </c>
      <c r="JB47" s="82">
        <f>(IZ47*1.3)*(Prices!$B$4/32)</f>
        <v>89.375</v>
      </c>
      <c r="JC47" s="82">
        <f>IW47*Prices!$B$2+IX47*Prices!$B$3</f>
        <v>120</v>
      </c>
      <c r="JD47" s="79">
        <f>IV47*Prices!$B$9</f>
        <v>45</v>
      </c>
      <c r="JE47" s="80">
        <f t="shared" si="22"/>
        <v>487.80500000000001</v>
      </c>
      <c r="JF47" s="80">
        <f>IV47*Prices!$B$10</f>
        <v>67.5</v>
      </c>
      <c r="JG47" s="80">
        <f t="shared" si="23"/>
        <v>510.30500000000001</v>
      </c>
      <c r="JH47" s="80">
        <f>IV47*Prices!$B$11</f>
        <v>75</v>
      </c>
      <c r="JI47" s="80">
        <f t="shared" si="24"/>
        <v>517.80500000000006</v>
      </c>
      <c r="JJ47" s="80">
        <f>IV47*Prices!$B$12</f>
        <v>90</v>
      </c>
      <c r="JK47" s="80">
        <f t="shared" si="25"/>
        <v>532.80500000000006</v>
      </c>
      <c r="JL47" s="80">
        <f>IV47*Prices!$B$13</f>
        <v>97.5</v>
      </c>
      <c r="JM47" s="80">
        <f t="shared" si="26"/>
        <v>540.30500000000006</v>
      </c>
      <c r="JN47" s="80">
        <f>IV47*Prices!$B$14</f>
        <v>116.25</v>
      </c>
      <c r="JO47" s="80">
        <f t="shared" si="27"/>
        <v>559.05500000000006</v>
      </c>
      <c r="JP47" s="80">
        <f>IV47*Prices!$B$15</f>
        <v>131.25</v>
      </c>
      <c r="JQ47" s="80">
        <f t="shared" si="28"/>
        <v>574.05500000000006</v>
      </c>
      <c r="JR47" s="80">
        <f>IV47*Prices!$B$16</f>
        <v>183.75</v>
      </c>
      <c r="JS47" s="80">
        <f t="shared" si="29"/>
        <v>626.55500000000006</v>
      </c>
      <c r="JT47" s="80">
        <f>IV47*Prices!$B$17</f>
        <v>0</v>
      </c>
      <c r="JU47" s="80"/>
      <c r="JV47" s="80"/>
      <c r="JW47" s="80"/>
      <c r="JX47" s="80"/>
      <c r="JY47" s="80"/>
      <c r="JZ47" s="80"/>
      <c r="KA47" s="80"/>
      <c r="KB47" s="80"/>
      <c r="KC47" s="80"/>
      <c r="KD47" s="80"/>
      <c r="KE47" s="80"/>
      <c r="KF47" s="80"/>
      <c r="KG47" s="80"/>
      <c r="KH47" s="80"/>
      <c r="KI47" s="80"/>
      <c r="KJ47" s="80"/>
      <c r="KK47" s="80"/>
      <c r="KL47" s="80"/>
      <c r="KM47" s="80"/>
      <c r="KN47" s="80"/>
      <c r="KO47" s="80"/>
      <c r="KP47" s="80"/>
      <c r="KQ47" s="80"/>
      <c r="KR47" s="80"/>
      <c r="KS47" s="80"/>
      <c r="KT47" s="80"/>
      <c r="KU47" s="80"/>
      <c r="KV47" s="80"/>
      <c r="KW47" s="80"/>
      <c r="KX47" s="80"/>
      <c r="KY47" s="80"/>
      <c r="KZ47" s="80"/>
      <c r="LA47" s="197">
        <v>1</v>
      </c>
      <c r="LB47" s="200">
        <v>2</v>
      </c>
      <c r="LC47" s="82">
        <f t="shared" si="44"/>
        <v>66.11999999999999</v>
      </c>
      <c r="LD47" s="82">
        <f t="shared" si="45"/>
        <v>87.78</v>
      </c>
      <c r="LE47" s="82">
        <f t="shared" si="46"/>
        <v>16.5</v>
      </c>
      <c r="LF47" s="82">
        <f t="shared" si="47"/>
        <v>49.61999999999999</v>
      </c>
      <c r="LG47" s="80">
        <f t="shared" si="48"/>
        <v>71.28</v>
      </c>
      <c r="LH47" s="234">
        <f t="shared" si="49"/>
        <v>192.18</v>
      </c>
      <c r="LK47" s="74">
        <v>27.5</v>
      </c>
      <c r="LL47" s="92">
        <v>36</v>
      </c>
      <c r="LM47" s="93">
        <f t="shared" si="30"/>
        <v>3</v>
      </c>
      <c r="LN47" s="93">
        <f t="shared" si="31"/>
        <v>7.5</v>
      </c>
      <c r="LO47" s="75">
        <v>3</v>
      </c>
      <c r="LP47" s="75"/>
      <c r="LQ47" s="76">
        <f t="shared" si="50"/>
        <v>192.18</v>
      </c>
      <c r="LR47" s="85">
        <v>27.5</v>
      </c>
      <c r="LS47" s="77">
        <f>(LR47*1.2)*(Prices!$B$5/32)</f>
        <v>41.25</v>
      </c>
      <c r="LT47" s="82">
        <f>(LR47*1.3)*(Prices!$C$4/32)</f>
        <v>71.5</v>
      </c>
      <c r="LU47" s="82">
        <f>LO47*Prices!$B$2+LP47*Prices!$B$3</f>
        <v>120</v>
      </c>
      <c r="LV47" s="79">
        <f>LN47*Prices!$B$9</f>
        <v>45</v>
      </c>
      <c r="LW47" s="80">
        <f t="shared" si="32"/>
        <v>469.93</v>
      </c>
      <c r="LX47" s="80">
        <f>LN47*Prices!$B$10</f>
        <v>67.5</v>
      </c>
      <c r="LY47" s="80">
        <f t="shared" si="33"/>
        <v>492.43</v>
      </c>
      <c r="LZ47" s="80">
        <f>LN47*Prices!$B$11</f>
        <v>75</v>
      </c>
      <c r="MA47" s="80">
        <f t="shared" si="34"/>
        <v>499.93</v>
      </c>
      <c r="MB47" s="80">
        <f>LN47*Prices!$B$12</f>
        <v>90</v>
      </c>
      <c r="MC47" s="80">
        <f t="shared" si="35"/>
        <v>514.93000000000006</v>
      </c>
      <c r="MD47" s="80">
        <f>LN47*Prices!$B$13</f>
        <v>97.5</v>
      </c>
      <c r="ME47" s="80">
        <f t="shared" si="36"/>
        <v>522.43000000000006</v>
      </c>
      <c r="MF47" s="80">
        <f>LN47*Prices!$B$14</f>
        <v>116.25</v>
      </c>
      <c r="MG47" s="80">
        <f t="shared" si="37"/>
        <v>541.18000000000006</v>
      </c>
      <c r="MH47" s="80">
        <f>LN47*Prices!$B$15</f>
        <v>131.25</v>
      </c>
      <c r="MI47" s="80">
        <f t="shared" si="38"/>
        <v>556.18000000000006</v>
      </c>
      <c r="MJ47" s="80">
        <f>LN47*Prices!$B$16</f>
        <v>183.75</v>
      </c>
      <c r="MK47" s="80">
        <f t="shared" si="39"/>
        <v>608.68000000000006</v>
      </c>
      <c r="ML47" s="80">
        <f>LN47*Prices!$B$17</f>
        <v>0</v>
      </c>
      <c r="MM47" s="80"/>
      <c r="MN47" s="80"/>
      <c r="MO47" s="80"/>
      <c r="MP47" s="80"/>
      <c r="MQ47" s="80"/>
      <c r="MR47" s="80"/>
      <c r="MS47" s="80"/>
      <c r="MT47" s="80"/>
      <c r="MU47" s="80"/>
      <c r="MV47" s="80"/>
      <c r="MW47" s="80"/>
      <c r="MX47" s="80"/>
      <c r="MY47" s="80"/>
      <c r="MZ47" s="80"/>
      <c r="NA47" s="80"/>
    </row>
    <row r="48" spans="1:365" ht="18" customHeight="1" thickBot="1" x14ac:dyDescent="0.3">
      <c r="A48" s="269" t="s">
        <v>149</v>
      </c>
      <c r="B48" s="176" t="s">
        <v>93</v>
      </c>
      <c r="C48" s="176" t="str">
        <f t="shared" si="40"/>
        <v>Base Cab: 2 drawers, 1 pullout (37" to 39" )</v>
      </c>
      <c r="D48" s="177" t="s">
        <v>141</v>
      </c>
      <c r="E48" s="178" t="s">
        <v>115</v>
      </c>
      <c r="F48" s="270" t="s">
        <v>149</v>
      </c>
      <c r="G48" s="261">
        <f>ROUND(FD48/Prices!$B$27,0)</f>
        <v>774</v>
      </c>
      <c r="H48" s="71">
        <f>G48*Prices!$B$6+G48</f>
        <v>890.1</v>
      </c>
      <c r="I48" s="71">
        <f>ROUND(FF48/Prices!$B$27,0)</f>
        <v>832</v>
      </c>
      <c r="J48" s="71">
        <f>I48*Prices!$B$6+I48</f>
        <v>956.8</v>
      </c>
      <c r="K48" s="71">
        <f>ROUND(FH48/Prices!$B$27,0)</f>
        <v>851</v>
      </c>
      <c r="L48" s="71">
        <f>K48*Prices!$B$6+K48</f>
        <v>978.65</v>
      </c>
      <c r="M48" s="71">
        <f>ROUND(FJ48/Prices!$B$27,0)</f>
        <v>890</v>
      </c>
      <c r="N48" s="71">
        <f>M48*Prices!$B$6+M48</f>
        <v>1023.5</v>
      </c>
      <c r="O48" s="71">
        <f>ROUND(FL48/Prices!$B$27,0)</f>
        <v>909</v>
      </c>
      <c r="P48" s="71">
        <f>O48*Prices!$B$6+O48</f>
        <v>1045.3499999999999</v>
      </c>
      <c r="Q48" s="71">
        <f>ROUND(FN48/Prices!$B$27,0)</f>
        <v>958</v>
      </c>
      <c r="R48" s="71">
        <f>Q48*Prices!$B$6+Q48</f>
        <v>1101.7</v>
      </c>
      <c r="S48" s="71">
        <f>ROUND(FP48/Prices!$B$27,0)</f>
        <v>996</v>
      </c>
      <c r="T48" s="71">
        <f>S48*Prices!$B$6+S48</f>
        <v>1145.4000000000001</v>
      </c>
      <c r="U48" s="71">
        <f>ROUND(FR48/Prices!$B$27,0)</f>
        <v>1132</v>
      </c>
      <c r="V48" s="71">
        <f>U48*Prices!$B$6+U48</f>
        <v>1301.8</v>
      </c>
      <c r="W48" s="55"/>
      <c r="X48" s="55"/>
      <c r="Y48" s="55"/>
      <c r="Z48" s="55"/>
      <c r="AA48" s="55"/>
      <c r="AB48" s="71">
        <f>ROUND(HD48/Prices!$B$27,0)</f>
        <v>729</v>
      </c>
      <c r="AC48" s="71">
        <f>AB48*Prices!$B$6+AB48</f>
        <v>838.35</v>
      </c>
      <c r="AD48" s="71">
        <f>ROUND(HF48/Prices!$B$27,0)</f>
        <v>787</v>
      </c>
      <c r="AE48" s="71">
        <f>AD48*Prices!$B$6+AD48</f>
        <v>905.05</v>
      </c>
      <c r="AF48" s="71">
        <f>ROUND(HH48/Prices!$B$27,0)</f>
        <v>806</v>
      </c>
      <c r="AG48" s="71">
        <f>AF48*Prices!$B$6+AF48</f>
        <v>926.9</v>
      </c>
      <c r="AH48" s="71">
        <f>ROUND(HJ48/Prices!$B$27,0)</f>
        <v>845</v>
      </c>
      <c r="AI48" s="71">
        <f>AH48*Prices!$B$6+AH48</f>
        <v>971.75</v>
      </c>
      <c r="AJ48" s="71">
        <f>ROUND(HL48/Prices!$B$27,0)</f>
        <v>864</v>
      </c>
      <c r="AK48" s="71">
        <f>AJ48*Prices!$B$6+AJ48</f>
        <v>993.6</v>
      </c>
      <c r="AL48" s="71">
        <f>ROUND(HN48/Prices!$B$27,0)</f>
        <v>913</v>
      </c>
      <c r="AM48" s="71">
        <f>AL48*Prices!$B$6+AL48</f>
        <v>1049.95</v>
      </c>
      <c r="AN48" s="71">
        <f>ROUND(HP48/Prices!$B$27,0)</f>
        <v>951</v>
      </c>
      <c r="AO48" s="71">
        <f>AN48*Prices!$B$6+AN48</f>
        <v>1093.6500000000001</v>
      </c>
      <c r="AP48" s="71">
        <f>ROUND(HR48/Prices!$B$27,0)</f>
        <v>1087</v>
      </c>
      <c r="AQ48" s="71">
        <f>AP48*Prices!$B$6+AP48</f>
        <v>1250.05</v>
      </c>
      <c r="AW48" s="71">
        <f t="shared" si="55"/>
        <v>729</v>
      </c>
      <c r="AX48" s="71">
        <f t="shared" si="55"/>
        <v>838.35</v>
      </c>
      <c r="AY48" s="71">
        <f t="shared" si="55"/>
        <v>787</v>
      </c>
      <c r="AZ48" s="71">
        <f t="shared" si="55"/>
        <v>905.05</v>
      </c>
      <c r="BA48" s="71">
        <f t="shared" si="55"/>
        <v>806</v>
      </c>
      <c r="BB48" s="71">
        <f t="shared" si="55"/>
        <v>926.9</v>
      </c>
      <c r="BC48" s="71">
        <f t="shared" si="55"/>
        <v>845</v>
      </c>
      <c r="BD48" s="71">
        <f t="shared" si="55"/>
        <v>971.75</v>
      </c>
      <c r="BE48" s="71">
        <f t="shared" si="55"/>
        <v>864</v>
      </c>
      <c r="BF48" s="71">
        <f t="shared" si="55"/>
        <v>993.6</v>
      </c>
      <c r="BG48" s="71">
        <f t="shared" si="55"/>
        <v>913</v>
      </c>
      <c r="BH48" s="71">
        <f t="shared" si="55"/>
        <v>1049.95</v>
      </c>
      <c r="BI48" s="71">
        <f t="shared" si="55"/>
        <v>951</v>
      </c>
      <c r="BJ48" s="71">
        <f t="shared" si="55"/>
        <v>1093.6500000000001</v>
      </c>
      <c r="BK48" s="71">
        <f t="shared" si="55"/>
        <v>1087</v>
      </c>
      <c r="BL48" s="71">
        <f t="shared" si="51"/>
        <v>1250.05</v>
      </c>
      <c r="BM48" s="55"/>
      <c r="BN48" s="72"/>
      <c r="BO48" s="72"/>
      <c r="BP48" s="72"/>
      <c r="BQ48" s="72"/>
      <c r="BR48" s="72"/>
      <c r="BS48" s="72"/>
      <c r="BT48" s="55"/>
      <c r="BU48" s="71">
        <f>ROUND(JE48/Prices!$B$27,0)</f>
        <v>1208</v>
      </c>
      <c r="BV48" s="71">
        <f>BU48*Prices!$B$6+BU48</f>
        <v>1389.2</v>
      </c>
      <c r="BW48" s="71">
        <f>ROUND(JG48/Prices!$B$27,0)</f>
        <v>1266</v>
      </c>
      <c r="BX48" s="71">
        <f>BW48*Prices!$B$6+BW48</f>
        <v>1455.9</v>
      </c>
      <c r="BY48" s="71">
        <f>ROUND(JI48/Prices!$B$27,0)</f>
        <v>1285</v>
      </c>
      <c r="BZ48" s="71">
        <f>BY48*Prices!$B$6+BY48</f>
        <v>1477.75</v>
      </c>
      <c r="CA48" s="71">
        <f>ROUND(JK48/Prices!$B$27,0)</f>
        <v>1324</v>
      </c>
      <c r="CB48" s="71">
        <f>CA48*Prices!$B$6+CA48</f>
        <v>1522.6</v>
      </c>
      <c r="CC48" s="71">
        <f>ROUND(JM48/Prices!$B$27,0)</f>
        <v>1343</v>
      </c>
      <c r="CD48" s="71">
        <f>CC48*Prices!$B$6+CC48</f>
        <v>1544.45</v>
      </c>
      <c r="CE48" s="71">
        <f>ROUND(JO48/Prices!$B$27,0)</f>
        <v>1392</v>
      </c>
      <c r="CF48" s="71">
        <f>CE48*Prices!$B$6+CE48</f>
        <v>1600.8</v>
      </c>
      <c r="CG48" s="71">
        <f>ROUND(JQ48/Prices!$B$27,0)</f>
        <v>1430</v>
      </c>
      <c r="CH48" s="71">
        <f>CG48*Prices!$B$6+CG48</f>
        <v>1644.5</v>
      </c>
      <c r="CI48" s="71">
        <f>ROUND(JS48/Prices!$B$27,0)</f>
        <v>1566</v>
      </c>
      <c r="CJ48" s="71">
        <f>CI48*Prices!$B$6+CI48</f>
        <v>1800.9</v>
      </c>
      <c r="CK48" s="55"/>
      <c r="CL48" s="55"/>
      <c r="CM48" s="55"/>
      <c r="CN48" s="55"/>
      <c r="CO48" s="55"/>
      <c r="CP48" s="71">
        <f>ROUND(LW48/Prices!$B$27,0)</f>
        <v>1163</v>
      </c>
      <c r="CQ48" s="71">
        <f>CP48*Prices!$B$6+CP48</f>
        <v>1337.45</v>
      </c>
      <c r="CR48" s="71">
        <f>ROUND(LY48/Prices!$B$27,0)</f>
        <v>1221</v>
      </c>
      <c r="CS48" s="71">
        <f>CR48*Prices!$B$6+CR48</f>
        <v>1404.15</v>
      </c>
      <c r="CT48" s="71">
        <f>ROUND(MA48/Prices!$B$27,0)</f>
        <v>1240</v>
      </c>
      <c r="CU48" s="71">
        <f>CT48*Prices!$B$6+CT48</f>
        <v>1426</v>
      </c>
      <c r="CV48" s="71">
        <f>ROUND(MC48/Prices!$B$27,0)</f>
        <v>1279</v>
      </c>
      <c r="CW48" s="71">
        <f>CV48*Prices!$B$6+CV48</f>
        <v>1470.85</v>
      </c>
      <c r="CX48" s="71">
        <f>ROUND(ME48/Prices!$B$27,0)</f>
        <v>1298</v>
      </c>
      <c r="CY48" s="71">
        <f>CX48*Prices!$B$6+CX48</f>
        <v>1492.7</v>
      </c>
      <c r="CZ48" s="71">
        <f>ROUND(MG48/Prices!$B$27,0)</f>
        <v>1347</v>
      </c>
      <c r="DA48" s="71">
        <f>CZ48*Prices!$B$6+CZ48</f>
        <v>1549.05</v>
      </c>
      <c r="DB48" s="71">
        <f>ROUND(MI48/Prices!$B$27,0)</f>
        <v>1385</v>
      </c>
      <c r="DC48" s="71">
        <f>DB48*Prices!$B$6+DB48</f>
        <v>1592.75</v>
      </c>
      <c r="DD48" s="71">
        <f>ROUND(MK48/Prices!$B$27,0)</f>
        <v>1521</v>
      </c>
      <c r="DE48" s="71">
        <f>DD48*Prices!$B$6+DD48</f>
        <v>1749.15</v>
      </c>
      <c r="DK48" s="71">
        <f t="shared" si="56"/>
        <v>1163</v>
      </c>
      <c r="DL48" s="71">
        <f t="shared" si="56"/>
        <v>1337.45</v>
      </c>
      <c r="DM48" s="71">
        <f t="shared" si="56"/>
        <v>1221</v>
      </c>
      <c r="DN48" s="71">
        <f t="shared" si="56"/>
        <v>1404.15</v>
      </c>
      <c r="DO48" s="71">
        <f t="shared" si="56"/>
        <v>1240</v>
      </c>
      <c r="DP48" s="71">
        <f t="shared" si="56"/>
        <v>1426</v>
      </c>
      <c r="DQ48" s="71">
        <f t="shared" si="56"/>
        <v>1279</v>
      </c>
      <c r="DR48" s="71">
        <f t="shared" si="56"/>
        <v>1470.85</v>
      </c>
      <c r="DS48" s="71">
        <f t="shared" si="56"/>
        <v>1298</v>
      </c>
      <c r="DT48" s="71">
        <f t="shared" si="56"/>
        <v>1492.7</v>
      </c>
      <c r="DU48" s="71">
        <f t="shared" si="56"/>
        <v>1347</v>
      </c>
      <c r="DV48" s="71">
        <f t="shared" si="56"/>
        <v>1549.05</v>
      </c>
      <c r="DW48" s="71">
        <f t="shared" si="56"/>
        <v>1385</v>
      </c>
      <c r="DX48" s="71">
        <f t="shared" si="56"/>
        <v>1592.75</v>
      </c>
      <c r="DY48" s="71">
        <f t="shared" si="56"/>
        <v>1521</v>
      </c>
      <c r="DZ48" s="71">
        <f t="shared" si="52"/>
        <v>1749.15</v>
      </c>
      <c r="EA48" s="55"/>
      <c r="EB48" s="55"/>
      <c r="EC48" s="72"/>
      <c r="ED48" s="72"/>
      <c r="EE48" s="72"/>
      <c r="EF48" s="72"/>
      <c r="EG48" s="72"/>
      <c r="EH48" s="72"/>
      <c r="EI48" s="55"/>
      <c r="EJ48" s="55"/>
      <c r="EK48" s="55"/>
      <c r="EL48" s="55"/>
      <c r="EM48" s="55"/>
      <c r="EN48" s="55"/>
      <c r="EO48" s="75"/>
      <c r="ER48" s="74">
        <v>29</v>
      </c>
      <c r="ES48" s="49">
        <v>39</v>
      </c>
      <c r="ET48" s="55">
        <f t="shared" si="41"/>
        <v>3.25</v>
      </c>
      <c r="EU48" s="55">
        <f t="shared" si="42"/>
        <v>8.125</v>
      </c>
      <c r="EV48" s="75">
        <v>3</v>
      </c>
      <c r="EX48" s="76">
        <v>18.5</v>
      </c>
      <c r="EY48" s="75">
        <v>29</v>
      </c>
      <c r="EZ48" s="77">
        <f>(EY48*1.2)*(Prices!$B$5/32)</f>
        <v>43.5</v>
      </c>
      <c r="FA48" s="82">
        <f>(EY48*1.3)*(Prices!$B$4/32)</f>
        <v>94.25</v>
      </c>
      <c r="FB48" s="82">
        <f>EV48*Prices!$B$2+EW48*Prices!$B$3</f>
        <v>120</v>
      </c>
      <c r="FC48" s="79">
        <f>EU48*Prices!$B$9</f>
        <v>48.75</v>
      </c>
      <c r="FD48" s="80">
        <f t="shared" si="2"/>
        <v>325</v>
      </c>
      <c r="FE48" s="80">
        <f>EU48*Prices!$B$10</f>
        <v>73.125</v>
      </c>
      <c r="FF48" s="80">
        <f t="shared" si="3"/>
        <v>349.375</v>
      </c>
      <c r="FG48" s="80">
        <f>EU48*Prices!$B$11</f>
        <v>81.25</v>
      </c>
      <c r="FH48" s="80">
        <f t="shared" si="4"/>
        <v>357.5</v>
      </c>
      <c r="FI48" s="80">
        <f>EU48*Prices!$B$12</f>
        <v>97.5</v>
      </c>
      <c r="FJ48" s="80">
        <f t="shared" si="5"/>
        <v>373.75</v>
      </c>
      <c r="FK48" s="80">
        <f>EU48*Prices!$B$13</f>
        <v>105.625</v>
      </c>
      <c r="FL48" s="80">
        <f t="shared" si="6"/>
        <v>381.875</v>
      </c>
      <c r="FM48" s="80">
        <f>EU48*Prices!$B$14</f>
        <v>125.9375</v>
      </c>
      <c r="FN48" s="80">
        <f t="shared" si="7"/>
        <v>402.1875</v>
      </c>
      <c r="FO48" s="80">
        <f>EU48*Prices!$B$15</f>
        <v>142.1875</v>
      </c>
      <c r="FP48" s="80">
        <f t="shared" si="8"/>
        <v>418.4375</v>
      </c>
      <c r="FQ48" s="80">
        <f>EU48*Prices!$B$16</f>
        <v>199.0625</v>
      </c>
      <c r="FR48" s="80">
        <f t="shared" si="9"/>
        <v>475.3125</v>
      </c>
      <c r="FS48" s="80">
        <f>EU48*Prices!$B$17</f>
        <v>0</v>
      </c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R48" s="74">
        <v>29</v>
      </c>
      <c r="GS48" s="49">
        <v>39</v>
      </c>
      <c r="GT48" s="55">
        <f t="shared" si="10"/>
        <v>3.25</v>
      </c>
      <c r="GU48" s="55">
        <f t="shared" si="11"/>
        <v>8.125</v>
      </c>
      <c r="GV48" s="75">
        <v>3</v>
      </c>
      <c r="GW48" s="75"/>
      <c r="GX48" s="76">
        <v>18.5</v>
      </c>
      <c r="GY48" s="75">
        <v>29</v>
      </c>
      <c r="GZ48" s="77">
        <f>(GY48*1.2)*(Prices!$B$5/32)</f>
        <v>43.5</v>
      </c>
      <c r="HA48" s="82">
        <f>(GY48*1.3)*(Prices!$C$4/32)</f>
        <v>75.400000000000006</v>
      </c>
      <c r="HB48" s="82">
        <f>GV48*Prices!$B$2+GW48*Prices!$B$3</f>
        <v>120</v>
      </c>
      <c r="HC48" s="79">
        <f>GU48*Prices!$B$9</f>
        <v>48.75</v>
      </c>
      <c r="HD48" s="80">
        <f t="shared" si="12"/>
        <v>306.14999999999998</v>
      </c>
      <c r="HE48" s="80">
        <f>GU48*Prices!$B$10</f>
        <v>73.125</v>
      </c>
      <c r="HF48" s="80">
        <f t="shared" si="13"/>
        <v>330.52499999999998</v>
      </c>
      <c r="HG48" s="80">
        <f>GU48*Prices!$B$11</f>
        <v>81.25</v>
      </c>
      <c r="HH48" s="80">
        <f t="shared" si="14"/>
        <v>338.65</v>
      </c>
      <c r="HI48" s="80">
        <f>GU48*Prices!$B$12</f>
        <v>97.5</v>
      </c>
      <c r="HJ48" s="80">
        <f t="shared" si="15"/>
        <v>354.9</v>
      </c>
      <c r="HK48" s="80">
        <f>GU48*Prices!$B$13</f>
        <v>105.625</v>
      </c>
      <c r="HL48" s="80">
        <f t="shared" si="16"/>
        <v>363.02499999999998</v>
      </c>
      <c r="HM48" s="80">
        <f>GU48*Prices!$B$14</f>
        <v>125.9375</v>
      </c>
      <c r="HN48" s="80">
        <f t="shared" si="17"/>
        <v>383.33749999999998</v>
      </c>
      <c r="HO48" s="80">
        <f>GU48*Prices!$B$15</f>
        <v>142.1875</v>
      </c>
      <c r="HP48" s="80">
        <f t="shared" si="18"/>
        <v>399.58749999999998</v>
      </c>
      <c r="HQ48" s="80">
        <f>GU48*Prices!$B$16</f>
        <v>199.0625</v>
      </c>
      <c r="HR48" s="80">
        <f t="shared" si="19"/>
        <v>456.46249999999998</v>
      </c>
      <c r="HS48" s="80">
        <f>GU48*Prices!$B$17</f>
        <v>0</v>
      </c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P48" s="75"/>
      <c r="IS48" s="74">
        <v>29</v>
      </c>
      <c r="IT48" s="49">
        <v>39</v>
      </c>
      <c r="IU48" s="55">
        <f t="shared" si="20"/>
        <v>3.25</v>
      </c>
      <c r="IV48" s="55">
        <f t="shared" si="21"/>
        <v>8.125</v>
      </c>
      <c r="IW48" s="75">
        <v>3</v>
      </c>
      <c r="IX48" s="75"/>
      <c r="IY48" s="76">
        <f t="shared" si="43"/>
        <v>200.77500000000001</v>
      </c>
      <c r="IZ48" s="75">
        <v>29</v>
      </c>
      <c r="JA48" s="77">
        <f>(IZ48*1.2)*(Prices!$B$5/32)</f>
        <v>43.5</v>
      </c>
      <c r="JB48" s="82">
        <f>(IZ48*1.3)*(Prices!$B$4/32)</f>
        <v>94.25</v>
      </c>
      <c r="JC48" s="82">
        <f>IW48*Prices!$B$2+IX48*Prices!$B$3</f>
        <v>120</v>
      </c>
      <c r="JD48" s="79">
        <f>IV48*Prices!$B$9</f>
        <v>48.75</v>
      </c>
      <c r="JE48" s="80">
        <f t="shared" si="22"/>
        <v>507.27499999999998</v>
      </c>
      <c r="JF48" s="80">
        <f>IV48*Prices!$B$10</f>
        <v>73.125</v>
      </c>
      <c r="JG48" s="80">
        <f t="shared" si="23"/>
        <v>531.65</v>
      </c>
      <c r="JH48" s="80">
        <f>IV48*Prices!$B$11</f>
        <v>81.25</v>
      </c>
      <c r="JI48" s="80">
        <f t="shared" si="24"/>
        <v>539.77499999999998</v>
      </c>
      <c r="JJ48" s="80">
        <f>IV48*Prices!$B$12</f>
        <v>97.5</v>
      </c>
      <c r="JK48" s="80">
        <f t="shared" si="25"/>
        <v>556.02499999999998</v>
      </c>
      <c r="JL48" s="80">
        <f>IV48*Prices!$B$13</f>
        <v>105.625</v>
      </c>
      <c r="JM48" s="80">
        <f t="shared" si="26"/>
        <v>564.15</v>
      </c>
      <c r="JN48" s="80">
        <f>IV48*Prices!$B$14</f>
        <v>125.9375</v>
      </c>
      <c r="JO48" s="80">
        <f t="shared" si="27"/>
        <v>584.46249999999998</v>
      </c>
      <c r="JP48" s="80">
        <f>IV48*Prices!$B$15</f>
        <v>142.1875</v>
      </c>
      <c r="JQ48" s="80">
        <f t="shared" si="28"/>
        <v>600.71249999999998</v>
      </c>
      <c r="JR48" s="80">
        <f>IV48*Prices!$B$16</f>
        <v>199.0625</v>
      </c>
      <c r="JS48" s="80">
        <f t="shared" si="29"/>
        <v>657.58749999999998</v>
      </c>
      <c r="JT48" s="80">
        <f>IV48*Prices!$B$17</f>
        <v>0</v>
      </c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80"/>
      <c r="KH48" s="80"/>
      <c r="KI48" s="80"/>
      <c r="KJ48" s="80"/>
      <c r="KK48" s="80"/>
      <c r="KL48" s="80"/>
      <c r="KM48" s="80"/>
      <c r="KN48" s="80"/>
      <c r="KO48" s="80"/>
      <c r="KP48" s="80"/>
      <c r="KQ48" s="80"/>
      <c r="KR48" s="80"/>
      <c r="KS48" s="80"/>
      <c r="KT48" s="80"/>
      <c r="KU48" s="80"/>
      <c r="KV48" s="80"/>
      <c r="KW48" s="80"/>
      <c r="KX48" s="80"/>
      <c r="KY48" s="80"/>
      <c r="KZ48" s="80"/>
      <c r="LA48" s="197">
        <v>1</v>
      </c>
      <c r="LB48" s="200">
        <v>2</v>
      </c>
      <c r="LC48" s="82">
        <f t="shared" si="44"/>
        <v>69.599999999999994</v>
      </c>
      <c r="LD48" s="82">
        <f t="shared" si="45"/>
        <v>92.4</v>
      </c>
      <c r="LE48" s="82">
        <f t="shared" si="46"/>
        <v>17.875</v>
      </c>
      <c r="LF48" s="82">
        <f t="shared" si="47"/>
        <v>51.724999999999994</v>
      </c>
      <c r="LG48" s="80">
        <f t="shared" si="48"/>
        <v>74.525000000000006</v>
      </c>
      <c r="LH48" s="234">
        <f t="shared" si="49"/>
        <v>200.77500000000001</v>
      </c>
      <c r="LK48" s="74">
        <v>29</v>
      </c>
      <c r="LL48" s="49">
        <v>39</v>
      </c>
      <c r="LM48" s="55">
        <f t="shared" si="30"/>
        <v>3.25</v>
      </c>
      <c r="LN48" s="55">
        <f t="shared" si="31"/>
        <v>8.125</v>
      </c>
      <c r="LO48" s="75">
        <v>3</v>
      </c>
      <c r="LP48" s="75"/>
      <c r="LQ48" s="76">
        <f t="shared" si="50"/>
        <v>200.77500000000001</v>
      </c>
      <c r="LR48" s="75">
        <v>29</v>
      </c>
      <c r="LS48" s="77">
        <f>(LR48*1.2)*(Prices!$B$5/32)</f>
        <v>43.5</v>
      </c>
      <c r="LT48" s="82">
        <f>(LR48*1.3)*(Prices!$C$4/32)</f>
        <v>75.400000000000006</v>
      </c>
      <c r="LU48" s="82">
        <f>LO48*Prices!$B$2+LP48*Prices!$B$3</f>
        <v>120</v>
      </c>
      <c r="LV48" s="79">
        <f>LN48*Prices!$B$9</f>
        <v>48.75</v>
      </c>
      <c r="LW48" s="80">
        <f t="shared" si="32"/>
        <v>488.42499999999995</v>
      </c>
      <c r="LX48" s="80">
        <f>LN48*Prices!$B$10</f>
        <v>73.125</v>
      </c>
      <c r="LY48" s="80">
        <f t="shared" si="33"/>
        <v>512.79999999999995</v>
      </c>
      <c r="LZ48" s="80">
        <f>LN48*Prices!$B$11</f>
        <v>81.25</v>
      </c>
      <c r="MA48" s="80">
        <f t="shared" si="34"/>
        <v>520.92499999999995</v>
      </c>
      <c r="MB48" s="80">
        <f>LN48*Prices!$B$12</f>
        <v>97.5</v>
      </c>
      <c r="MC48" s="80">
        <f t="shared" si="35"/>
        <v>537.17499999999995</v>
      </c>
      <c r="MD48" s="80">
        <f>LN48*Prices!$B$13</f>
        <v>105.625</v>
      </c>
      <c r="ME48" s="80">
        <f t="shared" si="36"/>
        <v>545.29999999999995</v>
      </c>
      <c r="MF48" s="80">
        <f>LN48*Prices!$B$14</f>
        <v>125.9375</v>
      </c>
      <c r="MG48" s="80">
        <f t="shared" si="37"/>
        <v>565.61249999999995</v>
      </c>
      <c r="MH48" s="80">
        <f>LN48*Prices!$B$15</f>
        <v>142.1875</v>
      </c>
      <c r="MI48" s="80">
        <f t="shared" si="38"/>
        <v>581.86249999999995</v>
      </c>
      <c r="MJ48" s="80">
        <f>LN48*Prices!$B$16</f>
        <v>199.0625</v>
      </c>
      <c r="MK48" s="80">
        <f t="shared" si="39"/>
        <v>638.73749999999995</v>
      </c>
      <c r="ML48" s="80">
        <f>LN48*Prices!$B$17</f>
        <v>0</v>
      </c>
      <c r="MM48" s="80"/>
      <c r="MN48" s="80"/>
      <c r="MO48" s="80"/>
      <c r="MP48" s="80"/>
      <c r="MQ48" s="80"/>
      <c r="MR48" s="80"/>
      <c r="MS48" s="80"/>
      <c r="MT48" s="80"/>
      <c r="MU48" s="80"/>
      <c r="MV48" s="80"/>
      <c r="MW48" s="80"/>
      <c r="MX48" s="80"/>
      <c r="MY48" s="80"/>
      <c r="MZ48" s="80"/>
      <c r="NA48" s="80"/>
    </row>
    <row r="49" spans="1:365" ht="18" customHeight="1" thickBot="1" x14ac:dyDescent="0.3">
      <c r="A49" s="277"/>
      <c r="B49" s="278"/>
      <c r="C49" s="278"/>
      <c r="D49" s="279"/>
      <c r="E49" s="280"/>
      <c r="F49" s="281"/>
      <c r="G49" s="26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55"/>
      <c r="X49" s="55"/>
      <c r="Y49" s="55"/>
      <c r="Z49" s="55"/>
      <c r="AA49" s="55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55"/>
      <c r="BN49" s="72"/>
      <c r="BO49" s="72"/>
      <c r="BP49" s="72"/>
      <c r="BQ49" s="72"/>
      <c r="BR49" s="72"/>
      <c r="BS49" s="72"/>
      <c r="BT49" s="55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55"/>
      <c r="CL49" s="55"/>
      <c r="CM49" s="55"/>
      <c r="CN49" s="55"/>
      <c r="CO49" s="55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55"/>
      <c r="EB49" s="55"/>
      <c r="EC49" s="72"/>
      <c r="ED49" s="72"/>
      <c r="EE49" s="72"/>
      <c r="EF49" s="72"/>
      <c r="EG49" s="72"/>
      <c r="EH49" s="72"/>
      <c r="EI49" s="55"/>
      <c r="EJ49" s="55"/>
      <c r="EK49" s="55"/>
      <c r="EL49" s="55"/>
      <c r="EM49" s="55"/>
      <c r="EN49" s="55"/>
      <c r="EO49" s="75"/>
      <c r="ER49" s="74"/>
      <c r="EZ49" s="77"/>
      <c r="FC49" s="79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R49" s="74"/>
      <c r="GS49" s="49"/>
      <c r="GT49" s="55"/>
      <c r="GU49" s="55"/>
      <c r="GV49" s="75"/>
      <c r="GW49" s="75"/>
      <c r="GX49" s="76"/>
      <c r="GZ49" s="77"/>
      <c r="HA49" s="82"/>
      <c r="HB49" s="82"/>
      <c r="HC49" s="79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P49" s="75"/>
      <c r="IS49" s="74"/>
      <c r="IT49" s="49"/>
      <c r="IW49" s="75"/>
      <c r="IX49" s="75"/>
      <c r="IY49" s="76"/>
      <c r="IZ49" s="75"/>
      <c r="JA49" s="77"/>
      <c r="JB49" s="82"/>
      <c r="JC49" s="82"/>
      <c r="JD49" s="79"/>
      <c r="JE49" s="80"/>
      <c r="JF49" s="80"/>
      <c r="JG49" s="80"/>
      <c r="JH49" s="80"/>
      <c r="JI49" s="80"/>
      <c r="JJ49" s="80"/>
      <c r="JK49" s="80"/>
      <c r="JL49" s="80"/>
      <c r="JM49" s="80"/>
      <c r="JN49" s="80"/>
      <c r="JO49" s="80"/>
      <c r="JP49" s="80"/>
      <c r="JQ49" s="80"/>
      <c r="JR49" s="80"/>
      <c r="JS49" s="80"/>
      <c r="JT49" s="80"/>
      <c r="JU49" s="80"/>
      <c r="JV49" s="80"/>
      <c r="JW49" s="80"/>
      <c r="JX49" s="80"/>
      <c r="JY49" s="80"/>
      <c r="JZ49" s="80"/>
      <c r="KA49" s="80"/>
      <c r="KB49" s="80"/>
      <c r="KC49" s="80"/>
      <c r="KD49" s="80"/>
      <c r="KE49" s="80"/>
      <c r="KF49" s="80"/>
      <c r="KG49" s="80"/>
      <c r="KH49" s="80"/>
      <c r="KI49" s="80"/>
      <c r="KJ49" s="80"/>
      <c r="KK49" s="80"/>
      <c r="KL49" s="80"/>
      <c r="KM49" s="80"/>
      <c r="KN49" s="80"/>
      <c r="KO49" s="80"/>
      <c r="KP49" s="80"/>
      <c r="KQ49" s="80"/>
      <c r="KR49" s="80"/>
      <c r="KS49" s="80"/>
      <c r="KT49" s="80"/>
      <c r="KU49" s="80"/>
      <c r="KV49" s="80"/>
      <c r="KW49" s="80"/>
      <c r="KX49" s="80"/>
      <c r="KY49" s="80"/>
      <c r="KZ49" s="80"/>
      <c r="LF49" s="82"/>
      <c r="LG49" s="80"/>
      <c r="LH49" s="234"/>
      <c r="LK49" s="74"/>
      <c r="LL49" s="49"/>
      <c r="LO49" s="75"/>
      <c r="LP49" s="75"/>
      <c r="LQ49" s="76"/>
      <c r="LR49" s="75"/>
      <c r="LS49" s="77"/>
      <c r="LT49" s="82"/>
      <c r="LU49" s="82"/>
      <c r="LV49" s="79"/>
      <c r="LW49" s="80"/>
      <c r="LX49" s="80"/>
      <c r="LY49" s="80"/>
      <c r="LZ49" s="80"/>
      <c r="MA49" s="80"/>
      <c r="MB49" s="80"/>
      <c r="MC49" s="80"/>
      <c r="MD49" s="80"/>
      <c r="ME49" s="80"/>
      <c r="MF49" s="80"/>
      <c r="MG49" s="80"/>
      <c r="MH49" s="80"/>
      <c r="MI49" s="80"/>
      <c r="MJ49" s="80"/>
      <c r="MK49" s="80"/>
      <c r="ML49" s="80"/>
      <c r="MM49" s="80"/>
      <c r="MN49" s="80"/>
      <c r="MO49" s="80"/>
      <c r="MP49" s="80"/>
      <c r="MQ49" s="80"/>
      <c r="MR49" s="80"/>
      <c r="MS49" s="80"/>
      <c r="MT49" s="80"/>
      <c r="MU49" s="80"/>
      <c r="MV49" s="80"/>
      <c r="MW49" s="80"/>
      <c r="MX49" s="80"/>
      <c r="MY49" s="80"/>
      <c r="MZ49" s="80"/>
      <c r="NA49" s="80"/>
    </row>
    <row r="50" spans="1:365" ht="18" customHeight="1" x14ac:dyDescent="0.25">
      <c r="A50" s="151" t="s">
        <v>150</v>
      </c>
      <c r="B50" s="152" t="s">
        <v>93</v>
      </c>
      <c r="C50" s="152" t="str">
        <f t="shared" si="40"/>
        <v>Base Cab: 3 drawers, 1  Bottom, 2 top (13" to 15")</v>
      </c>
      <c r="D50" s="121" t="s">
        <v>151</v>
      </c>
      <c r="E50" s="153" t="s">
        <v>97</v>
      </c>
      <c r="F50" s="266" t="s">
        <v>150</v>
      </c>
      <c r="G50" s="261">
        <f>ROUND(FD50/Prices!$B$27,0)</f>
        <v>538</v>
      </c>
      <c r="H50" s="71">
        <f>G50*Prices!$B$6+G50</f>
        <v>618.70000000000005</v>
      </c>
      <c r="I50" s="71">
        <f>ROUND(FF50/Prices!$B$27,0)</f>
        <v>560</v>
      </c>
      <c r="J50" s="71">
        <f>I50*Prices!$B$6+I50</f>
        <v>644</v>
      </c>
      <c r="K50" s="71">
        <f>ROUND(FH50/Prices!$B$27,0)</f>
        <v>567</v>
      </c>
      <c r="L50" s="71">
        <f>K50*Prices!$B$6+K50</f>
        <v>652.04999999999995</v>
      </c>
      <c r="M50" s="71">
        <f>ROUND(FJ50/Prices!$B$27,0)</f>
        <v>582</v>
      </c>
      <c r="N50" s="71">
        <f>M50*Prices!$B$6+M50</f>
        <v>669.3</v>
      </c>
      <c r="O50" s="71">
        <f>ROUND(FL50/Prices!$B$27,0)</f>
        <v>590</v>
      </c>
      <c r="P50" s="71">
        <f>O50*Prices!$B$6+O50</f>
        <v>678.5</v>
      </c>
      <c r="Q50" s="71">
        <f>ROUND(FN50/Prices!$B$27,0)</f>
        <v>608</v>
      </c>
      <c r="R50" s="71">
        <f>Q50*Prices!$B$6+Q50</f>
        <v>699.2</v>
      </c>
      <c r="S50" s="71">
        <f>ROUND(FP50/Prices!$B$27,0)</f>
        <v>623</v>
      </c>
      <c r="T50" s="71">
        <f>S50*Prices!$B$6+S50</f>
        <v>716.45</v>
      </c>
      <c r="U50" s="71">
        <f>ROUND(FR50/Prices!$B$27,0)</f>
        <v>675</v>
      </c>
      <c r="V50" s="71">
        <f>U50*Prices!$B$6+U50</f>
        <v>776.25</v>
      </c>
      <c r="W50" s="55"/>
      <c r="X50" s="55"/>
      <c r="Y50" s="55"/>
      <c r="Z50" s="55"/>
      <c r="AA50" s="55"/>
      <c r="AB50" s="71">
        <f>ROUND(HD50/Prices!$B$27,0)</f>
        <v>510</v>
      </c>
      <c r="AC50" s="71">
        <f>AB50*Prices!$B$6+AB50</f>
        <v>586.5</v>
      </c>
      <c r="AD50" s="71">
        <f>ROUND(HF50/Prices!$B$27,0)</f>
        <v>532</v>
      </c>
      <c r="AE50" s="71">
        <f>AD50*Prices!$B$6+AD50</f>
        <v>611.79999999999995</v>
      </c>
      <c r="AF50" s="71">
        <f>ROUND(HH50/Prices!$B$27,0)</f>
        <v>539</v>
      </c>
      <c r="AG50" s="71">
        <f>AF50*Prices!$B$6+AF50</f>
        <v>619.85</v>
      </c>
      <c r="AH50" s="71">
        <f>ROUND(HJ50/Prices!$B$27,0)</f>
        <v>554</v>
      </c>
      <c r="AI50" s="71">
        <f>AH50*Prices!$B$6+AH50</f>
        <v>637.1</v>
      </c>
      <c r="AJ50" s="71">
        <f>ROUND(HL50/Prices!$B$27,0)</f>
        <v>562</v>
      </c>
      <c r="AK50" s="71">
        <f>AJ50*Prices!$B$6+AJ50</f>
        <v>646.29999999999995</v>
      </c>
      <c r="AL50" s="71">
        <f>ROUND(HN50/Prices!$B$27,0)</f>
        <v>580</v>
      </c>
      <c r="AM50" s="71">
        <f>AL50*Prices!$B$6+AL50</f>
        <v>667</v>
      </c>
      <c r="AN50" s="71">
        <f>ROUND(HP50/Prices!$B$27,0)</f>
        <v>595</v>
      </c>
      <c r="AO50" s="71">
        <f>AN50*Prices!$B$6+AN50</f>
        <v>684.25</v>
      </c>
      <c r="AP50" s="71">
        <f>ROUND(HR50/Prices!$B$27,0)</f>
        <v>647</v>
      </c>
      <c r="AQ50" s="71">
        <f>AP50*Prices!$B$6+AP50</f>
        <v>744.05</v>
      </c>
      <c r="AW50" s="71">
        <f t="shared" si="55"/>
        <v>510</v>
      </c>
      <c r="AX50" s="71">
        <f t="shared" si="55"/>
        <v>586.5</v>
      </c>
      <c r="AY50" s="71">
        <f t="shared" si="55"/>
        <v>532</v>
      </c>
      <c r="AZ50" s="71">
        <f t="shared" si="55"/>
        <v>611.79999999999995</v>
      </c>
      <c r="BA50" s="71">
        <f t="shared" si="55"/>
        <v>539</v>
      </c>
      <c r="BB50" s="71">
        <f t="shared" si="55"/>
        <v>619.85</v>
      </c>
      <c r="BC50" s="71">
        <f t="shared" si="55"/>
        <v>554</v>
      </c>
      <c r="BD50" s="71">
        <f t="shared" si="55"/>
        <v>637.1</v>
      </c>
      <c r="BE50" s="71">
        <f t="shared" si="55"/>
        <v>562</v>
      </c>
      <c r="BF50" s="71">
        <f t="shared" si="55"/>
        <v>646.29999999999995</v>
      </c>
      <c r="BG50" s="71">
        <f t="shared" si="55"/>
        <v>580</v>
      </c>
      <c r="BH50" s="71">
        <f t="shared" si="55"/>
        <v>667</v>
      </c>
      <c r="BI50" s="71">
        <f t="shared" si="55"/>
        <v>595</v>
      </c>
      <c r="BJ50" s="71">
        <f t="shared" si="55"/>
        <v>684.25</v>
      </c>
      <c r="BK50" s="71">
        <f t="shared" si="55"/>
        <v>647</v>
      </c>
      <c r="BL50" s="71">
        <f t="shared" si="51"/>
        <v>744.05</v>
      </c>
      <c r="BM50" s="55"/>
      <c r="BN50" s="72"/>
      <c r="BO50" s="72"/>
      <c r="BP50" s="72"/>
      <c r="BQ50" s="72"/>
      <c r="BR50" s="72"/>
      <c r="BS50" s="72"/>
      <c r="BT50" s="55"/>
      <c r="BU50" s="71">
        <f>ROUND(JE50/Prices!$B$27,0)</f>
        <v>816</v>
      </c>
      <c r="BV50" s="71">
        <f>BU50*Prices!$B$6+BU50</f>
        <v>938.4</v>
      </c>
      <c r="BW50" s="71">
        <f>ROUND(JG50/Prices!$B$27,0)</f>
        <v>838</v>
      </c>
      <c r="BX50" s="71">
        <f>BW50*Prices!$B$6+BW50</f>
        <v>963.7</v>
      </c>
      <c r="BY50" s="71">
        <f>ROUND(JI50/Prices!$B$27,0)</f>
        <v>845</v>
      </c>
      <c r="BZ50" s="71">
        <f>BY50*Prices!$B$6+BY50</f>
        <v>971.75</v>
      </c>
      <c r="CA50" s="71">
        <f>ROUND(JK50/Prices!$B$27,0)</f>
        <v>860</v>
      </c>
      <c r="CB50" s="71">
        <f>CA50*Prices!$B$6+CA50</f>
        <v>989</v>
      </c>
      <c r="CC50" s="71">
        <f>ROUND(JM50/Prices!$B$27,0)</f>
        <v>868</v>
      </c>
      <c r="CD50" s="71">
        <f>CC50*Prices!$B$6+CC50</f>
        <v>998.2</v>
      </c>
      <c r="CE50" s="71">
        <f>ROUND(JO50/Prices!$B$27,0)</f>
        <v>886</v>
      </c>
      <c r="CF50" s="71">
        <f>CE50*Prices!$B$6+CE50</f>
        <v>1018.9</v>
      </c>
      <c r="CG50" s="71">
        <f>ROUND(JQ50/Prices!$B$27,0)</f>
        <v>901</v>
      </c>
      <c r="CH50" s="71">
        <f>CG50*Prices!$B$6+CG50</f>
        <v>1036.1500000000001</v>
      </c>
      <c r="CI50" s="71">
        <f>ROUND(JS50/Prices!$B$27,0)</f>
        <v>953</v>
      </c>
      <c r="CJ50" s="71">
        <f>CI50*Prices!$B$6+CI50</f>
        <v>1095.95</v>
      </c>
      <c r="CK50" s="55"/>
      <c r="CL50" s="55"/>
      <c r="CM50" s="55"/>
      <c r="CN50" s="55"/>
      <c r="CO50" s="55"/>
      <c r="CP50" s="71">
        <f>ROUND(LW50/Prices!$B$27,0)</f>
        <v>788</v>
      </c>
      <c r="CQ50" s="71">
        <f>CP50*Prices!$B$6+CP50</f>
        <v>906.2</v>
      </c>
      <c r="CR50" s="71">
        <f>ROUND(LY50/Prices!$B$27,0)</f>
        <v>810</v>
      </c>
      <c r="CS50" s="71">
        <f>CR50*Prices!$B$6+CR50</f>
        <v>931.5</v>
      </c>
      <c r="CT50" s="71">
        <f>ROUND(MA50/Prices!$B$27,0)</f>
        <v>818</v>
      </c>
      <c r="CU50" s="71">
        <f>CT50*Prices!$B$6+CT50</f>
        <v>940.7</v>
      </c>
      <c r="CV50" s="71">
        <f>ROUND(MC50/Prices!$B$27,0)</f>
        <v>832</v>
      </c>
      <c r="CW50" s="71">
        <f>CV50*Prices!$B$6+CV50</f>
        <v>956.8</v>
      </c>
      <c r="CX50" s="71">
        <f>ROUND(ME50/Prices!$B$27,0)</f>
        <v>840</v>
      </c>
      <c r="CY50" s="71">
        <f>CX50*Prices!$B$6+CX50</f>
        <v>966</v>
      </c>
      <c r="CZ50" s="71">
        <f>ROUND(MG50/Prices!$B$27,0)</f>
        <v>859</v>
      </c>
      <c r="DA50" s="71">
        <f>CZ50*Prices!$B$6+CZ50</f>
        <v>987.85</v>
      </c>
      <c r="DB50" s="71">
        <f>ROUND(MI50/Prices!$B$27,0)</f>
        <v>873</v>
      </c>
      <c r="DC50" s="71">
        <f>DB50*Prices!$B$6+DB50</f>
        <v>1003.95</v>
      </c>
      <c r="DD50" s="71">
        <f>ROUND(MK50/Prices!$B$27,0)</f>
        <v>925</v>
      </c>
      <c r="DE50" s="71">
        <f>DD50*Prices!$B$6+DD50</f>
        <v>1063.75</v>
      </c>
      <c r="DK50" s="71">
        <f t="shared" si="56"/>
        <v>788</v>
      </c>
      <c r="DL50" s="71">
        <f t="shared" si="56"/>
        <v>906.2</v>
      </c>
      <c r="DM50" s="71">
        <f t="shared" si="56"/>
        <v>810</v>
      </c>
      <c r="DN50" s="71">
        <f t="shared" si="56"/>
        <v>931.5</v>
      </c>
      <c r="DO50" s="71">
        <f t="shared" si="56"/>
        <v>818</v>
      </c>
      <c r="DP50" s="71">
        <f t="shared" si="56"/>
        <v>940.7</v>
      </c>
      <c r="DQ50" s="71">
        <f t="shared" si="56"/>
        <v>832</v>
      </c>
      <c r="DR50" s="71">
        <f t="shared" si="56"/>
        <v>956.8</v>
      </c>
      <c r="DS50" s="71">
        <f t="shared" si="56"/>
        <v>840</v>
      </c>
      <c r="DT50" s="71">
        <f t="shared" si="56"/>
        <v>966</v>
      </c>
      <c r="DU50" s="71">
        <f t="shared" si="56"/>
        <v>859</v>
      </c>
      <c r="DV50" s="71">
        <f t="shared" si="56"/>
        <v>987.85</v>
      </c>
      <c r="DW50" s="71">
        <f t="shared" si="56"/>
        <v>873</v>
      </c>
      <c r="DX50" s="71">
        <f t="shared" si="56"/>
        <v>1003.95</v>
      </c>
      <c r="DY50" s="71">
        <f t="shared" si="56"/>
        <v>925</v>
      </c>
      <c r="DZ50" s="71">
        <f t="shared" si="52"/>
        <v>1063.75</v>
      </c>
      <c r="EA50" s="55"/>
      <c r="EB50" s="55"/>
      <c r="EC50" s="72"/>
      <c r="ED50" s="72"/>
      <c r="EE50" s="72"/>
      <c r="EF50" s="72"/>
      <c r="EG50" s="72"/>
      <c r="EH50" s="72"/>
      <c r="EI50" s="55"/>
      <c r="EJ50" s="55"/>
      <c r="EK50" s="55"/>
      <c r="EL50" s="55"/>
      <c r="EM50" s="55"/>
      <c r="EN50" s="55"/>
      <c r="EO50" s="75"/>
      <c r="ER50" s="74">
        <v>18</v>
      </c>
      <c r="ES50" s="49">
        <v>15</v>
      </c>
      <c r="ET50" s="55">
        <f t="shared" si="41"/>
        <v>1.25</v>
      </c>
      <c r="EU50" s="55">
        <f t="shared" si="42"/>
        <v>3.125</v>
      </c>
      <c r="EV50" s="75">
        <v>3</v>
      </c>
      <c r="EX50" s="76">
        <v>1.5</v>
      </c>
      <c r="EY50" s="75">
        <v>18</v>
      </c>
      <c r="EZ50" s="77">
        <f>(EY50*1.2)*(Prices!$B$5/32)</f>
        <v>26.999999999999996</v>
      </c>
      <c r="FA50" s="82">
        <f>(EY50*1.3)*(Prices!$B$4/32)</f>
        <v>58.500000000000007</v>
      </c>
      <c r="FB50" s="82">
        <f>EV50*Prices!$B$2+EW50*Prices!$B$3</f>
        <v>120</v>
      </c>
      <c r="FC50" s="79">
        <f>EU50*Prices!$B$9</f>
        <v>18.75</v>
      </c>
      <c r="FD50" s="80">
        <f t="shared" si="2"/>
        <v>225.75</v>
      </c>
      <c r="FE50" s="80">
        <f>EU50*Prices!$B$10</f>
        <v>28.125</v>
      </c>
      <c r="FF50" s="80">
        <f t="shared" si="3"/>
        <v>235.125</v>
      </c>
      <c r="FG50" s="80">
        <f>EU50*Prices!$B$11</f>
        <v>31.25</v>
      </c>
      <c r="FH50" s="80">
        <f t="shared" si="4"/>
        <v>238.25</v>
      </c>
      <c r="FI50" s="80">
        <f>EU50*Prices!$B$12</f>
        <v>37.5</v>
      </c>
      <c r="FJ50" s="80">
        <f t="shared" si="5"/>
        <v>244.5</v>
      </c>
      <c r="FK50" s="80">
        <f>EU50*Prices!$B$13</f>
        <v>40.625</v>
      </c>
      <c r="FL50" s="80">
        <f t="shared" si="6"/>
        <v>247.625</v>
      </c>
      <c r="FM50" s="80">
        <f>EU50*Prices!$B$14</f>
        <v>48.4375</v>
      </c>
      <c r="FN50" s="80">
        <f t="shared" si="7"/>
        <v>255.4375</v>
      </c>
      <c r="FO50" s="80">
        <f>EU50*Prices!$B$15</f>
        <v>54.6875</v>
      </c>
      <c r="FP50" s="80">
        <f t="shared" si="8"/>
        <v>261.6875</v>
      </c>
      <c r="FQ50" s="80">
        <f>EU50*Prices!$B$16</f>
        <v>76.5625</v>
      </c>
      <c r="FR50" s="80">
        <f t="shared" si="9"/>
        <v>283.5625</v>
      </c>
      <c r="FS50" s="80">
        <f>EU50*Prices!$B$17</f>
        <v>0</v>
      </c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R50" s="74">
        <v>18</v>
      </c>
      <c r="GS50" s="49">
        <v>15</v>
      </c>
      <c r="GT50" s="55">
        <f t="shared" si="10"/>
        <v>1.25</v>
      </c>
      <c r="GU50" s="55">
        <f t="shared" si="11"/>
        <v>3.125</v>
      </c>
      <c r="GV50" s="75">
        <v>3</v>
      </c>
      <c r="GW50" s="75"/>
      <c r="GX50" s="76">
        <v>1.5</v>
      </c>
      <c r="GY50" s="75">
        <v>18</v>
      </c>
      <c r="GZ50" s="77">
        <f>(GY50*1.2)*(Prices!$B$5/32)</f>
        <v>26.999999999999996</v>
      </c>
      <c r="HA50" s="82">
        <f>(GY50*1.3)*(Prices!$C$4/32)</f>
        <v>46.800000000000004</v>
      </c>
      <c r="HB50" s="82">
        <f>GV50*Prices!$B$2+GW50*Prices!$B$3</f>
        <v>120</v>
      </c>
      <c r="HC50" s="79">
        <f>GU50*Prices!$B$9</f>
        <v>18.75</v>
      </c>
      <c r="HD50" s="80">
        <f t="shared" si="12"/>
        <v>214.05</v>
      </c>
      <c r="HE50" s="80">
        <f>GU50*Prices!$B$10</f>
        <v>28.125</v>
      </c>
      <c r="HF50" s="80">
        <f t="shared" si="13"/>
        <v>223.42500000000001</v>
      </c>
      <c r="HG50" s="80">
        <f>GU50*Prices!$B$11</f>
        <v>31.25</v>
      </c>
      <c r="HH50" s="80">
        <f t="shared" si="14"/>
        <v>226.55</v>
      </c>
      <c r="HI50" s="80">
        <f>GU50*Prices!$B$12</f>
        <v>37.5</v>
      </c>
      <c r="HJ50" s="80">
        <f t="shared" si="15"/>
        <v>232.8</v>
      </c>
      <c r="HK50" s="80">
        <f>GU50*Prices!$B$13</f>
        <v>40.625</v>
      </c>
      <c r="HL50" s="80">
        <f t="shared" si="16"/>
        <v>235.92500000000001</v>
      </c>
      <c r="HM50" s="80">
        <f>GU50*Prices!$B$14</f>
        <v>48.4375</v>
      </c>
      <c r="HN50" s="80">
        <f t="shared" si="17"/>
        <v>243.73750000000001</v>
      </c>
      <c r="HO50" s="80">
        <f>GU50*Prices!$B$15</f>
        <v>54.6875</v>
      </c>
      <c r="HP50" s="80">
        <f t="shared" si="18"/>
        <v>249.98750000000001</v>
      </c>
      <c r="HQ50" s="80">
        <f>GU50*Prices!$B$16</f>
        <v>76.5625</v>
      </c>
      <c r="HR50" s="80">
        <f t="shared" si="19"/>
        <v>271.86250000000001</v>
      </c>
      <c r="HS50" s="80">
        <f>GU50*Prices!$B$17</f>
        <v>0</v>
      </c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P50" s="75"/>
      <c r="IS50" s="74">
        <v>18</v>
      </c>
      <c r="IT50" s="49">
        <v>15</v>
      </c>
      <c r="IU50" s="55">
        <f t="shared" si="20"/>
        <v>1.25</v>
      </c>
      <c r="IV50" s="55">
        <f t="shared" si="21"/>
        <v>3.125</v>
      </c>
      <c r="IW50" s="75">
        <v>3</v>
      </c>
      <c r="IX50" s="75"/>
      <c r="IY50" s="76">
        <f t="shared" si="43"/>
        <v>118.33499999999999</v>
      </c>
      <c r="IZ50" s="75">
        <v>18</v>
      </c>
      <c r="JA50" s="77">
        <f>(IZ50*1.2)*(Prices!$B$5/32)</f>
        <v>26.999999999999996</v>
      </c>
      <c r="JB50" s="82">
        <f>(IZ50*1.3)*(Prices!$B$4/32)</f>
        <v>58.500000000000007</v>
      </c>
      <c r="JC50" s="82">
        <f>IW50*Prices!$B$2+IX50*Prices!$B$3</f>
        <v>120</v>
      </c>
      <c r="JD50" s="79">
        <f>IV50*Prices!$B$9</f>
        <v>18.75</v>
      </c>
      <c r="JE50" s="80">
        <f t="shared" si="22"/>
        <v>342.58499999999998</v>
      </c>
      <c r="JF50" s="80">
        <f>IV50*Prices!$B$10</f>
        <v>28.125</v>
      </c>
      <c r="JG50" s="80">
        <f t="shared" si="23"/>
        <v>351.96</v>
      </c>
      <c r="JH50" s="80">
        <f>IV50*Prices!$B$11</f>
        <v>31.25</v>
      </c>
      <c r="JI50" s="80">
        <f t="shared" si="24"/>
        <v>355.08499999999998</v>
      </c>
      <c r="JJ50" s="80">
        <f>IV50*Prices!$B$12</f>
        <v>37.5</v>
      </c>
      <c r="JK50" s="80">
        <f t="shared" si="25"/>
        <v>361.33499999999998</v>
      </c>
      <c r="JL50" s="80">
        <f>IV50*Prices!$B$13</f>
        <v>40.625</v>
      </c>
      <c r="JM50" s="80">
        <f t="shared" si="26"/>
        <v>364.46</v>
      </c>
      <c r="JN50" s="80">
        <f>IV50*Prices!$B$14</f>
        <v>48.4375</v>
      </c>
      <c r="JO50" s="80">
        <f t="shared" si="27"/>
        <v>372.27249999999998</v>
      </c>
      <c r="JP50" s="80">
        <f>IV50*Prices!$B$15</f>
        <v>54.6875</v>
      </c>
      <c r="JQ50" s="80">
        <f t="shared" si="28"/>
        <v>378.52249999999998</v>
      </c>
      <c r="JR50" s="80">
        <f>IV50*Prices!$B$16</f>
        <v>76.5625</v>
      </c>
      <c r="JS50" s="80">
        <f t="shared" si="29"/>
        <v>400.39749999999998</v>
      </c>
      <c r="JT50" s="80">
        <f>IV50*Prices!$B$17</f>
        <v>0</v>
      </c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  <c r="KY50" s="80"/>
      <c r="KZ50" s="80"/>
      <c r="LA50" s="197">
        <v>2</v>
      </c>
      <c r="LB50" s="200">
        <v>1</v>
      </c>
      <c r="LC50" s="82">
        <f t="shared" si="44"/>
        <v>41.76</v>
      </c>
      <c r="LD50" s="82">
        <f t="shared" si="45"/>
        <v>55.44</v>
      </c>
      <c r="LE50" s="82">
        <f t="shared" si="46"/>
        <v>6.875</v>
      </c>
      <c r="LF50" s="82">
        <f t="shared" si="47"/>
        <v>34.884999999999998</v>
      </c>
      <c r="LG50" s="80">
        <f t="shared" si="48"/>
        <v>48.564999999999998</v>
      </c>
      <c r="LH50" s="234">
        <f t="shared" si="49"/>
        <v>118.33499999999999</v>
      </c>
      <c r="LK50" s="74">
        <v>18</v>
      </c>
      <c r="LL50" s="49">
        <v>15</v>
      </c>
      <c r="LM50" s="55">
        <f t="shared" si="30"/>
        <v>1.25</v>
      </c>
      <c r="LN50" s="55">
        <f t="shared" si="31"/>
        <v>3.125</v>
      </c>
      <c r="LO50" s="75">
        <v>3</v>
      </c>
      <c r="LP50" s="75"/>
      <c r="LQ50" s="76">
        <f t="shared" si="50"/>
        <v>118.33499999999999</v>
      </c>
      <c r="LR50" s="75">
        <v>18</v>
      </c>
      <c r="LS50" s="77">
        <f>(LR50*1.2)*(Prices!$B$5/32)</f>
        <v>26.999999999999996</v>
      </c>
      <c r="LT50" s="82">
        <f>(LR50*1.3)*(Prices!$C$4/32)</f>
        <v>46.800000000000004</v>
      </c>
      <c r="LU50" s="82">
        <f>LO50*Prices!$B$2+LP50*Prices!$B$3</f>
        <v>120</v>
      </c>
      <c r="LV50" s="79">
        <f>LN50*Prices!$B$9</f>
        <v>18.75</v>
      </c>
      <c r="LW50" s="80">
        <f t="shared" si="32"/>
        <v>330.88499999999999</v>
      </c>
      <c r="LX50" s="80">
        <f>LN50*Prices!$B$10</f>
        <v>28.125</v>
      </c>
      <c r="LY50" s="80">
        <f t="shared" si="33"/>
        <v>340.26</v>
      </c>
      <c r="LZ50" s="80">
        <f>LN50*Prices!$B$11</f>
        <v>31.25</v>
      </c>
      <c r="MA50" s="80">
        <f t="shared" si="34"/>
        <v>343.38499999999999</v>
      </c>
      <c r="MB50" s="80">
        <f>LN50*Prices!$B$12</f>
        <v>37.5</v>
      </c>
      <c r="MC50" s="80">
        <f t="shared" si="35"/>
        <v>349.63499999999999</v>
      </c>
      <c r="MD50" s="80">
        <f>LN50*Prices!$B$13</f>
        <v>40.625</v>
      </c>
      <c r="ME50" s="80">
        <f t="shared" si="36"/>
        <v>352.76</v>
      </c>
      <c r="MF50" s="80">
        <f>LN50*Prices!$B$14</f>
        <v>48.4375</v>
      </c>
      <c r="MG50" s="80">
        <f t="shared" si="37"/>
        <v>360.57249999999999</v>
      </c>
      <c r="MH50" s="80">
        <f>LN50*Prices!$B$15</f>
        <v>54.6875</v>
      </c>
      <c r="MI50" s="80">
        <f t="shared" si="38"/>
        <v>366.82249999999999</v>
      </c>
      <c r="MJ50" s="80">
        <f>LN50*Prices!$B$16</f>
        <v>76.5625</v>
      </c>
      <c r="MK50" s="80">
        <f t="shared" si="39"/>
        <v>388.69749999999999</v>
      </c>
      <c r="ML50" s="80">
        <f>LN50*Prices!$B$17</f>
        <v>0</v>
      </c>
      <c r="MM50" s="80"/>
      <c r="MN50" s="80"/>
      <c r="MO50" s="80"/>
      <c r="MP50" s="80"/>
      <c r="MQ50" s="80"/>
      <c r="MR50" s="80"/>
      <c r="MS50" s="80"/>
      <c r="MT50" s="80"/>
      <c r="MU50" s="80"/>
      <c r="MV50" s="80"/>
      <c r="MW50" s="80"/>
      <c r="MX50" s="80"/>
      <c r="MY50" s="80"/>
      <c r="MZ50" s="80"/>
      <c r="NA50" s="80"/>
    </row>
    <row r="51" spans="1:365" ht="18" customHeight="1" x14ac:dyDescent="0.25">
      <c r="A51" s="171" t="s">
        <v>152</v>
      </c>
      <c r="B51" s="69" t="s">
        <v>93</v>
      </c>
      <c r="C51" s="69" t="str">
        <f t="shared" si="40"/>
        <v>Base Cab: 3 drawers, 1  Bottom, 2 top (16" to 18")</v>
      </c>
      <c r="D51" s="70" t="s">
        <v>151</v>
      </c>
      <c r="E51" s="68" t="s">
        <v>99</v>
      </c>
      <c r="F51" s="268" t="s">
        <v>152</v>
      </c>
      <c r="G51" s="261">
        <f>ROUND(FD51/Prices!$B$27,0)</f>
        <v>558</v>
      </c>
      <c r="H51" s="71">
        <f>G51*Prices!$B$6+G51</f>
        <v>641.70000000000005</v>
      </c>
      <c r="I51" s="71">
        <f>ROUND(FF51/Prices!$B$27,0)</f>
        <v>585</v>
      </c>
      <c r="J51" s="71">
        <f>I51*Prices!$B$6+I51</f>
        <v>672.75</v>
      </c>
      <c r="K51" s="71">
        <f>ROUND(FH51/Prices!$B$27,0)</f>
        <v>593</v>
      </c>
      <c r="L51" s="71">
        <f>K51*Prices!$B$6+K51</f>
        <v>681.95</v>
      </c>
      <c r="M51" s="71">
        <f>ROUND(FJ51/Prices!$B$27,0)</f>
        <v>611</v>
      </c>
      <c r="N51" s="71">
        <f>M51*Prices!$B$6+M51</f>
        <v>702.65</v>
      </c>
      <c r="O51" s="71">
        <f>ROUND(FL51/Prices!$B$27,0)</f>
        <v>620</v>
      </c>
      <c r="P51" s="71">
        <f>O51*Prices!$B$6+O51</f>
        <v>713</v>
      </c>
      <c r="Q51" s="71">
        <f>ROUND(FN51/Prices!$B$27,0)</f>
        <v>643</v>
      </c>
      <c r="R51" s="71">
        <f>Q51*Prices!$B$6+Q51</f>
        <v>739.45</v>
      </c>
      <c r="S51" s="71">
        <f>ROUND(FP51/Prices!$B$27,0)</f>
        <v>660</v>
      </c>
      <c r="T51" s="71">
        <f>S51*Prices!$B$6+S51</f>
        <v>759</v>
      </c>
      <c r="U51" s="71">
        <f>ROUND(FR51/Prices!$B$27,0)</f>
        <v>723</v>
      </c>
      <c r="V51" s="71">
        <f>U51*Prices!$B$6+U51</f>
        <v>831.45</v>
      </c>
      <c r="W51" s="55"/>
      <c r="X51" s="55"/>
      <c r="Y51" s="55"/>
      <c r="Z51" s="55"/>
      <c r="AA51" s="55"/>
      <c r="AB51" s="71">
        <f>ROUND(HD51/Prices!$B$27,0)</f>
        <v>528</v>
      </c>
      <c r="AC51" s="71">
        <f>AB51*Prices!$B$6+AB51</f>
        <v>607.20000000000005</v>
      </c>
      <c r="AD51" s="71">
        <f>ROUND(HF51/Prices!$B$27,0)</f>
        <v>555</v>
      </c>
      <c r="AE51" s="71">
        <f>AD51*Prices!$B$6+AD51</f>
        <v>638.25</v>
      </c>
      <c r="AF51" s="71">
        <f>ROUND(HH51/Prices!$B$27,0)</f>
        <v>564</v>
      </c>
      <c r="AG51" s="71">
        <f>AF51*Prices!$B$6+AF51</f>
        <v>648.6</v>
      </c>
      <c r="AH51" s="71">
        <f>ROUND(HJ51/Prices!$B$27,0)</f>
        <v>582</v>
      </c>
      <c r="AI51" s="71">
        <f>AH51*Prices!$B$6+AH51</f>
        <v>669.3</v>
      </c>
      <c r="AJ51" s="71">
        <f>ROUND(HL51/Prices!$B$27,0)</f>
        <v>591</v>
      </c>
      <c r="AK51" s="71">
        <f>AJ51*Prices!$B$6+AJ51</f>
        <v>679.65</v>
      </c>
      <c r="AL51" s="71">
        <f>ROUND(HN51/Prices!$B$27,0)</f>
        <v>613</v>
      </c>
      <c r="AM51" s="71">
        <f>AL51*Prices!$B$6+AL51</f>
        <v>704.95</v>
      </c>
      <c r="AN51" s="71">
        <f>ROUND(HP51/Prices!$B$27,0)</f>
        <v>631</v>
      </c>
      <c r="AO51" s="71">
        <f>AN51*Prices!$B$6+AN51</f>
        <v>725.65</v>
      </c>
      <c r="AP51" s="71">
        <f>ROUND(HR51/Prices!$B$27,0)</f>
        <v>694</v>
      </c>
      <c r="AQ51" s="71">
        <f>AP51*Prices!$B$6+AP51</f>
        <v>798.1</v>
      </c>
      <c r="AW51" s="71">
        <f t="shared" si="55"/>
        <v>528</v>
      </c>
      <c r="AX51" s="71">
        <f t="shared" si="55"/>
        <v>607.20000000000005</v>
      </c>
      <c r="AY51" s="71">
        <f t="shared" si="55"/>
        <v>555</v>
      </c>
      <c r="AZ51" s="71">
        <f t="shared" si="55"/>
        <v>638.25</v>
      </c>
      <c r="BA51" s="71">
        <f t="shared" si="55"/>
        <v>564</v>
      </c>
      <c r="BB51" s="71">
        <f t="shared" si="55"/>
        <v>648.6</v>
      </c>
      <c r="BC51" s="71">
        <f t="shared" si="55"/>
        <v>582</v>
      </c>
      <c r="BD51" s="71">
        <f t="shared" si="55"/>
        <v>669.3</v>
      </c>
      <c r="BE51" s="71">
        <f t="shared" si="55"/>
        <v>591</v>
      </c>
      <c r="BF51" s="71">
        <f t="shared" si="55"/>
        <v>679.65</v>
      </c>
      <c r="BG51" s="71">
        <f t="shared" si="55"/>
        <v>613</v>
      </c>
      <c r="BH51" s="71">
        <f t="shared" si="55"/>
        <v>704.95</v>
      </c>
      <c r="BI51" s="71">
        <f t="shared" si="55"/>
        <v>631</v>
      </c>
      <c r="BJ51" s="71">
        <f t="shared" si="55"/>
        <v>725.65</v>
      </c>
      <c r="BK51" s="71">
        <f t="shared" si="55"/>
        <v>694</v>
      </c>
      <c r="BL51" s="71">
        <f t="shared" si="51"/>
        <v>798.1</v>
      </c>
      <c r="BM51" s="55"/>
      <c r="BN51" s="72"/>
      <c r="BO51" s="72"/>
      <c r="BP51" s="72"/>
      <c r="BQ51" s="72"/>
      <c r="BR51" s="72"/>
      <c r="BS51" s="72"/>
      <c r="BT51" s="55"/>
      <c r="BU51" s="71">
        <f>ROUND(JE51/Prices!$B$27,0)</f>
        <v>854</v>
      </c>
      <c r="BV51" s="71">
        <f>BU51*Prices!$B$6+BU51</f>
        <v>982.1</v>
      </c>
      <c r="BW51" s="71">
        <f>ROUND(JG51/Prices!$B$27,0)</f>
        <v>880</v>
      </c>
      <c r="BX51" s="71">
        <f>BW51*Prices!$B$6+BW51</f>
        <v>1012</v>
      </c>
      <c r="BY51" s="71">
        <f>ROUND(JI51/Prices!$B$27,0)</f>
        <v>889</v>
      </c>
      <c r="BZ51" s="71">
        <f>BY51*Prices!$B$6+BY51</f>
        <v>1022.35</v>
      </c>
      <c r="CA51" s="71">
        <f>ROUND(JK51/Prices!$B$27,0)</f>
        <v>907</v>
      </c>
      <c r="CB51" s="71">
        <f>CA51*Prices!$B$6+CA51</f>
        <v>1043.05</v>
      </c>
      <c r="CC51" s="71">
        <f>ROUND(JM51/Prices!$B$27,0)</f>
        <v>916</v>
      </c>
      <c r="CD51" s="71">
        <f>CC51*Prices!$B$6+CC51</f>
        <v>1053.4000000000001</v>
      </c>
      <c r="CE51" s="71">
        <f>ROUND(JO51/Prices!$B$27,0)</f>
        <v>938</v>
      </c>
      <c r="CF51" s="71">
        <f>CE51*Prices!$B$6+CE51</f>
        <v>1078.7</v>
      </c>
      <c r="CG51" s="71">
        <f>ROUND(JQ51/Prices!$B$27,0)</f>
        <v>956</v>
      </c>
      <c r="CH51" s="71">
        <f>CG51*Prices!$B$6+CG51</f>
        <v>1099.4000000000001</v>
      </c>
      <c r="CI51" s="71">
        <f>ROUND(JS51/Prices!$B$27,0)</f>
        <v>1019</v>
      </c>
      <c r="CJ51" s="71">
        <f>CI51*Prices!$B$6+CI51</f>
        <v>1171.8499999999999</v>
      </c>
      <c r="CK51" s="55"/>
      <c r="CL51" s="55"/>
      <c r="CM51" s="55"/>
      <c r="CN51" s="55"/>
      <c r="CO51" s="55"/>
      <c r="CP51" s="71">
        <f>ROUND(LW51/Prices!$B$27,0)</f>
        <v>824</v>
      </c>
      <c r="CQ51" s="71">
        <f>CP51*Prices!$B$6+CP51</f>
        <v>947.6</v>
      </c>
      <c r="CR51" s="71">
        <f>ROUND(LY51/Prices!$B$27,0)</f>
        <v>851</v>
      </c>
      <c r="CS51" s="71">
        <f>CR51*Prices!$B$6+CR51</f>
        <v>978.65</v>
      </c>
      <c r="CT51" s="71">
        <f>ROUND(MA51/Prices!$B$27,0)</f>
        <v>860</v>
      </c>
      <c r="CU51" s="71">
        <f>CT51*Prices!$B$6+CT51</f>
        <v>989</v>
      </c>
      <c r="CV51" s="71">
        <f>ROUND(MC51/Prices!$B$27,0)</f>
        <v>878</v>
      </c>
      <c r="CW51" s="71">
        <f>CV51*Prices!$B$6+CV51</f>
        <v>1009.7</v>
      </c>
      <c r="CX51" s="71">
        <f>ROUND(ME51/Prices!$B$27,0)</f>
        <v>887</v>
      </c>
      <c r="CY51" s="71">
        <f>CX51*Prices!$B$6+CX51</f>
        <v>1020.05</v>
      </c>
      <c r="CZ51" s="71">
        <f>ROUND(MG51/Prices!$B$27,0)</f>
        <v>909</v>
      </c>
      <c r="DA51" s="71">
        <f>CZ51*Prices!$B$6+CZ51</f>
        <v>1045.3499999999999</v>
      </c>
      <c r="DB51" s="71">
        <f>ROUND(MI51/Prices!$B$27,0)</f>
        <v>927</v>
      </c>
      <c r="DC51" s="71">
        <f>DB51*Prices!$B$6+DB51</f>
        <v>1066.05</v>
      </c>
      <c r="DD51" s="71">
        <f>ROUND(MK51/Prices!$B$27,0)</f>
        <v>989</v>
      </c>
      <c r="DE51" s="71">
        <f>DD51*Prices!$B$6+DD51</f>
        <v>1137.3499999999999</v>
      </c>
      <c r="DK51" s="71">
        <f t="shared" si="56"/>
        <v>824</v>
      </c>
      <c r="DL51" s="71">
        <f t="shared" si="56"/>
        <v>947.6</v>
      </c>
      <c r="DM51" s="71">
        <f t="shared" si="56"/>
        <v>851</v>
      </c>
      <c r="DN51" s="71">
        <f t="shared" si="56"/>
        <v>978.65</v>
      </c>
      <c r="DO51" s="71">
        <f t="shared" si="56"/>
        <v>860</v>
      </c>
      <c r="DP51" s="71">
        <f t="shared" si="56"/>
        <v>989</v>
      </c>
      <c r="DQ51" s="71">
        <f t="shared" si="56"/>
        <v>878</v>
      </c>
      <c r="DR51" s="71">
        <f t="shared" si="56"/>
        <v>1009.7</v>
      </c>
      <c r="DS51" s="71">
        <f t="shared" si="56"/>
        <v>887</v>
      </c>
      <c r="DT51" s="71">
        <f t="shared" si="56"/>
        <v>1020.05</v>
      </c>
      <c r="DU51" s="71">
        <f t="shared" si="56"/>
        <v>909</v>
      </c>
      <c r="DV51" s="71">
        <f t="shared" si="56"/>
        <v>1045.3499999999999</v>
      </c>
      <c r="DW51" s="71">
        <f t="shared" si="56"/>
        <v>927</v>
      </c>
      <c r="DX51" s="71">
        <f t="shared" si="56"/>
        <v>1066.05</v>
      </c>
      <c r="DY51" s="71">
        <f t="shared" si="56"/>
        <v>989</v>
      </c>
      <c r="DZ51" s="71">
        <f t="shared" si="52"/>
        <v>1137.3499999999999</v>
      </c>
      <c r="EA51" s="55"/>
      <c r="EB51" s="55"/>
      <c r="EC51" s="72"/>
      <c r="ED51" s="72"/>
      <c r="EE51" s="72"/>
      <c r="EF51" s="72"/>
      <c r="EG51" s="72"/>
      <c r="EH51" s="72"/>
      <c r="EI51" s="55"/>
      <c r="EJ51" s="55"/>
      <c r="EK51" s="55"/>
      <c r="EL51" s="55"/>
      <c r="EM51" s="55"/>
      <c r="EN51" s="55"/>
      <c r="EO51" s="75"/>
      <c r="ER51" s="74">
        <v>19</v>
      </c>
      <c r="ES51" s="49">
        <v>18</v>
      </c>
      <c r="ET51" s="55">
        <f t="shared" si="41"/>
        <v>1.5</v>
      </c>
      <c r="EU51" s="55">
        <f t="shared" si="42"/>
        <v>3.75</v>
      </c>
      <c r="EV51" s="75">
        <v>3</v>
      </c>
      <c r="EX51" s="76">
        <v>1.5</v>
      </c>
      <c r="EY51" s="75">
        <v>19</v>
      </c>
      <c r="EZ51" s="77">
        <f>(EY51*1.2)*(Prices!$B$5/32)</f>
        <v>28.5</v>
      </c>
      <c r="FA51" s="82">
        <f>(EY51*1.3)*(Prices!$B$4/32)</f>
        <v>61.75</v>
      </c>
      <c r="FB51" s="82">
        <f>EV51*Prices!$B$2+EW51*Prices!$B$3</f>
        <v>120</v>
      </c>
      <c r="FC51" s="79">
        <f>EU51*Prices!$B$9</f>
        <v>22.5</v>
      </c>
      <c r="FD51" s="80">
        <f t="shared" si="2"/>
        <v>234.25</v>
      </c>
      <c r="FE51" s="80">
        <f>EU51*Prices!$B$10</f>
        <v>33.75</v>
      </c>
      <c r="FF51" s="80">
        <f t="shared" si="3"/>
        <v>245.5</v>
      </c>
      <c r="FG51" s="80">
        <f>EU51*Prices!$B$11</f>
        <v>37.5</v>
      </c>
      <c r="FH51" s="80">
        <f t="shared" si="4"/>
        <v>249.25</v>
      </c>
      <c r="FI51" s="80">
        <f>EU51*Prices!$B$12</f>
        <v>45</v>
      </c>
      <c r="FJ51" s="80">
        <f t="shared" si="5"/>
        <v>256.75</v>
      </c>
      <c r="FK51" s="80">
        <f>EU51*Prices!$B$13</f>
        <v>48.75</v>
      </c>
      <c r="FL51" s="80">
        <f t="shared" si="6"/>
        <v>260.5</v>
      </c>
      <c r="FM51" s="80">
        <f>EU51*Prices!$B$14</f>
        <v>58.125</v>
      </c>
      <c r="FN51" s="80">
        <f t="shared" si="7"/>
        <v>269.875</v>
      </c>
      <c r="FO51" s="80">
        <f>EU51*Prices!$B$15</f>
        <v>65.625</v>
      </c>
      <c r="FP51" s="80">
        <f t="shared" si="8"/>
        <v>277.375</v>
      </c>
      <c r="FQ51" s="80">
        <f>EU51*Prices!$B$16</f>
        <v>91.875</v>
      </c>
      <c r="FR51" s="80">
        <f t="shared" si="9"/>
        <v>303.625</v>
      </c>
      <c r="FS51" s="80">
        <f>EU51*Prices!$B$17</f>
        <v>0</v>
      </c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R51" s="74">
        <v>19</v>
      </c>
      <c r="GS51" s="49">
        <v>18</v>
      </c>
      <c r="GT51" s="55">
        <f t="shared" si="10"/>
        <v>1.5</v>
      </c>
      <c r="GU51" s="55">
        <f t="shared" si="11"/>
        <v>3.75</v>
      </c>
      <c r="GV51" s="75">
        <v>3</v>
      </c>
      <c r="GW51" s="75"/>
      <c r="GX51" s="76">
        <v>1.5</v>
      </c>
      <c r="GY51" s="75">
        <v>19</v>
      </c>
      <c r="GZ51" s="77">
        <f>(GY51*1.2)*(Prices!$B$5/32)</f>
        <v>28.5</v>
      </c>
      <c r="HA51" s="82">
        <f>(GY51*1.3)*(Prices!$C$4/32)</f>
        <v>49.4</v>
      </c>
      <c r="HB51" s="82">
        <f>GV51*Prices!$B$2+GW51*Prices!$B$3</f>
        <v>120</v>
      </c>
      <c r="HC51" s="79">
        <f>GU51*Prices!$B$9</f>
        <v>22.5</v>
      </c>
      <c r="HD51" s="80">
        <f t="shared" si="12"/>
        <v>221.9</v>
      </c>
      <c r="HE51" s="80">
        <f>GU51*Prices!$B$10</f>
        <v>33.75</v>
      </c>
      <c r="HF51" s="80">
        <f t="shared" si="13"/>
        <v>233.15</v>
      </c>
      <c r="HG51" s="80">
        <f>GU51*Prices!$B$11</f>
        <v>37.5</v>
      </c>
      <c r="HH51" s="80">
        <f t="shared" si="14"/>
        <v>236.9</v>
      </c>
      <c r="HI51" s="80">
        <f>GU51*Prices!$B$12</f>
        <v>45</v>
      </c>
      <c r="HJ51" s="80">
        <f t="shared" si="15"/>
        <v>244.4</v>
      </c>
      <c r="HK51" s="80">
        <f>GU51*Prices!$B$13</f>
        <v>48.75</v>
      </c>
      <c r="HL51" s="80">
        <f t="shared" si="16"/>
        <v>248.15</v>
      </c>
      <c r="HM51" s="80">
        <f>GU51*Prices!$B$14</f>
        <v>58.125</v>
      </c>
      <c r="HN51" s="80">
        <f t="shared" si="17"/>
        <v>257.52499999999998</v>
      </c>
      <c r="HO51" s="80">
        <f>GU51*Prices!$B$15</f>
        <v>65.625</v>
      </c>
      <c r="HP51" s="80">
        <f t="shared" si="18"/>
        <v>265.02499999999998</v>
      </c>
      <c r="HQ51" s="80">
        <f>GU51*Prices!$B$16</f>
        <v>91.875</v>
      </c>
      <c r="HR51" s="80">
        <f t="shared" si="19"/>
        <v>291.27499999999998</v>
      </c>
      <c r="HS51" s="80">
        <f>GU51*Prices!$B$17</f>
        <v>0</v>
      </c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P51" s="75"/>
      <c r="IS51" s="74">
        <v>19</v>
      </c>
      <c r="IT51" s="49">
        <v>18</v>
      </c>
      <c r="IU51" s="55">
        <f t="shared" si="20"/>
        <v>1.5</v>
      </c>
      <c r="IV51" s="55">
        <f t="shared" si="21"/>
        <v>3.75</v>
      </c>
      <c r="IW51" s="75">
        <v>3</v>
      </c>
      <c r="IX51" s="75"/>
      <c r="IY51" s="76">
        <f t="shared" si="43"/>
        <v>125.78999999999999</v>
      </c>
      <c r="IZ51" s="75">
        <v>19</v>
      </c>
      <c r="JA51" s="77">
        <f>(IZ51*1.2)*(Prices!$B$5/32)</f>
        <v>28.5</v>
      </c>
      <c r="JB51" s="82">
        <f>(IZ51*1.3)*(Prices!$B$4/32)</f>
        <v>61.75</v>
      </c>
      <c r="JC51" s="82">
        <f>IW51*Prices!$B$2+IX51*Prices!$B$3</f>
        <v>120</v>
      </c>
      <c r="JD51" s="79">
        <f>IV51*Prices!$B$9</f>
        <v>22.5</v>
      </c>
      <c r="JE51" s="80">
        <f t="shared" si="22"/>
        <v>358.53999999999996</v>
      </c>
      <c r="JF51" s="80">
        <f>IV51*Prices!$B$10</f>
        <v>33.75</v>
      </c>
      <c r="JG51" s="80">
        <f t="shared" si="23"/>
        <v>369.78999999999996</v>
      </c>
      <c r="JH51" s="80">
        <f>IV51*Prices!$B$11</f>
        <v>37.5</v>
      </c>
      <c r="JI51" s="80">
        <f t="shared" si="24"/>
        <v>373.53999999999996</v>
      </c>
      <c r="JJ51" s="80">
        <f>IV51*Prices!$B$12</f>
        <v>45</v>
      </c>
      <c r="JK51" s="80">
        <f t="shared" si="25"/>
        <v>381.03999999999996</v>
      </c>
      <c r="JL51" s="80">
        <f>IV51*Prices!$B$13</f>
        <v>48.75</v>
      </c>
      <c r="JM51" s="80">
        <f t="shared" si="26"/>
        <v>384.78999999999996</v>
      </c>
      <c r="JN51" s="80">
        <f>IV51*Prices!$B$14</f>
        <v>58.125</v>
      </c>
      <c r="JO51" s="80">
        <f t="shared" si="27"/>
        <v>394.16499999999996</v>
      </c>
      <c r="JP51" s="80">
        <f>IV51*Prices!$B$15</f>
        <v>65.625</v>
      </c>
      <c r="JQ51" s="80">
        <f t="shared" si="28"/>
        <v>401.66499999999996</v>
      </c>
      <c r="JR51" s="80">
        <f>IV51*Prices!$B$16</f>
        <v>91.875</v>
      </c>
      <c r="JS51" s="80">
        <f t="shared" si="29"/>
        <v>427.91499999999996</v>
      </c>
      <c r="JT51" s="80">
        <f>IV51*Prices!$B$17</f>
        <v>0</v>
      </c>
      <c r="JU51" s="80"/>
      <c r="JV51" s="80"/>
      <c r="JW51" s="80"/>
      <c r="JX51" s="80"/>
      <c r="JY51" s="80"/>
      <c r="JZ51" s="80"/>
      <c r="KA51" s="80"/>
      <c r="KB51" s="80"/>
      <c r="KC51" s="80"/>
      <c r="KD51" s="80"/>
      <c r="KE51" s="80"/>
      <c r="KF51" s="80"/>
      <c r="KG51" s="80"/>
      <c r="KH51" s="80"/>
      <c r="KI51" s="80"/>
      <c r="KJ51" s="80"/>
      <c r="KK51" s="80"/>
      <c r="KL51" s="80"/>
      <c r="KM51" s="80"/>
      <c r="KN51" s="80"/>
      <c r="KO51" s="80"/>
      <c r="KP51" s="80"/>
      <c r="KQ51" s="80"/>
      <c r="KR51" s="80"/>
      <c r="KS51" s="80"/>
      <c r="KT51" s="80"/>
      <c r="KU51" s="80"/>
      <c r="KV51" s="80"/>
      <c r="KW51" s="80"/>
      <c r="KX51" s="80"/>
      <c r="KY51" s="80"/>
      <c r="KZ51" s="80"/>
      <c r="LA51" s="197">
        <v>2</v>
      </c>
      <c r="LB51" s="200">
        <v>1</v>
      </c>
      <c r="LC51" s="82">
        <f t="shared" si="44"/>
        <v>45.239999999999995</v>
      </c>
      <c r="LD51" s="82">
        <f t="shared" si="45"/>
        <v>60.06</v>
      </c>
      <c r="LE51" s="82">
        <f t="shared" si="46"/>
        <v>8.25</v>
      </c>
      <c r="LF51" s="82">
        <f t="shared" si="47"/>
        <v>36.989999999999995</v>
      </c>
      <c r="LG51" s="80">
        <f t="shared" si="48"/>
        <v>51.81</v>
      </c>
      <c r="LH51" s="234">
        <f t="shared" si="49"/>
        <v>125.78999999999999</v>
      </c>
      <c r="LK51" s="74">
        <v>19</v>
      </c>
      <c r="LL51" s="49">
        <v>18</v>
      </c>
      <c r="LM51" s="55">
        <f t="shared" si="30"/>
        <v>1.5</v>
      </c>
      <c r="LN51" s="55">
        <f t="shared" si="31"/>
        <v>3.75</v>
      </c>
      <c r="LO51" s="75">
        <v>3</v>
      </c>
      <c r="LP51" s="75"/>
      <c r="LQ51" s="76">
        <f t="shared" si="50"/>
        <v>125.78999999999999</v>
      </c>
      <c r="LR51" s="75">
        <v>19</v>
      </c>
      <c r="LS51" s="77">
        <f>(LR51*1.2)*(Prices!$B$5/32)</f>
        <v>28.5</v>
      </c>
      <c r="LT51" s="82">
        <f>(LR51*1.3)*(Prices!$C$4/32)</f>
        <v>49.4</v>
      </c>
      <c r="LU51" s="82">
        <f>LO51*Prices!$B$2+LP51*Prices!$B$3</f>
        <v>120</v>
      </c>
      <c r="LV51" s="79">
        <f>LN51*Prices!$B$9</f>
        <v>22.5</v>
      </c>
      <c r="LW51" s="80">
        <f t="shared" si="32"/>
        <v>346.19</v>
      </c>
      <c r="LX51" s="80">
        <f>LN51*Prices!$B$10</f>
        <v>33.75</v>
      </c>
      <c r="LY51" s="80">
        <f t="shared" si="33"/>
        <v>357.44</v>
      </c>
      <c r="LZ51" s="80">
        <f>LN51*Prices!$B$11</f>
        <v>37.5</v>
      </c>
      <c r="MA51" s="80">
        <f t="shared" si="34"/>
        <v>361.19</v>
      </c>
      <c r="MB51" s="80">
        <f>LN51*Prices!$B$12</f>
        <v>45</v>
      </c>
      <c r="MC51" s="80">
        <f t="shared" si="35"/>
        <v>368.69</v>
      </c>
      <c r="MD51" s="80">
        <f>LN51*Prices!$B$13</f>
        <v>48.75</v>
      </c>
      <c r="ME51" s="80">
        <f t="shared" si="36"/>
        <v>372.44</v>
      </c>
      <c r="MF51" s="80">
        <f>LN51*Prices!$B$14</f>
        <v>58.125</v>
      </c>
      <c r="MG51" s="80">
        <f t="shared" si="37"/>
        <v>381.81499999999994</v>
      </c>
      <c r="MH51" s="80">
        <f>LN51*Prices!$B$15</f>
        <v>65.625</v>
      </c>
      <c r="MI51" s="80">
        <f t="shared" si="38"/>
        <v>389.31499999999994</v>
      </c>
      <c r="MJ51" s="80">
        <f>LN51*Prices!$B$16</f>
        <v>91.875</v>
      </c>
      <c r="MK51" s="80">
        <f t="shared" si="39"/>
        <v>415.56499999999994</v>
      </c>
      <c r="ML51" s="80">
        <f>LN51*Prices!$B$17</f>
        <v>0</v>
      </c>
      <c r="MM51" s="80"/>
      <c r="MN51" s="80"/>
      <c r="MO51" s="80"/>
      <c r="MP51" s="80"/>
      <c r="MQ51" s="80"/>
      <c r="MR51" s="80"/>
      <c r="MS51" s="80"/>
      <c r="MT51" s="80"/>
      <c r="MU51" s="80"/>
      <c r="MV51" s="80"/>
      <c r="MW51" s="80"/>
      <c r="MX51" s="80"/>
      <c r="MY51" s="80"/>
      <c r="MZ51" s="80"/>
      <c r="NA51" s="80"/>
    </row>
    <row r="52" spans="1:365" ht="18" customHeight="1" x14ac:dyDescent="0.25">
      <c r="A52" s="160" t="s">
        <v>153</v>
      </c>
      <c r="B52" s="69" t="s">
        <v>93</v>
      </c>
      <c r="C52" s="69" t="str">
        <f t="shared" si="40"/>
        <v>Base Cab: 3 drawers, 1  Bottom, 2 top (19" to 21")</v>
      </c>
      <c r="D52" s="70" t="s">
        <v>151</v>
      </c>
      <c r="E52" s="68" t="s">
        <v>101</v>
      </c>
      <c r="F52" s="267" t="s">
        <v>153</v>
      </c>
      <c r="G52" s="261">
        <f>ROUND(FD52/Prices!$B$27,0)</f>
        <v>589</v>
      </c>
      <c r="H52" s="71">
        <f>G52*Prices!$B$6+G52</f>
        <v>677.35</v>
      </c>
      <c r="I52" s="71">
        <f>ROUND(FF52/Prices!$B$27,0)</f>
        <v>621</v>
      </c>
      <c r="J52" s="71">
        <f>I52*Prices!$B$6+I52</f>
        <v>714.15</v>
      </c>
      <c r="K52" s="71">
        <f>ROUND(FH52/Prices!$B$27,0)</f>
        <v>631</v>
      </c>
      <c r="L52" s="71">
        <f>K52*Prices!$B$6+K52</f>
        <v>725.65</v>
      </c>
      <c r="M52" s="71">
        <f>ROUND(FJ52/Prices!$B$27,0)</f>
        <v>652</v>
      </c>
      <c r="N52" s="71">
        <f>M52*Prices!$B$6+M52</f>
        <v>749.8</v>
      </c>
      <c r="O52" s="71">
        <f>ROUND(FL52/Prices!$B$27,0)</f>
        <v>662</v>
      </c>
      <c r="P52" s="71">
        <f>O52*Prices!$B$6+O52</f>
        <v>761.3</v>
      </c>
      <c r="Q52" s="71">
        <f>ROUND(FN52/Prices!$B$27,0)</f>
        <v>688</v>
      </c>
      <c r="R52" s="71">
        <f>Q52*Prices!$B$6+Q52</f>
        <v>791.2</v>
      </c>
      <c r="S52" s="71">
        <f>ROUND(FP52/Prices!$B$27,0)</f>
        <v>709</v>
      </c>
      <c r="T52" s="71">
        <f>S52*Prices!$B$6+S52</f>
        <v>815.35</v>
      </c>
      <c r="U52" s="71">
        <f>ROUND(FR52/Prices!$B$27,0)</f>
        <v>782</v>
      </c>
      <c r="V52" s="71">
        <f>U52*Prices!$B$6+U52</f>
        <v>899.3</v>
      </c>
      <c r="W52" s="55"/>
      <c r="X52" s="55"/>
      <c r="Y52" s="55"/>
      <c r="Z52" s="55"/>
      <c r="AA52" s="55"/>
      <c r="AB52" s="71">
        <f>ROUND(HD52/Prices!$B$27,0)</f>
        <v>557</v>
      </c>
      <c r="AC52" s="71">
        <f>AB52*Prices!$B$6+AB52</f>
        <v>640.54999999999995</v>
      </c>
      <c r="AD52" s="71">
        <f>ROUND(HF52/Prices!$B$27,0)</f>
        <v>588</v>
      </c>
      <c r="AE52" s="71">
        <f>AD52*Prices!$B$6+AD52</f>
        <v>676.2</v>
      </c>
      <c r="AF52" s="71">
        <f>ROUND(HH52/Prices!$B$27,0)</f>
        <v>598</v>
      </c>
      <c r="AG52" s="71">
        <f>AF52*Prices!$B$6+AF52</f>
        <v>687.7</v>
      </c>
      <c r="AH52" s="71">
        <f>ROUND(HJ52/Prices!$B$27,0)</f>
        <v>619</v>
      </c>
      <c r="AI52" s="71">
        <f>AH52*Prices!$B$6+AH52</f>
        <v>711.85</v>
      </c>
      <c r="AJ52" s="71">
        <f>ROUND(HL52/Prices!$B$27,0)</f>
        <v>630</v>
      </c>
      <c r="AK52" s="71">
        <f>AJ52*Prices!$B$6+AJ52</f>
        <v>724.5</v>
      </c>
      <c r="AL52" s="71">
        <f>ROUND(HN52/Prices!$B$27,0)</f>
        <v>656</v>
      </c>
      <c r="AM52" s="71">
        <f>AL52*Prices!$B$6+AL52</f>
        <v>754.4</v>
      </c>
      <c r="AN52" s="71">
        <f>ROUND(HP52/Prices!$B$27,0)</f>
        <v>677</v>
      </c>
      <c r="AO52" s="71">
        <f>AN52*Prices!$B$6+AN52</f>
        <v>778.55</v>
      </c>
      <c r="AP52" s="71">
        <f>ROUND(HR52/Prices!$B$27,0)</f>
        <v>749</v>
      </c>
      <c r="AQ52" s="71">
        <f>AP52*Prices!$B$6+AP52</f>
        <v>861.35</v>
      </c>
      <c r="AW52" s="71">
        <f t="shared" si="55"/>
        <v>557</v>
      </c>
      <c r="AX52" s="71">
        <f t="shared" si="55"/>
        <v>640.54999999999995</v>
      </c>
      <c r="AY52" s="71">
        <f t="shared" si="55"/>
        <v>588</v>
      </c>
      <c r="AZ52" s="71">
        <f t="shared" si="55"/>
        <v>676.2</v>
      </c>
      <c r="BA52" s="71">
        <f t="shared" si="55"/>
        <v>598</v>
      </c>
      <c r="BB52" s="71">
        <f t="shared" si="55"/>
        <v>687.7</v>
      </c>
      <c r="BC52" s="71">
        <f t="shared" si="55"/>
        <v>619</v>
      </c>
      <c r="BD52" s="71">
        <f t="shared" si="55"/>
        <v>711.85</v>
      </c>
      <c r="BE52" s="71">
        <f t="shared" si="55"/>
        <v>630</v>
      </c>
      <c r="BF52" s="71">
        <f t="shared" si="55"/>
        <v>724.5</v>
      </c>
      <c r="BG52" s="71">
        <f t="shared" si="55"/>
        <v>656</v>
      </c>
      <c r="BH52" s="71">
        <f t="shared" si="55"/>
        <v>754.4</v>
      </c>
      <c r="BI52" s="71">
        <f t="shared" si="55"/>
        <v>677</v>
      </c>
      <c r="BJ52" s="71">
        <f t="shared" si="55"/>
        <v>778.55</v>
      </c>
      <c r="BK52" s="71">
        <f t="shared" si="55"/>
        <v>749</v>
      </c>
      <c r="BL52" s="71">
        <f t="shared" si="51"/>
        <v>861.35</v>
      </c>
      <c r="BM52" s="55"/>
      <c r="BN52" s="72"/>
      <c r="BO52" s="72"/>
      <c r="BP52" s="72"/>
      <c r="BQ52" s="72"/>
      <c r="BR52" s="72"/>
      <c r="BS52" s="72"/>
      <c r="BT52" s="55"/>
      <c r="BU52" s="71">
        <f>ROUND(JE52/Prices!$B$27,0)</f>
        <v>903</v>
      </c>
      <c r="BV52" s="71">
        <f>BU52*Prices!$B$6+BU52</f>
        <v>1038.45</v>
      </c>
      <c r="BW52" s="71">
        <f>ROUND(JG52/Prices!$B$27,0)</f>
        <v>934</v>
      </c>
      <c r="BX52" s="71">
        <f>BW52*Prices!$B$6+BW52</f>
        <v>1074.0999999999999</v>
      </c>
      <c r="BY52" s="71">
        <f>ROUND(JI52/Prices!$B$27,0)</f>
        <v>945</v>
      </c>
      <c r="BZ52" s="71">
        <f>BY52*Prices!$B$6+BY52</f>
        <v>1086.75</v>
      </c>
      <c r="CA52" s="71">
        <f>ROUND(JK52/Prices!$B$27,0)</f>
        <v>965</v>
      </c>
      <c r="CB52" s="71">
        <f>CA52*Prices!$B$6+CA52</f>
        <v>1109.75</v>
      </c>
      <c r="CC52" s="71">
        <f>ROUND(JM52/Prices!$B$27,0)</f>
        <v>976</v>
      </c>
      <c r="CD52" s="71">
        <f>CC52*Prices!$B$6+CC52</f>
        <v>1122.4000000000001</v>
      </c>
      <c r="CE52" s="71">
        <f>ROUND(JO52/Prices!$B$27,0)</f>
        <v>1002</v>
      </c>
      <c r="CF52" s="71">
        <f>CE52*Prices!$B$6+CE52</f>
        <v>1152.3</v>
      </c>
      <c r="CG52" s="71">
        <f>ROUND(JQ52/Prices!$B$27,0)</f>
        <v>1023</v>
      </c>
      <c r="CH52" s="71">
        <f>CG52*Prices!$B$6+CG52</f>
        <v>1176.45</v>
      </c>
      <c r="CI52" s="71">
        <f>ROUND(JS52/Prices!$B$27,0)</f>
        <v>1096</v>
      </c>
      <c r="CJ52" s="71">
        <f>CI52*Prices!$B$6+CI52</f>
        <v>1260.4000000000001</v>
      </c>
      <c r="CK52" s="55"/>
      <c r="CL52" s="55"/>
      <c r="CM52" s="55"/>
      <c r="CN52" s="55"/>
      <c r="CO52" s="55"/>
      <c r="CP52" s="71">
        <f>ROUND(LW52/Prices!$B$27,0)</f>
        <v>870</v>
      </c>
      <c r="CQ52" s="71">
        <f>CP52*Prices!$B$6+CP52</f>
        <v>1000.5</v>
      </c>
      <c r="CR52" s="71">
        <f>ROUND(LY52/Prices!$B$27,0)</f>
        <v>902</v>
      </c>
      <c r="CS52" s="71">
        <f>CR52*Prices!$B$6+CR52</f>
        <v>1037.3</v>
      </c>
      <c r="CT52" s="71">
        <f>ROUND(MA52/Prices!$B$27,0)</f>
        <v>912</v>
      </c>
      <c r="CU52" s="71">
        <f>CT52*Prices!$B$6+CT52</f>
        <v>1048.8</v>
      </c>
      <c r="CV52" s="71">
        <f>ROUND(MC52/Prices!$B$27,0)</f>
        <v>933</v>
      </c>
      <c r="CW52" s="71">
        <f>CV52*Prices!$B$6+CV52</f>
        <v>1072.95</v>
      </c>
      <c r="CX52" s="71">
        <f>ROUND(ME52/Prices!$B$27,0)</f>
        <v>943</v>
      </c>
      <c r="CY52" s="71">
        <f>CX52*Prices!$B$6+CX52</f>
        <v>1084.45</v>
      </c>
      <c r="CZ52" s="71">
        <f>ROUND(MG52/Prices!$B$27,0)</f>
        <v>969</v>
      </c>
      <c r="DA52" s="71">
        <f>CZ52*Prices!$B$6+CZ52</f>
        <v>1114.3499999999999</v>
      </c>
      <c r="DB52" s="71">
        <f>ROUND(MI52/Prices!$B$27,0)</f>
        <v>990</v>
      </c>
      <c r="DC52" s="71">
        <f>DB52*Prices!$B$6+DB52</f>
        <v>1138.5</v>
      </c>
      <c r="DD52" s="71">
        <f>ROUND(MK52/Prices!$B$27,0)</f>
        <v>1063</v>
      </c>
      <c r="DE52" s="71">
        <f>DD52*Prices!$B$6+DD52</f>
        <v>1222.45</v>
      </c>
      <c r="DK52" s="71">
        <f t="shared" si="56"/>
        <v>870</v>
      </c>
      <c r="DL52" s="71">
        <f t="shared" si="56"/>
        <v>1000.5</v>
      </c>
      <c r="DM52" s="71">
        <f t="shared" si="56"/>
        <v>902</v>
      </c>
      <c r="DN52" s="71">
        <f t="shared" si="56"/>
        <v>1037.3</v>
      </c>
      <c r="DO52" s="71">
        <f t="shared" si="56"/>
        <v>912</v>
      </c>
      <c r="DP52" s="71">
        <f t="shared" si="56"/>
        <v>1048.8</v>
      </c>
      <c r="DQ52" s="71">
        <f t="shared" si="56"/>
        <v>933</v>
      </c>
      <c r="DR52" s="71">
        <f t="shared" si="56"/>
        <v>1072.95</v>
      </c>
      <c r="DS52" s="71">
        <f t="shared" si="56"/>
        <v>943</v>
      </c>
      <c r="DT52" s="71">
        <f t="shared" si="56"/>
        <v>1084.45</v>
      </c>
      <c r="DU52" s="71">
        <f t="shared" si="56"/>
        <v>969</v>
      </c>
      <c r="DV52" s="71">
        <f t="shared" si="56"/>
        <v>1114.3499999999999</v>
      </c>
      <c r="DW52" s="71">
        <f t="shared" si="56"/>
        <v>990</v>
      </c>
      <c r="DX52" s="71">
        <f t="shared" si="56"/>
        <v>1138.5</v>
      </c>
      <c r="DY52" s="71">
        <f t="shared" si="56"/>
        <v>1063</v>
      </c>
      <c r="DZ52" s="71">
        <f t="shared" si="52"/>
        <v>1222.45</v>
      </c>
      <c r="EA52" s="55"/>
      <c r="EB52" s="55"/>
      <c r="EC52" s="72"/>
      <c r="ED52" s="72"/>
      <c r="EE52" s="72"/>
      <c r="EF52" s="72"/>
      <c r="EG52" s="72"/>
      <c r="EH52" s="72"/>
      <c r="EI52" s="55"/>
      <c r="EJ52" s="55"/>
      <c r="EK52" s="55"/>
      <c r="EL52" s="55"/>
      <c r="EM52" s="55"/>
      <c r="EN52" s="55"/>
      <c r="EO52" s="75"/>
      <c r="ER52" s="74">
        <v>21</v>
      </c>
      <c r="ES52" s="49">
        <v>21</v>
      </c>
      <c r="ET52" s="55">
        <f t="shared" si="41"/>
        <v>1.75</v>
      </c>
      <c r="EU52" s="55">
        <f t="shared" si="42"/>
        <v>4.375</v>
      </c>
      <c r="EV52" s="75">
        <v>3</v>
      </c>
      <c r="EX52" s="76">
        <v>1.5</v>
      </c>
      <c r="EY52" s="75">
        <v>21</v>
      </c>
      <c r="EZ52" s="77">
        <f>(EY52*1.2)*(Prices!$B$5/32)</f>
        <v>31.5</v>
      </c>
      <c r="FA52" s="82">
        <f>(EY52*1.3)*(Prices!$B$4/32)</f>
        <v>68.25</v>
      </c>
      <c r="FB52" s="82">
        <f>EV52*Prices!$B$2+EW52*Prices!$B$3</f>
        <v>120</v>
      </c>
      <c r="FC52" s="79">
        <f>EU52*Prices!$B$9</f>
        <v>26.25</v>
      </c>
      <c r="FD52" s="80">
        <f t="shared" si="2"/>
        <v>247.5</v>
      </c>
      <c r="FE52" s="80">
        <f>EU52*Prices!$B$10</f>
        <v>39.375</v>
      </c>
      <c r="FF52" s="80">
        <f t="shared" si="3"/>
        <v>260.625</v>
      </c>
      <c r="FG52" s="80">
        <f>EU52*Prices!$B$11</f>
        <v>43.75</v>
      </c>
      <c r="FH52" s="80">
        <f t="shared" si="4"/>
        <v>265</v>
      </c>
      <c r="FI52" s="80">
        <f>EU52*Prices!$B$12</f>
        <v>52.5</v>
      </c>
      <c r="FJ52" s="80">
        <f t="shared" si="5"/>
        <v>273.75</v>
      </c>
      <c r="FK52" s="80">
        <f>EU52*Prices!$B$13</f>
        <v>56.875</v>
      </c>
      <c r="FL52" s="80">
        <f t="shared" si="6"/>
        <v>278.125</v>
      </c>
      <c r="FM52" s="80">
        <f>EU52*Prices!$B$14</f>
        <v>67.8125</v>
      </c>
      <c r="FN52" s="80">
        <f t="shared" si="7"/>
        <v>289.0625</v>
      </c>
      <c r="FO52" s="80">
        <f>EU52*Prices!$B$15</f>
        <v>76.5625</v>
      </c>
      <c r="FP52" s="80">
        <f t="shared" si="8"/>
        <v>297.8125</v>
      </c>
      <c r="FQ52" s="80">
        <f>EU52*Prices!$B$16</f>
        <v>107.1875</v>
      </c>
      <c r="FR52" s="80">
        <f t="shared" si="9"/>
        <v>328.4375</v>
      </c>
      <c r="FS52" s="80">
        <f>EU52*Prices!$B$17</f>
        <v>0</v>
      </c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R52" s="74">
        <v>21</v>
      </c>
      <c r="GS52" s="49">
        <v>21</v>
      </c>
      <c r="GT52" s="55">
        <f t="shared" si="10"/>
        <v>1.75</v>
      </c>
      <c r="GU52" s="55">
        <f t="shared" si="11"/>
        <v>4.375</v>
      </c>
      <c r="GV52" s="75">
        <v>3</v>
      </c>
      <c r="GW52" s="75"/>
      <c r="GX52" s="76">
        <v>1.5</v>
      </c>
      <c r="GY52" s="75">
        <v>21</v>
      </c>
      <c r="GZ52" s="77">
        <f>(GY52*1.2)*(Prices!$B$5/32)</f>
        <v>31.5</v>
      </c>
      <c r="HA52" s="82">
        <f>(GY52*1.3)*(Prices!$C$4/32)</f>
        <v>54.6</v>
      </c>
      <c r="HB52" s="82">
        <f>GV52*Prices!$B$2+GW52*Prices!$B$3</f>
        <v>120</v>
      </c>
      <c r="HC52" s="79">
        <f>GU52*Prices!$B$9</f>
        <v>26.25</v>
      </c>
      <c r="HD52" s="80">
        <f t="shared" si="12"/>
        <v>233.85</v>
      </c>
      <c r="HE52" s="80">
        <f>GU52*Prices!$B$10</f>
        <v>39.375</v>
      </c>
      <c r="HF52" s="80">
        <f t="shared" si="13"/>
        <v>246.97499999999999</v>
      </c>
      <c r="HG52" s="80">
        <f>GU52*Prices!$B$11</f>
        <v>43.75</v>
      </c>
      <c r="HH52" s="80">
        <f t="shared" si="14"/>
        <v>251.35</v>
      </c>
      <c r="HI52" s="80">
        <f>GU52*Prices!$B$12</f>
        <v>52.5</v>
      </c>
      <c r="HJ52" s="80">
        <f t="shared" si="15"/>
        <v>260.10000000000002</v>
      </c>
      <c r="HK52" s="80">
        <f>GU52*Prices!$B$13</f>
        <v>56.875</v>
      </c>
      <c r="HL52" s="80">
        <f t="shared" si="16"/>
        <v>264.47500000000002</v>
      </c>
      <c r="HM52" s="80">
        <f>GU52*Prices!$B$14</f>
        <v>67.8125</v>
      </c>
      <c r="HN52" s="80">
        <f t="shared" si="17"/>
        <v>275.41250000000002</v>
      </c>
      <c r="HO52" s="80">
        <f>GU52*Prices!$B$15</f>
        <v>76.5625</v>
      </c>
      <c r="HP52" s="80">
        <f t="shared" si="18"/>
        <v>284.16250000000002</v>
      </c>
      <c r="HQ52" s="80">
        <f>GU52*Prices!$B$16</f>
        <v>107.1875</v>
      </c>
      <c r="HR52" s="80">
        <f t="shared" si="19"/>
        <v>314.78750000000002</v>
      </c>
      <c r="HS52" s="80">
        <f>GU52*Prices!$B$17</f>
        <v>0</v>
      </c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0"/>
      <c r="IE52" s="80"/>
      <c r="IF52" s="80"/>
      <c r="IG52" s="80"/>
      <c r="IH52" s="80"/>
      <c r="IP52" s="75"/>
      <c r="IS52" s="74">
        <v>21</v>
      </c>
      <c r="IT52" s="49">
        <v>21</v>
      </c>
      <c r="IU52" s="55">
        <f t="shared" si="20"/>
        <v>1.75</v>
      </c>
      <c r="IV52" s="55">
        <f t="shared" si="21"/>
        <v>4.375</v>
      </c>
      <c r="IW52" s="75">
        <v>3</v>
      </c>
      <c r="IX52" s="75"/>
      <c r="IY52" s="76">
        <f t="shared" si="43"/>
        <v>133.245</v>
      </c>
      <c r="IZ52" s="75">
        <v>21</v>
      </c>
      <c r="JA52" s="77">
        <f>(IZ52*1.2)*(Prices!$B$5/32)</f>
        <v>31.5</v>
      </c>
      <c r="JB52" s="82">
        <f>(IZ52*1.3)*(Prices!$B$4/32)</f>
        <v>68.25</v>
      </c>
      <c r="JC52" s="82">
        <f>IW52*Prices!$B$2+IX52*Prices!$B$3</f>
        <v>120</v>
      </c>
      <c r="JD52" s="79">
        <f>IV52*Prices!$B$9</f>
        <v>26.25</v>
      </c>
      <c r="JE52" s="80">
        <f t="shared" si="22"/>
        <v>379.245</v>
      </c>
      <c r="JF52" s="80">
        <f>IV52*Prices!$B$10</f>
        <v>39.375</v>
      </c>
      <c r="JG52" s="80">
        <f t="shared" si="23"/>
        <v>392.37</v>
      </c>
      <c r="JH52" s="80">
        <f>IV52*Prices!$B$11</f>
        <v>43.75</v>
      </c>
      <c r="JI52" s="80">
        <f t="shared" si="24"/>
        <v>396.745</v>
      </c>
      <c r="JJ52" s="80">
        <f>IV52*Prices!$B$12</f>
        <v>52.5</v>
      </c>
      <c r="JK52" s="80">
        <f t="shared" si="25"/>
        <v>405.495</v>
      </c>
      <c r="JL52" s="80">
        <f>IV52*Prices!$B$13</f>
        <v>56.875</v>
      </c>
      <c r="JM52" s="80">
        <f t="shared" si="26"/>
        <v>409.87</v>
      </c>
      <c r="JN52" s="80">
        <f>IV52*Prices!$B$14</f>
        <v>67.8125</v>
      </c>
      <c r="JO52" s="80">
        <f t="shared" si="27"/>
        <v>420.8075</v>
      </c>
      <c r="JP52" s="80">
        <f>IV52*Prices!$B$15</f>
        <v>76.5625</v>
      </c>
      <c r="JQ52" s="80">
        <f t="shared" si="28"/>
        <v>429.5575</v>
      </c>
      <c r="JR52" s="80">
        <f>IV52*Prices!$B$16</f>
        <v>107.1875</v>
      </c>
      <c r="JS52" s="80">
        <f t="shared" si="29"/>
        <v>460.1825</v>
      </c>
      <c r="JT52" s="80">
        <f>IV52*Prices!$B$17</f>
        <v>0</v>
      </c>
      <c r="JU52" s="80"/>
      <c r="JV52" s="80"/>
      <c r="JW52" s="80"/>
      <c r="JX52" s="80"/>
      <c r="JY52" s="80"/>
      <c r="JZ52" s="80"/>
      <c r="KA52" s="80"/>
      <c r="KB52" s="80"/>
      <c r="KC52" s="80"/>
      <c r="KD52" s="80"/>
      <c r="KE52" s="80"/>
      <c r="KF52" s="80"/>
      <c r="KG52" s="80"/>
      <c r="KH52" s="80"/>
      <c r="KI52" s="80"/>
      <c r="KJ52" s="80"/>
      <c r="KK52" s="80"/>
      <c r="KL52" s="80"/>
      <c r="KM52" s="80"/>
      <c r="KN52" s="80"/>
      <c r="KO52" s="80"/>
      <c r="KP52" s="80"/>
      <c r="KQ52" s="80"/>
      <c r="KR52" s="80"/>
      <c r="KS52" s="80"/>
      <c r="KT52" s="80"/>
      <c r="KU52" s="80"/>
      <c r="KV52" s="80"/>
      <c r="KW52" s="80"/>
      <c r="KX52" s="80"/>
      <c r="KY52" s="80"/>
      <c r="KZ52" s="80"/>
      <c r="LA52" s="197">
        <v>2</v>
      </c>
      <c r="LB52" s="200">
        <v>1</v>
      </c>
      <c r="LC52" s="82">
        <f t="shared" si="44"/>
        <v>48.72</v>
      </c>
      <c r="LD52" s="82">
        <f t="shared" si="45"/>
        <v>64.680000000000007</v>
      </c>
      <c r="LE52" s="82">
        <f t="shared" si="46"/>
        <v>9.625</v>
      </c>
      <c r="LF52" s="82">
        <f t="shared" si="47"/>
        <v>39.094999999999999</v>
      </c>
      <c r="LG52" s="80">
        <f t="shared" si="48"/>
        <v>55.055000000000007</v>
      </c>
      <c r="LH52" s="234">
        <f t="shared" si="49"/>
        <v>133.245</v>
      </c>
      <c r="LK52" s="74">
        <v>21</v>
      </c>
      <c r="LL52" s="49">
        <v>21</v>
      </c>
      <c r="LM52" s="55">
        <f t="shared" si="30"/>
        <v>1.75</v>
      </c>
      <c r="LN52" s="55">
        <f t="shared" si="31"/>
        <v>4.375</v>
      </c>
      <c r="LO52" s="75">
        <v>3</v>
      </c>
      <c r="LP52" s="75"/>
      <c r="LQ52" s="76">
        <f t="shared" si="50"/>
        <v>133.245</v>
      </c>
      <c r="LR52" s="75">
        <v>21</v>
      </c>
      <c r="LS52" s="77">
        <f>(LR52*1.2)*(Prices!$B$5/32)</f>
        <v>31.5</v>
      </c>
      <c r="LT52" s="82">
        <f>(LR52*1.3)*(Prices!$C$4/32)</f>
        <v>54.6</v>
      </c>
      <c r="LU52" s="82">
        <f>LO52*Prices!$B$2+LP52*Prices!$B$3</f>
        <v>120</v>
      </c>
      <c r="LV52" s="79">
        <f>LN52*Prices!$B$9</f>
        <v>26.25</v>
      </c>
      <c r="LW52" s="80">
        <f t="shared" si="32"/>
        <v>365.59500000000003</v>
      </c>
      <c r="LX52" s="80">
        <f>LN52*Prices!$B$10</f>
        <v>39.375</v>
      </c>
      <c r="LY52" s="80">
        <f t="shared" si="33"/>
        <v>378.72</v>
      </c>
      <c r="LZ52" s="80">
        <f>LN52*Prices!$B$11</f>
        <v>43.75</v>
      </c>
      <c r="MA52" s="80">
        <f t="shared" si="34"/>
        <v>383.09500000000003</v>
      </c>
      <c r="MB52" s="80">
        <f>LN52*Prices!$B$12</f>
        <v>52.5</v>
      </c>
      <c r="MC52" s="80">
        <f t="shared" si="35"/>
        <v>391.84500000000003</v>
      </c>
      <c r="MD52" s="80">
        <f>LN52*Prices!$B$13</f>
        <v>56.875</v>
      </c>
      <c r="ME52" s="80">
        <f t="shared" si="36"/>
        <v>396.22</v>
      </c>
      <c r="MF52" s="80">
        <f>LN52*Prices!$B$14</f>
        <v>67.8125</v>
      </c>
      <c r="MG52" s="80">
        <f t="shared" si="37"/>
        <v>407.15750000000003</v>
      </c>
      <c r="MH52" s="80">
        <f>LN52*Prices!$B$15</f>
        <v>76.5625</v>
      </c>
      <c r="MI52" s="80">
        <f t="shared" si="38"/>
        <v>415.90750000000003</v>
      </c>
      <c r="MJ52" s="80">
        <f>LN52*Prices!$B$16</f>
        <v>107.1875</v>
      </c>
      <c r="MK52" s="80">
        <f t="shared" si="39"/>
        <v>446.53250000000003</v>
      </c>
      <c r="ML52" s="80">
        <f>LN52*Prices!$B$17</f>
        <v>0</v>
      </c>
      <c r="MM52" s="80"/>
      <c r="MN52" s="80"/>
      <c r="MO52" s="80"/>
      <c r="MP52" s="80"/>
      <c r="MQ52" s="80"/>
      <c r="MR52" s="80"/>
      <c r="MS52" s="80"/>
      <c r="MT52" s="80"/>
      <c r="MU52" s="80"/>
      <c r="MV52" s="80"/>
      <c r="MW52" s="80"/>
      <c r="MX52" s="80"/>
      <c r="MY52" s="80"/>
      <c r="MZ52" s="80"/>
      <c r="NA52" s="80"/>
    </row>
    <row r="53" spans="1:365" ht="18" customHeight="1" x14ac:dyDescent="0.25">
      <c r="A53" s="160" t="s">
        <v>154</v>
      </c>
      <c r="B53" s="69" t="s">
        <v>93</v>
      </c>
      <c r="C53" s="69" t="str">
        <f t="shared" si="40"/>
        <v>Base Cab: 3 drawers, 1  Bottom, 2 top (22" to 24")</v>
      </c>
      <c r="D53" s="70" t="s">
        <v>151</v>
      </c>
      <c r="E53" s="68" t="s">
        <v>103</v>
      </c>
      <c r="F53" s="267" t="s">
        <v>154</v>
      </c>
      <c r="G53" s="261">
        <f>ROUND(FD53/Prices!$B$27,0)</f>
        <v>610</v>
      </c>
      <c r="H53" s="71">
        <f>G53*Prices!$B$6+G53</f>
        <v>701.5</v>
      </c>
      <c r="I53" s="71">
        <f>ROUND(FF53/Prices!$B$27,0)</f>
        <v>645</v>
      </c>
      <c r="J53" s="71">
        <f>I53*Prices!$B$6+I53</f>
        <v>741.75</v>
      </c>
      <c r="K53" s="71">
        <f>ROUND(FH53/Prices!$B$27,0)</f>
        <v>657</v>
      </c>
      <c r="L53" s="71">
        <f>K53*Prices!$B$6+K53</f>
        <v>755.55</v>
      </c>
      <c r="M53" s="71">
        <f>ROUND(FJ53/Prices!$B$27,0)</f>
        <v>681</v>
      </c>
      <c r="N53" s="71">
        <f>M53*Prices!$B$6+M53</f>
        <v>783.15</v>
      </c>
      <c r="O53" s="71">
        <f>ROUND(FL53/Prices!$B$27,0)</f>
        <v>693</v>
      </c>
      <c r="P53" s="71">
        <f>O53*Prices!$B$6+O53</f>
        <v>796.95</v>
      </c>
      <c r="Q53" s="71">
        <f>ROUND(FN53/Prices!$B$27,0)</f>
        <v>723</v>
      </c>
      <c r="R53" s="71">
        <f>Q53*Prices!$B$6+Q53</f>
        <v>831.45</v>
      </c>
      <c r="S53" s="71">
        <f>ROUND(FP53/Prices!$B$27,0)</f>
        <v>746</v>
      </c>
      <c r="T53" s="71">
        <f>S53*Prices!$B$6+S53</f>
        <v>857.9</v>
      </c>
      <c r="U53" s="71">
        <f>ROUND(FR53/Prices!$B$27,0)</f>
        <v>830</v>
      </c>
      <c r="V53" s="71">
        <f>U53*Prices!$B$6+U53</f>
        <v>954.5</v>
      </c>
      <c r="W53" s="55"/>
      <c r="X53" s="55"/>
      <c r="Y53" s="55"/>
      <c r="Z53" s="55"/>
      <c r="AA53" s="55"/>
      <c r="AB53" s="71">
        <f>ROUND(HD53/Prices!$B$27,0)</f>
        <v>575</v>
      </c>
      <c r="AC53" s="71">
        <f>AB53*Prices!$B$6+AB53</f>
        <v>661.25</v>
      </c>
      <c r="AD53" s="71">
        <f>ROUND(HF53/Prices!$B$27,0)</f>
        <v>611</v>
      </c>
      <c r="AE53" s="71">
        <f>AD53*Prices!$B$6+AD53</f>
        <v>702.65</v>
      </c>
      <c r="AF53" s="71">
        <f>ROUND(HH53/Prices!$B$27,0)</f>
        <v>623</v>
      </c>
      <c r="AG53" s="71">
        <f>AF53*Prices!$B$6+AF53</f>
        <v>716.45</v>
      </c>
      <c r="AH53" s="71">
        <f>ROUND(HJ53/Prices!$B$27,0)</f>
        <v>647</v>
      </c>
      <c r="AI53" s="71">
        <f>AH53*Prices!$B$6+AH53</f>
        <v>744.05</v>
      </c>
      <c r="AJ53" s="71">
        <f>ROUND(HL53/Prices!$B$27,0)</f>
        <v>659</v>
      </c>
      <c r="AK53" s="71">
        <f>AJ53*Prices!$B$6+AJ53</f>
        <v>757.85</v>
      </c>
      <c r="AL53" s="71">
        <f>ROUND(HN53/Prices!$B$27,0)</f>
        <v>689</v>
      </c>
      <c r="AM53" s="71">
        <f>AL53*Prices!$B$6+AL53</f>
        <v>792.35</v>
      </c>
      <c r="AN53" s="71">
        <f>ROUND(HP53/Prices!$B$27,0)</f>
        <v>712</v>
      </c>
      <c r="AO53" s="71">
        <f>AN53*Prices!$B$6+AN53</f>
        <v>818.8</v>
      </c>
      <c r="AP53" s="71">
        <f>ROUND(HR53/Prices!$B$27,0)</f>
        <v>796</v>
      </c>
      <c r="AQ53" s="71">
        <f>AP53*Prices!$B$6+AP53</f>
        <v>915.4</v>
      </c>
      <c r="AW53" s="71">
        <f t="shared" si="55"/>
        <v>575</v>
      </c>
      <c r="AX53" s="71">
        <f t="shared" si="55"/>
        <v>661.25</v>
      </c>
      <c r="AY53" s="71">
        <f t="shared" si="55"/>
        <v>611</v>
      </c>
      <c r="AZ53" s="71">
        <f t="shared" si="55"/>
        <v>702.65</v>
      </c>
      <c r="BA53" s="71">
        <f t="shared" si="55"/>
        <v>623</v>
      </c>
      <c r="BB53" s="71">
        <f t="shared" si="55"/>
        <v>716.45</v>
      </c>
      <c r="BC53" s="71">
        <f t="shared" si="55"/>
        <v>647</v>
      </c>
      <c r="BD53" s="71">
        <f t="shared" si="55"/>
        <v>744.05</v>
      </c>
      <c r="BE53" s="71">
        <f t="shared" si="55"/>
        <v>659</v>
      </c>
      <c r="BF53" s="71">
        <f t="shared" si="55"/>
        <v>757.85</v>
      </c>
      <c r="BG53" s="71">
        <f t="shared" si="55"/>
        <v>689</v>
      </c>
      <c r="BH53" s="71">
        <f t="shared" si="55"/>
        <v>792.35</v>
      </c>
      <c r="BI53" s="71">
        <f t="shared" si="55"/>
        <v>712</v>
      </c>
      <c r="BJ53" s="71">
        <f t="shared" si="55"/>
        <v>818.8</v>
      </c>
      <c r="BK53" s="71">
        <f t="shared" si="55"/>
        <v>796</v>
      </c>
      <c r="BL53" s="71">
        <f t="shared" si="51"/>
        <v>915.4</v>
      </c>
      <c r="BM53" s="55"/>
      <c r="BN53" s="72"/>
      <c r="BO53" s="72"/>
      <c r="BP53" s="72"/>
      <c r="BQ53" s="72"/>
      <c r="BR53" s="72"/>
      <c r="BS53" s="72"/>
      <c r="BT53" s="55"/>
      <c r="BU53" s="71">
        <f>ROUND(JE53/Prices!$B$27,0)</f>
        <v>941</v>
      </c>
      <c r="BV53" s="71">
        <f>BU53*Prices!$B$6+BU53</f>
        <v>1082.1500000000001</v>
      </c>
      <c r="BW53" s="71">
        <f>ROUND(JG53/Prices!$B$27,0)</f>
        <v>977</v>
      </c>
      <c r="BX53" s="71">
        <f>BW53*Prices!$B$6+BW53</f>
        <v>1123.55</v>
      </c>
      <c r="BY53" s="71">
        <f>ROUND(JI53/Prices!$B$27,0)</f>
        <v>989</v>
      </c>
      <c r="BZ53" s="71">
        <f>BY53*Prices!$B$6+BY53</f>
        <v>1137.3499999999999</v>
      </c>
      <c r="CA53" s="71">
        <f>ROUND(JK53/Prices!$B$27,0)</f>
        <v>1012</v>
      </c>
      <c r="CB53" s="71">
        <f>CA53*Prices!$B$6+CA53</f>
        <v>1163.8</v>
      </c>
      <c r="CC53" s="71">
        <f>ROUND(JM53/Prices!$B$27,0)</f>
        <v>1024</v>
      </c>
      <c r="CD53" s="71">
        <f>CC53*Prices!$B$6+CC53</f>
        <v>1177.5999999999999</v>
      </c>
      <c r="CE53" s="71">
        <f>ROUND(JO53/Prices!$B$27,0)</f>
        <v>1054</v>
      </c>
      <c r="CF53" s="71">
        <f>CE53*Prices!$B$6+CE53</f>
        <v>1212.0999999999999</v>
      </c>
      <c r="CG53" s="71">
        <f>ROUND(JQ53/Prices!$B$27,0)</f>
        <v>1078</v>
      </c>
      <c r="CH53" s="71">
        <f>CG53*Prices!$B$6+CG53</f>
        <v>1239.7</v>
      </c>
      <c r="CI53" s="71">
        <f>ROUND(JS53/Prices!$B$27,0)</f>
        <v>1161</v>
      </c>
      <c r="CJ53" s="71">
        <f>CI53*Prices!$B$6+CI53</f>
        <v>1335.15</v>
      </c>
      <c r="CK53" s="55"/>
      <c r="CL53" s="55"/>
      <c r="CM53" s="55"/>
      <c r="CN53" s="55"/>
      <c r="CO53" s="55"/>
      <c r="CP53" s="71">
        <f>ROUND(LW53/Prices!$B$27,0)</f>
        <v>907</v>
      </c>
      <c r="CQ53" s="71">
        <f>CP53*Prices!$B$6+CP53</f>
        <v>1043.05</v>
      </c>
      <c r="CR53" s="71">
        <f>ROUND(LY53/Prices!$B$27,0)</f>
        <v>943</v>
      </c>
      <c r="CS53" s="71">
        <f>CR53*Prices!$B$6+CR53</f>
        <v>1084.45</v>
      </c>
      <c r="CT53" s="71">
        <f>ROUND(MA53/Prices!$B$27,0)</f>
        <v>955</v>
      </c>
      <c r="CU53" s="71">
        <f>CT53*Prices!$B$6+CT53</f>
        <v>1098.25</v>
      </c>
      <c r="CV53" s="71">
        <f>ROUND(MC53/Prices!$B$27,0)</f>
        <v>978</v>
      </c>
      <c r="CW53" s="71">
        <f>CV53*Prices!$B$6+CV53</f>
        <v>1124.7</v>
      </c>
      <c r="CX53" s="71">
        <f>ROUND(ME53/Prices!$B$27,0)</f>
        <v>990</v>
      </c>
      <c r="CY53" s="71">
        <f>CX53*Prices!$B$6+CX53</f>
        <v>1138.5</v>
      </c>
      <c r="CZ53" s="71">
        <f>ROUND(MG53/Prices!$B$27,0)</f>
        <v>1020</v>
      </c>
      <c r="DA53" s="71">
        <f>CZ53*Prices!$B$6+CZ53</f>
        <v>1173</v>
      </c>
      <c r="DB53" s="71">
        <f>ROUND(MI53/Prices!$B$27,0)</f>
        <v>1044</v>
      </c>
      <c r="DC53" s="71">
        <f>DB53*Prices!$B$6+DB53</f>
        <v>1200.5999999999999</v>
      </c>
      <c r="DD53" s="71">
        <f>ROUND(MK53/Prices!$B$27,0)</f>
        <v>1127</v>
      </c>
      <c r="DE53" s="71">
        <f>DD53*Prices!$B$6+DD53</f>
        <v>1296.05</v>
      </c>
      <c r="DK53" s="71">
        <f t="shared" si="56"/>
        <v>907</v>
      </c>
      <c r="DL53" s="71">
        <f t="shared" si="56"/>
        <v>1043.05</v>
      </c>
      <c r="DM53" s="71">
        <f t="shared" si="56"/>
        <v>943</v>
      </c>
      <c r="DN53" s="71">
        <f t="shared" si="56"/>
        <v>1084.45</v>
      </c>
      <c r="DO53" s="71">
        <f t="shared" si="56"/>
        <v>955</v>
      </c>
      <c r="DP53" s="71">
        <f t="shared" si="56"/>
        <v>1098.25</v>
      </c>
      <c r="DQ53" s="71">
        <f t="shared" si="56"/>
        <v>978</v>
      </c>
      <c r="DR53" s="71">
        <f t="shared" si="56"/>
        <v>1124.7</v>
      </c>
      <c r="DS53" s="71">
        <f t="shared" si="56"/>
        <v>990</v>
      </c>
      <c r="DT53" s="71">
        <f t="shared" si="56"/>
        <v>1138.5</v>
      </c>
      <c r="DU53" s="71">
        <f t="shared" si="56"/>
        <v>1020</v>
      </c>
      <c r="DV53" s="71">
        <f t="shared" si="56"/>
        <v>1173</v>
      </c>
      <c r="DW53" s="71">
        <f t="shared" si="56"/>
        <v>1044</v>
      </c>
      <c r="DX53" s="71">
        <f t="shared" si="56"/>
        <v>1200.5999999999999</v>
      </c>
      <c r="DY53" s="71">
        <f t="shared" si="56"/>
        <v>1127</v>
      </c>
      <c r="DZ53" s="71">
        <f t="shared" si="52"/>
        <v>1296.05</v>
      </c>
      <c r="EA53" s="55"/>
      <c r="EB53" s="55"/>
      <c r="EC53" s="72"/>
      <c r="ED53" s="72"/>
      <c r="EE53" s="72"/>
      <c r="EF53" s="72"/>
      <c r="EG53" s="72"/>
      <c r="EH53" s="72"/>
      <c r="EI53" s="55"/>
      <c r="EJ53" s="55"/>
      <c r="EK53" s="55"/>
      <c r="EL53" s="55"/>
      <c r="EM53" s="55"/>
      <c r="EN53" s="55"/>
      <c r="EO53" s="75"/>
      <c r="ER53" s="74">
        <v>22</v>
      </c>
      <c r="ES53" s="49">
        <v>24</v>
      </c>
      <c r="ET53" s="55">
        <f t="shared" si="41"/>
        <v>2</v>
      </c>
      <c r="EU53" s="55">
        <f t="shared" si="42"/>
        <v>5</v>
      </c>
      <c r="EV53" s="75">
        <v>3</v>
      </c>
      <c r="EX53" s="76">
        <v>1.5</v>
      </c>
      <c r="EY53" s="75">
        <v>22</v>
      </c>
      <c r="EZ53" s="77">
        <f>(EY53*1.2)*(Prices!$B$5/32)</f>
        <v>33</v>
      </c>
      <c r="FA53" s="82">
        <f>(EY53*1.3)*(Prices!$B$4/32)</f>
        <v>71.5</v>
      </c>
      <c r="FB53" s="82">
        <f>EV53*Prices!$B$2+EW53*Prices!$B$3</f>
        <v>120</v>
      </c>
      <c r="FC53" s="79">
        <f>EU53*Prices!$B$9</f>
        <v>30</v>
      </c>
      <c r="FD53" s="80">
        <f t="shared" si="2"/>
        <v>256</v>
      </c>
      <c r="FE53" s="80">
        <f>EU53*Prices!$B$10</f>
        <v>45</v>
      </c>
      <c r="FF53" s="80">
        <f t="shared" si="3"/>
        <v>271</v>
      </c>
      <c r="FG53" s="80">
        <f>EU53*Prices!$B$11</f>
        <v>50</v>
      </c>
      <c r="FH53" s="80">
        <f t="shared" si="4"/>
        <v>276</v>
      </c>
      <c r="FI53" s="80">
        <f>EU53*Prices!$B$12</f>
        <v>60</v>
      </c>
      <c r="FJ53" s="80">
        <f t="shared" si="5"/>
        <v>286</v>
      </c>
      <c r="FK53" s="80">
        <f>EU53*Prices!$B$13</f>
        <v>65</v>
      </c>
      <c r="FL53" s="80">
        <f t="shared" si="6"/>
        <v>291</v>
      </c>
      <c r="FM53" s="80">
        <f>EU53*Prices!$B$14</f>
        <v>77.5</v>
      </c>
      <c r="FN53" s="80">
        <f t="shared" si="7"/>
        <v>303.5</v>
      </c>
      <c r="FO53" s="80">
        <f>EU53*Prices!$B$15</f>
        <v>87.5</v>
      </c>
      <c r="FP53" s="80">
        <f t="shared" si="8"/>
        <v>313.5</v>
      </c>
      <c r="FQ53" s="80">
        <f>EU53*Prices!$B$16</f>
        <v>122.5</v>
      </c>
      <c r="FR53" s="80">
        <f t="shared" si="9"/>
        <v>348.5</v>
      </c>
      <c r="FS53" s="80">
        <f>EU53*Prices!$B$17</f>
        <v>0</v>
      </c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R53" s="74">
        <v>22</v>
      </c>
      <c r="GS53" s="49">
        <v>24</v>
      </c>
      <c r="GT53" s="55">
        <f t="shared" si="10"/>
        <v>2</v>
      </c>
      <c r="GU53" s="55">
        <f t="shared" si="11"/>
        <v>5</v>
      </c>
      <c r="GV53" s="75">
        <v>3</v>
      </c>
      <c r="GW53" s="75"/>
      <c r="GX53" s="76">
        <v>1.5</v>
      </c>
      <c r="GY53" s="75">
        <v>22</v>
      </c>
      <c r="GZ53" s="77">
        <f>(GY53*1.2)*(Prices!$B$5/32)</f>
        <v>33</v>
      </c>
      <c r="HA53" s="82">
        <f>(GY53*1.3)*(Prices!$C$4/32)</f>
        <v>57.2</v>
      </c>
      <c r="HB53" s="82">
        <f>GV53*Prices!$B$2+GW53*Prices!$B$3</f>
        <v>120</v>
      </c>
      <c r="HC53" s="79">
        <f>GU53*Prices!$B$9</f>
        <v>30</v>
      </c>
      <c r="HD53" s="80">
        <f t="shared" si="12"/>
        <v>241.7</v>
      </c>
      <c r="HE53" s="80">
        <f>GU53*Prices!$B$10</f>
        <v>45</v>
      </c>
      <c r="HF53" s="80">
        <f t="shared" si="13"/>
        <v>256.7</v>
      </c>
      <c r="HG53" s="80">
        <f>GU53*Prices!$B$11</f>
        <v>50</v>
      </c>
      <c r="HH53" s="80">
        <f t="shared" si="14"/>
        <v>261.7</v>
      </c>
      <c r="HI53" s="80">
        <f>GU53*Prices!$B$12</f>
        <v>60</v>
      </c>
      <c r="HJ53" s="80">
        <f t="shared" si="15"/>
        <v>271.7</v>
      </c>
      <c r="HK53" s="80">
        <f>GU53*Prices!$B$13</f>
        <v>65</v>
      </c>
      <c r="HL53" s="80">
        <f t="shared" si="16"/>
        <v>276.7</v>
      </c>
      <c r="HM53" s="80">
        <f>GU53*Prices!$B$14</f>
        <v>77.5</v>
      </c>
      <c r="HN53" s="80">
        <f t="shared" si="17"/>
        <v>289.2</v>
      </c>
      <c r="HO53" s="80">
        <f>GU53*Prices!$B$15</f>
        <v>87.5</v>
      </c>
      <c r="HP53" s="80">
        <f t="shared" si="18"/>
        <v>299.2</v>
      </c>
      <c r="HQ53" s="80">
        <f>GU53*Prices!$B$16</f>
        <v>122.5</v>
      </c>
      <c r="HR53" s="80">
        <f t="shared" si="19"/>
        <v>334.2</v>
      </c>
      <c r="HS53" s="80">
        <f>GU53*Prices!$B$17</f>
        <v>0</v>
      </c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P53" s="75"/>
      <c r="IS53" s="74">
        <v>22</v>
      </c>
      <c r="IT53" s="49">
        <v>24</v>
      </c>
      <c r="IU53" s="55">
        <f t="shared" si="20"/>
        <v>2</v>
      </c>
      <c r="IV53" s="55">
        <f t="shared" si="21"/>
        <v>5</v>
      </c>
      <c r="IW53" s="75">
        <v>3</v>
      </c>
      <c r="IX53" s="75"/>
      <c r="IY53" s="76">
        <f t="shared" si="43"/>
        <v>140.69999999999999</v>
      </c>
      <c r="IZ53" s="75">
        <v>22</v>
      </c>
      <c r="JA53" s="77">
        <f>(IZ53*1.2)*(Prices!$B$5/32)</f>
        <v>33</v>
      </c>
      <c r="JB53" s="82">
        <f>(IZ53*1.3)*(Prices!$B$4/32)</f>
        <v>71.5</v>
      </c>
      <c r="JC53" s="82">
        <f>IW53*Prices!$B$2+IX53*Prices!$B$3</f>
        <v>120</v>
      </c>
      <c r="JD53" s="79">
        <f>IV53*Prices!$B$9</f>
        <v>30</v>
      </c>
      <c r="JE53" s="80">
        <f t="shared" si="22"/>
        <v>395.2</v>
      </c>
      <c r="JF53" s="80">
        <f>IV53*Prices!$B$10</f>
        <v>45</v>
      </c>
      <c r="JG53" s="80">
        <f t="shared" si="23"/>
        <v>410.2</v>
      </c>
      <c r="JH53" s="80">
        <f>IV53*Prices!$B$11</f>
        <v>50</v>
      </c>
      <c r="JI53" s="80">
        <f t="shared" si="24"/>
        <v>415.2</v>
      </c>
      <c r="JJ53" s="80">
        <f>IV53*Prices!$B$12</f>
        <v>60</v>
      </c>
      <c r="JK53" s="80">
        <f t="shared" si="25"/>
        <v>425.2</v>
      </c>
      <c r="JL53" s="80">
        <f>IV53*Prices!$B$13</f>
        <v>65</v>
      </c>
      <c r="JM53" s="80">
        <f t="shared" si="26"/>
        <v>430.2</v>
      </c>
      <c r="JN53" s="80">
        <f>IV53*Prices!$B$14</f>
        <v>77.5</v>
      </c>
      <c r="JO53" s="80">
        <f t="shared" si="27"/>
        <v>442.7</v>
      </c>
      <c r="JP53" s="80">
        <f>IV53*Prices!$B$15</f>
        <v>87.5</v>
      </c>
      <c r="JQ53" s="80">
        <f t="shared" si="28"/>
        <v>452.7</v>
      </c>
      <c r="JR53" s="80">
        <f>IV53*Prices!$B$16</f>
        <v>122.5</v>
      </c>
      <c r="JS53" s="80">
        <f t="shared" si="29"/>
        <v>487.7</v>
      </c>
      <c r="JT53" s="80">
        <f>IV53*Prices!$B$17</f>
        <v>0</v>
      </c>
      <c r="JU53" s="80"/>
      <c r="JV53" s="80"/>
      <c r="JW53" s="80"/>
      <c r="JX53" s="80"/>
      <c r="JY53" s="80"/>
      <c r="JZ53" s="80"/>
      <c r="KA53" s="80"/>
      <c r="KB53" s="80"/>
      <c r="KC53" s="80"/>
      <c r="KD53" s="80"/>
      <c r="KE53" s="80"/>
      <c r="KF53" s="80"/>
      <c r="KG53" s="80"/>
      <c r="KH53" s="80"/>
      <c r="KI53" s="80"/>
      <c r="KJ53" s="80"/>
      <c r="KK53" s="80"/>
      <c r="KL53" s="80"/>
      <c r="KM53" s="80"/>
      <c r="KN53" s="80"/>
      <c r="KO53" s="80"/>
      <c r="KP53" s="80"/>
      <c r="KQ53" s="80"/>
      <c r="KR53" s="80"/>
      <c r="KS53" s="80"/>
      <c r="KT53" s="80"/>
      <c r="KU53" s="80"/>
      <c r="KV53" s="80"/>
      <c r="KW53" s="80"/>
      <c r="KX53" s="80"/>
      <c r="KY53" s="80"/>
      <c r="KZ53" s="80"/>
      <c r="LA53" s="197">
        <v>2</v>
      </c>
      <c r="LB53" s="200">
        <v>1</v>
      </c>
      <c r="LC53" s="82">
        <f t="shared" si="44"/>
        <v>52.199999999999996</v>
      </c>
      <c r="LD53" s="82">
        <f t="shared" si="45"/>
        <v>69.3</v>
      </c>
      <c r="LE53" s="82">
        <f t="shared" si="46"/>
        <v>11</v>
      </c>
      <c r="LF53" s="82">
        <f t="shared" si="47"/>
        <v>41.199999999999996</v>
      </c>
      <c r="LG53" s="80">
        <f t="shared" si="48"/>
        <v>58.3</v>
      </c>
      <c r="LH53" s="234">
        <f t="shared" si="49"/>
        <v>140.69999999999999</v>
      </c>
      <c r="LK53" s="74">
        <v>22</v>
      </c>
      <c r="LL53" s="49">
        <v>24</v>
      </c>
      <c r="LM53" s="55">
        <f t="shared" si="30"/>
        <v>2</v>
      </c>
      <c r="LN53" s="55">
        <f t="shared" si="31"/>
        <v>5</v>
      </c>
      <c r="LO53" s="75">
        <v>3</v>
      </c>
      <c r="LP53" s="75"/>
      <c r="LQ53" s="76">
        <f t="shared" si="50"/>
        <v>140.69999999999999</v>
      </c>
      <c r="LR53" s="75">
        <v>22</v>
      </c>
      <c r="LS53" s="77">
        <f>(LR53*1.2)*(Prices!$B$5/32)</f>
        <v>33</v>
      </c>
      <c r="LT53" s="82">
        <f>(LR53*1.3)*(Prices!$C$4/32)</f>
        <v>57.2</v>
      </c>
      <c r="LU53" s="82">
        <f>LO53*Prices!$B$2+LP53*Prices!$B$3</f>
        <v>120</v>
      </c>
      <c r="LV53" s="79">
        <f>LN53*Prices!$B$9</f>
        <v>30</v>
      </c>
      <c r="LW53" s="80">
        <f t="shared" si="32"/>
        <v>380.9</v>
      </c>
      <c r="LX53" s="80">
        <f>LN53*Prices!$B$10</f>
        <v>45</v>
      </c>
      <c r="LY53" s="80">
        <f t="shared" si="33"/>
        <v>395.9</v>
      </c>
      <c r="LZ53" s="80">
        <f>LN53*Prices!$B$11</f>
        <v>50</v>
      </c>
      <c r="MA53" s="80">
        <f t="shared" si="34"/>
        <v>400.9</v>
      </c>
      <c r="MB53" s="80">
        <f>LN53*Prices!$B$12</f>
        <v>60</v>
      </c>
      <c r="MC53" s="80">
        <f t="shared" si="35"/>
        <v>410.9</v>
      </c>
      <c r="MD53" s="80">
        <f>LN53*Prices!$B$13</f>
        <v>65</v>
      </c>
      <c r="ME53" s="80">
        <f t="shared" si="36"/>
        <v>415.9</v>
      </c>
      <c r="MF53" s="80">
        <f>LN53*Prices!$B$14</f>
        <v>77.5</v>
      </c>
      <c r="MG53" s="80">
        <f t="shared" si="37"/>
        <v>428.4</v>
      </c>
      <c r="MH53" s="80">
        <f>LN53*Prices!$B$15</f>
        <v>87.5</v>
      </c>
      <c r="MI53" s="80">
        <f t="shared" si="38"/>
        <v>438.4</v>
      </c>
      <c r="MJ53" s="80">
        <f>LN53*Prices!$B$16</f>
        <v>122.5</v>
      </c>
      <c r="MK53" s="80">
        <f t="shared" si="39"/>
        <v>473.4</v>
      </c>
      <c r="ML53" s="80">
        <f>LN53*Prices!$B$17</f>
        <v>0</v>
      </c>
      <c r="MM53" s="80"/>
      <c r="MN53" s="80"/>
      <c r="MO53" s="80"/>
      <c r="MP53" s="80"/>
      <c r="MQ53" s="80"/>
      <c r="MR53" s="80"/>
      <c r="MS53" s="80"/>
      <c r="MT53" s="80"/>
      <c r="MU53" s="80"/>
      <c r="MV53" s="80"/>
      <c r="MW53" s="80"/>
      <c r="MX53" s="80"/>
      <c r="MY53" s="80"/>
      <c r="MZ53" s="80"/>
      <c r="NA53" s="80"/>
    </row>
    <row r="54" spans="1:365" ht="18" customHeight="1" x14ac:dyDescent="0.25">
      <c r="A54" s="160" t="s">
        <v>155</v>
      </c>
      <c r="B54" s="69" t="s">
        <v>93</v>
      </c>
      <c r="C54" s="69" t="str">
        <f t="shared" si="40"/>
        <v>Base Cab: 3 drawers, 1  Bottom, 2 top (25" to 27")</v>
      </c>
      <c r="D54" s="70" t="s">
        <v>151</v>
      </c>
      <c r="E54" s="68" t="s">
        <v>107</v>
      </c>
      <c r="F54" s="267" t="s">
        <v>155</v>
      </c>
      <c r="G54" s="261">
        <f>ROUND(FD54/Prices!$B$27,0)</f>
        <v>630</v>
      </c>
      <c r="H54" s="71">
        <f>G54*Prices!$B$6+G54</f>
        <v>724.5</v>
      </c>
      <c r="I54" s="71">
        <f>ROUND(FF54/Prices!$B$27,0)</f>
        <v>670</v>
      </c>
      <c r="J54" s="71">
        <f>I54*Prices!$B$6+I54</f>
        <v>770.5</v>
      </c>
      <c r="K54" s="71">
        <f>ROUND(FH54/Prices!$B$27,0)</f>
        <v>683</v>
      </c>
      <c r="L54" s="71">
        <f>K54*Prices!$B$6+K54</f>
        <v>785.45</v>
      </c>
      <c r="M54" s="71">
        <f>ROUND(FJ54/Prices!$B$27,0)</f>
        <v>710</v>
      </c>
      <c r="N54" s="71">
        <f>M54*Prices!$B$6+M54</f>
        <v>816.5</v>
      </c>
      <c r="O54" s="71">
        <f>ROUND(FL54/Prices!$B$27,0)</f>
        <v>724</v>
      </c>
      <c r="P54" s="71">
        <f>O54*Prices!$B$6+O54</f>
        <v>832.6</v>
      </c>
      <c r="Q54" s="71">
        <f>ROUND(FN54/Prices!$B$27,0)</f>
        <v>757</v>
      </c>
      <c r="R54" s="71">
        <f>Q54*Prices!$B$6+Q54</f>
        <v>870.55</v>
      </c>
      <c r="S54" s="71">
        <f>ROUND(FP54/Prices!$B$27,0)</f>
        <v>784</v>
      </c>
      <c r="T54" s="71">
        <f>S54*Prices!$B$6+S54</f>
        <v>901.6</v>
      </c>
      <c r="U54" s="71">
        <f>ROUND(FR54/Prices!$B$27,0)</f>
        <v>878</v>
      </c>
      <c r="V54" s="71">
        <f>U54*Prices!$B$6+U54</f>
        <v>1009.7</v>
      </c>
      <c r="W54" s="55"/>
      <c r="X54" s="55"/>
      <c r="Y54" s="55"/>
      <c r="Z54" s="55"/>
      <c r="AA54" s="55"/>
      <c r="AB54" s="71">
        <f>ROUND(HD54/Prices!$B$27,0)</f>
        <v>594</v>
      </c>
      <c r="AC54" s="71">
        <f>AB54*Prices!$B$6+AB54</f>
        <v>683.1</v>
      </c>
      <c r="AD54" s="71">
        <f>ROUND(HF54/Prices!$B$27,0)</f>
        <v>634</v>
      </c>
      <c r="AE54" s="71">
        <f>AD54*Prices!$B$6+AD54</f>
        <v>729.1</v>
      </c>
      <c r="AF54" s="71">
        <f>ROUND(HH54/Prices!$B$27,0)</f>
        <v>648</v>
      </c>
      <c r="AG54" s="71">
        <f>AF54*Prices!$B$6+AF54</f>
        <v>745.2</v>
      </c>
      <c r="AH54" s="71">
        <f>ROUND(HJ54/Prices!$B$27,0)</f>
        <v>675</v>
      </c>
      <c r="AI54" s="71">
        <f>AH54*Prices!$B$6+AH54</f>
        <v>776.25</v>
      </c>
      <c r="AJ54" s="71">
        <f>ROUND(HL54/Prices!$B$27,0)</f>
        <v>688</v>
      </c>
      <c r="AK54" s="71">
        <f>AJ54*Prices!$B$6+AJ54</f>
        <v>791.2</v>
      </c>
      <c r="AL54" s="71">
        <f>ROUND(HN54/Prices!$B$27,0)</f>
        <v>721</v>
      </c>
      <c r="AM54" s="71">
        <f>AL54*Prices!$B$6+AL54</f>
        <v>829.15</v>
      </c>
      <c r="AN54" s="71">
        <f>ROUND(HP54/Prices!$B$27,0)</f>
        <v>748</v>
      </c>
      <c r="AO54" s="71">
        <f>AN54*Prices!$B$6+AN54</f>
        <v>860.2</v>
      </c>
      <c r="AP54" s="71">
        <f>ROUND(HR54/Prices!$B$27,0)</f>
        <v>842</v>
      </c>
      <c r="AQ54" s="71">
        <f>AP54*Prices!$B$6+AP54</f>
        <v>968.3</v>
      </c>
      <c r="AW54" s="71">
        <f t="shared" si="55"/>
        <v>594</v>
      </c>
      <c r="AX54" s="71">
        <f t="shared" si="55"/>
        <v>683.1</v>
      </c>
      <c r="AY54" s="71">
        <f t="shared" si="55"/>
        <v>634</v>
      </c>
      <c r="AZ54" s="71">
        <f t="shared" si="55"/>
        <v>729.1</v>
      </c>
      <c r="BA54" s="71">
        <f t="shared" si="55"/>
        <v>648</v>
      </c>
      <c r="BB54" s="71">
        <f t="shared" si="55"/>
        <v>745.2</v>
      </c>
      <c r="BC54" s="71">
        <f t="shared" si="55"/>
        <v>675</v>
      </c>
      <c r="BD54" s="71">
        <f t="shared" si="55"/>
        <v>776.25</v>
      </c>
      <c r="BE54" s="71">
        <f t="shared" si="55"/>
        <v>688</v>
      </c>
      <c r="BF54" s="71">
        <f t="shared" si="55"/>
        <v>791.2</v>
      </c>
      <c r="BG54" s="71">
        <f t="shared" si="55"/>
        <v>721</v>
      </c>
      <c r="BH54" s="71">
        <f t="shared" si="55"/>
        <v>829.15</v>
      </c>
      <c r="BI54" s="71">
        <f t="shared" si="55"/>
        <v>748</v>
      </c>
      <c r="BJ54" s="71">
        <f t="shared" si="55"/>
        <v>860.2</v>
      </c>
      <c r="BK54" s="71">
        <f t="shared" si="55"/>
        <v>842</v>
      </c>
      <c r="BL54" s="71">
        <f t="shared" si="51"/>
        <v>968.3</v>
      </c>
      <c r="BM54" s="55"/>
      <c r="BN54" s="72"/>
      <c r="BO54" s="72"/>
      <c r="BP54" s="72"/>
      <c r="BQ54" s="72"/>
      <c r="BR54" s="72"/>
      <c r="BS54" s="72"/>
      <c r="BT54" s="55"/>
      <c r="BU54" s="71">
        <f>ROUND(JE54/Prices!$B$27,0)</f>
        <v>979</v>
      </c>
      <c r="BV54" s="71">
        <f>BU54*Prices!$B$6+BU54</f>
        <v>1125.8499999999999</v>
      </c>
      <c r="BW54" s="71">
        <f>ROUND(JG54/Prices!$B$27,0)</f>
        <v>1019</v>
      </c>
      <c r="BX54" s="71">
        <f>BW54*Prices!$B$6+BW54</f>
        <v>1171.8499999999999</v>
      </c>
      <c r="BY54" s="71">
        <f>ROUND(JI54/Prices!$B$27,0)</f>
        <v>1033</v>
      </c>
      <c r="BZ54" s="71">
        <f>BY54*Prices!$B$6+BY54</f>
        <v>1187.95</v>
      </c>
      <c r="CA54" s="71">
        <f>ROUND(JK54/Prices!$B$27,0)</f>
        <v>1059</v>
      </c>
      <c r="CB54" s="71">
        <f>CA54*Prices!$B$6+CA54</f>
        <v>1217.8499999999999</v>
      </c>
      <c r="CC54" s="71">
        <f>ROUND(JM54/Prices!$B$27,0)</f>
        <v>1073</v>
      </c>
      <c r="CD54" s="71">
        <f>CC54*Prices!$B$6+CC54</f>
        <v>1233.95</v>
      </c>
      <c r="CE54" s="71">
        <f>ROUND(JO54/Prices!$B$27,0)</f>
        <v>1106</v>
      </c>
      <c r="CF54" s="71">
        <f>CE54*Prices!$B$6+CE54</f>
        <v>1271.9000000000001</v>
      </c>
      <c r="CG54" s="71">
        <f>ROUND(JQ54/Prices!$B$27,0)</f>
        <v>1133</v>
      </c>
      <c r="CH54" s="71">
        <f>CG54*Prices!$B$6+CG54</f>
        <v>1302.95</v>
      </c>
      <c r="CI54" s="71">
        <f>ROUND(JS54/Prices!$B$27,0)</f>
        <v>1227</v>
      </c>
      <c r="CJ54" s="71">
        <f>CI54*Prices!$B$6+CI54</f>
        <v>1411.05</v>
      </c>
      <c r="CK54" s="55"/>
      <c r="CL54" s="55"/>
      <c r="CM54" s="55"/>
      <c r="CN54" s="55"/>
      <c r="CO54" s="55"/>
      <c r="CP54" s="71">
        <f>ROUND(LW54/Prices!$B$27,0)</f>
        <v>943</v>
      </c>
      <c r="CQ54" s="71">
        <f>CP54*Prices!$B$6+CP54</f>
        <v>1084.45</v>
      </c>
      <c r="CR54" s="71">
        <f>ROUND(LY54/Prices!$B$27,0)</f>
        <v>984</v>
      </c>
      <c r="CS54" s="71">
        <f>CR54*Prices!$B$6+CR54</f>
        <v>1131.5999999999999</v>
      </c>
      <c r="CT54" s="71">
        <f>ROUND(MA54/Prices!$B$27,0)</f>
        <v>997</v>
      </c>
      <c r="CU54" s="71">
        <f>CT54*Prices!$B$6+CT54</f>
        <v>1146.55</v>
      </c>
      <c r="CV54" s="71">
        <f>ROUND(MC54/Prices!$B$27,0)</f>
        <v>1024</v>
      </c>
      <c r="CW54" s="71">
        <f>CV54*Prices!$B$6+CV54</f>
        <v>1177.5999999999999</v>
      </c>
      <c r="CX54" s="71">
        <f>ROUND(ME54/Prices!$B$27,0)</f>
        <v>1037</v>
      </c>
      <c r="CY54" s="71">
        <f>CX54*Prices!$B$6+CX54</f>
        <v>1192.55</v>
      </c>
      <c r="CZ54" s="71">
        <f>ROUND(MG54/Prices!$B$27,0)</f>
        <v>1071</v>
      </c>
      <c r="DA54" s="71">
        <f>CZ54*Prices!$B$6+CZ54</f>
        <v>1231.6500000000001</v>
      </c>
      <c r="DB54" s="71">
        <f>ROUND(MI54/Prices!$B$27,0)</f>
        <v>1097</v>
      </c>
      <c r="DC54" s="71">
        <f>DB54*Prices!$B$6+DB54</f>
        <v>1261.55</v>
      </c>
      <c r="DD54" s="71">
        <f>ROUND(MK54/Prices!$B$27,0)</f>
        <v>1191</v>
      </c>
      <c r="DE54" s="71">
        <f>DD54*Prices!$B$6+DD54</f>
        <v>1369.65</v>
      </c>
      <c r="DK54" s="71">
        <f t="shared" si="56"/>
        <v>943</v>
      </c>
      <c r="DL54" s="71">
        <f t="shared" si="56"/>
        <v>1084.45</v>
      </c>
      <c r="DM54" s="71">
        <f t="shared" si="56"/>
        <v>984</v>
      </c>
      <c r="DN54" s="71">
        <f t="shared" si="56"/>
        <v>1131.5999999999999</v>
      </c>
      <c r="DO54" s="71">
        <f t="shared" si="56"/>
        <v>997</v>
      </c>
      <c r="DP54" s="71">
        <f t="shared" si="56"/>
        <v>1146.55</v>
      </c>
      <c r="DQ54" s="71">
        <f t="shared" si="56"/>
        <v>1024</v>
      </c>
      <c r="DR54" s="71">
        <f t="shared" si="56"/>
        <v>1177.5999999999999</v>
      </c>
      <c r="DS54" s="71">
        <f t="shared" si="56"/>
        <v>1037</v>
      </c>
      <c r="DT54" s="71">
        <f t="shared" si="56"/>
        <v>1192.55</v>
      </c>
      <c r="DU54" s="71">
        <f t="shared" si="56"/>
        <v>1071</v>
      </c>
      <c r="DV54" s="71">
        <f t="shared" si="56"/>
        <v>1231.6500000000001</v>
      </c>
      <c r="DW54" s="71">
        <f t="shared" si="56"/>
        <v>1097</v>
      </c>
      <c r="DX54" s="71">
        <f t="shared" si="56"/>
        <v>1261.55</v>
      </c>
      <c r="DY54" s="71">
        <f t="shared" si="56"/>
        <v>1191</v>
      </c>
      <c r="DZ54" s="71">
        <f t="shared" si="52"/>
        <v>1369.65</v>
      </c>
      <c r="EA54" s="55"/>
      <c r="EB54" s="55"/>
      <c r="EC54" s="72"/>
      <c r="ED54" s="72"/>
      <c r="EE54" s="72"/>
      <c r="EF54" s="72"/>
      <c r="EG54" s="72"/>
      <c r="EH54" s="72"/>
      <c r="EI54" s="55"/>
      <c r="EJ54" s="55"/>
      <c r="EK54" s="55"/>
      <c r="EL54" s="55"/>
      <c r="EM54" s="55"/>
      <c r="EN54" s="55"/>
      <c r="EO54" s="75"/>
      <c r="ER54" s="74">
        <v>23</v>
      </c>
      <c r="ES54" s="49">
        <v>27</v>
      </c>
      <c r="ET54" s="55">
        <f t="shared" si="41"/>
        <v>2.25</v>
      </c>
      <c r="EU54" s="55">
        <f t="shared" si="42"/>
        <v>5.625</v>
      </c>
      <c r="EV54" s="75">
        <v>3</v>
      </c>
      <c r="EX54" s="76">
        <v>1.5</v>
      </c>
      <c r="EY54" s="75">
        <v>23</v>
      </c>
      <c r="EZ54" s="77">
        <f>(EY54*1.2)*(Prices!$B$5/32)</f>
        <v>34.5</v>
      </c>
      <c r="FA54" s="82">
        <f>(EY54*1.3)*(Prices!$B$4/32)</f>
        <v>74.75</v>
      </c>
      <c r="FB54" s="82">
        <f>EV54*Prices!$B$2+EW54*Prices!$B$3</f>
        <v>120</v>
      </c>
      <c r="FC54" s="79">
        <f>EU54*Prices!$B$9</f>
        <v>33.75</v>
      </c>
      <c r="FD54" s="80">
        <f t="shared" si="2"/>
        <v>264.5</v>
      </c>
      <c r="FE54" s="80">
        <f>EU54*Prices!$B$10</f>
        <v>50.625</v>
      </c>
      <c r="FF54" s="80">
        <f t="shared" si="3"/>
        <v>281.375</v>
      </c>
      <c r="FG54" s="80">
        <f>EU54*Prices!$B$11</f>
        <v>56.25</v>
      </c>
      <c r="FH54" s="80">
        <f t="shared" si="4"/>
        <v>287</v>
      </c>
      <c r="FI54" s="80">
        <f>EU54*Prices!$B$12</f>
        <v>67.5</v>
      </c>
      <c r="FJ54" s="80">
        <f t="shared" si="5"/>
        <v>298.25</v>
      </c>
      <c r="FK54" s="80">
        <f>EU54*Prices!$B$13</f>
        <v>73.125</v>
      </c>
      <c r="FL54" s="80">
        <f t="shared" si="6"/>
        <v>303.875</v>
      </c>
      <c r="FM54" s="80">
        <f>EU54*Prices!$B$14</f>
        <v>87.1875</v>
      </c>
      <c r="FN54" s="80">
        <f t="shared" si="7"/>
        <v>317.9375</v>
      </c>
      <c r="FO54" s="80">
        <f>EU54*Prices!$B$15</f>
        <v>98.4375</v>
      </c>
      <c r="FP54" s="80">
        <f t="shared" si="8"/>
        <v>329.1875</v>
      </c>
      <c r="FQ54" s="80">
        <f>EU54*Prices!$B$16</f>
        <v>137.8125</v>
      </c>
      <c r="FR54" s="80">
        <f t="shared" si="9"/>
        <v>368.5625</v>
      </c>
      <c r="FS54" s="80">
        <f>EU54*Prices!$B$17</f>
        <v>0</v>
      </c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R54" s="74">
        <v>23</v>
      </c>
      <c r="GS54" s="49">
        <v>27</v>
      </c>
      <c r="GT54" s="55">
        <f t="shared" si="10"/>
        <v>2.25</v>
      </c>
      <c r="GU54" s="55">
        <f t="shared" si="11"/>
        <v>5.625</v>
      </c>
      <c r="GV54" s="75">
        <v>3</v>
      </c>
      <c r="GW54" s="75"/>
      <c r="GX54" s="76">
        <v>1.5</v>
      </c>
      <c r="GY54" s="75">
        <v>23</v>
      </c>
      <c r="GZ54" s="77">
        <f>(GY54*1.2)*(Prices!$B$5/32)</f>
        <v>34.5</v>
      </c>
      <c r="HA54" s="82">
        <f>(GY54*1.3)*(Prices!$C$4/32)</f>
        <v>59.800000000000004</v>
      </c>
      <c r="HB54" s="82">
        <f>GV54*Prices!$B$2+GW54*Prices!$B$3</f>
        <v>120</v>
      </c>
      <c r="HC54" s="79">
        <f>GU54*Prices!$B$9</f>
        <v>33.75</v>
      </c>
      <c r="HD54" s="80">
        <f t="shared" si="12"/>
        <v>249.55</v>
      </c>
      <c r="HE54" s="80">
        <f>GU54*Prices!$B$10</f>
        <v>50.625</v>
      </c>
      <c r="HF54" s="80">
        <f t="shared" si="13"/>
        <v>266.42500000000001</v>
      </c>
      <c r="HG54" s="80">
        <f>GU54*Prices!$B$11</f>
        <v>56.25</v>
      </c>
      <c r="HH54" s="80">
        <f t="shared" si="14"/>
        <v>272.05</v>
      </c>
      <c r="HI54" s="80">
        <f>GU54*Prices!$B$12</f>
        <v>67.5</v>
      </c>
      <c r="HJ54" s="80">
        <f t="shared" si="15"/>
        <v>283.3</v>
      </c>
      <c r="HK54" s="80">
        <f>GU54*Prices!$B$13</f>
        <v>73.125</v>
      </c>
      <c r="HL54" s="80">
        <f t="shared" si="16"/>
        <v>288.92500000000001</v>
      </c>
      <c r="HM54" s="80">
        <f>GU54*Prices!$B$14</f>
        <v>87.1875</v>
      </c>
      <c r="HN54" s="80">
        <f t="shared" si="17"/>
        <v>302.98750000000001</v>
      </c>
      <c r="HO54" s="80">
        <f>GU54*Prices!$B$15</f>
        <v>98.4375</v>
      </c>
      <c r="HP54" s="80">
        <f t="shared" si="18"/>
        <v>314.23750000000001</v>
      </c>
      <c r="HQ54" s="80">
        <f>GU54*Prices!$B$16</f>
        <v>137.8125</v>
      </c>
      <c r="HR54" s="80">
        <f t="shared" si="19"/>
        <v>353.61250000000001</v>
      </c>
      <c r="HS54" s="80">
        <f>GU54*Prices!$B$17</f>
        <v>0</v>
      </c>
      <c r="HT54" s="80"/>
      <c r="HU54" s="80"/>
      <c r="HV54" s="80"/>
      <c r="HW54" s="80"/>
      <c r="HX54" s="80"/>
      <c r="HY54" s="80"/>
      <c r="HZ54" s="80"/>
      <c r="IA54" s="80"/>
      <c r="IB54" s="80"/>
      <c r="IC54" s="80"/>
      <c r="ID54" s="80"/>
      <c r="IE54" s="80"/>
      <c r="IF54" s="80"/>
      <c r="IG54" s="80"/>
      <c r="IH54" s="80"/>
      <c r="IP54" s="75"/>
      <c r="IS54" s="74">
        <v>23</v>
      </c>
      <c r="IT54" s="49">
        <v>27</v>
      </c>
      <c r="IU54" s="55">
        <f t="shared" si="20"/>
        <v>2.25</v>
      </c>
      <c r="IV54" s="55">
        <f t="shared" si="21"/>
        <v>5.625</v>
      </c>
      <c r="IW54" s="75">
        <v>3</v>
      </c>
      <c r="IX54" s="75"/>
      <c r="IY54" s="76">
        <f t="shared" si="43"/>
        <v>148.15499999999997</v>
      </c>
      <c r="IZ54" s="75">
        <v>23</v>
      </c>
      <c r="JA54" s="77">
        <f>(IZ54*1.2)*(Prices!$B$5/32)</f>
        <v>34.5</v>
      </c>
      <c r="JB54" s="82">
        <f>(IZ54*1.3)*(Prices!$B$4/32)</f>
        <v>74.75</v>
      </c>
      <c r="JC54" s="82">
        <f>IW54*Prices!$B$2+IX54*Prices!$B$3</f>
        <v>120</v>
      </c>
      <c r="JD54" s="79">
        <f>IV54*Prices!$B$9</f>
        <v>33.75</v>
      </c>
      <c r="JE54" s="80">
        <f t="shared" si="22"/>
        <v>411.15499999999997</v>
      </c>
      <c r="JF54" s="80">
        <f>IV54*Prices!$B$10</f>
        <v>50.625</v>
      </c>
      <c r="JG54" s="80">
        <f t="shared" si="23"/>
        <v>428.03</v>
      </c>
      <c r="JH54" s="80">
        <f>IV54*Prices!$B$11</f>
        <v>56.25</v>
      </c>
      <c r="JI54" s="80">
        <f t="shared" si="24"/>
        <v>433.65499999999997</v>
      </c>
      <c r="JJ54" s="80">
        <f>IV54*Prices!$B$12</f>
        <v>67.5</v>
      </c>
      <c r="JK54" s="80">
        <f t="shared" si="25"/>
        <v>444.90499999999997</v>
      </c>
      <c r="JL54" s="80">
        <f>IV54*Prices!$B$13</f>
        <v>73.125</v>
      </c>
      <c r="JM54" s="80">
        <f t="shared" si="26"/>
        <v>450.53</v>
      </c>
      <c r="JN54" s="80">
        <f>IV54*Prices!$B$14</f>
        <v>87.1875</v>
      </c>
      <c r="JO54" s="80">
        <f t="shared" si="27"/>
        <v>464.59249999999997</v>
      </c>
      <c r="JP54" s="80">
        <f>IV54*Prices!$B$15</f>
        <v>98.4375</v>
      </c>
      <c r="JQ54" s="80">
        <f t="shared" si="28"/>
        <v>475.84249999999997</v>
      </c>
      <c r="JR54" s="80">
        <f>IV54*Prices!$B$16</f>
        <v>137.8125</v>
      </c>
      <c r="JS54" s="80">
        <f t="shared" si="29"/>
        <v>515.21749999999997</v>
      </c>
      <c r="JT54" s="80">
        <f>IV54*Prices!$B$17</f>
        <v>0</v>
      </c>
      <c r="JU54" s="80"/>
      <c r="JV54" s="80"/>
      <c r="JW54" s="80"/>
      <c r="JX54" s="80"/>
      <c r="JY54" s="80"/>
      <c r="JZ54" s="80"/>
      <c r="KA54" s="80"/>
      <c r="KB54" s="80"/>
      <c r="KC54" s="80"/>
      <c r="KD54" s="80"/>
      <c r="KE54" s="80"/>
      <c r="KF54" s="80"/>
      <c r="KG54" s="80"/>
      <c r="KH54" s="80"/>
      <c r="KI54" s="80"/>
      <c r="KJ54" s="80"/>
      <c r="KK54" s="80"/>
      <c r="KL54" s="80"/>
      <c r="KM54" s="80"/>
      <c r="KN54" s="80"/>
      <c r="KO54" s="80"/>
      <c r="KP54" s="80"/>
      <c r="KQ54" s="80"/>
      <c r="KR54" s="80"/>
      <c r="KS54" s="80"/>
      <c r="KT54" s="80"/>
      <c r="KU54" s="80"/>
      <c r="KV54" s="80"/>
      <c r="KW54" s="80"/>
      <c r="KX54" s="80"/>
      <c r="KY54" s="80"/>
      <c r="KZ54" s="80"/>
      <c r="LA54" s="197">
        <v>2</v>
      </c>
      <c r="LB54" s="200">
        <v>1</v>
      </c>
      <c r="LC54" s="82">
        <f t="shared" si="44"/>
        <v>55.679999999999993</v>
      </c>
      <c r="LD54" s="82">
        <f t="shared" si="45"/>
        <v>73.92</v>
      </c>
      <c r="LE54" s="82">
        <f t="shared" si="46"/>
        <v>12.375</v>
      </c>
      <c r="LF54" s="82">
        <f t="shared" si="47"/>
        <v>43.304999999999993</v>
      </c>
      <c r="LG54" s="80">
        <f t="shared" si="48"/>
        <v>61.545000000000002</v>
      </c>
      <c r="LH54" s="234">
        <f t="shared" si="49"/>
        <v>148.15499999999997</v>
      </c>
      <c r="LK54" s="74">
        <v>23</v>
      </c>
      <c r="LL54" s="49">
        <v>27</v>
      </c>
      <c r="LM54" s="55">
        <f t="shared" si="30"/>
        <v>2.25</v>
      </c>
      <c r="LN54" s="55">
        <f t="shared" si="31"/>
        <v>5.625</v>
      </c>
      <c r="LO54" s="75">
        <v>3</v>
      </c>
      <c r="LP54" s="75"/>
      <c r="LQ54" s="76">
        <f t="shared" si="50"/>
        <v>148.15499999999997</v>
      </c>
      <c r="LR54" s="75">
        <v>23</v>
      </c>
      <c r="LS54" s="77">
        <f>(LR54*1.2)*(Prices!$B$5/32)</f>
        <v>34.5</v>
      </c>
      <c r="LT54" s="82">
        <f>(LR54*1.3)*(Prices!$C$4/32)</f>
        <v>59.800000000000004</v>
      </c>
      <c r="LU54" s="82">
        <f>LO54*Prices!$B$2+LP54*Prices!$B$3</f>
        <v>120</v>
      </c>
      <c r="LV54" s="79">
        <f>LN54*Prices!$B$9</f>
        <v>33.75</v>
      </c>
      <c r="LW54" s="80">
        <f t="shared" si="32"/>
        <v>396.20499999999998</v>
      </c>
      <c r="LX54" s="80">
        <f>LN54*Prices!$B$10</f>
        <v>50.625</v>
      </c>
      <c r="LY54" s="80">
        <f t="shared" si="33"/>
        <v>413.08</v>
      </c>
      <c r="LZ54" s="80">
        <f>LN54*Prices!$B$11</f>
        <v>56.25</v>
      </c>
      <c r="MA54" s="80">
        <f t="shared" si="34"/>
        <v>418.70499999999998</v>
      </c>
      <c r="MB54" s="80">
        <f>LN54*Prices!$B$12</f>
        <v>67.5</v>
      </c>
      <c r="MC54" s="80">
        <f t="shared" si="35"/>
        <v>429.95499999999998</v>
      </c>
      <c r="MD54" s="80">
        <f>LN54*Prices!$B$13</f>
        <v>73.125</v>
      </c>
      <c r="ME54" s="80">
        <f t="shared" si="36"/>
        <v>435.58</v>
      </c>
      <c r="MF54" s="80">
        <f>LN54*Prices!$B$14</f>
        <v>87.1875</v>
      </c>
      <c r="MG54" s="80">
        <f t="shared" si="37"/>
        <v>449.64249999999998</v>
      </c>
      <c r="MH54" s="80">
        <f>LN54*Prices!$B$15</f>
        <v>98.4375</v>
      </c>
      <c r="MI54" s="80">
        <f t="shared" si="38"/>
        <v>460.89249999999998</v>
      </c>
      <c r="MJ54" s="80">
        <f>LN54*Prices!$B$16</f>
        <v>137.8125</v>
      </c>
      <c r="MK54" s="80">
        <f t="shared" si="39"/>
        <v>500.26749999999998</v>
      </c>
      <c r="ML54" s="80">
        <f>LN54*Prices!$B$17</f>
        <v>0</v>
      </c>
      <c r="MM54" s="80"/>
      <c r="MN54" s="80"/>
      <c r="MO54" s="80"/>
      <c r="MP54" s="80"/>
      <c r="MQ54" s="80"/>
      <c r="MR54" s="80"/>
      <c r="MS54" s="80"/>
      <c r="MT54" s="80"/>
      <c r="MU54" s="80"/>
      <c r="MV54" s="80"/>
      <c r="MW54" s="80"/>
      <c r="MX54" s="80"/>
      <c r="MY54" s="80"/>
      <c r="MZ54" s="80"/>
      <c r="NA54" s="80"/>
    </row>
    <row r="55" spans="1:365" ht="18" customHeight="1" x14ac:dyDescent="0.25">
      <c r="A55" s="160" t="s">
        <v>156</v>
      </c>
      <c r="B55" s="69" t="s">
        <v>93</v>
      </c>
      <c r="C55" s="69" t="str">
        <f t="shared" si="40"/>
        <v>Base Cab: 3 drawers, 1  Bottom, 2 top (28" to 30")</v>
      </c>
      <c r="D55" s="70" t="s">
        <v>151</v>
      </c>
      <c r="E55" s="68" t="s">
        <v>109</v>
      </c>
      <c r="F55" s="267" t="s">
        <v>156</v>
      </c>
      <c r="G55" s="261">
        <f>ROUND(FD55/Prices!$B$27,0)</f>
        <v>656</v>
      </c>
      <c r="H55" s="71">
        <f>G55*Prices!$B$6+G55</f>
        <v>754.4</v>
      </c>
      <c r="I55" s="71">
        <f>ROUND(FF55/Prices!$B$27,0)</f>
        <v>700</v>
      </c>
      <c r="J55" s="71">
        <f>I55*Prices!$B$6+I55</f>
        <v>805</v>
      </c>
      <c r="K55" s="71">
        <f>ROUND(FH55/Prices!$B$27,0)</f>
        <v>715</v>
      </c>
      <c r="L55" s="71">
        <f>K55*Prices!$B$6+K55</f>
        <v>822.25</v>
      </c>
      <c r="M55" s="71">
        <f>ROUND(FJ55/Prices!$B$27,0)</f>
        <v>745</v>
      </c>
      <c r="N55" s="71">
        <f>M55*Prices!$B$6+M55</f>
        <v>856.75</v>
      </c>
      <c r="O55" s="71">
        <f>ROUND(FL55/Prices!$B$27,0)</f>
        <v>760</v>
      </c>
      <c r="P55" s="71">
        <f>O55*Prices!$B$6+O55</f>
        <v>874</v>
      </c>
      <c r="Q55" s="71">
        <f>ROUND(FN55/Prices!$B$27,0)</f>
        <v>797</v>
      </c>
      <c r="R55" s="71">
        <f>Q55*Prices!$B$6+Q55</f>
        <v>916.55</v>
      </c>
      <c r="S55" s="71">
        <f>ROUND(FP55/Prices!$B$27,0)</f>
        <v>827</v>
      </c>
      <c r="T55" s="71">
        <f>S55*Prices!$B$6+S55</f>
        <v>951.05</v>
      </c>
      <c r="U55" s="71">
        <f>ROUND(FR55/Prices!$B$27,0)</f>
        <v>931</v>
      </c>
      <c r="V55" s="71">
        <f>U55*Prices!$B$6+U55</f>
        <v>1070.6500000000001</v>
      </c>
      <c r="W55" s="55"/>
      <c r="X55" s="55"/>
      <c r="Y55" s="55"/>
      <c r="Z55" s="55"/>
      <c r="AA55" s="55"/>
      <c r="AB55" s="71">
        <f>ROUND(HD55/Prices!$B$27,0)</f>
        <v>618</v>
      </c>
      <c r="AC55" s="71">
        <f>AB55*Prices!$B$6+AB55</f>
        <v>710.7</v>
      </c>
      <c r="AD55" s="71">
        <f>ROUND(HF55/Prices!$B$27,0)</f>
        <v>662</v>
      </c>
      <c r="AE55" s="71">
        <f>AD55*Prices!$B$6+AD55</f>
        <v>761.3</v>
      </c>
      <c r="AF55" s="71">
        <f>ROUND(HH55/Prices!$B$27,0)</f>
        <v>677</v>
      </c>
      <c r="AG55" s="71">
        <f>AF55*Prices!$B$6+AF55</f>
        <v>778.55</v>
      </c>
      <c r="AH55" s="71">
        <f>ROUND(HJ55/Prices!$B$27,0)</f>
        <v>707</v>
      </c>
      <c r="AI55" s="71">
        <f>AH55*Prices!$B$6+AH55</f>
        <v>813.05</v>
      </c>
      <c r="AJ55" s="71">
        <f>ROUND(HL55/Prices!$B$27,0)</f>
        <v>722</v>
      </c>
      <c r="AK55" s="71">
        <f>AJ55*Prices!$B$6+AJ55</f>
        <v>830.3</v>
      </c>
      <c r="AL55" s="71">
        <f>ROUND(HN55/Prices!$B$27,0)</f>
        <v>759</v>
      </c>
      <c r="AM55" s="71">
        <f>AL55*Prices!$B$6+AL55</f>
        <v>872.85</v>
      </c>
      <c r="AN55" s="71">
        <f>ROUND(HP55/Prices!$B$27,0)</f>
        <v>789</v>
      </c>
      <c r="AO55" s="71">
        <f>AN55*Prices!$B$6+AN55</f>
        <v>907.35</v>
      </c>
      <c r="AP55" s="71">
        <f>ROUND(HR55/Prices!$B$27,0)</f>
        <v>893</v>
      </c>
      <c r="AQ55" s="71">
        <f>AP55*Prices!$B$6+AP55</f>
        <v>1026.95</v>
      </c>
      <c r="AW55" s="71">
        <f t="shared" si="55"/>
        <v>618</v>
      </c>
      <c r="AX55" s="71">
        <f t="shared" si="55"/>
        <v>710.7</v>
      </c>
      <c r="AY55" s="71">
        <f t="shared" si="55"/>
        <v>662</v>
      </c>
      <c r="AZ55" s="71">
        <f t="shared" si="55"/>
        <v>761.3</v>
      </c>
      <c r="BA55" s="71">
        <f t="shared" si="55"/>
        <v>677</v>
      </c>
      <c r="BB55" s="71">
        <f t="shared" si="55"/>
        <v>778.55</v>
      </c>
      <c r="BC55" s="71">
        <f t="shared" si="55"/>
        <v>707</v>
      </c>
      <c r="BD55" s="71">
        <f t="shared" si="55"/>
        <v>813.05</v>
      </c>
      <c r="BE55" s="71">
        <f t="shared" si="55"/>
        <v>722</v>
      </c>
      <c r="BF55" s="71">
        <f t="shared" si="55"/>
        <v>830.3</v>
      </c>
      <c r="BG55" s="71">
        <f t="shared" si="55"/>
        <v>759</v>
      </c>
      <c r="BH55" s="71">
        <f t="shared" si="55"/>
        <v>872.85</v>
      </c>
      <c r="BI55" s="71">
        <f t="shared" si="55"/>
        <v>789</v>
      </c>
      <c r="BJ55" s="71">
        <f t="shared" si="55"/>
        <v>907.35</v>
      </c>
      <c r="BK55" s="71">
        <f t="shared" si="55"/>
        <v>893</v>
      </c>
      <c r="BL55" s="71">
        <f t="shared" si="51"/>
        <v>1026.95</v>
      </c>
      <c r="BM55" s="55"/>
      <c r="BN55" s="72"/>
      <c r="BO55" s="72"/>
      <c r="BP55" s="72"/>
      <c r="BQ55" s="72"/>
      <c r="BR55" s="72"/>
      <c r="BS55" s="72"/>
      <c r="BT55" s="55"/>
      <c r="BU55" s="71">
        <f>ROUND(JE55/Prices!$B$27,0)</f>
        <v>1023</v>
      </c>
      <c r="BV55" s="71">
        <f>BU55*Prices!$B$6+BU55</f>
        <v>1176.45</v>
      </c>
      <c r="BW55" s="71">
        <f>ROUND(JG55/Prices!$B$27,0)</f>
        <v>1067</v>
      </c>
      <c r="BX55" s="71">
        <f>BW55*Prices!$B$6+BW55</f>
        <v>1227.05</v>
      </c>
      <c r="BY55" s="71">
        <f>ROUND(JI55/Prices!$B$27,0)</f>
        <v>1082</v>
      </c>
      <c r="BZ55" s="71">
        <f>BY55*Prices!$B$6+BY55</f>
        <v>1244.3</v>
      </c>
      <c r="CA55" s="71">
        <f>ROUND(JK55/Prices!$B$27,0)</f>
        <v>1112</v>
      </c>
      <c r="CB55" s="71">
        <f>CA55*Prices!$B$6+CA55</f>
        <v>1278.8</v>
      </c>
      <c r="CC55" s="71">
        <f>ROUND(JM55/Prices!$B$27,0)</f>
        <v>1127</v>
      </c>
      <c r="CD55" s="71">
        <f>CC55*Prices!$B$6+CC55</f>
        <v>1296.05</v>
      </c>
      <c r="CE55" s="71">
        <f>ROUND(JO55/Prices!$B$27,0)</f>
        <v>1164</v>
      </c>
      <c r="CF55" s="71">
        <f>CE55*Prices!$B$6+CE55</f>
        <v>1338.6</v>
      </c>
      <c r="CG55" s="71">
        <f>ROUND(JQ55/Prices!$B$27,0)</f>
        <v>1194</v>
      </c>
      <c r="CH55" s="71">
        <f>CG55*Prices!$B$6+CG55</f>
        <v>1373.1</v>
      </c>
      <c r="CI55" s="71">
        <f>ROUND(JS55/Prices!$B$27,0)</f>
        <v>1298</v>
      </c>
      <c r="CJ55" s="71">
        <f>CI55*Prices!$B$6+CI55</f>
        <v>1492.7</v>
      </c>
      <c r="CK55" s="55"/>
      <c r="CL55" s="55"/>
      <c r="CM55" s="55"/>
      <c r="CN55" s="55"/>
      <c r="CO55" s="55"/>
      <c r="CP55" s="71">
        <f>ROUND(LW55/Prices!$B$27,0)</f>
        <v>985</v>
      </c>
      <c r="CQ55" s="71">
        <f>CP55*Prices!$B$6+CP55</f>
        <v>1132.75</v>
      </c>
      <c r="CR55" s="71">
        <f>ROUND(LY55/Prices!$B$27,0)</f>
        <v>1029</v>
      </c>
      <c r="CS55" s="71">
        <f>CR55*Prices!$B$6+CR55</f>
        <v>1183.3499999999999</v>
      </c>
      <c r="CT55" s="71">
        <f>ROUND(MA55/Prices!$B$27,0)</f>
        <v>1044</v>
      </c>
      <c r="CU55" s="71">
        <f>CT55*Prices!$B$6+CT55</f>
        <v>1200.5999999999999</v>
      </c>
      <c r="CV55" s="71">
        <f>ROUND(MC55/Prices!$B$27,0)</f>
        <v>1074</v>
      </c>
      <c r="CW55" s="71">
        <f>CV55*Prices!$B$6+CV55</f>
        <v>1235.0999999999999</v>
      </c>
      <c r="CX55" s="71">
        <f>ROUND(ME55/Prices!$B$27,0)</f>
        <v>1089</v>
      </c>
      <c r="CY55" s="71">
        <f>CX55*Prices!$B$6+CX55</f>
        <v>1252.3499999999999</v>
      </c>
      <c r="CZ55" s="71">
        <f>ROUND(MG55/Prices!$B$27,0)</f>
        <v>1126</v>
      </c>
      <c r="DA55" s="71">
        <f>CZ55*Prices!$B$6+CZ55</f>
        <v>1294.9000000000001</v>
      </c>
      <c r="DB55" s="71">
        <f>ROUND(MI55/Prices!$B$27,0)</f>
        <v>1156</v>
      </c>
      <c r="DC55" s="71">
        <f>DB55*Prices!$B$6+DB55</f>
        <v>1329.4</v>
      </c>
      <c r="DD55" s="71">
        <f>ROUND(MK55/Prices!$B$27,0)</f>
        <v>1260</v>
      </c>
      <c r="DE55" s="71">
        <f>DD55*Prices!$B$6+DD55</f>
        <v>1449</v>
      </c>
      <c r="DK55" s="71">
        <f t="shared" si="56"/>
        <v>985</v>
      </c>
      <c r="DL55" s="71">
        <f t="shared" si="56"/>
        <v>1132.75</v>
      </c>
      <c r="DM55" s="71">
        <f t="shared" si="56"/>
        <v>1029</v>
      </c>
      <c r="DN55" s="71">
        <f t="shared" si="56"/>
        <v>1183.3499999999999</v>
      </c>
      <c r="DO55" s="71">
        <f t="shared" si="56"/>
        <v>1044</v>
      </c>
      <c r="DP55" s="71">
        <f t="shared" si="56"/>
        <v>1200.5999999999999</v>
      </c>
      <c r="DQ55" s="71">
        <f t="shared" si="56"/>
        <v>1074</v>
      </c>
      <c r="DR55" s="71">
        <f t="shared" si="56"/>
        <v>1235.0999999999999</v>
      </c>
      <c r="DS55" s="71">
        <f t="shared" si="56"/>
        <v>1089</v>
      </c>
      <c r="DT55" s="71">
        <f t="shared" si="56"/>
        <v>1252.3499999999999</v>
      </c>
      <c r="DU55" s="71">
        <f t="shared" si="56"/>
        <v>1126</v>
      </c>
      <c r="DV55" s="71">
        <f t="shared" si="56"/>
        <v>1294.9000000000001</v>
      </c>
      <c r="DW55" s="71">
        <f t="shared" si="56"/>
        <v>1156</v>
      </c>
      <c r="DX55" s="71">
        <f t="shared" si="56"/>
        <v>1329.4</v>
      </c>
      <c r="DY55" s="71">
        <f t="shared" si="56"/>
        <v>1260</v>
      </c>
      <c r="DZ55" s="71">
        <f t="shared" si="52"/>
        <v>1449</v>
      </c>
      <c r="EA55" s="55"/>
      <c r="EB55" s="55"/>
      <c r="EC55" s="72"/>
      <c r="ED55" s="72"/>
      <c r="EE55" s="72"/>
      <c r="EF55" s="72"/>
      <c r="EG55" s="72"/>
      <c r="EH55" s="72"/>
      <c r="EI55" s="55"/>
      <c r="EJ55" s="55"/>
      <c r="EK55" s="55"/>
      <c r="EL55" s="55"/>
      <c r="EM55" s="55"/>
      <c r="EN55" s="55"/>
      <c r="EO55" s="75"/>
      <c r="ER55" s="74">
        <v>24.5</v>
      </c>
      <c r="ES55" s="49">
        <v>30</v>
      </c>
      <c r="ET55" s="55">
        <f t="shared" si="41"/>
        <v>2.5</v>
      </c>
      <c r="EU55" s="55">
        <f t="shared" si="42"/>
        <v>6.25</v>
      </c>
      <c r="EV55" s="75">
        <v>3</v>
      </c>
      <c r="EX55" s="76">
        <v>1.5</v>
      </c>
      <c r="EY55" s="75">
        <v>24.5</v>
      </c>
      <c r="EZ55" s="77">
        <f>(EY55*1.2)*(Prices!$B$5/32)</f>
        <v>36.75</v>
      </c>
      <c r="FA55" s="82">
        <f>(EY55*1.3)*(Prices!$B$4/32)</f>
        <v>79.625</v>
      </c>
      <c r="FB55" s="82">
        <f>EV55*Prices!$B$2+EW55*Prices!$B$3</f>
        <v>120</v>
      </c>
      <c r="FC55" s="79">
        <f>EU55*Prices!$B$9</f>
        <v>37.5</v>
      </c>
      <c r="FD55" s="80">
        <f t="shared" si="2"/>
        <v>275.375</v>
      </c>
      <c r="FE55" s="80">
        <f>EU55*Prices!$B$10</f>
        <v>56.25</v>
      </c>
      <c r="FF55" s="80">
        <f t="shared" si="3"/>
        <v>294.125</v>
      </c>
      <c r="FG55" s="80">
        <f>EU55*Prices!$B$11</f>
        <v>62.5</v>
      </c>
      <c r="FH55" s="80">
        <f t="shared" si="4"/>
        <v>300.375</v>
      </c>
      <c r="FI55" s="80">
        <f>EU55*Prices!$B$12</f>
        <v>75</v>
      </c>
      <c r="FJ55" s="80">
        <f t="shared" si="5"/>
        <v>312.875</v>
      </c>
      <c r="FK55" s="80">
        <f>EU55*Prices!$B$13</f>
        <v>81.25</v>
      </c>
      <c r="FL55" s="80">
        <f t="shared" si="6"/>
        <v>319.125</v>
      </c>
      <c r="FM55" s="80">
        <f>EU55*Prices!$B$14</f>
        <v>96.875</v>
      </c>
      <c r="FN55" s="80">
        <f t="shared" si="7"/>
        <v>334.75</v>
      </c>
      <c r="FO55" s="80">
        <f>EU55*Prices!$B$15</f>
        <v>109.375</v>
      </c>
      <c r="FP55" s="80">
        <f t="shared" si="8"/>
        <v>347.25</v>
      </c>
      <c r="FQ55" s="80">
        <f>EU55*Prices!$B$16</f>
        <v>153.125</v>
      </c>
      <c r="FR55" s="80">
        <f t="shared" si="9"/>
        <v>391</v>
      </c>
      <c r="FS55" s="80">
        <f>EU55*Prices!$B$17</f>
        <v>0</v>
      </c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R55" s="74">
        <v>24.5</v>
      </c>
      <c r="GS55" s="49">
        <v>30</v>
      </c>
      <c r="GT55" s="55">
        <f t="shared" si="10"/>
        <v>2.5</v>
      </c>
      <c r="GU55" s="55">
        <f t="shared" si="11"/>
        <v>6.25</v>
      </c>
      <c r="GV55" s="75">
        <v>3</v>
      </c>
      <c r="GW55" s="75"/>
      <c r="GX55" s="76">
        <v>1.5</v>
      </c>
      <c r="GY55" s="75">
        <v>24.5</v>
      </c>
      <c r="GZ55" s="77">
        <f>(GY55*1.2)*(Prices!$B$5/32)</f>
        <v>36.75</v>
      </c>
      <c r="HA55" s="82">
        <f>(GY55*1.3)*(Prices!$C$4/32)</f>
        <v>63.7</v>
      </c>
      <c r="HB55" s="82">
        <f>GV55*Prices!$B$2+GW55*Prices!$B$3</f>
        <v>120</v>
      </c>
      <c r="HC55" s="79">
        <f>GU55*Prices!$B$9</f>
        <v>37.5</v>
      </c>
      <c r="HD55" s="80">
        <f t="shared" si="12"/>
        <v>259.45</v>
      </c>
      <c r="HE55" s="80">
        <f>GU55*Prices!$B$10</f>
        <v>56.25</v>
      </c>
      <c r="HF55" s="80">
        <f t="shared" si="13"/>
        <v>278.2</v>
      </c>
      <c r="HG55" s="80">
        <f>GU55*Prices!$B$11</f>
        <v>62.5</v>
      </c>
      <c r="HH55" s="80">
        <f t="shared" si="14"/>
        <v>284.45</v>
      </c>
      <c r="HI55" s="80">
        <f>GU55*Prices!$B$12</f>
        <v>75</v>
      </c>
      <c r="HJ55" s="80">
        <f t="shared" si="15"/>
        <v>296.95</v>
      </c>
      <c r="HK55" s="80">
        <f>GU55*Prices!$B$13</f>
        <v>81.25</v>
      </c>
      <c r="HL55" s="80">
        <f t="shared" si="16"/>
        <v>303.2</v>
      </c>
      <c r="HM55" s="80">
        <f>GU55*Prices!$B$14</f>
        <v>96.875</v>
      </c>
      <c r="HN55" s="80">
        <f t="shared" si="17"/>
        <v>318.82499999999999</v>
      </c>
      <c r="HO55" s="80">
        <f>GU55*Prices!$B$15</f>
        <v>109.375</v>
      </c>
      <c r="HP55" s="80">
        <f t="shared" si="18"/>
        <v>331.32499999999999</v>
      </c>
      <c r="HQ55" s="80">
        <f>GU55*Prices!$B$16</f>
        <v>153.125</v>
      </c>
      <c r="HR55" s="80">
        <f t="shared" si="19"/>
        <v>375.07499999999999</v>
      </c>
      <c r="HS55" s="80">
        <f>GU55*Prices!$B$17</f>
        <v>0</v>
      </c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0"/>
      <c r="IE55" s="80"/>
      <c r="IF55" s="80"/>
      <c r="IG55" s="80"/>
      <c r="IH55" s="80"/>
      <c r="IP55" s="75"/>
      <c r="IS55" s="74">
        <v>24.5</v>
      </c>
      <c r="IT55" s="49">
        <v>30</v>
      </c>
      <c r="IU55" s="55">
        <f t="shared" si="20"/>
        <v>2.5</v>
      </c>
      <c r="IV55" s="55">
        <f t="shared" si="21"/>
        <v>6.25</v>
      </c>
      <c r="IW55" s="75">
        <v>3</v>
      </c>
      <c r="IX55" s="75"/>
      <c r="IY55" s="76">
        <f t="shared" si="43"/>
        <v>155.61000000000001</v>
      </c>
      <c r="IZ55" s="75">
        <v>24.5</v>
      </c>
      <c r="JA55" s="77">
        <f>(IZ55*1.2)*(Prices!$B$5/32)</f>
        <v>36.75</v>
      </c>
      <c r="JB55" s="82">
        <f>(IZ55*1.3)*(Prices!$B$4/32)</f>
        <v>79.625</v>
      </c>
      <c r="JC55" s="82">
        <f>IW55*Prices!$B$2+IX55*Prices!$B$3</f>
        <v>120</v>
      </c>
      <c r="JD55" s="79">
        <f>IV55*Prices!$B$9</f>
        <v>37.5</v>
      </c>
      <c r="JE55" s="80">
        <f t="shared" si="22"/>
        <v>429.48500000000001</v>
      </c>
      <c r="JF55" s="80">
        <f>IV55*Prices!$B$10</f>
        <v>56.25</v>
      </c>
      <c r="JG55" s="80">
        <f t="shared" si="23"/>
        <v>448.23500000000001</v>
      </c>
      <c r="JH55" s="80">
        <f>IV55*Prices!$B$11</f>
        <v>62.5</v>
      </c>
      <c r="JI55" s="80">
        <f t="shared" si="24"/>
        <v>454.48500000000001</v>
      </c>
      <c r="JJ55" s="80">
        <f>IV55*Prices!$B$12</f>
        <v>75</v>
      </c>
      <c r="JK55" s="80">
        <f t="shared" si="25"/>
        <v>466.98500000000001</v>
      </c>
      <c r="JL55" s="80">
        <f>IV55*Prices!$B$13</f>
        <v>81.25</v>
      </c>
      <c r="JM55" s="80">
        <f t="shared" si="26"/>
        <v>473.23500000000001</v>
      </c>
      <c r="JN55" s="80">
        <f>IV55*Prices!$B$14</f>
        <v>96.875</v>
      </c>
      <c r="JO55" s="80">
        <f t="shared" si="27"/>
        <v>488.86</v>
      </c>
      <c r="JP55" s="80">
        <f>IV55*Prices!$B$15</f>
        <v>109.375</v>
      </c>
      <c r="JQ55" s="80">
        <f t="shared" si="28"/>
        <v>501.36</v>
      </c>
      <c r="JR55" s="80">
        <f>IV55*Prices!$B$16</f>
        <v>153.125</v>
      </c>
      <c r="JS55" s="80">
        <f t="shared" si="29"/>
        <v>545.11</v>
      </c>
      <c r="JT55" s="80">
        <f>IV55*Prices!$B$17</f>
        <v>0</v>
      </c>
      <c r="JU55" s="80"/>
      <c r="JV55" s="80"/>
      <c r="JW55" s="80"/>
      <c r="JX55" s="80"/>
      <c r="JY55" s="80"/>
      <c r="JZ55" s="80"/>
      <c r="KA55" s="80"/>
      <c r="KB55" s="80"/>
      <c r="KC55" s="80"/>
      <c r="KD55" s="80"/>
      <c r="KE55" s="80"/>
      <c r="KF55" s="80"/>
      <c r="KG55" s="80"/>
      <c r="KH55" s="80"/>
      <c r="KI55" s="80"/>
      <c r="KJ55" s="80"/>
      <c r="KK55" s="80"/>
      <c r="KL55" s="80"/>
      <c r="KM55" s="80"/>
      <c r="KN55" s="80"/>
      <c r="KO55" s="80"/>
      <c r="KP55" s="80"/>
      <c r="KQ55" s="80"/>
      <c r="KR55" s="80"/>
      <c r="KS55" s="80"/>
      <c r="KT55" s="80"/>
      <c r="KU55" s="80"/>
      <c r="KV55" s="80"/>
      <c r="KW55" s="80"/>
      <c r="KX55" s="80"/>
      <c r="KY55" s="80"/>
      <c r="KZ55" s="80"/>
      <c r="LA55" s="197">
        <v>2</v>
      </c>
      <c r="LB55" s="200">
        <v>1</v>
      </c>
      <c r="LC55" s="82">
        <f t="shared" si="44"/>
        <v>59.16</v>
      </c>
      <c r="LD55" s="82">
        <f t="shared" si="45"/>
        <v>78.540000000000006</v>
      </c>
      <c r="LE55" s="82">
        <f t="shared" si="46"/>
        <v>13.75</v>
      </c>
      <c r="LF55" s="82">
        <f t="shared" si="47"/>
        <v>45.41</v>
      </c>
      <c r="LG55" s="80">
        <f t="shared" si="48"/>
        <v>64.790000000000006</v>
      </c>
      <c r="LH55" s="234">
        <f t="shared" si="49"/>
        <v>155.61000000000001</v>
      </c>
      <c r="LK55" s="74">
        <v>24.5</v>
      </c>
      <c r="LL55" s="49">
        <v>30</v>
      </c>
      <c r="LM55" s="55">
        <f t="shared" si="30"/>
        <v>2.5</v>
      </c>
      <c r="LN55" s="55">
        <f t="shared" si="31"/>
        <v>6.25</v>
      </c>
      <c r="LO55" s="75">
        <v>3</v>
      </c>
      <c r="LP55" s="75"/>
      <c r="LQ55" s="76">
        <f t="shared" si="50"/>
        <v>155.61000000000001</v>
      </c>
      <c r="LR55" s="75">
        <v>24.5</v>
      </c>
      <c r="LS55" s="77">
        <f>(LR55*1.2)*(Prices!$B$5/32)</f>
        <v>36.75</v>
      </c>
      <c r="LT55" s="82">
        <f>(LR55*1.3)*(Prices!$C$4/32)</f>
        <v>63.7</v>
      </c>
      <c r="LU55" s="82">
        <f>LO55*Prices!$B$2+LP55*Prices!$B$3</f>
        <v>120</v>
      </c>
      <c r="LV55" s="79">
        <f>LN55*Prices!$B$9</f>
        <v>37.5</v>
      </c>
      <c r="LW55" s="80">
        <f t="shared" si="32"/>
        <v>413.56</v>
      </c>
      <c r="LX55" s="80">
        <f>LN55*Prices!$B$10</f>
        <v>56.25</v>
      </c>
      <c r="LY55" s="80">
        <f t="shared" si="33"/>
        <v>432.31</v>
      </c>
      <c r="LZ55" s="80">
        <f>LN55*Prices!$B$11</f>
        <v>62.5</v>
      </c>
      <c r="MA55" s="80">
        <f t="shared" si="34"/>
        <v>438.56</v>
      </c>
      <c r="MB55" s="80">
        <f>LN55*Prices!$B$12</f>
        <v>75</v>
      </c>
      <c r="MC55" s="80">
        <f t="shared" si="35"/>
        <v>451.06</v>
      </c>
      <c r="MD55" s="80">
        <f>LN55*Prices!$B$13</f>
        <v>81.25</v>
      </c>
      <c r="ME55" s="80">
        <f t="shared" si="36"/>
        <v>457.31</v>
      </c>
      <c r="MF55" s="80">
        <f>LN55*Prices!$B$14</f>
        <v>96.875</v>
      </c>
      <c r="MG55" s="80">
        <f t="shared" si="37"/>
        <v>472.935</v>
      </c>
      <c r="MH55" s="80">
        <f>LN55*Prices!$B$15</f>
        <v>109.375</v>
      </c>
      <c r="MI55" s="80">
        <f t="shared" si="38"/>
        <v>485.435</v>
      </c>
      <c r="MJ55" s="80">
        <f>LN55*Prices!$B$16</f>
        <v>153.125</v>
      </c>
      <c r="MK55" s="80">
        <f t="shared" si="39"/>
        <v>529.18499999999995</v>
      </c>
      <c r="ML55" s="80">
        <f>LN55*Prices!$B$17</f>
        <v>0</v>
      </c>
      <c r="MM55" s="80"/>
      <c r="MN55" s="80"/>
      <c r="MO55" s="80"/>
      <c r="MP55" s="80"/>
      <c r="MQ55" s="80"/>
      <c r="MR55" s="80"/>
      <c r="MS55" s="80"/>
      <c r="MT55" s="80"/>
      <c r="MU55" s="80"/>
      <c r="MV55" s="80"/>
      <c r="MW55" s="80"/>
      <c r="MX55" s="80"/>
      <c r="MY55" s="80"/>
      <c r="MZ55" s="80"/>
      <c r="NA55" s="80"/>
    </row>
    <row r="56" spans="1:365" ht="18" customHeight="1" x14ac:dyDescent="0.25">
      <c r="A56" s="160" t="s">
        <v>157</v>
      </c>
      <c r="B56" s="69" t="s">
        <v>93</v>
      </c>
      <c r="C56" s="69" t="str">
        <f t="shared" si="40"/>
        <v>Base Cab: 3 drawers, 1  Bottom, 2 top (31" to 33")</v>
      </c>
      <c r="D56" s="70" t="s">
        <v>151</v>
      </c>
      <c r="E56" s="68" t="s">
        <v>111</v>
      </c>
      <c r="F56" s="267" t="s">
        <v>157</v>
      </c>
      <c r="G56" s="261">
        <f>ROUND(FD56/Prices!$B$27,0)</f>
        <v>682</v>
      </c>
      <c r="H56" s="71">
        <f>G56*Prices!$B$6+G56</f>
        <v>784.3</v>
      </c>
      <c r="I56" s="71">
        <f>ROUND(FF56/Prices!$B$27,0)</f>
        <v>731</v>
      </c>
      <c r="J56" s="71">
        <f>I56*Prices!$B$6+I56</f>
        <v>840.65</v>
      </c>
      <c r="K56" s="71">
        <f>ROUND(FH56/Prices!$B$27,0)</f>
        <v>747</v>
      </c>
      <c r="L56" s="71">
        <f>K56*Prices!$B$6+K56</f>
        <v>859.05</v>
      </c>
      <c r="M56" s="71">
        <f>ROUND(FJ56/Prices!$B$27,0)</f>
        <v>780</v>
      </c>
      <c r="N56" s="71">
        <f>M56*Prices!$B$6+M56</f>
        <v>897</v>
      </c>
      <c r="O56" s="71">
        <f>ROUND(FL56/Prices!$B$27,0)</f>
        <v>796</v>
      </c>
      <c r="P56" s="71">
        <f>O56*Prices!$B$6+O56</f>
        <v>915.4</v>
      </c>
      <c r="Q56" s="71">
        <f>ROUND(FN56/Prices!$B$27,0)</f>
        <v>837</v>
      </c>
      <c r="R56" s="71">
        <f>Q56*Prices!$B$6+Q56</f>
        <v>962.55</v>
      </c>
      <c r="S56" s="71">
        <f>ROUND(FP56/Prices!$B$27,0)</f>
        <v>870</v>
      </c>
      <c r="T56" s="71">
        <f>S56*Prices!$B$6+S56</f>
        <v>1000.5</v>
      </c>
      <c r="U56" s="71">
        <f>ROUND(FR56/Prices!$B$27,0)</f>
        <v>984</v>
      </c>
      <c r="V56" s="71">
        <f>U56*Prices!$B$6+U56</f>
        <v>1131.5999999999999</v>
      </c>
      <c r="W56" s="55"/>
      <c r="X56" s="55"/>
      <c r="Y56" s="55"/>
      <c r="Z56" s="55"/>
      <c r="AA56" s="55"/>
      <c r="AB56" s="71">
        <f>ROUND(HD56/Prices!$B$27,0)</f>
        <v>641</v>
      </c>
      <c r="AC56" s="71">
        <f>AB56*Prices!$B$6+AB56</f>
        <v>737.15</v>
      </c>
      <c r="AD56" s="71">
        <f>ROUND(HF56/Prices!$B$27,0)</f>
        <v>690</v>
      </c>
      <c r="AE56" s="71">
        <f>AD56*Prices!$B$6+AD56</f>
        <v>793.5</v>
      </c>
      <c r="AF56" s="71">
        <f>ROUND(HH56/Prices!$B$27,0)</f>
        <v>707</v>
      </c>
      <c r="AG56" s="71">
        <f>AF56*Prices!$B$6+AF56</f>
        <v>813.05</v>
      </c>
      <c r="AH56" s="71">
        <f>ROUND(HJ56/Prices!$B$27,0)</f>
        <v>740</v>
      </c>
      <c r="AI56" s="71">
        <f>AH56*Prices!$B$6+AH56</f>
        <v>851</v>
      </c>
      <c r="AJ56" s="71">
        <f>ROUND(HL56/Prices!$B$27,0)</f>
        <v>756</v>
      </c>
      <c r="AK56" s="71">
        <f>AJ56*Prices!$B$6+AJ56</f>
        <v>869.4</v>
      </c>
      <c r="AL56" s="71">
        <f>ROUND(HN56/Prices!$B$27,0)</f>
        <v>797</v>
      </c>
      <c r="AM56" s="71">
        <f>AL56*Prices!$B$6+AL56</f>
        <v>916.55</v>
      </c>
      <c r="AN56" s="71">
        <f>ROUND(HP56/Prices!$B$27,0)</f>
        <v>830</v>
      </c>
      <c r="AO56" s="71">
        <f>AN56*Prices!$B$6+AN56</f>
        <v>954.5</v>
      </c>
      <c r="AP56" s="71">
        <f>ROUND(HR56/Prices!$B$27,0)</f>
        <v>944</v>
      </c>
      <c r="AQ56" s="71">
        <f>AP56*Prices!$B$6+AP56</f>
        <v>1085.5999999999999</v>
      </c>
      <c r="AW56" s="71">
        <f t="shared" si="55"/>
        <v>641</v>
      </c>
      <c r="AX56" s="71">
        <f t="shared" si="55"/>
        <v>737.15</v>
      </c>
      <c r="AY56" s="71">
        <f t="shared" si="55"/>
        <v>690</v>
      </c>
      <c r="AZ56" s="71">
        <f t="shared" si="55"/>
        <v>793.5</v>
      </c>
      <c r="BA56" s="71">
        <f t="shared" si="55"/>
        <v>707</v>
      </c>
      <c r="BB56" s="71">
        <f t="shared" si="55"/>
        <v>813.05</v>
      </c>
      <c r="BC56" s="71">
        <f t="shared" si="55"/>
        <v>740</v>
      </c>
      <c r="BD56" s="71">
        <f t="shared" si="55"/>
        <v>851</v>
      </c>
      <c r="BE56" s="71">
        <f t="shared" si="55"/>
        <v>756</v>
      </c>
      <c r="BF56" s="71">
        <f t="shared" si="55"/>
        <v>869.4</v>
      </c>
      <c r="BG56" s="71">
        <f t="shared" si="55"/>
        <v>797</v>
      </c>
      <c r="BH56" s="71">
        <f t="shared" si="55"/>
        <v>916.55</v>
      </c>
      <c r="BI56" s="71">
        <f t="shared" si="55"/>
        <v>830</v>
      </c>
      <c r="BJ56" s="71">
        <f t="shared" si="55"/>
        <v>954.5</v>
      </c>
      <c r="BK56" s="71">
        <f t="shared" si="55"/>
        <v>944</v>
      </c>
      <c r="BL56" s="71">
        <f t="shared" si="51"/>
        <v>1085.5999999999999</v>
      </c>
      <c r="BM56" s="55"/>
      <c r="BN56" s="72"/>
      <c r="BO56" s="72"/>
      <c r="BP56" s="72"/>
      <c r="BQ56" s="72"/>
      <c r="BR56" s="72"/>
      <c r="BS56" s="72"/>
      <c r="BT56" s="55"/>
      <c r="BU56" s="71">
        <f>ROUND(JE56/Prices!$B$27,0)</f>
        <v>1066</v>
      </c>
      <c r="BV56" s="71">
        <f>BU56*Prices!$B$6+BU56</f>
        <v>1225.9000000000001</v>
      </c>
      <c r="BW56" s="71">
        <f>ROUND(JG56/Prices!$B$27,0)</f>
        <v>1115</v>
      </c>
      <c r="BX56" s="71">
        <f>BW56*Prices!$B$6+BW56</f>
        <v>1282.25</v>
      </c>
      <c r="BY56" s="71">
        <f>ROUND(JI56/Prices!$B$27,0)</f>
        <v>1132</v>
      </c>
      <c r="BZ56" s="71">
        <f>BY56*Prices!$B$6+BY56</f>
        <v>1301.8</v>
      </c>
      <c r="CA56" s="71">
        <f>ROUND(JK56/Prices!$B$27,0)</f>
        <v>1164</v>
      </c>
      <c r="CB56" s="71">
        <f>CA56*Prices!$B$6+CA56</f>
        <v>1338.6</v>
      </c>
      <c r="CC56" s="71">
        <f>ROUND(JM56/Prices!$B$27,0)</f>
        <v>1181</v>
      </c>
      <c r="CD56" s="71">
        <f>CC56*Prices!$B$6+CC56</f>
        <v>1358.15</v>
      </c>
      <c r="CE56" s="71">
        <f>ROUND(JO56/Prices!$B$27,0)</f>
        <v>1222</v>
      </c>
      <c r="CF56" s="71">
        <f>CE56*Prices!$B$6+CE56</f>
        <v>1405.3</v>
      </c>
      <c r="CG56" s="71">
        <f>ROUND(JQ56/Prices!$B$27,0)</f>
        <v>1254</v>
      </c>
      <c r="CH56" s="71">
        <f>CG56*Prices!$B$6+CG56</f>
        <v>1442.1</v>
      </c>
      <c r="CI56" s="71">
        <f>ROUND(JS56/Prices!$B$27,0)</f>
        <v>1369</v>
      </c>
      <c r="CJ56" s="71">
        <f>CI56*Prices!$B$6+CI56</f>
        <v>1574.35</v>
      </c>
      <c r="CK56" s="55"/>
      <c r="CL56" s="55"/>
      <c r="CM56" s="55"/>
      <c r="CN56" s="55"/>
      <c r="CO56" s="55"/>
      <c r="CP56" s="71">
        <f>ROUND(LW56/Prices!$B$27,0)</f>
        <v>1026</v>
      </c>
      <c r="CQ56" s="71">
        <f>CP56*Prices!$B$6+CP56</f>
        <v>1179.9000000000001</v>
      </c>
      <c r="CR56" s="71">
        <f>ROUND(LY56/Prices!$B$27,0)</f>
        <v>1075</v>
      </c>
      <c r="CS56" s="71">
        <f>CR56*Prices!$B$6+CR56</f>
        <v>1236.25</v>
      </c>
      <c r="CT56" s="71">
        <f>ROUND(MA56/Prices!$B$27,0)</f>
        <v>1091</v>
      </c>
      <c r="CU56" s="71">
        <f>CT56*Prices!$B$6+CT56</f>
        <v>1254.6500000000001</v>
      </c>
      <c r="CV56" s="71">
        <f>ROUND(MC56/Prices!$B$27,0)</f>
        <v>1124</v>
      </c>
      <c r="CW56" s="71">
        <f>CV56*Prices!$B$6+CV56</f>
        <v>1292.5999999999999</v>
      </c>
      <c r="CX56" s="71">
        <f>ROUND(ME56/Prices!$B$27,0)</f>
        <v>1141</v>
      </c>
      <c r="CY56" s="71">
        <f>CX56*Prices!$B$6+CX56</f>
        <v>1312.15</v>
      </c>
      <c r="CZ56" s="71">
        <f>ROUND(MG56/Prices!$B$27,0)</f>
        <v>1181</v>
      </c>
      <c r="DA56" s="71">
        <f>CZ56*Prices!$B$6+CZ56</f>
        <v>1358.15</v>
      </c>
      <c r="DB56" s="71">
        <f>ROUND(MI56/Prices!$B$27,0)</f>
        <v>1214</v>
      </c>
      <c r="DC56" s="71">
        <f>DB56*Prices!$B$6+DB56</f>
        <v>1396.1</v>
      </c>
      <c r="DD56" s="71">
        <f>ROUND(MK56/Prices!$B$27,0)</f>
        <v>1329</v>
      </c>
      <c r="DE56" s="71">
        <f>DD56*Prices!$B$6+DD56</f>
        <v>1528.35</v>
      </c>
      <c r="DK56" s="71">
        <f t="shared" si="56"/>
        <v>1026</v>
      </c>
      <c r="DL56" s="71">
        <f t="shared" si="56"/>
        <v>1179.9000000000001</v>
      </c>
      <c r="DM56" s="71">
        <f t="shared" si="56"/>
        <v>1075</v>
      </c>
      <c r="DN56" s="71">
        <f t="shared" si="56"/>
        <v>1236.25</v>
      </c>
      <c r="DO56" s="71">
        <f t="shared" si="56"/>
        <v>1091</v>
      </c>
      <c r="DP56" s="71">
        <f t="shared" si="56"/>
        <v>1254.6500000000001</v>
      </c>
      <c r="DQ56" s="71">
        <f t="shared" si="56"/>
        <v>1124</v>
      </c>
      <c r="DR56" s="71">
        <f t="shared" si="56"/>
        <v>1292.5999999999999</v>
      </c>
      <c r="DS56" s="71">
        <f t="shared" si="56"/>
        <v>1141</v>
      </c>
      <c r="DT56" s="71">
        <f t="shared" si="56"/>
        <v>1312.15</v>
      </c>
      <c r="DU56" s="71">
        <f t="shared" si="56"/>
        <v>1181</v>
      </c>
      <c r="DV56" s="71">
        <f t="shared" si="56"/>
        <v>1358.15</v>
      </c>
      <c r="DW56" s="71">
        <f t="shared" si="56"/>
        <v>1214</v>
      </c>
      <c r="DX56" s="71">
        <f t="shared" si="56"/>
        <v>1396.1</v>
      </c>
      <c r="DY56" s="71">
        <f t="shared" si="56"/>
        <v>1329</v>
      </c>
      <c r="DZ56" s="71">
        <f t="shared" si="52"/>
        <v>1528.35</v>
      </c>
      <c r="EA56" s="55"/>
      <c r="EB56" s="55"/>
      <c r="EC56" s="72"/>
      <c r="ED56" s="72"/>
      <c r="EE56" s="72"/>
      <c r="EF56" s="72"/>
      <c r="EG56" s="72"/>
      <c r="EH56" s="72"/>
      <c r="EI56" s="55"/>
      <c r="EJ56" s="55"/>
      <c r="EK56" s="55"/>
      <c r="EL56" s="55"/>
      <c r="EM56" s="55"/>
      <c r="EN56" s="55"/>
      <c r="EO56" s="75"/>
      <c r="ER56" s="74">
        <v>26</v>
      </c>
      <c r="ES56" s="92">
        <v>33</v>
      </c>
      <c r="ET56" s="93">
        <f t="shared" si="41"/>
        <v>2.75</v>
      </c>
      <c r="EU56" s="93">
        <f t="shared" si="42"/>
        <v>6.875</v>
      </c>
      <c r="EV56" s="75">
        <v>3</v>
      </c>
      <c r="EX56" s="76">
        <v>1.5</v>
      </c>
      <c r="EY56" s="85">
        <v>26</v>
      </c>
      <c r="EZ56" s="77">
        <f>(EY56*1.2)*(Prices!$B$5/32)</f>
        <v>39</v>
      </c>
      <c r="FA56" s="82">
        <f>(EY56*1.3)*(Prices!$B$4/32)</f>
        <v>84.500000000000014</v>
      </c>
      <c r="FB56" s="82">
        <f>EV56*Prices!$B$2+EW56*Prices!$B$3</f>
        <v>120</v>
      </c>
      <c r="FC56" s="79">
        <f>EU56*Prices!$B$9</f>
        <v>41.25</v>
      </c>
      <c r="FD56" s="80">
        <f t="shared" si="2"/>
        <v>286.25</v>
      </c>
      <c r="FE56" s="80">
        <f>EU56*Prices!$B$10</f>
        <v>61.875</v>
      </c>
      <c r="FF56" s="80">
        <f t="shared" si="3"/>
        <v>306.875</v>
      </c>
      <c r="FG56" s="80">
        <f>EU56*Prices!$B$11</f>
        <v>68.75</v>
      </c>
      <c r="FH56" s="80">
        <f t="shared" si="4"/>
        <v>313.75</v>
      </c>
      <c r="FI56" s="80">
        <f>EU56*Prices!$B$12</f>
        <v>82.5</v>
      </c>
      <c r="FJ56" s="80">
        <f t="shared" si="5"/>
        <v>327.5</v>
      </c>
      <c r="FK56" s="80">
        <f>EU56*Prices!$B$13</f>
        <v>89.375</v>
      </c>
      <c r="FL56" s="80">
        <f t="shared" si="6"/>
        <v>334.375</v>
      </c>
      <c r="FM56" s="80">
        <f>EU56*Prices!$B$14</f>
        <v>106.5625</v>
      </c>
      <c r="FN56" s="80">
        <f t="shared" si="7"/>
        <v>351.5625</v>
      </c>
      <c r="FO56" s="80">
        <f>EU56*Prices!$B$15</f>
        <v>120.3125</v>
      </c>
      <c r="FP56" s="80">
        <f t="shared" si="8"/>
        <v>365.3125</v>
      </c>
      <c r="FQ56" s="80">
        <f>EU56*Prices!$B$16</f>
        <v>168.4375</v>
      </c>
      <c r="FR56" s="80">
        <f t="shared" si="9"/>
        <v>413.4375</v>
      </c>
      <c r="FS56" s="80">
        <f>EU56*Prices!$B$17</f>
        <v>0</v>
      </c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R56" s="74">
        <v>26</v>
      </c>
      <c r="GS56" s="92">
        <v>33</v>
      </c>
      <c r="GT56" s="93">
        <f t="shared" si="10"/>
        <v>2.75</v>
      </c>
      <c r="GU56" s="93">
        <f t="shared" si="11"/>
        <v>6.875</v>
      </c>
      <c r="GV56" s="75">
        <v>3</v>
      </c>
      <c r="GW56" s="75"/>
      <c r="GX56" s="76">
        <v>1.5</v>
      </c>
      <c r="GY56" s="85">
        <v>26</v>
      </c>
      <c r="GZ56" s="77">
        <f>(GY56*1.2)*(Prices!$B$5/32)</f>
        <v>39</v>
      </c>
      <c r="HA56" s="82">
        <f>(GY56*1.3)*(Prices!$C$4/32)</f>
        <v>67.600000000000009</v>
      </c>
      <c r="HB56" s="82">
        <f>GV56*Prices!$B$2+GW56*Prices!$B$3</f>
        <v>120</v>
      </c>
      <c r="HC56" s="79">
        <f>GU56*Prices!$B$9</f>
        <v>41.25</v>
      </c>
      <c r="HD56" s="80">
        <f t="shared" si="12"/>
        <v>269.35000000000002</v>
      </c>
      <c r="HE56" s="80">
        <f>GU56*Prices!$B$10</f>
        <v>61.875</v>
      </c>
      <c r="HF56" s="80">
        <f t="shared" si="13"/>
        <v>289.97500000000002</v>
      </c>
      <c r="HG56" s="80">
        <f>GU56*Prices!$B$11</f>
        <v>68.75</v>
      </c>
      <c r="HH56" s="80">
        <f t="shared" si="14"/>
        <v>296.85000000000002</v>
      </c>
      <c r="HI56" s="80">
        <f>GU56*Prices!$B$12</f>
        <v>82.5</v>
      </c>
      <c r="HJ56" s="80">
        <f t="shared" si="15"/>
        <v>310.60000000000002</v>
      </c>
      <c r="HK56" s="80">
        <f>GU56*Prices!$B$13</f>
        <v>89.375</v>
      </c>
      <c r="HL56" s="80">
        <f t="shared" si="16"/>
        <v>317.47500000000002</v>
      </c>
      <c r="HM56" s="80">
        <f>GU56*Prices!$B$14</f>
        <v>106.5625</v>
      </c>
      <c r="HN56" s="80">
        <f t="shared" si="17"/>
        <v>334.66250000000002</v>
      </c>
      <c r="HO56" s="80">
        <f>GU56*Prices!$B$15</f>
        <v>120.3125</v>
      </c>
      <c r="HP56" s="80">
        <f t="shared" si="18"/>
        <v>348.41250000000002</v>
      </c>
      <c r="HQ56" s="80">
        <f>GU56*Prices!$B$16</f>
        <v>168.4375</v>
      </c>
      <c r="HR56" s="80">
        <f t="shared" si="19"/>
        <v>396.53750000000002</v>
      </c>
      <c r="HS56" s="80">
        <f>GU56*Prices!$B$17</f>
        <v>0</v>
      </c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0"/>
      <c r="IE56" s="80"/>
      <c r="IF56" s="80"/>
      <c r="IG56" s="80"/>
      <c r="IH56" s="80"/>
      <c r="IP56" s="75"/>
      <c r="IS56" s="74">
        <v>26</v>
      </c>
      <c r="IT56" s="92">
        <v>33</v>
      </c>
      <c r="IU56" s="93">
        <f t="shared" si="20"/>
        <v>2.75</v>
      </c>
      <c r="IV56" s="93">
        <f t="shared" si="21"/>
        <v>6.875</v>
      </c>
      <c r="IW56" s="75">
        <v>3</v>
      </c>
      <c r="IX56" s="75"/>
      <c r="IY56" s="76">
        <f t="shared" si="43"/>
        <v>163.065</v>
      </c>
      <c r="IZ56" s="85">
        <v>26</v>
      </c>
      <c r="JA56" s="77">
        <f>(IZ56*1.2)*(Prices!$B$5/32)</f>
        <v>39</v>
      </c>
      <c r="JB56" s="82">
        <f>(IZ56*1.3)*(Prices!$B$4/32)</f>
        <v>84.500000000000014</v>
      </c>
      <c r="JC56" s="82">
        <f>IW56*Prices!$B$2+IX56*Prices!$B$3</f>
        <v>120</v>
      </c>
      <c r="JD56" s="79">
        <f>IV56*Prices!$B$9</f>
        <v>41.25</v>
      </c>
      <c r="JE56" s="80">
        <f t="shared" si="22"/>
        <v>447.815</v>
      </c>
      <c r="JF56" s="80">
        <f>IV56*Prices!$B$10</f>
        <v>61.875</v>
      </c>
      <c r="JG56" s="80">
        <f t="shared" si="23"/>
        <v>468.44</v>
      </c>
      <c r="JH56" s="80">
        <f>IV56*Prices!$B$11</f>
        <v>68.75</v>
      </c>
      <c r="JI56" s="80">
        <f t="shared" si="24"/>
        <v>475.315</v>
      </c>
      <c r="JJ56" s="80">
        <f>IV56*Prices!$B$12</f>
        <v>82.5</v>
      </c>
      <c r="JK56" s="80">
        <f t="shared" si="25"/>
        <v>489.065</v>
      </c>
      <c r="JL56" s="80">
        <f>IV56*Prices!$B$13</f>
        <v>89.375</v>
      </c>
      <c r="JM56" s="80">
        <f t="shared" si="26"/>
        <v>495.94</v>
      </c>
      <c r="JN56" s="80">
        <f>IV56*Prices!$B$14</f>
        <v>106.5625</v>
      </c>
      <c r="JO56" s="80">
        <f t="shared" si="27"/>
        <v>513.12750000000005</v>
      </c>
      <c r="JP56" s="80">
        <f>IV56*Prices!$B$15</f>
        <v>120.3125</v>
      </c>
      <c r="JQ56" s="80">
        <f t="shared" si="28"/>
        <v>526.87750000000005</v>
      </c>
      <c r="JR56" s="80">
        <f>IV56*Prices!$B$16</f>
        <v>168.4375</v>
      </c>
      <c r="JS56" s="80">
        <f t="shared" si="29"/>
        <v>575.00250000000005</v>
      </c>
      <c r="JT56" s="80">
        <f>IV56*Prices!$B$17</f>
        <v>0</v>
      </c>
      <c r="JU56" s="80"/>
      <c r="JV56" s="80"/>
      <c r="JW56" s="80"/>
      <c r="JX56" s="80"/>
      <c r="JY56" s="80"/>
      <c r="JZ56" s="80"/>
      <c r="KA56" s="80"/>
      <c r="KB56" s="80"/>
      <c r="KC56" s="80"/>
      <c r="KD56" s="80"/>
      <c r="KE56" s="80"/>
      <c r="KF56" s="80"/>
      <c r="KG56" s="80"/>
      <c r="KH56" s="80"/>
      <c r="KI56" s="80"/>
      <c r="KJ56" s="80"/>
      <c r="KK56" s="80"/>
      <c r="KL56" s="80"/>
      <c r="KM56" s="80"/>
      <c r="KN56" s="80"/>
      <c r="KO56" s="80"/>
      <c r="KP56" s="80"/>
      <c r="KQ56" s="80"/>
      <c r="KR56" s="80"/>
      <c r="KS56" s="80"/>
      <c r="KT56" s="80"/>
      <c r="KU56" s="80"/>
      <c r="KV56" s="80"/>
      <c r="KW56" s="80"/>
      <c r="KX56" s="80"/>
      <c r="KY56" s="80"/>
      <c r="KZ56" s="80"/>
      <c r="LA56" s="197">
        <v>2</v>
      </c>
      <c r="LB56" s="200">
        <v>1</v>
      </c>
      <c r="LC56" s="82">
        <f t="shared" si="44"/>
        <v>62.639999999999993</v>
      </c>
      <c r="LD56" s="82">
        <f t="shared" si="45"/>
        <v>83.16</v>
      </c>
      <c r="LE56" s="82">
        <f t="shared" si="46"/>
        <v>15.125</v>
      </c>
      <c r="LF56" s="82">
        <f t="shared" si="47"/>
        <v>47.514999999999993</v>
      </c>
      <c r="LG56" s="80">
        <f t="shared" si="48"/>
        <v>68.034999999999997</v>
      </c>
      <c r="LH56" s="234">
        <f t="shared" si="49"/>
        <v>163.065</v>
      </c>
      <c r="LK56" s="74">
        <v>26</v>
      </c>
      <c r="LL56" s="92">
        <v>33</v>
      </c>
      <c r="LM56" s="93">
        <f t="shared" si="30"/>
        <v>2.75</v>
      </c>
      <c r="LN56" s="93">
        <f t="shared" si="31"/>
        <v>6.875</v>
      </c>
      <c r="LO56" s="75">
        <v>3</v>
      </c>
      <c r="LP56" s="75"/>
      <c r="LQ56" s="76">
        <f t="shared" si="50"/>
        <v>163.065</v>
      </c>
      <c r="LR56" s="85">
        <v>26</v>
      </c>
      <c r="LS56" s="77">
        <f>(LR56*1.2)*(Prices!$B$5/32)</f>
        <v>39</v>
      </c>
      <c r="LT56" s="82">
        <f>(LR56*1.3)*(Prices!$C$4/32)</f>
        <v>67.600000000000009</v>
      </c>
      <c r="LU56" s="82">
        <f>LO56*Prices!$B$2+LP56*Prices!$B$3</f>
        <v>120</v>
      </c>
      <c r="LV56" s="79">
        <f>LN56*Prices!$B$9</f>
        <v>41.25</v>
      </c>
      <c r="LW56" s="80">
        <f t="shared" si="32"/>
        <v>430.91500000000002</v>
      </c>
      <c r="LX56" s="80">
        <f>LN56*Prices!$B$10</f>
        <v>61.875</v>
      </c>
      <c r="LY56" s="80">
        <f t="shared" si="33"/>
        <v>451.54</v>
      </c>
      <c r="LZ56" s="80">
        <f>LN56*Prices!$B$11</f>
        <v>68.75</v>
      </c>
      <c r="MA56" s="80">
        <f t="shared" si="34"/>
        <v>458.41500000000002</v>
      </c>
      <c r="MB56" s="80">
        <f>LN56*Prices!$B$12</f>
        <v>82.5</v>
      </c>
      <c r="MC56" s="80">
        <f t="shared" si="35"/>
        <v>472.16500000000002</v>
      </c>
      <c r="MD56" s="80">
        <f>LN56*Prices!$B$13</f>
        <v>89.375</v>
      </c>
      <c r="ME56" s="80">
        <f t="shared" si="36"/>
        <v>479.04</v>
      </c>
      <c r="MF56" s="80">
        <f>LN56*Prices!$B$14</f>
        <v>106.5625</v>
      </c>
      <c r="MG56" s="80">
        <f t="shared" si="37"/>
        <v>496.22750000000002</v>
      </c>
      <c r="MH56" s="80">
        <f>LN56*Prices!$B$15</f>
        <v>120.3125</v>
      </c>
      <c r="MI56" s="80">
        <f t="shared" si="38"/>
        <v>509.97750000000002</v>
      </c>
      <c r="MJ56" s="80">
        <f>LN56*Prices!$B$16</f>
        <v>168.4375</v>
      </c>
      <c r="MK56" s="80">
        <f t="shared" si="39"/>
        <v>558.10249999999996</v>
      </c>
      <c r="ML56" s="80">
        <f>LN56*Prices!$B$17</f>
        <v>0</v>
      </c>
      <c r="MM56" s="80"/>
      <c r="MN56" s="80"/>
      <c r="MO56" s="80"/>
      <c r="MP56" s="80"/>
      <c r="MQ56" s="80"/>
      <c r="MR56" s="80"/>
      <c r="MS56" s="80"/>
      <c r="MT56" s="80"/>
      <c r="MU56" s="80"/>
      <c r="MV56" s="80"/>
      <c r="MW56" s="80"/>
      <c r="MX56" s="80"/>
      <c r="MY56" s="80"/>
      <c r="MZ56" s="80"/>
      <c r="NA56" s="80"/>
    </row>
    <row r="57" spans="1:365" ht="18" customHeight="1" x14ac:dyDescent="0.25">
      <c r="A57" s="160" t="s">
        <v>158</v>
      </c>
      <c r="B57" s="69" t="s">
        <v>93</v>
      </c>
      <c r="C57" s="69" t="str">
        <f t="shared" si="40"/>
        <v>Base Cab: 3 drawers, 1  Bottom, 2 top (34" to 36")</v>
      </c>
      <c r="D57" s="70" t="s">
        <v>151</v>
      </c>
      <c r="E57" s="68" t="s">
        <v>113</v>
      </c>
      <c r="F57" s="267" t="s">
        <v>158</v>
      </c>
      <c r="G57" s="261">
        <f>ROUND(FD57/Prices!$B$27,0)</f>
        <v>707</v>
      </c>
      <c r="H57" s="71">
        <f>G57*Prices!$B$6+G57</f>
        <v>813.05</v>
      </c>
      <c r="I57" s="71">
        <f>ROUND(FF57/Prices!$B$27,0)</f>
        <v>761</v>
      </c>
      <c r="J57" s="71">
        <f>I57*Prices!$B$6+I57</f>
        <v>875.15</v>
      </c>
      <c r="K57" s="71">
        <f>ROUND(FH57/Prices!$B$27,0)</f>
        <v>779</v>
      </c>
      <c r="L57" s="71">
        <f>K57*Prices!$B$6+K57</f>
        <v>895.85</v>
      </c>
      <c r="M57" s="71">
        <f>ROUND(FJ57/Prices!$B$27,0)</f>
        <v>815</v>
      </c>
      <c r="N57" s="71">
        <f>M57*Prices!$B$6+M57</f>
        <v>937.25</v>
      </c>
      <c r="O57" s="71">
        <f>ROUND(FL57/Prices!$B$27,0)</f>
        <v>832</v>
      </c>
      <c r="P57" s="71">
        <f>O57*Prices!$B$6+O57</f>
        <v>956.8</v>
      </c>
      <c r="Q57" s="71">
        <f>ROUND(FN57/Prices!$B$27,0)</f>
        <v>877</v>
      </c>
      <c r="R57" s="71">
        <f>Q57*Prices!$B$6+Q57</f>
        <v>1008.55</v>
      </c>
      <c r="S57" s="71">
        <f>ROUND(FP57/Prices!$B$27,0)</f>
        <v>913</v>
      </c>
      <c r="T57" s="71">
        <f>S57*Prices!$B$6+S57</f>
        <v>1049.95</v>
      </c>
      <c r="U57" s="71">
        <f>ROUND(FR57/Prices!$B$27,0)</f>
        <v>1038</v>
      </c>
      <c r="V57" s="71">
        <f>U57*Prices!$B$6+U57</f>
        <v>1193.7</v>
      </c>
      <c r="W57" s="55"/>
      <c r="X57" s="55"/>
      <c r="Y57" s="55"/>
      <c r="Z57" s="55"/>
      <c r="AA57" s="55"/>
      <c r="AB57" s="71">
        <f>ROUND(HD57/Prices!$B$27,0)</f>
        <v>665</v>
      </c>
      <c r="AC57" s="71">
        <f>AB57*Prices!$B$6+AB57</f>
        <v>764.75</v>
      </c>
      <c r="AD57" s="71">
        <f>ROUND(HF57/Prices!$B$27,0)</f>
        <v>718</v>
      </c>
      <c r="AE57" s="71">
        <f>AD57*Prices!$B$6+AD57</f>
        <v>825.7</v>
      </c>
      <c r="AF57" s="71">
        <f>ROUND(HH57/Prices!$B$27,0)</f>
        <v>736</v>
      </c>
      <c r="AG57" s="71">
        <f>AF57*Prices!$B$6+AF57</f>
        <v>846.4</v>
      </c>
      <c r="AH57" s="71">
        <f>ROUND(HJ57/Prices!$B$27,0)</f>
        <v>772</v>
      </c>
      <c r="AI57" s="71">
        <f>AH57*Prices!$B$6+AH57</f>
        <v>887.8</v>
      </c>
      <c r="AJ57" s="71">
        <f>ROUND(HL57/Prices!$B$27,0)</f>
        <v>790</v>
      </c>
      <c r="AK57" s="71">
        <f>AJ57*Prices!$B$6+AJ57</f>
        <v>908.5</v>
      </c>
      <c r="AL57" s="71">
        <f>ROUND(HN57/Prices!$B$27,0)</f>
        <v>835</v>
      </c>
      <c r="AM57" s="71">
        <f>AL57*Prices!$B$6+AL57</f>
        <v>960.25</v>
      </c>
      <c r="AN57" s="71">
        <f>ROUND(HP57/Prices!$B$27,0)</f>
        <v>870</v>
      </c>
      <c r="AO57" s="71">
        <f>AN57*Prices!$B$6+AN57</f>
        <v>1000.5</v>
      </c>
      <c r="AP57" s="71">
        <f>ROUND(HR57/Prices!$B$27,0)</f>
        <v>995</v>
      </c>
      <c r="AQ57" s="71">
        <f>AP57*Prices!$B$6+AP57</f>
        <v>1144.25</v>
      </c>
      <c r="AW57" s="71">
        <f t="shared" si="55"/>
        <v>665</v>
      </c>
      <c r="AX57" s="71">
        <f t="shared" si="55"/>
        <v>764.75</v>
      </c>
      <c r="AY57" s="71">
        <f t="shared" si="55"/>
        <v>718</v>
      </c>
      <c r="AZ57" s="71">
        <f t="shared" si="55"/>
        <v>825.7</v>
      </c>
      <c r="BA57" s="71">
        <f t="shared" si="55"/>
        <v>736</v>
      </c>
      <c r="BB57" s="71">
        <f t="shared" si="55"/>
        <v>846.4</v>
      </c>
      <c r="BC57" s="71">
        <f t="shared" si="55"/>
        <v>772</v>
      </c>
      <c r="BD57" s="71">
        <f t="shared" si="55"/>
        <v>887.8</v>
      </c>
      <c r="BE57" s="71">
        <f t="shared" si="55"/>
        <v>790</v>
      </c>
      <c r="BF57" s="71">
        <f t="shared" si="55"/>
        <v>908.5</v>
      </c>
      <c r="BG57" s="71">
        <f t="shared" si="55"/>
        <v>835</v>
      </c>
      <c r="BH57" s="71">
        <f t="shared" si="55"/>
        <v>960.25</v>
      </c>
      <c r="BI57" s="71">
        <f t="shared" si="55"/>
        <v>870</v>
      </c>
      <c r="BJ57" s="71">
        <f t="shared" si="55"/>
        <v>1000.5</v>
      </c>
      <c r="BK57" s="71">
        <f t="shared" si="55"/>
        <v>995</v>
      </c>
      <c r="BL57" s="71">
        <f t="shared" si="51"/>
        <v>1144.25</v>
      </c>
      <c r="BM57" s="55"/>
      <c r="BN57" s="72"/>
      <c r="BO57" s="72"/>
      <c r="BP57" s="72"/>
      <c r="BQ57" s="72"/>
      <c r="BR57" s="72"/>
      <c r="BS57" s="72"/>
      <c r="BT57" s="55"/>
      <c r="BU57" s="71">
        <f>ROUND(JE57/Prices!$B$27,0)</f>
        <v>1110</v>
      </c>
      <c r="BV57" s="71">
        <f>BU57*Prices!$B$6+BU57</f>
        <v>1276.5</v>
      </c>
      <c r="BW57" s="71">
        <f>ROUND(JG57/Prices!$B$27,0)</f>
        <v>1163</v>
      </c>
      <c r="BX57" s="71">
        <f>BW57*Prices!$B$6+BW57</f>
        <v>1337.45</v>
      </c>
      <c r="BY57" s="71">
        <f>ROUND(JI57/Prices!$B$27,0)</f>
        <v>1181</v>
      </c>
      <c r="BZ57" s="71">
        <f>BY57*Prices!$B$6+BY57</f>
        <v>1358.15</v>
      </c>
      <c r="CA57" s="71">
        <f>ROUND(JK57/Prices!$B$27,0)</f>
        <v>1217</v>
      </c>
      <c r="CB57" s="71">
        <f>CA57*Prices!$B$6+CA57</f>
        <v>1399.55</v>
      </c>
      <c r="CC57" s="71">
        <f>ROUND(JM57/Prices!$B$27,0)</f>
        <v>1235</v>
      </c>
      <c r="CD57" s="71">
        <f>CC57*Prices!$B$6+CC57</f>
        <v>1420.25</v>
      </c>
      <c r="CE57" s="71">
        <f>ROUND(JO57/Prices!$B$27,0)</f>
        <v>1280</v>
      </c>
      <c r="CF57" s="71">
        <f>CE57*Prices!$B$6+CE57</f>
        <v>1472</v>
      </c>
      <c r="CG57" s="71">
        <f>ROUND(JQ57/Prices!$B$27,0)</f>
        <v>1315</v>
      </c>
      <c r="CH57" s="71">
        <f>CG57*Prices!$B$6+CG57</f>
        <v>1512.25</v>
      </c>
      <c r="CI57" s="71">
        <f>ROUND(JS57/Prices!$B$27,0)</f>
        <v>1440</v>
      </c>
      <c r="CJ57" s="71">
        <f>CI57*Prices!$B$6+CI57</f>
        <v>1656</v>
      </c>
      <c r="CK57" s="55"/>
      <c r="CL57" s="55"/>
      <c r="CM57" s="55"/>
      <c r="CN57" s="55"/>
      <c r="CO57" s="55"/>
      <c r="CP57" s="71">
        <f>ROUND(LW57/Prices!$B$27,0)</f>
        <v>1067</v>
      </c>
      <c r="CQ57" s="71">
        <f>CP57*Prices!$B$6+CP57</f>
        <v>1227.05</v>
      </c>
      <c r="CR57" s="71">
        <f>ROUND(LY57/Prices!$B$27,0)</f>
        <v>1121</v>
      </c>
      <c r="CS57" s="71">
        <f>CR57*Prices!$B$6+CR57</f>
        <v>1289.1500000000001</v>
      </c>
      <c r="CT57" s="71">
        <f>ROUND(MA57/Prices!$B$27,0)</f>
        <v>1139</v>
      </c>
      <c r="CU57" s="71">
        <f>CT57*Prices!$B$6+CT57</f>
        <v>1309.8499999999999</v>
      </c>
      <c r="CV57" s="71">
        <f>ROUND(MC57/Prices!$B$27,0)</f>
        <v>1174</v>
      </c>
      <c r="CW57" s="71">
        <f>CV57*Prices!$B$6+CV57</f>
        <v>1350.1</v>
      </c>
      <c r="CX57" s="71">
        <f>ROUND(ME57/Prices!$B$27,0)</f>
        <v>1192</v>
      </c>
      <c r="CY57" s="71">
        <f>CX57*Prices!$B$6+CX57</f>
        <v>1370.8</v>
      </c>
      <c r="CZ57" s="71">
        <f>ROUND(MG57/Prices!$B$27,0)</f>
        <v>1237</v>
      </c>
      <c r="DA57" s="71">
        <f>CZ57*Prices!$B$6+CZ57</f>
        <v>1422.55</v>
      </c>
      <c r="DB57" s="71">
        <f>ROUND(MI57/Prices!$B$27,0)</f>
        <v>1273</v>
      </c>
      <c r="DC57" s="71">
        <f>DB57*Prices!$B$6+DB57</f>
        <v>1463.95</v>
      </c>
      <c r="DD57" s="71">
        <f>ROUND(MK57/Prices!$B$27,0)</f>
        <v>1398</v>
      </c>
      <c r="DE57" s="71">
        <f>DD57*Prices!$B$6+DD57</f>
        <v>1607.7</v>
      </c>
      <c r="DK57" s="71">
        <f t="shared" si="56"/>
        <v>1067</v>
      </c>
      <c r="DL57" s="71">
        <f t="shared" si="56"/>
        <v>1227.05</v>
      </c>
      <c r="DM57" s="71">
        <f t="shared" si="56"/>
        <v>1121</v>
      </c>
      <c r="DN57" s="71">
        <f t="shared" si="56"/>
        <v>1289.1500000000001</v>
      </c>
      <c r="DO57" s="71">
        <f t="shared" si="56"/>
        <v>1139</v>
      </c>
      <c r="DP57" s="71">
        <f t="shared" si="56"/>
        <v>1309.8499999999999</v>
      </c>
      <c r="DQ57" s="71">
        <f t="shared" si="56"/>
        <v>1174</v>
      </c>
      <c r="DR57" s="71">
        <f t="shared" si="56"/>
        <v>1350.1</v>
      </c>
      <c r="DS57" s="71">
        <f t="shared" si="56"/>
        <v>1192</v>
      </c>
      <c r="DT57" s="71">
        <f t="shared" si="56"/>
        <v>1370.8</v>
      </c>
      <c r="DU57" s="71">
        <f t="shared" si="56"/>
        <v>1237</v>
      </c>
      <c r="DV57" s="71">
        <f t="shared" si="56"/>
        <v>1422.55</v>
      </c>
      <c r="DW57" s="71">
        <f t="shared" si="56"/>
        <v>1273</v>
      </c>
      <c r="DX57" s="71">
        <f t="shared" si="56"/>
        <v>1463.95</v>
      </c>
      <c r="DY57" s="71">
        <f t="shared" si="56"/>
        <v>1398</v>
      </c>
      <c r="DZ57" s="71">
        <f t="shared" si="52"/>
        <v>1607.7</v>
      </c>
      <c r="EA57" s="55"/>
      <c r="EB57" s="55"/>
      <c r="EC57" s="72"/>
      <c r="ED57" s="72"/>
      <c r="EE57" s="72"/>
      <c r="EF57" s="72"/>
      <c r="EG57" s="72"/>
      <c r="EH57" s="72"/>
      <c r="EI57" s="55"/>
      <c r="EJ57" s="55"/>
      <c r="EK57" s="55"/>
      <c r="EL57" s="55"/>
      <c r="EM57" s="55"/>
      <c r="EN57" s="55"/>
      <c r="EO57" s="75"/>
      <c r="ER57" s="74">
        <v>27.5</v>
      </c>
      <c r="ES57" s="92">
        <v>36</v>
      </c>
      <c r="ET57" s="93">
        <f t="shared" si="41"/>
        <v>3</v>
      </c>
      <c r="EU57" s="93">
        <f t="shared" si="42"/>
        <v>7.5</v>
      </c>
      <c r="EV57" s="75">
        <v>3</v>
      </c>
      <c r="EX57" s="76">
        <v>1.5</v>
      </c>
      <c r="EY57" s="85">
        <v>27.5</v>
      </c>
      <c r="EZ57" s="77">
        <f>(EY57*1.2)*(Prices!$B$5/32)</f>
        <v>41.25</v>
      </c>
      <c r="FA57" s="82">
        <f>(EY57*1.3)*(Prices!$B$4/32)</f>
        <v>89.375</v>
      </c>
      <c r="FB57" s="82">
        <f>EV57*Prices!$B$2+EW57*Prices!$B$3</f>
        <v>120</v>
      </c>
      <c r="FC57" s="79">
        <f>EU57*Prices!$B$9</f>
        <v>45</v>
      </c>
      <c r="FD57" s="80">
        <f t="shared" si="2"/>
        <v>297.125</v>
      </c>
      <c r="FE57" s="80">
        <f>EU57*Prices!$B$10</f>
        <v>67.5</v>
      </c>
      <c r="FF57" s="80">
        <f t="shared" si="3"/>
        <v>319.625</v>
      </c>
      <c r="FG57" s="80">
        <f>EU57*Prices!$B$11</f>
        <v>75</v>
      </c>
      <c r="FH57" s="80">
        <f t="shared" si="4"/>
        <v>327.125</v>
      </c>
      <c r="FI57" s="80">
        <f>EU57*Prices!$B$12</f>
        <v>90</v>
      </c>
      <c r="FJ57" s="80">
        <f t="shared" si="5"/>
        <v>342.125</v>
      </c>
      <c r="FK57" s="80">
        <f>EU57*Prices!$B$13</f>
        <v>97.5</v>
      </c>
      <c r="FL57" s="80">
        <f t="shared" si="6"/>
        <v>349.625</v>
      </c>
      <c r="FM57" s="80">
        <f>EU57*Prices!$B$14</f>
        <v>116.25</v>
      </c>
      <c r="FN57" s="80">
        <f t="shared" si="7"/>
        <v>368.375</v>
      </c>
      <c r="FO57" s="80">
        <f>EU57*Prices!$B$15</f>
        <v>131.25</v>
      </c>
      <c r="FP57" s="80">
        <f t="shared" si="8"/>
        <v>383.375</v>
      </c>
      <c r="FQ57" s="80">
        <f>EU57*Prices!$B$16</f>
        <v>183.75</v>
      </c>
      <c r="FR57" s="80">
        <f t="shared" si="9"/>
        <v>435.875</v>
      </c>
      <c r="FS57" s="80">
        <f>EU57*Prices!$B$17</f>
        <v>0</v>
      </c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R57" s="74">
        <v>27.5</v>
      </c>
      <c r="GS57" s="92">
        <v>36</v>
      </c>
      <c r="GT57" s="93">
        <f t="shared" si="10"/>
        <v>3</v>
      </c>
      <c r="GU57" s="93">
        <f t="shared" si="11"/>
        <v>7.5</v>
      </c>
      <c r="GV57" s="75">
        <v>3</v>
      </c>
      <c r="GW57" s="75"/>
      <c r="GX57" s="76">
        <v>1.5</v>
      </c>
      <c r="GY57" s="85">
        <v>27.5</v>
      </c>
      <c r="GZ57" s="77">
        <f>(GY57*1.2)*(Prices!$B$5/32)</f>
        <v>41.25</v>
      </c>
      <c r="HA57" s="82">
        <f>(GY57*1.3)*(Prices!$C$4/32)</f>
        <v>71.5</v>
      </c>
      <c r="HB57" s="82">
        <f>GV57*Prices!$B$2+GW57*Prices!$B$3</f>
        <v>120</v>
      </c>
      <c r="HC57" s="79">
        <f>GU57*Prices!$B$9</f>
        <v>45</v>
      </c>
      <c r="HD57" s="80">
        <f t="shared" si="12"/>
        <v>279.25</v>
      </c>
      <c r="HE57" s="80">
        <f>GU57*Prices!$B$10</f>
        <v>67.5</v>
      </c>
      <c r="HF57" s="80">
        <f t="shared" si="13"/>
        <v>301.75</v>
      </c>
      <c r="HG57" s="80">
        <f>GU57*Prices!$B$11</f>
        <v>75</v>
      </c>
      <c r="HH57" s="80">
        <f t="shared" si="14"/>
        <v>309.25</v>
      </c>
      <c r="HI57" s="80">
        <f>GU57*Prices!$B$12</f>
        <v>90</v>
      </c>
      <c r="HJ57" s="80">
        <f t="shared" si="15"/>
        <v>324.25</v>
      </c>
      <c r="HK57" s="80">
        <f>GU57*Prices!$B$13</f>
        <v>97.5</v>
      </c>
      <c r="HL57" s="80">
        <f t="shared" si="16"/>
        <v>331.75</v>
      </c>
      <c r="HM57" s="80">
        <f>GU57*Prices!$B$14</f>
        <v>116.25</v>
      </c>
      <c r="HN57" s="80">
        <f t="shared" si="17"/>
        <v>350.5</v>
      </c>
      <c r="HO57" s="80">
        <f>GU57*Prices!$B$15</f>
        <v>131.25</v>
      </c>
      <c r="HP57" s="80">
        <f t="shared" si="18"/>
        <v>365.5</v>
      </c>
      <c r="HQ57" s="80">
        <f>GU57*Prices!$B$16</f>
        <v>183.75</v>
      </c>
      <c r="HR57" s="80">
        <f t="shared" si="19"/>
        <v>418</v>
      </c>
      <c r="HS57" s="80">
        <f>GU57*Prices!$B$17</f>
        <v>0</v>
      </c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0"/>
      <c r="IE57" s="80"/>
      <c r="IF57" s="80"/>
      <c r="IG57" s="80"/>
      <c r="IH57" s="80"/>
      <c r="IP57" s="75"/>
      <c r="IS57" s="74">
        <v>27.5</v>
      </c>
      <c r="IT57" s="92">
        <v>36</v>
      </c>
      <c r="IU57" s="93">
        <f t="shared" si="20"/>
        <v>3</v>
      </c>
      <c r="IV57" s="93">
        <f t="shared" si="21"/>
        <v>7.5</v>
      </c>
      <c r="IW57" s="75">
        <v>3</v>
      </c>
      <c r="IX57" s="75"/>
      <c r="IY57" s="76">
        <f t="shared" si="43"/>
        <v>170.51999999999998</v>
      </c>
      <c r="IZ57" s="85">
        <v>27.5</v>
      </c>
      <c r="JA57" s="77">
        <f>(IZ57*1.2)*(Prices!$B$5/32)</f>
        <v>41.25</v>
      </c>
      <c r="JB57" s="82">
        <f>(IZ57*1.3)*(Prices!$B$4/32)</f>
        <v>89.375</v>
      </c>
      <c r="JC57" s="82">
        <f>IW57*Prices!$B$2+IX57*Prices!$B$3</f>
        <v>120</v>
      </c>
      <c r="JD57" s="79">
        <f>IV57*Prices!$B$9</f>
        <v>45</v>
      </c>
      <c r="JE57" s="80">
        <f t="shared" si="22"/>
        <v>466.14499999999998</v>
      </c>
      <c r="JF57" s="80">
        <f>IV57*Prices!$B$10</f>
        <v>67.5</v>
      </c>
      <c r="JG57" s="80">
        <f t="shared" si="23"/>
        <v>488.64499999999998</v>
      </c>
      <c r="JH57" s="80">
        <f>IV57*Prices!$B$11</f>
        <v>75</v>
      </c>
      <c r="JI57" s="80">
        <f t="shared" si="24"/>
        <v>496.14499999999998</v>
      </c>
      <c r="JJ57" s="80">
        <f>IV57*Prices!$B$12</f>
        <v>90</v>
      </c>
      <c r="JK57" s="80">
        <f t="shared" si="25"/>
        <v>511.14499999999998</v>
      </c>
      <c r="JL57" s="80">
        <f>IV57*Prices!$B$13</f>
        <v>97.5</v>
      </c>
      <c r="JM57" s="80">
        <f t="shared" si="26"/>
        <v>518.64499999999998</v>
      </c>
      <c r="JN57" s="80">
        <f>IV57*Prices!$B$14</f>
        <v>116.25</v>
      </c>
      <c r="JO57" s="80">
        <f t="shared" si="27"/>
        <v>537.39499999999998</v>
      </c>
      <c r="JP57" s="80">
        <f>IV57*Prices!$B$15</f>
        <v>131.25</v>
      </c>
      <c r="JQ57" s="80">
        <f t="shared" si="28"/>
        <v>552.39499999999998</v>
      </c>
      <c r="JR57" s="80">
        <f>IV57*Prices!$B$16</f>
        <v>183.75</v>
      </c>
      <c r="JS57" s="80">
        <f t="shared" si="29"/>
        <v>604.89499999999998</v>
      </c>
      <c r="JT57" s="80">
        <f>IV57*Prices!$B$17</f>
        <v>0</v>
      </c>
      <c r="JU57" s="80"/>
      <c r="JV57" s="80"/>
      <c r="JW57" s="80"/>
      <c r="JX57" s="80"/>
      <c r="JY57" s="80"/>
      <c r="JZ57" s="80"/>
      <c r="KA57" s="80"/>
      <c r="KB57" s="80"/>
      <c r="KC57" s="80"/>
      <c r="KD57" s="80"/>
      <c r="KE57" s="80"/>
      <c r="KF57" s="80"/>
      <c r="KG57" s="80"/>
      <c r="KH57" s="80"/>
      <c r="KI57" s="80"/>
      <c r="KJ57" s="80"/>
      <c r="KK57" s="80"/>
      <c r="KL57" s="80"/>
      <c r="KM57" s="80"/>
      <c r="KN57" s="80"/>
      <c r="KO57" s="80"/>
      <c r="KP57" s="80"/>
      <c r="KQ57" s="80"/>
      <c r="KR57" s="80"/>
      <c r="KS57" s="80"/>
      <c r="KT57" s="80"/>
      <c r="KU57" s="80"/>
      <c r="KV57" s="80"/>
      <c r="KW57" s="80"/>
      <c r="KX57" s="80"/>
      <c r="KY57" s="80"/>
      <c r="KZ57" s="80"/>
      <c r="LA57" s="197">
        <v>2</v>
      </c>
      <c r="LB57" s="200">
        <v>1</v>
      </c>
      <c r="LC57" s="82">
        <f t="shared" si="44"/>
        <v>66.11999999999999</v>
      </c>
      <c r="LD57" s="82">
        <f t="shared" si="45"/>
        <v>87.78</v>
      </c>
      <c r="LE57" s="82">
        <f t="shared" si="46"/>
        <v>16.5</v>
      </c>
      <c r="LF57" s="82">
        <f t="shared" si="47"/>
        <v>49.61999999999999</v>
      </c>
      <c r="LG57" s="80">
        <f t="shared" si="48"/>
        <v>71.28</v>
      </c>
      <c r="LH57" s="234">
        <f t="shared" si="49"/>
        <v>170.51999999999998</v>
      </c>
      <c r="LK57" s="74">
        <v>27.5</v>
      </c>
      <c r="LL57" s="92">
        <v>36</v>
      </c>
      <c r="LM57" s="93">
        <f t="shared" si="30"/>
        <v>3</v>
      </c>
      <c r="LN57" s="93">
        <f t="shared" si="31"/>
        <v>7.5</v>
      </c>
      <c r="LO57" s="75">
        <v>3</v>
      </c>
      <c r="LP57" s="75"/>
      <c r="LQ57" s="76">
        <f t="shared" si="50"/>
        <v>170.51999999999998</v>
      </c>
      <c r="LR57" s="85">
        <v>27.5</v>
      </c>
      <c r="LS57" s="77">
        <f>(LR57*1.2)*(Prices!$B$5/32)</f>
        <v>41.25</v>
      </c>
      <c r="LT57" s="82">
        <f>(LR57*1.3)*(Prices!$C$4/32)</f>
        <v>71.5</v>
      </c>
      <c r="LU57" s="82">
        <f>LO57*Prices!$B$2+LP57*Prices!$B$3</f>
        <v>120</v>
      </c>
      <c r="LV57" s="79">
        <f>LN57*Prices!$B$9</f>
        <v>45</v>
      </c>
      <c r="LW57" s="80">
        <f t="shared" si="32"/>
        <v>448.27</v>
      </c>
      <c r="LX57" s="80">
        <f>LN57*Prices!$B$10</f>
        <v>67.5</v>
      </c>
      <c r="LY57" s="80">
        <f t="shared" si="33"/>
        <v>470.77</v>
      </c>
      <c r="LZ57" s="80">
        <f>LN57*Prices!$B$11</f>
        <v>75</v>
      </c>
      <c r="MA57" s="80">
        <f t="shared" si="34"/>
        <v>478.27</v>
      </c>
      <c r="MB57" s="80">
        <f>LN57*Prices!$B$12</f>
        <v>90</v>
      </c>
      <c r="MC57" s="80">
        <f t="shared" si="35"/>
        <v>493.27</v>
      </c>
      <c r="MD57" s="80">
        <f>LN57*Prices!$B$13</f>
        <v>97.5</v>
      </c>
      <c r="ME57" s="80">
        <f t="shared" si="36"/>
        <v>500.77</v>
      </c>
      <c r="MF57" s="80">
        <f>LN57*Prices!$B$14</f>
        <v>116.25</v>
      </c>
      <c r="MG57" s="80">
        <f t="shared" si="37"/>
        <v>519.52</v>
      </c>
      <c r="MH57" s="80">
        <f>LN57*Prices!$B$15</f>
        <v>131.25</v>
      </c>
      <c r="MI57" s="80">
        <f t="shared" si="38"/>
        <v>534.52</v>
      </c>
      <c r="MJ57" s="80">
        <f>LN57*Prices!$B$16</f>
        <v>183.75</v>
      </c>
      <c r="MK57" s="80">
        <f t="shared" si="39"/>
        <v>587.02</v>
      </c>
      <c r="ML57" s="80">
        <f>LN57*Prices!$B$17</f>
        <v>0</v>
      </c>
      <c r="MM57" s="80"/>
      <c r="MN57" s="80"/>
      <c r="MO57" s="80"/>
      <c r="MP57" s="80"/>
      <c r="MQ57" s="80"/>
      <c r="MR57" s="80"/>
      <c r="MS57" s="80"/>
      <c r="MT57" s="80"/>
      <c r="MU57" s="80"/>
      <c r="MV57" s="80"/>
      <c r="MW57" s="80"/>
      <c r="MX57" s="80"/>
      <c r="MY57" s="80"/>
      <c r="MZ57" s="80"/>
      <c r="NA57" s="80"/>
    </row>
    <row r="58" spans="1:365" ht="18" customHeight="1" thickBot="1" x14ac:dyDescent="0.3">
      <c r="A58" s="269" t="s">
        <v>159</v>
      </c>
      <c r="B58" s="176" t="s">
        <v>93</v>
      </c>
      <c r="C58" s="176" t="str">
        <f t="shared" si="40"/>
        <v>Base Cab: 3 drawers, 1  Bottom, 2 top (37" to 39" )</v>
      </c>
      <c r="D58" s="177" t="s">
        <v>151</v>
      </c>
      <c r="E58" s="178" t="s">
        <v>115</v>
      </c>
      <c r="F58" s="270" t="s">
        <v>159</v>
      </c>
      <c r="G58" s="261">
        <f>ROUND(FD58/Prices!$B$27,0)</f>
        <v>733</v>
      </c>
      <c r="H58" s="71">
        <f>G58*Prices!$B$6+G58</f>
        <v>842.95</v>
      </c>
      <c r="I58" s="71">
        <f>ROUND(FF58/Prices!$B$27,0)</f>
        <v>791</v>
      </c>
      <c r="J58" s="71">
        <f>I58*Prices!$B$6+I58</f>
        <v>909.65</v>
      </c>
      <c r="K58" s="71">
        <f>ROUND(FH58/Prices!$B$27,0)</f>
        <v>811</v>
      </c>
      <c r="L58" s="71">
        <f>K58*Prices!$B$6+K58</f>
        <v>932.65</v>
      </c>
      <c r="M58" s="71">
        <f>ROUND(FJ58/Prices!$B$27,0)</f>
        <v>849</v>
      </c>
      <c r="N58" s="71">
        <f>M58*Prices!$B$6+M58</f>
        <v>976.35</v>
      </c>
      <c r="O58" s="71">
        <f>ROUND(FL58/Prices!$B$27,0)</f>
        <v>869</v>
      </c>
      <c r="P58" s="71">
        <f>O58*Prices!$B$6+O58</f>
        <v>999.35</v>
      </c>
      <c r="Q58" s="71">
        <f>ROUND(FN58/Prices!$B$27,0)</f>
        <v>917</v>
      </c>
      <c r="R58" s="71">
        <f>Q58*Prices!$B$6+Q58</f>
        <v>1054.55</v>
      </c>
      <c r="S58" s="71">
        <f>ROUND(FP58/Prices!$B$27,0)</f>
        <v>956</v>
      </c>
      <c r="T58" s="71">
        <f>S58*Prices!$B$6+S58</f>
        <v>1099.4000000000001</v>
      </c>
      <c r="U58" s="71">
        <f>ROUND(FR58/Prices!$B$27,0)</f>
        <v>1091</v>
      </c>
      <c r="V58" s="71">
        <f>U58*Prices!$B$6+U58</f>
        <v>1254.6500000000001</v>
      </c>
      <c r="W58" s="55"/>
      <c r="X58" s="55"/>
      <c r="Y58" s="55"/>
      <c r="Z58" s="55"/>
      <c r="AA58" s="55"/>
      <c r="AB58" s="71">
        <f>ROUND(HD58/Prices!$B$27,0)</f>
        <v>688</v>
      </c>
      <c r="AC58" s="71">
        <f>AB58*Prices!$B$6+AB58</f>
        <v>791.2</v>
      </c>
      <c r="AD58" s="71">
        <f>ROUND(HF58/Prices!$B$27,0)</f>
        <v>746</v>
      </c>
      <c r="AE58" s="71">
        <f>AD58*Prices!$B$6+AD58</f>
        <v>857.9</v>
      </c>
      <c r="AF58" s="71">
        <f>ROUND(HH58/Prices!$B$27,0)</f>
        <v>766</v>
      </c>
      <c r="AG58" s="71">
        <f>AF58*Prices!$B$6+AF58</f>
        <v>880.9</v>
      </c>
      <c r="AH58" s="71">
        <f>ROUND(HJ58/Prices!$B$27,0)</f>
        <v>805</v>
      </c>
      <c r="AI58" s="71">
        <f>AH58*Prices!$B$6+AH58</f>
        <v>925.75</v>
      </c>
      <c r="AJ58" s="71">
        <f>ROUND(HL58/Prices!$B$27,0)</f>
        <v>824</v>
      </c>
      <c r="AK58" s="71">
        <f>AJ58*Prices!$B$6+AJ58</f>
        <v>947.6</v>
      </c>
      <c r="AL58" s="71">
        <f>ROUND(HN58/Prices!$B$27,0)</f>
        <v>872</v>
      </c>
      <c r="AM58" s="71">
        <f>AL58*Prices!$B$6+AL58</f>
        <v>1002.8</v>
      </c>
      <c r="AN58" s="71">
        <f>ROUND(HP58/Prices!$B$27,0)</f>
        <v>911</v>
      </c>
      <c r="AO58" s="71">
        <f>AN58*Prices!$B$6+AN58</f>
        <v>1047.6500000000001</v>
      </c>
      <c r="AP58" s="71">
        <f>ROUND(HR58/Prices!$B$27,0)</f>
        <v>1046</v>
      </c>
      <c r="AQ58" s="71">
        <f>AP58*Prices!$B$6+AP58</f>
        <v>1202.9000000000001</v>
      </c>
      <c r="AW58" s="71">
        <f t="shared" ref="AW58:BK77" si="57">AB58</f>
        <v>688</v>
      </c>
      <c r="AX58" s="71">
        <f t="shared" si="57"/>
        <v>791.2</v>
      </c>
      <c r="AY58" s="71">
        <f t="shared" si="57"/>
        <v>746</v>
      </c>
      <c r="AZ58" s="71">
        <f t="shared" si="57"/>
        <v>857.9</v>
      </c>
      <c r="BA58" s="71">
        <f t="shared" si="57"/>
        <v>766</v>
      </c>
      <c r="BB58" s="71">
        <f t="shared" si="57"/>
        <v>880.9</v>
      </c>
      <c r="BC58" s="71">
        <f t="shared" si="57"/>
        <v>805</v>
      </c>
      <c r="BD58" s="71">
        <f t="shared" si="57"/>
        <v>925.75</v>
      </c>
      <c r="BE58" s="71">
        <f t="shared" si="57"/>
        <v>824</v>
      </c>
      <c r="BF58" s="71">
        <f t="shared" si="57"/>
        <v>947.6</v>
      </c>
      <c r="BG58" s="71">
        <f t="shared" si="57"/>
        <v>872</v>
      </c>
      <c r="BH58" s="71">
        <f t="shared" si="57"/>
        <v>1002.8</v>
      </c>
      <c r="BI58" s="71">
        <f t="shared" si="57"/>
        <v>911</v>
      </c>
      <c r="BJ58" s="71">
        <f t="shared" si="57"/>
        <v>1047.6500000000001</v>
      </c>
      <c r="BK58" s="71">
        <f t="shared" si="57"/>
        <v>1046</v>
      </c>
      <c r="BL58" s="71">
        <f t="shared" si="51"/>
        <v>1202.9000000000001</v>
      </c>
      <c r="BM58" s="55"/>
      <c r="BN58" s="72"/>
      <c r="BO58" s="72"/>
      <c r="BP58" s="72"/>
      <c r="BQ58" s="72"/>
      <c r="BR58" s="72"/>
      <c r="BS58" s="72"/>
      <c r="BT58" s="55"/>
      <c r="BU58" s="71">
        <f>ROUND(JE58/Prices!$B$27,0)</f>
        <v>1154</v>
      </c>
      <c r="BV58" s="71">
        <f>BU58*Prices!$B$6+BU58</f>
        <v>1327.1</v>
      </c>
      <c r="BW58" s="71">
        <f>ROUND(JG58/Prices!$B$27,0)</f>
        <v>1212</v>
      </c>
      <c r="BX58" s="71">
        <f>BW58*Prices!$B$6+BW58</f>
        <v>1393.8</v>
      </c>
      <c r="BY58" s="71">
        <f>ROUND(JI58/Prices!$B$27,0)</f>
        <v>1231</v>
      </c>
      <c r="BZ58" s="71">
        <f>BY58*Prices!$B$6+BY58</f>
        <v>1415.65</v>
      </c>
      <c r="CA58" s="71">
        <f>ROUND(JK58/Prices!$B$27,0)</f>
        <v>1270</v>
      </c>
      <c r="CB58" s="71">
        <f>CA58*Prices!$B$6+CA58</f>
        <v>1460.5</v>
      </c>
      <c r="CC58" s="71">
        <f>ROUND(JM58/Prices!$B$27,0)</f>
        <v>1289</v>
      </c>
      <c r="CD58" s="71">
        <f>CC58*Prices!$B$6+CC58</f>
        <v>1482.35</v>
      </c>
      <c r="CE58" s="71">
        <f>ROUND(JO58/Prices!$B$27,0)</f>
        <v>1337</v>
      </c>
      <c r="CF58" s="71">
        <f>CE58*Prices!$B$6+CE58</f>
        <v>1537.55</v>
      </c>
      <c r="CG58" s="71">
        <f>ROUND(JQ58/Prices!$B$27,0)</f>
        <v>1376</v>
      </c>
      <c r="CH58" s="71">
        <f>CG58*Prices!$B$6+CG58</f>
        <v>1582.4</v>
      </c>
      <c r="CI58" s="71">
        <f>ROUND(JS58/Prices!$B$27,0)</f>
        <v>1511</v>
      </c>
      <c r="CJ58" s="71">
        <f>CI58*Prices!$B$6+CI58</f>
        <v>1737.65</v>
      </c>
      <c r="CK58" s="55"/>
      <c r="CL58" s="55"/>
      <c r="CM58" s="55"/>
      <c r="CN58" s="55"/>
      <c r="CO58" s="55"/>
      <c r="CP58" s="71">
        <f>ROUND(LW58/Prices!$B$27,0)</f>
        <v>1109</v>
      </c>
      <c r="CQ58" s="71">
        <f>CP58*Prices!$B$6+CP58</f>
        <v>1275.3499999999999</v>
      </c>
      <c r="CR58" s="71">
        <f>ROUND(LY58/Prices!$B$27,0)</f>
        <v>1167</v>
      </c>
      <c r="CS58" s="71">
        <f>CR58*Prices!$B$6+CR58</f>
        <v>1342.05</v>
      </c>
      <c r="CT58" s="71">
        <f>ROUND(MA58/Prices!$B$27,0)</f>
        <v>1186</v>
      </c>
      <c r="CU58" s="71">
        <f>CT58*Prices!$B$6+CT58</f>
        <v>1363.9</v>
      </c>
      <c r="CV58" s="71">
        <f>ROUND(MC58/Prices!$B$27,0)</f>
        <v>1225</v>
      </c>
      <c r="CW58" s="71">
        <f>CV58*Prices!$B$6+CV58</f>
        <v>1408.75</v>
      </c>
      <c r="CX58" s="71">
        <f>ROUND(ME58/Prices!$B$27,0)</f>
        <v>1244</v>
      </c>
      <c r="CY58" s="71">
        <f>CX58*Prices!$B$6+CX58</f>
        <v>1430.6</v>
      </c>
      <c r="CZ58" s="71">
        <f>ROUND(MG58/Prices!$B$27,0)</f>
        <v>1292</v>
      </c>
      <c r="DA58" s="71">
        <f>CZ58*Prices!$B$6+CZ58</f>
        <v>1485.8</v>
      </c>
      <c r="DB58" s="71">
        <f>ROUND(MI58/Prices!$B$27,0)</f>
        <v>1331</v>
      </c>
      <c r="DC58" s="71">
        <f>DB58*Prices!$B$6+DB58</f>
        <v>1530.65</v>
      </c>
      <c r="DD58" s="71">
        <f>ROUND(MK58/Prices!$B$27,0)</f>
        <v>1467</v>
      </c>
      <c r="DE58" s="71">
        <f>DD58*Prices!$B$6+DD58</f>
        <v>1687.05</v>
      </c>
      <c r="DK58" s="71">
        <f t="shared" ref="DK58:DY77" si="58">CP58</f>
        <v>1109</v>
      </c>
      <c r="DL58" s="71">
        <f t="shared" si="58"/>
        <v>1275.3499999999999</v>
      </c>
      <c r="DM58" s="71">
        <f t="shared" si="58"/>
        <v>1167</v>
      </c>
      <c r="DN58" s="71">
        <f t="shared" si="58"/>
        <v>1342.05</v>
      </c>
      <c r="DO58" s="71">
        <f t="shared" si="58"/>
        <v>1186</v>
      </c>
      <c r="DP58" s="71">
        <f t="shared" si="58"/>
        <v>1363.9</v>
      </c>
      <c r="DQ58" s="71">
        <f t="shared" si="58"/>
        <v>1225</v>
      </c>
      <c r="DR58" s="71">
        <f t="shared" si="58"/>
        <v>1408.75</v>
      </c>
      <c r="DS58" s="71">
        <f t="shared" si="58"/>
        <v>1244</v>
      </c>
      <c r="DT58" s="71">
        <f t="shared" si="58"/>
        <v>1430.6</v>
      </c>
      <c r="DU58" s="71">
        <f t="shared" si="58"/>
        <v>1292</v>
      </c>
      <c r="DV58" s="71">
        <f t="shared" si="58"/>
        <v>1485.8</v>
      </c>
      <c r="DW58" s="71">
        <f t="shared" si="58"/>
        <v>1331</v>
      </c>
      <c r="DX58" s="71">
        <f t="shared" si="58"/>
        <v>1530.65</v>
      </c>
      <c r="DY58" s="71">
        <f t="shared" si="58"/>
        <v>1467</v>
      </c>
      <c r="DZ58" s="71">
        <f t="shared" si="52"/>
        <v>1687.05</v>
      </c>
      <c r="EA58" s="55"/>
      <c r="EB58" s="55"/>
      <c r="EC58" s="72"/>
      <c r="ED58" s="72"/>
      <c r="EE58" s="72"/>
      <c r="EF58" s="72"/>
      <c r="EG58" s="72"/>
      <c r="EH58" s="72"/>
      <c r="EI58" s="55"/>
      <c r="EJ58" s="55"/>
      <c r="EK58" s="55"/>
      <c r="EL58" s="55"/>
      <c r="EM58" s="55"/>
      <c r="EN58" s="55"/>
      <c r="EO58" s="75"/>
      <c r="ER58" s="74">
        <v>29</v>
      </c>
      <c r="ES58" s="49">
        <v>39</v>
      </c>
      <c r="ET58" s="55">
        <f t="shared" si="41"/>
        <v>3.25</v>
      </c>
      <c r="EU58" s="55">
        <f t="shared" si="42"/>
        <v>8.125</v>
      </c>
      <c r="EV58" s="75">
        <v>3</v>
      </c>
      <c r="EX58" s="76">
        <v>1.5</v>
      </c>
      <c r="EY58" s="75">
        <v>29</v>
      </c>
      <c r="EZ58" s="77">
        <f>(EY58*1.2)*(Prices!$B$5/32)</f>
        <v>43.5</v>
      </c>
      <c r="FA58" s="82">
        <f>(EY58*1.3)*(Prices!$B$4/32)</f>
        <v>94.25</v>
      </c>
      <c r="FB58" s="82">
        <f>EV58*Prices!$B$2+EW58*Prices!$B$3</f>
        <v>120</v>
      </c>
      <c r="FC58" s="79">
        <f>EU58*Prices!$B$9</f>
        <v>48.75</v>
      </c>
      <c r="FD58" s="80">
        <f t="shared" si="2"/>
        <v>308</v>
      </c>
      <c r="FE58" s="80">
        <f>EU58*Prices!$B$10</f>
        <v>73.125</v>
      </c>
      <c r="FF58" s="80">
        <f t="shared" si="3"/>
        <v>332.375</v>
      </c>
      <c r="FG58" s="80">
        <f>EU58*Prices!$B$11</f>
        <v>81.25</v>
      </c>
      <c r="FH58" s="80">
        <f t="shared" si="4"/>
        <v>340.5</v>
      </c>
      <c r="FI58" s="80">
        <f>EU58*Prices!$B$12</f>
        <v>97.5</v>
      </c>
      <c r="FJ58" s="80">
        <f t="shared" si="5"/>
        <v>356.75</v>
      </c>
      <c r="FK58" s="80">
        <f>EU58*Prices!$B$13</f>
        <v>105.625</v>
      </c>
      <c r="FL58" s="80">
        <f t="shared" si="6"/>
        <v>364.875</v>
      </c>
      <c r="FM58" s="80">
        <f>EU58*Prices!$B$14</f>
        <v>125.9375</v>
      </c>
      <c r="FN58" s="80">
        <f t="shared" si="7"/>
        <v>385.1875</v>
      </c>
      <c r="FO58" s="80">
        <f>EU58*Prices!$B$15</f>
        <v>142.1875</v>
      </c>
      <c r="FP58" s="80">
        <f t="shared" si="8"/>
        <v>401.4375</v>
      </c>
      <c r="FQ58" s="80">
        <f>EU58*Prices!$B$16</f>
        <v>199.0625</v>
      </c>
      <c r="FR58" s="80">
        <f t="shared" si="9"/>
        <v>458.3125</v>
      </c>
      <c r="FS58" s="80">
        <f>EU58*Prices!$B$17</f>
        <v>0</v>
      </c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R58" s="74">
        <v>29</v>
      </c>
      <c r="GS58" s="49">
        <v>39</v>
      </c>
      <c r="GT58" s="55">
        <f t="shared" si="10"/>
        <v>3.25</v>
      </c>
      <c r="GU58" s="55">
        <f t="shared" si="11"/>
        <v>8.125</v>
      </c>
      <c r="GV58" s="75">
        <v>3</v>
      </c>
      <c r="GW58" s="75"/>
      <c r="GX58" s="76">
        <v>1.5</v>
      </c>
      <c r="GY58" s="75">
        <v>29</v>
      </c>
      <c r="GZ58" s="77">
        <f>(GY58*1.2)*(Prices!$B$5/32)</f>
        <v>43.5</v>
      </c>
      <c r="HA58" s="82">
        <f>(GY58*1.3)*(Prices!$C$4/32)</f>
        <v>75.400000000000006</v>
      </c>
      <c r="HB58" s="82">
        <f>GV58*Prices!$B$2+GW58*Prices!$B$3</f>
        <v>120</v>
      </c>
      <c r="HC58" s="79">
        <f>GU58*Prices!$B$9</f>
        <v>48.75</v>
      </c>
      <c r="HD58" s="80">
        <f t="shared" si="12"/>
        <v>289.14999999999998</v>
      </c>
      <c r="HE58" s="80">
        <f>GU58*Prices!$B$10</f>
        <v>73.125</v>
      </c>
      <c r="HF58" s="80">
        <f t="shared" si="13"/>
        <v>313.52499999999998</v>
      </c>
      <c r="HG58" s="80">
        <f>GU58*Prices!$B$11</f>
        <v>81.25</v>
      </c>
      <c r="HH58" s="80">
        <f t="shared" si="14"/>
        <v>321.64999999999998</v>
      </c>
      <c r="HI58" s="80">
        <f>GU58*Prices!$B$12</f>
        <v>97.5</v>
      </c>
      <c r="HJ58" s="80">
        <f t="shared" si="15"/>
        <v>337.9</v>
      </c>
      <c r="HK58" s="80">
        <f>GU58*Prices!$B$13</f>
        <v>105.625</v>
      </c>
      <c r="HL58" s="80">
        <f t="shared" si="16"/>
        <v>346.02499999999998</v>
      </c>
      <c r="HM58" s="80">
        <f>GU58*Prices!$B$14</f>
        <v>125.9375</v>
      </c>
      <c r="HN58" s="80">
        <f t="shared" si="17"/>
        <v>366.33749999999998</v>
      </c>
      <c r="HO58" s="80">
        <f>GU58*Prices!$B$15</f>
        <v>142.1875</v>
      </c>
      <c r="HP58" s="80">
        <f t="shared" si="18"/>
        <v>382.58749999999998</v>
      </c>
      <c r="HQ58" s="80">
        <f>GU58*Prices!$B$16</f>
        <v>199.0625</v>
      </c>
      <c r="HR58" s="80">
        <f t="shared" si="19"/>
        <v>439.46249999999998</v>
      </c>
      <c r="HS58" s="80">
        <f>GU58*Prices!$B$17</f>
        <v>0</v>
      </c>
      <c r="HT58" s="80"/>
      <c r="HU58" s="80"/>
      <c r="HV58" s="80"/>
      <c r="HW58" s="80"/>
      <c r="HX58" s="80"/>
      <c r="HY58" s="80"/>
      <c r="HZ58" s="80"/>
      <c r="IA58" s="80"/>
      <c r="IB58" s="80"/>
      <c r="IC58" s="80"/>
      <c r="ID58" s="80"/>
      <c r="IE58" s="80"/>
      <c r="IF58" s="80"/>
      <c r="IG58" s="80"/>
      <c r="IH58" s="80"/>
      <c r="IP58" s="75"/>
      <c r="IS58" s="74">
        <v>29</v>
      </c>
      <c r="IT58" s="49">
        <v>39</v>
      </c>
      <c r="IU58" s="55">
        <f t="shared" si="20"/>
        <v>3.25</v>
      </c>
      <c r="IV58" s="55">
        <f t="shared" si="21"/>
        <v>8.125</v>
      </c>
      <c r="IW58" s="75">
        <v>3</v>
      </c>
      <c r="IX58" s="75"/>
      <c r="IY58" s="76">
        <f t="shared" si="43"/>
        <v>177.97499999999999</v>
      </c>
      <c r="IZ58" s="75">
        <v>29</v>
      </c>
      <c r="JA58" s="77">
        <f>(IZ58*1.2)*(Prices!$B$5/32)</f>
        <v>43.5</v>
      </c>
      <c r="JB58" s="82">
        <f>(IZ58*1.3)*(Prices!$B$4/32)</f>
        <v>94.25</v>
      </c>
      <c r="JC58" s="82">
        <f>IW58*Prices!$B$2+IX58*Prices!$B$3</f>
        <v>120</v>
      </c>
      <c r="JD58" s="79">
        <f>IV58*Prices!$B$9</f>
        <v>48.75</v>
      </c>
      <c r="JE58" s="80">
        <f t="shared" si="22"/>
        <v>484.47500000000002</v>
      </c>
      <c r="JF58" s="80">
        <f>IV58*Prices!$B$10</f>
        <v>73.125</v>
      </c>
      <c r="JG58" s="80">
        <f t="shared" si="23"/>
        <v>508.85</v>
      </c>
      <c r="JH58" s="80">
        <f>IV58*Prices!$B$11</f>
        <v>81.25</v>
      </c>
      <c r="JI58" s="80">
        <f t="shared" si="24"/>
        <v>516.97500000000002</v>
      </c>
      <c r="JJ58" s="80">
        <f>IV58*Prices!$B$12</f>
        <v>97.5</v>
      </c>
      <c r="JK58" s="80">
        <f t="shared" si="25"/>
        <v>533.22500000000002</v>
      </c>
      <c r="JL58" s="80">
        <f>IV58*Prices!$B$13</f>
        <v>105.625</v>
      </c>
      <c r="JM58" s="80">
        <f t="shared" si="26"/>
        <v>541.35</v>
      </c>
      <c r="JN58" s="80">
        <f>IV58*Prices!$B$14</f>
        <v>125.9375</v>
      </c>
      <c r="JO58" s="80">
        <f t="shared" si="27"/>
        <v>561.66250000000002</v>
      </c>
      <c r="JP58" s="80">
        <f>IV58*Prices!$B$15</f>
        <v>142.1875</v>
      </c>
      <c r="JQ58" s="80">
        <f t="shared" si="28"/>
        <v>577.91250000000002</v>
      </c>
      <c r="JR58" s="80">
        <f>IV58*Prices!$B$16</f>
        <v>199.0625</v>
      </c>
      <c r="JS58" s="80">
        <f t="shared" si="29"/>
        <v>634.78750000000002</v>
      </c>
      <c r="JT58" s="80">
        <f>IV58*Prices!$B$17</f>
        <v>0</v>
      </c>
      <c r="JU58" s="80"/>
      <c r="JV58" s="80"/>
      <c r="JW58" s="80"/>
      <c r="JX58" s="80"/>
      <c r="JY58" s="80"/>
      <c r="JZ58" s="80"/>
      <c r="KA58" s="80"/>
      <c r="KB58" s="80"/>
      <c r="KC58" s="80"/>
      <c r="KD58" s="80"/>
      <c r="KE58" s="80"/>
      <c r="KF58" s="80"/>
      <c r="KG58" s="80"/>
      <c r="KH58" s="80"/>
      <c r="KI58" s="80"/>
      <c r="KJ58" s="80"/>
      <c r="KK58" s="80"/>
      <c r="KL58" s="80"/>
      <c r="KM58" s="80"/>
      <c r="KN58" s="80"/>
      <c r="KO58" s="80"/>
      <c r="KP58" s="80"/>
      <c r="KQ58" s="80"/>
      <c r="KR58" s="80"/>
      <c r="KS58" s="80"/>
      <c r="KT58" s="80"/>
      <c r="KU58" s="80"/>
      <c r="KV58" s="80"/>
      <c r="KW58" s="80"/>
      <c r="KX58" s="80"/>
      <c r="KY58" s="80"/>
      <c r="KZ58" s="80"/>
      <c r="LA58" s="197">
        <v>2</v>
      </c>
      <c r="LB58" s="200">
        <v>1</v>
      </c>
      <c r="LC58" s="82">
        <f t="shared" si="44"/>
        <v>69.599999999999994</v>
      </c>
      <c r="LD58" s="82">
        <f t="shared" si="45"/>
        <v>92.4</v>
      </c>
      <c r="LE58" s="82">
        <f t="shared" si="46"/>
        <v>17.875</v>
      </c>
      <c r="LF58" s="82">
        <f t="shared" si="47"/>
        <v>51.724999999999994</v>
      </c>
      <c r="LG58" s="80">
        <f t="shared" si="48"/>
        <v>74.525000000000006</v>
      </c>
      <c r="LH58" s="234">
        <f t="shared" si="49"/>
        <v>177.97499999999999</v>
      </c>
      <c r="LK58" s="74">
        <v>29</v>
      </c>
      <c r="LL58" s="49">
        <v>39</v>
      </c>
      <c r="LM58" s="55">
        <f t="shared" si="30"/>
        <v>3.25</v>
      </c>
      <c r="LN58" s="55">
        <f t="shared" si="31"/>
        <v>8.125</v>
      </c>
      <c r="LO58" s="75">
        <v>3</v>
      </c>
      <c r="LP58" s="75"/>
      <c r="LQ58" s="76">
        <f t="shared" si="50"/>
        <v>177.97499999999999</v>
      </c>
      <c r="LR58" s="75">
        <v>29</v>
      </c>
      <c r="LS58" s="77">
        <f>(LR58*1.2)*(Prices!$B$5/32)</f>
        <v>43.5</v>
      </c>
      <c r="LT58" s="82">
        <f>(LR58*1.3)*(Prices!$C$4/32)</f>
        <v>75.400000000000006</v>
      </c>
      <c r="LU58" s="82">
        <f>LO58*Prices!$B$2+LP58*Prices!$B$3</f>
        <v>120</v>
      </c>
      <c r="LV58" s="79">
        <f>LN58*Prices!$B$9</f>
        <v>48.75</v>
      </c>
      <c r="LW58" s="80">
        <f t="shared" si="32"/>
        <v>465.625</v>
      </c>
      <c r="LX58" s="80">
        <f>LN58*Prices!$B$10</f>
        <v>73.125</v>
      </c>
      <c r="LY58" s="80">
        <f t="shared" si="33"/>
        <v>490</v>
      </c>
      <c r="LZ58" s="80">
        <f>LN58*Prices!$B$11</f>
        <v>81.25</v>
      </c>
      <c r="MA58" s="80">
        <f t="shared" si="34"/>
        <v>498.125</v>
      </c>
      <c r="MB58" s="80">
        <f>LN58*Prices!$B$12</f>
        <v>97.5</v>
      </c>
      <c r="MC58" s="80">
        <f t="shared" si="35"/>
        <v>514.375</v>
      </c>
      <c r="MD58" s="80">
        <f>LN58*Prices!$B$13</f>
        <v>105.625</v>
      </c>
      <c r="ME58" s="80">
        <f t="shared" si="36"/>
        <v>522.5</v>
      </c>
      <c r="MF58" s="80">
        <f>LN58*Prices!$B$14</f>
        <v>125.9375</v>
      </c>
      <c r="MG58" s="80">
        <f t="shared" si="37"/>
        <v>542.8125</v>
      </c>
      <c r="MH58" s="80">
        <f>LN58*Prices!$B$15</f>
        <v>142.1875</v>
      </c>
      <c r="MI58" s="80">
        <f t="shared" si="38"/>
        <v>559.0625</v>
      </c>
      <c r="MJ58" s="80">
        <f>LN58*Prices!$B$16</f>
        <v>199.0625</v>
      </c>
      <c r="MK58" s="80">
        <f t="shared" si="39"/>
        <v>615.9375</v>
      </c>
      <c r="ML58" s="80">
        <f>LN58*Prices!$B$17</f>
        <v>0</v>
      </c>
      <c r="MM58" s="80"/>
      <c r="MN58" s="80"/>
      <c r="MO58" s="80"/>
      <c r="MP58" s="80"/>
      <c r="MQ58" s="80"/>
      <c r="MR58" s="80"/>
      <c r="MS58" s="80"/>
      <c r="MT58" s="80"/>
      <c r="MU58" s="80"/>
      <c r="MV58" s="80"/>
      <c r="MW58" s="80"/>
      <c r="MX58" s="80"/>
      <c r="MY58" s="80"/>
      <c r="MZ58" s="80"/>
      <c r="NA58" s="80"/>
    </row>
    <row r="59" spans="1:365" ht="18" customHeight="1" thickBot="1" x14ac:dyDescent="0.3">
      <c r="A59" s="277"/>
      <c r="B59" s="278"/>
      <c r="C59" s="278"/>
      <c r="D59" s="279"/>
      <c r="E59" s="280"/>
      <c r="F59" s="281"/>
      <c r="G59" s="26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55"/>
      <c r="X59" s="55"/>
      <c r="Y59" s="55"/>
      <c r="Z59" s="55"/>
      <c r="AA59" s="55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55"/>
      <c r="BN59" s="72"/>
      <c r="BO59" s="72"/>
      <c r="BP59" s="72"/>
      <c r="BQ59" s="72"/>
      <c r="BR59" s="72"/>
      <c r="BS59" s="72"/>
      <c r="BT59" s="55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55"/>
      <c r="CL59" s="55"/>
      <c r="CM59" s="55"/>
      <c r="CN59" s="55"/>
      <c r="CO59" s="55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55"/>
      <c r="EB59" s="55"/>
      <c r="EC59" s="72"/>
      <c r="ED59" s="72"/>
      <c r="EE59" s="72"/>
      <c r="EF59" s="72"/>
      <c r="EG59" s="72"/>
      <c r="EH59" s="72"/>
      <c r="EI59" s="55"/>
      <c r="EJ59" s="55"/>
      <c r="EK59" s="55"/>
      <c r="EL59" s="55"/>
      <c r="EM59" s="55"/>
      <c r="EN59" s="55"/>
      <c r="EO59" s="75"/>
      <c r="ER59" s="74"/>
      <c r="EZ59" s="77"/>
      <c r="FC59" s="79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R59" s="74"/>
      <c r="GS59" s="49"/>
      <c r="GT59" s="55"/>
      <c r="GU59" s="55"/>
      <c r="GV59" s="75"/>
      <c r="GW59" s="75"/>
      <c r="GX59" s="76"/>
      <c r="GZ59" s="77"/>
      <c r="HA59" s="82"/>
      <c r="HB59" s="82"/>
      <c r="HC59" s="79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P59" s="75"/>
      <c r="IS59" s="74"/>
      <c r="IT59" s="49"/>
      <c r="IW59" s="75"/>
      <c r="IX59" s="75"/>
      <c r="IY59" s="76"/>
      <c r="IZ59" s="75"/>
      <c r="JA59" s="77"/>
      <c r="JB59" s="82"/>
      <c r="JC59" s="82"/>
      <c r="JD59" s="79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F59" s="82"/>
      <c r="LG59" s="80"/>
      <c r="LH59" s="234"/>
      <c r="LK59" s="74"/>
      <c r="LL59" s="49"/>
      <c r="LO59" s="75"/>
      <c r="LP59" s="75"/>
      <c r="LQ59" s="76"/>
      <c r="LR59" s="75"/>
      <c r="LS59" s="77"/>
      <c r="LT59" s="82"/>
      <c r="LU59" s="82"/>
      <c r="LV59" s="79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</row>
    <row r="60" spans="1:365" ht="18" customHeight="1" x14ac:dyDescent="0.25">
      <c r="A60" s="151" t="s">
        <v>160</v>
      </c>
      <c r="B60" s="152" t="s">
        <v>93</v>
      </c>
      <c r="C60" s="152" t="str">
        <f t="shared" si="40"/>
        <v>Base Cab: 1 door - shelves (9" to 12")</v>
      </c>
      <c r="D60" s="121" t="s">
        <v>161</v>
      </c>
      <c r="E60" s="153" t="s">
        <v>95</v>
      </c>
      <c r="F60" s="266" t="s">
        <v>160</v>
      </c>
      <c r="G60" s="261">
        <f>ROUND(FD60/Prices!$B$27,0)</f>
        <v>256</v>
      </c>
      <c r="H60" s="71">
        <f>G60*Prices!$B$6+G60</f>
        <v>294.39999999999998</v>
      </c>
      <c r="I60" s="71">
        <f>ROUND(FF60/Prices!$B$27,0)</f>
        <v>274</v>
      </c>
      <c r="J60" s="71">
        <f>I60*Prices!$B$6+I60</f>
        <v>315.10000000000002</v>
      </c>
      <c r="K60" s="71">
        <f>ROUND(FH60/Prices!$B$27,0)</f>
        <v>280</v>
      </c>
      <c r="L60" s="71">
        <f>K60*Prices!$B$6+K60</f>
        <v>322</v>
      </c>
      <c r="M60" s="71">
        <f>ROUND(FJ60/Prices!$B$27,0)</f>
        <v>292</v>
      </c>
      <c r="N60" s="71">
        <f>M60*Prices!$B$6+M60</f>
        <v>335.8</v>
      </c>
      <c r="O60" s="71">
        <f>ROUND(FL60/Prices!$B$27,0)</f>
        <v>298</v>
      </c>
      <c r="P60" s="71">
        <f>O60*Prices!$B$6+O60</f>
        <v>342.7</v>
      </c>
      <c r="Q60" s="71">
        <f>ROUND(FN60/Prices!$B$27,0)</f>
        <v>313</v>
      </c>
      <c r="R60" s="71">
        <f>Q60*Prices!$B$6+Q60</f>
        <v>359.95</v>
      </c>
      <c r="S60" s="71">
        <f>ROUND(FP60/Prices!$B$27,0)</f>
        <v>325</v>
      </c>
      <c r="T60" s="71">
        <f>S60*Prices!$B$6+S60</f>
        <v>373.75</v>
      </c>
      <c r="U60" s="71">
        <f>ROUND(FR60/Prices!$B$27,0)</f>
        <v>366</v>
      </c>
      <c r="V60" s="71">
        <f>U60*Prices!$B$6+U60</f>
        <v>420.9</v>
      </c>
      <c r="W60" s="55"/>
      <c r="X60" s="55"/>
      <c r="Y60" s="55"/>
      <c r="Z60" s="55"/>
      <c r="AA60" s="55"/>
      <c r="AB60" s="71">
        <f>ROUND(HD60/Prices!$B$27,0)</f>
        <v>229</v>
      </c>
      <c r="AC60" s="71">
        <f>AB60*Prices!$B$6+AB60</f>
        <v>263.35000000000002</v>
      </c>
      <c r="AD60" s="71">
        <f>ROUND(HF60/Prices!$B$27,0)</f>
        <v>247</v>
      </c>
      <c r="AE60" s="71">
        <f>AD60*Prices!$B$6+AD60</f>
        <v>284.05</v>
      </c>
      <c r="AF60" s="71">
        <f>ROUND(HH60/Prices!$B$27,0)</f>
        <v>253</v>
      </c>
      <c r="AG60" s="71">
        <f>AF60*Prices!$B$6+AF60</f>
        <v>290.95</v>
      </c>
      <c r="AH60" s="71">
        <f>ROUND(HJ60/Prices!$B$27,0)</f>
        <v>264</v>
      </c>
      <c r="AI60" s="71">
        <f>AH60*Prices!$B$6+AH60</f>
        <v>303.60000000000002</v>
      </c>
      <c r="AJ60" s="71">
        <f>ROUND(HL60/Prices!$B$27,0)</f>
        <v>270</v>
      </c>
      <c r="AK60" s="71">
        <f>AJ60*Prices!$B$6+AJ60</f>
        <v>310.5</v>
      </c>
      <c r="AL60" s="71">
        <f>ROUND(HN60/Prices!$B$27,0)</f>
        <v>285</v>
      </c>
      <c r="AM60" s="71">
        <f>AL60*Prices!$B$6+AL60</f>
        <v>327.75</v>
      </c>
      <c r="AN60" s="71">
        <f>ROUND(HP60/Prices!$B$27,0)</f>
        <v>297</v>
      </c>
      <c r="AO60" s="71">
        <f>AN60*Prices!$B$6+AN60</f>
        <v>341.55</v>
      </c>
      <c r="AP60" s="71">
        <f>ROUND(HR60/Prices!$B$27,0)</f>
        <v>339</v>
      </c>
      <c r="AQ60" s="71">
        <f>AP60*Prices!$B$6+AP60</f>
        <v>389.85</v>
      </c>
      <c r="AW60" s="71">
        <f t="shared" si="57"/>
        <v>229</v>
      </c>
      <c r="AX60" s="71">
        <f t="shared" si="57"/>
        <v>263.35000000000002</v>
      </c>
      <c r="AY60" s="71">
        <f t="shared" si="57"/>
        <v>247</v>
      </c>
      <c r="AZ60" s="71">
        <f t="shared" si="57"/>
        <v>284.05</v>
      </c>
      <c r="BA60" s="71">
        <f t="shared" si="57"/>
        <v>253</v>
      </c>
      <c r="BB60" s="71">
        <f t="shared" si="57"/>
        <v>290.95</v>
      </c>
      <c r="BC60" s="71">
        <f t="shared" si="57"/>
        <v>264</v>
      </c>
      <c r="BD60" s="71">
        <f t="shared" si="57"/>
        <v>303.60000000000002</v>
      </c>
      <c r="BE60" s="71">
        <f t="shared" si="57"/>
        <v>270</v>
      </c>
      <c r="BF60" s="71">
        <f t="shared" si="57"/>
        <v>310.5</v>
      </c>
      <c r="BG60" s="71">
        <f t="shared" si="57"/>
        <v>285</v>
      </c>
      <c r="BH60" s="71">
        <f t="shared" si="57"/>
        <v>327.75</v>
      </c>
      <c r="BI60" s="71">
        <f t="shared" si="57"/>
        <v>297</v>
      </c>
      <c r="BJ60" s="71">
        <f t="shared" si="57"/>
        <v>341.55</v>
      </c>
      <c r="BK60" s="71">
        <f t="shared" si="57"/>
        <v>339</v>
      </c>
      <c r="BL60" s="71">
        <f t="shared" si="51"/>
        <v>389.85</v>
      </c>
      <c r="BM60" s="55"/>
      <c r="BN60" s="72"/>
      <c r="BO60" s="72"/>
      <c r="BP60" s="72"/>
      <c r="BQ60" s="72"/>
      <c r="BR60" s="72"/>
      <c r="BS60" s="72"/>
      <c r="BT60" s="55"/>
      <c r="BU60" s="71">
        <f>ROUND(JE60/Prices!$B$27,0)</f>
        <v>256</v>
      </c>
      <c r="BV60" s="71">
        <f>BU60*Prices!$B$6+BU60</f>
        <v>294.39999999999998</v>
      </c>
      <c r="BW60" s="71">
        <f>ROUND(JG60/Prices!$B$27,0)</f>
        <v>274</v>
      </c>
      <c r="BX60" s="71">
        <f>BW60*Prices!$B$6+BW60</f>
        <v>315.10000000000002</v>
      </c>
      <c r="BY60" s="71">
        <f>ROUND(JI60/Prices!$B$27,0)</f>
        <v>280</v>
      </c>
      <c r="BZ60" s="71">
        <f>BY60*Prices!$B$6+BY60</f>
        <v>322</v>
      </c>
      <c r="CA60" s="71">
        <f>ROUND(JK60/Prices!$B$27,0)</f>
        <v>292</v>
      </c>
      <c r="CB60" s="71">
        <f>CA60*Prices!$B$6+CA60</f>
        <v>335.8</v>
      </c>
      <c r="CC60" s="71">
        <f>ROUND(JM60/Prices!$B$27,0)</f>
        <v>298</v>
      </c>
      <c r="CD60" s="71">
        <f>CC60*Prices!$B$6+CC60</f>
        <v>342.7</v>
      </c>
      <c r="CE60" s="71">
        <f>ROUND(JO60/Prices!$B$27,0)</f>
        <v>313</v>
      </c>
      <c r="CF60" s="71">
        <f>CE60*Prices!$B$6+CE60</f>
        <v>359.95</v>
      </c>
      <c r="CG60" s="71">
        <f>ROUND(JQ60/Prices!$B$27,0)</f>
        <v>325</v>
      </c>
      <c r="CH60" s="71">
        <f>CG60*Prices!$B$6+CG60</f>
        <v>373.75</v>
      </c>
      <c r="CI60" s="71">
        <f>ROUND(JS60/Prices!$B$27,0)</f>
        <v>366</v>
      </c>
      <c r="CJ60" s="71">
        <f>CI60*Prices!$B$6+CI60</f>
        <v>420.9</v>
      </c>
      <c r="CK60" s="55"/>
      <c r="CL60" s="55"/>
      <c r="CM60" s="55"/>
      <c r="CN60" s="55"/>
      <c r="CO60" s="55"/>
      <c r="CP60" s="71">
        <f>ROUND(LW60/Prices!$B$27,0)</f>
        <v>229</v>
      </c>
      <c r="CQ60" s="71">
        <f>CP60*Prices!$B$6+CP60</f>
        <v>263.35000000000002</v>
      </c>
      <c r="CR60" s="71">
        <f>ROUND(LY60/Prices!$B$27,0)</f>
        <v>247</v>
      </c>
      <c r="CS60" s="71">
        <f>CR60*Prices!$B$6+CR60</f>
        <v>284.05</v>
      </c>
      <c r="CT60" s="71">
        <f>ROUND(MA60/Prices!$B$27,0)</f>
        <v>253</v>
      </c>
      <c r="CU60" s="71">
        <f>CT60*Prices!$B$6+CT60</f>
        <v>290.95</v>
      </c>
      <c r="CV60" s="71">
        <f>ROUND(MC60/Prices!$B$27,0)</f>
        <v>264</v>
      </c>
      <c r="CW60" s="71">
        <f>CV60*Prices!$B$6+CV60</f>
        <v>303.60000000000002</v>
      </c>
      <c r="CX60" s="71">
        <f>ROUND(ME60/Prices!$B$27,0)</f>
        <v>270</v>
      </c>
      <c r="CY60" s="71">
        <f>CX60*Prices!$B$6+CX60</f>
        <v>310.5</v>
      </c>
      <c r="CZ60" s="71">
        <f>ROUND(MG60/Prices!$B$27,0)</f>
        <v>285</v>
      </c>
      <c r="DA60" s="71">
        <f>CZ60*Prices!$B$6+CZ60</f>
        <v>327.75</v>
      </c>
      <c r="DB60" s="71">
        <f>ROUND(MI60/Prices!$B$27,0)</f>
        <v>297</v>
      </c>
      <c r="DC60" s="71">
        <f>DB60*Prices!$B$6+DB60</f>
        <v>341.55</v>
      </c>
      <c r="DD60" s="71">
        <f>ROUND(MK60/Prices!$B$27,0)</f>
        <v>339</v>
      </c>
      <c r="DE60" s="71">
        <f>DD60*Prices!$B$6+DD60</f>
        <v>389.85</v>
      </c>
      <c r="DK60" s="71">
        <f t="shared" si="58"/>
        <v>229</v>
      </c>
      <c r="DL60" s="71">
        <f t="shared" si="58"/>
        <v>263.35000000000002</v>
      </c>
      <c r="DM60" s="71">
        <f t="shared" si="58"/>
        <v>247</v>
      </c>
      <c r="DN60" s="71">
        <f t="shared" si="58"/>
        <v>284.05</v>
      </c>
      <c r="DO60" s="71">
        <f t="shared" si="58"/>
        <v>253</v>
      </c>
      <c r="DP60" s="71">
        <f t="shared" si="58"/>
        <v>290.95</v>
      </c>
      <c r="DQ60" s="71">
        <f t="shared" si="58"/>
        <v>264</v>
      </c>
      <c r="DR60" s="71">
        <f t="shared" si="58"/>
        <v>303.60000000000002</v>
      </c>
      <c r="DS60" s="71">
        <f t="shared" si="58"/>
        <v>270</v>
      </c>
      <c r="DT60" s="71">
        <f t="shared" si="58"/>
        <v>310.5</v>
      </c>
      <c r="DU60" s="71">
        <f t="shared" si="58"/>
        <v>285</v>
      </c>
      <c r="DV60" s="71">
        <f t="shared" si="58"/>
        <v>327.75</v>
      </c>
      <c r="DW60" s="71">
        <f t="shared" si="58"/>
        <v>297</v>
      </c>
      <c r="DX60" s="71">
        <f t="shared" si="58"/>
        <v>341.55</v>
      </c>
      <c r="DY60" s="71">
        <f t="shared" si="58"/>
        <v>339</v>
      </c>
      <c r="DZ60" s="71">
        <f t="shared" si="52"/>
        <v>389.85</v>
      </c>
      <c r="EA60" s="55"/>
      <c r="EB60" s="55"/>
      <c r="EC60" s="72"/>
      <c r="ED60" s="72"/>
      <c r="EE60" s="72"/>
      <c r="EF60" s="72"/>
      <c r="EG60" s="72"/>
      <c r="EH60" s="72"/>
      <c r="EI60" s="55"/>
      <c r="EJ60" s="55"/>
      <c r="EK60" s="55"/>
      <c r="EL60" s="55"/>
      <c r="EM60" s="55"/>
      <c r="EN60" s="55"/>
      <c r="EO60" s="73"/>
      <c r="EP60" s="73"/>
      <c r="ER60" s="74">
        <v>19.5</v>
      </c>
      <c r="ES60" s="49">
        <v>12</v>
      </c>
      <c r="ET60" s="55">
        <f t="shared" si="41"/>
        <v>1</v>
      </c>
      <c r="EU60" s="55">
        <f t="shared" si="42"/>
        <v>2.5</v>
      </c>
      <c r="EW60" s="75">
        <v>2</v>
      </c>
      <c r="EY60" s="75">
        <v>17.8</v>
      </c>
      <c r="EZ60" s="77">
        <f>(EY60*1.2)*(Prices!$B$5/32)</f>
        <v>26.7</v>
      </c>
      <c r="FA60" s="82">
        <f>(EY60*1.3)*(Prices!$B$4/32)</f>
        <v>57.85</v>
      </c>
      <c r="FB60" s="82">
        <f>EV60*Prices!$B$2+EW60*Prices!$B$3</f>
        <v>8.1</v>
      </c>
      <c r="FC60" s="79">
        <f>EU60*Prices!$B$9</f>
        <v>15</v>
      </c>
      <c r="FD60" s="80">
        <f t="shared" si="2"/>
        <v>107.65</v>
      </c>
      <c r="FE60" s="80">
        <f>EU60*Prices!$B$10</f>
        <v>22.5</v>
      </c>
      <c r="FF60" s="80">
        <f t="shared" si="3"/>
        <v>115.15</v>
      </c>
      <c r="FG60" s="80">
        <f>EU60*Prices!$B$11</f>
        <v>25</v>
      </c>
      <c r="FH60" s="80">
        <f t="shared" si="4"/>
        <v>117.65</v>
      </c>
      <c r="FI60" s="80">
        <f>EU60*Prices!$B$12</f>
        <v>30</v>
      </c>
      <c r="FJ60" s="80">
        <f t="shared" si="5"/>
        <v>122.65</v>
      </c>
      <c r="FK60" s="80">
        <f>EU60*Prices!$B$13</f>
        <v>32.5</v>
      </c>
      <c r="FL60" s="80">
        <f t="shared" si="6"/>
        <v>125.15</v>
      </c>
      <c r="FM60" s="80">
        <f>EU60*Prices!$B$14</f>
        <v>38.75</v>
      </c>
      <c r="FN60" s="80">
        <f t="shared" si="7"/>
        <v>131.4</v>
      </c>
      <c r="FO60" s="80">
        <f>EU60*Prices!$B$15</f>
        <v>43.75</v>
      </c>
      <c r="FP60" s="80">
        <f t="shared" si="8"/>
        <v>136.4</v>
      </c>
      <c r="FQ60" s="80">
        <f>EU60*Prices!$B$16</f>
        <v>61.25</v>
      </c>
      <c r="FR60" s="80">
        <f t="shared" si="9"/>
        <v>153.89999999999998</v>
      </c>
      <c r="FS60" s="80">
        <f>EU60*Prices!$B$17</f>
        <v>0</v>
      </c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P60" s="73"/>
      <c r="GR60" s="74">
        <v>19.5</v>
      </c>
      <c r="GS60" s="49">
        <v>12</v>
      </c>
      <c r="GT60" s="55">
        <f t="shared" si="10"/>
        <v>1</v>
      </c>
      <c r="GU60" s="55">
        <f t="shared" si="11"/>
        <v>2.5</v>
      </c>
      <c r="GV60" s="75"/>
      <c r="GW60" s="75">
        <v>2</v>
      </c>
      <c r="GX60" s="76"/>
      <c r="GY60" s="75">
        <v>17.8</v>
      </c>
      <c r="GZ60" s="77">
        <f>(GY60*1.2)*(Prices!$B$5/32)</f>
        <v>26.7</v>
      </c>
      <c r="HA60" s="82">
        <f>(GY60*1.3)*(Prices!$C$4/32)</f>
        <v>46.28</v>
      </c>
      <c r="HB60" s="82">
        <f>GV60*Prices!$B$2+GW60*Prices!$B$3</f>
        <v>8.1</v>
      </c>
      <c r="HC60" s="79">
        <f>GU60*Prices!$B$9</f>
        <v>15</v>
      </c>
      <c r="HD60" s="80">
        <f t="shared" si="12"/>
        <v>96.08</v>
      </c>
      <c r="HE60" s="80">
        <f>GU60*Prices!$B$10</f>
        <v>22.5</v>
      </c>
      <c r="HF60" s="80">
        <f t="shared" si="13"/>
        <v>103.58</v>
      </c>
      <c r="HG60" s="80">
        <f>GU60*Prices!$B$11</f>
        <v>25</v>
      </c>
      <c r="HH60" s="80">
        <f t="shared" si="14"/>
        <v>106.08</v>
      </c>
      <c r="HI60" s="80">
        <f>GU60*Prices!$B$12</f>
        <v>30</v>
      </c>
      <c r="HJ60" s="80">
        <f t="shared" si="15"/>
        <v>111.08</v>
      </c>
      <c r="HK60" s="80">
        <f>GU60*Prices!$B$13</f>
        <v>32.5</v>
      </c>
      <c r="HL60" s="80">
        <f t="shared" si="16"/>
        <v>113.58</v>
      </c>
      <c r="HM60" s="80">
        <f>GU60*Prices!$B$14</f>
        <v>38.75</v>
      </c>
      <c r="HN60" s="80">
        <f t="shared" si="17"/>
        <v>119.83</v>
      </c>
      <c r="HO60" s="80">
        <f>GU60*Prices!$B$15</f>
        <v>43.75</v>
      </c>
      <c r="HP60" s="80">
        <f t="shared" si="18"/>
        <v>124.83</v>
      </c>
      <c r="HQ60" s="80">
        <f>GU60*Prices!$B$16</f>
        <v>61.25</v>
      </c>
      <c r="HR60" s="80">
        <f t="shared" si="19"/>
        <v>142.32999999999998</v>
      </c>
      <c r="HS60" s="80">
        <f>GU60*Prices!$B$17</f>
        <v>0</v>
      </c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0"/>
      <c r="IE60" s="80"/>
      <c r="IF60" s="80"/>
      <c r="IG60" s="80"/>
      <c r="IH60" s="80"/>
      <c r="IP60" s="73"/>
      <c r="IQ60" s="73"/>
      <c r="IS60" s="74">
        <v>19.5</v>
      </c>
      <c r="IT60" s="49">
        <v>12</v>
      </c>
      <c r="IU60" s="55">
        <f t="shared" si="20"/>
        <v>1</v>
      </c>
      <c r="IV60" s="55">
        <f t="shared" si="21"/>
        <v>2.5</v>
      </c>
      <c r="IW60" s="75"/>
      <c r="IX60" s="75">
        <v>2</v>
      </c>
      <c r="IY60" s="76">
        <f t="shared" si="43"/>
        <v>0</v>
      </c>
      <c r="IZ60" s="75">
        <v>17.8</v>
      </c>
      <c r="JA60" s="77">
        <f>(IZ60*1.2)*(Prices!$B$5/32)</f>
        <v>26.7</v>
      </c>
      <c r="JB60" s="82">
        <f>(IZ60*1.3)*(Prices!$B$4/32)</f>
        <v>57.85</v>
      </c>
      <c r="JC60" s="82">
        <f>IW60*Prices!$B$2+IX60*Prices!$B$3</f>
        <v>8.1</v>
      </c>
      <c r="JD60" s="79">
        <f>IV60*Prices!$B$9</f>
        <v>15</v>
      </c>
      <c r="JE60" s="80">
        <f t="shared" si="22"/>
        <v>107.65</v>
      </c>
      <c r="JF60" s="80">
        <f>IV60*Prices!$B$10</f>
        <v>22.5</v>
      </c>
      <c r="JG60" s="80">
        <f t="shared" si="23"/>
        <v>115.15</v>
      </c>
      <c r="JH60" s="80">
        <f>IV60*Prices!$B$11</f>
        <v>25</v>
      </c>
      <c r="JI60" s="80">
        <f t="shared" si="24"/>
        <v>117.65</v>
      </c>
      <c r="JJ60" s="80">
        <f>IV60*Prices!$B$12</f>
        <v>30</v>
      </c>
      <c r="JK60" s="80">
        <f t="shared" si="25"/>
        <v>122.65</v>
      </c>
      <c r="JL60" s="80">
        <f>IV60*Prices!$B$13</f>
        <v>32.5</v>
      </c>
      <c r="JM60" s="80">
        <f t="shared" si="26"/>
        <v>125.15</v>
      </c>
      <c r="JN60" s="80">
        <f>IV60*Prices!$B$14</f>
        <v>38.75</v>
      </c>
      <c r="JO60" s="80">
        <f t="shared" si="27"/>
        <v>131.4</v>
      </c>
      <c r="JP60" s="80">
        <f>IV60*Prices!$B$15</f>
        <v>43.75</v>
      </c>
      <c r="JQ60" s="80">
        <f t="shared" si="28"/>
        <v>136.4</v>
      </c>
      <c r="JR60" s="80">
        <f>IV60*Prices!$B$16</f>
        <v>61.25</v>
      </c>
      <c r="JS60" s="80">
        <f t="shared" si="29"/>
        <v>153.89999999999998</v>
      </c>
      <c r="JT60" s="80">
        <f>IV60*Prices!$B$17</f>
        <v>0</v>
      </c>
      <c r="JU60" s="80"/>
      <c r="JV60" s="80"/>
      <c r="JW60" s="80"/>
      <c r="JX60" s="80"/>
      <c r="JY60" s="80"/>
      <c r="JZ60" s="80"/>
      <c r="KA60" s="80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80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197">
        <v>0</v>
      </c>
      <c r="LB60" s="200">
        <v>0</v>
      </c>
      <c r="LC60" s="82">
        <f t="shared" si="44"/>
        <v>38.279999999999994</v>
      </c>
      <c r="LD60" s="82">
        <f t="shared" si="45"/>
        <v>50.82</v>
      </c>
      <c r="LE60" s="82">
        <f t="shared" si="46"/>
        <v>5.5</v>
      </c>
      <c r="LF60" s="82">
        <f t="shared" si="47"/>
        <v>32.779999999999994</v>
      </c>
      <c r="LG60" s="80">
        <f t="shared" si="48"/>
        <v>45.32</v>
      </c>
      <c r="LH60" s="234">
        <f t="shared" si="49"/>
        <v>0</v>
      </c>
      <c r="LI60" s="73"/>
      <c r="LK60" s="74">
        <v>19.5</v>
      </c>
      <c r="LL60" s="49">
        <v>12</v>
      </c>
      <c r="LM60" s="55">
        <f t="shared" si="30"/>
        <v>1</v>
      </c>
      <c r="LN60" s="55">
        <f t="shared" si="31"/>
        <v>2.5</v>
      </c>
      <c r="LO60" s="75"/>
      <c r="LP60" s="75">
        <v>2</v>
      </c>
      <c r="LQ60" s="76">
        <f t="shared" si="50"/>
        <v>0</v>
      </c>
      <c r="LR60" s="75">
        <v>17.8</v>
      </c>
      <c r="LS60" s="77">
        <f>(LR60*1.2)*(Prices!$B$5/32)</f>
        <v>26.7</v>
      </c>
      <c r="LT60" s="82">
        <f>(LR60*1.3)*(Prices!$C$4/32)</f>
        <v>46.28</v>
      </c>
      <c r="LU60" s="82">
        <f>LO60*Prices!$B$2+LP60*Prices!$B$3</f>
        <v>8.1</v>
      </c>
      <c r="LV60" s="79">
        <f>LN60*Prices!$B$9</f>
        <v>15</v>
      </c>
      <c r="LW60" s="80">
        <f t="shared" si="32"/>
        <v>96.08</v>
      </c>
      <c r="LX60" s="80">
        <f>LN60*Prices!$B$10</f>
        <v>22.5</v>
      </c>
      <c r="LY60" s="80">
        <f t="shared" si="33"/>
        <v>103.58</v>
      </c>
      <c r="LZ60" s="80">
        <f>LN60*Prices!$B$11</f>
        <v>25</v>
      </c>
      <c r="MA60" s="80">
        <f t="shared" si="34"/>
        <v>106.08</v>
      </c>
      <c r="MB60" s="80">
        <f>LN60*Prices!$B$12</f>
        <v>30</v>
      </c>
      <c r="MC60" s="80">
        <f t="shared" si="35"/>
        <v>111.08</v>
      </c>
      <c r="MD60" s="80">
        <f>LN60*Prices!$B$13</f>
        <v>32.5</v>
      </c>
      <c r="ME60" s="80">
        <f t="shared" si="36"/>
        <v>113.58</v>
      </c>
      <c r="MF60" s="80">
        <f>LN60*Prices!$B$14</f>
        <v>38.75</v>
      </c>
      <c r="MG60" s="80">
        <f t="shared" si="37"/>
        <v>119.83</v>
      </c>
      <c r="MH60" s="80">
        <f>LN60*Prices!$B$15</f>
        <v>43.75</v>
      </c>
      <c r="MI60" s="80">
        <f t="shared" si="38"/>
        <v>124.83</v>
      </c>
      <c r="MJ60" s="80">
        <f>LN60*Prices!$B$16</f>
        <v>61.25</v>
      </c>
      <c r="MK60" s="80">
        <f t="shared" si="39"/>
        <v>142.32999999999998</v>
      </c>
      <c r="ML60" s="80">
        <f>LN60*Prices!$B$17</f>
        <v>0</v>
      </c>
      <c r="MM60" s="80"/>
      <c r="MN60" s="80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80"/>
    </row>
    <row r="61" spans="1:365" ht="18" customHeight="1" x14ac:dyDescent="0.25">
      <c r="A61" s="160" t="s">
        <v>162</v>
      </c>
      <c r="B61" s="69" t="s">
        <v>93</v>
      </c>
      <c r="C61" s="69" t="str">
        <f t="shared" si="40"/>
        <v>Base Cab: 1 door - shelves (13" to 15")</v>
      </c>
      <c r="D61" s="70" t="s">
        <v>161</v>
      </c>
      <c r="E61" s="68" t="s">
        <v>97</v>
      </c>
      <c r="F61" s="267" t="s">
        <v>162</v>
      </c>
      <c r="G61" s="261">
        <f>ROUND(FD61/Prices!$B$27,0)</f>
        <v>288</v>
      </c>
      <c r="H61" s="71">
        <f>G61*Prices!$B$6+G61</f>
        <v>331.2</v>
      </c>
      <c r="I61" s="71">
        <f>ROUND(FF61/Prices!$B$27,0)</f>
        <v>310</v>
      </c>
      <c r="J61" s="71">
        <f>I61*Prices!$B$6+I61</f>
        <v>356.5</v>
      </c>
      <c r="K61" s="71">
        <f>ROUND(FH61/Prices!$B$27,0)</f>
        <v>318</v>
      </c>
      <c r="L61" s="71">
        <f>K61*Prices!$B$6+K61</f>
        <v>365.7</v>
      </c>
      <c r="M61" s="71">
        <f>ROUND(FJ61/Prices!$B$27,0)</f>
        <v>333</v>
      </c>
      <c r="N61" s="71">
        <f>M61*Prices!$B$6+M61</f>
        <v>382.95</v>
      </c>
      <c r="O61" s="71">
        <f>ROUND(FL61/Prices!$B$27,0)</f>
        <v>340</v>
      </c>
      <c r="P61" s="71">
        <f>O61*Prices!$B$6+O61</f>
        <v>391</v>
      </c>
      <c r="Q61" s="71">
        <f>ROUND(FN61/Prices!$B$27,0)</f>
        <v>359</v>
      </c>
      <c r="R61" s="71">
        <f>Q61*Prices!$B$6+Q61</f>
        <v>412.85</v>
      </c>
      <c r="S61" s="71">
        <f>ROUND(FP61/Prices!$B$27,0)</f>
        <v>373</v>
      </c>
      <c r="T61" s="71">
        <f>S61*Prices!$B$6+S61</f>
        <v>428.95</v>
      </c>
      <c r="U61" s="71">
        <f>ROUND(FR61/Prices!$B$27,0)</f>
        <v>426</v>
      </c>
      <c r="V61" s="71">
        <f>U61*Prices!$B$6+U61</f>
        <v>489.9</v>
      </c>
      <c r="W61" s="55"/>
      <c r="X61" s="55"/>
      <c r="Y61" s="55"/>
      <c r="Z61" s="55"/>
      <c r="AA61" s="55"/>
      <c r="AB61" s="71">
        <f>ROUND(HD61/Prices!$B$27,0)</f>
        <v>257</v>
      </c>
      <c r="AC61" s="71">
        <f>AB61*Prices!$B$6+AB61</f>
        <v>295.55</v>
      </c>
      <c r="AD61" s="71">
        <f>ROUND(HF61/Prices!$B$27,0)</f>
        <v>280</v>
      </c>
      <c r="AE61" s="71">
        <f>AD61*Prices!$B$6+AD61</f>
        <v>322</v>
      </c>
      <c r="AF61" s="71">
        <f>ROUND(HH61/Prices!$B$27,0)</f>
        <v>287</v>
      </c>
      <c r="AG61" s="71">
        <f>AF61*Prices!$B$6+AF61</f>
        <v>330.05</v>
      </c>
      <c r="AH61" s="71">
        <f>ROUND(HJ61/Prices!$B$27,0)</f>
        <v>302</v>
      </c>
      <c r="AI61" s="71">
        <f>AH61*Prices!$B$6+AH61</f>
        <v>347.3</v>
      </c>
      <c r="AJ61" s="71">
        <f>ROUND(HL61/Prices!$B$27,0)</f>
        <v>309</v>
      </c>
      <c r="AK61" s="71">
        <f>AJ61*Prices!$B$6+AJ61</f>
        <v>355.35</v>
      </c>
      <c r="AL61" s="71">
        <f>ROUND(HN61/Prices!$B$27,0)</f>
        <v>328</v>
      </c>
      <c r="AM61" s="71">
        <f>AL61*Prices!$B$6+AL61</f>
        <v>377.2</v>
      </c>
      <c r="AN61" s="71">
        <f>ROUND(HP61/Prices!$B$27,0)</f>
        <v>343</v>
      </c>
      <c r="AO61" s="71">
        <f>AN61*Prices!$B$6+AN61</f>
        <v>394.45</v>
      </c>
      <c r="AP61" s="71">
        <f>ROUND(HR61/Prices!$B$27,0)</f>
        <v>395</v>
      </c>
      <c r="AQ61" s="71">
        <f>AP61*Prices!$B$6+AP61</f>
        <v>454.25</v>
      </c>
      <c r="AW61" s="71">
        <f t="shared" si="57"/>
        <v>257</v>
      </c>
      <c r="AX61" s="71">
        <f t="shared" si="57"/>
        <v>295.55</v>
      </c>
      <c r="AY61" s="71">
        <f t="shared" si="57"/>
        <v>280</v>
      </c>
      <c r="AZ61" s="71">
        <f t="shared" si="57"/>
        <v>322</v>
      </c>
      <c r="BA61" s="71">
        <f t="shared" si="57"/>
        <v>287</v>
      </c>
      <c r="BB61" s="71">
        <f t="shared" si="57"/>
        <v>330.05</v>
      </c>
      <c r="BC61" s="71">
        <f t="shared" si="57"/>
        <v>302</v>
      </c>
      <c r="BD61" s="71">
        <f t="shared" si="57"/>
        <v>347.3</v>
      </c>
      <c r="BE61" s="71">
        <f t="shared" si="57"/>
        <v>309</v>
      </c>
      <c r="BF61" s="71">
        <f t="shared" si="57"/>
        <v>355.35</v>
      </c>
      <c r="BG61" s="71">
        <f t="shared" si="57"/>
        <v>328</v>
      </c>
      <c r="BH61" s="71">
        <f t="shared" si="57"/>
        <v>377.2</v>
      </c>
      <c r="BI61" s="71">
        <f t="shared" si="57"/>
        <v>343</v>
      </c>
      <c r="BJ61" s="71">
        <f t="shared" si="57"/>
        <v>394.45</v>
      </c>
      <c r="BK61" s="71">
        <f t="shared" si="57"/>
        <v>395</v>
      </c>
      <c r="BL61" s="71">
        <f t="shared" si="51"/>
        <v>454.25</v>
      </c>
      <c r="BM61" s="55"/>
      <c r="BN61" s="72"/>
      <c r="BO61" s="72"/>
      <c r="BP61" s="72"/>
      <c r="BQ61" s="72"/>
      <c r="BR61" s="72"/>
      <c r="BS61" s="72"/>
      <c r="BT61" s="55"/>
      <c r="BU61" s="71">
        <f>ROUND(JE61/Prices!$B$27,0)</f>
        <v>288</v>
      </c>
      <c r="BV61" s="71">
        <f>BU61*Prices!$B$6+BU61</f>
        <v>331.2</v>
      </c>
      <c r="BW61" s="71">
        <f>ROUND(JG61/Prices!$B$27,0)</f>
        <v>310</v>
      </c>
      <c r="BX61" s="71">
        <f>BW61*Prices!$B$6+BW61</f>
        <v>356.5</v>
      </c>
      <c r="BY61" s="71">
        <f>ROUND(JI61/Prices!$B$27,0)</f>
        <v>318</v>
      </c>
      <c r="BZ61" s="71">
        <f>BY61*Prices!$B$6+BY61</f>
        <v>365.7</v>
      </c>
      <c r="CA61" s="71">
        <f>ROUND(JK61/Prices!$B$27,0)</f>
        <v>333</v>
      </c>
      <c r="CB61" s="71">
        <f>CA61*Prices!$B$6+CA61</f>
        <v>382.95</v>
      </c>
      <c r="CC61" s="71">
        <f>ROUND(JM61/Prices!$B$27,0)</f>
        <v>340</v>
      </c>
      <c r="CD61" s="71">
        <f>CC61*Prices!$B$6+CC61</f>
        <v>391</v>
      </c>
      <c r="CE61" s="71">
        <f>ROUND(JO61/Prices!$B$27,0)</f>
        <v>359</v>
      </c>
      <c r="CF61" s="71">
        <f>CE61*Prices!$B$6+CE61</f>
        <v>412.85</v>
      </c>
      <c r="CG61" s="71">
        <f>ROUND(JQ61/Prices!$B$27,0)</f>
        <v>373</v>
      </c>
      <c r="CH61" s="71">
        <f>CG61*Prices!$B$6+CG61</f>
        <v>428.95</v>
      </c>
      <c r="CI61" s="71">
        <f>ROUND(JS61/Prices!$B$27,0)</f>
        <v>426</v>
      </c>
      <c r="CJ61" s="71">
        <f>CI61*Prices!$B$6+CI61</f>
        <v>489.9</v>
      </c>
      <c r="CK61" s="55"/>
      <c r="CL61" s="55"/>
      <c r="CM61" s="55"/>
      <c r="CN61" s="55"/>
      <c r="CO61" s="55"/>
      <c r="CP61" s="71">
        <f>ROUND(LW61/Prices!$B$27,0)</f>
        <v>257</v>
      </c>
      <c r="CQ61" s="71">
        <f>CP61*Prices!$B$6+CP61</f>
        <v>295.55</v>
      </c>
      <c r="CR61" s="71">
        <f>ROUND(LY61/Prices!$B$27,0)</f>
        <v>280</v>
      </c>
      <c r="CS61" s="71">
        <f>CR61*Prices!$B$6+CR61</f>
        <v>322</v>
      </c>
      <c r="CT61" s="71">
        <f>ROUND(MA61/Prices!$B$27,0)</f>
        <v>287</v>
      </c>
      <c r="CU61" s="71">
        <f>CT61*Prices!$B$6+CT61</f>
        <v>330.05</v>
      </c>
      <c r="CV61" s="71">
        <f>ROUND(MC61/Prices!$B$27,0)</f>
        <v>302</v>
      </c>
      <c r="CW61" s="71">
        <f>CV61*Prices!$B$6+CV61</f>
        <v>347.3</v>
      </c>
      <c r="CX61" s="71">
        <f>ROUND(ME61/Prices!$B$27,0)</f>
        <v>309</v>
      </c>
      <c r="CY61" s="71">
        <f>CX61*Prices!$B$6+CX61</f>
        <v>355.35</v>
      </c>
      <c r="CZ61" s="71">
        <f>ROUND(MG61/Prices!$B$27,0)</f>
        <v>328</v>
      </c>
      <c r="DA61" s="71">
        <f>CZ61*Prices!$B$6+CZ61</f>
        <v>377.2</v>
      </c>
      <c r="DB61" s="71">
        <f>ROUND(MI61/Prices!$B$27,0)</f>
        <v>343</v>
      </c>
      <c r="DC61" s="71">
        <f>DB61*Prices!$B$6+DB61</f>
        <v>394.45</v>
      </c>
      <c r="DD61" s="71">
        <f>ROUND(MK61/Prices!$B$27,0)</f>
        <v>395</v>
      </c>
      <c r="DE61" s="71">
        <f>DD61*Prices!$B$6+DD61</f>
        <v>454.25</v>
      </c>
      <c r="DK61" s="71">
        <f t="shared" si="58"/>
        <v>257</v>
      </c>
      <c r="DL61" s="71">
        <f t="shared" si="58"/>
        <v>295.55</v>
      </c>
      <c r="DM61" s="71">
        <f t="shared" si="58"/>
        <v>280</v>
      </c>
      <c r="DN61" s="71">
        <f t="shared" si="58"/>
        <v>322</v>
      </c>
      <c r="DO61" s="71">
        <f t="shared" si="58"/>
        <v>287</v>
      </c>
      <c r="DP61" s="71">
        <f t="shared" si="58"/>
        <v>330.05</v>
      </c>
      <c r="DQ61" s="71">
        <f t="shared" si="58"/>
        <v>302</v>
      </c>
      <c r="DR61" s="71">
        <f t="shared" si="58"/>
        <v>347.3</v>
      </c>
      <c r="DS61" s="71">
        <f t="shared" si="58"/>
        <v>309</v>
      </c>
      <c r="DT61" s="71">
        <f t="shared" si="58"/>
        <v>355.35</v>
      </c>
      <c r="DU61" s="71">
        <f t="shared" si="58"/>
        <v>328</v>
      </c>
      <c r="DV61" s="71">
        <f t="shared" si="58"/>
        <v>377.2</v>
      </c>
      <c r="DW61" s="71">
        <f t="shared" si="58"/>
        <v>343</v>
      </c>
      <c r="DX61" s="71">
        <f t="shared" si="58"/>
        <v>394.45</v>
      </c>
      <c r="DY61" s="71">
        <f t="shared" si="58"/>
        <v>395</v>
      </c>
      <c r="DZ61" s="71">
        <f t="shared" si="52"/>
        <v>454.25</v>
      </c>
      <c r="EA61" s="55"/>
      <c r="EB61" s="55"/>
      <c r="EC61" s="72"/>
      <c r="ED61" s="72"/>
      <c r="EE61" s="72"/>
      <c r="EF61" s="72"/>
      <c r="EG61" s="72"/>
      <c r="EH61" s="72"/>
      <c r="EI61" s="55"/>
      <c r="EJ61" s="55"/>
      <c r="EK61" s="55"/>
      <c r="EL61" s="55"/>
      <c r="EM61" s="55"/>
      <c r="EN61" s="55"/>
      <c r="EO61" s="73"/>
      <c r="EP61" s="73"/>
      <c r="ER61" s="74">
        <v>22</v>
      </c>
      <c r="ES61" s="49">
        <v>15</v>
      </c>
      <c r="ET61" s="55">
        <f t="shared" si="41"/>
        <v>1.25</v>
      </c>
      <c r="EU61" s="55">
        <f t="shared" si="42"/>
        <v>3.125</v>
      </c>
      <c r="EW61" s="75">
        <v>2</v>
      </c>
      <c r="EY61" s="75">
        <v>19.8</v>
      </c>
      <c r="EZ61" s="77">
        <f>(EY61*1.2)*(Prices!$B$5/32)</f>
        <v>29.700000000000003</v>
      </c>
      <c r="FA61" s="82">
        <f>(EY61*1.3)*(Prices!$B$4/32)</f>
        <v>64.350000000000009</v>
      </c>
      <c r="FB61" s="82">
        <f>EV61*Prices!$B$2+EW61*Prices!$B$3</f>
        <v>8.1</v>
      </c>
      <c r="FC61" s="79">
        <f>EU61*Prices!$B$9</f>
        <v>18.75</v>
      </c>
      <c r="FD61" s="80">
        <f t="shared" si="2"/>
        <v>120.90000000000002</v>
      </c>
      <c r="FE61" s="80">
        <f>EU61*Prices!$B$10</f>
        <v>28.125</v>
      </c>
      <c r="FF61" s="80">
        <f t="shared" si="3"/>
        <v>130.27500000000003</v>
      </c>
      <c r="FG61" s="80">
        <f>EU61*Prices!$B$11</f>
        <v>31.25</v>
      </c>
      <c r="FH61" s="80">
        <f t="shared" si="4"/>
        <v>133.40000000000003</v>
      </c>
      <c r="FI61" s="80">
        <f>EU61*Prices!$B$12</f>
        <v>37.5</v>
      </c>
      <c r="FJ61" s="80">
        <f t="shared" si="5"/>
        <v>139.65000000000003</v>
      </c>
      <c r="FK61" s="80">
        <f>EU61*Prices!$B$13</f>
        <v>40.625</v>
      </c>
      <c r="FL61" s="80">
        <f t="shared" si="6"/>
        <v>142.77500000000003</v>
      </c>
      <c r="FM61" s="80">
        <f>EU61*Prices!$B$14</f>
        <v>48.4375</v>
      </c>
      <c r="FN61" s="80">
        <f t="shared" si="7"/>
        <v>150.58750000000003</v>
      </c>
      <c r="FO61" s="80">
        <f>EU61*Prices!$B$15</f>
        <v>54.6875</v>
      </c>
      <c r="FP61" s="80">
        <f t="shared" si="8"/>
        <v>156.83750000000003</v>
      </c>
      <c r="FQ61" s="80">
        <f>EU61*Prices!$B$16</f>
        <v>76.5625</v>
      </c>
      <c r="FR61" s="80">
        <f t="shared" si="9"/>
        <v>178.71249999999998</v>
      </c>
      <c r="FS61" s="80">
        <f>EU61*Prices!$B$17</f>
        <v>0</v>
      </c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P61" s="73"/>
      <c r="GR61" s="74">
        <v>22</v>
      </c>
      <c r="GS61" s="49">
        <v>15</v>
      </c>
      <c r="GT61" s="55">
        <f t="shared" si="10"/>
        <v>1.25</v>
      </c>
      <c r="GU61" s="55">
        <f t="shared" si="11"/>
        <v>3.125</v>
      </c>
      <c r="GV61" s="75"/>
      <c r="GW61" s="75">
        <v>2</v>
      </c>
      <c r="GX61" s="76"/>
      <c r="GY61" s="75">
        <v>19.8</v>
      </c>
      <c r="GZ61" s="77">
        <f>(GY61*1.2)*(Prices!$B$5/32)</f>
        <v>29.700000000000003</v>
      </c>
      <c r="HA61" s="82">
        <f>(GY61*1.3)*(Prices!$C$4/32)</f>
        <v>51.480000000000004</v>
      </c>
      <c r="HB61" s="82">
        <f>GV61*Prices!$B$2+GW61*Prices!$B$3</f>
        <v>8.1</v>
      </c>
      <c r="HC61" s="79">
        <f>GU61*Prices!$B$9</f>
        <v>18.75</v>
      </c>
      <c r="HD61" s="80">
        <f t="shared" si="12"/>
        <v>108.03000000000002</v>
      </c>
      <c r="HE61" s="80">
        <f>GU61*Prices!$B$10</f>
        <v>28.125</v>
      </c>
      <c r="HF61" s="80">
        <f t="shared" si="13"/>
        <v>117.40500000000002</v>
      </c>
      <c r="HG61" s="80">
        <f>GU61*Prices!$B$11</f>
        <v>31.25</v>
      </c>
      <c r="HH61" s="80">
        <f t="shared" si="14"/>
        <v>120.53000000000002</v>
      </c>
      <c r="HI61" s="80">
        <f>GU61*Prices!$B$12</f>
        <v>37.5</v>
      </c>
      <c r="HJ61" s="80">
        <f t="shared" si="15"/>
        <v>126.78000000000002</v>
      </c>
      <c r="HK61" s="80">
        <f>GU61*Prices!$B$13</f>
        <v>40.625</v>
      </c>
      <c r="HL61" s="80">
        <f t="shared" si="16"/>
        <v>129.90500000000003</v>
      </c>
      <c r="HM61" s="80">
        <f>GU61*Prices!$B$14</f>
        <v>48.4375</v>
      </c>
      <c r="HN61" s="80">
        <f t="shared" si="17"/>
        <v>137.71750000000003</v>
      </c>
      <c r="HO61" s="80">
        <f>GU61*Prices!$B$15</f>
        <v>54.6875</v>
      </c>
      <c r="HP61" s="80">
        <f t="shared" si="18"/>
        <v>143.96750000000003</v>
      </c>
      <c r="HQ61" s="80">
        <f>GU61*Prices!$B$16</f>
        <v>76.5625</v>
      </c>
      <c r="HR61" s="80">
        <f t="shared" si="19"/>
        <v>165.84249999999997</v>
      </c>
      <c r="HS61" s="80">
        <f>GU61*Prices!$B$17</f>
        <v>0</v>
      </c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0"/>
      <c r="IE61" s="80"/>
      <c r="IF61" s="80"/>
      <c r="IG61" s="80"/>
      <c r="IH61" s="80"/>
      <c r="IP61" s="73"/>
      <c r="IQ61" s="73"/>
      <c r="IS61" s="74">
        <v>22</v>
      </c>
      <c r="IT61" s="49">
        <v>15</v>
      </c>
      <c r="IU61" s="55">
        <f t="shared" si="20"/>
        <v>1.25</v>
      </c>
      <c r="IV61" s="55">
        <f t="shared" si="21"/>
        <v>3.125</v>
      </c>
      <c r="IW61" s="75"/>
      <c r="IX61" s="75">
        <v>2</v>
      </c>
      <c r="IY61" s="76">
        <f t="shared" si="43"/>
        <v>0</v>
      </c>
      <c r="IZ61" s="75">
        <v>19.8</v>
      </c>
      <c r="JA61" s="77">
        <f>(IZ61*1.2)*(Prices!$B$5/32)</f>
        <v>29.700000000000003</v>
      </c>
      <c r="JB61" s="82">
        <f>(IZ61*1.3)*(Prices!$B$4/32)</f>
        <v>64.350000000000009</v>
      </c>
      <c r="JC61" s="82">
        <f>IW61*Prices!$B$2+IX61*Prices!$B$3</f>
        <v>8.1</v>
      </c>
      <c r="JD61" s="79">
        <f>IV61*Prices!$B$9</f>
        <v>18.75</v>
      </c>
      <c r="JE61" s="80">
        <f t="shared" si="22"/>
        <v>120.90000000000002</v>
      </c>
      <c r="JF61" s="80">
        <f>IV61*Prices!$B$10</f>
        <v>28.125</v>
      </c>
      <c r="JG61" s="80">
        <f t="shared" si="23"/>
        <v>130.27500000000003</v>
      </c>
      <c r="JH61" s="80">
        <f>IV61*Prices!$B$11</f>
        <v>31.25</v>
      </c>
      <c r="JI61" s="80">
        <f t="shared" si="24"/>
        <v>133.40000000000003</v>
      </c>
      <c r="JJ61" s="80">
        <f>IV61*Prices!$B$12</f>
        <v>37.5</v>
      </c>
      <c r="JK61" s="80">
        <f t="shared" si="25"/>
        <v>139.65000000000003</v>
      </c>
      <c r="JL61" s="80">
        <f>IV61*Prices!$B$13</f>
        <v>40.625</v>
      </c>
      <c r="JM61" s="80">
        <f t="shared" si="26"/>
        <v>142.77500000000003</v>
      </c>
      <c r="JN61" s="80">
        <f>IV61*Prices!$B$14</f>
        <v>48.4375</v>
      </c>
      <c r="JO61" s="80">
        <f t="shared" si="27"/>
        <v>150.58750000000003</v>
      </c>
      <c r="JP61" s="80">
        <f>IV61*Prices!$B$15</f>
        <v>54.6875</v>
      </c>
      <c r="JQ61" s="80">
        <f t="shared" si="28"/>
        <v>156.83750000000003</v>
      </c>
      <c r="JR61" s="80">
        <f>IV61*Prices!$B$16</f>
        <v>76.5625</v>
      </c>
      <c r="JS61" s="80">
        <f t="shared" si="29"/>
        <v>178.71249999999998</v>
      </c>
      <c r="JT61" s="80">
        <f>IV61*Prices!$B$17</f>
        <v>0</v>
      </c>
      <c r="JU61" s="80"/>
      <c r="JV61" s="80"/>
      <c r="JW61" s="80"/>
      <c r="JX61" s="80"/>
      <c r="JY61" s="80"/>
      <c r="JZ61" s="80"/>
      <c r="KA61" s="80"/>
      <c r="KB61" s="80"/>
      <c r="KC61" s="80"/>
      <c r="KD61" s="80"/>
      <c r="KE61" s="80"/>
      <c r="KF61" s="80"/>
      <c r="KG61" s="80"/>
      <c r="KH61" s="80"/>
      <c r="KI61" s="80"/>
      <c r="KJ61" s="80"/>
      <c r="KK61" s="80"/>
      <c r="KL61" s="80"/>
      <c r="KM61" s="80"/>
      <c r="KN61" s="80"/>
      <c r="KO61" s="80"/>
      <c r="KP61" s="80"/>
      <c r="KQ61" s="80"/>
      <c r="KR61" s="80"/>
      <c r="KS61" s="80"/>
      <c r="KT61" s="80"/>
      <c r="KU61" s="80"/>
      <c r="KV61" s="80"/>
      <c r="KW61" s="80"/>
      <c r="KX61" s="80"/>
      <c r="KY61" s="80"/>
      <c r="KZ61" s="80"/>
      <c r="LA61" s="197">
        <v>0</v>
      </c>
      <c r="LB61" s="200">
        <v>0</v>
      </c>
      <c r="LC61" s="82">
        <f t="shared" si="44"/>
        <v>41.76</v>
      </c>
      <c r="LD61" s="82">
        <f t="shared" si="45"/>
        <v>55.44</v>
      </c>
      <c r="LE61" s="82">
        <f t="shared" si="46"/>
        <v>6.875</v>
      </c>
      <c r="LF61" s="82">
        <f t="shared" si="47"/>
        <v>34.884999999999998</v>
      </c>
      <c r="LG61" s="80">
        <f t="shared" si="48"/>
        <v>48.564999999999998</v>
      </c>
      <c r="LH61" s="234">
        <f t="shared" si="49"/>
        <v>0</v>
      </c>
      <c r="LI61" s="73"/>
      <c r="LK61" s="74">
        <v>22</v>
      </c>
      <c r="LL61" s="49">
        <v>15</v>
      </c>
      <c r="LM61" s="55">
        <f t="shared" si="30"/>
        <v>1.25</v>
      </c>
      <c r="LN61" s="55">
        <f t="shared" si="31"/>
        <v>3.125</v>
      </c>
      <c r="LO61" s="75"/>
      <c r="LP61" s="75">
        <v>2</v>
      </c>
      <c r="LQ61" s="76">
        <f t="shared" si="50"/>
        <v>0</v>
      </c>
      <c r="LR61" s="75">
        <v>19.8</v>
      </c>
      <c r="LS61" s="77">
        <f>(LR61*1.2)*(Prices!$B$5/32)</f>
        <v>29.700000000000003</v>
      </c>
      <c r="LT61" s="82">
        <f>(LR61*1.3)*(Prices!$C$4/32)</f>
        <v>51.480000000000004</v>
      </c>
      <c r="LU61" s="82">
        <f>LO61*Prices!$B$2+LP61*Prices!$B$3</f>
        <v>8.1</v>
      </c>
      <c r="LV61" s="79">
        <f>LN61*Prices!$B$9</f>
        <v>18.75</v>
      </c>
      <c r="LW61" s="80">
        <f t="shared" si="32"/>
        <v>108.03000000000002</v>
      </c>
      <c r="LX61" s="80">
        <f>LN61*Prices!$B$10</f>
        <v>28.125</v>
      </c>
      <c r="LY61" s="80">
        <f t="shared" si="33"/>
        <v>117.40500000000002</v>
      </c>
      <c r="LZ61" s="80">
        <f>LN61*Prices!$B$11</f>
        <v>31.25</v>
      </c>
      <c r="MA61" s="80">
        <f t="shared" si="34"/>
        <v>120.53000000000002</v>
      </c>
      <c r="MB61" s="80">
        <f>LN61*Prices!$B$12</f>
        <v>37.5</v>
      </c>
      <c r="MC61" s="80">
        <f t="shared" si="35"/>
        <v>126.78000000000002</v>
      </c>
      <c r="MD61" s="80">
        <f>LN61*Prices!$B$13</f>
        <v>40.625</v>
      </c>
      <c r="ME61" s="80">
        <f t="shared" si="36"/>
        <v>129.90500000000003</v>
      </c>
      <c r="MF61" s="80">
        <f>LN61*Prices!$B$14</f>
        <v>48.4375</v>
      </c>
      <c r="MG61" s="80">
        <f t="shared" si="37"/>
        <v>137.71750000000003</v>
      </c>
      <c r="MH61" s="80">
        <f>LN61*Prices!$B$15</f>
        <v>54.6875</v>
      </c>
      <c r="MI61" s="80">
        <f t="shared" si="38"/>
        <v>143.96750000000003</v>
      </c>
      <c r="MJ61" s="80">
        <f>LN61*Prices!$B$16</f>
        <v>76.5625</v>
      </c>
      <c r="MK61" s="80">
        <f t="shared" si="39"/>
        <v>165.84249999999997</v>
      </c>
      <c r="ML61" s="80">
        <f>LN61*Prices!$B$17</f>
        <v>0</v>
      </c>
      <c r="MM61" s="80"/>
      <c r="MN61" s="80"/>
      <c r="MO61" s="80"/>
      <c r="MP61" s="80"/>
      <c r="MQ61" s="80"/>
      <c r="MR61" s="80"/>
      <c r="MS61" s="80"/>
      <c r="MT61" s="80"/>
      <c r="MU61" s="80"/>
      <c r="MV61" s="80"/>
      <c r="MW61" s="80"/>
      <c r="MX61" s="80"/>
      <c r="MY61" s="80"/>
      <c r="MZ61" s="80"/>
      <c r="NA61" s="80"/>
    </row>
    <row r="62" spans="1:365" ht="18" customHeight="1" x14ac:dyDescent="0.25">
      <c r="A62" s="171" t="s">
        <v>163</v>
      </c>
      <c r="B62" s="69" t="s">
        <v>93</v>
      </c>
      <c r="C62" s="69" t="str">
        <f t="shared" si="40"/>
        <v>Base Cab: 1 door - shelves (16" to 18")</v>
      </c>
      <c r="D62" s="70" t="s">
        <v>161</v>
      </c>
      <c r="E62" s="68" t="s">
        <v>99</v>
      </c>
      <c r="F62" s="268" t="s">
        <v>163</v>
      </c>
      <c r="G62" s="261">
        <f>ROUND(FD62/Prices!$B$27,0)</f>
        <v>321</v>
      </c>
      <c r="H62" s="71">
        <f>G62*Prices!$B$6+G62</f>
        <v>369.15</v>
      </c>
      <c r="I62" s="71">
        <f>ROUND(FF62/Prices!$B$27,0)</f>
        <v>347</v>
      </c>
      <c r="J62" s="71">
        <f>I62*Prices!$B$6+I62</f>
        <v>399.05</v>
      </c>
      <c r="K62" s="71">
        <f>ROUND(FH62/Prices!$B$27,0)</f>
        <v>356</v>
      </c>
      <c r="L62" s="71">
        <f>K62*Prices!$B$6+K62</f>
        <v>409.4</v>
      </c>
      <c r="M62" s="71">
        <f>ROUND(FJ62/Prices!$B$27,0)</f>
        <v>374</v>
      </c>
      <c r="N62" s="71">
        <f>M62*Prices!$B$6+M62</f>
        <v>430.1</v>
      </c>
      <c r="O62" s="71">
        <f>ROUND(FL62/Prices!$B$27,0)</f>
        <v>383</v>
      </c>
      <c r="P62" s="71">
        <f>O62*Prices!$B$6+O62</f>
        <v>440.45</v>
      </c>
      <c r="Q62" s="71">
        <f>ROUND(FN62/Prices!$B$27,0)</f>
        <v>405</v>
      </c>
      <c r="R62" s="71">
        <f>Q62*Prices!$B$6+Q62</f>
        <v>465.75</v>
      </c>
      <c r="S62" s="71">
        <f>ROUND(FP62/Prices!$B$27,0)</f>
        <v>423</v>
      </c>
      <c r="T62" s="71">
        <f>S62*Prices!$B$6+S62</f>
        <v>486.45</v>
      </c>
      <c r="U62" s="71">
        <f>ROUND(FR62/Prices!$B$27,0)</f>
        <v>486</v>
      </c>
      <c r="V62" s="71">
        <f>U62*Prices!$B$6+U62</f>
        <v>558.9</v>
      </c>
      <c r="W62" s="55"/>
      <c r="X62" s="55"/>
      <c r="Y62" s="55"/>
      <c r="Z62" s="55"/>
      <c r="AA62" s="55"/>
      <c r="AB62" s="71">
        <f>ROUND(HD62/Prices!$B$27,0)</f>
        <v>287</v>
      </c>
      <c r="AC62" s="71">
        <f>AB62*Prices!$B$6+AB62</f>
        <v>330.05</v>
      </c>
      <c r="AD62" s="71">
        <f>ROUND(HF62/Prices!$B$27,0)</f>
        <v>313</v>
      </c>
      <c r="AE62" s="71">
        <f>AD62*Prices!$B$6+AD62</f>
        <v>359.95</v>
      </c>
      <c r="AF62" s="71">
        <f>ROUND(HH62/Prices!$B$27,0)</f>
        <v>322</v>
      </c>
      <c r="AG62" s="71">
        <f>AF62*Prices!$B$6+AF62</f>
        <v>370.3</v>
      </c>
      <c r="AH62" s="71">
        <f>ROUND(HJ62/Prices!$B$27,0)</f>
        <v>340</v>
      </c>
      <c r="AI62" s="71">
        <f>AH62*Prices!$B$6+AH62</f>
        <v>391</v>
      </c>
      <c r="AJ62" s="71">
        <f>ROUND(HL62/Prices!$B$27,0)</f>
        <v>349</v>
      </c>
      <c r="AK62" s="71">
        <f>AJ62*Prices!$B$6+AJ62</f>
        <v>401.35</v>
      </c>
      <c r="AL62" s="71">
        <f>ROUND(HN62/Prices!$B$27,0)</f>
        <v>371</v>
      </c>
      <c r="AM62" s="71">
        <f>AL62*Prices!$B$6+AL62</f>
        <v>426.65</v>
      </c>
      <c r="AN62" s="71">
        <f>ROUND(HP62/Prices!$B$27,0)</f>
        <v>389</v>
      </c>
      <c r="AO62" s="71">
        <f>AN62*Prices!$B$6+AN62</f>
        <v>447.35</v>
      </c>
      <c r="AP62" s="71">
        <f>ROUND(HR62/Prices!$B$27,0)</f>
        <v>452</v>
      </c>
      <c r="AQ62" s="71">
        <f>AP62*Prices!$B$6+AP62</f>
        <v>519.79999999999995</v>
      </c>
      <c r="AW62" s="71">
        <f t="shared" si="57"/>
        <v>287</v>
      </c>
      <c r="AX62" s="71">
        <f t="shared" si="57"/>
        <v>330.05</v>
      </c>
      <c r="AY62" s="71">
        <f t="shared" si="57"/>
        <v>313</v>
      </c>
      <c r="AZ62" s="71">
        <f t="shared" si="57"/>
        <v>359.95</v>
      </c>
      <c r="BA62" s="71">
        <f t="shared" si="57"/>
        <v>322</v>
      </c>
      <c r="BB62" s="71">
        <f t="shared" si="57"/>
        <v>370.3</v>
      </c>
      <c r="BC62" s="71">
        <f t="shared" si="57"/>
        <v>340</v>
      </c>
      <c r="BD62" s="71">
        <f t="shared" si="57"/>
        <v>391</v>
      </c>
      <c r="BE62" s="71">
        <f t="shared" si="57"/>
        <v>349</v>
      </c>
      <c r="BF62" s="71">
        <f t="shared" si="57"/>
        <v>401.35</v>
      </c>
      <c r="BG62" s="71">
        <f t="shared" si="57"/>
        <v>371</v>
      </c>
      <c r="BH62" s="71">
        <f t="shared" si="57"/>
        <v>426.65</v>
      </c>
      <c r="BI62" s="71">
        <f t="shared" si="57"/>
        <v>389</v>
      </c>
      <c r="BJ62" s="71">
        <f t="shared" si="57"/>
        <v>447.35</v>
      </c>
      <c r="BK62" s="71">
        <f t="shared" si="57"/>
        <v>452</v>
      </c>
      <c r="BL62" s="71">
        <f t="shared" si="51"/>
        <v>519.79999999999995</v>
      </c>
      <c r="BM62" s="55"/>
      <c r="BN62" s="72"/>
      <c r="BO62" s="72"/>
      <c r="BP62" s="72"/>
      <c r="BQ62" s="72"/>
      <c r="BR62" s="72"/>
      <c r="BS62" s="72"/>
      <c r="BT62" s="55"/>
      <c r="BU62" s="71">
        <f>ROUND(JE62/Prices!$B$27,0)</f>
        <v>321</v>
      </c>
      <c r="BV62" s="71">
        <f>BU62*Prices!$B$6+BU62</f>
        <v>369.15</v>
      </c>
      <c r="BW62" s="71">
        <f>ROUND(JG62/Prices!$B$27,0)</f>
        <v>347</v>
      </c>
      <c r="BX62" s="71">
        <f>BW62*Prices!$B$6+BW62</f>
        <v>399.05</v>
      </c>
      <c r="BY62" s="71">
        <f>ROUND(JI62/Prices!$B$27,0)</f>
        <v>356</v>
      </c>
      <c r="BZ62" s="71">
        <f>BY62*Prices!$B$6+BY62</f>
        <v>409.4</v>
      </c>
      <c r="CA62" s="71">
        <f>ROUND(JK62/Prices!$B$27,0)</f>
        <v>374</v>
      </c>
      <c r="CB62" s="71">
        <f>CA62*Prices!$B$6+CA62</f>
        <v>430.1</v>
      </c>
      <c r="CC62" s="71">
        <f>ROUND(JM62/Prices!$B$27,0)</f>
        <v>383</v>
      </c>
      <c r="CD62" s="71">
        <f>CC62*Prices!$B$6+CC62</f>
        <v>440.45</v>
      </c>
      <c r="CE62" s="71">
        <f>ROUND(JO62/Prices!$B$27,0)</f>
        <v>405</v>
      </c>
      <c r="CF62" s="71">
        <f>CE62*Prices!$B$6+CE62</f>
        <v>465.75</v>
      </c>
      <c r="CG62" s="71">
        <f>ROUND(JQ62/Prices!$B$27,0)</f>
        <v>423</v>
      </c>
      <c r="CH62" s="71">
        <f>CG62*Prices!$B$6+CG62</f>
        <v>486.45</v>
      </c>
      <c r="CI62" s="71">
        <f>ROUND(JS62/Prices!$B$27,0)</f>
        <v>486</v>
      </c>
      <c r="CJ62" s="71">
        <f>CI62*Prices!$B$6+CI62</f>
        <v>558.9</v>
      </c>
      <c r="CK62" s="55"/>
      <c r="CL62" s="55"/>
      <c r="CM62" s="55"/>
      <c r="CN62" s="55"/>
      <c r="CO62" s="55"/>
      <c r="CP62" s="71">
        <f>ROUND(LW62/Prices!$B$27,0)</f>
        <v>287</v>
      </c>
      <c r="CQ62" s="71">
        <f>CP62*Prices!$B$6+CP62</f>
        <v>330.05</v>
      </c>
      <c r="CR62" s="71">
        <f>ROUND(LY62/Prices!$B$27,0)</f>
        <v>313</v>
      </c>
      <c r="CS62" s="71">
        <f>CR62*Prices!$B$6+CR62</f>
        <v>359.95</v>
      </c>
      <c r="CT62" s="71">
        <f>ROUND(MA62/Prices!$B$27,0)</f>
        <v>322</v>
      </c>
      <c r="CU62" s="71">
        <f>CT62*Prices!$B$6+CT62</f>
        <v>370.3</v>
      </c>
      <c r="CV62" s="71">
        <f>ROUND(MC62/Prices!$B$27,0)</f>
        <v>340</v>
      </c>
      <c r="CW62" s="71">
        <f>CV62*Prices!$B$6+CV62</f>
        <v>391</v>
      </c>
      <c r="CX62" s="71">
        <f>ROUND(ME62/Prices!$B$27,0)</f>
        <v>349</v>
      </c>
      <c r="CY62" s="71">
        <f>CX62*Prices!$B$6+CX62</f>
        <v>401.35</v>
      </c>
      <c r="CZ62" s="71">
        <f>ROUND(MG62/Prices!$B$27,0)</f>
        <v>371</v>
      </c>
      <c r="DA62" s="71">
        <f>CZ62*Prices!$B$6+CZ62</f>
        <v>426.65</v>
      </c>
      <c r="DB62" s="71">
        <f>ROUND(MI62/Prices!$B$27,0)</f>
        <v>389</v>
      </c>
      <c r="DC62" s="71">
        <f>DB62*Prices!$B$6+DB62</f>
        <v>447.35</v>
      </c>
      <c r="DD62" s="71">
        <f>ROUND(MK62/Prices!$B$27,0)</f>
        <v>452</v>
      </c>
      <c r="DE62" s="71">
        <f>DD62*Prices!$B$6+DD62</f>
        <v>519.79999999999995</v>
      </c>
      <c r="DK62" s="71">
        <f t="shared" si="58"/>
        <v>287</v>
      </c>
      <c r="DL62" s="71">
        <f t="shared" si="58"/>
        <v>330.05</v>
      </c>
      <c r="DM62" s="71">
        <f t="shared" si="58"/>
        <v>313</v>
      </c>
      <c r="DN62" s="71">
        <f t="shared" si="58"/>
        <v>359.95</v>
      </c>
      <c r="DO62" s="71">
        <f t="shared" si="58"/>
        <v>322</v>
      </c>
      <c r="DP62" s="71">
        <f t="shared" si="58"/>
        <v>370.3</v>
      </c>
      <c r="DQ62" s="71">
        <f t="shared" si="58"/>
        <v>340</v>
      </c>
      <c r="DR62" s="71">
        <f t="shared" si="58"/>
        <v>391</v>
      </c>
      <c r="DS62" s="71">
        <f t="shared" si="58"/>
        <v>349</v>
      </c>
      <c r="DT62" s="71">
        <f t="shared" si="58"/>
        <v>401.35</v>
      </c>
      <c r="DU62" s="71">
        <f t="shared" si="58"/>
        <v>371</v>
      </c>
      <c r="DV62" s="71">
        <f t="shared" si="58"/>
        <v>426.65</v>
      </c>
      <c r="DW62" s="71">
        <f t="shared" si="58"/>
        <v>389</v>
      </c>
      <c r="DX62" s="71">
        <f t="shared" si="58"/>
        <v>447.35</v>
      </c>
      <c r="DY62" s="71">
        <f t="shared" si="58"/>
        <v>452</v>
      </c>
      <c r="DZ62" s="71">
        <f t="shared" si="52"/>
        <v>519.79999999999995</v>
      </c>
      <c r="EA62" s="55"/>
      <c r="EB62" s="55"/>
      <c r="EC62" s="72"/>
      <c r="ED62" s="72"/>
      <c r="EE62" s="72"/>
      <c r="EF62" s="72"/>
      <c r="EG62" s="72"/>
      <c r="EH62" s="72"/>
      <c r="EI62" s="55"/>
      <c r="EJ62" s="55"/>
      <c r="EK62" s="55"/>
      <c r="EL62" s="55"/>
      <c r="EM62" s="55"/>
      <c r="EN62" s="55"/>
      <c r="EO62" s="73"/>
      <c r="EP62" s="73"/>
      <c r="ER62" s="74">
        <v>24.5</v>
      </c>
      <c r="ES62" s="49">
        <v>18</v>
      </c>
      <c r="ET62" s="55">
        <f t="shared" si="41"/>
        <v>1.5</v>
      </c>
      <c r="EU62" s="55">
        <f t="shared" si="42"/>
        <v>3.75</v>
      </c>
      <c r="EW62" s="75">
        <v>2</v>
      </c>
      <c r="EY62" s="75">
        <v>21.9</v>
      </c>
      <c r="EZ62" s="77">
        <f>(EY62*1.2)*(Prices!$B$5/32)</f>
        <v>32.849999999999994</v>
      </c>
      <c r="FA62" s="82">
        <f>(EY62*1.3)*(Prices!$B$4/32)</f>
        <v>71.174999999999997</v>
      </c>
      <c r="FB62" s="82">
        <f>EV62*Prices!$B$2+EW62*Prices!$B$3</f>
        <v>8.1</v>
      </c>
      <c r="FC62" s="79">
        <f>EU62*Prices!$B$9</f>
        <v>22.5</v>
      </c>
      <c r="FD62" s="80">
        <f t="shared" si="2"/>
        <v>134.625</v>
      </c>
      <c r="FE62" s="80">
        <f>EU62*Prices!$B$10</f>
        <v>33.75</v>
      </c>
      <c r="FF62" s="80">
        <f t="shared" si="3"/>
        <v>145.875</v>
      </c>
      <c r="FG62" s="80">
        <f>EU62*Prices!$B$11</f>
        <v>37.5</v>
      </c>
      <c r="FH62" s="80">
        <f t="shared" si="4"/>
        <v>149.625</v>
      </c>
      <c r="FI62" s="80">
        <f>EU62*Prices!$B$12</f>
        <v>45</v>
      </c>
      <c r="FJ62" s="80">
        <f t="shared" si="5"/>
        <v>157.125</v>
      </c>
      <c r="FK62" s="80">
        <f>EU62*Prices!$B$13</f>
        <v>48.75</v>
      </c>
      <c r="FL62" s="80">
        <f t="shared" si="6"/>
        <v>160.875</v>
      </c>
      <c r="FM62" s="80">
        <f>EU62*Prices!$B$14</f>
        <v>58.125</v>
      </c>
      <c r="FN62" s="80">
        <f t="shared" si="7"/>
        <v>170.24999999999997</v>
      </c>
      <c r="FO62" s="80">
        <f>EU62*Prices!$B$15</f>
        <v>65.625</v>
      </c>
      <c r="FP62" s="80">
        <f t="shared" si="8"/>
        <v>177.74999999999997</v>
      </c>
      <c r="FQ62" s="80">
        <f>EU62*Prices!$B$16</f>
        <v>91.875</v>
      </c>
      <c r="FR62" s="80">
        <f t="shared" si="9"/>
        <v>203.99999999999997</v>
      </c>
      <c r="FS62" s="80">
        <f>EU62*Prices!$B$17</f>
        <v>0</v>
      </c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P62" s="73"/>
      <c r="GR62" s="74">
        <v>24.5</v>
      </c>
      <c r="GS62" s="49">
        <v>18</v>
      </c>
      <c r="GT62" s="55">
        <f t="shared" si="10"/>
        <v>1.5</v>
      </c>
      <c r="GU62" s="55">
        <f t="shared" si="11"/>
        <v>3.75</v>
      </c>
      <c r="GV62" s="75"/>
      <c r="GW62" s="75">
        <v>2</v>
      </c>
      <c r="GX62" s="76"/>
      <c r="GY62" s="75">
        <v>21.9</v>
      </c>
      <c r="GZ62" s="77">
        <f>(GY62*1.2)*(Prices!$B$5/32)</f>
        <v>32.849999999999994</v>
      </c>
      <c r="HA62" s="82">
        <f>(GY62*1.3)*(Prices!$C$4/32)</f>
        <v>56.94</v>
      </c>
      <c r="HB62" s="82">
        <f>GV62*Prices!$B$2+GW62*Prices!$B$3</f>
        <v>8.1</v>
      </c>
      <c r="HC62" s="79">
        <f>GU62*Prices!$B$9</f>
        <v>22.5</v>
      </c>
      <c r="HD62" s="80">
        <f t="shared" si="12"/>
        <v>120.38999999999999</v>
      </c>
      <c r="HE62" s="80">
        <f>GU62*Prices!$B$10</f>
        <v>33.75</v>
      </c>
      <c r="HF62" s="80">
        <f t="shared" si="13"/>
        <v>131.63999999999999</v>
      </c>
      <c r="HG62" s="80">
        <f>GU62*Prices!$B$11</f>
        <v>37.5</v>
      </c>
      <c r="HH62" s="80">
        <f t="shared" si="14"/>
        <v>135.38999999999999</v>
      </c>
      <c r="HI62" s="80">
        <f>GU62*Prices!$B$12</f>
        <v>45</v>
      </c>
      <c r="HJ62" s="80">
        <f t="shared" si="15"/>
        <v>142.88999999999999</v>
      </c>
      <c r="HK62" s="80">
        <f>GU62*Prices!$B$13</f>
        <v>48.75</v>
      </c>
      <c r="HL62" s="80">
        <f t="shared" si="16"/>
        <v>146.63999999999999</v>
      </c>
      <c r="HM62" s="80">
        <f>GU62*Prices!$B$14</f>
        <v>58.125</v>
      </c>
      <c r="HN62" s="80">
        <f t="shared" si="17"/>
        <v>156.01499999999999</v>
      </c>
      <c r="HO62" s="80">
        <f>GU62*Prices!$B$15</f>
        <v>65.625</v>
      </c>
      <c r="HP62" s="80">
        <f t="shared" si="18"/>
        <v>163.51499999999999</v>
      </c>
      <c r="HQ62" s="80">
        <f>GU62*Prices!$B$16</f>
        <v>91.875</v>
      </c>
      <c r="HR62" s="80">
        <f t="shared" si="19"/>
        <v>189.76499999999999</v>
      </c>
      <c r="HS62" s="80">
        <f>GU62*Prices!$B$17</f>
        <v>0</v>
      </c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P62" s="73"/>
      <c r="IQ62" s="73"/>
      <c r="IS62" s="74">
        <v>24.5</v>
      </c>
      <c r="IT62" s="49">
        <v>18</v>
      </c>
      <c r="IU62" s="55">
        <f t="shared" si="20"/>
        <v>1.5</v>
      </c>
      <c r="IV62" s="55">
        <f t="shared" si="21"/>
        <v>3.75</v>
      </c>
      <c r="IW62" s="75"/>
      <c r="IX62" s="75">
        <v>2</v>
      </c>
      <c r="IY62" s="76">
        <f t="shared" si="43"/>
        <v>0</v>
      </c>
      <c r="IZ62" s="75">
        <v>21.9</v>
      </c>
      <c r="JA62" s="77">
        <f>(IZ62*1.2)*(Prices!$B$5/32)</f>
        <v>32.849999999999994</v>
      </c>
      <c r="JB62" s="82">
        <f>(IZ62*1.3)*(Prices!$B$4/32)</f>
        <v>71.174999999999997</v>
      </c>
      <c r="JC62" s="82">
        <f>IW62*Prices!$B$2+IX62*Prices!$B$3</f>
        <v>8.1</v>
      </c>
      <c r="JD62" s="79">
        <f>IV62*Prices!$B$9</f>
        <v>22.5</v>
      </c>
      <c r="JE62" s="80">
        <f t="shared" si="22"/>
        <v>134.625</v>
      </c>
      <c r="JF62" s="80">
        <f>IV62*Prices!$B$10</f>
        <v>33.75</v>
      </c>
      <c r="JG62" s="80">
        <f t="shared" si="23"/>
        <v>145.875</v>
      </c>
      <c r="JH62" s="80">
        <f>IV62*Prices!$B$11</f>
        <v>37.5</v>
      </c>
      <c r="JI62" s="80">
        <f t="shared" si="24"/>
        <v>149.625</v>
      </c>
      <c r="JJ62" s="80">
        <f>IV62*Prices!$B$12</f>
        <v>45</v>
      </c>
      <c r="JK62" s="80">
        <f t="shared" si="25"/>
        <v>157.125</v>
      </c>
      <c r="JL62" s="80">
        <f>IV62*Prices!$B$13</f>
        <v>48.75</v>
      </c>
      <c r="JM62" s="80">
        <f t="shared" si="26"/>
        <v>160.875</v>
      </c>
      <c r="JN62" s="80">
        <f>IV62*Prices!$B$14</f>
        <v>58.125</v>
      </c>
      <c r="JO62" s="80">
        <f t="shared" si="27"/>
        <v>170.24999999999997</v>
      </c>
      <c r="JP62" s="80">
        <f>IV62*Prices!$B$15</f>
        <v>65.625</v>
      </c>
      <c r="JQ62" s="80">
        <f t="shared" si="28"/>
        <v>177.74999999999997</v>
      </c>
      <c r="JR62" s="80">
        <f>IV62*Prices!$B$16</f>
        <v>91.875</v>
      </c>
      <c r="JS62" s="80">
        <f t="shared" si="29"/>
        <v>203.99999999999997</v>
      </c>
      <c r="JT62" s="80">
        <f>IV62*Prices!$B$17</f>
        <v>0</v>
      </c>
      <c r="JU62" s="80"/>
      <c r="JV62" s="80"/>
      <c r="JW62" s="80"/>
      <c r="JX62" s="80"/>
      <c r="JY62" s="80"/>
      <c r="JZ62" s="80"/>
      <c r="KA62" s="80"/>
      <c r="KB62" s="80"/>
      <c r="KC62" s="80"/>
      <c r="KD62" s="80"/>
      <c r="KE62" s="80"/>
      <c r="KF62" s="80"/>
      <c r="KG62" s="80"/>
      <c r="KH62" s="80"/>
      <c r="KI62" s="80"/>
      <c r="KJ62" s="80"/>
      <c r="KK62" s="80"/>
      <c r="KL62" s="80"/>
      <c r="KM62" s="80"/>
      <c r="KN62" s="80"/>
      <c r="KO62" s="80"/>
      <c r="KP62" s="80"/>
      <c r="KQ62" s="80"/>
      <c r="KR62" s="80"/>
      <c r="KS62" s="80"/>
      <c r="KT62" s="80"/>
      <c r="KU62" s="80"/>
      <c r="KV62" s="80"/>
      <c r="KW62" s="80"/>
      <c r="KX62" s="80"/>
      <c r="KY62" s="80"/>
      <c r="KZ62" s="80"/>
      <c r="LA62" s="197">
        <v>0</v>
      </c>
      <c r="LB62" s="200">
        <v>0</v>
      </c>
      <c r="LC62" s="82">
        <f t="shared" si="44"/>
        <v>45.239999999999995</v>
      </c>
      <c r="LD62" s="82">
        <f t="shared" si="45"/>
        <v>60.06</v>
      </c>
      <c r="LE62" s="82">
        <f t="shared" si="46"/>
        <v>8.25</v>
      </c>
      <c r="LF62" s="82">
        <f t="shared" si="47"/>
        <v>36.989999999999995</v>
      </c>
      <c r="LG62" s="80">
        <f t="shared" si="48"/>
        <v>51.81</v>
      </c>
      <c r="LH62" s="234">
        <f t="shared" si="49"/>
        <v>0</v>
      </c>
      <c r="LI62" s="73"/>
      <c r="LK62" s="74">
        <v>24.5</v>
      </c>
      <c r="LL62" s="49">
        <v>18</v>
      </c>
      <c r="LM62" s="55">
        <f t="shared" si="30"/>
        <v>1.5</v>
      </c>
      <c r="LN62" s="55">
        <f t="shared" si="31"/>
        <v>3.75</v>
      </c>
      <c r="LO62" s="75"/>
      <c r="LP62" s="75">
        <v>2</v>
      </c>
      <c r="LQ62" s="76">
        <f t="shared" si="50"/>
        <v>0</v>
      </c>
      <c r="LR62" s="75">
        <v>21.9</v>
      </c>
      <c r="LS62" s="77">
        <f>(LR62*1.2)*(Prices!$B$5/32)</f>
        <v>32.849999999999994</v>
      </c>
      <c r="LT62" s="82">
        <f>(LR62*1.3)*(Prices!$C$4/32)</f>
        <v>56.94</v>
      </c>
      <c r="LU62" s="82">
        <f>LO62*Prices!$B$2+LP62*Prices!$B$3</f>
        <v>8.1</v>
      </c>
      <c r="LV62" s="79">
        <f>LN62*Prices!$B$9</f>
        <v>22.5</v>
      </c>
      <c r="LW62" s="80">
        <f t="shared" si="32"/>
        <v>120.38999999999999</v>
      </c>
      <c r="LX62" s="80">
        <f>LN62*Prices!$B$10</f>
        <v>33.75</v>
      </c>
      <c r="LY62" s="80">
        <f t="shared" si="33"/>
        <v>131.63999999999999</v>
      </c>
      <c r="LZ62" s="80">
        <f>LN62*Prices!$B$11</f>
        <v>37.5</v>
      </c>
      <c r="MA62" s="80">
        <f t="shared" si="34"/>
        <v>135.38999999999999</v>
      </c>
      <c r="MB62" s="80">
        <f>LN62*Prices!$B$12</f>
        <v>45</v>
      </c>
      <c r="MC62" s="80">
        <f t="shared" si="35"/>
        <v>142.88999999999999</v>
      </c>
      <c r="MD62" s="80">
        <f>LN62*Prices!$B$13</f>
        <v>48.75</v>
      </c>
      <c r="ME62" s="80">
        <f t="shared" si="36"/>
        <v>146.63999999999999</v>
      </c>
      <c r="MF62" s="80">
        <f>LN62*Prices!$B$14</f>
        <v>58.125</v>
      </c>
      <c r="MG62" s="80">
        <f t="shared" si="37"/>
        <v>156.01499999999999</v>
      </c>
      <c r="MH62" s="80">
        <f>LN62*Prices!$B$15</f>
        <v>65.625</v>
      </c>
      <c r="MI62" s="80">
        <f t="shared" si="38"/>
        <v>163.51499999999999</v>
      </c>
      <c r="MJ62" s="80">
        <f>LN62*Prices!$B$16</f>
        <v>91.875</v>
      </c>
      <c r="MK62" s="80">
        <f t="shared" si="39"/>
        <v>189.76499999999999</v>
      </c>
      <c r="ML62" s="80">
        <f>LN62*Prices!$B$17</f>
        <v>0</v>
      </c>
      <c r="MM62" s="80"/>
      <c r="MN62" s="80"/>
      <c r="MO62" s="80"/>
      <c r="MP62" s="80"/>
      <c r="MQ62" s="80"/>
      <c r="MR62" s="80"/>
      <c r="MS62" s="80"/>
      <c r="MT62" s="80"/>
      <c r="MU62" s="80"/>
      <c r="MV62" s="80"/>
      <c r="MW62" s="80"/>
      <c r="MX62" s="80"/>
      <c r="MY62" s="80"/>
      <c r="MZ62" s="80"/>
      <c r="NA62" s="80"/>
    </row>
    <row r="63" spans="1:365" ht="18" customHeight="1" x14ac:dyDescent="0.25">
      <c r="A63" s="160" t="s">
        <v>164</v>
      </c>
      <c r="B63" s="69" t="s">
        <v>93</v>
      </c>
      <c r="C63" s="69" t="str">
        <f t="shared" si="40"/>
        <v>Base Cab: 1 door - shelves (19" to 21")</v>
      </c>
      <c r="D63" s="70" t="s">
        <v>161</v>
      </c>
      <c r="E63" s="68" t="s">
        <v>101</v>
      </c>
      <c r="F63" s="267" t="s">
        <v>164</v>
      </c>
      <c r="G63" s="261">
        <f>ROUND(FD63/Prices!$B$27,0)</f>
        <v>351</v>
      </c>
      <c r="H63" s="71">
        <f>G63*Prices!$B$6+G63</f>
        <v>403.65</v>
      </c>
      <c r="I63" s="71">
        <f>ROUND(FF63/Prices!$B$27,0)</f>
        <v>382</v>
      </c>
      <c r="J63" s="71">
        <f>I63*Prices!$B$6+I63</f>
        <v>439.3</v>
      </c>
      <c r="K63" s="71">
        <f>ROUND(FH63/Prices!$B$27,0)</f>
        <v>393</v>
      </c>
      <c r="L63" s="71">
        <f>K63*Prices!$B$6+K63</f>
        <v>451.95</v>
      </c>
      <c r="M63" s="71">
        <f>ROUND(FJ63/Prices!$B$27,0)</f>
        <v>413</v>
      </c>
      <c r="N63" s="71">
        <f>M63*Prices!$B$6+M63</f>
        <v>474.95</v>
      </c>
      <c r="O63" s="71">
        <f>ROUND(FL63/Prices!$B$27,0)</f>
        <v>424</v>
      </c>
      <c r="P63" s="71">
        <f>O63*Prices!$B$6+O63</f>
        <v>487.6</v>
      </c>
      <c r="Q63" s="71">
        <f>ROUND(FN63/Prices!$B$27,0)</f>
        <v>450</v>
      </c>
      <c r="R63" s="71">
        <f>Q63*Prices!$B$6+Q63</f>
        <v>517.5</v>
      </c>
      <c r="S63" s="71">
        <f>ROUND(FP63/Prices!$B$27,0)</f>
        <v>471</v>
      </c>
      <c r="T63" s="71">
        <f>S63*Prices!$B$6+S63</f>
        <v>541.65</v>
      </c>
      <c r="U63" s="71">
        <f>ROUND(FR63/Prices!$B$27,0)</f>
        <v>544</v>
      </c>
      <c r="V63" s="71">
        <f>U63*Prices!$B$6+U63</f>
        <v>625.6</v>
      </c>
      <c r="W63" s="55"/>
      <c r="X63" s="55"/>
      <c r="Y63" s="55"/>
      <c r="Z63" s="55"/>
      <c r="AA63" s="55"/>
      <c r="AB63" s="71">
        <f>ROUND(HD63/Prices!$B$27,0)</f>
        <v>314</v>
      </c>
      <c r="AC63" s="71">
        <f>AB63*Prices!$B$6+AB63</f>
        <v>361.1</v>
      </c>
      <c r="AD63" s="71">
        <f>ROUND(HF63/Prices!$B$27,0)</f>
        <v>345</v>
      </c>
      <c r="AE63" s="71">
        <f>AD63*Prices!$B$6+AD63</f>
        <v>396.75</v>
      </c>
      <c r="AF63" s="71">
        <f>ROUND(HH63/Prices!$B$27,0)</f>
        <v>356</v>
      </c>
      <c r="AG63" s="71">
        <f>AF63*Prices!$B$6+AF63</f>
        <v>409.4</v>
      </c>
      <c r="AH63" s="71">
        <f>ROUND(HJ63/Prices!$B$27,0)</f>
        <v>377</v>
      </c>
      <c r="AI63" s="71">
        <f>AH63*Prices!$B$6+AH63</f>
        <v>433.55</v>
      </c>
      <c r="AJ63" s="71">
        <f>ROUND(HL63/Prices!$B$27,0)</f>
        <v>387</v>
      </c>
      <c r="AK63" s="71">
        <f>AJ63*Prices!$B$6+AJ63</f>
        <v>445.05</v>
      </c>
      <c r="AL63" s="71">
        <f>ROUND(HN63/Prices!$B$27,0)</f>
        <v>413</v>
      </c>
      <c r="AM63" s="71">
        <f>AL63*Prices!$B$6+AL63</f>
        <v>474.95</v>
      </c>
      <c r="AN63" s="71">
        <f>ROUND(HP63/Prices!$B$27,0)</f>
        <v>434</v>
      </c>
      <c r="AO63" s="71">
        <f>AN63*Prices!$B$6+AN63</f>
        <v>499.1</v>
      </c>
      <c r="AP63" s="71">
        <f>ROUND(HR63/Prices!$B$27,0)</f>
        <v>507</v>
      </c>
      <c r="AQ63" s="71">
        <f>AP63*Prices!$B$6+AP63</f>
        <v>583.04999999999995</v>
      </c>
      <c r="AW63" s="71">
        <f t="shared" si="57"/>
        <v>314</v>
      </c>
      <c r="AX63" s="71">
        <f t="shared" si="57"/>
        <v>361.1</v>
      </c>
      <c r="AY63" s="71">
        <f t="shared" si="57"/>
        <v>345</v>
      </c>
      <c r="AZ63" s="71">
        <f t="shared" si="57"/>
        <v>396.75</v>
      </c>
      <c r="BA63" s="71">
        <f t="shared" si="57"/>
        <v>356</v>
      </c>
      <c r="BB63" s="71">
        <f t="shared" si="57"/>
        <v>409.4</v>
      </c>
      <c r="BC63" s="71">
        <f t="shared" si="57"/>
        <v>377</v>
      </c>
      <c r="BD63" s="71">
        <f t="shared" si="57"/>
        <v>433.55</v>
      </c>
      <c r="BE63" s="71">
        <f t="shared" si="57"/>
        <v>387</v>
      </c>
      <c r="BF63" s="71">
        <f t="shared" si="57"/>
        <v>445.05</v>
      </c>
      <c r="BG63" s="71">
        <f t="shared" si="57"/>
        <v>413</v>
      </c>
      <c r="BH63" s="71">
        <f t="shared" si="57"/>
        <v>474.95</v>
      </c>
      <c r="BI63" s="71">
        <f t="shared" si="57"/>
        <v>434</v>
      </c>
      <c r="BJ63" s="71">
        <f t="shared" si="57"/>
        <v>499.1</v>
      </c>
      <c r="BK63" s="71">
        <f t="shared" si="57"/>
        <v>507</v>
      </c>
      <c r="BL63" s="71">
        <f t="shared" si="51"/>
        <v>583.04999999999995</v>
      </c>
      <c r="BM63" s="55"/>
      <c r="BN63" s="72"/>
      <c r="BO63" s="72"/>
      <c r="BP63" s="72"/>
      <c r="BQ63" s="72"/>
      <c r="BR63" s="72"/>
      <c r="BS63" s="72"/>
      <c r="BT63" s="55"/>
      <c r="BU63" s="71">
        <f>ROUND(JE63/Prices!$B$27,0)</f>
        <v>351</v>
      </c>
      <c r="BV63" s="71">
        <f>BU63*Prices!$B$6+BU63</f>
        <v>403.65</v>
      </c>
      <c r="BW63" s="71">
        <f>ROUND(JG63/Prices!$B$27,0)</f>
        <v>382</v>
      </c>
      <c r="BX63" s="71">
        <f>BW63*Prices!$B$6+BW63</f>
        <v>439.3</v>
      </c>
      <c r="BY63" s="71">
        <f>ROUND(JI63/Prices!$B$27,0)</f>
        <v>393</v>
      </c>
      <c r="BZ63" s="71">
        <f>BY63*Prices!$B$6+BY63</f>
        <v>451.95</v>
      </c>
      <c r="CA63" s="71">
        <f>ROUND(JK63/Prices!$B$27,0)</f>
        <v>413</v>
      </c>
      <c r="CB63" s="71">
        <f>CA63*Prices!$B$6+CA63</f>
        <v>474.95</v>
      </c>
      <c r="CC63" s="71">
        <f>ROUND(JM63/Prices!$B$27,0)</f>
        <v>424</v>
      </c>
      <c r="CD63" s="71">
        <f>CC63*Prices!$B$6+CC63</f>
        <v>487.6</v>
      </c>
      <c r="CE63" s="71">
        <f>ROUND(JO63/Prices!$B$27,0)</f>
        <v>450</v>
      </c>
      <c r="CF63" s="71">
        <f>CE63*Prices!$B$6+CE63</f>
        <v>517.5</v>
      </c>
      <c r="CG63" s="71">
        <f>ROUND(JQ63/Prices!$B$27,0)</f>
        <v>471</v>
      </c>
      <c r="CH63" s="71">
        <f>CG63*Prices!$B$6+CG63</f>
        <v>541.65</v>
      </c>
      <c r="CI63" s="71">
        <f>ROUND(JS63/Prices!$B$27,0)</f>
        <v>544</v>
      </c>
      <c r="CJ63" s="71">
        <f>CI63*Prices!$B$6+CI63</f>
        <v>625.6</v>
      </c>
      <c r="CK63" s="55"/>
      <c r="CL63" s="55"/>
      <c r="CM63" s="55"/>
      <c r="CN63" s="55"/>
      <c r="CO63" s="55"/>
      <c r="CP63" s="71">
        <f>ROUND(LW63/Prices!$B$27,0)</f>
        <v>314</v>
      </c>
      <c r="CQ63" s="71">
        <f>CP63*Prices!$B$6+CP63</f>
        <v>361.1</v>
      </c>
      <c r="CR63" s="71">
        <f>ROUND(LY63/Prices!$B$27,0)</f>
        <v>345</v>
      </c>
      <c r="CS63" s="71">
        <f>CR63*Prices!$B$6+CR63</f>
        <v>396.75</v>
      </c>
      <c r="CT63" s="71">
        <f>ROUND(MA63/Prices!$B$27,0)</f>
        <v>356</v>
      </c>
      <c r="CU63" s="71">
        <f>CT63*Prices!$B$6+CT63</f>
        <v>409.4</v>
      </c>
      <c r="CV63" s="71">
        <f>ROUND(MC63/Prices!$B$27,0)</f>
        <v>377</v>
      </c>
      <c r="CW63" s="71">
        <f>CV63*Prices!$B$6+CV63</f>
        <v>433.55</v>
      </c>
      <c r="CX63" s="71">
        <f>ROUND(ME63/Prices!$B$27,0)</f>
        <v>387</v>
      </c>
      <c r="CY63" s="71">
        <f>CX63*Prices!$B$6+CX63</f>
        <v>445.05</v>
      </c>
      <c r="CZ63" s="71">
        <f>ROUND(MG63/Prices!$B$27,0)</f>
        <v>413</v>
      </c>
      <c r="DA63" s="71">
        <f>CZ63*Prices!$B$6+CZ63</f>
        <v>474.95</v>
      </c>
      <c r="DB63" s="71">
        <f>ROUND(MI63/Prices!$B$27,0)</f>
        <v>434</v>
      </c>
      <c r="DC63" s="71">
        <f>DB63*Prices!$B$6+DB63</f>
        <v>499.1</v>
      </c>
      <c r="DD63" s="71">
        <f>ROUND(MK63/Prices!$B$27,0)</f>
        <v>507</v>
      </c>
      <c r="DE63" s="71">
        <f>DD63*Prices!$B$6+DD63</f>
        <v>583.04999999999995</v>
      </c>
      <c r="DK63" s="71">
        <f t="shared" si="58"/>
        <v>314</v>
      </c>
      <c r="DL63" s="71">
        <f t="shared" si="58"/>
        <v>361.1</v>
      </c>
      <c r="DM63" s="71">
        <f t="shared" si="58"/>
        <v>345</v>
      </c>
      <c r="DN63" s="71">
        <f t="shared" si="58"/>
        <v>396.75</v>
      </c>
      <c r="DO63" s="71">
        <f t="shared" si="58"/>
        <v>356</v>
      </c>
      <c r="DP63" s="71">
        <f t="shared" si="58"/>
        <v>409.4</v>
      </c>
      <c r="DQ63" s="71">
        <f t="shared" si="58"/>
        <v>377</v>
      </c>
      <c r="DR63" s="71">
        <f t="shared" si="58"/>
        <v>433.55</v>
      </c>
      <c r="DS63" s="71">
        <f t="shared" si="58"/>
        <v>387</v>
      </c>
      <c r="DT63" s="71">
        <f t="shared" si="58"/>
        <v>445.05</v>
      </c>
      <c r="DU63" s="71">
        <f t="shared" si="58"/>
        <v>413</v>
      </c>
      <c r="DV63" s="71">
        <f t="shared" si="58"/>
        <v>474.95</v>
      </c>
      <c r="DW63" s="71">
        <f t="shared" si="58"/>
        <v>434</v>
      </c>
      <c r="DX63" s="71">
        <f t="shared" si="58"/>
        <v>499.1</v>
      </c>
      <c r="DY63" s="71">
        <f t="shared" si="58"/>
        <v>507</v>
      </c>
      <c r="DZ63" s="71">
        <f t="shared" si="52"/>
        <v>583.04999999999995</v>
      </c>
      <c r="EA63" s="55"/>
      <c r="EB63" s="55"/>
      <c r="EC63" s="72"/>
      <c r="ED63" s="72"/>
      <c r="EE63" s="72"/>
      <c r="EF63" s="72"/>
      <c r="EG63" s="72"/>
      <c r="EH63" s="72"/>
      <c r="EI63" s="55"/>
      <c r="EJ63" s="55"/>
      <c r="EK63" s="55"/>
      <c r="EL63" s="55"/>
      <c r="EM63" s="55"/>
      <c r="EN63" s="55"/>
      <c r="EO63" s="73"/>
      <c r="EP63" s="73"/>
      <c r="ER63" s="74">
        <v>27</v>
      </c>
      <c r="ES63" s="49">
        <v>21</v>
      </c>
      <c r="ET63" s="55">
        <f t="shared" si="41"/>
        <v>1.75</v>
      </c>
      <c r="EU63" s="55">
        <f t="shared" si="42"/>
        <v>4.375</v>
      </c>
      <c r="EW63" s="75">
        <v>2</v>
      </c>
      <c r="EY63" s="75">
        <v>23.8</v>
      </c>
      <c r="EZ63" s="77">
        <f>(EY63*1.2)*(Prices!$B$5/32)</f>
        <v>35.699999999999996</v>
      </c>
      <c r="FA63" s="82">
        <f>(EY63*1.3)*(Prices!$B$4/32)</f>
        <v>77.350000000000009</v>
      </c>
      <c r="FB63" s="82">
        <f>EV63*Prices!$B$2+EW63*Prices!$B$3</f>
        <v>8.1</v>
      </c>
      <c r="FC63" s="79">
        <f>EU63*Prices!$B$9</f>
        <v>26.25</v>
      </c>
      <c r="FD63" s="80">
        <f t="shared" si="2"/>
        <v>147.4</v>
      </c>
      <c r="FE63" s="80">
        <f>EU63*Prices!$B$10</f>
        <v>39.375</v>
      </c>
      <c r="FF63" s="80">
        <f t="shared" si="3"/>
        <v>160.52500000000001</v>
      </c>
      <c r="FG63" s="80">
        <f>EU63*Prices!$B$11</f>
        <v>43.75</v>
      </c>
      <c r="FH63" s="80">
        <f t="shared" si="4"/>
        <v>164.9</v>
      </c>
      <c r="FI63" s="80">
        <f>EU63*Prices!$B$12</f>
        <v>52.5</v>
      </c>
      <c r="FJ63" s="80">
        <f t="shared" si="5"/>
        <v>173.65</v>
      </c>
      <c r="FK63" s="80">
        <f>EU63*Prices!$B$13</f>
        <v>56.875</v>
      </c>
      <c r="FL63" s="80">
        <f t="shared" si="6"/>
        <v>178.02499999999998</v>
      </c>
      <c r="FM63" s="80">
        <f>EU63*Prices!$B$14</f>
        <v>67.8125</v>
      </c>
      <c r="FN63" s="80">
        <f t="shared" si="7"/>
        <v>188.96249999999998</v>
      </c>
      <c r="FO63" s="80">
        <f>EU63*Prices!$B$15</f>
        <v>76.5625</v>
      </c>
      <c r="FP63" s="80">
        <f t="shared" si="8"/>
        <v>197.71249999999998</v>
      </c>
      <c r="FQ63" s="80">
        <f>EU63*Prices!$B$16</f>
        <v>107.1875</v>
      </c>
      <c r="FR63" s="80">
        <f t="shared" si="9"/>
        <v>228.33749999999998</v>
      </c>
      <c r="FS63" s="80">
        <f>EU63*Prices!$B$17</f>
        <v>0</v>
      </c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P63" s="73"/>
      <c r="GR63" s="74">
        <v>27</v>
      </c>
      <c r="GS63" s="49">
        <v>21</v>
      </c>
      <c r="GT63" s="55">
        <f t="shared" si="10"/>
        <v>1.75</v>
      </c>
      <c r="GU63" s="55">
        <f t="shared" si="11"/>
        <v>4.375</v>
      </c>
      <c r="GV63" s="75"/>
      <c r="GW63" s="75">
        <v>2</v>
      </c>
      <c r="GX63" s="76"/>
      <c r="GY63" s="75">
        <v>23.8</v>
      </c>
      <c r="GZ63" s="77">
        <f>(GY63*1.2)*(Prices!$B$5/32)</f>
        <v>35.699999999999996</v>
      </c>
      <c r="HA63" s="82">
        <f>(GY63*1.3)*(Prices!$C$4/32)</f>
        <v>61.88</v>
      </c>
      <c r="HB63" s="82">
        <f>GV63*Prices!$B$2+GW63*Prices!$B$3</f>
        <v>8.1</v>
      </c>
      <c r="HC63" s="79">
        <f>GU63*Prices!$B$9</f>
        <v>26.25</v>
      </c>
      <c r="HD63" s="80">
        <f t="shared" si="12"/>
        <v>131.93</v>
      </c>
      <c r="HE63" s="80">
        <f>GU63*Prices!$B$10</f>
        <v>39.375</v>
      </c>
      <c r="HF63" s="80">
        <f t="shared" si="13"/>
        <v>145.05500000000001</v>
      </c>
      <c r="HG63" s="80">
        <f>GU63*Prices!$B$11</f>
        <v>43.75</v>
      </c>
      <c r="HH63" s="80">
        <f t="shared" si="14"/>
        <v>149.43</v>
      </c>
      <c r="HI63" s="80">
        <f>GU63*Prices!$B$12</f>
        <v>52.5</v>
      </c>
      <c r="HJ63" s="80">
        <f t="shared" si="15"/>
        <v>158.18</v>
      </c>
      <c r="HK63" s="80">
        <f>GU63*Prices!$B$13</f>
        <v>56.875</v>
      </c>
      <c r="HL63" s="80">
        <f t="shared" si="16"/>
        <v>162.55499999999998</v>
      </c>
      <c r="HM63" s="80">
        <f>GU63*Prices!$B$14</f>
        <v>67.8125</v>
      </c>
      <c r="HN63" s="80">
        <f t="shared" si="17"/>
        <v>173.49249999999998</v>
      </c>
      <c r="HO63" s="80">
        <f>GU63*Prices!$B$15</f>
        <v>76.5625</v>
      </c>
      <c r="HP63" s="80">
        <f t="shared" si="18"/>
        <v>182.24249999999998</v>
      </c>
      <c r="HQ63" s="80">
        <f>GU63*Prices!$B$16</f>
        <v>107.1875</v>
      </c>
      <c r="HR63" s="80">
        <f t="shared" si="19"/>
        <v>212.86749999999998</v>
      </c>
      <c r="HS63" s="80">
        <f>GU63*Prices!$B$17</f>
        <v>0</v>
      </c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P63" s="73"/>
      <c r="IQ63" s="73"/>
      <c r="IS63" s="74">
        <v>27</v>
      </c>
      <c r="IT63" s="49">
        <v>21</v>
      </c>
      <c r="IU63" s="55">
        <f t="shared" si="20"/>
        <v>1.75</v>
      </c>
      <c r="IV63" s="55">
        <f t="shared" si="21"/>
        <v>4.375</v>
      </c>
      <c r="IW63" s="75"/>
      <c r="IX63" s="75">
        <v>2</v>
      </c>
      <c r="IY63" s="76">
        <f t="shared" si="43"/>
        <v>0</v>
      </c>
      <c r="IZ63" s="75">
        <v>23.8</v>
      </c>
      <c r="JA63" s="77">
        <f>(IZ63*1.2)*(Prices!$B$5/32)</f>
        <v>35.699999999999996</v>
      </c>
      <c r="JB63" s="82">
        <f>(IZ63*1.3)*(Prices!$B$4/32)</f>
        <v>77.350000000000009</v>
      </c>
      <c r="JC63" s="82">
        <f>IW63*Prices!$B$2+IX63*Prices!$B$3</f>
        <v>8.1</v>
      </c>
      <c r="JD63" s="79">
        <f>IV63*Prices!$B$9</f>
        <v>26.25</v>
      </c>
      <c r="JE63" s="80">
        <f t="shared" si="22"/>
        <v>147.4</v>
      </c>
      <c r="JF63" s="80">
        <f>IV63*Prices!$B$10</f>
        <v>39.375</v>
      </c>
      <c r="JG63" s="80">
        <f t="shared" si="23"/>
        <v>160.52500000000001</v>
      </c>
      <c r="JH63" s="80">
        <f>IV63*Prices!$B$11</f>
        <v>43.75</v>
      </c>
      <c r="JI63" s="80">
        <f t="shared" si="24"/>
        <v>164.9</v>
      </c>
      <c r="JJ63" s="80">
        <f>IV63*Prices!$B$12</f>
        <v>52.5</v>
      </c>
      <c r="JK63" s="80">
        <f t="shared" si="25"/>
        <v>173.65</v>
      </c>
      <c r="JL63" s="80">
        <f>IV63*Prices!$B$13</f>
        <v>56.875</v>
      </c>
      <c r="JM63" s="80">
        <f t="shared" si="26"/>
        <v>178.02499999999998</v>
      </c>
      <c r="JN63" s="80">
        <f>IV63*Prices!$B$14</f>
        <v>67.8125</v>
      </c>
      <c r="JO63" s="80">
        <f t="shared" si="27"/>
        <v>188.96249999999998</v>
      </c>
      <c r="JP63" s="80">
        <f>IV63*Prices!$B$15</f>
        <v>76.5625</v>
      </c>
      <c r="JQ63" s="80">
        <f t="shared" si="28"/>
        <v>197.71249999999998</v>
      </c>
      <c r="JR63" s="80">
        <f>IV63*Prices!$B$16</f>
        <v>107.1875</v>
      </c>
      <c r="JS63" s="80">
        <f t="shared" si="29"/>
        <v>228.33749999999998</v>
      </c>
      <c r="JT63" s="80">
        <f>IV63*Prices!$B$17</f>
        <v>0</v>
      </c>
      <c r="JU63" s="80"/>
      <c r="JV63" s="80"/>
      <c r="JW63" s="80"/>
      <c r="JX63" s="80"/>
      <c r="JY63" s="80"/>
      <c r="JZ63" s="80"/>
      <c r="KA63" s="80"/>
      <c r="KB63" s="80"/>
      <c r="KC63" s="80"/>
      <c r="KD63" s="80"/>
      <c r="KE63" s="80"/>
      <c r="KF63" s="80"/>
      <c r="KG63" s="80"/>
      <c r="KH63" s="80"/>
      <c r="KI63" s="80"/>
      <c r="KJ63" s="80"/>
      <c r="KK63" s="80"/>
      <c r="KL63" s="80"/>
      <c r="KM63" s="80"/>
      <c r="KN63" s="80"/>
      <c r="KO63" s="80"/>
      <c r="KP63" s="80"/>
      <c r="KQ63" s="80"/>
      <c r="KR63" s="80"/>
      <c r="KS63" s="80"/>
      <c r="KT63" s="80"/>
      <c r="KU63" s="80"/>
      <c r="KV63" s="80"/>
      <c r="KW63" s="80"/>
      <c r="KX63" s="80"/>
      <c r="KY63" s="80"/>
      <c r="KZ63" s="80"/>
      <c r="LA63" s="197">
        <v>0</v>
      </c>
      <c r="LB63" s="200">
        <v>0</v>
      </c>
      <c r="LC63" s="82">
        <f t="shared" si="44"/>
        <v>48.72</v>
      </c>
      <c r="LD63" s="82">
        <f t="shared" si="45"/>
        <v>64.680000000000007</v>
      </c>
      <c r="LE63" s="82">
        <f t="shared" si="46"/>
        <v>9.625</v>
      </c>
      <c r="LF63" s="82">
        <f t="shared" si="47"/>
        <v>39.094999999999999</v>
      </c>
      <c r="LG63" s="80">
        <f t="shared" si="48"/>
        <v>55.055000000000007</v>
      </c>
      <c r="LH63" s="234">
        <f t="shared" si="49"/>
        <v>0</v>
      </c>
      <c r="LI63" s="73"/>
      <c r="LK63" s="74">
        <v>27</v>
      </c>
      <c r="LL63" s="49">
        <v>21</v>
      </c>
      <c r="LM63" s="55">
        <f t="shared" si="30"/>
        <v>1.75</v>
      </c>
      <c r="LN63" s="55">
        <f t="shared" si="31"/>
        <v>4.375</v>
      </c>
      <c r="LO63" s="75"/>
      <c r="LP63" s="75">
        <v>2</v>
      </c>
      <c r="LQ63" s="76">
        <f t="shared" si="50"/>
        <v>0</v>
      </c>
      <c r="LR63" s="75">
        <v>23.8</v>
      </c>
      <c r="LS63" s="77">
        <f>(LR63*1.2)*(Prices!$B$5/32)</f>
        <v>35.699999999999996</v>
      </c>
      <c r="LT63" s="82">
        <f>(LR63*1.3)*(Prices!$C$4/32)</f>
        <v>61.88</v>
      </c>
      <c r="LU63" s="82">
        <f>LO63*Prices!$B$2+LP63*Prices!$B$3</f>
        <v>8.1</v>
      </c>
      <c r="LV63" s="79">
        <f>LN63*Prices!$B$9</f>
        <v>26.25</v>
      </c>
      <c r="LW63" s="80">
        <f t="shared" si="32"/>
        <v>131.93</v>
      </c>
      <c r="LX63" s="80">
        <f>LN63*Prices!$B$10</f>
        <v>39.375</v>
      </c>
      <c r="LY63" s="80">
        <f t="shared" si="33"/>
        <v>145.05500000000001</v>
      </c>
      <c r="LZ63" s="80">
        <f>LN63*Prices!$B$11</f>
        <v>43.75</v>
      </c>
      <c r="MA63" s="80">
        <f t="shared" si="34"/>
        <v>149.43</v>
      </c>
      <c r="MB63" s="80">
        <f>LN63*Prices!$B$12</f>
        <v>52.5</v>
      </c>
      <c r="MC63" s="80">
        <f t="shared" si="35"/>
        <v>158.18</v>
      </c>
      <c r="MD63" s="80">
        <f>LN63*Prices!$B$13</f>
        <v>56.875</v>
      </c>
      <c r="ME63" s="80">
        <f t="shared" si="36"/>
        <v>162.55499999999998</v>
      </c>
      <c r="MF63" s="80">
        <f>LN63*Prices!$B$14</f>
        <v>67.8125</v>
      </c>
      <c r="MG63" s="80">
        <f t="shared" si="37"/>
        <v>173.49249999999998</v>
      </c>
      <c r="MH63" s="80">
        <f>LN63*Prices!$B$15</f>
        <v>76.5625</v>
      </c>
      <c r="MI63" s="80">
        <f t="shared" si="38"/>
        <v>182.24249999999998</v>
      </c>
      <c r="MJ63" s="80">
        <f>LN63*Prices!$B$16</f>
        <v>107.1875</v>
      </c>
      <c r="MK63" s="80">
        <f t="shared" si="39"/>
        <v>212.86749999999998</v>
      </c>
      <c r="ML63" s="80">
        <f>LN63*Prices!$B$17</f>
        <v>0</v>
      </c>
      <c r="MM63" s="80"/>
      <c r="MN63" s="80"/>
      <c r="MO63" s="80"/>
      <c r="MP63" s="80"/>
      <c r="MQ63" s="80"/>
      <c r="MR63" s="80"/>
      <c r="MS63" s="80"/>
      <c r="MT63" s="80"/>
      <c r="MU63" s="80"/>
      <c r="MV63" s="80"/>
      <c r="MW63" s="80"/>
      <c r="MX63" s="80"/>
      <c r="MY63" s="80"/>
      <c r="MZ63" s="80"/>
      <c r="NA63" s="80"/>
    </row>
    <row r="64" spans="1:365" ht="18" customHeight="1" thickBot="1" x14ac:dyDescent="0.3">
      <c r="A64" s="269" t="s">
        <v>165</v>
      </c>
      <c r="B64" s="176" t="s">
        <v>93</v>
      </c>
      <c r="C64" s="176" t="str">
        <f t="shared" si="40"/>
        <v>Base Cab: 1 door - shelves (22" to 24")</v>
      </c>
      <c r="D64" s="177" t="s">
        <v>161</v>
      </c>
      <c r="E64" s="178" t="s">
        <v>103</v>
      </c>
      <c r="F64" s="270" t="s">
        <v>165</v>
      </c>
      <c r="G64" s="261">
        <f>ROUND(FD64/Prices!$B$27,0)</f>
        <v>379</v>
      </c>
      <c r="H64" s="71">
        <f>G64*Prices!$B$6+G64</f>
        <v>435.85</v>
      </c>
      <c r="I64" s="71">
        <f>ROUND(FF64/Prices!$B$27,0)</f>
        <v>415</v>
      </c>
      <c r="J64" s="71">
        <f>I64*Prices!$B$6+I64</f>
        <v>477.25</v>
      </c>
      <c r="K64" s="71">
        <f>ROUND(FH64/Prices!$B$27,0)</f>
        <v>427</v>
      </c>
      <c r="L64" s="71">
        <f>K64*Prices!$B$6+K64</f>
        <v>491.05</v>
      </c>
      <c r="M64" s="71">
        <f>ROUND(FJ64/Prices!$B$27,0)</f>
        <v>451</v>
      </c>
      <c r="N64" s="71">
        <f>M64*Prices!$B$6+M64</f>
        <v>518.65</v>
      </c>
      <c r="O64" s="71">
        <f>ROUND(FL64/Prices!$B$27,0)</f>
        <v>462</v>
      </c>
      <c r="P64" s="71">
        <f>O64*Prices!$B$6+O64</f>
        <v>531.29999999999995</v>
      </c>
      <c r="Q64" s="71">
        <f>ROUND(FN64/Prices!$B$27,0)</f>
        <v>492</v>
      </c>
      <c r="R64" s="71">
        <f>Q64*Prices!$B$6+Q64</f>
        <v>565.79999999999995</v>
      </c>
      <c r="S64" s="71">
        <f>ROUND(FP64/Prices!$B$27,0)</f>
        <v>516</v>
      </c>
      <c r="T64" s="71">
        <f>S64*Prices!$B$6+S64</f>
        <v>593.4</v>
      </c>
      <c r="U64" s="71">
        <f>ROUND(FR64/Prices!$B$27,0)</f>
        <v>599</v>
      </c>
      <c r="V64" s="71">
        <f>U64*Prices!$B$6+U64</f>
        <v>688.85</v>
      </c>
      <c r="W64" s="55"/>
      <c r="X64" s="55"/>
      <c r="Y64" s="55"/>
      <c r="Z64" s="55"/>
      <c r="AA64" s="55"/>
      <c r="AB64" s="71">
        <f>ROUND(HD64/Prices!$B$27,0)</f>
        <v>340</v>
      </c>
      <c r="AC64" s="71">
        <f>AB64*Prices!$B$6+AB64</f>
        <v>391</v>
      </c>
      <c r="AD64" s="71">
        <f>ROUND(HF64/Prices!$B$27,0)</f>
        <v>375</v>
      </c>
      <c r="AE64" s="71">
        <f>AD64*Prices!$B$6+AD64</f>
        <v>431.25</v>
      </c>
      <c r="AF64" s="71">
        <f>ROUND(HH64/Prices!$B$27,0)</f>
        <v>387</v>
      </c>
      <c r="AG64" s="71">
        <f>AF64*Prices!$B$6+AF64</f>
        <v>445.05</v>
      </c>
      <c r="AH64" s="71">
        <f>ROUND(HJ64/Prices!$B$27,0)</f>
        <v>411</v>
      </c>
      <c r="AI64" s="71">
        <f>AH64*Prices!$B$6+AH64</f>
        <v>472.65</v>
      </c>
      <c r="AJ64" s="71">
        <f>ROUND(HL64/Prices!$B$27,0)</f>
        <v>423</v>
      </c>
      <c r="AK64" s="71">
        <f>AJ64*Prices!$B$6+AJ64</f>
        <v>486.45</v>
      </c>
      <c r="AL64" s="71">
        <f>ROUND(HN64/Prices!$B$27,0)</f>
        <v>453</v>
      </c>
      <c r="AM64" s="71">
        <f>AL64*Prices!$B$6+AL64</f>
        <v>520.95000000000005</v>
      </c>
      <c r="AN64" s="71">
        <f>ROUND(HP64/Prices!$B$27,0)</f>
        <v>477</v>
      </c>
      <c r="AO64" s="71">
        <f>AN64*Prices!$B$6+AN64</f>
        <v>548.54999999999995</v>
      </c>
      <c r="AP64" s="71">
        <f>ROUND(HR64/Prices!$B$27,0)</f>
        <v>560</v>
      </c>
      <c r="AQ64" s="71">
        <f>AP64*Prices!$B$6+AP64</f>
        <v>644</v>
      </c>
      <c r="AW64" s="71">
        <f t="shared" si="57"/>
        <v>340</v>
      </c>
      <c r="AX64" s="71">
        <f t="shared" si="57"/>
        <v>391</v>
      </c>
      <c r="AY64" s="71">
        <f t="shared" si="57"/>
        <v>375</v>
      </c>
      <c r="AZ64" s="71">
        <f t="shared" si="57"/>
        <v>431.25</v>
      </c>
      <c r="BA64" s="71">
        <f t="shared" si="57"/>
        <v>387</v>
      </c>
      <c r="BB64" s="71">
        <f t="shared" si="57"/>
        <v>445.05</v>
      </c>
      <c r="BC64" s="71">
        <f t="shared" si="57"/>
        <v>411</v>
      </c>
      <c r="BD64" s="71">
        <f t="shared" si="57"/>
        <v>472.65</v>
      </c>
      <c r="BE64" s="71">
        <f t="shared" si="57"/>
        <v>423</v>
      </c>
      <c r="BF64" s="71">
        <f t="shared" si="57"/>
        <v>486.45</v>
      </c>
      <c r="BG64" s="71">
        <f t="shared" si="57"/>
        <v>453</v>
      </c>
      <c r="BH64" s="71">
        <f t="shared" si="57"/>
        <v>520.95000000000005</v>
      </c>
      <c r="BI64" s="71">
        <f t="shared" si="57"/>
        <v>477</v>
      </c>
      <c r="BJ64" s="71">
        <f t="shared" si="57"/>
        <v>548.54999999999995</v>
      </c>
      <c r="BK64" s="71">
        <f t="shared" si="57"/>
        <v>560</v>
      </c>
      <c r="BL64" s="71">
        <f t="shared" si="51"/>
        <v>644</v>
      </c>
      <c r="BM64" s="55"/>
      <c r="BN64" s="72"/>
      <c r="BO64" s="72"/>
      <c r="BP64" s="72"/>
      <c r="BQ64" s="72"/>
      <c r="BR64" s="72"/>
      <c r="BS64" s="72"/>
      <c r="BT64" s="55"/>
      <c r="BU64" s="71">
        <f>ROUND(JE64/Prices!$B$27,0)</f>
        <v>575</v>
      </c>
      <c r="BV64" s="71">
        <f>BU64*Prices!$B$6+BU64</f>
        <v>661.25</v>
      </c>
      <c r="BW64" s="71">
        <f>ROUND(JG64/Prices!$B$27,0)</f>
        <v>611</v>
      </c>
      <c r="BX64" s="71">
        <f>BW64*Prices!$B$6+BW64</f>
        <v>702.65</v>
      </c>
      <c r="BY64" s="71">
        <f>ROUND(JI64/Prices!$B$27,0)</f>
        <v>623</v>
      </c>
      <c r="BZ64" s="71">
        <f>BY64*Prices!$B$6+BY64</f>
        <v>716.45</v>
      </c>
      <c r="CA64" s="71">
        <f>ROUND(JK64/Prices!$B$27,0)</f>
        <v>647</v>
      </c>
      <c r="CB64" s="71">
        <f>CA64*Prices!$B$6+CA64</f>
        <v>744.05</v>
      </c>
      <c r="CC64" s="71">
        <f>ROUND(JM64/Prices!$B$27,0)</f>
        <v>659</v>
      </c>
      <c r="CD64" s="71">
        <f>CC64*Prices!$B$6+CC64</f>
        <v>757.85</v>
      </c>
      <c r="CE64" s="71">
        <f>ROUND(JO64/Prices!$B$27,0)</f>
        <v>688</v>
      </c>
      <c r="CF64" s="71">
        <f>CE64*Prices!$B$6+CE64</f>
        <v>791.2</v>
      </c>
      <c r="CG64" s="71">
        <f>ROUND(JQ64/Prices!$B$27,0)</f>
        <v>712</v>
      </c>
      <c r="CH64" s="71">
        <f>CG64*Prices!$B$6+CG64</f>
        <v>818.8</v>
      </c>
      <c r="CI64" s="71">
        <f>ROUND(JS64/Prices!$B$27,0)</f>
        <v>796</v>
      </c>
      <c r="CJ64" s="71">
        <f>CI64*Prices!$B$6+CI64</f>
        <v>915.4</v>
      </c>
      <c r="CK64" s="55"/>
      <c r="CL64" s="55"/>
      <c r="CM64" s="55"/>
      <c r="CN64" s="55"/>
      <c r="CO64" s="55"/>
      <c r="CP64" s="71">
        <f>ROUND(LW64/Prices!$B$27,0)</f>
        <v>536</v>
      </c>
      <c r="CQ64" s="71">
        <f>CP64*Prices!$B$6+CP64</f>
        <v>616.4</v>
      </c>
      <c r="CR64" s="71">
        <f>ROUND(LY64/Prices!$B$27,0)</f>
        <v>572</v>
      </c>
      <c r="CS64" s="71">
        <f>CR64*Prices!$B$6+CR64</f>
        <v>657.8</v>
      </c>
      <c r="CT64" s="71">
        <f>ROUND(MA64/Prices!$B$27,0)</f>
        <v>583</v>
      </c>
      <c r="CU64" s="71">
        <f>CT64*Prices!$B$6+CT64</f>
        <v>670.45</v>
      </c>
      <c r="CV64" s="71">
        <f>ROUND(MC64/Prices!$B$27,0)</f>
        <v>607</v>
      </c>
      <c r="CW64" s="71">
        <f>CV64*Prices!$B$6+CV64</f>
        <v>698.05</v>
      </c>
      <c r="CX64" s="71">
        <f>ROUND(ME64/Prices!$B$27,0)</f>
        <v>619</v>
      </c>
      <c r="CY64" s="71">
        <f>CX64*Prices!$B$6+CX64</f>
        <v>711.85</v>
      </c>
      <c r="CZ64" s="71">
        <f>ROUND(MG64/Prices!$B$27,0)</f>
        <v>649</v>
      </c>
      <c r="DA64" s="71">
        <f>CZ64*Prices!$B$6+CZ64</f>
        <v>746.35</v>
      </c>
      <c r="DB64" s="71">
        <f>ROUND(MI64/Prices!$B$27,0)</f>
        <v>673</v>
      </c>
      <c r="DC64" s="71">
        <f>DB64*Prices!$B$6+DB64</f>
        <v>773.95</v>
      </c>
      <c r="DD64" s="71">
        <f>ROUND(MK64/Prices!$B$27,0)</f>
        <v>756</v>
      </c>
      <c r="DE64" s="71">
        <f>DD64*Prices!$B$6+DD64</f>
        <v>869.4</v>
      </c>
      <c r="DK64" s="71">
        <f t="shared" si="58"/>
        <v>536</v>
      </c>
      <c r="DL64" s="71">
        <f t="shared" si="58"/>
        <v>616.4</v>
      </c>
      <c r="DM64" s="71">
        <f t="shared" si="58"/>
        <v>572</v>
      </c>
      <c r="DN64" s="71">
        <f t="shared" si="58"/>
        <v>657.8</v>
      </c>
      <c r="DO64" s="71">
        <f t="shared" si="58"/>
        <v>583</v>
      </c>
      <c r="DP64" s="71">
        <f t="shared" si="58"/>
        <v>670.45</v>
      </c>
      <c r="DQ64" s="71">
        <f t="shared" si="58"/>
        <v>607</v>
      </c>
      <c r="DR64" s="71">
        <f t="shared" si="58"/>
        <v>698.05</v>
      </c>
      <c r="DS64" s="71">
        <f t="shared" si="58"/>
        <v>619</v>
      </c>
      <c r="DT64" s="71">
        <f t="shared" si="58"/>
        <v>711.85</v>
      </c>
      <c r="DU64" s="71">
        <f t="shared" si="58"/>
        <v>649</v>
      </c>
      <c r="DV64" s="71">
        <f t="shared" si="58"/>
        <v>746.35</v>
      </c>
      <c r="DW64" s="71">
        <f t="shared" si="58"/>
        <v>673</v>
      </c>
      <c r="DX64" s="71">
        <f t="shared" si="58"/>
        <v>773.95</v>
      </c>
      <c r="DY64" s="71">
        <f t="shared" si="58"/>
        <v>756</v>
      </c>
      <c r="DZ64" s="71">
        <f t="shared" si="52"/>
        <v>869.4</v>
      </c>
      <c r="EA64" s="55"/>
      <c r="EB64" s="55"/>
      <c r="EC64" s="72"/>
      <c r="ED64" s="72"/>
      <c r="EE64" s="72"/>
      <c r="EF64" s="72"/>
      <c r="EG64" s="72"/>
      <c r="EH64" s="72"/>
      <c r="EI64" s="55"/>
      <c r="EJ64" s="55"/>
      <c r="EK64" s="55"/>
      <c r="EL64" s="55"/>
      <c r="EM64" s="55"/>
      <c r="EN64" s="55"/>
      <c r="EO64" s="73"/>
      <c r="EP64" s="73"/>
      <c r="ER64" s="74">
        <v>29</v>
      </c>
      <c r="ES64" s="49">
        <v>24</v>
      </c>
      <c r="ET64" s="55">
        <f t="shared" si="41"/>
        <v>2</v>
      </c>
      <c r="EU64" s="55">
        <f t="shared" si="42"/>
        <v>5</v>
      </c>
      <c r="EW64" s="75">
        <v>2</v>
      </c>
      <c r="EY64" s="75">
        <v>25.5</v>
      </c>
      <c r="EZ64" s="77">
        <f>(EY64*1.2)*(Prices!$B$5/32)</f>
        <v>38.25</v>
      </c>
      <c r="FA64" s="82">
        <f>(EY64*1.3)*(Prices!$B$4/32)</f>
        <v>82.875</v>
      </c>
      <c r="FB64" s="82">
        <f>EV64*Prices!$B$2+EW64*Prices!$B$3</f>
        <v>8.1</v>
      </c>
      <c r="FC64" s="79">
        <f>EU64*Prices!$B$9</f>
        <v>30</v>
      </c>
      <c r="FD64" s="80">
        <f t="shared" si="2"/>
        <v>159.22499999999999</v>
      </c>
      <c r="FE64" s="80">
        <f>EU64*Prices!$B$10</f>
        <v>45</v>
      </c>
      <c r="FF64" s="80">
        <f t="shared" si="3"/>
        <v>174.22499999999999</v>
      </c>
      <c r="FG64" s="80">
        <f>EU64*Prices!$B$11</f>
        <v>50</v>
      </c>
      <c r="FH64" s="80">
        <f t="shared" si="4"/>
        <v>179.22499999999999</v>
      </c>
      <c r="FI64" s="80">
        <f>EU64*Prices!$B$12</f>
        <v>60</v>
      </c>
      <c r="FJ64" s="80">
        <f t="shared" si="5"/>
        <v>189.22499999999999</v>
      </c>
      <c r="FK64" s="80">
        <f>EU64*Prices!$B$13</f>
        <v>65</v>
      </c>
      <c r="FL64" s="80">
        <f t="shared" si="6"/>
        <v>194.22499999999999</v>
      </c>
      <c r="FM64" s="80">
        <f>EU64*Prices!$B$14</f>
        <v>77.5</v>
      </c>
      <c r="FN64" s="80">
        <f t="shared" si="7"/>
        <v>206.72499999999999</v>
      </c>
      <c r="FO64" s="80">
        <f>EU64*Prices!$B$15</f>
        <v>87.5</v>
      </c>
      <c r="FP64" s="80">
        <f t="shared" si="8"/>
        <v>216.72499999999999</v>
      </c>
      <c r="FQ64" s="80">
        <f>EU64*Prices!$B$16</f>
        <v>122.5</v>
      </c>
      <c r="FR64" s="80">
        <f t="shared" si="9"/>
        <v>251.72499999999999</v>
      </c>
      <c r="FS64" s="80">
        <f>EU64*Prices!$B$17</f>
        <v>0</v>
      </c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P64" s="73"/>
      <c r="GR64" s="74">
        <v>29</v>
      </c>
      <c r="GS64" s="49">
        <v>24</v>
      </c>
      <c r="GT64" s="55">
        <f t="shared" si="10"/>
        <v>2</v>
      </c>
      <c r="GU64" s="55">
        <f t="shared" si="11"/>
        <v>5</v>
      </c>
      <c r="GV64" s="75"/>
      <c r="GW64" s="75">
        <v>2</v>
      </c>
      <c r="GX64" s="76"/>
      <c r="GY64" s="75">
        <v>25.5</v>
      </c>
      <c r="GZ64" s="77">
        <f>(GY64*1.2)*(Prices!$B$5/32)</f>
        <v>38.25</v>
      </c>
      <c r="HA64" s="82">
        <f>(GY64*1.3)*(Prices!$C$4/32)</f>
        <v>66.3</v>
      </c>
      <c r="HB64" s="82">
        <f>GV64*Prices!$B$2+GW64*Prices!$B$3</f>
        <v>8.1</v>
      </c>
      <c r="HC64" s="79">
        <f>GU64*Prices!$B$9</f>
        <v>30</v>
      </c>
      <c r="HD64" s="80">
        <f t="shared" si="12"/>
        <v>142.65</v>
      </c>
      <c r="HE64" s="80">
        <f>GU64*Prices!$B$10</f>
        <v>45</v>
      </c>
      <c r="HF64" s="80">
        <f t="shared" si="13"/>
        <v>157.65</v>
      </c>
      <c r="HG64" s="80">
        <f>GU64*Prices!$B$11</f>
        <v>50</v>
      </c>
      <c r="HH64" s="80">
        <f t="shared" si="14"/>
        <v>162.65</v>
      </c>
      <c r="HI64" s="80">
        <f>GU64*Prices!$B$12</f>
        <v>60</v>
      </c>
      <c r="HJ64" s="80">
        <f t="shared" si="15"/>
        <v>172.64999999999998</v>
      </c>
      <c r="HK64" s="80">
        <f>GU64*Prices!$B$13</f>
        <v>65</v>
      </c>
      <c r="HL64" s="80">
        <f t="shared" si="16"/>
        <v>177.64999999999998</v>
      </c>
      <c r="HM64" s="80">
        <f>GU64*Prices!$B$14</f>
        <v>77.5</v>
      </c>
      <c r="HN64" s="80">
        <f t="shared" si="17"/>
        <v>190.14999999999998</v>
      </c>
      <c r="HO64" s="80">
        <f>GU64*Prices!$B$15</f>
        <v>87.5</v>
      </c>
      <c r="HP64" s="80">
        <f t="shared" si="18"/>
        <v>200.14999999999998</v>
      </c>
      <c r="HQ64" s="80">
        <f>GU64*Prices!$B$16</f>
        <v>122.5</v>
      </c>
      <c r="HR64" s="80">
        <f t="shared" si="19"/>
        <v>235.14999999999998</v>
      </c>
      <c r="HS64" s="80">
        <f>GU64*Prices!$B$17</f>
        <v>0</v>
      </c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P64" s="73"/>
      <c r="IQ64" s="73"/>
      <c r="IS64" s="74">
        <v>29</v>
      </c>
      <c r="IT64" s="49">
        <v>24</v>
      </c>
      <c r="IU64" s="55">
        <f t="shared" si="20"/>
        <v>2</v>
      </c>
      <c r="IV64" s="55">
        <f t="shared" si="21"/>
        <v>5</v>
      </c>
      <c r="IW64" s="75"/>
      <c r="IX64" s="75">
        <v>2</v>
      </c>
      <c r="IY64" s="76">
        <f t="shared" si="43"/>
        <v>82.399999999999991</v>
      </c>
      <c r="IZ64" s="75">
        <v>25.5</v>
      </c>
      <c r="JA64" s="77">
        <f>(IZ64*1.2)*(Prices!$B$5/32)</f>
        <v>38.25</v>
      </c>
      <c r="JB64" s="82">
        <f>(IZ64*1.3)*(Prices!$B$4/32)</f>
        <v>82.875</v>
      </c>
      <c r="JC64" s="82">
        <f>IW64*Prices!$B$2+IX64*Prices!$B$3</f>
        <v>8.1</v>
      </c>
      <c r="JD64" s="79">
        <f>IV64*Prices!$B$9</f>
        <v>30</v>
      </c>
      <c r="JE64" s="80">
        <f t="shared" si="22"/>
        <v>241.625</v>
      </c>
      <c r="JF64" s="80">
        <f>IV64*Prices!$B$10</f>
        <v>45</v>
      </c>
      <c r="JG64" s="80">
        <f t="shared" si="23"/>
        <v>256.625</v>
      </c>
      <c r="JH64" s="80">
        <f>IV64*Prices!$B$11</f>
        <v>50</v>
      </c>
      <c r="JI64" s="80">
        <f t="shared" si="24"/>
        <v>261.625</v>
      </c>
      <c r="JJ64" s="80">
        <f>IV64*Prices!$B$12</f>
        <v>60</v>
      </c>
      <c r="JK64" s="80">
        <f t="shared" si="25"/>
        <v>271.625</v>
      </c>
      <c r="JL64" s="80">
        <f>IV64*Prices!$B$13</f>
        <v>65</v>
      </c>
      <c r="JM64" s="80">
        <f t="shared" si="26"/>
        <v>276.625</v>
      </c>
      <c r="JN64" s="80">
        <f>IV64*Prices!$B$14</f>
        <v>77.5</v>
      </c>
      <c r="JO64" s="80">
        <f t="shared" si="27"/>
        <v>289.125</v>
      </c>
      <c r="JP64" s="80">
        <f>IV64*Prices!$B$15</f>
        <v>87.5</v>
      </c>
      <c r="JQ64" s="80">
        <f t="shared" si="28"/>
        <v>299.125</v>
      </c>
      <c r="JR64" s="80">
        <f>IV64*Prices!$B$16</f>
        <v>122.5</v>
      </c>
      <c r="JS64" s="80">
        <f t="shared" si="29"/>
        <v>334.125</v>
      </c>
      <c r="JT64" s="80">
        <f>IV64*Prices!$B$17</f>
        <v>0</v>
      </c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  <c r="KY64" s="80"/>
      <c r="KZ64" s="80"/>
      <c r="LA64" s="197">
        <v>2</v>
      </c>
      <c r="LB64" s="200">
        <v>0</v>
      </c>
      <c r="LC64" s="82">
        <f t="shared" si="44"/>
        <v>52.199999999999996</v>
      </c>
      <c r="LD64" s="82">
        <f t="shared" si="45"/>
        <v>69.3</v>
      </c>
      <c r="LE64" s="82">
        <f t="shared" si="46"/>
        <v>11</v>
      </c>
      <c r="LF64" s="82">
        <f t="shared" si="47"/>
        <v>41.199999999999996</v>
      </c>
      <c r="LG64" s="80">
        <f t="shared" si="48"/>
        <v>58.3</v>
      </c>
      <c r="LH64" s="234">
        <f t="shared" si="49"/>
        <v>82.399999999999991</v>
      </c>
      <c r="LI64" s="73"/>
      <c r="LK64" s="74">
        <v>29</v>
      </c>
      <c r="LL64" s="49">
        <v>24</v>
      </c>
      <c r="LM64" s="55">
        <f t="shared" si="30"/>
        <v>2</v>
      </c>
      <c r="LN64" s="55">
        <f t="shared" si="31"/>
        <v>5</v>
      </c>
      <c r="LO64" s="75"/>
      <c r="LP64" s="75">
        <v>2</v>
      </c>
      <c r="LQ64" s="76">
        <f t="shared" si="50"/>
        <v>82.399999999999991</v>
      </c>
      <c r="LR64" s="75">
        <v>25.5</v>
      </c>
      <c r="LS64" s="77">
        <f>(LR64*1.2)*(Prices!$B$5/32)</f>
        <v>38.25</v>
      </c>
      <c r="LT64" s="82">
        <f>(LR64*1.3)*(Prices!$C$4/32)</f>
        <v>66.3</v>
      </c>
      <c r="LU64" s="82">
        <f>LO64*Prices!$B$2+LP64*Prices!$B$3</f>
        <v>8.1</v>
      </c>
      <c r="LV64" s="79">
        <f>LN64*Prices!$B$9</f>
        <v>30</v>
      </c>
      <c r="LW64" s="80">
        <f t="shared" si="32"/>
        <v>225.05</v>
      </c>
      <c r="LX64" s="80">
        <f>LN64*Prices!$B$10</f>
        <v>45</v>
      </c>
      <c r="LY64" s="80">
        <f t="shared" si="33"/>
        <v>240.05</v>
      </c>
      <c r="LZ64" s="80">
        <f>LN64*Prices!$B$11</f>
        <v>50</v>
      </c>
      <c r="MA64" s="80">
        <f t="shared" si="34"/>
        <v>245.05</v>
      </c>
      <c r="MB64" s="80">
        <f>LN64*Prices!$B$12</f>
        <v>60</v>
      </c>
      <c r="MC64" s="80">
        <f t="shared" si="35"/>
        <v>255.04999999999995</v>
      </c>
      <c r="MD64" s="80">
        <f>LN64*Prices!$B$13</f>
        <v>65</v>
      </c>
      <c r="ME64" s="80">
        <f t="shared" si="36"/>
        <v>260.04999999999995</v>
      </c>
      <c r="MF64" s="80">
        <f>LN64*Prices!$B$14</f>
        <v>77.5</v>
      </c>
      <c r="MG64" s="80">
        <f t="shared" si="37"/>
        <v>272.54999999999995</v>
      </c>
      <c r="MH64" s="80">
        <f>LN64*Prices!$B$15</f>
        <v>87.5</v>
      </c>
      <c r="MI64" s="80">
        <f t="shared" si="38"/>
        <v>282.54999999999995</v>
      </c>
      <c r="MJ64" s="80">
        <f>LN64*Prices!$B$16</f>
        <v>122.5</v>
      </c>
      <c r="MK64" s="80">
        <f t="shared" si="39"/>
        <v>317.54999999999995</v>
      </c>
      <c r="ML64" s="80">
        <f>LN64*Prices!$B$17</f>
        <v>0</v>
      </c>
      <c r="MM64" s="80"/>
      <c r="MN64" s="80"/>
      <c r="MO64" s="80"/>
      <c r="MP64" s="80"/>
      <c r="MQ64" s="80"/>
      <c r="MR64" s="80"/>
      <c r="MS64" s="80"/>
      <c r="MT64" s="80"/>
      <c r="MU64" s="80"/>
      <c r="MV64" s="80"/>
      <c r="MW64" s="80"/>
      <c r="MX64" s="80"/>
      <c r="MY64" s="80"/>
      <c r="MZ64" s="80"/>
      <c r="NA64" s="80"/>
    </row>
    <row r="65" spans="1:365" ht="18" customHeight="1" thickBot="1" x14ac:dyDescent="0.3">
      <c r="A65" s="277"/>
      <c r="B65" s="278"/>
      <c r="C65" s="278"/>
      <c r="D65" s="279"/>
      <c r="E65" s="280"/>
      <c r="F65" s="281"/>
      <c r="G65" s="26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55"/>
      <c r="X65" s="55"/>
      <c r="Y65" s="55"/>
      <c r="Z65" s="55"/>
      <c r="AA65" s="55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55"/>
      <c r="BN65" s="72"/>
      <c r="BO65" s="72"/>
      <c r="BP65" s="72"/>
      <c r="BQ65" s="72"/>
      <c r="BR65" s="72"/>
      <c r="BS65" s="72"/>
      <c r="BT65" s="55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55"/>
      <c r="CL65" s="55"/>
      <c r="CM65" s="55"/>
      <c r="CN65" s="55"/>
      <c r="CO65" s="55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55"/>
      <c r="EB65" s="55"/>
      <c r="EC65" s="72"/>
      <c r="ED65" s="72"/>
      <c r="EE65" s="72"/>
      <c r="EF65" s="72"/>
      <c r="EG65" s="72"/>
      <c r="EH65" s="72"/>
      <c r="EI65" s="55"/>
      <c r="EJ65" s="55"/>
      <c r="EK65" s="55"/>
      <c r="EL65" s="55"/>
      <c r="EM65" s="55"/>
      <c r="EN65" s="55"/>
      <c r="EO65" s="73"/>
      <c r="EP65" s="73"/>
      <c r="ER65" s="74"/>
      <c r="EZ65" s="77"/>
      <c r="FC65" s="79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  <c r="FQ65" s="80"/>
      <c r="FR65" s="80"/>
      <c r="FS65" s="80"/>
      <c r="FT65" s="80"/>
      <c r="FU65" s="80"/>
      <c r="FV65" s="80"/>
      <c r="FW65" s="80"/>
      <c r="FX65" s="80"/>
      <c r="FY65" s="80"/>
      <c r="FZ65" s="80"/>
      <c r="GA65" s="80"/>
      <c r="GB65" s="80"/>
      <c r="GC65" s="80"/>
      <c r="GD65" s="80"/>
      <c r="GE65" s="80"/>
      <c r="GF65" s="80"/>
      <c r="GG65" s="80"/>
      <c r="GH65" s="80"/>
      <c r="GP65" s="73"/>
      <c r="GR65" s="74"/>
      <c r="GS65" s="49"/>
      <c r="GT65" s="55"/>
      <c r="GU65" s="55"/>
      <c r="GV65" s="75"/>
      <c r="GW65" s="75"/>
      <c r="GX65" s="76"/>
      <c r="GZ65" s="77"/>
      <c r="HA65" s="82"/>
      <c r="HB65" s="82"/>
      <c r="HC65" s="79"/>
      <c r="HD65" s="80"/>
      <c r="HE65" s="80"/>
      <c r="HF65" s="80"/>
      <c r="HG65" s="80"/>
      <c r="HH65" s="80"/>
      <c r="HI65" s="80"/>
      <c r="HJ65" s="80"/>
      <c r="HK65" s="80"/>
      <c r="HL65" s="80"/>
      <c r="HM65" s="80"/>
      <c r="HN65" s="80"/>
      <c r="HO65" s="80"/>
      <c r="HP65" s="80"/>
      <c r="HQ65" s="80"/>
      <c r="HR65" s="80"/>
      <c r="HS65" s="80"/>
      <c r="HT65" s="80"/>
      <c r="HU65" s="80"/>
      <c r="HV65" s="80"/>
      <c r="HW65" s="80"/>
      <c r="HX65" s="80"/>
      <c r="HY65" s="80"/>
      <c r="HZ65" s="80"/>
      <c r="IA65" s="80"/>
      <c r="IB65" s="80"/>
      <c r="IC65" s="80"/>
      <c r="ID65" s="80"/>
      <c r="IE65" s="80"/>
      <c r="IF65" s="80"/>
      <c r="IG65" s="80"/>
      <c r="IH65" s="80"/>
      <c r="IP65" s="73"/>
      <c r="IQ65" s="73"/>
      <c r="IS65" s="74"/>
      <c r="IT65" s="49"/>
      <c r="IW65" s="75"/>
      <c r="IX65" s="75"/>
      <c r="IY65" s="76"/>
      <c r="IZ65" s="75"/>
      <c r="JA65" s="77"/>
      <c r="JB65" s="82"/>
      <c r="JC65" s="82"/>
      <c r="JD65" s="79"/>
      <c r="JE65" s="80"/>
      <c r="JF65" s="80"/>
      <c r="JG65" s="80"/>
      <c r="JH65" s="80"/>
      <c r="JI65" s="80"/>
      <c r="JJ65" s="80"/>
      <c r="JK65" s="80"/>
      <c r="JL65" s="80"/>
      <c r="JM65" s="80"/>
      <c r="JN65" s="80"/>
      <c r="JO65" s="80"/>
      <c r="JP65" s="80"/>
      <c r="JQ65" s="80"/>
      <c r="JR65" s="80"/>
      <c r="JS65" s="80"/>
      <c r="JT65" s="80"/>
      <c r="JU65" s="80"/>
      <c r="JV65" s="80"/>
      <c r="JW65" s="80"/>
      <c r="JX65" s="80"/>
      <c r="JY65" s="80"/>
      <c r="JZ65" s="80"/>
      <c r="KA65" s="80"/>
      <c r="KB65" s="80"/>
      <c r="KC65" s="80"/>
      <c r="KD65" s="80"/>
      <c r="KE65" s="80"/>
      <c r="KF65" s="80"/>
      <c r="KG65" s="80"/>
      <c r="KH65" s="80"/>
      <c r="KI65" s="80"/>
      <c r="KJ65" s="80"/>
      <c r="KK65" s="80"/>
      <c r="KL65" s="80"/>
      <c r="KM65" s="80"/>
      <c r="KN65" s="80"/>
      <c r="KO65" s="80"/>
      <c r="KP65" s="80"/>
      <c r="KQ65" s="80"/>
      <c r="KR65" s="80"/>
      <c r="KS65" s="80"/>
      <c r="KT65" s="80"/>
      <c r="KU65" s="80"/>
      <c r="KV65" s="80"/>
      <c r="KW65" s="80"/>
      <c r="KX65" s="80"/>
      <c r="KY65" s="80"/>
      <c r="KZ65" s="80"/>
      <c r="LF65" s="82"/>
      <c r="LG65" s="80"/>
      <c r="LH65" s="234"/>
      <c r="LI65" s="73"/>
      <c r="LK65" s="74"/>
      <c r="LL65" s="49"/>
      <c r="LO65" s="75"/>
      <c r="LP65" s="75"/>
      <c r="LQ65" s="76"/>
      <c r="LR65" s="75"/>
      <c r="LS65" s="77"/>
      <c r="LT65" s="82"/>
      <c r="LU65" s="82"/>
      <c r="LV65" s="79"/>
      <c r="LW65" s="80"/>
      <c r="LX65" s="80"/>
      <c r="LY65" s="80"/>
      <c r="LZ65" s="80"/>
      <c r="MA65" s="80"/>
      <c r="MB65" s="80"/>
      <c r="MC65" s="80"/>
      <c r="MD65" s="80"/>
      <c r="ME65" s="80"/>
      <c r="MF65" s="80"/>
      <c r="MG65" s="80"/>
      <c r="MH65" s="80"/>
      <c r="MI65" s="80"/>
      <c r="MJ65" s="80"/>
      <c r="MK65" s="80"/>
      <c r="ML65" s="80"/>
      <c r="MM65" s="80"/>
      <c r="MN65" s="80"/>
      <c r="MO65" s="80"/>
      <c r="MP65" s="80"/>
      <c r="MQ65" s="80"/>
      <c r="MR65" s="80"/>
      <c r="MS65" s="80"/>
      <c r="MT65" s="80"/>
      <c r="MU65" s="80"/>
      <c r="MV65" s="80"/>
      <c r="MW65" s="80"/>
      <c r="MX65" s="80"/>
      <c r="MY65" s="80"/>
      <c r="MZ65" s="80"/>
      <c r="NA65" s="80"/>
    </row>
    <row r="66" spans="1:365" ht="18" customHeight="1" x14ac:dyDescent="0.25">
      <c r="A66" s="151" t="s">
        <v>166</v>
      </c>
      <c r="B66" s="152" t="s">
        <v>93</v>
      </c>
      <c r="C66" s="152" t="str">
        <f t="shared" si="40"/>
        <v>Base Cab: Pullouts (9" to 12")</v>
      </c>
      <c r="D66" s="121" t="s">
        <v>167</v>
      </c>
      <c r="E66" s="153" t="s">
        <v>95</v>
      </c>
      <c r="F66" s="266" t="s">
        <v>166</v>
      </c>
      <c r="G66" s="261">
        <f>ROUND(FD66/Prices!$B$27,0)</f>
        <v>504</v>
      </c>
      <c r="H66" s="71">
        <f>G66*Prices!$B$6+G66</f>
        <v>579.6</v>
      </c>
      <c r="I66" s="71">
        <f>ROUND(FF66/Prices!$B$27,0)</f>
        <v>521</v>
      </c>
      <c r="J66" s="71">
        <f>I66*Prices!$B$6+I66</f>
        <v>599.15</v>
      </c>
      <c r="K66" s="71">
        <f>ROUND(FH66/Prices!$B$27,0)</f>
        <v>527</v>
      </c>
      <c r="L66" s="71">
        <f>K66*Prices!$B$6+K66</f>
        <v>606.04999999999995</v>
      </c>
      <c r="M66" s="71">
        <f>ROUND(FJ66/Prices!$B$27,0)</f>
        <v>539</v>
      </c>
      <c r="N66" s="71">
        <f>M66*Prices!$B$6+M66</f>
        <v>619.85</v>
      </c>
      <c r="O66" s="71">
        <f>ROUND(FL66/Prices!$B$27,0)</f>
        <v>545</v>
      </c>
      <c r="P66" s="71">
        <f>O66*Prices!$B$6+O66</f>
        <v>626.75</v>
      </c>
      <c r="Q66" s="71">
        <f>ROUND(FN66/Prices!$B$27,0)</f>
        <v>560</v>
      </c>
      <c r="R66" s="71">
        <f>Q66*Prices!$B$6+Q66</f>
        <v>644</v>
      </c>
      <c r="S66" s="71">
        <f>ROUND(FP66/Prices!$B$27,0)</f>
        <v>572</v>
      </c>
      <c r="T66" s="71">
        <f>S66*Prices!$B$6+S66</f>
        <v>657.8</v>
      </c>
      <c r="U66" s="71">
        <f>ROUND(FR66/Prices!$B$27,0)</f>
        <v>614</v>
      </c>
      <c r="V66" s="71">
        <f>U66*Prices!$B$6+U66</f>
        <v>706.1</v>
      </c>
      <c r="W66" s="55"/>
      <c r="X66" s="55"/>
      <c r="Y66" s="55"/>
      <c r="Z66" s="55"/>
      <c r="AA66" s="55"/>
      <c r="AB66" s="71">
        <f>ROUND(HD66/Prices!$B$27,0)</f>
        <v>478</v>
      </c>
      <c r="AC66" s="71">
        <f>AB66*Prices!$B$6+AB66</f>
        <v>549.70000000000005</v>
      </c>
      <c r="AD66" s="71">
        <f>ROUND(HF66/Prices!$B$27,0)</f>
        <v>496</v>
      </c>
      <c r="AE66" s="71">
        <f>AD66*Prices!$B$6+AD66</f>
        <v>570.4</v>
      </c>
      <c r="AF66" s="71">
        <f>ROUND(HH66/Prices!$B$27,0)</f>
        <v>502</v>
      </c>
      <c r="AG66" s="71">
        <f>AF66*Prices!$B$6+AF66</f>
        <v>577.29999999999995</v>
      </c>
      <c r="AH66" s="71">
        <f>ROUND(HJ66/Prices!$B$27,0)</f>
        <v>514</v>
      </c>
      <c r="AI66" s="71">
        <f>AH66*Prices!$B$6+AH66</f>
        <v>591.1</v>
      </c>
      <c r="AJ66" s="71">
        <f>ROUND(HL66/Prices!$B$27,0)</f>
        <v>520</v>
      </c>
      <c r="AK66" s="71">
        <f>AJ66*Prices!$B$6+AJ66</f>
        <v>598</v>
      </c>
      <c r="AL66" s="71">
        <f>ROUND(HN66/Prices!$B$27,0)</f>
        <v>535</v>
      </c>
      <c r="AM66" s="71">
        <f>AL66*Prices!$B$6+AL66</f>
        <v>615.25</v>
      </c>
      <c r="AN66" s="71">
        <f>ROUND(HP66/Prices!$B$27,0)</f>
        <v>546</v>
      </c>
      <c r="AO66" s="71">
        <f>AN66*Prices!$B$6+AN66</f>
        <v>627.9</v>
      </c>
      <c r="AP66" s="71">
        <f>ROUND(HR66/Prices!$B$27,0)</f>
        <v>588</v>
      </c>
      <c r="AQ66" s="71">
        <f>AP66*Prices!$B$6+AP66</f>
        <v>676.2</v>
      </c>
      <c r="AW66" s="71">
        <f t="shared" si="57"/>
        <v>478</v>
      </c>
      <c r="AX66" s="71">
        <f t="shared" si="57"/>
        <v>549.70000000000005</v>
      </c>
      <c r="AY66" s="71">
        <f t="shared" si="57"/>
        <v>496</v>
      </c>
      <c r="AZ66" s="71">
        <f t="shared" si="57"/>
        <v>570.4</v>
      </c>
      <c r="BA66" s="71">
        <f t="shared" si="57"/>
        <v>502</v>
      </c>
      <c r="BB66" s="71">
        <f t="shared" si="57"/>
        <v>577.29999999999995</v>
      </c>
      <c r="BC66" s="71">
        <f t="shared" si="57"/>
        <v>514</v>
      </c>
      <c r="BD66" s="71">
        <f t="shared" si="57"/>
        <v>591.1</v>
      </c>
      <c r="BE66" s="71">
        <f t="shared" si="57"/>
        <v>520</v>
      </c>
      <c r="BF66" s="71">
        <f t="shared" si="57"/>
        <v>598</v>
      </c>
      <c r="BG66" s="71">
        <f t="shared" si="57"/>
        <v>535</v>
      </c>
      <c r="BH66" s="71">
        <f t="shared" si="57"/>
        <v>615.25</v>
      </c>
      <c r="BI66" s="71">
        <f t="shared" si="57"/>
        <v>546</v>
      </c>
      <c r="BJ66" s="71">
        <f t="shared" si="57"/>
        <v>627.9</v>
      </c>
      <c r="BK66" s="71">
        <f t="shared" si="57"/>
        <v>588</v>
      </c>
      <c r="BL66" s="71">
        <f t="shared" si="51"/>
        <v>676.2</v>
      </c>
      <c r="BM66" s="55"/>
      <c r="BN66" s="72"/>
      <c r="BO66" s="72"/>
      <c r="BP66" s="72"/>
      <c r="BQ66" s="72"/>
      <c r="BR66" s="72"/>
      <c r="BS66" s="72"/>
      <c r="BT66" s="55"/>
      <c r="BU66" s="71">
        <f>ROUND(JE66/Prices!$B$27,0)</f>
        <v>588</v>
      </c>
      <c r="BV66" s="71">
        <f>BU66*Prices!$B$6+BU66</f>
        <v>676.2</v>
      </c>
      <c r="BW66" s="71">
        <f>ROUND(JG66/Prices!$B$27,0)</f>
        <v>606</v>
      </c>
      <c r="BX66" s="71">
        <f>BW66*Prices!$B$6+BW66</f>
        <v>696.9</v>
      </c>
      <c r="BY66" s="71">
        <f>ROUND(JI66/Prices!$B$27,0)</f>
        <v>612</v>
      </c>
      <c r="BZ66" s="71">
        <f>BY66*Prices!$B$6+BY66</f>
        <v>703.8</v>
      </c>
      <c r="CA66" s="71">
        <f>ROUND(JK66/Prices!$B$27,0)</f>
        <v>624</v>
      </c>
      <c r="CB66" s="71">
        <f>CA66*Prices!$B$6+CA66</f>
        <v>717.6</v>
      </c>
      <c r="CC66" s="71">
        <f>ROUND(JM66/Prices!$B$27,0)</f>
        <v>630</v>
      </c>
      <c r="CD66" s="71">
        <f>CC66*Prices!$B$6+CC66</f>
        <v>724.5</v>
      </c>
      <c r="CE66" s="71">
        <f>ROUND(JO66/Prices!$B$27,0)</f>
        <v>645</v>
      </c>
      <c r="CF66" s="71">
        <f>CE66*Prices!$B$6+CE66</f>
        <v>741.75</v>
      </c>
      <c r="CG66" s="71">
        <f>ROUND(JQ66/Prices!$B$27,0)</f>
        <v>657</v>
      </c>
      <c r="CH66" s="71">
        <f>CG66*Prices!$B$6+CG66</f>
        <v>755.55</v>
      </c>
      <c r="CI66" s="71">
        <f>ROUND(JS66/Prices!$B$27,0)</f>
        <v>698</v>
      </c>
      <c r="CJ66" s="71">
        <f>CI66*Prices!$B$6+CI66</f>
        <v>802.7</v>
      </c>
      <c r="CK66" s="55"/>
      <c r="CL66" s="55"/>
      <c r="CM66" s="55"/>
      <c r="CN66" s="55"/>
      <c r="CO66" s="55"/>
      <c r="CP66" s="71">
        <f>ROUND(LW66/Prices!$B$27,0)</f>
        <v>563</v>
      </c>
      <c r="CQ66" s="71">
        <f>CP66*Prices!$B$6+CP66</f>
        <v>647.45000000000005</v>
      </c>
      <c r="CR66" s="71">
        <f>ROUND(LY66/Prices!$B$27,0)</f>
        <v>581</v>
      </c>
      <c r="CS66" s="71">
        <f>CR66*Prices!$B$6+CR66</f>
        <v>668.15</v>
      </c>
      <c r="CT66" s="71">
        <f>ROUND(MA66/Prices!$B$27,0)</f>
        <v>586</v>
      </c>
      <c r="CU66" s="71">
        <f>CT66*Prices!$B$6+CT66</f>
        <v>673.9</v>
      </c>
      <c r="CV66" s="71">
        <f>ROUND(MC66/Prices!$B$27,0)</f>
        <v>598</v>
      </c>
      <c r="CW66" s="71">
        <f>CV66*Prices!$B$6+CV66</f>
        <v>687.7</v>
      </c>
      <c r="CX66" s="71">
        <f>ROUND(ME66/Prices!$B$27,0)</f>
        <v>604</v>
      </c>
      <c r="CY66" s="71">
        <f>CX66*Prices!$B$6+CX66</f>
        <v>694.6</v>
      </c>
      <c r="CZ66" s="71">
        <f>ROUND(MG66/Prices!$B$27,0)</f>
        <v>619</v>
      </c>
      <c r="DA66" s="71">
        <f>CZ66*Prices!$B$6+CZ66</f>
        <v>711.85</v>
      </c>
      <c r="DB66" s="71">
        <f>ROUND(MI66/Prices!$B$27,0)</f>
        <v>631</v>
      </c>
      <c r="DC66" s="71">
        <f>DB66*Prices!$B$6+DB66</f>
        <v>725.65</v>
      </c>
      <c r="DD66" s="71">
        <f>ROUND(MK66/Prices!$B$27,0)</f>
        <v>673</v>
      </c>
      <c r="DE66" s="71">
        <f>DD66*Prices!$B$6+DD66</f>
        <v>773.95</v>
      </c>
      <c r="DK66" s="71">
        <f t="shared" si="58"/>
        <v>563</v>
      </c>
      <c r="DL66" s="71">
        <f t="shared" si="58"/>
        <v>647.45000000000005</v>
      </c>
      <c r="DM66" s="71">
        <f t="shared" si="58"/>
        <v>581</v>
      </c>
      <c r="DN66" s="71">
        <f t="shared" si="58"/>
        <v>668.15</v>
      </c>
      <c r="DO66" s="71">
        <f t="shared" si="58"/>
        <v>586</v>
      </c>
      <c r="DP66" s="71">
        <f t="shared" si="58"/>
        <v>673.9</v>
      </c>
      <c r="DQ66" s="71">
        <f t="shared" si="58"/>
        <v>598</v>
      </c>
      <c r="DR66" s="71">
        <f t="shared" si="58"/>
        <v>687.7</v>
      </c>
      <c r="DS66" s="71">
        <f t="shared" si="58"/>
        <v>604</v>
      </c>
      <c r="DT66" s="71">
        <f t="shared" si="58"/>
        <v>694.6</v>
      </c>
      <c r="DU66" s="71">
        <f t="shared" si="58"/>
        <v>619</v>
      </c>
      <c r="DV66" s="71">
        <f t="shared" si="58"/>
        <v>711.85</v>
      </c>
      <c r="DW66" s="71">
        <f t="shared" si="58"/>
        <v>631</v>
      </c>
      <c r="DX66" s="71">
        <f t="shared" si="58"/>
        <v>725.65</v>
      </c>
      <c r="DY66" s="71">
        <f t="shared" si="58"/>
        <v>673</v>
      </c>
      <c r="DZ66" s="71">
        <f t="shared" si="52"/>
        <v>773.95</v>
      </c>
      <c r="EA66" s="55"/>
      <c r="EB66" s="55"/>
      <c r="EC66" s="72"/>
      <c r="ED66" s="72"/>
      <c r="EE66" s="72"/>
      <c r="EF66" s="72"/>
      <c r="EG66" s="72"/>
      <c r="EH66" s="72"/>
      <c r="EI66" s="55"/>
      <c r="EJ66" s="55"/>
      <c r="EK66" s="55"/>
      <c r="EL66" s="55"/>
      <c r="EM66" s="55"/>
      <c r="EN66" s="55"/>
      <c r="EO66" s="73"/>
      <c r="EP66" s="73"/>
      <c r="ER66" s="74">
        <v>16.5</v>
      </c>
      <c r="ES66" s="49">
        <v>12</v>
      </c>
      <c r="ET66" s="55">
        <f t="shared" si="41"/>
        <v>1</v>
      </c>
      <c r="EU66" s="55">
        <f t="shared" si="42"/>
        <v>2.5</v>
      </c>
      <c r="EV66" s="75">
        <v>2</v>
      </c>
      <c r="EW66" s="75">
        <v>2</v>
      </c>
      <c r="EX66" s="76">
        <v>30</v>
      </c>
      <c r="EY66" s="75">
        <v>16.5</v>
      </c>
      <c r="EZ66" s="77">
        <f>(EY66*1.2)*(Prices!$B$5/32)</f>
        <v>24.75</v>
      </c>
      <c r="FA66" s="82">
        <f>(EY66*1.3)*(Prices!$B$4/32)</f>
        <v>53.625</v>
      </c>
      <c r="FB66" s="82">
        <f>EV66*Prices!$B$2+EW66*Prices!$B$3</f>
        <v>88.1</v>
      </c>
      <c r="FC66" s="79">
        <f>EU66*Prices!$B$9</f>
        <v>15</v>
      </c>
      <c r="FD66" s="80">
        <f t="shared" si="2"/>
        <v>211.47499999999999</v>
      </c>
      <c r="FE66" s="80">
        <f>EU66*Prices!$B$10</f>
        <v>22.5</v>
      </c>
      <c r="FF66" s="80">
        <f t="shared" si="3"/>
        <v>218.97499999999999</v>
      </c>
      <c r="FG66" s="80">
        <f>EU66*Prices!$B$11</f>
        <v>25</v>
      </c>
      <c r="FH66" s="80">
        <f t="shared" si="4"/>
        <v>221.47499999999999</v>
      </c>
      <c r="FI66" s="80">
        <f>EU66*Prices!$B$12</f>
        <v>30</v>
      </c>
      <c r="FJ66" s="80">
        <f t="shared" si="5"/>
        <v>226.47499999999999</v>
      </c>
      <c r="FK66" s="80">
        <f>EU66*Prices!$B$13</f>
        <v>32.5</v>
      </c>
      <c r="FL66" s="80">
        <f t="shared" si="6"/>
        <v>228.97499999999999</v>
      </c>
      <c r="FM66" s="80">
        <f>EU66*Prices!$B$14</f>
        <v>38.75</v>
      </c>
      <c r="FN66" s="80">
        <f t="shared" si="7"/>
        <v>235.22499999999999</v>
      </c>
      <c r="FO66" s="80">
        <f>EU66*Prices!$B$15</f>
        <v>43.75</v>
      </c>
      <c r="FP66" s="80">
        <f t="shared" si="8"/>
        <v>240.22499999999999</v>
      </c>
      <c r="FQ66" s="80">
        <f>EU66*Prices!$B$16</f>
        <v>61.25</v>
      </c>
      <c r="FR66" s="80">
        <f t="shared" si="9"/>
        <v>257.72500000000002</v>
      </c>
      <c r="FS66" s="80">
        <f>EU66*Prices!$B$17</f>
        <v>0</v>
      </c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P66" s="73"/>
      <c r="GR66" s="74">
        <v>16.5</v>
      </c>
      <c r="GS66" s="49">
        <v>12</v>
      </c>
      <c r="GT66" s="55">
        <f t="shared" si="10"/>
        <v>1</v>
      </c>
      <c r="GU66" s="55">
        <f t="shared" si="11"/>
        <v>2.5</v>
      </c>
      <c r="GV66" s="75">
        <v>2</v>
      </c>
      <c r="GW66" s="75">
        <v>2</v>
      </c>
      <c r="GX66" s="76">
        <v>30</v>
      </c>
      <c r="GY66" s="75">
        <v>16.5</v>
      </c>
      <c r="GZ66" s="77">
        <f>(GY66*1.2)*(Prices!$B$5/32)</f>
        <v>24.75</v>
      </c>
      <c r="HA66" s="82">
        <f>(GY66*1.3)*(Prices!$C$4/32)</f>
        <v>42.9</v>
      </c>
      <c r="HB66" s="82">
        <f>GV66*Prices!$B$2+GW66*Prices!$B$3</f>
        <v>88.1</v>
      </c>
      <c r="HC66" s="79">
        <f>GU66*Prices!$B$9</f>
        <v>15</v>
      </c>
      <c r="HD66" s="80">
        <f t="shared" si="12"/>
        <v>200.75</v>
      </c>
      <c r="HE66" s="80">
        <f>GU66*Prices!$B$10</f>
        <v>22.5</v>
      </c>
      <c r="HF66" s="80">
        <f t="shared" si="13"/>
        <v>208.25</v>
      </c>
      <c r="HG66" s="80">
        <f>GU66*Prices!$B$11</f>
        <v>25</v>
      </c>
      <c r="HH66" s="80">
        <f t="shared" si="14"/>
        <v>210.75</v>
      </c>
      <c r="HI66" s="80">
        <f>GU66*Prices!$B$12</f>
        <v>30</v>
      </c>
      <c r="HJ66" s="80">
        <f t="shared" si="15"/>
        <v>215.75</v>
      </c>
      <c r="HK66" s="80">
        <f>GU66*Prices!$B$13</f>
        <v>32.5</v>
      </c>
      <c r="HL66" s="80">
        <f t="shared" si="16"/>
        <v>218.25</v>
      </c>
      <c r="HM66" s="80">
        <f>GU66*Prices!$B$14</f>
        <v>38.75</v>
      </c>
      <c r="HN66" s="80">
        <f t="shared" si="17"/>
        <v>224.5</v>
      </c>
      <c r="HO66" s="80">
        <f>GU66*Prices!$B$15</f>
        <v>43.75</v>
      </c>
      <c r="HP66" s="80">
        <f t="shared" si="18"/>
        <v>229.5</v>
      </c>
      <c r="HQ66" s="80">
        <f>GU66*Prices!$B$16</f>
        <v>61.25</v>
      </c>
      <c r="HR66" s="80">
        <f t="shared" si="19"/>
        <v>247</v>
      </c>
      <c r="HS66" s="80">
        <f>GU66*Prices!$B$17</f>
        <v>0</v>
      </c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P66" s="73"/>
      <c r="IQ66" s="73"/>
      <c r="IS66" s="74">
        <v>16.5</v>
      </c>
      <c r="IT66" s="49">
        <v>12</v>
      </c>
      <c r="IU66" s="55">
        <f t="shared" si="20"/>
        <v>1</v>
      </c>
      <c r="IV66" s="55">
        <f t="shared" si="21"/>
        <v>2.5</v>
      </c>
      <c r="IW66" s="75">
        <v>2</v>
      </c>
      <c r="IX66" s="75">
        <v>2</v>
      </c>
      <c r="IY66" s="76">
        <f t="shared" si="43"/>
        <v>65.559999999999988</v>
      </c>
      <c r="IZ66" s="75">
        <v>16.5</v>
      </c>
      <c r="JA66" s="77">
        <f>(IZ66*1.2)*(Prices!$B$5/32)</f>
        <v>24.75</v>
      </c>
      <c r="JB66" s="82">
        <f>(IZ66*1.3)*(Prices!$B$4/32)</f>
        <v>53.625</v>
      </c>
      <c r="JC66" s="82">
        <f>IW66*Prices!$B$2+IX66*Prices!$B$3</f>
        <v>88.1</v>
      </c>
      <c r="JD66" s="79">
        <f>IV66*Prices!$B$9</f>
        <v>15</v>
      </c>
      <c r="JE66" s="80">
        <f t="shared" si="22"/>
        <v>247.03499999999997</v>
      </c>
      <c r="JF66" s="80">
        <f>IV66*Prices!$B$10</f>
        <v>22.5</v>
      </c>
      <c r="JG66" s="80">
        <f t="shared" si="23"/>
        <v>254.53499999999997</v>
      </c>
      <c r="JH66" s="80">
        <f>IV66*Prices!$B$11</f>
        <v>25</v>
      </c>
      <c r="JI66" s="80">
        <f t="shared" si="24"/>
        <v>257.03499999999997</v>
      </c>
      <c r="JJ66" s="80">
        <f>IV66*Prices!$B$12</f>
        <v>30</v>
      </c>
      <c r="JK66" s="80">
        <f t="shared" si="25"/>
        <v>262.03499999999997</v>
      </c>
      <c r="JL66" s="80">
        <f>IV66*Prices!$B$13</f>
        <v>32.5</v>
      </c>
      <c r="JM66" s="80">
        <f t="shared" si="26"/>
        <v>264.53499999999997</v>
      </c>
      <c r="JN66" s="80">
        <f>IV66*Prices!$B$14</f>
        <v>38.75</v>
      </c>
      <c r="JO66" s="80">
        <f t="shared" si="27"/>
        <v>270.78499999999997</v>
      </c>
      <c r="JP66" s="80">
        <f>IV66*Prices!$B$15</f>
        <v>43.75</v>
      </c>
      <c r="JQ66" s="80">
        <f t="shared" si="28"/>
        <v>275.78499999999997</v>
      </c>
      <c r="JR66" s="80">
        <f>IV66*Prices!$B$16</f>
        <v>61.25</v>
      </c>
      <c r="JS66" s="80">
        <f t="shared" si="29"/>
        <v>293.28499999999997</v>
      </c>
      <c r="JT66" s="80">
        <f>IV66*Prices!$B$17</f>
        <v>0</v>
      </c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  <c r="KY66" s="80"/>
      <c r="KZ66" s="80"/>
      <c r="LA66" s="197">
        <v>2</v>
      </c>
      <c r="LB66" s="200">
        <v>0</v>
      </c>
      <c r="LC66" s="82">
        <f t="shared" si="44"/>
        <v>38.279999999999994</v>
      </c>
      <c r="LD66" s="82">
        <f t="shared" si="45"/>
        <v>50.82</v>
      </c>
      <c r="LE66" s="82">
        <f t="shared" si="46"/>
        <v>5.5</v>
      </c>
      <c r="LF66" s="82">
        <f t="shared" si="47"/>
        <v>32.779999999999994</v>
      </c>
      <c r="LG66" s="80">
        <f t="shared" si="48"/>
        <v>45.32</v>
      </c>
      <c r="LH66" s="234">
        <f t="shared" si="49"/>
        <v>65.559999999999988</v>
      </c>
      <c r="LI66" s="73"/>
      <c r="LK66" s="74">
        <v>16.5</v>
      </c>
      <c r="LL66" s="49">
        <v>12</v>
      </c>
      <c r="LM66" s="55">
        <f t="shared" si="30"/>
        <v>1</v>
      </c>
      <c r="LN66" s="55">
        <f t="shared" si="31"/>
        <v>2.5</v>
      </c>
      <c r="LO66" s="75">
        <v>2</v>
      </c>
      <c r="LP66" s="75">
        <v>2</v>
      </c>
      <c r="LQ66" s="76">
        <f t="shared" si="50"/>
        <v>65.559999999999988</v>
      </c>
      <c r="LR66" s="75">
        <v>16.5</v>
      </c>
      <c r="LS66" s="77">
        <f>(LR66*1.2)*(Prices!$B$5/32)</f>
        <v>24.75</v>
      </c>
      <c r="LT66" s="82">
        <f>(LR66*1.3)*(Prices!$C$4/32)</f>
        <v>42.9</v>
      </c>
      <c r="LU66" s="82">
        <f>LO66*Prices!$B$2+LP66*Prices!$B$3</f>
        <v>88.1</v>
      </c>
      <c r="LV66" s="79">
        <f>LN66*Prices!$B$9</f>
        <v>15</v>
      </c>
      <c r="LW66" s="80">
        <f t="shared" si="32"/>
        <v>236.31</v>
      </c>
      <c r="LX66" s="80">
        <f>LN66*Prices!$B$10</f>
        <v>22.5</v>
      </c>
      <c r="LY66" s="80">
        <f t="shared" si="33"/>
        <v>243.81</v>
      </c>
      <c r="LZ66" s="80">
        <f>LN66*Prices!$B$11</f>
        <v>25</v>
      </c>
      <c r="MA66" s="80">
        <f t="shared" si="34"/>
        <v>246.31</v>
      </c>
      <c r="MB66" s="80">
        <f>LN66*Prices!$B$12</f>
        <v>30</v>
      </c>
      <c r="MC66" s="80">
        <f t="shared" si="35"/>
        <v>251.31</v>
      </c>
      <c r="MD66" s="80">
        <f>LN66*Prices!$B$13</f>
        <v>32.5</v>
      </c>
      <c r="ME66" s="80">
        <f t="shared" si="36"/>
        <v>253.81</v>
      </c>
      <c r="MF66" s="80">
        <f>LN66*Prices!$B$14</f>
        <v>38.75</v>
      </c>
      <c r="MG66" s="80">
        <f t="shared" si="37"/>
        <v>260.06</v>
      </c>
      <c r="MH66" s="80">
        <f>LN66*Prices!$B$15</f>
        <v>43.75</v>
      </c>
      <c r="MI66" s="80">
        <f t="shared" si="38"/>
        <v>265.06</v>
      </c>
      <c r="MJ66" s="80">
        <f>LN66*Prices!$B$16</f>
        <v>61.25</v>
      </c>
      <c r="MK66" s="80">
        <f t="shared" si="39"/>
        <v>282.56</v>
      </c>
      <c r="ML66" s="80">
        <f>LN66*Prices!$B$17</f>
        <v>0</v>
      </c>
      <c r="MM66" s="80"/>
      <c r="MN66" s="80"/>
      <c r="MO66" s="80"/>
      <c r="MP66" s="80"/>
      <c r="MQ66" s="80"/>
      <c r="MR66" s="80"/>
      <c r="MS66" s="80"/>
      <c r="MT66" s="80"/>
      <c r="MU66" s="80"/>
      <c r="MV66" s="80"/>
      <c r="MW66" s="80"/>
      <c r="MX66" s="80"/>
      <c r="MY66" s="80"/>
      <c r="MZ66" s="80"/>
      <c r="NA66" s="80"/>
    </row>
    <row r="67" spans="1:365" ht="18" customHeight="1" x14ac:dyDescent="0.25">
      <c r="A67" s="160" t="s">
        <v>168</v>
      </c>
      <c r="B67" s="69" t="s">
        <v>93</v>
      </c>
      <c r="C67" s="69" t="str">
        <f t="shared" si="40"/>
        <v>Base Cab: Pullouts (13" to 15")</v>
      </c>
      <c r="D67" s="70" t="s">
        <v>167</v>
      </c>
      <c r="E67" s="68" t="s">
        <v>97</v>
      </c>
      <c r="F67" s="267" t="s">
        <v>168</v>
      </c>
      <c r="G67" s="261">
        <f>ROUND(FD67/Prices!$B$27,0)</f>
        <v>529</v>
      </c>
      <c r="H67" s="71">
        <f>G67*Prices!$B$6+G67</f>
        <v>608.35</v>
      </c>
      <c r="I67" s="71">
        <f>ROUND(FF67/Prices!$B$27,0)</f>
        <v>552</v>
      </c>
      <c r="J67" s="71">
        <f>I67*Prices!$B$6+I67</f>
        <v>634.79999999999995</v>
      </c>
      <c r="K67" s="71">
        <f>ROUND(FH67/Prices!$B$27,0)</f>
        <v>559</v>
      </c>
      <c r="L67" s="71">
        <f>K67*Prices!$B$6+K67</f>
        <v>642.85</v>
      </c>
      <c r="M67" s="71">
        <f>ROUND(FJ67/Prices!$B$27,0)</f>
        <v>574</v>
      </c>
      <c r="N67" s="71">
        <f>M67*Prices!$B$6+M67</f>
        <v>660.1</v>
      </c>
      <c r="O67" s="71">
        <f>ROUND(FL67/Prices!$B$27,0)</f>
        <v>581</v>
      </c>
      <c r="P67" s="71">
        <f>O67*Prices!$B$6+O67</f>
        <v>668.15</v>
      </c>
      <c r="Q67" s="71">
        <f>ROUND(FN67/Prices!$B$27,0)</f>
        <v>600</v>
      </c>
      <c r="R67" s="71">
        <f>Q67*Prices!$B$6+Q67</f>
        <v>690</v>
      </c>
      <c r="S67" s="71">
        <f>ROUND(FP67/Prices!$B$27,0)</f>
        <v>615</v>
      </c>
      <c r="T67" s="71">
        <f>S67*Prices!$B$6+S67</f>
        <v>707.25</v>
      </c>
      <c r="U67" s="71">
        <f>ROUND(FR67/Prices!$B$27,0)</f>
        <v>667</v>
      </c>
      <c r="V67" s="71">
        <f>U67*Prices!$B$6+U67</f>
        <v>767.05</v>
      </c>
      <c r="W67" s="55"/>
      <c r="X67" s="55"/>
      <c r="Y67" s="55"/>
      <c r="Z67" s="55"/>
      <c r="AA67" s="55"/>
      <c r="AB67" s="71">
        <f>ROUND(HD67/Prices!$B$27,0)</f>
        <v>502</v>
      </c>
      <c r="AC67" s="71">
        <f>AB67*Prices!$B$6+AB67</f>
        <v>577.29999999999995</v>
      </c>
      <c r="AD67" s="71">
        <f>ROUND(HF67/Prices!$B$27,0)</f>
        <v>524</v>
      </c>
      <c r="AE67" s="71">
        <f>AD67*Prices!$B$6+AD67</f>
        <v>602.6</v>
      </c>
      <c r="AF67" s="71">
        <f>ROUND(HH67/Prices!$B$27,0)</f>
        <v>531</v>
      </c>
      <c r="AG67" s="71">
        <f>AF67*Prices!$B$6+AF67</f>
        <v>610.65</v>
      </c>
      <c r="AH67" s="71">
        <f>ROUND(HJ67/Prices!$B$27,0)</f>
        <v>546</v>
      </c>
      <c r="AI67" s="71">
        <f>AH67*Prices!$B$6+AH67</f>
        <v>627.9</v>
      </c>
      <c r="AJ67" s="71">
        <f>ROUND(HL67/Prices!$B$27,0)</f>
        <v>554</v>
      </c>
      <c r="AK67" s="71">
        <f>AJ67*Prices!$B$6+AJ67</f>
        <v>637.1</v>
      </c>
      <c r="AL67" s="71">
        <f>ROUND(HN67/Prices!$B$27,0)</f>
        <v>572</v>
      </c>
      <c r="AM67" s="71">
        <f>AL67*Prices!$B$6+AL67</f>
        <v>657.8</v>
      </c>
      <c r="AN67" s="71">
        <f>ROUND(HP67/Prices!$B$27,0)</f>
        <v>587</v>
      </c>
      <c r="AO67" s="71">
        <f>AN67*Prices!$B$6+AN67</f>
        <v>675.05</v>
      </c>
      <c r="AP67" s="71">
        <f>ROUND(HR67/Prices!$B$27,0)</f>
        <v>639</v>
      </c>
      <c r="AQ67" s="71">
        <f>AP67*Prices!$B$6+AP67</f>
        <v>734.85</v>
      </c>
      <c r="AW67" s="71">
        <f t="shared" si="57"/>
        <v>502</v>
      </c>
      <c r="AX67" s="71">
        <f t="shared" si="57"/>
        <v>577.29999999999995</v>
      </c>
      <c r="AY67" s="71">
        <f t="shared" si="57"/>
        <v>524</v>
      </c>
      <c r="AZ67" s="71">
        <f t="shared" si="57"/>
        <v>602.6</v>
      </c>
      <c r="BA67" s="71">
        <f t="shared" si="57"/>
        <v>531</v>
      </c>
      <c r="BB67" s="71">
        <f t="shared" si="57"/>
        <v>610.65</v>
      </c>
      <c r="BC67" s="71">
        <f t="shared" si="57"/>
        <v>546</v>
      </c>
      <c r="BD67" s="71">
        <f t="shared" si="57"/>
        <v>627.9</v>
      </c>
      <c r="BE67" s="71">
        <f t="shared" si="57"/>
        <v>554</v>
      </c>
      <c r="BF67" s="71">
        <f t="shared" si="57"/>
        <v>637.1</v>
      </c>
      <c r="BG67" s="71">
        <f t="shared" si="57"/>
        <v>572</v>
      </c>
      <c r="BH67" s="71">
        <f t="shared" si="57"/>
        <v>657.8</v>
      </c>
      <c r="BI67" s="71">
        <f t="shared" si="57"/>
        <v>587</v>
      </c>
      <c r="BJ67" s="71">
        <f t="shared" si="57"/>
        <v>675.05</v>
      </c>
      <c r="BK67" s="71">
        <f t="shared" si="57"/>
        <v>639</v>
      </c>
      <c r="BL67" s="71">
        <f t="shared" si="51"/>
        <v>734.85</v>
      </c>
      <c r="BM67" s="55"/>
      <c r="BN67" s="72"/>
      <c r="BO67" s="72"/>
      <c r="BP67" s="72"/>
      <c r="BQ67" s="72"/>
      <c r="BR67" s="72"/>
      <c r="BS67" s="72"/>
      <c r="BT67" s="55"/>
      <c r="BU67" s="71">
        <f>ROUND(JE67/Prices!$B$27,0)</f>
        <v>624</v>
      </c>
      <c r="BV67" s="71">
        <f>BU67*Prices!$B$6+BU67</f>
        <v>717.6</v>
      </c>
      <c r="BW67" s="71">
        <f>ROUND(JG67/Prices!$B$27,0)</f>
        <v>646</v>
      </c>
      <c r="BX67" s="71">
        <f>BW67*Prices!$B$6+BW67</f>
        <v>742.9</v>
      </c>
      <c r="BY67" s="71">
        <f>ROUND(JI67/Prices!$B$27,0)</f>
        <v>654</v>
      </c>
      <c r="BZ67" s="71">
        <f>BY67*Prices!$B$6+BY67</f>
        <v>752.1</v>
      </c>
      <c r="CA67" s="71">
        <f>ROUND(JK67/Prices!$B$27,0)</f>
        <v>669</v>
      </c>
      <c r="CB67" s="71">
        <f>CA67*Prices!$B$6+CA67</f>
        <v>769.35</v>
      </c>
      <c r="CC67" s="71">
        <f>ROUND(JM67/Prices!$B$27,0)</f>
        <v>676</v>
      </c>
      <c r="CD67" s="71">
        <f>CC67*Prices!$B$6+CC67</f>
        <v>777.4</v>
      </c>
      <c r="CE67" s="71">
        <f>ROUND(JO67/Prices!$B$27,0)</f>
        <v>695</v>
      </c>
      <c r="CF67" s="71">
        <f>CE67*Prices!$B$6+CE67</f>
        <v>799.25</v>
      </c>
      <c r="CG67" s="71">
        <f>ROUND(JQ67/Prices!$B$27,0)</f>
        <v>710</v>
      </c>
      <c r="CH67" s="71">
        <f>CG67*Prices!$B$6+CG67</f>
        <v>816.5</v>
      </c>
      <c r="CI67" s="71">
        <f>ROUND(JS67/Prices!$B$27,0)</f>
        <v>762</v>
      </c>
      <c r="CJ67" s="71">
        <f>CI67*Prices!$B$6+CI67</f>
        <v>876.3</v>
      </c>
      <c r="CK67" s="55"/>
      <c r="CL67" s="55"/>
      <c r="CM67" s="55"/>
      <c r="CN67" s="55"/>
      <c r="CO67" s="55"/>
      <c r="CP67" s="71">
        <f>ROUND(LW67/Prices!$B$27,0)</f>
        <v>596</v>
      </c>
      <c r="CQ67" s="71">
        <f>CP67*Prices!$B$6+CP67</f>
        <v>685.4</v>
      </c>
      <c r="CR67" s="71">
        <f>ROUND(LY67/Prices!$B$27,0)</f>
        <v>619</v>
      </c>
      <c r="CS67" s="71">
        <f>CR67*Prices!$B$6+CR67</f>
        <v>711.85</v>
      </c>
      <c r="CT67" s="71">
        <f>ROUND(MA67/Prices!$B$27,0)</f>
        <v>626</v>
      </c>
      <c r="CU67" s="71">
        <f>CT67*Prices!$B$6+CT67</f>
        <v>719.9</v>
      </c>
      <c r="CV67" s="71">
        <f>ROUND(MC67/Prices!$B$27,0)</f>
        <v>641</v>
      </c>
      <c r="CW67" s="71">
        <f>CV67*Prices!$B$6+CV67</f>
        <v>737.15</v>
      </c>
      <c r="CX67" s="71">
        <f>ROUND(ME67/Prices!$B$27,0)</f>
        <v>648</v>
      </c>
      <c r="CY67" s="71">
        <f>CX67*Prices!$B$6+CX67</f>
        <v>745.2</v>
      </c>
      <c r="CZ67" s="71">
        <f>ROUND(MG67/Prices!$B$27,0)</f>
        <v>667</v>
      </c>
      <c r="DA67" s="71">
        <f>CZ67*Prices!$B$6+CZ67</f>
        <v>767.05</v>
      </c>
      <c r="DB67" s="71">
        <f>ROUND(MI67/Prices!$B$27,0)</f>
        <v>682</v>
      </c>
      <c r="DC67" s="71">
        <f>DB67*Prices!$B$6+DB67</f>
        <v>784.3</v>
      </c>
      <c r="DD67" s="71">
        <f>ROUND(MK67/Prices!$B$27,0)</f>
        <v>734</v>
      </c>
      <c r="DE67" s="71">
        <f>DD67*Prices!$B$6+DD67</f>
        <v>844.1</v>
      </c>
      <c r="DK67" s="71">
        <f t="shared" si="58"/>
        <v>596</v>
      </c>
      <c r="DL67" s="71">
        <f t="shared" si="58"/>
        <v>685.4</v>
      </c>
      <c r="DM67" s="71">
        <f t="shared" si="58"/>
        <v>619</v>
      </c>
      <c r="DN67" s="71">
        <f t="shared" si="58"/>
        <v>711.85</v>
      </c>
      <c r="DO67" s="71">
        <f t="shared" si="58"/>
        <v>626</v>
      </c>
      <c r="DP67" s="71">
        <f t="shared" si="58"/>
        <v>719.9</v>
      </c>
      <c r="DQ67" s="71">
        <f t="shared" si="58"/>
        <v>641</v>
      </c>
      <c r="DR67" s="71">
        <f t="shared" si="58"/>
        <v>737.15</v>
      </c>
      <c r="DS67" s="71">
        <f t="shared" si="58"/>
        <v>648</v>
      </c>
      <c r="DT67" s="71">
        <f t="shared" si="58"/>
        <v>745.2</v>
      </c>
      <c r="DU67" s="71">
        <f t="shared" si="58"/>
        <v>667</v>
      </c>
      <c r="DV67" s="71">
        <f t="shared" si="58"/>
        <v>767.05</v>
      </c>
      <c r="DW67" s="71">
        <f t="shared" si="58"/>
        <v>682</v>
      </c>
      <c r="DX67" s="71">
        <f t="shared" si="58"/>
        <v>784.3</v>
      </c>
      <c r="DY67" s="71">
        <f t="shared" si="58"/>
        <v>734</v>
      </c>
      <c r="DZ67" s="71">
        <f t="shared" si="52"/>
        <v>844.1</v>
      </c>
      <c r="EA67" s="55"/>
      <c r="EB67" s="55"/>
      <c r="EC67" s="72"/>
      <c r="ED67" s="72"/>
      <c r="EE67" s="72"/>
      <c r="EF67" s="72"/>
      <c r="EG67" s="72"/>
      <c r="EH67" s="72"/>
      <c r="EI67" s="55"/>
      <c r="EJ67" s="55"/>
      <c r="EK67" s="55"/>
      <c r="EL67" s="55"/>
      <c r="EM67" s="55"/>
      <c r="EN67" s="55"/>
      <c r="EO67" s="73"/>
      <c r="EP67" s="73"/>
      <c r="ER67" s="74">
        <v>18</v>
      </c>
      <c r="ES67" s="49">
        <v>15</v>
      </c>
      <c r="ET67" s="55">
        <f t="shared" si="41"/>
        <v>1.25</v>
      </c>
      <c r="EU67" s="55">
        <f t="shared" si="42"/>
        <v>3.125</v>
      </c>
      <c r="EV67" s="75">
        <v>2</v>
      </c>
      <c r="EW67" s="75">
        <v>2</v>
      </c>
      <c r="EX67" s="76">
        <v>30</v>
      </c>
      <c r="EY67" s="75">
        <v>18</v>
      </c>
      <c r="EZ67" s="77">
        <f>(EY67*1.2)*(Prices!$B$5/32)</f>
        <v>26.999999999999996</v>
      </c>
      <c r="FA67" s="82">
        <f>(EY67*1.3)*(Prices!$B$4/32)</f>
        <v>58.500000000000007</v>
      </c>
      <c r="FB67" s="82">
        <f>EV67*Prices!$B$2+EW67*Prices!$B$3</f>
        <v>88.1</v>
      </c>
      <c r="FC67" s="79">
        <f>EU67*Prices!$B$9</f>
        <v>18.75</v>
      </c>
      <c r="FD67" s="80">
        <f t="shared" si="2"/>
        <v>222.35</v>
      </c>
      <c r="FE67" s="80">
        <f>EU67*Prices!$B$10</f>
        <v>28.125</v>
      </c>
      <c r="FF67" s="80">
        <f t="shared" si="3"/>
        <v>231.72499999999999</v>
      </c>
      <c r="FG67" s="80">
        <f>EU67*Prices!$B$11</f>
        <v>31.25</v>
      </c>
      <c r="FH67" s="80">
        <f t="shared" si="4"/>
        <v>234.85</v>
      </c>
      <c r="FI67" s="80">
        <f>EU67*Prices!$B$12</f>
        <v>37.5</v>
      </c>
      <c r="FJ67" s="80">
        <f t="shared" si="5"/>
        <v>241.1</v>
      </c>
      <c r="FK67" s="80">
        <f>EU67*Prices!$B$13</f>
        <v>40.625</v>
      </c>
      <c r="FL67" s="80">
        <f t="shared" si="6"/>
        <v>244.22499999999999</v>
      </c>
      <c r="FM67" s="80">
        <f>EU67*Prices!$B$14</f>
        <v>48.4375</v>
      </c>
      <c r="FN67" s="80">
        <f t="shared" si="7"/>
        <v>252.03749999999999</v>
      </c>
      <c r="FO67" s="80">
        <f>EU67*Prices!$B$15</f>
        <v>54.6875</v>
      </c>
      <c r="FP67" s="80">
        <f t="shared" si="8"/>
        <v>258.28750000000002</v>
      </c>
      <c r="FQ67" s="80">
        <f>EU67*Prices!$B$16</f>
        <v>76.5625</v>
      </c>
      <c r="FR67" s="80">
        <f t="shared" si="9"/>
        <v>280.16250000000002</v>
      </c>
      <c r="FS67" s="80">
        <f>EU67*Prices!$B$17</f>
        <v>0</v>
      </c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P67" s="73"/>
      <c r="GR67" s="74">
        <v>18</v>
      </c>
      <c r="GS67" s="49">
        <v>15</v>
      </c>
      <c r="GT67" s="55">
        <f t="shared" si="10"/>
        <v>1.25</v>
      </c>
      <c r="GU67" s="55">
        <f t="shared" si="11"/>
        <v>3.125</v>
      </c>
      <c r="GV67" s="75">
        <v>2</v>
      </c>
      <c r="GW67" s="75">
        <v>2</v>
      </c>
      <c r="GX67" s="76">
        <v>30</v>
      </c>
      <c r="GY67" s="75">
        <v>18</v>
      </c>
      <c r="GZ67" s="77">
        <f>(GY67*1.2)*(Prices!$B$5/32)</f>
        <v>26.999999999999996</v>
      </c>
      <c r="HA67" s="82">
        <f>(GY67*1.3)*(Prices!$C$4/32)</f>
        <v>46.800000000000004</v>
      </c>
      <c r="HB67" s="82">
        <f>GV67*Prices!$B$2+GW67*Prices!$B$3</f>
        <v>88.1</v>
      </c>
      <c r="HC67" s="79">
        <f>GU67*Prices!$B$9</f>
        <v>18.75</v>
      </c>
      <c r="HD67" s="80">
        <f t="shared" si="12"/>
        <v>210.65</v>
      </c>
      <c r="HE67" s="80">
        <f>GU67*Prices!$B$10</f>
        <v>28.125</v>
      </c>
      <c r="HF67" s="80">
        <f t="shared" si="13"/>
        <v>220.02500000000001</v>
      </c>
      <c r="HG67" s="80">
        <f>GU67*Prices!$B$11</f>
        <v>31.25</v>
      </c>
      <c r="HH67" s="80">
        <f t="shared" si="14"/>
        <v>223.15</v>
      </c>
      <c r="HI67" s="80">
        <f>GU67*Prices!$B$12</f>
        <v>37.5</v>
      </c>
      <c r="HJ67" s="80">
        <f t="shared" si="15"/>
        <v>229.4</v>
      </c>
      <c r="HK67" s="80">
        <f>GU67*Prices!$B$13</f>
        <v>40.625</v>
      </c>
      <c r="HL67" s="80">
        <f t="shared" si="16"/>
        <v>232.52500000000001</v>
      </c>
      <c r="HM67" s="80">
        <f>GU67*Prices!$B$14</f>
        <v>48.4375</v>
      </c>
      <c r="HN67" s="80">
        <f t="shared" si="17"/>
        <v>240.33750000000001</v>
      </c>
      <c r="HO67" s="80">
        <f>GU67*Prices!$B$15</f>
        <v>54.6875</v>
      </c>
      <c r="HP67" s="80">
        <f t="shared" si="18"/>
        <v>246.58750000000001</v>
      </c>
      <c r="HQ67" s="80">
        <f>GU67*Prices!$B$16</f>
        <v>76.5625</v>
      </c>
      <c r="HR67" s="80">
        <f t="shared" si="19"/>
        <v>268.46249999999998</v>
      </c>
      <c r="HS67" s="80">
        <f>GU67*Prices!$B$17</f>
        <v>0</v>
      </c>
      <c r="HT67" s="80"/>
      <c r="HU67" s="80"/>
      <c r="HV67" s="80"/>
      <c r="HW67" s="80"/>
      <c r="HX67" s="80"/>
      <c r="HY67" s="80"/>
      <c r="HZ67" s="80"/>
      <c r="IA67" s="80"/>
      <c r="IB67" s="80"/>
      <c r="IC67" s="80"/>
      <c r="ID67" s="80"/>
      <c r="IE67" s="80"/>
      <c r="IF67" s="80"/>
      <c r="IG67" s="80"/>
      <c r="IH67" s="80"/>
      <c r="IP67" s="73"/>
      <c r="IQ67" s="73"/>
      <c r="IS67" s="74">
        <v>18</v>
      </c>
      <c r="IT67" s="49">
        <v>15</v>
      </c>
      <c r="IU67" s="55">
        <f t="shared" si="20"/>
        <v>1.25</v>
      </c>
      <c r="IV67" s="55">
        <f t="shared" si="21"/>
        <v>3.125</v>
      </c>
      <c r="IW67" s="75">
        <v>2</v>
      </c>
      <c r="IX67" s="75">
        <v>2</v>
      </c>
      <c r="IY67" s="76">
        <f t="shared" si="43"/>
        <v>69.77</v>
      </c>
      <c r="IZ67" s="75">
        <v>18</v>
      </c>
      <c r="JA67" s="77">
        <f>(IZ67*1.2)*(Prices!$B$5/32)</f>
        <v>26.999999999999996</v>
      </c>
      <c r="JB67" s="82">
        <f>(IZ67*1.3)*(Prices!$B$4/32)</f>
        <v>58.500000000000007</v>
      </c>
      <c r="JC67" s="82">
        <f>IW67*Prices!$B$2+IX67*Prices!$B$3</f>
        <v>88.1</v>
      </c>
      <c r="JD67" s="79">
        <f>IV67*Prices!$B$9</f>
        <v>18.75</v>
      </c>
      <c r="JE67" s="80">
        <f t="shared" si="22"/>
        <v>262.12</v>
      </c>
      <c r="JF67" s="80">
        <f>IV67*Prices!$B$10</f>
        <v>28.125</v>
      </c>
      <c r="JG67" s="80">
        <f t="shared" si="23"/>
        <v>271.495</v>
      </c>
      <c r="JH67" s="80">
        <f>IV67*Prices!$B$11</f>
        <v>31.25</v>
      </c>
      <c r="JI67" s="80">
        <f t="shared" si="24"/>
        <v>274.62</v>
      </c>
      <c r="JJ67" s="80">
        <f>IV67*Prices!$B$12</f>
        <v>37.5</v>
      </c>
      <c r="JK67" s="80">
        <f t="shared" si="25"/>
        <v>280.87</v>
      </c>
      <c r="JL67" s="80">
        <f>IV67*Prices!$B$13</f>
        <v>40.625</v>
      </c>
      <c r="JM67" s="80">
        <f t="shared" si="26"/>
        <v>283.995</v>
      </c>
      <c r="JN67" s="80">
        <f>IV67*Prices!$B$14</f>
        <v>48.4375</v>
      </c>
      <c r="JO67" s="80">
        <f t="shared" si="27"/>
        <v>291.8075</v>
      </c>
      <c r="JP67" s="80">
        <f>IV67*Prices!$B$15</f>
        <v>54.6875</v>
      </c>
      <c r="JQ67" s="80">
        <f t="shared" si="28"/>
        <v>298.0575</v>
      </c>
      <c r="JR67" s="80">
        <f>IV67*Prices!$B$16</f>
        <v>76.5625</v>
      </c>
      <c r="JS67" s="80">
        <f t="shared" si="29"/>
        <v>319.9325</v>
      </c>
      <c r="JT67" s="80">
        <f>IV67*Prices!$B$17</f>
        <v>0</v>
      </c>
      <c r="JU67" s="80"/>
      <c r="JV67" s="80"/>
      <c r="JW67" s="80"/>
      <c r="JX67" s="80"/>
      <c r="JY67" s="80"/>
      <c r="JZ67" s="80"/>
      <c r="KA67" s="80"/>
      <c r="KB67" s="80"/>
      <c r="KC67" s="80"/>
      <c r="KD67" s="80"/>
      <c r="KE67" s="80"/>
      <c r="KF67" s="80"/>
      <c r="KG67" s="80"/>
      <c r="KH67" s="80"/>
      <c r="KI67" s="80"/>
      <c r="KJ67" s="80"/>
      <c r="KK67" s="80"/>
      <c r="KL67" s="80"/>
      <c r="KM67" s="80"/>
      <c r="KN67" s="80"/>
      <c r="KO67" s="80"/>
      <c r="KP67" s="80"/>
      <c r="KQ67" s="80"/>
      <c r="KR67" s="80"/>
      <c r="KS67" s="80"/>
      <c r="KT67" s="80"/>
      <c r="KU67" s="80"/>
      <c r="KV67" s="80"/>
      <c r="KW67" s="80"/>
      <c r="KX67" s="80"/>
      <c r="KY67" s="80"/>
      <c r="KZ67" s="80"/>
      <c r="LA67" s="197">
        <v>2</v>
      </c>
      <c r="LB67" s="200">
        <v>0</v>
      </c>
      <c r="LC67" s="82">
        <f t="shared" si="44"/>
        <v>41.76</v>
      </c>
      <c r="LD67" s="82">
        <f t="shared" si="45"/>
        <v>55.44</v>
      </c>
      <c r="LE67" s="82">
        <f t="shared" si="46"/>
        <v>6.875</v>
      </c>
      <c r="LF67" s="82">
        <f t="shared" si="47"/>
        <v>34.884999999999998</v>
      </c>
      <c r="LG67" s="80">
        <f t="shared" si="48"/>
        <v>48.564999999999998</v>
      </c>
      <c r="LH67" s="234">
        <f t="shared" si="49"/>
        <v>69.77</v>
      </c>
      <c r="LI67" s="73"/>
      <c r="LK67" s="74">
        <v>18</v>
      </c>
      <c r="LL67" s="49">
        <v>15</v>
      </c>
      <c r="LM67" s="55">
        <f t="shared" si="30"/>
        <v>1.25</v>
      </c>
      <c r="LN67" s="55">
        <f t="shared" si="31"/>
        <v>3.125</v>
      </c>
      <c r="LO67" s="75">
        <v>2</v>
      </c>
      <c r="LP67" s="75">
        <v>2</v>
      </c>
      <c r="LQ67" s="76">
        <f t="shared" si="50"/>
        <v>69.77</v>
      </c>
      <c r="LR67" s="75">
        <v>18</v>
      </c>
      <c r="LS67" s="77">
        <f>(LR67*1.2)*(Prices!$B$5/32)</f>
        <v>26.999999999999996</v>
      </c>
      <c r="LT67" s="82">
        <f>(LR67*1.3)*(Prices!$C$4/32)</f>
        <v>46.800000000000004</v>
      </c>
      <c r="LU67" s="82">
        <f>LO67*Prices!$B$2+LP67*Prices!$B$3</f>
        <v>88.1</v>
      </c>
      <c r="LV67" s="79">
        <f>LN67*Prices!$B$9</f>
        <v>18.75</v>
      </c>
      <c r="LW67" s="80">
        <f t="shared" si="32"/>
        <v>250.42000000000002</v>
      </c>
      <c r="LX67" s="80">
        <f>LN67*Prices!$B$10</f>
        <v>28.125</v>
      </c>
      <c r="LY67" s="80">
        <f t="shared" si="33"/>
        <v>259.79500000000002</v>
      </c>
      <c r="LZ67" s="80">
        <f>LN67*Prices!$B$11</f>
        <v>31.25</v>
      </c>
      <c r="MA67" s="80">
        <f t="shared" si="34"/>
        <v>262.92</v>
      </c>
      <c r="MB67" s="80">
        <f>LN67*Prices!$B$12</f>
        <v>37.5</v>
      </c>
      <c r="MC67" s="80">
        <f t="shared" si="35"/>
        <v>269.17</v>
      </c>
      <c r="MD67" s="80">
        <f>LN67*Prices!$B$13</f>
        <v>40.625</v>
      </c>
      <c r="ME67" s="80">
        <f t="shared" si="36"/>
        <v>272.29500000000002</v>
      </c>
      <c r="MF67" s="80">
        <f>LN67*Prices!$B$14</f>
        <v>48.4375</v>
      </c>
      <c r="MG67" s="80">
        <f t="shared" si="37"/>
        <v>280.10750000000002</v>
      </c>
      <c r="MH67" s="80">
        <f>LN67*Prices!$B$15</f>
        <v>54.6875</v>
      </c>
      <c r="MI67" s="80">
        <f t="shared" si="38"/>
        <v>286.35750000000002</v>
      </c>
      <c r="MJ67" s="80">
        <f>LN67*Prices!$B$16</f>
        <v>76.5625</v>
      </c>
      <c r="MK67" s="80">
        <f t="shared" si="39"/>
        <v>308.23250000000002</v>
      </c>
      <c r="ML67" s="80">
        <f>LN67*Prices!$B$17</f>
        <v>0</v>
      </c>
      <c r="MM67" s="80"/>
      <c r="MN67" s="80"/>
      <c r="MO67" s="80"/>
      <c r="MP67" s="80"/>
      <c r="MQ67" s="80"/>
      <c r="MR67" s="80"/>
      <c r="MS67" s="80"/>
      <c r="MT67" s="80"/>
      <c r="MU67" s="80"/>
      <c r="MV67" s="80"/>
      <c r="MW67" s="80"/>
      <c r="MX67" s="80"/>
      <c r="MY67" s="80"/>
      <c r="MZ67" s="80"/>
      <c r="NA67" s="80"/>
    </row>
    <row r="68" spans="1:365" ht="18" customHeight="1" x14ac:dyDescent="0.25">
      <c r="A68" s="160" t="s">
        <v>169</v>
      </c>
      <c r="B68" s="69" t="s">
        <v>93</v>
      </c>
      <c r="C68" s="69" t="str">
        <f t="shared" si="40"/>
        <v>Base Cab: Pullouts (16" to 18")</v>
      </c>
      <c r="D68" s="70" t="s">
        <v>167</v>
      </c>
      <c r="E68" s="68" t="s">
        <v>99</v>
      </c>
      <c r="F68" s="267" t="s">
        <v>169</v>
      </c>
      <c r="G68" s="261">
        <f>ROUND(FD68/Prices!$B$27,0)</f>
        <v>550</v>
      </c>
      <c r="H68" s="71">
        <f>G68*Prices!$B$6+G68</f>
        <v>632.5</v>
      </c>
      <c r="I68" s="71">
        <f>ROUND(FF68/Prices!$B$27,0)</f>
        <v>576</v>
      </c>
      <c r="J68" s="71">
        <f>I68*Prices!$B$6+I68</f>
        <v>662.4</v>
      </c>
      <c r="K68" s="71">
        <f>ROUND(FH68/Prices!$B$27,0)</f>
        <v>585</v>
      </c>
      <c r="L68" s="71">
        <f>K68*Prices!$B$6+K68</f>
        <v>672.75</v>
      </c>
      <c r="M68" s="71">
        <f>ROUND(FJ68/Prices!$B$27,0)</f>
        <v>603</v>
      </c>
      <c r="N68" s="71">
        <f>M68*Prices!$B$6+M68</f>
        <v>693.45</v>
      </c>
      <c r="O68" s="71">
        <f>ROUND(FL68/Prices!$B$27,0)</f>
        <v>612</v>
      </c>
      <c r="P68" s="71">
        <f>O68*Prices!$B$6+O68</f>
        <v>703.8</v>
      </c>
      <c r="Q68" s="71">
        <f>ROUND(FN68/Prices!$B$27,0)</f>
        <v>634</v>
      </c>
      <c r="R68" s="71">
        <f>Q68*Prices!$B$6+Q68</f>
        <v>729.1</v>
      </c>
      <c r="S68" s="71">
        <f>ROUND(FP68/Prices!$B$27,0)</f>
        <v>652</v>
      </c>
      <c r="T68" s="71">
        <f>S68*Prices!$B$6+S68</f>
        <v>749.8</v>
      </c>
      <c r="U68" s="71">
        <f>ROUND(FR68/Prices!$B$27,0)</f>
        <v>715</v>
      </c>
      <c r="V68" s="71">
        <f>U68*Prices!$B$6+U68</f>
        <v>822.25</v>
      </c>
      <c r="W68" s="55"/>
      <c r="X68" s="55"/>
      <c r="Y68" s="55"/>
      <c r="Z68" s="55"/>
      <c r="AA68" s="55"/>
      <c r="AB68" s="71">
        <f>ROUND(HD68/Prices!$B$27,0)</f>
        <v>520</v>
      </c>
      <c r="AC68" s="71">
        <f>AB68*Prices!$B$6+AB68</f>
        <v>598</v>
      </c>
      <c r="AD68" s="71">
        <f>ROUND(HF68/Prices!$B$27,0)</f>
        <v>547</v>
      </c>
      <c r="AE68" s="71">
        <f>AD68*Prices!$B$6+AD68</f>
        <v>629.04999999999995</v>
      </c>
      <c r="AF68" s="71">
        <f>ROUND(HH68/Prices!$B$27,0)</f>
        <v>556</v>
      </c>
      <c r="AG68" s="71">
        <f>AF68*Prices!$B$6+AF68</f>
        <v>639.4</v>
      </c>
      <c r="AH68" s="71">
        <f>ROUND(HJ68/Prices!$B$27,0)</f>
        <v>574</v>
      </c>
      <c r="AI68" s="71">
        <f>AH68*Prices!$B$6+AH68</f>
        <v>660.1</v>
      </c>
      <c r="AJ68" s="71">
        <f>ROUND(HL68/Prices!$B$27,0)</f>
        <v>583</v>
      </c>
      <c r="AK68" s="71">
        <f>AJ68*Prices!$B$6+AJ68</f>
        <v>670.45</v>
      </c>
      <c r="AL68" s="71">
        <f>ROUND(HN68/Prices!$B$27,0)</f>
        <v>605</v>
      </c>
      <c r="AM68" s="71">
        <f>AL68*Prices!$B$6+AL68</f>
        <v>695.75</v>
      </c>
      <c r="AN68" s="71">
        <f>ROUND(HP68/Prices!$B$27,0)</f>
        <v>623</v>
      </c>
      <c r="AO68" s="71">
        <f>AN68*Prices!$B$6+AN68</f>
        <v>716.45</v>
      </c>
      <c r="AP68" s="71">
        <f>ROUND(HR68/Prices!$B$27,0)</f>
        <v>685</v>
      </c>
      <c r="AQ68" s="71">
        <f>AP68*Prices!$B$6+AP68</f>
        <v>787.75</v>
      </c>
      <c r="AW68" s="71">
        <f t="shared" si="57"/>
        <v>520</v>
      </c>
      <c r="AX68" s="71">
        <f t="shared" si="57"/>
        <v>598</v>
      </c>
      <c r="AY68" s="71">
        <f t="shared" si="57"/>
        <v>547</v>
      </c>
      <c r="AZ68" s="71">
        <f t="shared" si="57"/>
        <v>629.04999999999995</v>
      </c>
      <c r="BA68" s="71">
        <f t="shared" si="57"/>
        <v>556</v>
      </c>
      <c r="BB68" s="71">
        <f t="shared" si="57"/>
        <v>639.4</v>
      </c>
      <c r="BC68" s="71">
        <f t="shared" si="57"/>
        <v>574</v>
      </c>
      <c r="BD68" s="71">
        <f t="shared" si="57"/>
        <v>660.1</v>
      </c>
      <c r="BE68" s="71">
        <f t="shared" si="57"/>
        <v>583</v>
      </c>
      <c r="BF68" s="71">
        <f t="shared" si="57"/>
        <v>670.45</v>
      </c>
      <c r="BG68" s="71">
        <f t="shared" si="57"/>
        <v>605</v>
      </c>
      <c r="BH68" s="71">
        <f t="shared" si="57"/>
        <v>695.75</v>
      </c>
      <c r="BI68" s="71">
        <f t="shared" si="57"/>
        <v>623</v>
      </c>
      <c r="BJ68" s="71">
        <f t="shared" si="57"/>
        <v>716.45</v>
      </c>
      <c r="BK68" s="71">
        <f t="shared" si="57"/>
        <v>685</v>
      </c>
      <c r="BL68" s="71">
        <f t="shared" si="51"/>
        <v>787.75</v>
      </c>
      <c r="BM68" s="55"/>
      <c r="BN68" s="72"/>
      <c r="BO68" s="72"/>
      <c r="BP68" s="72"/>
      <c r="BQ68" s="72"/>
      <c r="BR68" s="72"/>
      <c r="BS68" s="72"/>
      <c r="BT68" s="55"/>
      <c r="BU68" s="71">
        <f>ROUND(JE68/Prices!$B$27,0)</f>
        <v>654</v>
      </c>
      <c r="BV68" s="71">
        <f>BU68*Prices!$B$6+BU68</f>
        <v>752.1</v>
      </c>
      <c r="BW68" s="71">
        <f>ROUND(JG68/Prices!$B$27,0)</f>
        <v>681</v>
      </c>
      <c r="BX68" s="71">
        <f>BW68*Prices!$B$6+BW68</f>
        <v>783.15</v>
      </c>
      <c r="BY68" s="71">
        <f>ROUND(JI68/Prices!$B$27,0)</f>
        <v>690</v>
      </c>
      <c r="BZ68" s="71">
        <f>BY68*Prices!$B$6+BY68</f>
        <v>793.5</v>
      </c>
      <c r="CA68" s="71">
        <f>ROUND(JK68/Prices!$B$27,0)</f>
        <v>708</v>
      </c>
      <c r="CB68" s="71">
        <f>CA68*Prices!$B$6+CA68</f>
        <v>814.2</v>
      </c>
      <c r="CC68" s="71">
        <f>ROUND(JM68/Prices!$B$27,0)</f>
        <v>717</v>
      </c>
      <c r="CD68" s="71">
        <f>CC68*Prices!$B$6+CC68</f>
        <v>824.55</v>
      </c>
      <c r="CE68" s="71">
        <f>ROUND(JO68/Prices!$B$27,0)</f>
        <v>739</v>
      </c>
      <c r="CF68" s="71">
        <f>CE68*Prices!$B$6+CE68</f>
        <v>849.85</v>
      </c>
      <c r="CG68" s="71">
        <f>ROUND(JQ68/Prices!$B$27,0)</f>
        <v>757</v>
      </c>
      <c r="CH68" s="71">
        <f>CG68*Prices!$B$6+CG68</f>
        <v>870.55</v>
      </c>
      <c r="CI68" s="71">
        <f>ROUND(JS68/Prices!$B$27,0)</f>
        <v>820</v>
      </c>
      <c r="CJ68" s="71">
        <f>CI68*Prices!$B$6+CI68</f>
        <v>943</v>
      </c>
      <c r="CK68" s="55"/>
      <c r="CL68" s="55"/>
      <c r="CM68" s="55"/>
      <c r="CN68" s="55"/>
      <c r="CO68" s="55"/>
      <c r="CP68" s="71">
        <f>ROUND(LW68/Prices!$B$27,0)</f>
        <v>625</v>
      </c>
      <c r="CQ68" s="71">
        <f>CP68*Prices!$B$6+CP68</f>
        <v>718.75</v>
      </c>
      <c r="CR68" s="71">
        <f>ROUND(LY68/Prices!$B$27,0)</f>
        <v>652</v>
      </c>
      <c r="CS68" s="71">
        <f>CR68*Prices!$B$6+CR68</f>
        <v>749.8</v>
      </c>
      <c r="CT68" s="71">
        <f>ROUND(MA68/Prices!$B$27,0)</f>
        <v>661</v>
      </c>
      <c r="CU68" s="71">
        <f>CT68*Prices!$B$6+CT68</f>
        <v>760.15</v>
      </c>
      <c r="CV68" s="71">
        <f>ROUND(MC68/Prices!$B$27,0)</f>
        <v>679</v>
      </c>
      <c r="CW68" s="71">
        <f>CV68*Prices!$B$6+CV68</f>
        <v>780.85</v>
      </c>
      <c r="CX68" s="71">
        <f>ROUND(ME68/Prices!$B$27,0)</f>
        <v>687</v>
      </c>
      <c r="CY68" s="71">
        <f>CX68*Prices!$B$6+CX68</f>
        <v>790.05</v>
      </c>
      <c r="CZ68" s="71">
        <f>ROUND(MG68/Prices!$B$27,0)</f>
        <v>710</v>
      </c>
      <c r="DA68" s="71">
        <f>CZ68*Prices!$B$6+CZ68</f>
        <v>816.5</v>
      </c>
      <c r="DB68" s="71">
        <f>ROUND(MI68/Prices!$B$27,0)</f>
        <v>728</v>
      </c>
      <c r="DC68" s="71">
        <f>DB68*Prices!$B$6+DB68</f>
        <v>837.2</v>
      </c>
      <c r="DD68" s="71">
        <f>ROUND(MK68/Prices!$B$27,0)</f>
        <v>790</v>
      </c>
      <c r="DE68" s="71">
        <f>DD68*Prices!$B$6+DD68</f>
        <v>908.5</v>
      </c>
      <c r="DK68" s="71">
        <f t="shared" si="58"/>
        <v>625</v>
      </c>
      <c r="DL68" s="71">
        <f t="shared" si="58"/>
        <v>718.75</v>
      </c>
      <c r="DM68" s="71">
        <f t="shared" si="58"/>
        <v>652</v>
      </c>
      <c r="DN68" s="71">
        <f t="shared" si="58"/>
        <v>749.8</v>
      </c>
      <c r="DO68" s="71">
        <f t="shared" si="58"/>
        <v>661</v>
      </c>
      <c r="DP68" s="71">
        <f t="shared" si="58"/>
        <v>760.15</v>
      </c>
      <c r="DQ68" s="71">
        <f t="shared" si="58"/>
        <v>679</v>
      </c>
      <c r="DR68" s="71">
        <f t="shared" si="58"/>
        <v>780.85</v>
      </c>
      <c r="DS68" s="71">
        <f t="shared" si="58"/>
        <v>687</v>
      </c>
      <c r="DT68" s="71">
        <f t="shared" si="58"/>
        <v>790.05</v>
      </c>
      <c r="DU68" s="71">
        <f t="shared" si="58"/>
        <v>710</v>
      </c>
      <c r="DV68" s="71">
        <f t="shared" si="58"/>
        <v>816.5</v>
      </c>
      <c r="DW68" s="71">
        <f t="shared" si="58"/>
        <v>728</v>
      </c>
      <c r="DX68" s="71">
        <f t="shared" si="58"/>
        <v>837.2</v>
      </c>
      <c r="DY68" s="71">
        <f t="shared" si="58"/>
        <v>790</v>
      </c>
      <c r="DZ68" s="71">
        <f t="shared" si="52"/>
        <v>908.5</v>
      </c>
      <c r="EA68" s="55"/>
      <c r="EB68" s="55"/>
      <c r="EC68" s="72"/>
      <c r="ED68" s="72"/>
      <c r="EE68" s="72"/>
      <c r="EF68" s="72"/>
      <c r="EG68" s="72"/>
      <c r="EH68" s="72"/>
      <c r="EI68" s="55"/>
      <c r="EJ68" s="55"/>
      <c r="EK68" s="55"/>
      <c r="EL68" s="55"/>
      <c r="EM68" s="55"/>
      <c r="EN68" s="55"/>
      <c r="EO68" s="73"/>
      <c r="EP68" s="73"/>
      <c r="ER68" s="74">
        <v>19</v>
      </c>
      <c r="ES68" s="49">
        <v>18</v>
      </c>
      <c r="ET68" s="55">
        <f t="shared" si="41"/>
        <v>1.5</v>
      </c>
      <c r="EU68" s="55">
        <f t="shared" si="42"/>
        <v>3.75</v>
      </c>
      <c r="EV68" s="75">
        <v>2</v>
      </c>
      <c r="EW68" s="75">
        <v>2</v>
      </c>
      <c r="EX68" s="76">
        <v>30</v>
      </c>
      <c r="EY68" s="75">
        <v>19</v>
      </c>
      <c r="EZ68" s="77">
        <f>(EY68*1.2)*(Prices!$B$5/32)</f>
        <v>28.5</v>
      </c>
      <c r="FA68" s="82">
        <f>(EY68*1.3)*(Prices!$B$4/32)</f>
        <v>61.75</v>
      </c>
      <c r="FB68" s="82">
        <f>EV68*Prices!$B$2+EW68*Prices!$B$3</f>
        <v>88.1</v>
      </c>
      <c r="FC68" s="79">
        <f>EU68*Prices!$B$9</f>
        <v>22.5</v>
      </c>
      <c r="FD68" s="80">
        <f t="shared" si="2"/>
        <v>230.85</v>
      </c>
      <c r="FE68" s="80">
        <f>EU68*Prices!$B$10</f>
        <v>33.75</v>
      </c>
      <c r="FF68" s="80">
        <f t="shared" si="3"/>
        <v>242.1</v>
      </c>
      <c r="FG68" s="80">
        <f>EU68*Prices!$B$11</f>
        <v>37.5</v>
      </c>
      <c r="FH68" s="80">
        <f t="shared" si="4"/>
        <v>245.85</v>
      </c>
      <c r="FI68" s="80">
        <f>EU68*Prices!$B$12</f>
        <v>45</v>
      </c>
      <c r="FJ68" s="80">
        <f t="shared" si="5"/>
        <v>253.35</v>
      </c>
      <c r="FK68" s="80">
        <f>EU68*Prices!$B$13</f>
        <v>48.75</v>
      </c>
      <c r="FL68" s="80">
        <f t="shared" si="6"/>
        <v>257.10000000000002</v>
      </c>
      <c r="FM68" s="80">
        <f>EU68*Prices!$B$14</f>
        <v>58.125</v>
      </c>
      <c r="FN68" s="80">
        <f t="shared" si="7"/>
        <v>266.47500000000002</v>
      </c>
      <c r="FO68" s="80">
        <f>EU68*Prices!$B$15</f>
        <v>65.625</v>
      </c>
      <c r="FP68" s="80">
        <f t="shared" si="8"/>
        <v>273.97500000000002</v>
      </c>
      <c r="FQ68" s="80">
        <f>EU68*Prices!$B$16</f>
        <v>91.875</v>
      </c>
      <c r="FR68" s="80">
        <f t="shared" si="9"/>
        <v>300.22500000000002</v>
      </c>
      <c r="FS68" s="80">
        <f>EU68*Prices!$B$17</f>
        <v>0</v>
      </c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P68" s="73"/>
      <c r="GR68" s="74">
        <v>19</v>
      </c>
      <c r="GS68" s="49">
        <v>18</v>
      </c>
      <c r="GT68" s="55">
        <f t="shared" si="10"/>
        <v>1.5</v>
      </c>
      <c r="GU68" s="55">
        <f t="shared" si="11"/>
        <v>3.75</v>
      </c>
      <c r="GV68" s="75">
        <v>2</v>
      </c>
      <c r="GW68" s="75">
        <v>2</v>
      </c>
      <c r="GX68" s="76">
        <v>30</v>
      </c>
      <c r="GY68" s="75">
        <v>19</v>
      </c>
      <c r="GZ68" s="77">
        <f>(GY68*1.2)*(Prices!$B$5/32)</f>
        <v>28.5</v>
      </c>
      <c r="HA68" s="82">
        <f>(GY68*1.3)*(Prices!$C$4/32)</f>
        <v>49.4</v>
      </c>
      <c r="HB68" s="82">
        <f>GV68*Prices!$B$2+GW68*Prices!$B$3</f>
        <v>88.1</v>
      </c>
      <c r="HC68" s="79">
        <f>GU68*Prices!$B$9</f>
        <v>22.5</v>
      </c>
      <c r="HD68" s="80">
        <f t="shared" si="12"/>
        <v>218.5</v>
      </c>
      <c r="HE68" s="80">
        <f>GU68*Prices!$B$10</f>
        <v>33.75</v>
      </c>
      <c r="HF68" s="80">
        <f t="shared" si="13"/>
        <v>229.75</v>
      </c>
      <c r="HG68" s="80">
        <f>GU68*Prices!$B$11</f>
        <v>37.5</v>
      </c>
      <c r="HH68" s="80">
        <f t="shared" si="14"/>
        <v>233.5</v>
      </c>
      <c r="HI68" s="80">
        <f>GU68*Prices!$B$12</f>
        <v>45</v>
      </c>
      <c r="HJ68" s="80">
        <f t="shared" si="15"/>
        <v>241</v>
      </c>
      <c r="HK68" s="80">
        <f>GU68*Prices!$B$13</f>
        <v>48.75</v>
      </c>
      <c r="HL68" s="80">
        <f t="shared" si="16"/>
        <v>244.75</v>
      </c>
      <c r="HM68" s="80">
        <f>GU68*Prices!$B$14</f>
        <v>58.125</v>
      </c>
      <c r="HN68" s="80">
        <f t="shared" si="17"/>
        <v>254.125</v>
      </c>
      <c r="HO68" s="80">
        <f>GU68*Prices!$B$15</f>
        <v>65.625</v>
      </c>
      <c r="HP68" s="80">
        <f t="shared" si="18"/>
        <v>261.625</v>
      </c>
      <c r="HQ68" s="80">
        <f>GU68*Prices!$B$16</f>
        <v>91.875</v>
      </c>
      <c r="HR68" s="80">
        <f t="shared" si="19"/>
        <v>287.875</v>
      </c>
      <c r="HS68" s="80">
        <f>GU68*Prices!$B$17</f>
        <v>0</v>
      </c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P68" s="73"/>
      <c r="IQ68" s="73"/>
      <c r="IS68" s="74">
        <v>19</v>
      </c>
      <c r="IT68" s="49">
        <v>18</v>
      </c>
      <c r="IU68" s="55">
        <f t="shared" si="20"/>
        <v>1.5</v>
      </c>
      <c r="IV68" s="55">
        <f t="shared" si="21"/>
        <v>3.75</v>
      </c>
      <c r="IW68" s="75">
        <v>2</v>
      </c>
      <c r="IX68" s="75">
        <v>2</v>
      </c>
      <c r="IY68" s="76">
        <f t="shared" si="43"/>
        <v>73.97999999999999</v>
      </c>
      <c r="IZ68" s="75">
        <v>19</v>
      </c>
      <c r="JA68" s="77">
        <f>(IZ68*1.2)*(Prices!$B$5/32)</f>
        <v>28.5</v>
      </c>
      <c r="JB68" s="82">
        <f>(IZ68*1.3)*(Prices!$B$4/32)</f>
        <v>61.75</v>
      </c>
      <c r="JC68" s="82">
        <f>IW68*Prices!$B$2+IX68*Prices!$B$3</f>
        <v>88.1</v>
      </c>
      <c r="JD68" s="79">
        <f>IV68*Prices!$B$9</f>
        <v>22.5</v>
      </c>
      <c r="JE68" s="80">
        <f t="shared" si="22"/>
        <v>274.83</v>
      </c>
      <c r="JF68" s="80">
        <f>IV68*Prices!$B$10</f>
        <v>33.75</v>
      </c>
      <c r="JG68" s="80">
        <f t="shared" si="23"/>
        <v>286.08</v>
      </c>
      <c r="JH68" s="80">
        <f>IV68*Prices!$B$11</f>
        <v>37.5</v>
      </c>
      <c r="JI68" s="80">
        <f t="shared" si="24"/>
        <v>289.83</v>
      </c>
      <c r="JJ68" s="80">
        <f>IV68*Prices!$B$12</f>
        <v>45</v>
      </c>
      <c r="JK68" s="80">
        <f t="shared" si="25"/>
        <v>297.33</v>
      </c>
      <c r="JL68" s="80">
        <f>IV68*Prices!$B$13</f>
        <v>48.75</v>
      </c>
      <c r="JM68" s="80">
        <f t="shared" si="26"/>
        <v>301.08</v>
      </c>
      <c r="JN68" s="80">
        <f>IV68*Prices!$B$14</f>
        <v>58.125</v>
      </c>
      <c r="JO68" s="80">
        <f t="shared" si="27"/>
        <v>310.45499999999998</v>
      </c>
      <c r="JP68" s="80">
        <f>IV68*Prices!$B$15</f>
        <v>65.625</v>
      </c>
      <c r="JQ68" s="80">
        <f t="shared" si="28"/>
        <v>317.95499999999998</v>
      </c>
      <c r="JR68" s="80">
        <f>IV68*Prices!$B$16</f>
        <v>91.875</v>
      </c>
      <c r="JS68" s="80">
        <f t="shared" si="29"/>
        <v>344.20500000000004</v>
      </c>
      <c r="JT68" s="80">
        <f>IV68*Prices!$B$17</f>
        <v>0</v>
      </c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  <c r="KY68" s="80"/>
      <c r="KZ68" s="80"/>
      <c r="LA68" s="197">
        <v>2</v>
      </c>
      <c r="LB68" s="200">
        <v>0</v>
      </c>
      <c r="LC68" s="82">
        <f t="shared" si="44"/>
        <v>45.239999999999995</v>
      </c>
      <c r="LD68" s="82">
        <f t="shared" si="45"/>
        <v>60.06</v>
      </c>
      <c r="LE68" s="82">
        <f t="shared" si="46"/>
        <v>8.25</v>
      </c>
      <c r="LF68" s="82">
        <f t="shared" si="47"/>
        <v>36.989999999999995</v>
      </c>
      <c r="LG68" s="80">
        <f t="shared" si="48"/>
        <v>51.81</v>
      </c>
      <c r="LH68" s="234">
        <f t="shared" si="49"/>
        <v>73.97999999999999</v>
      </c>
      <c r="LI68" s="73"/>
      <c r="LK68" s="74">
        <v>19</v>
      </c>
      <c r="LL68" s="49">
        <v>18</v>
      </c>
      <c r="LM68" s="55">
        <f t="shared" si="30"/>
        <v>1.5</v>
      </c>
      <c r="LN68" s="55">
        <f t="shared" si="31"/>
        <v>3.75</v>
      </c>
      <c r="LO68" s="75">
        <v>2</v>
      </c>
      <c r="LP68" s="75">
        <v>2</v>
      </c>
      <c r="LQ68" s="76">
        <f t="shared" si="50"/>
        <v>73.97999999999999</v>
      </c>
      <c r="LR68" s="75">
        <v>19</v>
      </c>
      <c r="LS68" s="77">
        <f>(LR68*1.2)*(Prices!$B$5/32)</f>
        <v>28.5</v>
      </c>
      <c r="LT68" s="82">
        <f>(LR68*1.3)*(Prices!$C$4/32)</f>
        <v>49.4</v>
      </c>
      <c r="LU68" s="82">
        <f>LO68*Prices!$B$2+LP68*Prices!$B$3</f>
        <v>88.1</v>
      </c>
      <c r="LV68" s="79">
        <f>LN68*Prices!$B$9</f>
        <v>22.5</v>
      </c>
      <c r="LW68" s="80">
        <f t="shared" si="32"/>
        <v>262.48</v>
      </c>
      <c r="LX68" s="80">
        <f>LN68*Prices!$B$10</f>
        <v>33.75</v>
      </c>
      <c r="LY68" s="80">
        <f t="shared" si="33"/>
        <v>273.73</v>
      </c>
      <c r="LZ68" s="80">
        <f>LN68*Prices!$B$11</f>
        <v>37.5</v>
      </c>
      <c r="MA68" s="80">
        <f t="shared" si="34"/>
        <v>277.48</v>
      </c>
      <c r="MB68" s="80">
        <f>LN68*Prices!$B$12</f>
        <v>45</v>
      </c>
      <c r="MC68" s="80">
        <f t="shared" si="35"/>
        <v>284.98</v>
      </c>
      <c r="MD68" s="80">
        <f>LN68*Prices!$B$13</f>
        <v>48.75</v>
      </c>
      <c r="ME68" s="80">
        <f t="shared" si="36"/>
        <v>288.73</v>
      </c>
      <c r="MF68" s="80">
        <f>LN68*Prices!$B$14</f>
        <v>58.125</v>
      </c>
      <c r="MG68" s="80">
        <f t="shared" si="37"/>
        <v>298.10500000000002</v>
      </c>
      <c r="MH68" s="80">
        <f>LN68*Prices!$B$15</f>
        <v>65.625</v>
      </c>
      <c r="MI68" s="80">
        <f t="shared" si="38"/>
        <v>305.60500000000002</v>
      </c>
      <c r="MJ68" s="80">
        <f>LN68*Prices!$B$16</f>
        <v>91.875</v>
      </c>
      <c r="MK68" s="80">
        <f t="shared" si="39"/>
        <v>331.85500000000002</v>
      </c>
      <c r="ML68" s="80">
        <f>LN68*Prices!$B$17</f>
        <v>0</v>
      </c>
      <c r="MM68" s="80"/>
      <c r="MN68" s="80"/>
      <c r="MO68" s="80"/>
      <c r="MP68" s="80"/>
      <c r="MQ68" s="80"/>
      <c r="MR68" s="80"/>
      <c r="MS68" s="80"/>
      <c r="MT68" s="80"/>
      <c r="MU68" s="80"/>
      <c r="MV68" s="80"/>
      <c r="MW68" s="80"/>
      <c r="MX68" s="80"/>
      <c r="MY68" s="80"/>
      <c r="MZ68" s="80"/>
      <c r="NA68" s="80"/>
    </row>
    <row r="69" spans="1:365" ht="18" customHeight="1" x14ac:dyDescent="0.25">
      <c r="A69" s="160" t="s">
        <v>170</v>
      </c>
      <c r="B69" s="69" t="s">
        <v>93</v>
      </c>
      <c r="C69" s="69" t="str">
        <f t="shared" si="40"/>
        <v>Base Cab: Pullouts (19" to 21")</v>
      </c>
      <c r="D69" s="70" t="s">
        <v>167</v>
      </c>
      <c r="E69" s="68" t="s">
        <v>101</v>
      </c>
      <c r="F69" s="267" t="s">
        <v>170</v>
      </c>
      <c r="G69" s="261">
        <f>ROUND(FD69/Prices!$B$27,0)</f>
        <v>576</v>
      </c>
      <c r="H69" s="71">
        <f>G69*Prices!$B$6+G69</f>
        <v>662.4</v>
      </c>
      <c r="I69" s="71">
        <f>ROUND(FF69/Prices!$B$27,0)</f>
        <v>607</v>
      </c>
      <c r="J69" s="71">
        <f>I69*Prices!$B$6+I69</f>
        <v>698.05</v>
      </c>
      <c r="K69" s="71">
        <f>ROUND(FH69/Prices!$B$27,0)</f>
        <v>617</v>
      </c>
      <c r="L69" s="71">
        <f>K69*Prices!$B$6+K69</f>
        <v>709.55</v>
      </c>
      <c r="M69" s="71">
        <f>ROUND(FJ69/Prices!$B$27,0)</f>
        <v>638</v>
      </c>
      <c r="N69" s="71">
        <f>M69*Prices!$B$6+M69</f>
        <v>733.7</v>
      </c>
      <c r="O69" s="71">
        <f>ROUND(FL69/Prices!$B$27,0)</f>
        <v>648</v>
      </c>
      <c r="P69" s="71">
        <f>O69*Prices!$B$6+O69</f>
        <v>745.2</v>
      </c>
      <c r="Q69" s="71">
        <f>ROUND(FN69/Prices!$B$27,0)</f>
        <v>674</v>
      </c>
      <c r="R69" s="71">
        <f>Q69*Prices!$B$6+Q69</f>
        <v>775.1</v>
      </c>
      <c r="S69" s="71">
        <f>ROUND(FP69/Prices!$B$27,0)</f>
        <v>695</v>
      </c>
      <c r="T69" s="71">
        <f>S69*Prices!$B$6+S69</f>
        <v>799.25</v>
      </c>
      <c r="U69" s="71">
        <f>ROUND(FR69/Prices!$B$27,0)</f>
        <v>768</v>
      </c>
      <c r="V69" s="71">
        <f>U69*Prices!$B$6+U69</f>
        <v>883.2</v>
      </c>
      <c r="W69" s="55"/>
      <c r="X69" s="55"/>
      <c r="Y69" s="55"/>
      <c r="Z69" s="55"/>
      <c r="AA69" s="55"/>
      <c r="AB69" s="71">
        <f>ROUND(HD69/Prices!$B$27,0)</f>
        <v>544</v>
      </c>
      <c r="AC69" s="71">
        <f>AB69*Prices!$B$6+AB69</f>
        <v>625.6</v>
      </c>
      <c r="AD69" s="71">
        <f>ROUND(HF69/Prices!$B$27,0)</f>
        <v>575</v>
      </c>
      <c r="AE69" s="71">
        <f>AD69*Prices!$B$6+AD69</f>
        <v>661.25</v>
      </c>
      <c r="AF69" s="71">
        <f>ROUND(HH69/Prices!$B$27,0)</f>
        <v>585</v>
      </c>
      <c r="AG69" s="71">
        <f>AF69*Prices!$B$6+AF69</f>
        <v>672.75</v>
      </c>
      <c r="AH69" s="71">
        <f>ROUND(HJ69/Prices!$B$27,0)</f>
        <v>606</v>
      </c>
      <c r="AI69" s="71">
        <f>AH69*Prices!$B$6+AH69</f>
        <v>696.9</v>
      </c>
      <c r="AJ69" s="71">
        <f>ROUND(HL69/Prices!$B$27,0)</f>
        <v>617</v>
      </c>
      <c r="AK69" s="71">
        <f>AJ69*Prices!$B$6+AJ69</f>
        <v>709.55</v>
      </c>
      <c r="AL69" s="71">
        <f>ROUND(HN69/Prices!$B$27,0)</f>
        <v>643</v>
      </c>
      <c r="AM69" s="71">
        <f>AL69*Prices!$B$6+AL69</f>
        <v>739.45</v>
      </c>
      <c r="AN69" s="71">
        <f>ROUND(HP69/Prices!$B$27,0)</f>
        <v>664</v>
      </c>
      <c r="AO69" s="71">
        <f>AN69*Prices!$B$6+AN69</f>
        <v>763.6</v>
      </c>
      <c r="AP69" s="71">
        <f>ROUND(HR69/Prices!$B$27,0)</f>
        <v>737</v>
      </c>
      <c r="AQ69" s="71">
        <f>AP69*Prices!$B$6+AP69</f>
        <v>847.55</v>
      </c>
      <c r="AW69" s="71">
        <f t="shared" si="57"/>
        <v>544</v>
      </c>
      <c r="AX69" s="71">
        <f t="shared" si="57"/>
        <v>625.6</v>
      </c>
      <c r="AY69" s="71">
        <f t="shared" si="57"/>
        <v>575</v>
      </c>
      <c r="AZ69" s="71">
        <f t="shared" si="57"/>
        <v>661.25</v>
      </c>
      <c r="BA69" s="71">
        <f t="shared" si="57"/>
        <v>585</v>
      </c>
      <c r="BB69" s="71">
        <f t="shared" si="57"/>
        <v>672.75</v>
      </c>
      <c r="BC69" s="71">
        <f t="shared" si="57"/>
        <v>606</v>
      </c>
      <c r="BD69" s="71">
        <f t="shared" si="57"/>
        <v>696.9</v>
      </c>
      <c r="BE69" s="71">
        <f t="shared" si="57"/>
        <v>617</v>
      </c>
      <c r="BF69" s="71">
        <f t="shared" si="57"/>
        <v>709.55</v>
      </c>
      <c r="BG69" s="71">
        <f t="shared" si="57"/>
        <v>643</v>
      </c>
      <c r="BH69" s="71">
        <f t="shared" si="57"/>
        <v>739.45</v>
      </c>
      <c r="BI69" s="71">
        <f t="shared" si="57"/>
        <v>664</v>
      </c>
      <c r="BJ69" s="71">
        <f t="shared" si="57"/>
        <v>763.6</v>
      </c>
      <c r="BK69" s="71">
        <f t="shared" si="57"/>
        <v>737</v>
      </c>
      <c r="BL69" s="71">
        <f t="shared" si="51"/>
        <v>847.55</v>
      </c>
      <c r="BM69" s="55"/>
      <c r="BN69" s="72"/>
      <c r="BO69" s="72"/>
      <c r="BP69" s="72"/>
      <c r="BQ69" s="72"/>
      <c r="BR69" s="72"/>
      <c r="BS69" s="72"/>
      <c r="BT69" s="55"/>
      <c r="BU69" s="71">
        <f>ROUND(JE69/Prices!$B$27,0)</f>
        <v>690</v>
      </c>
      <c r="BV69" s="71">
        <f>BU69*Prices!$B$6+BU69</f>
        <v>793.5</v>
      </c>
      <c r="BW69" s="71">
        <f>ROUND(JG69/Prices!$B$27,0)</f>
        <v>722</v>
      </c>
      <c r="BX69" s="71">
        <f>BW69*Prices!$B$6+BW69</f>
        <v>830.3</v>
      </c>
      <c r="BY69" s="71">
        <f>ROUND(JI69/Prices!$B$27,0)</f>
        <v>732</v>
      </c>
      <c r="BZ69" s="71">
        <f>BY69*Prices!$B$6+BY69</f>
        <v>841.8</v>
      </c>
      <c r="CA69" s="71">
        <f>ROUND(JK69/Prices!$B$27,0)</f>
        <v>753</v>
      </c>
      <c r="CB69" s="71">
        <f>CA69*Prices!$B$6+CA69</f>
        <v>865.95</v>
      </c>
      <c r="CC69" s="71">
        <f>ROUND(JM69/Prices!$B$27,0)</f>
        <v>763</v>
      </c>
      <c r="CD69" s="71">
        <f>CC69*Prices!$B$6+CC69</f>
        <v>877.45</v>
      </c>
      <c r="CE69" s="71">
        <f>ROUND(JO69/Prices!$B$27,0)</f>
        <v>789</v>
      </c>
      <c r="CF69" s="71">
        <f>CE69*Prices!$B$6+CE69</f>
        <v>907.35</v>
      </c>
      <c r="CG69" s="71">
        <f>ROUND(JQ69/Prices!$B$27,0)</f>
        <v>810</v>
      </c>
      <c r="CH69" s="71">
        <f>CG69*Prices!$B$6+CG69</f>
        <v>931.5</v>
      </c>
      <c r="CI69" s="71">
        <f>ROUND(JS69/Prices!$B$27,0)</f>
        <v>883</v>
      </c>
      <c r="CJ69" s="71">
        <f>CI69*Prices!$B$6+CI69</f>
        <v>1015.45</v>
      </c>
      <c r="CK69" s="55"/>
      <c r="CL69" s="55"/>
      <c r="CM69" s="55"/>
      <c r="CN69" s="55"/>
      <c r="CO69" s="55"/>
      <c r="CP69" s="71">
        <f>ROUND(LW69/Prices!$B$27,0)</f>
        <v>659</v>
      </c>
      <c r="CQ69" s="71">
        <f>CP69*Prices!$B$6+CP69</f>
        <v>757.85</v>
      </c>
      <c r="CR69" s="71">
        <f>ROUND(LY69/Prices!$B$27,0)</f>
        <v>690</v>
      </c>
      <c r="CS69" s="71">
        <f>CR69*Prices!$B$6+CR69</f>
        <v>793.5</v>
      </c>
      <c r="CT69" s="71">
        <f>ROUND(MA69/Prices!$B$27,0)</f>
        <v>700</v>
      </c>
      <c r="CU69" s="71">
        <f>CT69*Prices!$B$6+CT69</f>
        <v>805</v>
      </c>
      <c r="CV69" s="71">
        <f>ROUND(MC69/Prices!$B$27,0)</f>
        <v>721</v>
      </c>
      <c r="CW69" s="71">
        <f>CV69*Prices!$B$6+CV69</f>
        <v>829.15</v>
      </c>
      <c r="CX69" s="71">
        <f>ROUND(ME69/Prices!$B$27,0)</f>
        <v>731</v>
      </c>
      <c r="CY69" s="71">
        <f>CX69*Prices!$B$6+CX69</f>
        <v>840.65</v>
      </c>
      <c r="CZ69" s="71">
        <f>ROUND(MG69/Prices!$B$27,0)</f>
        <v>758</v>
      </c>
      <c r="DA69" s="71">
        <f>CZ69*Prices!$B$6+CZ69</f>
        <v>871.7</v>
      </c>
      <c r="DB69" s="71">
        <f>ROUND(MI69/Prices!$B$27,0)</f>
        <v>778</v>
      </c>
      <c r="DC69" s="71">
        <f>DB69*Prices!$B$6+DB69</f>
        <v>894.7</v>
      </c>
      <c r="DD69" s="71">
        <f>ROUND(MK69/Prices!$B$27,0)</f>
        <v>851</v>
      </c>
      <c r="DE69" s="71">
        <f>DD69*Prices!$B$6+DD69</f>
        <v>978.65</v>
      </c>
      <c r="DK69" s="71">
        <f t="shared" si="58"/>
        <v>659</v>
      </c>
      <c r="DL69" s="71">
        <f t="shared" si="58"/>
        <v>757.85</v>
      </c>
      <c r="DM69" s="71">
        <f t="shared" si="58"/>
        <v>690</v>
      </c>
      <c r="DN69" s="71">
        <f t="shared" si="58"/>
        <v>793.5</v>
      </c>
      <c r="DO69" s="71">
        <f t="shared" si="58"/>
        <v>700</v>
      </c>
      <c r="DP69" s="71">
        <f t="shared" si="58"/>
        <v>805</v>
      </c>
      <c r="DQ69" s="71">
        <f t="shared" si="58"/>
        <v>721</v>
      </c>
      <c r="DR69" s="71">
        <f t="shared" si="58"/>
        <v>829.15</v>
      </c>
      <c r="DS69" s="71">
        <f t="shared" si="58"/>
        <v>731</v>
      </c>
      <c r="DT69" s="71">
        <f t="shared" si="58"/>
        <v>840.65</v>
      </c>
      <c r="DU69" s="71">
        <f t="shared" si="58"/>
        <v>758</v>
      </c>
      <c r="DV69" s="71">
        <f t="shared" si="58"/>
        <v>871.7</v>
      </c>
      <c r="DW69" s="71">
        <f t="shared" si="58"/>
        <v>778</v>
      </c>
      <c r="DX69" s="71">
        <f t="shared" si="58"/>
        <v>894.7</v>
      </c>
      <c r="DY69" s="71">
        <f t="shared" si="58"/>
        <v>851</v>
      </c>
      <c r="DZ69" s="71">
        <f t="shared" si="52"/>
        <v>978.65</v>
      </c>
      <c r="EA69" s="55"/>
      <c r="EB69" s="55"/>
      <c r="EC69" s="72"/>
      <c r="ED69" s="72"/>
      <c r="EE69" s="72"/>
      <c r="EF69" s="72"/>
      <c r="EG69" s="72"/>
      <c r="EH69" s="72"/>
      <c r="EI69" s="55"/>
      <c r="EJ69" s="55"/>
      <c r="EK69" s="55"/>
      <c r="EL69" s="55"/>
      <c r="EM69" s="55"/>
      <c r="EN69" s="55"/>
      <c r="EO69" s="73"/>
      <c r="EP69" s="73"/>
      <c r="ER69" s="74">
        <v>20.5</v>
      </c>
      <c r="ES69" s="49">
        <v>21</v>
      </c>
      <c r="ET69" s="55">
        <f t="shared" si="41"/>
        <v>1.75</v>
      </c>
      <c r="EU69" s="55">
        <f t="shared" si="42"/>
        <v>4.375</v>
      </c>
      <c r="EV69" s="75">
        <v>2</v>
      </c>
      <c r="EW69" s="75">
        <v>2</v>
      </c>
      <c r="EX69" s="76">
        <v>30</v>
      </c>
      <c r="EY69" s="75">
        <v>20.5</v>
      </c>
      <c r="EZ69" s="77">
        <f>(EY69*1.2)*(Prices!$B$5/32)</f>
        <v>30.749999999999996</v>
      </c>
      <c r="FA69" s="82">
        <f>(EY69*1.3)*(Prices!$B$4/32)</f>
        <v>66.625</v>
      </c>
      <c r="FB69" s="82">
        <f>EV69*Prices!$B$2+EW69*Prices!$B$3</f>
        <v>88.1</v>
      </c>
      <c r="FC69" s="79">
        <f>EU69*Prices!$B$9</f>
        <v>26.25</v>
      </c>
      <c r="FD69" s="80">
        <f t="shared" si="2"/>
        <v>241.72499999999999</v>
      </c>
      <c r="FE69" s="80">
        <f>EU69*Prices!$B$10</f>
        <v>39.375</v>
      </c>
      <c r="FF69" s="80">
        <f t="shared" si="3"/>
        <v>254.85</v>
      </c>
      <c r="FG69" s="80">
        <f>EU69*Prices!$B$11</f>
        <v>43.75</v>
      </c>
      <c r="FH69" s="80">
        <f t="shared" si="4"/>
        <v>259.22500000000002</v>
      </c>
      <c r="FI69" s="80">
        <f>EU69*Prices!$B$12</f>
        <v>52.5</v>
      </c>
      <c r="FJ69" s="80">
        <f t="shared" si="5"/>
        <v>267.97500000000002</v>
      </c>
      <c r="FK69" s="80">
        <f>EU69*Prices!$B$13</f>
        <v>56.875</v>
      </c>
      <c r="FL69" s="80">
        <f t="shared" si="6"/>
        <v>272.35000000000002</v>
      </c>
      <c r="FM69" s="80">
        <f>EU69*Prices!$B$14</f>
        <v>67.8125</v>
      </c>
      <c r="FN69" s="80">
        <f t="shared" si="7"/>
        <v>283.28750000000002</v>
      </c>
      <c r="FO69" s="80">
        <f>EU69*Prices!$B$15</f>
        <v>76.5625</v>
      </c>
      <c r="FP69" s="80">
        <f t="shared" si="8"/>
        <v>292.03749999999997</v>
      </c>
      <c r="FQ69" s="80">
        <f>EU69*Prices!$B$16</f>
        <v>107.1875</v>
      </c>
      <c r="FR69" s="80">
        <f t="shared" si="9"/>
        <v>322.66250000000002</v>
      </c>
      <c r="FS69" s="80">
        <f>EU69*Prices!$B$17</f>
        <v>0</v>
      </c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P69" s="73"/>
      <c r="GR69" s="74">
        <v>20.5</v>
      </c>
      <c r="GS69" s="49">
        <v>21</v>
      </c>
      <c r="GT69" s="55">
        <f t="shared" si="10"/>
        <v>1.75</v>
      </c>
      <c r="GU69" s="55">
        <f t="shared" si="11"/>
        <v>4.375</v>
      </c>
      <c r="GV69" s="75">
        <v>2</v>
      </c>
      <c r="GW69" s="75">
        <v>2</v>
      </c>
      <c r="GX69" s="76">
        <v>30</v>
      </c>
      <c r="GY69" s="75">
        <v>20.5</v>
      </c>
      <c r="GZ69" s="77">
        <f>(GY69*1.2)*(Prices!$B$5/32)</f>
        <v>30.749999999999996</v>
      </c>
      <c r="HA69" s="82">
        <f>(GY69*1.3)*(Prices!$C$4/32)</f>
        <v>53.300000000000004</v>
      </c>
      <c r="HB69" s="82">
        <f>GV69*Prices!$B$2+GW69*Prices!$B$3</f>
        <v>88.1</v>
      </c>
      <c r="HC69" s="79">
        <f>GU69*Prices!$B$9</f>
        <v>26.25</v>
      </c>
      <c r="HD69" s="80">
        <f t="shared" si="12"/>
        <v>228.4</v>
      </c>
      <c r="HE69" s="80">
        <f>GU69*Prices!$B$10</f>
        <v>39.375</v>
      </c>
      <c r="HF69" s="80">
        <f t="shared" si="13"/>
        <v>241.52500000000001</v>
      </c>
      <c r="HG69" s="80">
        <f>GU69*Prices!$B$11</f>
        <v>43.75</v>
      </c>
      <c r="HH69" s="80">
        <f t="shared" si="14"/>
        <v>245.9</v>
      </c>
      <c r="HI69" s="80">
        <f>GU69*Prices!$B$12</f>
        <v>52.5</v>
      </c>
      <c r="HJ69" s="80">
        <f t="shared" si="15"/>
        <v>254.65</v>
      </c>
      <c r="HK69" s="80">
        <f>GU69*Prices!$B$13</f>
        <v>56.875</v>
      </c>
      <c r="HL69" s="80">
        <f t="shared" si="16"/>
        <v>259.02499999999998</v>
      </c>
      <c r="HM69" s="80">
        <f>GU69*Prices!$B$14</f>
        <v>67.8125</v>
      </c>
      <c r="HN69" s="80">
        <f t="shared" si="17"/>
        <v>269.96249999999998</v>
      </c>
      <c r="HO69" s="80">
        <f>GU69*Prices!$B$15</f>
        <v>76.5625</v>
      </c>
      <c r="HP69" s="80">
        <f t="shared" si="18"/>
        <v>278.71249999999998</v>
      </c>
      <c r="HQ69" s="80">
        <f>GU69*Prices!$B$16</f>
        <v>107.1875</v>
      </c>
      <c r="HR69" s="80">
        <f t="shared" si="19"/>
        <v>309.33749999999998</v>
      </c>
      <c r="HS69" s="80">
        <f>GU69*Prices!$B$17</f>
        <v>0</v>
      </c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P69" s="73"/>
      <c r="IQ69" s="73"/>
      <c r="IS69" s="74">
        <v>20.5</v>
      </c>
      <c r="IT69" s="49">
        <v>21</v>
      </c>
      <c r="IU69" s="55">
        <f t="shared" si="20"/>
        <v>1.75</v>
      </c>
      <c r="IV69" s="55">
        <f t="shared" si="21"/>
        <v>4.375</v>
      </c>
      <c r="IW69" s="75">
        <v>2</v>
      </c>
      <c r="IX69" s="75">
        <v>2</v>
      </c>
      <c r="IY69" s="76">
        <f t="shared" si="43"/>
        <v>78.19</v>
      </c>
      <c r="IZ69" s="75">
        <v>20.5</v>
      </c>
      <c r="JA69" s="77">
        <f>(IZ69*1.2)*(Prices!$B$5/32)</f>
        <v>30.749999999999996</v>
      </c>
      <c r="JB69" s="82">
        <f>(IZ69*1.3)*(Prices!$B$4/32)</f>
        <v>66.625</v>
      </c>
      <c r="JC69" s="82">
        <f>IW69*Prices!$B$2+IX69*Prices!$B$3</f>
        <v>88.1</v>
      </c>
      <c r="JD69" s="79">
        <f>IV69*Prices!$B$9</f>
        <v>26.25</v>
      </c>
      <c r="JE69" s="80">
        <f t="shared" si="22"/>
        <v>289.91499999999996</v>
      </c>
      <c r="JF69" s="80">
        <f>IV69*Prices!$B$10</f>
        <v>39.375</v>
      </c>
      <c r="JG69" s="80">
        <f t="shared" si="23"/>
        <v>303.03999999999996</v>
      </c>
      <c r="JH69" s="80">
        <f>IV69*Prices!$B$11</f>
        <v>43.75</v>
      </c>
      <c r="JI69" s="80">
        <f t="shared" si="24"/>
        <v>307.41499999999996</v>
      </c>
      <c r="JJ69" s="80">
        <f>IV69*Prices!$B$12</f>
        <v>52.5</v>
      </c>
      <c r="JK69" s="80">
        <f t="shared" si="25"/>
        <v>316.16499999999996</v>
      </c>
      <c r="JL69" s="80">
        <f>IV69*Prices!$B$13</f>
        <v>56.875</v>
      </c>
      <c r="JM69" s="80">
        <f t="shared" si="26"/>
        <v>320.53999999999996</v>
      </c>
      <c r="JN69" s="80">
        <f>IV69*Prices!$B$14</f>
        <v>67.8125</v>
      </c>
      <c r="JO69" s="80">
        <f t="shared" si="27"/>
        <v>331.47749999999996</v>
      </c>
      <c r="JP69" s="80">
        <f>IV69*Prices!$B$15</f>
        <v>76.5625</v>
      </c>
      <c r="JQ69" s="80">
        <f t="shared" si="28"/>
        <v>340.22749999999996</v>
      </c>
      <c r="JR69" s="80">
        <f>IV69*Prices!$B$16</f>
        <v>107.1875</v>
      </c>
      <c r="JS69" s="80">
        <f t="shared" si="29"/>
        <v>370.85250000000002</v>
      </c>
      <c r="JT69" s="80">
        <f>IV69*Prices!$B$17</f>
        <v>0</v>
      </c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197">
        <v>2</v>
      </c>
      <c r="LB69" s="200">
        <v>0</v>
      </c>
      <c r="LC69" s="82">
        <f t="shared" si="44"/>
        <v>48.72</v>
      </c>
      <c r="LD69" s="82">
        <f t="shared" si="45"/>
        <v>64.680000000000007</v>
      </c>
      <c r="LE69" s="82">
        <f t="shared" si="46"/>
        <v>9.625</v>
      </c>
      <c r="LF69" s="82">
        <f t="shared" si="47"/>
        <v>39.094999999999999</v>
      </c>
      <c r="LG69" s="80">
        <f t="shared" si="48"/>
        <v>55.055000000000007</v>
      </c>
      <c r="LH69" s="234">
        <f t="shared" si="49"/>
        <v>78.19</v>
      </c>
      <c r="LI69" s="73"/>
      <c r="LK69" s="74">
        <v>20.5</v>
      </c>
      <c r="LL69" s="49">
        <v>21</v>
      </c>
      <c r="LM69" s="55">
        <f t="shared" si="30"/>
        <v>1.75</v>
      </c>
      <c r="LN69" s="55">
        <f t="shared" si="31"/>
        <v>4.375</v>
      </c>
      <c r="LO69" s="75">
        <v>2</v>
      </c>
      <c r="LP69" s="75">
        <v>2</v>
      </c>
      <c r="LQ69" s="76">
        <f t="shared" si="50"/>
        <v>78.19</v>
      </c>
      <c r="LR69" s="75">
        <v>20.5</v>
      </c>
      <c r="LS69" s="77">
        <f>(LR69*1.2)*(Prices!$B$5/32)</f>
        <v>30.749999999999996</v>
      </c>
      <c r="LT69" s="82">
        <f>(LR69*1.3)*(Prices!$C$4/32)</f>
        <v>53.300000000000004</v>
      </c>
      <c r="LU69" s="82">
        <f>LO69*Prices!$B$2+LP69*Prices!$B$3</f>
        <v>88.1</v>
      </c>
      <c r="LV69" s="79">
        <f>LN69*Prices!$B$9</f>
        <v>26.25</v>
      </c>
      <c r="LW69" s="80">
        <f t="shared" si="32"/>
        <v>276.59000000000003</v>
      </c>
      <c r="LX69" s="80">
        <f>LN69*Prices!$B$10</f>
        <v>39.375</v>
      </c>
      <c r="LY69" s="80">
        <f t="shared" si="33"/>
        <v>289.71500000000003</v>
      </c>
      <c r="LZ69" s="80">
        <f>LN69*Prices!$B$11</f>
        <v>43.75</v>
      </c>
      <c r="MA69" s="80">
        <f t="shared" si="34"/>
        <v>294.09000000000003</v>
      </c>
      <c r="MB69" s="80">
        <f>LN69*Prices!$B$12</f>
        <v>52.5</v>
      </c>
      <c r="MC69" s="80">
        <f t="shared" si="35"/>
        <v>302.84000000000003</v>
      </c>
      <c r="MD69" s="80">
        <f>LN69*Prices!$B$13</f>
        <v>56.875</v>
      </c>
      <c r="ME69" s="80">
        <f t="shared" si="36"/>
        <v>307.21500000000003</v>
      </c>
      <c r="MF69" s="80">
        <f>LN69*Prices!$B$14</f>
        <v>67.8125</v>
      </c>
      <c r="MG69" s="80">
        <f t="shared" si="37"/>
        <v>318.15250000000003</v>
      </c>
      <c r="MH69" s="80">
        <f>LN69*Prices!$B$15</f>
        <v>76.5625</v>
      </c>
      <c r="MI69" s="80">
        <f t="shared" si="38"/>
        <v>326.90250000000003</v>
      </c>
      <c r="MJ69" s="80">
        <f>LN69*Prices!$B$16</f>
        <v>107.1875</v>
      </c>
      <c r="MK69" s="80">
        <f t="shared" si="39"/>
        <v>357.52749999999997</v>
      </c>
      <c r="ML69" s="80">
        <f>LN69*Prices!$B$17</f>
        <v>0</v>
      </c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</row>
    <row r="70" spans="1:365" ht="18" customHeight="1" thickBot="1" x14ac:dyDescent="0.3">
      <c r="A70" s="269" t="s">
        <v>171</v>
      </c>
      <c r="B70" s="176" t="s">
        <v>93</v>
      </c>
      <c r="C70" s="176" t="str">
        <f t="shared" si="40"/>
        <v>Base Cab: Pullouts (22" to 24")</v>
      </c>
      <c r="D70" s="177" t="s">
        <v>167</v>
      </c>
      <c r="E70" s="178" t="s">
        <v>103</v>
      </c>
      <c r="F70" s="270" t="s">
        <v>171</v>
      </c>
      <c r="G70" s="261">
        <f>ROUND(FD70/Prices!$B$27,0)</f>
        <v>601</v>
      </c>
      <c r="H70" s="71">
        <f>G70*Prices!$B$6+G70</f>
        <v>691.15</v>
      </c>
      <c r="I70" s="71">
        <f>ROUND(FF70/Prices!$B$27,0)</f>
        <v>637</v>
      </c>
      <c r="J70" s="71">
        <f>I70*Prices!$B$6+I70</f>
        <v>732.55</v>
      </c>
      <c r="K70" s="71">
        <f>ROUND(FH70/Prices!$B$27,0)</f>
        <v>649</v>
      </c>
      <c r="L70" s="71">
        <f>K70*Prices!$B$6+K70</f>
        <v>746.35</v>
      </c>
      <c r="M70" s="71">
        <f>ROUND(FJ70/Prices!$B$27,0)</f>
        <v>673</v>
      </c>
      <c r="N70" s="71">
        <f>M70*Prices!$B$6+M70</f>
        <v>773.95</v>
      </c>
      <c r="O70" s="71">
        <f>ROUND(FL70/Prices!$B$27,0)</f>
        <v>685</v>
      </c>
      <c r="P70" s="71">
        <f>O70*Prices!$B$6+O70</f>
        <v>787.75</v>
      </c>
      <c r="Q70" s="71">
        <f>ROUND(FN70/Prices!$B$27,0)</f>
        <v>715</v>
      </c>
      <c r="R70" s="71">
        <f>Q70*Prices!$B$6+Q70</f>
        <v>822.25</v>
      </c>
      <c r="S70" s="71">
        <f>ROUND(FP70/Prices!$B$27,0)</f>
        <v>738</v>
      </c>
      <c r="T70" s="71">
        <f>S70*Prices!$B$6+S70</f>
        <v>848.7</v>
      </c>
      <c r="U70" s="71">
        <f>ROUND(FR70/Prices!$B$27,0)</f>
        <v>822</v>
      </c>
      <c r="V70" s="71">
        <f>U70*Prices!$B$6+U70</f>
        <v>945.3</v>
      </c>
      <c r="W70" s="55"/>
      <c r="X70" s="55"/>
      <c r="Y70" s="55"/>
      <c r="Z70" s="55"/>
      <c r="AA70" s="55"/>
      <c r="AB70" s="71">
        <f>ROUND(HD70/Prices!$B$27,0)</f>
        <v>567</v>
      </c>
      <c r="AC70" s="71">
        <f>AB70*Prices!$B$6+AB70</f>
        <v>652.04999999999995</v>
      </c>
      <c r="AD70" s="71">
        <f>ROUND(HF70/Prices!$B$27,0)</f>
        <v>603</v>
      </c>
      <c r="AE70" s="71">
        <f>AD70*Prices!$B$6+AD70</f>
        <v>693.45</v>
      </c>
      <c r="AF70" s="71">
        <f>ROUND(HH70/Prices!$B$27,0)</f>
        <v>615</v>
      </c>
      <c r="AG70" s="71">
        <f>AF70*Prices!$B$6+AF70</f>
        <v>707.25</v>
      </c>
      <c r="AH70" s="71">
        <f>ROUND(HJ70/Prices!$B$27,0)</f>
        <v>639</v>
      </c>
      <c r="AI70" s="71">
        <f>AH70*Prices!$B$6+AH70</f>
        <v>734.85</v>
      </c>
      <c r="AJ70" s="71">
        <f>ROUND(HL70/Prices!$B$27,0)</f>
        <v>651</v>
      </c>
      <c r="AK70" s="71">
        <f>AJ70*Prices!$B$6+AJ70</f>
        <v>748.65</v>
      </c>
      <c r="AL70" s="71">
        <f>ROUND(HN70/Prices!$B$27,0)</f>
        <v>680</v>
      </c>
      <c r="AM70" s="71">
        <f>AL70*Prices!$B$6+AL70</f>
        <v>782</v>
      </c>
      <c r="AN70" s="71">
        <f>ROUND(HP70/Prices!$B$27,0)</f>
        <v>704</v>
      </c>
      <c r="AO70" s="71">
        <f>AN70*Prices!$B$6+AN70</f>
        <v>809.6</v>
      </c>
      <c r="AP70" s="71">
        <f>ROUND(HR70/Prices!$B$27,0)</f>
        <v>788</v>
      </c>
      <c r="AQ70" s="71">
        <f>AP70*Prices!$B$6+AP70</f>
        <v>906.2</v>
      </c>
      <c r="AW70" s="71">
        <f t="shared" si="57"/>
        <v>567</v>
      </c>
      <c r="AX70" s="71">
        <f t="shared" si="57"/>
        <v>652.04999999999995</v>
      </c>
      <c r="AY70" s="71">
        <f t="shared" si="57"/>
        <v>603</v>
      </c>
      <c r="AZ70" s="71">
        <f t="shared" si="57"/>
        <v>693.45</v>
      </c>
      <c r="BA70" s="71">
        <f t="shared" si="57"/>
        <v>615</v>
      </c>
      <c r="BB70" s="71">
        <f t="shared" si="57"/>
        <v>707.25</v>
      </c>
      <c r="BC70" s="71">
        <f t="shared" si="57"/>
        <v>639</v>
      </c>
      <c r="BD70" s="71">
        <f t="shared" si="57"/>
        <v>734.85</v>
      </c>
      <c r="BE70" s="71">
        <f t="shared" si="57"/>
        <v>651</v>
      </c>
      <c r="BF70" s="71">
        <f t="shared" si="57"/>
        <v>748.65</v>
      </c>
      <c r="BG70" s="71">
        <f t="shared" si="57"/>
        <v>680</v>
      </c>
      <c r="BH70" s="71">
        <f t="shared" si="57"/>
        <v>782</v>
      </c>
      <c r="BI70" s="71">
        <f t="shared" si="57"/>
        <v>704</v>
      </c>
      <c r="BJ70" s="71">
        <f t="shared" si="57"/>
        <v>809.6</v>
      </c>
      <c r="BK70" s="71">
        <f t="shared" si="57"/>
        <v>788</v>
      </c>
      <c r="BL70" s="71">
        <f t="shared" si="51"/>
        <v>906.2</v>
      </c>
      <c r="BM70" s="55"/>
      <c r="BN70" s="72"/>
      <c r="BO70" s="72"/>
      <c r="BP70" s="72"/>
      <c r="BQ70" s="72"/>
      <c r="BR70" s="72"/>
      <c r="BS70" s="72"/>
      <c r="BT70" s="55"/>
      <c r="BU70" s="71">
        <f>ROUND(JE70/Prices!$B$27,0)</f>
        <v>726</v>
      </c>
      <c r="BV70" s="71">
        <f>BU70*Prices!$B$6+BU70</f>
        <v>834.9</v>
      </c>
      <c r="BW70" s="71">
        <f>ROUND(JG70/Prices!$B$27,0)</f>
        <v>762</v>
      </c>
      <c r="BX70" s="71">
        <f>BW70*Prices!$B$6+BW70</f>
        <v>876.3</v>
      </c>
      <c r="BY70" s="71">
        <f>ROUND(JI70/Prices!$B$27,0)</f>
        <v>774</v>
      </c>
      <c r="BZ70" s="71">
        <f>BY70*Prices!$B$6+BY70</f>
        <v>890.1</v>
      </c>
      <c r="CA70" s="71">
        <f>ROUND(JK70/Prices!$B$27,0)</f>
        <v>798</v>
      </c>
      <c r="CB70" s="71">
        <f>CA70*Prices!$B$6+CA70</f>
        <v>917.7</v>
      </c>
      <c r="CC70" s="71">
        <f>ROUND(JM70/Prices!$B$27,0)</f>
        <v>810</v>
      </c>
      <c r="CD70" s="71">
        <f>CC70*Prices!$B$6+CC70</f>
        <v>931.5</v>
      </c>
      <c r="CE70" s="71">
        <f>ROUND(JO70/Prices!$B$27,0)</f>
        <v>839</v>
      </c>
      <c r="CF70" s="71">
        <f>CE70*Prices!$B$6+CE70</f>
        <v>964.85</v>
      </c>
      <c r="CG70" s="71">
        <f>ROUND(JQ70/Prices!$B$27,0)</f>
        <v>863</v>
      </c>
      <c r="CH70" s="71">
        <f>CG70*Prices!$B$6+CG70</f>
        <v>992.45</v>
      </c>
      <c r="CI70" s="71">
        <f>ROUND(JS70/Prices!$B$27,0)</f>
        <v>946</v>
      </c>
      <c r="CJ70" s="71">
        <f>CI70*Prices!$B$6+CI70</f>
        <v>1087.9000000000001</v>
      </c>
      <c r="CK70" s="55"/>
      <c r="CL70" s="55"/>
      <c r="CM70" s="55"/>
      <c r="CN70" s="55"/>
      <c r="CO70" s="55"/>
      <c r="CP70" s="71">
        <f>ROUND(LW70/Prices!$B$27,0)</f>
        <v>692</v>
      </c>
      <c r="CQ70" s="71">
        <f>CP70*Prices!$B$6+CP70</f>
        <v>795.8</v>
      </c>
      <c r="CR70" s="71">
        <f>ROUND(LY70/Prices!$B$27,0)</f>
        <v>728</v>
      </c>
      <c r="CS70" s="71">
        <f>CR70*Prices!$B$6+CR70</f>
        <v>837.2</v>
      </c>
      <c r="CT70" s="71">
        <f>ROUND(MA70/Prices!$B$27,0)</f>
        <v>740</v>
      </c>
      <c r="CU70" s="71">
        <f>CT70*Prices!$B$6+CT70</f>
        <v>851</v>
      </c>
      <c r="CV70" s="71">
        <f>ROUND(MC70/Prices!$B$27,0)</f>
        <v>764</v>
      </c>
      <c r="CW70" s="71">
        <f>CV70*Prices!$B$6+CV70</f>
        <v>878.6</v>
      </c>
      <c r="CX70" s="71">
        <f>ROUND(ME70/Prices!$B$27,0)</f>
        <v>775</v>
      </c>
      <c r="CY70" s="71">
        <f>CX70*Prices!$B$6+CX70</f>
        <v>891.25</v>
      </c>
      <c r="CZ70" s="71">
        <f>ROUND(MG70/Prices!$B$27,0)</f>
        <v>805</v>
      </c>
      <c r="DA70" s="71">
        <f>CZ70*Prices!$B$6+CZ70</f>
        <v>925.75</v>
      </c>
      <c r="DB70" s="71">
        <f>ROUND(MI70/Prices!$B$27,0)</f>
        <v>829</v>
      </c>
      <c r="DC70" s="71">
        <f>DB70*Prices!$B$6+DB70</f>
        <v>953.35</v>
      </c>
      <c r="DD70" s="71">
        <f>ROUND(MK70/Prices!$B$27,0)</f>
        <v>912</v>
      </c>
      <c r="DE70" s="71">
        <f>DD70*Prices!$B$6+DD70</f>
        <v>1048.8</v>
      </c>
      <c r="DK70" s="71">
        <f t="shared" si="58"/>
        <v>692</v>
      </c>
      <c r="DL70" s="71">
        <f t="shared" si="58"/>
        <v>795.8</v>
      </c>
      <c r="DM70" s="71">
        <f t="shared" si="58"/>
        <v>728</v>
      </c>
      <c r="DN70" s="71">
        <f t="shared" si="58"/>
        <v>837.2</v>
      </c>
      <c r="DO70" s="71">
        <f t="shared" si="58"/>
        <v>740</v>
      </c>
      <c r="DP70" s="71">
        <f t="shared" si="58"/>
        <v>851</v>
      </c>
      <c r="DQ70" s="71">
        <f t="shared" si="58"/>
        <v>764</v>
      </c>
      <c r="DR70" s="71">
        <f t="shared" si="58"/>
        <v>878.6</v>
      </c>
      <c r="DS70" s="71">
        <f t="shared" si="58"/>
        <v>775</v>
      </c>
      <c r="DT70" s="71">
        <f t="shared" si="58"/>
        <v>891.25</v>
      </c>
      <c r="DU70" s="71">
        <f t="shared" si="58"/>
        <v>805</v>
      </c>
      <c r="DV70" s="71">
        <f t="shared" si="58"/>
        <v>925.75</v>
      </c>
      <c r="DW70" s="71">
        <f t="shared" si="58"/>
        <v>829</v>
      </c>
      <c r="DX70" s="71">
        <f t="shared" si="58"/>
        <v>953.35</v>
      </c>
      <c r="DY70" s="71">
        <f t="shared" si="58"/>
        <v>912</v>
      </c>
      <c r="DZ70" s="71">
        <f t="shared" si="52"/>
        <v>1048.8</v>
      </c>
      <c r="EA70" s="55"/>
      <c r="EB70" s="55"/>
      <c r="EC70" s="72"/>
      <c r="ED70" s="72"/>
      <c r="EE70" s="72"/>
      <c r="EF70" s="72"/>
      <c r="EG70" s="72"/>
      <c r="EH70" s="72"/>
      <c r="EI70" s="55"/>
      <c r="EJ70" s="55"/>
      <c r="EK70" s="55"/>
      <c r="EL70" s="55"/>
      <c r="EM70" s="55"/>
      <c r="EN70" s="55"/>
      <c r="EO70" s="73"/>
      <c r="EP70" s="73"/>
      <c r="ER70" s="74">
        <v>22</v>
      </c>
      <c r="ES70" s="49">
        <v>24</v>
      </c>
      <c r="ET70" s="55">
        <f t="shared" si="41"/>
        <v>2</v>
      </c>
      <c r="EU70" s="55">
        <f t="shared" si="42"/>
        <v>5</v>
      </c>
      <c r="EV70" s="75">
        <v>2</v>
      </c>
      <c r="EW70" s="75">
        <v>2</v>
      </c>
      <c r="EX70" s="76">
        <v>30</v>
      </c>
      <c r="EY70" s="75">
        <v>22</v>
      </c>
      <c r="EZ70" s="77">
        <f>(EY70*1.2)*(Prices!$B$5/32)</f>
        <v>33</v>
      </c>
      <c r="FA70" s="82">
        <f>(EY70*1.3)*(Prices!$B$4/32)</f>
        <v>71.5</v>
      </c>
      <c r="FB70" s="82">
        <f>EV70*Prices!$B$2+EW70*Prices!$B$3</f>
        <v>88.1</v>
      </c>
      <c r="FC70" s="79">
        <f>EU70*Prices!$B$9</f>
        <v>30</v>
      </c>
      <c r="FD70" s="80">
        <f t="shared" si="2"/>
        <v>252.6</v>
      </c>
      <c r="FE70" s="80">
        <f>EU70*Prices!$B$10</f>
        <v>45</v>
      </c>
      <c r="FF70" s="80">
        <f t="shared" si="3"/>
        <v>267.60000000000002</v>
      </c>
      <c r="FG70" s="80">
        <f>EU70*Prices!$B$11</f>
        <v>50</v>
      </c>
      <c r="FH70" s="80">
        <f t="shared" si="4"/>
        <v>272.60000000000002</v>
      </c>
      <c r="FI70" s="80">
        <f>EU70*Prices!$B$12</f>
        <v>60</v>
      </c>
      <c r="FJ70" s="80">
        <f t="shared" si="5"/>
        <v>282.60000000000002</v>
      </c>
      <c r="FK70" s="80">
        <f>EU70*Prices!$B$13</f>
        <v>65</v>
      </c>
      <c r="FL70" s="80">
        <f t="shared" si="6"/>
        <v>287.60000000000002</v>
      </c>
      <c r="FM70" s="80">
        <f>EU70*Prices!$B$14</f>
        <v>77.5</v>
      </c>
      <c r="FN70" s="80">
        <f t="shared" si="7"/>
        <v>300.10000000000002</v>
      </c>
      <c r="FO70" s="80">
        <f>EU70*Prices!$B$15</f>
        <v>87.5</v>
      </c>
      <c r="FP70" s="80">
        <f t="shared" si="8"/>
        <v>310.10000000000002</v>
      </c>
      <c r="FQ70" s="80">
        <f>EU70*Prices!$B$16</f>
        <v>122.5</v>
      </c>
      <c r="FR70" s="80">
        <f t="shared" si="9"/>
        <v>345.1</v>
      </c>
      <c r="FS70" s="80">
        <f>EU70*Prices!$B$17</f>
        <v>0</v>
      </c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P70" s="73"/>
      <c r="GR70" s="74">
        <v>22</v>
      </c>
      <c r="GS70" s="49">
        <v>24</v>
      </c>
      <c r="GT70" s="55">
        <f t="shared" si="10"/>
        <v>2</v>
      </c>
      <c r="GU70" s="55">
        <f t="shared" si="11"/>
        <v>5</v>
      </c>
      <c r="GV70" s="75">
        <v>2</v>
      </c>
      <c r="GW70" s="75">
        <v>2</v>
      </c>
      <c r="GX70" s="76">
        <v>30</v>
      </c>
      <c r="GY70" s="75">
        <v>22</v>
      </c>
      <c r="GZ70" s="77">
        <f>(GY70*1.2)*(Prices!$B$5/32)</f>
        <v>33</v>
      </c>
      <c r="HA70" s="82">
        <f>(GY70*1.3)*(Prices!$C$4/32)</f>
        <v>57.2</v>
      </c>
      <c r="HB70" s="82">
        <f>GV70*Prices!$B$2+GW70*Prices!$B$3</f>
        <v>88.1</v>
      </c>
      <c r="HC70" s="79">
        <f>GU70*Prices!$B$9</f>
        <v>30</v>
      </c>
      <c r="HD70" s="80">
        <f t="shared" si="12"/>
        <v>238.3</v>
      </c>
      <c r="HE70" s="80">
        <f>GU70*Prices!$B$10</f>
        <v>45</v>
      </c>
      <c r="HF70" s="80">
        <f t="shared" si="13"/>
        <v>253.3</v>
      </c>
      <c r="HG70" s="80">
        <f>GU70*Prices!$B$11</f>
        <v>50</v>
      </c>
      <c r="HH70" s="80">
        <f t="shared" si="14"/>
        <v>258.3</v>
      </c>
      <c r="HI70" s="80">
        <f>GU70*Prices!$B$12</f>
        <v>60</v>
      </c>
      <c r="HJ70" s="80">
        <f t="shared" si="15"/>
        <v>268.3</v>
      </c>
      <c r="HK70" s="80">
        <f>GU70*Prices!$B$13</f>
        <v>65</v>
      </c>
      <c r="HL70" s="80">
        <f t="shared" si="16"/>
        <v>273.3</v>
      </c>
      <c r="HM70" s="80">
        <f>GU70*Prices!$B$14</f>
        <v>77.5</v>
      </c>
      <c r="HN70" s="80">
        <f t="shared" si="17"/>
        <v>285.8</v>
      </c>
      <c r="HO70" s="80">
        <f>GU70*Prices!$B$15</f>
        <v>87.5</v>
      </c>
      <c r="HP70" s="80">
        <f t="shared" si="18"/>
        <v>295.8</v>
      </c>
      <c r="HQ70" s="80">
        <f>GU70*Prices!$B$16</f>
        <v>122.5</v>
      </c>
      <c r="HR70" s="80">
        <f t="shared" si="19"/>
        <v>330.8</v>
      </c>
      <c r="HS70" s="80">
        <f>GU70*Prices!$B$17</f>
        <v>0</v>
      </c>
      <c r="HT70" s="80"/>
      <c r="HU70" s="80"/>
      <c r="HV70" s="80"/>
      <c r="HW70" s="80"/>
      <c r="HX70" s="80"/>
      <c r="HY70" s="80"/>
      <c r="HZ70" s="80"/>
      <c r="IA70" s="80"/>
      <c r="IB70" s="80"/>
      <c r="IC70" s="80"/>
      <c r="ID70" s="80"/>
      <c r="IE70" s="80"/>
      <c r="IF70" s="80"/>
      <c r="IG70" s="80"/>
      <c r="IH70" s="80"/>
      <c r="IP70" s="73"/>
      <c r="IQ70" s="73"/>
      <c r="IS70" s="74">
        <v>22</v>
      </c>
      <c r="IT70" s="49">
        <v>24</v>
      </c>
      <c r="IU70" s="55">
        <f t="shared" si="20"/>
        <v>2</v>
      </c>
      <c r="IV70" s="55">
        <f t="shared" si="21"/>
        <v>5</v>
      </c>
      <c r="IW70" s="75">
        <v>2</v>
      </c>
      <c r="IX70" s="75">
        <v>2</v>
      </c>
      <c r="IY70" s="76">
        <f t="shared" si="43"/>
        <v>82.399999999999991</v>
      </c>
      <c r="IZ70" s="75">
        <v>22</v>
      </c>
      <c r="JA70" s="77">
        <f>(IZ70*1.2)*(Prices!$B$5/32)</f>
        <v>33</v>
      </c>
      <c r="JB70" s="82">
        <f>(IZ70*1.3)*(Prices!$B$4/32)</f>
        <v>71.5</v>
      </c>
      <c r="JC70" s="82">
        <f>IW70*Prices!$B$2+IX70*Prices!$B$3</f>
        <v>88.1</v>
      </c>
      <c r="JD70" s="79">
        <f>IV70*Prices!$B$9</f>
        <v>30</v>
      </c>
      <c r="JE70" s="80">
        <f t="shared" si="22"/>
        <v>305</v>
      </c>
      <c r="JF70" s="80">
        <f>IV70*Prices!$B$10</f>
        <v>45</v>
      </c>
      <c r="JG70" s="80">
        <f t="shared" si="23"/>
        <v>320</v>
      </c>
      <c r="JH70" s="80">
        <f>IV70*Prices!$B$11</f>
        <v>50</v>
      </c>
      <c r="JI70" s="80">
        <f t="shared" si="24"/>
        <v>325</v>
      </c>
      <c r="JJ70" s="80">
        <f>IV70*Prices!$B$12</f>
        <v>60</v>
      </c>
      <c r="JK70" s="80">
        <f t="shared" si="25"/>
        <v>335</v>
      </c>
      <c r="JL70" s="80">
        <f>IV70*Prices!$B$13</f>
        <v>65</v>
      </c>
      <c r="JM70" s="80">
        <f t="shared" si="26"/>
        <v>340</v>
      </c>
      <c r="JN70" s="80">
        <f>IV70*Prices!$B$14</f>
        <v>77.5</v>
      </c>
      <c r="JO70" s="80">
        <f t="shared" si="27"/>
        <v>352.5</v>
      </c>
      <c r="JP70" s="80">
        <f>IV70*Prices!$B$15</f>
        <v>87.5</v>
      </c>
      <c r="JQ70" s="80">
        <f t="shared" si="28"/>
        <v>362.5</v>
      </c>
      <c r="JR70" s="80">
        <f>IV70*Prices!$B$16</f>
        <v>122.5</v>
      </c>
      <c r="JS70" s="80">
        <f t="shared" si="29"/>
        <v>397.5</v>
      </c>
      <c r="JT70" s="80">
        <f>IV70*Prices!$B$17</f>
        <v>0</v>
      </c>
      <c r="JU70" s="80"/>
      <c r="JV70" s="80"/>
      <c r="JW70" s="80"/>
      <c r="JX70" s="80"/>
      <c r="JY70" s="80"/>
      <c r="JZ70" s="80"/>
      <c r="KA70" s="80"/>
      <c r="KB70" s="80"/>
      <c r="KC70" s="80"/>
      <c r="KD70" s="80"/>
      <c r="KE70" s="80"/>
      <c r="KF70" s="80"/>
      <c r="KG70" s="80"/>
      <c r="KH70" s="80"/>
      <c r="KI70" s="80"/>
      <c r="KJ70" s="80"/>
      <c r="KK70" s="80"/>
      <c r="KL70" s="80"/>
      <c r="KM70" s="80"/>
      <c r="KN70" s="80"/>
      <c r="KO70" s="80"/>
      <c r="KP70" s="80"/>
      <c r="KQ70" s="80"/>
      <c r="KR70" s="80"/>
      <c r="KS70" s="80"/>
      <c r="KT70" s="80"/>
      <c r="KU70" s="80"/>
      <c r="KV70" s="80"/>
      <c r="KW70" s="80"/>
      <c r="KX70" s="80"/>
      <c r="KY70" s="80"/>
      <c r="KZ70" s="80"/>
      <c r="LA70" s="197">
        <v>2</v>
      </c>
      <c r="LB70" s="200">
        <v>0</v>
      </c>
      <c r="LC70" s="82">
        <f t="shared" si="44"/>
        <v>52.199999999999996</v>
      </c>
      <c r="LD70" s="82">
        <f t="shared" si="45"/>
        <v>69.3</v>
      </c>
      <c r="LE70" s="82">
        <f t="shared" si="46"/>
        <v>11</v>
      </c>
      <c r="LF70" s="82">
        <f t="shared" si="47"/>
        <v>41.199999999999996</v>
      </c>
      <c r="LG70" s="80">
        <f t="shared" si="48"/>
        <v>58.3</v>
      </c>
      <c r="LH70" s="234">
        <f t="shared" si="49"/>
        <v>82.399999999999991</v>
      </c>
      <c r="LI70" s="73"/>
      <c r="LK70" s="74">
        <v>22</v>
      </c>
      <c r="LL70" s="49">
        <v>24</v>
      </c>
      <c r="LM70" s="55">
        <f t="shared" si="30"/>
        <v>2</v>
      </c>
      <c r="LN70" s="55">
        <f t="shared" si="31"/>
        <v>5</v>
      </c>
      <c r="LO70" s="75">
        <v>2</v>
      </c>
      <c r="LP70" s="75">
        <v>2</v>
      </c>
      <c r="LQ70" s="76">
        <f t="shared" si="50"/>
        <v>82.399999999999991</v>
      </c>
      <c r="LR70" s="75">
        <v>22</v>
      </c>
      <c r="LS70" s="77">
        <f>(LR70*1.2)*(Prices!$B$5/32)</f>
        <v>33</v>
      </c>
      <c r="LT70" s="82">
        <f>(LR70*1.3)*(Prices!$C$4/32)</f>
        <v>57.2</v>
      </c>
      <c r="LU70" s="82">
        <f>LO70*Prices!$B$2+LP70*Prices!$B$3</f>
        <v>88.1</v>
      </c>
      <c r="LV70" s="79">
        <f>LN70*Prices!$B$9</f>
        <v>30</v>
      </c>
      <c r="LW70" s="80">
        <f t="shared" si="32"/>
        <v>290.7</v>
      </c>
      <c r="LX70" s="80">
        <f>LN70*Prices!$B$10</f>
        <v>45</v>
      </c>
      <c r="LY70" s="80">
        <f t="shared" si="33"/>
        <v>305.7</v>
      </c>
      <c r="LZ70" s="80">
        <f>LN70*Prices!$B$11</f>
        <v>50</v>
      </c>
      <c r="MA70" s="80">
        <f t="shared" si="34"/>
        <v>310.7</v>
      </c>
      <c r="MB70" s="80">
        <f>LN70*Prices!$B$12</f>
        <v>60</v>
      </c>
      <c r="MC70" s="80">
        <f t="shared" si="35"/>
        <v>320.7</v>
      </c>
      <c r="MD70" s="80">
        <f>LN70*Prices!$B$13</f>
        <v>65</v>
      </c>
      <c r="ME70" s="80">
        <f t="shared" si="36"/>
        <v>325.7</v>
      </c>
      <c r="MF70" s="80">
        <f>LN70*Prices!$B$14</f>
        <v>77.5</v>
      </c>
      <c r="MG70" s="80">
        <f t="shared" si="37"/>
        <v>338.2</v>
      </c>
      <c r="MH70" s="80">
        <f>LN70*Prices!$B$15</f>
        <v>87.5</v>
      </c>
      <c r="MI70" s="80">
        <f t="shared" si="38"/>
        <v>348.2</v>
      </c>
      <c r="MJ70" s="80">
        <f>LN70*Prices!$B$16</f>
        <v>122.5</v>
      </c>
      <c r="MK70" s="80">
        <f t="shared" si="39"/>
        <v>383.2</v>
      </c>
      <c r="ML70" s="80">
        <f>LN70*Prices!$B$17</f>
        <v>0</v>
      </c>
      <c r="MM70" s="80"/>
      <c r="MN70" s="80"/>
      <c r="MO70" s="80"/>
      <c r="MP70" s="80"/>
      <c r="MQ70" s="80"/>
      <c r="MR70" s="80"/>
      <c r="MS70" s="80"/>
      <c r="MT70" s="80"/>
      <c r="MU70" s="80"/>
      <c r="MV70" s="80"/>
      <c r="MW70" s="80"/>
      <c r="MX70" s="80"/>
      <c r="MY70" s="80"/>
      <c r="MZ70" s="80"/>
      <c r="NA70" s="80"/>
    </row>
    <row r="71" spans="1:365" ht="18" customHeight="1" thickBot="1" x14ac:dyDescent="0.3">
      <c r="A71" s="277"/>
      <c r="B71" s="278"/>
      <c r="C71" s="278"/>
      <c r="D71" s="279"/>
      <c r="E71" s="280"/>
      <c r="F71" s="281"/>
      <c r="G71" s="26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55"/>
      <c r="X71" s="55"/>
      <c r="Y71" s="55"/>
      <c r="Z71" s="55"/>
      <c r="AA71" s="55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55"/>
      <c r="BN71" s="72"/>
      <c r="BO71" s="72"/>
      <c r="BP71" s="72"/>
      <c r="BQ71" s="72"/>
      <c r="BR71" s="72"/>
      <c r="BS71" s="72"/>
      <c r="BT71" s="55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55"/>
      <c r="CL71" s="55"/>
      <c r="CM71" s="55"/>
      <c r="CN71" s="55"/>
      <c r="CO71" s="55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55"/>
      <c r="EB71" s="55"/>
      <c r="EC71" s="72"/>
      <c r="ED71" s="72"/>
      <c r="EE71" s="72"/>
      <c r="EF71" s="72"/>
      <c r="EG71" s="72"/>
      <c r="EH71" s="72"/>
      <c r="EI71" s="55"/>
      <c r="EJ71" s="55"/>
      <c r="EK71" s="55"/>
      <c r="EL71" s="55"/>
      <c r="EM71" s="55"/>
      <c r="EN71" s="55"/>
      <c r="EO71" s="73"/>
      <c r="EP71" s="73"/>
      <c r="ER71" s="74"/>
      <c r="EZ71" s="77"/>
      <c r="FC71" s="79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P71" s="73"/>
      <c r="GR71" s="74"/>
      <c r="GS71" s="49"/>
      <c r="GT71" s="55"/>
      <c r="GU71" s="55"/>
      <c r="GV71" s="75"/>
      <c r="GW71" s="75"/>
      <c r="GX71" s="76"/>
      <c r="GZ71" s="77"/>
      <c r="HA71" s="82"/>
      <c r="HB71" s="82"/>
      <c r="HC71" s="79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P71" s="73"/>
      <c r="IQ71" s="73"/>
      <c r="IS71" s="74"/>
      <c r="IT71" s="49"/>
      <c r="IW71" s="75"/>
      <c r="IX71" s="75"/>
      <c r="IY71" s="76"/>
      <c r="IZ71" s="75"/>
      <c r="JA71" s="77"/>
      <c r="JB71" s="82"/>
      <c r="JC71" s="82"/>
      <c r="JD71" s="79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  <c r="KY71" s="80"/>
      <c r="KZ71" s="80"/>
      <c r="LF71" s="82"/>
      <c r="LG71" s="80"/>
      <c r="LH71" s="234"/>
      <c r="LI71" s="73"/>
      <c r="LK71" s="74"/>
      <c r="LL71" s="49"/>
      <c r="LO71" s="75"/>
      <c r="LP71" s="75"/>
      <c r="LQ71" s="76"/>
      <c r="LR71" s="75"/>
      <c r="LS71" s="77"/>
      <c r="LT71" s="82"/>
      <c r="LU71" s="82"/>
      <c r="LV71" s="79"/>
      <c r="LW71" s="80"/>
      <c r="LX71" s="80"/>
      <c r="LY71" s="80"/>
      <c r="LZ71" s="80"/>
      <c r="MA71" s="80"/>
      <c r="MB71" s="80"/>
      <c r="MC71" s="80"/>
      <c r="MD71" s="80"/>
      <c r="ME71" s="80"/>
      <c r="MF71" s="80"/>
      <c r="MG71" s="80"/>
      <c r="MH71" s="80"/>
      <c r="MI71" s="80"/>
      <c r="MJ71" s="80"/>
      <c r="MK71" s="80"/>
      <c r="ML71" s="80"/>
      <c r="MM71" s="80"/>
      <c r="MN71" s="80"/>
      <c r="MO71" s="80"/>
      <c r="MP71" s="80"/>
      <c r="MQ71" s="80"/>
      <c r="MR71" s="80"/>
      <c r="MS71" s="80"/>
      <c r="MT71" s="80"/>
      <c r="MU71" s="80"/>
      <c r="MV71" s="80"/>
      <c r="MW71" s="80"/>
      <c r="MX71" s="80"/>
      <c r="MY71" s="80"/>
      <c r="MZ71" s="80"/>
      <c r="NA71" s="80"/>
    </row>
    <row r="72" spans="1:365" ht="18" customHeight="1" x14ac:dyDescent="0.25">
      <c r="A72" s="151" t="s">
        <v>172</v>
      </c>
      <c r="B72" s="152" t="s">
        <v>93</v>
      </c>
      <c r="C72" s="152" t="str">
        <f t="shared" si="40"/>
        <v>Base Cab: 2 doors - shelf (22" to 24")</v>
      </c>
      <c r="D72" s="121" t="s">
        <v>173</v>
      </c>
      <c r="E72" s="153" t="s">
        <v>103</v>
      </c>
      <c r="F72" s="266" t="s">
        <v>172</v>
      </c>
      <c r="G72" s="261">
        <f>ROUND(FD72/Prices!$B$27,0)</f>
        <v>393</v>
      </c>
      <c r="H72" s="71">
        <f>G72*Prices!$B$6+G72</f>
        <v>451.95</v>
      </c>
      <c r="I72" s="71">
        <f>ROUND(FF72/Prices!$B$27,0)</f>
        <v>428</v>
      </c>
      <c r="J72" s="71">
        <f>I72*Prices!$B$6+I72</f>
        <v>492.2</v>
      </c>
      <c r="K72" s="71">
        <f>ROUND(FH72/Prices!$B$27,0)</f>
        <v>440</v>
      </c>
      <c r="L72" s="71">
        <f>K72*Prices!$B$6+K72</f>
        <v>506</v>
      </c>
      <c r="M72" s="71">
        <f>ROUND(FJ72/Prices!$B$27,0)</f>
        <v>464</v>
      </c>
      <c r="N72" s="71">
        <f>M72*Prices!$B$6+M72</f>
        <v>533.6</v>
      </c>
      <c r="O72" s="71">
        <f>ROUND(FL72/Prices!$B$27,0)</f>
        <v>476</v>
      </c>
      <c r="P72" s="71">
        <f>O72*Prices!$B$6+O72</f>
        <v>547.4</v>
      </c>
      <c r="Q72" s="71">
        <f>ROUND(FN72/Prices!$B$27,0)</f>
        <v>506</v>
      </c>
      <c r="R72" s="71">
        <f>Q72*Prices!$B$6+Q72</f>
        <v>581.9</v>
      </c>
      <c r="S72" s="71">
        <f>ROUND(FP72/Prices!$B$27,0)</f>
        <v>530</v>
      </c>
      <c r="T72" s="71">
        <f>S72*Prices!$B$6+S72</f>
        <v>609.5</v>
      </c>
      <c r="U72" s="71">
        <f>ROUND(FR72/Prices!$B$27,0)</f>
        <v>613</v>
      </c>
      <c r="V72" s="71">
        <f>U72*Prices!$B$6+U72</f>
        <v>704.95</v>
      </c>
      <c r="W72" s="55"/>
      <c r="X72" s="55"/>
      <c r="Y72" s="55"/>
      <c r="Z72" s="55"/>
      <c r="AA72" s="55"/>
      <c r="AB72" s="71">
        <f>ROUND(HD72/Prices!$B$27,0)</f>
        <v>354</v>
      </c>
      <c r="AC72" s="71">
        <f>AB72*Prices!$B$6+AB72</f>
        <v>407.1</v>
      </c>
      <c r="AD72" s="71">
        <f>ROUND(HF72/Prices!$B$27,0)</f>
        <v>390</v>
      </c>
      <c r="AE72" s="71">
        <f>AD72*Prices!$B$6+AD72</f>
        <v>448.5</v>
      </c>
      <c r="AF72" s="71">
        <f>ROUND(HH72/Prices!$B$27,0)</f>
        <v>402</v>
      </c>
      <c r="AG72" s="71">
        <f>AF72*Prices!$B$6+AF72</f>
        <v>462.3</v>
      </c>
      <c r="AH72" s="71">
        <f>ROUND(HJ72/Prices!$B$27,0)</f>
        <v>425</v>
      </c>
      <c r="AI72" s="71">
        <f>AH72*Prices!$B$6+AH72</f>
        <v>488.75</v>
      </c>
      <c r="AJ72" s="71">
        <f>ROUND(HL72/Prices!$B$27,0)</f>
        <v>437</v>
      </c>
      <c r="AK72" s="71">
        <f>AJ72*Prices!$B$6+AJ72</f>
        <v>502.55</v>
      </c>
      <c r="AL72" s="71">
        <f>ROUND(HN72/Prices!$B$27,0)</f>
        <v>467</v>
      </c>
      <c r="AM72" s="71">
        <f>AL72*Prices!$B$6+AL72</f>
        <v>537.04999999999995</v>
      </c>
      <c r="AN72" s="71">
        <f>ROUND(HP72/Prices!$B$27,0)</f>
        <v>491</v>
      </c>
      <c r="AO72" s="71">
        <f>AN72*Prices!$B$6+AN72</f>
        <v>564.65</v>
      </c>
      <c r="AP72" s="71">
        <f>ROUND(HR72/Prices!$B$27,0)</f>
        <v>574</v>
      </c>
      <c r="AQ72" s="71">
        <f>AP72*Prices!$B$6+AP72</f>
        <v>660.1</v>
      </c>
      <c r="AW72" s="71">
        <f t="shared" si="57"/>
        <v>354</v>
      </c>
      <c r="AX72" s="71">
        <f t="shared" si="57"/>
        <v>407.1</v>
      </c>
      <c r="AY72" s="71">
        <f t="shared" si="57"/>
        <v>390</v>
      </c>
      <c r="AZ72" s="71">
        <f t="shared" si="57"/>
        <v>448.5</v>
      </c>
      <c r="BA72" s="71">
        <f t="shared" si="57"/>
        <v>402</v>
      </c>
      <c r="BB72" s="71">
        <f t="shared" si="57"/>
        <v>462.3</v>
      </c>
      <c r="BC72" s="71">
        <f t="shared" si="57"/>
        <v>425</v>
      </c>
      <c r="BD72" s="71">
        <f t="shared" si="57"/>
        <v>488.75</v>
      </c>
      <c r="BE72" s="71">
        <f t="shared" si="57"/>
        <v>437</v>
      </c>
      <c r="BF72" s="71">
        <f t="shared" si="57"/>
        <v>502.55</v>
      </c>
      <c r="BG72" s="71">
        <f t="shared" si="57"/>
        <v>467</v>
      </c>
      <c r="BH72" s="71">
        <f t="shared" si="57"/>
        <v>537.04999999999995</v>
      </c>
      <c r="BI72" s="71">
        <f t="shared" si="57"/>
        <v>491</v>
      </c>
      <c r="BJ72" s="71">
        <f t="shared" si="57"/>
        <v>564.65</v>
      </c>
      <c r="BK72" s="71">
        <f t="shared" si="57"/>
        <v>574</v>
      </c>
      <c r="BL72" s="71">
        <f t="shared" si="51"/>
        <v>660.1</v>
      </c>
      <c r="BM72" s="55"/>
      <c r="BN72" s="72"/>
      <c r="BO72" s="72"/>
      <c r="BP72" s="72"/>
      <c r="BQ72" s="72"/>
      <c r="BR72" s="72"/>
      <c r="BS72" s="72"/>
      <c r="BT72" s="55"/>
      <c r="BU72" s="71">
        <f>ROUND(JE72/Prices!$B$27,0)</f>
        <v>393</v>
      </c>
      <c r="BV72" s="71">
        <f>BU72*Prices!$B$6+BU72</f>
        <v>451.95</v>
      </c>
      <c r="BW72" s="71">
        <f>ROUND(JG72/Prices!$B$27,0)</f>
        <v>428</v>
      </c>
      <c r="BX72" s="71">
        <f>BW72*Prices!$B$6+BW72</f>
        <v>492.2</v>
      </c>
      <c r="BY72" s="71">
        <f>ROUND(JI72/Prices!$B$27,0)</f>
        <v>440</v>
      </c>
      <c r="BZ72" s="71">
        <f>BY72*Prices!$B$6+BY72</f>
        <v>506</v>
      </c>
      <c r="CA72" s="71">
        <f>ROUND(JK72/Prices!$B$27,0)</f>
        <v>464</v>
      </c>
      <c r="CB72" s="71">
        <f>CA72*Prices!$B$6+CA72</f>
        <v>533.6</v>
      </c>
      <c r="CC72" s="71">
        <f>ROUND(JM72/Prices!$B$27,0)</f>
        <v>476</v>
      </c>
      <c r="CD72" s="71">
        <f>CC72*Prices!$B$6+CC72</f>
        <v>547.4</v>
      </c>
      <c r="CE72" s="71">
        <f>ROUND(JO72/Prices!$B$27,0)</f>
        <v>506</v>
      </c>
      <c r="CF72" s="71">
        <f>CE72*Prices!$B$6+CE72</f>
        <v>581.9</v>
      </c>
      <c r="CG72" s="71">
        <f>ROUND(JQ72/Prices!$B$27,0)</f>
        <v>530</v>
      </c>
      <c r="CH72" s="71">
        <f>CG72*Prices!$B$6+CG72</f>
        <v>609.5</v>
      </c>
      <c r="CI72" s="71">
        <f>ROUND(JS72/Prices!$B$27,0)</f>
        <v>613</v>
      </c>
      <c r="CJ72" s="71">
        <f>CI72*Prices!$B$6+CI72</f>
        <v>704.95</v>
      </c>
      <c r="CK72" s="55"/>
      <c r="CL72" s="55"/>
      <c r="CM72" s="55"/>
      <c r="CN72" s="55"/>
      <c r="CO72" s="55"/>
      <c r="CP72" s="71">
        <f>ROUND(LW72/Prices!$B$27,0)</f>
        <v>354</v>
      </c>
      <c r="CQ72" s="71">
        <f>CP72*Prices!$B$6+CP72</f>
        <v>407.1</v>
      </c>
      <c r="CR72" s="71">
        <f>ROUND(LY72/Prices!$B$27,0)</f>
        <v>390</v>
      </c>
      <c r="CS72" s="71">
        <f>CR72*Prices!$B$6+CR72</f>
        <v>448.5</v>
      </c>
      <c r="CT72" s="71">
        <f>ROUND(MA72/Prices!$B$27,0)</f>
        <v>402</v>
      </c>
      <c r="CU72" s="71">
        <f>CT72*Prices!$B$6+CT72</f>
        <v>462.3</v>
      </c>
      <c r="CV72" s="71">
        <f>ROUND(MC72/Prices!$B$27,0)</f>
        <v>425</v>
      </c>
      <c r="CW72" s="71">
        <f>CV72*Prices!$B$6+CV72</f>
        <v>488.75</v>
      </c>
      <c r="CX72" s="71">
        <f>ROUND(ME72/Prices!$B$27,0)</f>
        <v>437</v>
      </c>
      <c r="CY72" s="71">
        <f>CX72*Prices!$B$6+CX72</f>
        <v>502.55</v>
      </c>
      <c r="CZ72" s="71">
        <f>ROUND(MG72/Prices!$B$27,0)</f>
        <v>467</v>
      </c>
      <c r="DA72" s="71">
        <f>CZ72*Prices!$B$6+CZ72</f>
        <v>537.04999999999995</v>
      </c>
      <c r="DB72" s="71">
        <f>ROUND(MI72/Prices!$B$27,0)</f>
        <v>491</v>
      </c>
      <c r="DC72" s="71">
        <f>DB72*Prices!$B$6+DB72</f>
        <v>564.65</v>
      </c>
      <c r="DD72" s="71">
        <f>ROUND(MK72/Prices!$B$27,0)</f>
        <v>574</v>
      </c>
      <c r="DE72" s="71">
        <f>DD72*Prices!$B$6+DD72</f>
        <v>660.1</v>
      </c>
      <c r="DK72" s="71">
        <f t="shared" si="58"/>
        <v>354</v>
      </c>
      <c r="DL72" s="71">
        <f t="shared" si="58"/>
        <v>407.1</v>
      </c>
      <c r="DM72" s="71">
        <f t="shared" si="58"/>
        <v>390</v>
      </c>
      <c r="DN72" s="71">
        <f t="shared" si="58"/>
        <v>448.5</v>
      </c>
      <c r="DO72" s="71">
        <f t="shared" si="58"/>
        <v>402</v>
      </c>
      <c r="DP72" s="71">
        <f t="shared" si="58"/>
        <v>462.3</v>
      </c>
      <c r="DQ72" s="71">
        <f t="shared" si="58"/>
        <v>425</v>
      </c>
      <c r="DR72" s="71">
        <f t="shared" si="58"/>
        <v>488.75</v>
      </c>
      <c r="DS72" s="71">
        <f t="shared" si="58"/>
        <v>437</v>
      </c>
      <c r="DT72" s="71">
        <f t="shared" si="58"/>
        <v>502.55</v>
      </c>
      <c r="DU72" s="71">
        <f t="shared" si="58"/>
        <v>467</v>
      </c>
      <c r="DV72" s="71">
        <f t="shared" si="58"/>
        <v>537.04999999999995</v>
      </c>
      <c r="DW72" s="71">
        <f t="shared" si="58"/>
        <v>491</v>
      </c>
      <c r="DX72" s="71">
        <f t="shared" si="58"/>
        <v>564.65</v>
      </c>
      <c r="DY72" s="71">
        <f t="shared" si="58"/>
        <v>574</v>
      </c>
      <c r="DZ72" s="71">
        <f t="shared" si="52"/>
        <v>660.1</v>
      </c>
      <c r="EA72" s="55"/>
      <c r="EB72" s="55"/>
      <c r="EC72" s="72"/>
      <c r="ED72" s="72"/>
      <c r="EE72" s="72"/>
      <c r="EF72" s="72"/>
      <c r="EG72" s="72"/>
      <c r="EH72" s="72"/>
      <c r="EI72" s="55"/>
      <c r="EJ72" s="55"/>
      <c r="EK72" s="55"/>
      <c r="EL72" s="55"/>
      <c r="EM72" s="55"/>
      <c r="EN72" s="55"/>
      <c r="EO72" s="73"/>
      <c r="EP72" s="73"/>
      <c r="ER72" s="74">
        <v>29</v>
      </c>
      <c r="ES72" s="49">
        <v>24</v>
      </c>
      <c r="ET72" s="55">
        <f t="shared" si="41"/>
        <v>2</v>
      </c>
      <c r="EU72" s="55">
        <f t="shared" si="42"/>
        <v>5</v>
      </c>
      <c r="EW72" s="75">
        <v>4</v>
      </c>
      <c r="EY72" s="75">
        <v>25</v>
      </c>
      <c r="EZ72" s="77">
        <f>(EY72*1.2)*(Prices!$B$5/32)</f>
        <v>37.5</v>
      </c>
      <c r="FA72" s="82">
        <f>(EY72*1.3)*(Prices!$B$4/32)</f>
        <v>81.25</v>
      </c>
      <c r="FB72" s="82">
        <f>EV72*Prices!$B$2+EW72*Prices!$B$3</f>
        <v>16.2</v>
      </c>
      <c r="FC72" s="79">
        <f>EU72*Prices!$B$9</f>
        <v>30</v>
      </c>
      <c r="FD72" s="80">
        <f t="shared" si="2"/>
        <v>164.95</v>
      </c>
      <c r="FE72" s="80">
        <f>EU72*Prices!$B$10</f>
        <v>45</v>
      </c>
      <c r="FF72" s="80">
        <f t="shared" si="3"/>
        <v>179.95</v>
      </c>
      <c r="FG72" s="80">
        <f>EU72*Prices!$B$11</f>
        <v>50</v>
      </c>
      <c r="FH72" s="80">
        <f t="shared" si="4"/>
        <v>184.95</v>
      </c>
      <c r="FI72" s="80">
        <f>EU72*Prices!$B$12</f>
        <v>60</v>
      </c>
      <c r="FJ72" s="80">
        <f t="shared" si="5"/>
        <v>194.95</v>
      </c>
      <c r="FK72" s="80">
        <f>EU72*Prices!$B$13</f>
        <v>65</v>
      </c>
      <c r="FL72" s="80">
        <f t="shared" si="6"/>
        <v>199.95</v>
      </c>
      <c r="FM72" s="80">
        <f>EU72*Prices!$B$14</f>
        <v>77.5</v>
      </c>
      <c r="FN72" s="80">
        <f t="shared" si="7"/>
        <v>212.45</v>
      </c>
      <c r="FO72" s="80">
        <f>EU72*Prices!$B$15</f>
        <v>87.5</v>
      </c>
      <c r="FP72" s="80">
        <f t="shared" si="8"/>
        <v>222.45</v>
      </c>
      <c r="FQ72" s="80">
        <f>EU72*Prices!$B$16</f>
        <v>122.5</v>
      </c>
      <c r="FR72" s="80">
        <f t="shared" si="9"/>
        <v>257.45</v>
      </c>
      <c r="FS72" s="80">
        <f>EU72*Prices!$B$17</f>
        <v>0</v>
      </c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P72" s="73"/>
      <c r="GR72" s="74">
        <v>29</v>
      </c>
      <c r="GS72" s="49">
        <v>24</v>
      </c>
      <c r="GT72" s="55">
        <f t="shared" si="10"/>
        <v>2</v>
      </c>
      <c r="GU72" s="55">
        <f t="shared" si="11"/>
        <v>5</v>
      </c>
      <c r="GV72" s="75"/>
      <c r="GW72" s="75">
        <v>4</v>
      </c>
      <c r="GX72" s="76"/>
      <c r="GY72" s="75">
        <v>25</v>
      </c>
      <c r="GZ72" s="77">
        <f>(GY72*1.2)*(Prices!$B$5/32)</f>
        <v>37.5</v>
      </c>
      <c r="HA72" s="82">
        <f>(GY72*1.3)*(Prices!$C$4/32)</f>
        <v>65</v>
      </c>
      <c r="HB72" s="82">
        <f>GV72*Prices!$B$2+GW72*Prices!$B$3</f>
        <v>16.2</v>
      </c>
      <c r="HC72" s="79">
        <f>GU72*Prices!$B$9</f>
        <v>30</v>
      </c>
      <c r="HD72" s="80">
        <f t="shared" si="12"/>
        <v>148.69999999999999</v>
      </c>
      <c r="HE72" s="80">
        <f>GU72*Prices!$B$10</f>
        <v>45</v>
      </c>
      <c r="HF72" s="80">
        <f t="shared" si="13"/>
        <v>163.69999999999999</v>
      </c>
      <c r="HG72" s="80">
        <f>GU72*Prices!$B$11</f>
        <v>50</v>
      </c>
      <c r="HH72" s="80">
        <f t="shared" si="14"/>
        <v>168.7</v>
      </c>
      <c r="HI72" s="80">
        <f>GU72*Prices!$B$12</f>
        <v>60</v>
      </c>
      <c r="HJ72" s="80">
        <f t="shared" si="15"/>
        <v>178.7</v>
      </c>
      <c r="HK72" s="80">
        <f>GU72*Prices!$B$13</f>
        <v>65</v>
      </c>
      <c r="HL72" s="80">
        <f t="shared" si="16"/>
        <v>183.7</v>
      </c>
      <c r="HM72" s="80">
        <f>GU72*Prices!$B$14</f>
        <v>77.5</v>
      </c>
      <c r="HN72" s="80">
        <f t="shared" si="17"/>
        <v>196.2</v>
      </c>
      <c r="HO72" s="80">
        <f>GU72*Prices!$B$15</f>
        <v>87.5</v>
      </c>
      <c r="HP72" s="80">
        <f t="shared" si="18"/>
        <v>206.2</v>
      </c>
      <c r="HQ72" s="80">
        <f>GU72*Prices!$B$16</f>
        <v>122.5</v>
      </c>
      <c r="HR72" s="80">
        <f t="shared" si="19"/>
        <v>241.2</v>
      </c>
      <c r="HS72" s="80">
        <f>GU72*Prices!$B$17</f>
        <v>0</v>
      </c>
      <c r="HT72" s="80"/>
      <c r="HU72" s="80"/>
      <c r="HV72" s="80"/>
      <c r="HW72" s="80"/>
      <c r="HX72" s="80"/>
      <c r="HY72" s="80"/>
      <c r="HZ72" s="80"/>
      <c r="IA72" s="80"/>
      <c r="IB72" s="80"/>
      <c r="IC72" s="80"/>
      <c r="ID72" s="80"/>
      <c r="IE72" s="80"/>
      <c r="IF72" s="80"/>
      <c r="IG72" s="80"/>
      <c r="IH72" s="80"/>
      <c r="IP72" s="73"/>
      <c r="IQ72" s="73"/>
      <c r="IS72" s="74">
        <v>29</v>
      </c>
      <c r="IT72" s="49">
        <v>24</v>
      </c>
      <c r="IU72" s="55">
        <f t="shared" si="20"/>
        <v>2</v>
      </c>
      <c r="IV72" s="55">
        <f t="shared" si="21"/>
        <v>5</v>
      </c>
      <c r="IW72" s="75"/>
      <c r="IX72" s="75">
        <v>4</v>
      </c>
      <c r="IY72" s="76">
        <f t="shared" si="43"/>
        <v>0</v>
      </c>
      <c r="IZ72" s="75">
        <v>25</v>
      </c>
      <c r="JA72" s="77">
        <f>(IZ72*1.2)*(Prices!$B$5/32)</f>
        <v>37.5</v>
      </c>
      <c r="JB72" s="82">
        <f>(IZ72*1.3)*(Prices!$B$4/32)</f>
        <v>81.25</v>
      </c>
      <c r="JC72" s="82">
        <f>IW72*Prices!$B$2+IX72*Prices!$B$3</f>
        <v>16.2</v>
      </c>
      <c r="JD72" s="79">
        <f>IV72*Prices!$B$9</f>
        <v>30</v>
      </c>
      <c r="JE72" s="80">
        <f t="shared" si="22"/>
        <v>164.95</v>
      </c>
      <c r="JF72" s="80">
        <f>IV72*Prices!$B$10</f>
        <v>45</v>
      </c>
      <c r="JG72" s="80">
        <f t="shared" si="23"/>
        <v>179.95</v>
      </c>
      <c r="JH72" s="80">
        <f>IV72*Prices!$B$11</f>
        <v>50</v>
      </c>
      <c r="JI72" s="80">
        <f t="shared" si="24"/>
        <v>184.95</v>
      </c>
      <c r="JJ72" s="80">
        <f>IV72*Prices!$B$12</f>
        <v>60</v>
      </c>
      <c r="JK72" s="80">
        <f t="shared" si="25"/>
        <v>194.95</v>
      </c>
      <c r="JL72" s="80">
        <f>IV72*Prices!$B$13</f>
        <v>65</v>
      </c>
      <c r="JM72" s="80">
        <f t="shared" si="26"/>
        <v>199.95</v>
      </c>
      <c r="JN72" s="80">
        <f>IV72*Prices!$B$14</f>
        <v>77.5</v>
      </c>
      <c r="JO72" s="80">
        <f t="shared" si="27"/>
        <v>212.45</v>
      </c>
      <c r="JP72" s="80">
        <f>IV72*Prices!$B$15</f>
        <v>87.5</v>
      </c>
      <c r="JQ72" s="80">
        <f t="shared" si="28"/>
        <v>222.45</v>
      </c>
      <c r="JR72" s="80">
        <f>IV72*Prices!$B$16</f>
        <v>122.5</v>
      </c>
      <c r="JS72" s="80">
        <f t="shared" si="29"/>
        <v>257.45</v>
      </c>
      <c r="JT72" s="80">
        <f>IV72*Prices!$B$17</f>
        <v>0</v>
      </c>
      <c r="JU72" s="80"/>
      <c r="JV72" s="80"/>
      <c r="JW72" s="80"/>
      <c r="JX72" s="80"/>
      <c r="JY72" s="80"/>
      <c r="JZ72" s="80"/>
      <c r="KA72" s="80"/>
      <c r="KB72" s="80"/>
      <c r="KC72" s="80"/>
      <c r="KD72" s="80"/>
      <c r="KE72" s="80"/>
      <c r="KF72" s="80"/>
      <c r="KG72" s="80"/>
      <c r="KH72" s="80"/>
      <c r="KI72" s="80"/>
      <c r="KJ72" s="80"/>
      <c r="KK72" s="80"/>
      <c r="KL72" s="80"/>
      <c r="KM72" s="80"/>
      <c r="KN72" s="80"/>
      <c r="KO72" s="80"/>
      <c r="KP72" s="80"/>
      <c r="KQ72" s="80"/>
      <c r="KR72" s="80"/>
      <c r="KS72" s="80"/>
      <c r="KT72" s="80"/>
      <c r="KU72" s="80"/>
      <c r="KV72" s="80"/>
      <c r="KW72" s="80"/>
      <c r="KX72" s="80"/>
      <c r="KY72" s="80"/>
      <c r="KZ72" s="80"/>
      <c r="LA72" s="197">
        <v>0</v>
      </c>
      <c r="LB72" s="200">
        <v>0</v>
      </c>
      <c r="LC72" s="82">
        <f t="shared" si="44"/>
        <v>52.199999999999996</v>
      </c>
      <c r="LD72" s="82">
        <f t="shared" si="45"/>
        <v>69.3</v>
      </c>
      <c r="LE72" s="82">
        <f t="shared" si="46"/>
        <v>11</v>
      </c>
      <c r="LF72" s="82">
        <f t="shared" si="47"/>
        <v>41.199999999999996</v>
      </c>
      <c r="LG72" s="80">
        <f t="shared" si="48"/>
        <v>58.3</v>
      </c>
      <c r="LH72" s="234">
        <f t="shared" si="49"/>
        <v>0</v>
      </c>
      <c r="LI72" s="73"/>
      <c r="LK72" s="74">
        <v>29</v>
      </c>
      <c r="LL72" s="49">
        <v>24</v>
      </c>
      <c r="LM72" s="55">
        <f t="shared" si="30"/>
        <v>2</v>
      </c>
      <c r="LN72" s="55">
        <f t="shared" si="31"/>
        <v>5</v>
      </c>
      <c r="LO72" s="75"/>
      <c r="LP72" s="75">
        <v>4</v>
      </c>
      <c r="LQ72" s="76">
        <f t="shared" si="50"/>
        <v>0</v>
      </c>
      <c r="LR72" s="75">
        <v>25</v>
      </c>
      <c r="LS72" s="77">
        <f>(LR72*1.2)*(Prices!$B$5/32)</f>
        <v>37.5</v>
      </c>
      <c r="LT72" s="82">
        <f>(LR72*1.3)*(Prices!$C$4/32)</f>
        <v>65</v>
      </c>
      <c r="LU72" s="82">
        <f>LO72*Prices!$B$2+LP72*Prices!$B$3</f>
        <v>16.2</v>
      </c>
      <c r="LV72" s="79">
        <f>LN72*Prices!$B$9</f>
        <v>30</v>
      </c>
      <c r="LW72" s="80">
        <f t="shared" si="32"/>
        <v>148.69999999999999</v>
      </c>
      <c r="LX72" s="80">
        <f>LN72*Prices!$B$10</f>
        <v>45</v>
      </c>
      <c r="LY72" s="80">
        <f t="shared" si="33"/>
        <v>163.69999999999999</v>
      </c>
      <c r="LZ72" s="80">
        <f>LN72*Prices!$B$11</f>
        <v>50</v>
      </c>
      <c r="MA72" s="80">
        <f t="shared" si="34"/>
        <v>168.7</v>
      </c>
      <c r="MB72" s="80">
        <f>LN72*Prices!$B$12</f>
        <v>60</v>
      </c>
      <c r="MC72" s="80">
        <f t="shared" si="35"/>
        <v>178.7</v>
      </c>
      <c r="MD72" s="80">
        <f>LN72*Prices!$B$13</f>
        <v>65</v>
      </c>
      <c r="ME72" s="80">
        <f t="shared" si="36"/>
        <v>183.7</v>
      </c>
      <c r="MF72" s="80">
        <f>LN72*Prices!$B$14</f>
        <v>77.5</v>
      </c>
      <c r="MG72" s="80">
        <f t="shared" si="37"/>
        <v>196.2</v>
      </c>
      <c r="MH72" s="80">
        <f>LN72*Prices!$B$15</f>
        <v>87.5</v>
      </c>
      <c r="MI72" s="80">
        <f t="shared" si="38"/>
        <v>206.2</v>
      </c>
      <c r="MJ72" s="80">
        <f>LN72*Prices!$B$16</f>
        <v>122.5</v>
      </c>
      <c r="MK72" s="80">
        <f t="shared" si="39"/>
        <v>241.2</v>
      </c>
      <c r="ML72" s="80">
        <f>LN72*Prices!$B$17</f>
        <v>0</v>
      </c>
      <c r="MM72" s="80"/>
      <c r="MN72" s="80"/>
      <c r="MO72" s="80"/>
      <c r="MP72" s="80"/>
      <c r="MQ72" s="80"/>
      <c r="MR72" s="80"/>
      <c r="MS72" s="80"/>
      <c r="MT72" s="80"/>
      <c r="MU72" s="80"/>
      <c r="MV72" s="80"/>
      <c r="MW72" s="80"/>
      <c r="MX72" s="80"/>
      <c r="MY72" s="80"/>
      <c r="MZ72" s="80"/>
      <c r="NA72" s="80"/>
    </row>
    <row r="73" spans="1:365" ht="18" customHeight="1" x14ac:dyDescent="0.25">
      <c r="A73" s="160" t="s">
        <v>174</v>
      </c>
      <c r="B73" s="69" t="s">
        <v>93</v>
      </c>
      <c r="C73" s="69" t="str">
        <f t="shared" si="40"/>
        <v>Base Cab: 2 doors - shelf (25" to 27")</v>
      </c>
      <c r="D73" s="70" t="s">
        <v>173</v>
      </c>
      <c r="E73" s="68" t="s">
        <v>107</v>
      </c>
      <c r="F73" s="267" t="s">
        <v>174</v>
      </c>
      <c r="G73" s="261">
        <f>ROUND(FD73/Prices!$B$27,0)</f>
        <v>429</v>
      </c>
      <c r="H73" s="71">
        <f>G73*Prices!$B$6+G73</f>
        <v>493.35</v>
      </c>
      <c r="I73" s="71">
        <f>ROUND(FF73/Prices!$B$27,0)</f>
        <v>469</v>
      </c>
      <c r="J73" s="71">
        <f>I73*Prices!$B$6+I73</f>
        <v>539.35</v>
      </c>
      <c r="K73" s="71">
        <f>ROUND(FH73/Prices!$B$27,0)</f>
        <v>482</v>
      </c>
      <c r="L73" s="71">
        <f>K73*Prices!$B$6+K73</f>
        <v>554.29999999999995</v>
      </c>
      <c r="M73" s="71">
        <f>ROUND(FJ73/Prices!$B$27,0)</f>
        <v>509</v>
      </c>
      <c r="N73" s="71">
        <f>M73*Prices!$B$6+M73</f>
        <v>585.35</v>
      </c>
      <c r="O73" s="71">
        <f>ROUND(FL73/Prices!$B$27,0)</f>
        <v>523</v>
      </c>
      <c r="P73" s="71">
        <f>O73*Prices!$B$6+O73</f>
        <v>601.45000000000005</v>
      </c>
      <c r="Q73" s="71">
        <f>ROUND(FN73/Prices!$B$27,0)</f>
        <v>556</v>
      </c>
      <c r="R73" s="71">
        <f>Q73*Prices!$B$6+Q73</f>
        <v>639.4</v>
      </c>
      <c r="S73" s="71">
        <f>ROUND(FP73/Prices!$B$27,0)</f>
        <v>583</v>
      </c>
      <c r="T73" s="71">
        <f>S73*Prices!$B$6+S73</f>
        <v>670.45</v>
      </c>
      <c r="U73" s="71">
        <f>ROUND(FR73/Prices!$B$27,0)</f>
        <v>677</v>
      </c>
      <c r="V73" s="71">
        <f>U73*Prices!$B$6+U73</f>
        <v>778.55</v>
      </c>
      <c r="W73" s="55"/>
      <c r="X73" s="55"/>
      <c r="Y73" s="55"/>
      <c r="Z73" s="55"/>
      <c r="AA73" s="55"/>
      <c r="AB73" s="71">
        <f>ROUND(HD73/Prices!$B$27,0)</f>
        <v>386</v>
      </c>
      <c r="AC73" s="71">
        <f>AB73*Prices!$B$6+AB73</f>
        <v>443.9</v>
      </c>
      <c r="AD73" s="71">
        <f>ROUND(HF73/Prices!$B$27,0)</f>
        <v>427</v>
      </c>
      <c r="AE73" s="71">
        <f>AD73*Prices!$B$6+AD73</f>
        <v>491.05</v>
      </c>
      <c r="AF73" s="71">
        <f>ROUND(HH73/Prices!$B$27,0)</f>
        <v>440</v>
      </c>
      <c r="AG73" s="71">
        <f>AF73*Prices!$B$6+AF73</f>
        <v>506</v>
      </c>
      <c r="AH73" s="71">
        <f>ROUND(HJ73/Prices!$B$27,0)</f>
        <v>467</v>
      </c>
      <c r="AI73" s="71">
        <f>AH73*Prices!$B$6+AH73</f>
        <v>537.04999999999995</v>
      </c>
      <c r="AJ73" s="71">
        <f>ROUND(HL73/Prices!$B$27,0)</f>
        <v>480</v>
      </c>
      <c r="AK73" s="71">
        <f>AJ73*Prices!$B$6+AJ73</f>
        <v>552</v>
      </c>
      <c r="AL73" s="71">
        <f>ROUND(HN73/Prices!$B$27,0)</f>
        <v>514</v>
      </c>
      <c r="AM73" s="71">
        <f>AL73*Prices!$B$6+AL73</f>
        <v>591.1</v>
      </c>
      <c r="AN73" s="71">
        <f>ROUND(HP73/Prices!$B$27,0)</f>
        <v>540</v>
      </c>
      <c r="AO73" s="71">
        <f>AN73*Prices!$B$6+AN73</f>
        <v>621</v>
      </c>
      <c r="AP73" s="71">
        <f>ROUND(HR73/Prices!$B$27,0)</f>
        <v>634</v>
      </c>
      <c r="AQ73" s="71">
        <f>AP73*Prices!$B$6+AP73</f>
        <v>729.1</v>
      </c>
      <c r="AW73" s="71">
        <f t="shared" si="57"/>
        <v>386</v>
      </c>
      <c r="AX73" s="71">
        <f t="shared" si="57"/>
        <v>443.9</v>
      </c>
      <c r="AY73" s="71">
        <f t="shared" si="57"/>
        <v>427</v>
      </c>
      <c r="AZ73" s="71">
        <f t="shared" si="57"/>
        <v>491.05</v>
      </c>
      <c r="BA73" s="71">
        <f t="shared" si="57"/>
        <v>440</v>
      </c>
      <c r="BB73" s="71">
        <f t="shared" si="57"/>
        <v>506</v>
      </c>
      <c r="BC73" s="71">
        <f t="shared" si="57"/>
        <v>467</v>
      </c>
      <c r="BD73" s="71">
        <f t="shared" si="57"/>
        <v>537.04999999999995</v>
      </c>
      <c r="BE73" s="71">
        <f t="shared" si="57"/>
        <v>480</v>
      </c>
      <c r="BF73" s="71">
        <f t="shared" si="57"/>
        <v>552</v>
      </c>
      <c r="BG73" s="71">
        <f t="shared" si="57"/>
        <v>514</v>
      </c>
      <c r="BH73" s="71">
        <f t="shared" si="57"/>
        <v>591.1</v>
      </c>
      <c r="BI73" s="71">
        <f t="shared" si="57"/>
        <v>540</v>
      </c>
      <c r="BJ73" s="71">
        <f t="shared" si="57"/>
        <v>621</v>
      </c>
      <c r="BK73" s="71">
        <f t="shared" si="57"/>
        <v>634</v>
      </c>
      <c r="BL73" s="71">
        <f t="shared" si="51"/>
        <v>729.1</v>
      </c>
      <c r="BM73" s="55"/>
      <c r="BN73" s="72"/>
      <c r="BO73" s="72"/>
      <c r="BP73" s="72"/>
      <c r="BQ73" s="72"/>
      <c r="BR73" s="72"/>
      <c r="BS73" s="72"/>
      <c r="BT73" s="55"/>
      <c r="BU73" s="71">
        <f>ROUND(JE73/Prices!$B$27,0)</f>
        <v>429</v>
      </c>
      <c r="BV73" s="71">
        <f>BU73*Prices!$B$6+BU73</f>
        <v>493.35</v>
      </c>
      <c r="BW73" s="71">
        <f>ROUND(JG73/Prices!$B$27,0)</f>
        <v>469</v>
      </c>
      <c r="BX73" s="71">
        <f>BW73*Prices!$B$6+BW73</f>
        <v>539.35</v>
      </c>
      <c r="BY73" s="71">
        <f>ROUND(JI73/Prices!$B$27,0)</f>
        <v>482</v>
      </c>
      <c r="BZ73" s="71">
        <f>BY73*Prices!$B$6+BY73</f>
        <v>554.29999999999995</v>
      </c>
      <c r="CA73" s="71">
        <f>ROUND(JK73/Prices!$B$27,0)</f>
        <v>509</v>
      </c>
      <c r="CB73" s="71">
        <f>CA73*Prices!$B$6+CA73</f>
        <v>585.35</v>
      </c>
      <c r="CC73" s="71">
        <f>ROUND(JM73/Prices!$B$27,0)</f>
        <v>523</v>
      </c>
      <c r="CD73" s="71">
        <f>CC73*Prices!$B$6+CC73</f>
        <v>601.45000000000005</v>
      </c>
      <c r="CE73" s="71">
        <f>ROUND(JO73/Prices!$B$27,0)</f>
        <v>556</v>
      </c>
      <c r="CF73" s="71">
        <f>CE73*Prices!$B$6+CE73</f>
        <v>639.4</v>
      </c>
      <c r="CG73" s="71">
        <f>ROUND(JQ73/Prices!$B$27,0)</f>
        <v>583</v>
      </c>
      <c r="CH73" s="71">
        <f>CG73*Prices!$B$6+CG73</f>
        <v>670.45</v>
      </c>
      <c r="CI73" s="71">
        <f>ROUND(JS73/Prices!$B$27,0)</f>
        <v>677</v>
      </c>
      <c r="CJ73" s="71">
        <f>CI73*Prices!$B$6+CI73</f>
        <v>778.55</v>
      </c>
      <c r="CK73" s="55"/>
      <c r="CL73" s="55"/>
      <c r="CM73" s="55"/>
      <c r="CN73" s="55"/>
      <c r="CO73" s="55"/>
      <c r="CP73" s="71">
        <f>ROUND(LW73/Prices!$B$27,0)</f>
        <v>386</v>
      </c>
      <c r="CQ73" s="71">
        <f>CP73*Prices!$B$6+CP73</f>
        <v>443.9</v>
      </c>
      <c r="CR73" s="71">
        <f>ROUND(LY73/Prices!$B$27,0)</f>
        <v>427</v>
      </c>
      <c r="CS73" s="71">
        <f>CR73*Prices!$B$6+CR73</f>
        <v>491.05</v>
      </c>
      <c r="CT73" s="71">
        <f>ROUND(MA73/Prices!$B$27,0)</f>
        <v>440</v>
      </c>
      <c r="CU73" s="71">
        <f>CT73*Prices!$B$6+CT73</f>
        <v>506</v>
      </c>
      <c r="CV73" s="71">
        <f>ROUND(MC73/Prices!$B$27,0)</f>
        <v>467</v>
      </c>
      <c r="CW73" s="71">
        <f>CV73*Prices!$B$6+CV73</f>
        <v>537.04999999999995</v>
      </c>
      <c r="CX73" s="71">
        <f>ROUND(ME73/Prices!$B$27,0)</f>
        <v>480</v>
      </c>
      <c r="CY73" s="71">
        <f>CX73*Prices!$B$6+CX73</f>
        <v>552</v>
      </c>
      <c r="CZ73" s="71">
        <f>ROUND(MG73/Prices!$B$27,0)</f>
        <v>514</v>
      </c>
      <c r="DA73" s="71">
        <f>CZ73*Prices!$B$6+CZ73</f>
        <v>591.1</v>
      </c>
      <c r="DB73" s="71">
        <f>ROUND(MI73/Prices!$B$27,0)</f>
        <v>540</v>
      </c>
      <c r="DC73" s="71">
        <f>DB73*Prices!$B$6+DB73</f>
        <v>621</v>
      </c>
      <c r="DD73" s="71">
        <f>ROUND(MK73/Prices!$B$27,0)</f>
        <v>634</v>
      </c>
      <c r="DE73" s="71">
        <f>DD73*Prices!$B$6+DD73</f>
        <v>729.1</v>
      </c>
      <c r="DK73" s="71">
        <f t="shared" si="58"/>
        <v>386</v>
      </c>
      <c r="DL73" s="71">
        <f t="shared" si="58"/>
        <v>443.9</v>
      </c>
      <c r="DM73" s="71">
        <f t="shared" si="58"/>
        <v>427</v>
      </c>
      <c r="DN73" s="71">
        <f t="shared" si="58"/>
        <v>491.05</v>
      </c>
      <c r="DO73" s="71">
        <f t="shared" si="58"/>
        <v>440</v>
      </c>
      <c r="DP73" s="71">
        <f t="shared" si="58"/>
        <v>506</v>
      </c>
      <c r="DQ73" s="71">
        <f t="shared" si="58"/>
        <v>467</v>
      </c>
      <c r="DR73" s="71">
        <f t="shared" si="58"/>
        <v>537.04999999999995</v>
      </c>
      <c r="DS73" s="71">
        <f t="shared" si="58"/>
        <v>480</v>
      </c>
      <c r="DT73" s="71">
        <f t="shared" si="58"/>
        <v>552</v>
      </c>
      <c r="DU73" s="71">
        <f t="shared" si="58"/>
        <v>514</v>
      </c>
      <c r="DV73" s="71">
        <f t="shared" si="58"/>
        <v>591.1</v>
      </c>
      <c r="DW73" s="71">
        <f t="shared" si="58"/>
        <v>540</v>
      </c>
      <c r="DX73" s="71">
        <f t="shared" si="58"/>
        <v>621</v>
      </c>
      <c r="DY73" s="71">
        <f t="shared" si="58"/>
        <v>634</v>
      </c>
      <c r="DZ73" s="71">
        <f t="shared" si="52"/>
        <v>729.1</v>
      </c>
      <c r="EA73" s="55"/>
      <c r="EB73" s="55"/>
      <c r="EC73" s="72"/>
      <c r="ED73" s="72"/>
      <c r="EE73" s="72"/>
      <c r="EF73" s="72"/>
      <c r="EG73" s="72"/>
      <c r="EH73" s="72"/>
      <c r="EI73" s="55"/>
      <c r="EJ73" s="55"/>
      <c r="EK73" s="55"/>
      <c r="EL73" s="55"/>
      <c r="EM73" s="55"/>
      <c r="EN73" s="55"/>
      <c r="EO73" s="73"/>
      <c r="EP73" s="73"/>
      <c r="ER73" s="74">
        <v>31.5</v>
      </c>
      <c r="ES73" s="49">
        <v>27</v>
      </c>
      <c r="ET73" s="55">
        <f t="shared" si="41"/>
        <v>2.25</v>
      </c>
      <c r="EU73" s="55">
        <f t="shared" si="42"/>
        <v>5.625</v>
      </c>
      <c r="EW73" s="75">
        <v>4</v>
      </c>
      <c r="EY73" s="75">
        <v>27.4</v>
      </c>
      <c r="EZ73" s="77">
        <f>(EY73*1.2)*(Prices!$B$5/32)</f>
        <v>41.099999999999994</v>
      </c>
      <c r="FA73" s="82">
        <f>(EY73*1.3)*(Prices!$B$4/32)</f>
        <v>89.05</v>
      </c>
      <c r="FB73" s="82">
        <f>EV73*Prices!$B$2+EW73*Prices!$B$3</f>
        <v>16.2</v>
      </c>
      <c r="FC73" s="79">
        <f>EU73*Prices!$B$9</f>
        <v>33.75</v>
      </c>
      <c r="FD73" s="80">
        <f t="shared" si="2"/>
        <v>180.1</v>
      </c>
      <c r="FE73" s="80">
        <f>EU73*Prices!$B$10</f>
        <v>50.625</v>
      </c>
      <c r="FF73" s="80">
        <f t="shared" si="3"/>
        <v>196.97499999999999</v>
      </c>
      <c r="FG73" s="80">
        <f>EU73*Prices!$B$11</f>
        <v>56.25</v>
      </c>
      <c r="FH73" s="80">
        <f t="shared" si="4"/>
        <v>202.6</v>
      </c>
      <c r="FI73" s="80">
        <f>EU73*Prices!$B$12</f>
        <v>67.5</v>
      </c>
      <c r="FJ73" s="80">
        <f t="shared" si="5"/>
        <v>213.85</v>
      </c>
      <c r="FK73" s="80">
        <f>EU73*Prices!$B$13</f>
        <v>73.125</v>
      </c>
      <c r="FL73" s="80">
        <f t="shared" si="6"/>
        <v>219.47499999999999</v>
      </c>
      <c r="FM73" s="80">
        <f>EU73*Prices!$B$14</f>
        <v>87.1875</v>
      </c>
      <c r="FN73" s="80">
        <f t="shared" si="7"/>
        <v>233.53749999999999</v>
      </c>
      <c r="FO73" s="80">
        <f>EU73*Prices!$B$15</f>
        <v>98.4375</v>
      </c>
      <c r="FP73" s="80">
        <f t="shared" si="8"/>
        <v>244.78749999999999</v>
      </c>
      <c r="FQ73" s="80">
        <f>EU73*Prices!$B$16</f>
        <v>137.8125</v>
      </c>
      <c r="FR73" s="80">
        <f t="shared" si="9"/>
        <v>284.16250000000002</v>
      </c>
      <c r="FS73" s="80">
        <f>EU73*Prices!$B$17</f>
        <v>0</v>
      </c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P73" s="73"/>
      <c r="GR73" s="74">
        <v>31.5</v>
      </c>
      <c r="GS73" s="49">
        <v>27</v>
      </c>
      <c r="GT73" s="55">
        <f t="shared" si="10"/>
        <v>2.25</v>
      </c>
      <c r="GU73" s="55">
        <f t="shared" si="11"/>
        <v>5.625</v>
      </c>
      <c r="GV73" s="75"/>
      <c r="GW73" s="75">
        <v>4</v>
      </c>
      <c r="GX73" s="76"/>
      <c r="GY73" s="75">
        <v>27.4</v>
      </c>
      <c r="GZ73" s="77">
        <f>(GY73*1.2)*(Prices!$B$5/32)</f>
        <v>41.099999999999994</v>
      </c>
      <c r="HA73" s="82">
        <f>(GY73*1.3)*(Prices!$C$4/32)</f>
        <v>71.239999999999995</v>
      </c>
      <c r="HB73" s="82">
        <f>GV73*Prices!$B$2+GW73*Prices!$B$3</f>
        <v>16.2</v>
      </c>
      <c r="HC73" s="79">
        <f>GU73*Prices!$B$9</f>
        <v>33.75</v>
      </c>
      <c r="HD73" s="80">
        <f t="shared" si="12"/>
        <v>162.29</v>
      </c>
      <c r="HE73" s="80">
        <f>GU73*Prices!$B$10</f>
        <v>50.625</v>
      </c>
      <c r="HF73" s="80">
        <f t="shared" si="13"/>
        <v>179.16499999999999</v>
      </c>
      <c r="HG73" s="80">
        <f>GU73*Prices!$B$11</f>
        <v>56.25</v>
      </c>
      <c r="HH73" s="80">
        <f t="shared" si="14"/>
        <v>184.79</v>
      </c>
      <c r="HI73" s="80">
        <f>GU73*Prices!$B$12</f>
        <v>67.5</v>
      </c>
      <c r="HJ73" s="80">
        <f t="shared" si="15"/>
        <v>196.04</v>
      </c>
      <c r="HK73" s="80">
        <f>GU73*Prices!$B$13</f>
        <v>73.125</v>
      </c>
      <c r="HL73" s="80">
        <f t="shared" si="16"/>
        <v>201.66499999999999</v>
      </c>
      <c r="HM73" s="80">
        <f>GU73*Prices!$B$14</f>
        <v>87.1875</v>
      </c>
      <c r="HN73" s="80">
        <f t="shared" si="17"/>
        <v>215.72749999999999</v>
      </c>
      <c r="HO73" s="80">
        <f>GU73*Prices!$B$15</f>
        <v>98.4375</v>
      </c>
      <c r="HP73" s="80">
        <f t="shared" si="18"/>
        <v>226.97749999999999</v>
      </c>
      <c r="HQ73" s="80">
        <f>GU73*Prices!$B$16</f>
        <v>137.8125</v>
      </c>
      <c r="HR73" s="80">
        <f t="shared" si="19"/>
        <v>266.35249999999996</v>
      </c>
      <c r="HS73" s="80">
        <f>GU73*Prices!$B$17</f>
        <v>0</v>
      </c>
      <c r="HT73" s="80"/>
      <c r="HU73" s="80"/>
      <c r="HV73" s="80"/>
      <c r="HW73" s="80"/>
      <c r="HX73" s="80"/>
      <c r="HY73" s="80"/>
      <c r="HZ73" s="80"/>
      <c r="IA73" s="80"/>
      <c r="IB73" s="80"/>
      <c r="IC73" s="80"/>
      <c r="ID73" s="80"/>
      <c r="IE73" s="80"/>
      <c r="IF73" s="80"/>
      <c r="IG73" s="80"/>
      <c r="IH73" s="80"/>
      <c r="IP73" s="73"/>
      <c r="IQ73" s="73"/>
      <c r="IS73" s="74">
        <v>31.5</v>
      </c>
      <c r="IT73" s="49">
        <v>27</v>
      </c>
      <c r="IU73" s="55">
        <f t="shared" si="20"/>
        <v>2.25</v>
      </c>
      <c r="IV73" s="55">
        <f t="shared" si="21"/>
        <v>5.625</v>
      </c>
      <c r="IW73" s="75"/>
      <c r="IX73" s="75">
        <v>4</v>
      </c>
      <c r="IY73" s="76">
        <f t="shared" si="43"/>
        <v>0</v>
      </c>
      <c r="IZ73" s="75">
        <v>27.4</v>
      </c>
      <c r="JA73" s="77">
        <f>(IZ73*1.2)*(Prices!$B$5/32)</f>
        <v>41.099999999999994</v>
      </c>
      <c r="JB73" s="82">
        <f>(IZ73*1.3)*(Prices!$B$4/32)</f>
        <v>89.05</v>
      </c>
      <c r="JC73" s="82">
        <f>IW73*Prices!$B$2+IX73*Prices!$B$3</f>
        <v>16.2</v>
      </c>
      <c r="JD73" s="79">
        <f>IV73*Prices!$B$9</f>
        <v>33.75</v>
      </c>
      <c r="JE73" s="80">
        <f t="shared" si="22"/>
        <v>180.1</v>
      </c>
      <c r="JF73" s="80">
        <f>IV73*Prices!$B$10</f>
        <v>50.625</v>
      </c>
      <c r="JG73" s="80">
        <f t="shared" si="23"/>
        <v>196.97499999999999</v>
      </c>
      <c r="JH73" s="80">
        <f>IV73*Prices!$B$11</f>
        <v>56.25</v>
      </c>
      <c r="JI73" s="80">
        <f t="shared" si="24"/>
        <v>202.6</v>
      </c>
      <c r="JJ73" s="80">
        <f>IV73*Prices!$B$12</f>
        <v>67.5</v>
      </c>
      <c r="JK73" s="80">
        <f t="shared" si="25"/>
        <v>213.85</v>
      </c>
      <c r="JL73" s="80">
        <f>IV73*Prices!$B$13</f>
        <v>73.125</v>
      </c>
      <c r="JM73" s="80">
        <f t="shared" si="26"/>
        <v>219.47499999999999</v>
      </c>
      <c r="JN73" s="80">
        <f>IV73*Prices!$B$14</f>
        <v>87.1875</v>
      </c>
      <c r="JO73" s="80">
        <f t="shared" si="27"/>
        <v>233.53749999999999</v>
      </c>
      <c r="JP73" s="80">
        <f>IV73*Prices!$B$15</f>
        <v>98.4375</v>
      </c>
      <c r="JQ73" s="80">
        <f t="shared" si="28"/>
        <v>244.78749999999999</v>
      </c>
      <c r="JR73" s="80">
        <f>IV73*Prices!$B$16</f>
        <v>137.8125</v>
      </c>
      <c r="JS73" s="80">
        <f t="shared" si="29"/>
        <v>284.16250000000002</v>
      </c>
      <c r="JT73" s="80">
        <f>IV73*Prices!$B$17</f>
        <v>0</v>
      </c>
      <c r="JU73" s="80"/>
      <c r="JV73" s="80"/>
      <c r="JW73" s="80"/>
      <c r="JX73" s="80"/>
      <c r="JY73" s="80"/>
      <c r="JZ73" s="80"/>
      <c r="KA73" s="80"/>
      <c r="KB73" s="80"/>
      <c r="KC73" s="80"/>
      <c r="KD73" s="80"/>
      <c r="KE73" s="80"/>
      <c r="KF73" s="80"/>
      <c r="KG73" s="80"/>
      <c r="KH73" s="80"/>
      <c r="KI73" s="80"/>
      <c r="KJ73" s="80"/>
      <c r="KK73" s="80"/>
      <c r="KL73" s="80"/>
      <c r="KM73" s="80"/>
      <c r="KN73" s="80"/>
      <c r="KO73" s="80"/>
      <c r="KP73" s="80"/>
      <c r="KQ73" s="80"/>
      <c r="KR73" s="80"/>
      <c r="KS73" s="80"/>
      <c r="KT73" s="80"/>
      <c r="KU73" s="80"/>
      <c r="KV73" s="80"/>
      <c r="KW73" s="80"/>
      <c r="KX73" s="80"/>
      <c r="KY73" s="80"/>
      <c r="KZ73" s="80"/>
      <c r="LA73" s="197">
        <v>0</v>
      </c>
      <c r="LB73" s="200">
        <v>0</v>
      </c>
      <c r="LC73" s="82">
        <f t="shared" si="44"/>
        <v>55.679999999999993</v>
      </c>
      <c r="LD73" s="82">
        <f t="shared" si="45"/>
        <v>73.92</v>
      </c>
      <c r="LE73" s="82">
        <f t="shared" si="46"/>
        <v>12.375</v>
      </c>
      <c r="LF73" s="82">
        <f t="shared" si="47"/>
        <v>43.304999999999993</v>
      </c>
      <c r="LG73" s="80">
        <f t="shared" si="48"/>
        <v>61.545000000000002</v>
      </c>
      <c r="LH73" s="234">
        <f t="shared" si="49"/>
        <v>0</v>
      </c>
      <c r="LI73" s="73"/>
      <c r="LK73" s="74">
        <v>31.5</v>
      </c>
      <c r="LL73" s="49">
        <v>27</v>
      </c>
      <c r="LM73" s="55">
        <f t="shared" si="30"/>
        <v>2.25</v>
      </c>
      <c r="LN73" s="55">
        <f t="shared" si="31"/>
        <v>5.625</v>
      </c>
      <c r="LO73" s="75"/>
      <c r="LP73" s="75">
        <v>4</v>
      </c>
      <c r="LQ73" s="76">
        <f t="shared" si="50"/>
        <v>0</v>
      </c>
      <c r="LR73" s="75">
        <v>27.4</v>
      </c>
      <c r="LS73" s="77">
        <f>(LR73*1.2)*(Prices!$B$5/32)</f>
        <v>41.099999999999994</v>
      </c>
      <c r="LT73" s="82">
        <f>(LR73*1.3)*(Prices!$C$4/32)</f>
        <v>71.239999999999995</v>
      </c>
      <c r="LU73" s="82">
        <f>LO73*Prices!$B$2+LP73*Prices!$B$3</f>
        <v>16.2</v>
      </c>
      <c r="LV73" s="79">
        <f>LN73*Prices!$B$9</f>
        <v>33.75</v>
      </c>
      <c r="LW73" s="80">
        <f t="shared" si="32"/>
        <v>162.29</v>
      </c>
      <c r="LX73" s="80">
        <f>LN73*Prices!$B$10</f>
        <v>50.625</v>
      </c>
      <c r="LY73" s="80">
        <f t="shared" si="33"/>
        <v>179.16499999999999</v>
      </c>
      <c r="LZ73" s="80">
        <f>LN73*Prices!$B$11</f>
        <v>56.25</v>
      </c>
      <c r="MA73" s="80">
        <f t="shared" si="34"/>
        <v>184.79</v>
      </c>
      <c r="MB73" s="80">
        <f>LN73*Prices!$B$12</f>
        <v>67.5</v>
      </c>
      <c r="MC73" s="80">
        <f t="shared" si="35"/>
        <v>196.04</v>
      </c>
      <c r="MD73" s="80">
        <f>LN73*Prices!$B$13</f>
        <v>73.125</v>
      </c>
      <c r="ME73" s="80">
        <f t="shared" si="36"/>
        <v>201.66499999999999</v>
      </c>
      <c r="MF73" s="80">
        <f>LN73*Prices!$B$14</f>
        <v>87.1875</v>
      </c>
      <c r="MG73" s="80">
        <f t="shared" si="37"/>
        <v>215.72749999999999</v>
      </c>
      <c r="MH73" s="80">
        <f>LN73*Prices!$B$15</f>
        <v>98.4375</v>
      </c>
      <c r="MI73" s="80">
        <f t="shared" si="38"/>
        <v>226.97749999999999</v>
      </c>
      <c r="MJ73" s="80">
        <f>LN73*Prices!$B$16</f>
        <v>137.8125</v>
      </c>
      <c r="MK73" s="80">
        <f t="shared" si="39"/>
        <v>266.35249999999996</v>
      </c>
      <c r="ML73" s="80">
        <f>LN73*Prices!$B$17</f>
        <v>0</v>
      </c>
      <c r="MM73" s="80"/>
      <c r="MN73" s="80"/>
      <c r="MO73" s="80"/>
      <c r="MP73" s="80"/>
      <c r="MQ73" s="80"/>
      <c r="MR73" s="80"/>
      <c r="MS73" s="80"/>
      <c r="MT73" s="80"/>
      <c r="MU73" s="80"/>
      <c r="MV73" s="80"/>
      <c r="MW73" s="80"/>
      <c r="MX73" s="80"/>
      <c r="MY73" s="80"/>
      <c r="MZ73" s="80"/>
      <c r="NA73" s="80"/>
    </row>
    <row r="74" spans="1:365" ht="18" customHeight="1" x14ac:dyDescent="0.25">
      <c r="A74" s="171" t="s">
        <v>175</v>
      </c>
      <c r="B74" s="69" t="s">
        <v>93</v>
      </c>
      <c r="C74" s="69" t="str">
        <f t="shared" si="40"/>
        <v>Base Cab: 2 doors - shelf (28" to 30")</v>
      </c>
      <c r="D74" s="70" t="s">
        <v>173</v>
      </c>
      <c r="E74" s="68" t="s">
        <v>109</v>
      </c>
      <c r="F74" s="268" t="s">
        <v>175</v>
      </c>
      <c r="G74" s="261">
        <f>ROUND(FD74/Prices!$B$27,0)</f>
        <v>463</v>
      </c>
      <c r="H74" s="71">
        <f>G74*Prices!$B$6+G74</f>
        <v>532.45000000000005</v>
      </c>
      <c r="I74" s="71">
        <f>ROUND(FF74/Prices!$B$27,0)</f>
        <v>507</v>
      </c>
      <c r="J74" s="71">
        <f>I74*Prices!$B$6+I74</f>
        <v>583.04999999999995</v>
      </c>
      <c r="K74" s="71">
        <f>ROUND(FH74/Prices!$B$27,0)</f>
        <v>522</v>
      </c>
      <c r="L74" s="71">
        <f>K74*Prices!$B$6+K74</f>
        <v>600.29999999999995</v>
      </c>
      <c r="M74" s="71">
        <f>ROUND(FJ74/Prices!$B$27,0)</f>
        <v>552</v>
      </c>
      <c r="N74" s="71">
        <f>M74*Prices!$B$6+M74</f>
        <v>634.79999999999995</v>
      </c>
      <c r="O74" s="71">
        <f>ROUND(FL74/Prices!$B$27,0)</f>
        <v>567</v>
      </c>
      <c r="P74" s="71">
        <f>O74*Prices!$B$6+O74</f>
        <v>652.04999999999995</v>
      </c>
      <c r="Q74" s="71">
        <f>ROUND(FN74/Prices!$B$27,0)</f>
        <v>604</v>
      </c>
      <c r="R74" s="71">
        <f>Q74*Prices!$B$6+Q74</f>
        <v>694.6</v>
      </c>
      <c r="S74" s="71">
        <f>ROUND(FP74/Prices!$B$27,0)</f>
        <v>634</v>
      </c>
      <c r="T74" s="71">
        <f>S74*Prices!$B$6+S74</f>
        <v>729.1</v>
      </c>
      <c r="U74" s="71">
        <f>ROUND(FR74/Prices!$B$27,0)</f>
        <v>738</v>
      </c>
      <c r="V74" s="71">
        <f>U74*Prices!$B$6+U74</f>
        <v>848.7</v>
      </c>
      <c r="W74" s="55"/>
      <c r="X74" s="55"/>
      <c r="Y74" s="55"/>
      <c r="Z74" s="55"/>
      <c r="AA74" s="55"/>
      <c r="AB74" s="71">
        <f>ROUND(HD74/Prices!$B$27,0)</f>
        <v>417</v>
      </c>
      <c r="AC74" s="71">
        <f>AB74*Prices!$B$6+AB74</f>
        <v>479.55</v>
      </c>
      <c r="AD74" s="71">
        <f>ROUND(HF74/Prices!$B$27,0)</f>
        <v>461</v>
      </c>
      <c r="AE74" s="71">
        <f>AD74*Prices!$B$6+AD74</f>
        <v>530.15</v>
      </c>
      <c r="AF74" s="71">
        <f>ROUND(HH74/Prices!$B$27,0)</f>
        <v>476</v>
      </c>
      <c r="AG74" s="71">
        <f>AF74*Prices!$B$6+AF74</f>
        <v>547.4</v>
      </c>
      <c r="AH74" s="71">
        <f>ROUND(HJ74/Prices!$B$27,0)</f>
        <v>506</v>
      </c>
      <c r="AI74" s="71">
        <f>AH74*Prices!$B$6+AH74</f>
        <v>581.9</v>
      </c>
      <c r="AJ74" s="71">
        <f>ROUND(HL74/Prices!$B$27,0)</f>
        <v>521</v>
      </c>
      <c r="AK74" s="71">
        <f>AJ74*Prices!$B$6+AJ74</f>
        <v>599.15</v>
      </c>
      <c r="AL74" s="71">
        <f>ROUND(HN74/Prices!$B$27,0)</f>
        <v>558</v>
      </c>
      <c r="AM74" s="71">
        <f>AL74*Prices!$B$6+AL74</f>
        <v>641.70000000000005</v>
      </c>
      <c r="AN74" s="71">
        <f>ROUND(HP74/Prices!$B$27,0)</f>
        <v>588</v>
      </c>
      <c r="AO74" s="71">
        <f>AN74*Prices!$B$6+AN74</f>
        <v>676.2</v>
      </c>
      <c r="AP74" s="71">
        <f>ROUND(HR74/Prices!$B$27,0)</f>
        <v>692</v>
      </c>
      <c r="AQ74" s="71">
        <f>AP74*Prices!$B$6+AP74</f>
        <v>795.8</v>
      </c>
      <c r="AW74" s="71">
        <f t="shared" si="57"/>
        <v>417</v>
      </c>
      <c r="AX74" s="71">
        <f t="shared" si="57"/>
        <v>479.55</v>
      </c>
      <c r="AY74" s="71">
        <f t="shared" si="57"/>
        <v>461</v>
      </c>
      <c r="AZ74" s="71">
        <f t="shared" si="57"/>
        <v>530.15</v>
      </c>
      <c r="BA74" s="71">
        <f t="shared" si="57"/>
        <v>476</v>
      </c>
      <c r="BB74" s="71">
        <f t="shared" si="57"/>
        <v>547.4</v>
      </c>
      <c r="BC74" s="71">
        <f t="shared" si="57"/>
        <v>506</v>
      </c>
      <c r="BD74" s="71">
        <f t="shared" si="57"/>
        <v>581.9</v>
      </c>
      <c r="BE74" s="71">
        <f t="shared" si="57"/>
        <v>521</v>
      </c>
      <c r="BF74" s="71">
        <f t="shared" si="57"/>
        <v>599.15</v>
      </c>
      <c r="BG74" s="71">
        <f t="shared" si="57"/>
        <v>558</v>
      </c>
      <c r="BH74" s="71">
        <f t="shared" si="57"/>
        <v>641.70000000000005</v>
      </c>
      <c r="BI74" s="71">
        <f t="shared" si="57"/>
        <v>588</v>
      </c>
      <c r="BJ74" s="71">
        <f t="shared" si="57"/>
        <v>676.2</v>
      </c>
      <c r="BK74" s="71">
        <f t="shared" si="57"/>
        <v>692</v>
      </c>
      <c r="BL74" s="71">
        <f t="shared" si="51"/>
        <v>795.8</v>
      </c>
      <c r="BM74" s="55"/>
      <c r="BN74" s="72"/>
      <c r="BO74" s="72"/>
      <c r="BP74" s="72"/>
      <c r="BQ74" s="72"/>
      <c r="BR74" s="72"/>
      <c r="BS74" s="72"/>
      <c r="BT74" s="55"/>
      <c r="BU74" s="71">
        <f>ROUND(JE74/Prices!$B$27,0)</f>
        <v>463</v>
      </c>
      <c r="BV74" s="71">
        <f>BU74*Prices!$B$6+BU74</f>
        <v>532.45000000000005</v>
      </c>
      <c r="BW74" s="71">
        <f>ROUND(JG74/Prices!$B$27,0)</f>
        <v>507</v>
      </c>
      <c r="BX74" s="71">
        <f>BW74*Prices!$B$6+BW74</f>
        <v>583.04999999999995</v>
      </c>
      <c r="BY74" s="71">
        <f>ROUND(JI74/Prices!$B$27,0)</f>
        <v>522</v>
      </c>
      <c r="BZ74" s="71">
        <f>BY74*Prices!$B$6+BY74</f>
        <v>600.29999999999995</v>
      </c>
      <c r="CA74" s="71">
        <f>ROUND(JK74/Prices!$B$27,0)</f>
        <v>552</v>
      </c>
      <c r="CB74" s="71">
        <f>CA74*Prices!$B$6+CA74</f>
        <v>634.79999999999995</v>
      </c>
      <c r="CC74" s="71">
        <f>ROUND(JM74/Prices!$B$27,0)</f>
        <v>567</v>
      </c>
      <c r="CD74" s="71">
        <f>CC74*Prices!$B$6+CC74</f>
        <v>652.04999999999995</v>
      </c>
      <c r="CE74" s="71">
        <f>ROUND(JO74/Prices!$B$27,0)</f>
        <v>604</v>
      </c>
      <c r="CF74" s="71">
        <f>CE74*Prices!$B$6+CE74</f>
        <v>694.6</v>
      </c>
      <c r="CG74" s="71">
        <f>ROUND(JQ74/Prices!$B$27,0)</f>
        <v>634</v>
      </c>
      <c r="CH74" s="71">
        <f>CG74*Prices!$B$6+CG74</f>
        <v>729.1</v>
      </c>
      <c r="CI74" s="71">
        <f>ROUND(JS74/Prices!$B$27,0)</f>
        <v>738</v>
      </c>
      <c r="CJ74" s="71">
        <f>CI74*Prices!$B$6+CI74</f>
        <v>848.7</v>
      </c>
      <c r="CK74" s="55"/>
      <c r="CL74" s="55"/>
      <c r="CM74" s="55"/>
      <c r="CN74" s="55"/>
      <c r="CO74" s="55"/>
      <c r="CP74" s="71">
        <f>ROUND(LW74/Prices!$B$27,0)</f>
        <v>417</v>
      </c>
      <c r="CQ74" s="71">
        <f>CP74*Prices!$B$6+CP74</f>
        <v>479.55</v>
      </c>
      <c r="CR74" s="71">
        <f>ROUND(LY74/Prices!$B$27,0)</f>
        <v>461</v>
      </c>
      <c r="CS74" s="71">
        <f>CR74*Prices!$B$6+CR74</f>
        <v>530.15</v>
      </c>
      <c r="CT74" s="71">
        <f>ROUND(MA74/Prices!$B$27,0)</f>
        <v>476</v>
      </c>
      <c r="CU74" s="71">
        <f>CT74*Prices!$B$6+CT74</f>
        <v>547.4</v>
      </c>
      <c r="CV74" s="71">
        <f>ROUND(MC74/Prices!$B$27,0)</f>
        <v>506</v>
      </c>
      <c r="CW74" s="71">
        <f>CV74*Prices!$B$6+CV74</f>
        <v>581.9</v>
      </c>
      <c r="CX74" s="71">
        <f>ROUND(ME74/Prices!$B$27,0)</f>
        <v>521</v>
      </c>
      <c r="CY74" s="71">
        <f>CX74*Prices!$B$6+CX74</f>
        <v>599.15</v>
      </c>
      <c r="CZ74" s="71">
        <f>ROUND(MG74/Prices!$B$27,0)</f>
        <v>558</v>
      </c>
      <c r="DA74" s="71">
        <f>CZ74*Prices!$B$6+CZ74</f>
        <v>641.70000000000005</v>
      </c>
      <c r="DB74" s="71">
        <f>ROUND(MI74/Prices!$B$27,0)</f>
        <v>588</v>
      </c>
      <c r="DC74" s="71">
        <f>DB74*Prices!$B$6+DB74</f>
        <v>676.2</v>
      </c>
      <c r="DD74" s="71">
        <f>ROUND(MK74/Prices!$B$27,0)</f>
        <v>692</v>
      </c>
      <c r="DE74" s="71">
        <f>DD74*Prices!$B$6+DD74</f>
        <v>795.8</v>
      </c>
      <c r="DK74" s="71">
        <f t="shared" si="58"/>
        <v>417</v>
      </c>
      <c r="DL74" s="71">
        <f t="shared" si="58"/>
        <v>479.55</v>
      </c>
      <c r="DM74" s="71">
        <f t="shared" si="58"/>
        <v>461</v>
      </c>
      <c r="DN74" s="71">
        <f t="shared" si="58"/>
        <v>530.15</v>
      </c>
      <c r="DO74" s="71">
        <f t="shared" si="58"/>
        <v>476</v>
      </c>
      <c r="DP74" s="71">
        <f t="shared" si="58"/>
        <v>547.4</v>
      </c>
      <c r="DQ74" s="71">
        <f t="shared" si="58"/>
        <v>506</v>
      </c>
      <c r="DR74" s="71">
        <f t="shared" si="58"/>
        <v>581.9</v>
      </c>
      <c r="DS74" s="71">
        <f t="shared" si="58"/>
        <v>521</v>
      </c>
      <c r="DT74" s="71">
        <f t="shared" si="58"/>
        <v>599.15</v>
      </c>
      <c r="DU74" s="71">
        <f t="shared" si="58"/>
        <v>558</v>
      </c>
      <c r="DV74" s="71">
        <f t="shared" si="58"/>
        <v>641.70000000000005</v>
      </c>
      <c r="DW74" s="71">
        <f t="shared" si="58"/>
        <v>588</v>
      </c>
      <c r="DX74" s="71">
        <f t="shared" si="58"/>
        <v>676.2</v>
      </c>
      <c r="DY74" s="71">
        <f t="shared" si="58"/>
        <v>692</v>
      </c>
      <c r="DZ74" s="71">
        <f t="shared" si="52"/>
        <v>795.8</v>
      </c>
      <c r="EA74" s="55"/>
      <c r="EB74" s="55"/>
      <c r="EC74" s="72"/>
      <c r="ED74" s="72"/>
      <c r="EE74" s="72"/>
      <c r="EF74" s="72"/>
      <c r="EG74" s="72"/>
      <c r="EH74" s="72"/>
      <c r="EI74" s="55"/>
      <c r="EJ74" s="55"/>
      <c r="EK74" s="55"/>
      <c r="EL74" s="55"/>
      <c r="EM74" s="55"/>
      <c r="EN74" s="55"/>
      <c r="EO74" s="73"/>
      <c r="EP74" s="73"/>
      <c r="ER74" s="74">
        <v>34</v>
      </c>
      <c r="ES74" s="49">
        <v>30</v>
      </c>
      <c r="ET74" s="55">
        <f t="shared" si="41"/>
        <v>2.5</v>
      </c>
      <c r="EU74" s="55">
        <f t="shared" si="42"/>
        <v>6.25</v>
      </c>
      <c r="EW74" s="75">
        <v>4</v>
      </c>
      <c r="EY74" s="75">
        <v>29.6</v>
      </c>
      <c r="EZ74" s="77">
        <f>(EY74*1.2)*(Prices!$B$5/32)</f>
        <v>44.400000000000006</v>
      </c>
      <c r="FA74" s="82">
        <f>(EY74*1.3)*(Prices!$B$4/32)</f>
        <v>96.200000000000017</v>
      </c>
      <c r="FB74" s="82">
        <f>EV74*Prices!$B$2+EW74*Prices!$B$3</f>
        <v>16.2</v>
      </c>
      <c r="FC74" s="79">
        <f>EU74*Prices!$B$9</f>
        <v>37.5</v>
      </c>
      <c r="FD74" s="80">
        <f t="shared" si="2"/>
        <v>194.30000000000004</v>
      </c>
      <c r="FE74" s="80">
        <f>EU74*Prices!$B$10</f>
        <v>56.25</v>
      </c>
      <c r="FF74" s="80">
        <f t="shared" si="3"/>
        <v>213.05000000000004</v>
      </c>
      <c r="FG74" s="80">
        <f>EU74*Prices!$B$11</f>
        <v>62.5</v>
      </c>
      <c r="FH74" s="80">
        <f t="shared" si="4"/>
        <v>219.30000000000004</v>
      </c>
      <c r="FI74" s="80">
        <f>EU74*Prices!$B$12</f>
        <v>75</v>
      </c>
      <c r="FJ74" s="80">
        <f t="shared" si="5"/>
        <v>231.80000000000004</v>
      </c>
      <c r="FK74" s="80">
        <f>EU74*Prices!$B$13</f>
        <v>81.25</v>
      </c>
      <c r="FL74" s="80">
        <f t="shared" si="6"/>
        <v>238.05000000000004</v>
      </c>
      <c r="FM74" s="80">
        <f>EU74*Prices!$B$14</f>
        <v>96.875</v>
      </c>
      <c r="FN74" s="80">
        <f t="shared" si="7"/>
        <v>253.67500000000004</v>
      </c>
      <c r="FO74" s="80">
        <f>EU74*Prices!$B$15</f>
        <v>109.375</v>
      </c>
      <c r="FP74" s="80">
        <f t="shared" si="8"/>
        <v>266.17500000000007</v>
      </c>
      <c r="FQ74" s="80">
        <f>EU74*Prices!$B$16</f>
        <v>153.125</v>
      </c>
      <c r="FR74" s="80">
        <f t="shared" si="9"/>
        <v>309.92499999999995</v>
      </c>
      <c r="FS74" s="80">
        <f>EU74*Prices!$B$17</f>
        <v>0</v>
      </c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P74" s="73"/>
      <c r="GR74" s="74">
        <v>34</v>
      </c>
      <c r="GS74" s="49">
        <v>30</v>
      </c>
      <c r="GT74" s="55">
        <f t="shared" si="10"/>
        <v>2.5</v>
      </c>
      <c r="GU74" s="55">
        <f t="shared" si="11"/>
        <v>6.25</v>
      </c>
      <c r="GV74" s="75"/>
      <c r="GW74" s="75">
        <v>4</v>
      </c>
      <c r="GX74" s="76"/>
      <c r="GY74" s="75">
        <v>29.6</v>
      </c>
      <c r="GZ74" s="77">
        <f>(GY74*1.2)*(Prices!$B$5/32)</f>
        <v>44.400000000000006</v>
      </c>
      <c r="HA74" s="82">
        <f>(GY74*1.3)*(Prices!$C$4/32)</f>
        <v>76.960000000000008</v>
      </c>
      <c r="HB74" s="82">
        <f>GV74*Prices!$B$2+GW74*Prices!$B$3</f>
        <v>16.2</v>
      </c>
      <c r="HC74" s="79">
        <f>GU74*Prices!$B$9</f>
        <v>37.5</v>
      </c>
      <c r="HD74" s="80">
        <f t="shared" si="12"/>
        <v>175.06000000000003</v>
      </c>
      <c r="HE74" s="80">
        <f>GU74*Prices!$B$10</f>
        <v>56.25</v>
      </c>
      <c r="HF74" s="80">
        <f t="shared" si="13"/>
        <v>193.81000000000003</v>
      </c>
      <c r="HG74" s="80">
        <f>GU74*Prices!$B$11</f>
        <v>62.5</v>
      </c>
      <c r="HH74" s="80">
        <f t="shared" si="14"/>
        <v>200.06000000000003</v>
      </c>
      <c r="HI74" s="80">
        <f>GU74*Prices!$B$12</f>
        <v>75</v>
      </c>
      <c r="HJ74" s="80">
        <f t="shared" si="15"/>
        <v>212.56000000000003</v>
      </c>
      <c r="HK74" s="80">
        <f>GU74*Prices!$B$13</f>
        <v>81.25</v>
      </c>
      <c r="HL74" s="80">
        <f t="shared" si="16"/>
        <v>218.81000000000003</v>
      </c>
      <c r="HM74" s="80">
        <f>GU74*Prices!$B$14</f>
        <v>96.875</v>
      </c>
      <c r="HN74" s="80">
        <f t="shared" si="17"/>
        <v>234.43500000000003</v>
      </c>
      <c r="HO74" s="80">
        <f>GU74*Prices!$B$15</f>
        <v>109.375</v>
      </c>
      <c r="HP74" s="80">
        <f t="shared" si="18"/>
        <v>246.93500000000003</v>
      </c>
      <c r="HQ74" s="80">
        <f>GU74*Prices!$B$16</f>
        <v>153.125</v>
      </c>
      <c r="HR74" s="80">
        <f t="shared" si="19"/>
        <v>290.685</v>
      </c>
      <c r="HS74" s="80">
        <f>GU74*Prices!$B$17</f>
        <v>0</v>
      </c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0"/>
      <c r="IE74" s="80"/>
      <c r="IF74" s="80"/>
      <c r="IG74" s="80"/>
      <c r="IH74" s="80"/>
      <c r="IP74" s="73"/>
      <c r="IQ74" s="73"/>
      <c r="IS74" s="74">
        <v>34</v>
      </c>
      <c r="IT74" s="49">
        <v>30</v>
      </c>
      <c r="IU74" s="55">
        <f t="shared" si="20"/>
        <v>2.5</v>
      </c>
      <c r="IV74" s="55">
        <f t="shared" si="21"/>
        <v>6.25</v>
      </c>
      <c r="IW74" s="75"/>
      <c r="IX74" s="75">
        <v>4</v>
      </c>
      <c r="IY74" s="76">
        <f t="shared" si="43"/>
        <v>0</v>
      </c>
      <c r="IZ74" s="75">
        <v>29.6</v>
      </c>
      <c r="JA74" s="77">
        <f>(IZ74*1.2)*(Prices!$B$5/32)</f>
        <v>44.400000000000006</v>
      </c>
      <c r="JB74" s="82">
        <f>(IZ74*1.3)*(Prices!$B$4/32)</f>
        <v>96.200000000000017</v>
      </c>
      <c r="JC74" s="82">
        <f>IW74*Prices!$B$2+IX74*Prices!$B$3</f>
        <v>16.2</v>
      </c>
      <c r="JD74" s="79">
        <f>IV74*Prices!$B$9</f>
        <v>37.5</v>
      </c>
      <c r="JE74" s="80">
        <f t="shared" si="22"/>
        <v>194.30000000000004</v>
      </c>
      <c r="JF74" s="80">
        <f>IV74*Prices!$B$10</f>
        <v>56.25</v>
      </c>
      <c r="JG74" s="80">
        <f t="shared" si="23"/>
        <v>213.05000000000004</v>
      </c>
      <c r="JH74" s="80">
        <f>IV74*Prices!$B$11</f>
        <v>62.5</v>
      </c>
      <c r="JI74" s="80">
        <f t="shared" si="24"/>
        <v>219.30000000000004</v>
      </c>
      <c r="JJ74" s="80">
        <f>IV74*Prices!$B$12</f>
        <v>75</v>
      </c>
      <c r="JK74" s="80">
        <f t="shared" si="25"/>
        <v>231.80000000000004</v>
      </c>
      <c r="JL74" s="80">
        <f>IV74*Prices!$B$13</f>
        <v>81.25</v>
      </c>
      <c r="JM74" s="80">
        <f t="shared" si="26"/>
        <v>238.05000000000004</v>
      </c>
      <c r="JN74" s="80">
        <f>IV74*Prices!$B$14</f>
        <v>96.875</v>
      </c>
      <c r="JO74" s="80">
        <f t="shared" si="27"/>
        <v>253.67500000000004</v>
      </c>
      <c r="JP74" s="80">
        <f>IV74*Prices!$B$15</f>
        <v>109.375</v>
      </c>
      <c r="JQ74" s="80">
        <f t="shared" si="28"/>
        <v>266.17500000000007</v>
      </c>
      <c r="JR74" s="80">
        <f>IV74*Prices!$B$16</f>
        <v>153.125</v>
      </c>
      <c r="JS74" s="80">
        <f t="shared" si="29"/>
        <v>309.92499999999995</v>
      </c>
      <c r="JT74" s="80">
        <f>IV74*Prices!$B$17</f>
        <v>0</v>
      </c>
      <c r="JU74" s="80"/>
      <c r="JV74" s="80"/>
      <c r="JW74" s="80"/>
      <c r="JX74" s="80"/>
      <c r="JY74" s="80"/>
      <c r="JZ74" s="80"/>
      <c r="KA74" s="80"/>
      <c r="KB74" s="80"/>
      <c r="KC74" s="80"/>
      <c r="KD74" s="80"/>
      <c r="KE74" s="80"/>
      <c r="KF74" s="80"/>
      <c r="KG74" s="80"/>
      <c r="KH74" s="80"/>
      <c r="KI74" s="80"/>
      <c r="KJ74" s="80"/>
      <c r="KK74" s="80"/>
      <c r="KL74" s="80"/>
      <c r="KM74" s="80"/>
      <c r="KN74" s="80"/>
      <c r="KO74" s="80"/>
      <c r="KP74" s="80"/>
      <c r="KQ74" s="80"/>
      <c r="KR74" s="80"/>
      <c r="KS74" s="80"/>
      <c r="KT74" s="80"/>
      <c r="KU74" s="80"/>
      <c r="KV74" s="80"/>
      <c r="KW74" s="80"/>
      <c r="KX74" s="80"/>
      <c r="KY74" s="80"/>
      <c r="KZ74" s="80"/>
      <c r="LA74" s="197">
        <v>0</v>
      </c>
      <c r="LB74" s="200">
        <v>0</v>
      </c>
      <c r="LC74" s="82">
        <f t="shared" si="44"/>
        <v>59.16</v>
      </c>
      <c r="LD74" s="82">
        <f t="shared" si="45"/>
        <v>78.540000000000006</v>
      </c>
      <c r="LE74" s="82">
        <f t="shared" si="46"/>
        <v>13.75</v>
      </c>
      <c r="LF74" s="82">
        <f t="shared" si="47"/>
        <v>45.41</v>
      </c>
      <c r="LG74" s="80">
        <f t="shared" si="48"/>
        <v>64.790000000000006</v>
      </c>
      <c r="LH74" s="234">
        <f t="shared" si="49"/>
        <v>0</v>
      </c>
      <c r="LI74" s="73"/>
      <c r="LK74" s="74">
        <v>34</v>
      </c>
      <c r="LL74" s="49">
        <v>30</v>
      </c>
      <c r="LM74" s="55">
        <f t="shared" si="30"/>
        <v>2.5</v>
      </c>
      <c r="LN74" s="55">
        <f t="shared" si="31"/>
        <v>6.25</v>
      </c>
      <c r="LO74" s="75"/>
      <c r="LP74" s="75">
        <v>4</v>
      </c>
      <c r="LQ74" s="76">
        <f t="shared" si="50"/>
        <v>0</v>
      </c>
      <c r="LR74" s="75">
        <v>29.6</v>
      </c>
      <c r="LS74" s="77">
        <f>(LR74*1.2)*(Prices!$B$5/32)</f>
        <v>44.400000000000006</v>
      </c>
      <c r="LT74" s="82">
        <f>(LR74*1.3)*(Prices!$C$4/32)</f>
        <v>76.960000000000008</v>
      </c>
      <c r="LU74" s="82">
        <f>LO74*Prices!$B$2+LP74*Prices!$B$3</f>
        <v>16.2</v>
      </c>
      <c r="LV74" s="79">
        <f>LN74*Prices!$B$9</f>
        <v>37.5</v>
      </c>
      <c r="LW74" s="80">
        <f t="shared" si="32"/>
        <v>175.06000000000003</v>
      </c>
      <c r="LX74" s="80">
        <f>LN74*Prices!$B$10</f>
        <v>56.25</v>
      </c>
      <c r="LY74" s="80">
        <f t="shared" si="33"/>
        <v>193.81000000000003</v>
      </c>
      <c r="LZ74" s="80">
        <f>LN74*Prices!$B$11</f>
        <v>62.5</v>
      </c>
      <c r="MA74" s="80">
        <f t="shared" si="34"/>
        <v>200.06000000000003</v>
      </c>
      <c r="MB74" s="80">
        <f>LN74*Prices!$B$12</f>
        <v>75</v>
      </c>
      <c r="MC74" s="80">
        <f t="shared" si="35"/>
        <v>212.56000000000003</v>
      </c>
      <c r="MD74" s="80">
        <f>LN74*Prices!$B$13</f>
        <v>81.25</v>
      </c>
      <c r="ME74" s="80">
        <f t="shared" si="36"/>
        <v>218.81000000000003</v>
      </c>
      <c r="MF74" s="80">
        <f>LN74*Prices!$B$14</f>
        <v>96.875</v>
      </c>
      <c r="MG74" s="80">
        <f t="shared" si="37"/>
        <v>234.43500000000003</v>
      </c>
      <c r="MH74" s="80">
        <f>LN74*Prices!$B$15</f>
        <v>109.375</v>
      </c>
      <c r="MI74" s="80">
        <f t="shared" si="38"/>
        <v>246.93500000000003</v>
      </c>
      <c r="MJ74" s="80">
        <f>LN74*Prices!$B$16</f>
        <v>153.125</v>
      </c>
      <c r="MK74" s="80">
        <f t="shared" si="39"/>
        <v>290.685</v>
      </c>
      <c r="ML74" s="80">
        <f>LN74*Prices!$B$17</f>
        <v>0</v>
      </c>
      <c r="MM74" s="80"/>
      <c r="MN74" s="80"/>
      <c r="MO74" s="80"/>
      <c r="MP74" s="80"/>
      <c r="MQ74" s="80"/>
      <c r="MR74" s="80"/>
      <c r="MS74" s="80"/>
      <c r="MT74" s="80"/>
      <c r="MU74" s="80"/>
      <c r="MV74" s="80"/>
      <c r="MW74" s="80"/>
      <c r="MX74" s="80"/>
      <c r="MY74" s="80"/>
      <c r="MZ74" s="80"/>
      <c r="NA74" s="80"/>
    </row>
    <row r="75" spans="1:365" ht="18" customHeight="1" x14ac:dyDescent="0.25">
      <c r="A75" s="160" t="s">
        <v>176</v>
      </c>
      <c r="B75" s="69" t="s">
        <v>93</v>
      </c>
      <c r="C75" s="69" t="str">
        <f t="shared" si="40"/>
        <v>Base Cab: 2 doors - shelf (31" to 33")</v>
      </c>
      <c r="D75" s="70" t="s">
        <v>173</v>
      </c>
      <c r="E75" s="68" t="s">
        <v>111</v>
      </c>
      <c r="F75" s="267" t="s">
        <v>176</v>
      </c>
      <c r="G75" s="261">
        <f>ROUND(FD75/Prices!$B$27,0)</f>
        <v>487</v>
      </c>
      <c r="H75" s="71">
        <f>G75*Prices!$B$6+G75</f>
        <v>560.04999999999995</v>
      </c>
      <c r="I75" s="71">
        <f>ROUND(FF75/Prices!$B$27,0)</f>
        <v>536</v>
      </c>
      <c r="J75" s="71">
        <f>I75*Prices!$B$6+I75</f>
        <v>616.4</v>
      </c>
      <c r="K75" s="71">
        <f>ROUND(FH75/Prices!$B$27,0)</f>
        <v>553</v>
      </c>
      <c r="L75" s="71">
        <f>K75*Prices!$B$6+K75</f>
        <v>635.95000000000005</v>
      </c>
      <c r="M75" s="71">
        <f>ROUND(FJ75/Prices!$B$27,0)</f>
        <v>586</v>
      </c>
      <c r="N75" s="71">
        <f>M75*Prices!$B$6+M75</f>
        <v>673.9</v>
      </c>
      <c r="O75" s="71">
        <f>ROUND(FL75/Prices!$B$27,0)</f>
        <v>602</v>
      </c>
      <c r="P75" s="71">
        <f>O75*Prices!$B$6+O75</f>
        <v>692.3</v>
      </c>
      <c r="Q75" s="71">
        <f>ROUND(FN75/Prices!$B$27,0)</f>
        <v>643</v>
      </c>
      <c r="R75" s="71">
        <f>Q75*Prices!$B$6+Q75</f>
        <v>739.45</v>
      </c>
      <c r="S75" s="71">
        <f>ROUND(FP75/Prices!$B$27,0)</f>
        <v>676</v>
      </c>
      <c r="T75" s="71">
        <f>S75*Prices!$B$6+S75</f>
        <v>777.4</v>
      </c>
      <c r="U75" s="71">
        <f>ROUND(FR75/Prices!$B$27,0)</f>
        <v>790</v>
      </c>
      <c r="V75" s="71">
        <f>U75*Prices!$B$6+U75</f>
        <v>908.5</v>
      </c>
      <c r="W75" s="55"/>
      <c r="X75" s="55"/>
      <c r="Y75" s="55"/>
      <c r="Z75" s="55"/>
      <c r="AA75" s="55"/>
      <c r="AB75" s="71">
        <f>ROUND(HD75/Prices!$B$27,0)</f>
        <v>439</v>
      </c>
      <c r="AC75" s="71">
        <f>AB75*Prices!$B$6+AB75</f>
        <v>504.85</v>
      </c>
      <c r="AD75" s="71">
        <f>ROUND(HF75/Prices!$B$27,0)</f>
        <v>489</v>
      </c>
      <c r="AE75" s="71">
        <f>AD75*Prices!$B$6+AD75</f>
        <v>562.35</v>
      </c>
      <c r="AF75" s="71">
        <f>ROUND(HH75/Prices!$B$27,0)</f>
        <v>505</v>
      </c>
      <c r="AG75" s="71">
        <f>AF75*Prices!$B$6+AF75</f>
        <v>580.75</v>
      </c>
      <c r="AH75" s="71">
        <f>ROUND(HJ75/Prices!$B$27,0)</f>
        <v>538</v>
      </c>
      <c r="AI75" s="71">
        <f>AH75*Prices!$B$6+AH75</f>
        <v>618.70000000000005</v>
      </c>
      <c r="AJ75" s="71">
        <f>ROUND(HL75/Prices!$B$27,0)</f>
        <v>554</v>
      </c>
      <c r="AK75" s="71">
        <f>AJ75*Prices!$B$6+AJ75</f>
        <v>637.1</v>
      </c>
      <c r="AL75" s="71">
        <f>ROUND(HN75/Prices!$B$27,0)</f>
        <v>595</v>
      </c>
      <c r="AM75" s="71">
        <f>AL75*Prices!$B$6+AL75</f>
        <v>684.25</v>
      </c>
      <c r="AN75" s="71">
        <f>ROUND(HP75/Prices!$B$27,0)</f>
        <v>628</v>
      </c>
      <c r="AO75" s="71">
        <f>AN75*Prices!$B$6+AN75</f>
        <v>722.2</v>
      </c>
      <c r="AP75" s="71">
        <f>ROUND(HR75/Prices!$B$27,0)</f>
        <v>742</v>
      </c>
      <c r="AQ75" s="71">
        <f>AP75*Prices!$B$6+AP75</f>
        <v>853.3</v>
      </c>
      <c r="AW75" s="71">
        <f t="shared" si="57"/>
        <v>439</v>
      </c>
      <c r="AX75" s="71">
        <f t="shared" si="57"/>
        <v>504.85</v>
      </c>
      <c r="AY75" s="71">
        <f t="shared" si="57"/>
        <v>489</v>
      </c>
      <c r="AZ75" s="71">
        <f t="shared" si="57"/>
        <v>562.35</v>
      </c>
      <c r="BA75" s="71">
        <f t="shared" si="57"/>
        <v>505</v>
      </c>
      <c r="BB75" s="71">
        <f t="shared" si="57"/>
        <v>580.75</v>
      </c>
      <c r="BC75" s="71">
        <f t="shared" si="57"/>
        <v>538</v>
      </c>
      <c r="BD75" s="71">
        <f t="shared" si="57"/>
        <v>618.70000000000005</v>
      </c>
      <c r="BE75" s="71">
        <f t="shared" si="57"/>
        <v>554</v>
      </c>
      <c r="BF75" s="71">
        <f t="shared" si="57"/>
        <v>637.1</v>
      </c>
      <c r="BG75" s="71">
        <f t="shared" si="57"/>
        <v>595</v>
      </c>
      <c r="BH75" s="71">
        <f t="shared" si="57"/>
        <v>684.25</v>
      </c>
      <c r="BI75" s="71">
        <f t="shared" si="57"/>
        <v>628</v>
      </c>
      <c r="BJ75" s="71">
        <f t="shared" si="57"/>
        <v>722.2</v>
      </c>
      <c r="BK75" s="71">
        <f t="shared" si="57"/>
        <v>742</v>
      </c>
      <c r="BL75" s="71">
        <f t="shared" si="51"/>
        <v>853.3</v>
      </c>
      <c r="BM75" s="55"/>
      <c r="BN75" s="72"/>
      <c r="BO75" s="72"/>
      <c r="BP75" s="72"/>
      <c r="BQ75" s="72"/>
      <c r="BR75" s="72"/>
      <c r="BS75" s="72"/>
      <c r="BT75" s="55"/>
      <c r="BU75" s="71">
        <f>ROUND(JE75/Prices!$B$27,0)</f>
        <v>487</v>
      </c>
      <c r="BV75" s="71">
        <f>BU75*Prices!$B$6+BU75</f>
        <v>560.04999999999995</v>
      </c>
      <c r="BW75" s="71">
        <f>ROUND(JG75/Prices!$B$27,0)</f>
        <v>536</v>
      </c>
      <c r="BX75" s="71">
        <f>BW75*Prices!$B$6+BW75</f>
        <v>616.4</v>
      </c>
      <c r="BY75" s="71">
        <f>ROUND(JI75/Prices!$B$27,0)</f>
        <v>553</v>
      </c>
      <c r="BZ75" s="71">
        <f>BY75*Prices!$B$6+BY75</f>
        <v>635.95000000000005</v>
      </c>
      <c r="CA75" s="71">
        <f>ROUND(JK75/Prices!$B$27,0)</f>
        <v>586</v>
      </c>
      <c r="CB75" s="71">
        <f>CA75*Prices!$B$6+CA75</f>
        <v>673.9</v>
      </c>
      <c r="CC75" s="71">
        <f>ROUND(JM75/Prices!$B$27,0)</f>
        <v>602</v>
      </c>
      <c r="CD75" s="71">
        <f>CC75*Prices!$B$6+CC75</f>
        <v>692.3</v>
      </c>
      <c r="CE75" s="71">
        <f>ROUND(JO75/Prices!$B$27,0)</f>
        <v>643</v>
      </c>
      <c r="CF75" s="71">
        <f>CE75*Prices!$B$6+CE75</f>
        <v>739.45</v>
      </c>
      <c r="CG75" s="71">
        <f>ROUND(JQ75/Prices!$B$27,0)</f>
        <v>676</v>
      </c>
      <c r="CH75" s="71">
        <f>CG75*Prices!$B$6+CG75</f>
        <v>777.4</v>
      </c>
      <c r="CI75" s="71">
        <f>ROUND(JS75/Prices!$B$27,0)</f>
        <v>790</v>
      </c>
      <c r="CJ75" s="71">
        <f>CI75*Prices!$B$6+CI75</f>
        <v>908.5</v>
      </c>
      <c r="CK75" s="55"/>
      <c r="CL75" s="55"/>
      <c r="CM75" s="55"/>
      <c r="CN75" s="55"/>
      <c r="CO75" s="55"/>
      <c r="CP75" s="71">
        <f>ROUND(LW75/Prices!$B$27,0)</f>
        <v>439</v>
      </c>
      <c r="CQ75" s="71">
        <f>CP75*Prices!$B$6+CP75</f>
        <v>504.85</v>
      </c>
      <c r="CR75" s="71">
        <f>ROUND(LY75/Prices!$B$27,0)</f>
        <v>489</v>
      </c>
      <c r="CS75" s="71">
        <f>CR75*Prices!$B$6+CR75</f>
        <v>562.35</v>
      </c>
      <c r="CT75" s="71">
        <f>ROUND(MA75/Prices!$B$27,0)</f>
        <v>505</v>
      </c>
      <c r="CU75" s="71">
        <f>CT75*Prices!$B$6+CT75</f>
        <v>580.75</v>
      </c>
      <c r="CV75" s="71">
        <f>ROUND(MC75/Prices!$B$27,0)</f>
        <v>538</v>
      </c>
      <c r="CW75" s="71">
        <f>CV75*Prices!$B$6+CV75</f>
        <v>618.70000000000005</v>
      </c>
      <c r="CX75" s="71">
        <f>ROUND(ME75/Prices!$B$27,0)</f>
        <v>554</v>
      </c>
      <c r="CY75" s="71">
        <f>CX75*Prices!$B$6+CX75</f>
        <v>637.1</v>
      </c>
      <c r="CZ75" s="71">
        <f>ROUND(MG75/Prices!$B$27,0)</f>
        <v>595</v>
      </c>
      <c r="DA75" s="71">
        <f>CZ75*Prices!$B$6+CZ75</f>
        <v>684.25</v>
      </c>
      <c r="DB75" s="71">
        <f>ROUND(MI75/Prices!$B$27,0)</f>
        <v>628</v>
      </c>
      <c r="DC75" s="71">
        <f>DB75*Prices!$B$6+DB75</f>
        <v>722.2</v>
      </c>
      <c r="DD75" s="71">
        <f>ROUND(MK75/Prices!$B$27,0)</f>
        <v>742</v>
      </c>
      <c r="DE75" s="71">
        <f>DD75*Prices!$B$6+DD75</f>
        <v>853.3</v>
      </c>
      <c r="DK75" s="71">
        <f t="shared" si="58"/>
        <v>439</v>
      </c>
      <c r="DL75" s="71">
        <f t="shared" si="58"/>
        <v>504.85</v>
      </c>
      <c r="DM75" s="71">
        <f t="shared" si="58"/>
        <v>489</v>
      </c>
      <c r="DN75" s="71">
        <f t="shared" si="58"/>
        <v>562.35</v>
      </c>
      <c r="DO75" s="71">
        <f t="shared" si="58"/>
        <v>505</v>
      </c>
      <c r="DP75" s="71">
        <f t="shared" si="58"/>
        <v>580.75</v>
      </c>
      <c r="DQ75" s="71">
        <f t="shared" si="58"/>
        <v>538</v>
      </c>
      <c r="DR75" s="71">
        <f t="shared" si="58"/>
        <v>618.70000000000005</v>
      </c>
      <c r="DS75" s="71">
        <f t="shared" si="58"/>
        <v>554</v>
      </c>
      <c r="DT75" s="71">
        <f t="shared" si="58"/>
        <v>637.1</v>
      </c>
      <c r="DU75" s="71">
        <f t="shared" si="58"/>
        <v>595</v>
      </c>
      <c r="DV75" s="71">
        <f t="shared" si="58"/>
        <v>684.25</v>
      </c>
      <c r="DW75" s="71">
        <f t="shared" si="58"/>
        <v>628</v>
      </c>
      <c r="DX75" s="71">
        <f t="shared" si="58"/>
        <v>722.2</v>
      </c>
      <c r="DY75" s="71">
        <f t="shared" si="58"/>
        <v>742</v>
      </c>
      <c r="DZ75" s="71">
        <f t="shared" si="52"/>
        <v>853.3</v>
      </c>
      <c r="EA75" s="55"/>
      <c r="EB75" s="55"/>
      <c r="EC75" s="72"/>
      <c r="ED75" s="72"/>
      <c r="EE75" s="72"/>
      <c r="EF75" s="72"/>
      <c r="EG75" s="72"/>
      <c r="EH75" s="72"/>
      <c r="EI75" s="55"/>
      <c r="EJ75" s="55"/>
      <c r="EK75" s="55"/>
      <c r="EL75" s="55"/>
      <c r="EM75" s="55"/>
      <c r="EN75" s="55"/>
      <c r="EO75" s="73"/>
      <c r="EP75" s="73"/>
      <c r="ER75" s="74">
        <v>36</v>
      </c>
      <c r="ES75" s="49">
        <v>33</v>
      </c>
      <c r="ET75" s="55">
        <f t="shared" si="41"/>
        <v>2.75</v>
      </c>
      <c r="EU75" s="55">
        <f t="shared" si="42"/>
        <v>6.875</v>
      </c>
      <c r="EW75" s="75">
        <v>4</v>
      </c>
      <c r="EY75" s="75">
        <v>31</v>
      </c>
      <c r="EZ75" s="77">
        <f>(EY75*1.2)*(Prices!$B$5/32)</f>
        <v>46.499999999999993</v>
      </c>
      <c r="FA75" s="82">
        <f>(EY75*1.3)*(Prices!$B$4/32)</f>
        <v>100.75000000000001</v>
      </c>
      <c r="FB75" s="82">
        <f>EV75*Prices!$B$2+EW75*Prices!$B$3</f>
        <v>16.2</v>
      </c>
      <c r="FC75" s="79">
        <f>EU75*Prices!$B$9</f>
        <v>41.25</v>
      </c>
      <c r="FD75" s="80">
        <f t="shared" ref="FD75:FD154" si="59">FC75+FB75+FA75+EZ75+EX75</f>
        <v>204.70000000000002</v>
      </c>
      <c r="FE75" s="80">
        <f>EU75*Prices!$B$10</f>
        <v>61.875</v>
      </c>
      <c r="FF75" s="80">
        <f t="shared" ref="FF75:FF154" si="60">FE75+FB75+FA75+EZ75+EX75</f>
        <v>225.32500000000002</v>
      </c>
      <c r="FG75" s="80">
        <f>EU75*Prices!$B$11</f>
        <v>68.75</v>
      </c>
      <c r="FH75" s="80">
        <f t="shared" ref="FH75:FH154" si="61">FG75+FB75+FA75+EZ75+EX75</f>
        <v>232.20000000000002</v>
      </c>
      <c r="FI75" s="80">
        <f>EU75*Prices!$B$12</f>
        <v>82.5</v>
      </c>
      <c r="FJ75" s="80">
        <f t="shared" ref="FJ75:FJ154" si="62">FI75+FB75+FA75+EZ75+EX75</f>
        <v>245.95000000000002</v>
      </c>
      <c r="FK75" s="80">
        <f>EU75*Prices!$B$13</f>
        <v>89.375</v>
      </c>
      <c r="FL75" s="80">
        <f t="shared" ref="FL75:FL154" si="63">FK75+FB75+FA75+EZ75+EX75</f>
        <v>252.82500000000002</v>
      </c>
      <c r="FM75" s="80">
        <f>EU75*Prices!$B$14</f>
        <v>106.5625</v>
      </c>
      <c r="FN75" s="80">
        <f t="shared" ref="FN75:FN154" si="64">FM75+FB75+FA75+EZ75+EX75</f>
        <v>270.01249999999999</v>
      </c>
      <c r="FO75" s="80">
        <f>EU75*Prices!$B$15</f>
        <v>120.3125</v>
      </c>
      <c r="FP75" s="80">
        <f t="shared" ref="FP75:FP154" si="65">FO75+FB75+FA75+EZ75+EX75</f>
        <v>283.76249999999999</v>
      </c>
      <c r="FQ75" s="80">
        <f>EU75*Prices!$B$16</f>
        <v>168.4375</v>
      </c>
      <c r="FR75" s="80">
        <f t="shared" ref="FR75:FR154" si="66">FQ75+FB75+FA75+EZ75+EX75</f>
        <v>331.88749999999999</v>
      </c>
      <c r="FS75" s="80">
        <f>EU75*Prices!$B$17</f>
        <v>0</v>
      </c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P75" s="73"/>
      <c r="GR75" s="74">
        <v>36</v>
      </c>
      <c r="GS75" s="49">
        <v>33</v>
      </c>
      <c r="GT75" s="55">
        <f t="shared" ref="GT75:GT100" si="67">GS75/12</f>
        <v>2.75</v>
      </c>
      <c r="GU75" s="55">
        <f t="shared" ref="GU75:GU113" si="68">GS75*30/144</f>
        <v>6.875</v>
      </c>
      <c r="GV75" s="75"/>
      <c r="GW75" s="75">
        <v>4</v>
      </c>
      <c r="GX75" s="76"/>
      <c r="GY75" s="75">
        <v>31</v>
      </c>
      <c r="GZ75" s="77">
        <f>(GY75*1.2)*(Prices!$B$5/32)</f>
        <v>46.499999999999993</v>
      </c>
      <c r="HA75" s="82">
        <f>(GY75*1.3)*(Prices!$C$4/32)</f>
        <v>80.600000000000009</v>
      </c>
      <c r="HB75" s="82">
        <f>GV75*Prices!$B$2+GW75*Prices!$B$3</f>
        <v>16.2</v>
      </c>
      <c r="HC75" s="79">
        <f>GU75*Prices!$B$9</f>
        <v>41.25</v>
      </c>
      <c r="HD75" s="80">
        <f t="shared" ref="HD75:HD154" si="69">HC75+HB75+HA75+GZ75+GX75</f>
        <v>184.55</v>
      </c>
      <c r="HE75" s="80">
        <f>GU75*Prices!$B$10</f>
        <v>61.875</v>
      </c>
      <c r="HF75" s="80">
        <f t="shared" ref="HF75:HF154" si="70">HE75+HB75+HA75+GZ75+GX75</f>
        <v>205.17500000000001</v>
      </c>
      <c r="HG75" s="80">
        <f>GU75*Prices!$B$11</f>
        <v>68.75</v>
      </c>
      <c r="HH75" s="80">
        <f t="shared" ref="HH75:HH154" si="71">HG75+HB75+HA75+GZ75+GX75</f>
        <v>212.05</v>
      </c>
      <c r="HI75" s="80">
        <f>GU75*Prices!$B$12</f>
        <v>82.5</v>
      </c>
      <c r="HJ75" s="80">
        <f t="shared" ref="HJ75:HJ154" si="72">HI75+HB75+HA75+GZ75+GX75</f>
        <v>225.8</v>
      </c>
      <c r="HK75" s="80">
        <f>GU75*Prices!$B$13</f>
        <v>89.375</v>
      </c>
      <c r="HL75" s="80">
        <f t="shared" ref="HL75:HL154" si="73">HK75+HB75+HA75+GZ75+GX75</f>
        <v>232.67500000000001</v>
      </c>
      <c r="HM75" s="80">
        <f>GU75*Prices!$B$14</f>
        <v>106.5625</v>
      </c>
      <c r="HN75" s="80">
        <f t="shared" ref="HN75:HN154" si="74">HM75+HB75+HA75+GZ75+GX75</f>
        <v>249.86250000000001</v>
      </c>
      <c r="HO75" s="80">
        <f>GU75*Prices!$B$15</f>
        <v>120.3125</v>
      </c>
      <c r="HP75" s="80">
        <f t="shared" ref="HP75:HP154" si="75">HO75+HB75+HA75+GZ75+GX75</f>
        <v>263.61250000000001</v>
      </c>
      <c r="HQ75" s="80">
        <f>GU75*Prices!$B$16</f>
        <v>168.4375</v>
      </c>
      <c r="HR75" s="80">
        <f t="shared" ref="HR75:HR154" si="76">HQ75+HB75+HA75+GZ75+GX75</f>
        <v>311.73750000000001</v>
      </c>
      <c r="HS75" s="80">
        <f>GU75*Prices!$B$17</f>
        <v>0</v>
      </c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P75" s="73"/>
      <c r="IQ75" s="73"/>
      <c r="IS75" s="74">
        <v>36</v>
      </c>
      <c r="IT75" s="49">
        <v>33</v>
      </c>
      <c r="IU75" s="55">
        <f t="shared" ref="IU75:IU100" si="77">IT75/12</f>
        <v>2.75</v>
      </c>
      <c r="IV75" s="55">
        <f t="shared" ref="IV75:IV113" si="78">IT75*30/144</f>
        <v>6.875</v>
      </c>
      <c r="IW75" s="75"/>
      <c r="IX75" s="75">
        <v>4</v>
      </c>
      <c r="IY75" s="76">
        <f t="shared" si="43"/>
        <v>0</v>
      </c>
      <c r="IZ75" s="75">
        <v>31</v>
      </c>
      <c r="JA75" s="77">
        <f>(IZ75*1.2)*(Prices!$B$5/32)</f>
        <v>46.499999999999993</v>
      </c>
      <c r="JB75" s="82">
        <f>(IZ75*1.3)*(Prices!$B$4/32)</f>
        <v>100.75000000000001</v>
      </c>
      <c r="JC75" s="82">
        <f>IW75*Prices!$B$2+IX75*Prices!$B$3</f>
        <v>16.2</v>
      </c>
      <c r="JD75" s="79">
        <f>IV75*Prices!$B$9</f>
        <v>41.25</v>
      </c>
      <c r="JE75" s="80">
        <f t="shared" ref="JE75:JE154" si="79">JD75+JC75+JB75+JA75+IY75</f>
        <v>204.70000000000002</v>
      </c>
      <c r="JF75" s="80">
        <f>IV75*Prices!$B$10</f>
        <v>61.875</v>
      </c>
      <c r="JG75" s="80">
        <f t="shared" ref="JG75:JG154" si="80">JF75+JC75+JB75+JA75+IY75</f>
        <v>225.32500000000002</v>
      </c>
      <c r="JH75" s="80">
        <f>IV75*Prices!$B$11</f>
        <v>68.75</v>
      </c>
      <c r="JI75" s="80">
        <f t="shared" ref="JI75:JI154" si="81">JH75+JC75+JB75+JA75+IY75</f>
        <v>232.20000000000002</v>
      </c>
      <c r="JJ75" s="80">
        <f>IV75*Prices!$B$12</f>
        <v>82.5</v>
      </c>
      <c r="JK75" s="80">
        <f t="shared" ref="JK75:JK154" si="82">JJ75+JC75+JB75+JA75+IY75</f>
        <v>245.95000000000002</v>
      </c>
      <c r="JL75" s="80">
        <f>IV75*Prices!$B$13</f>
        <v>89.375</v>
      </c>
      <c r="JM75" s="80">
        <f t="shared" ref="JM75:JM154" si="83">JL75+JC75+JB75+JA75+IY75</f>
        <v>252.82500000000002</v>
      </c>
      <c r="JN75" s="80">
        <f>IV75*Prices!$B$14</f>
        <v>106.5625</v>
      </c>
      <c r="JO75" s="80">
        <f t="shared" ref="JO75:JO154" si="84">JN75+JC75+JB75+JA75+IY75</f>
        <v>270.01249999999999</v>
      </c>
      <c r="JP75" s="80">
        <f>IV75*Prices!$B$15</f>
        <v>120.3125</v>
      </c>
      <c r="JQ75" s="80">
        <f t="shared" ref="JQ75:JQ154" si="85">JP75+JC75+JB75+JA75+IY75</f>
        <v>283.76249999999999</v>
      </c>
      <c r="JR75" s="80">
        <f>IV75*Prices!$B$16</f>
        <v>168.4375</v>
      </c>
      <c r="JS75" s="80">
        <f t="shared" ref="JS75:JS154" si="86">JR75+JC75+JB75+JA75+IY75</f>
        <v>331.88749999999999</v>
      </c>
      <c r="JT75" s="80">
        <f>IV75*Prices!$B$17</f>
        <v>0</v>
      </c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  <c r="KY75" s="80"/>
      <c r="KZ75" s="80"/>
      <c r="LA75" s="197">
        <v>0</v>
      </c>
      <c r="LB75" s="200">
        <v>0</v>
      </c>
      <c r="LC75" s="82">
        <f t="shared" si="44"/>
        <v>62.639999999999993</v>
      </c>
      <c r="LD75" s="82">
        <f t="shared" si="45"/>
        <v>83.16</v>
      </c>
      <c r="LE75" s="82">
        <f t="shared" si="46"/>
        <v>15.125</v>
      </c>
      <c r="LF75" s="82">
        <f t="shared" si="47"/>
        <v>47.514999999999993</v>
      </c>
      <c r="LG75" s="80">
        <f t="shared" si="48"/>
        <v>68.034999999999997</v>
      </c>
      <c r="LH75" s="234">
        <f t="shared" si="49"/>
        <v>0</v>
      </c>
      <c r="LI75" s="73"/>
      <c r="LK75" s="74">
        <v>36</v>
      </c>
      <c r="LL75" s="49">
        <v>33</v>
      </c>
      <c r="LM75" s="55">
        <f t="shared" ref="LM75:LM100" si="87">LL75/12</f>
        <v>2.75</v>
      </c>
      <c r="LN75" s="55">
        <f t="shared" ref="LN75:LN113" si="88">LL75*30/144</f>
        <v>6.875</v>
      </c>
      <c r="LO75" s="75"/>
      <c r="LP75" s="75">
        <v>4</v>
      </c>
      <c r="LQ75" s="76">
        <f t="shared" si="50"/>
        <v>0</v>
      </c>
      <c r="LR75" s="75">
        <v>31</v>
      </c>
      <c r="LS75" s="77">
        <f>(LR75*1.2)*(Prices!$B$5/32)</f>
        <v>46.499999999999993</v>
      </c>
      <c r="LT75" s="82">
        <f>(LR75*1.3)*(Prices!$C$4/32)</f>
        <v>80.600000000000009</v>
      </c>
      <c r="LU75" s="82">
        <f>LO75*Prices!$B$2+LP75*Prices!$B$3</f>
        <v>16.2</v>
      </c>
      <c r="LV75" s="79">
        <f>LN75*Prices!$B$9</f>
        <v>41.25</v>
      </c>
      <c r="LW75" s="80">
        <f t="shared" ref="LW75:LW154" si="89">LV75+LU75+LT75+LS75+LQ75</f>
        <v>184.55</v>
      </c>
      <c r="LX75" s="80">
        <f>LN75*Prices!$B$10</f>
        <v>61.875</v>
      </c>
      <c r="LY75" s="80">
        <f t="shared" ref="LY75:LY154" si="90">LX75+LU75+LT75+LS75+LQ75</f>
        <v>205.17500000000001</v>
      </c>
      <c r="LZ75" s="80">
        <f>LN75*Prices!$B$11</f>
        <v>68.75</v>
      </c>
      <c r="MA75" s="80">
        <f t="shared" ref="MA75:MA154" si="91">LZ75+LU75+LT75+LS75+LQ75</f>
        <v>212.05</v>
      </c>
      <c r="MB75" s="80">
        <f>LN75*Prices!$B$12</f>
        <v>82.5</v>
      </c>
      <c r="MC75" s="80">
        <f t="shared" ref="MC75:MC154" si="92">MB75+LU75+LT75+LS75+LQ75</f>
        <v>225.8</v>
      </c>
      <c r="MD75" s="80">
        <f>LN75*Prices!$B$13</f>
        <v>89.375</v>
      </c>
      <c r="ME75" s="80">
        <f t="shared" ref="ME75:ME154" si="93">MD75+LU75+LT75+LS75+LQ75</f>
        <v>232.67500000000001</v>
      </c>
      <c r="MF75" s="80">
        <f>LN75*Prices!$B$14</f>
        <v>106.5625</v>
      </c>
      <c r="MG75" s="80">
        <f t="shared" ref="MG75:MG154" si="94">MF75+LU75+LT75+LS75+LQ75</f>
        <v>249.86250000000001</v>
      </c>
      <c r="MH75" s="80">
        <f>LN75*Prices!$B$15</f>
        <v>120.3125</v>
      </c>
      <c r="MI75" s="80">
        <f t="shared" ref="MI75:MI154" si="95">MH75+LU75+LT75+LS75+LQ75</f>
        <v>263.61250000000001</v>
      </c>
      <c r="MJ75" s="80">
        <f>LN75*Prices!$B$16</f>
        <v>168.4375</v>
      </c>
      <c r="MK75" s="80">
        <f t="shared" ref="MK75:MK154" si="96">MJ75+LU75+LT75+LS75+LQ75</f>
        <v>311.73750000000001</v>
      </c>
      <c r="ML75" s="80">
        <f>LN75*Prices!$B$17</f>
        <v>0</v>
      </c>
      <c r="MM75" s="80"/>
      <c r="MN75" s="80"/>
      <c r="MO75" s="80"/>
      <c r="MP75" s="80"/>
      <c r="MQ75" s="80"/>
      <c r="MR75" s="80"/>
      <c r="MS75" s="80"/>
      <c r="MT75" s="80"/>
      <c r="MU75" s="80"/>
      <c r="MV75" s="80"/>
      <c r="MW75" s="80"/>
      <c r="MX75" s="80"/>
      <c r="MY75" s="80"/>
      <c r="MZ75" s="80"/>
      <c r="NA75" s="80"/>
    </row>
    <row r="76" spans="1:365" ht="18" customHeight="1" x14ac:dyDescent="0.25">
      <c r="A76" s="160" t="s">
        <v>177</v>
      </c>
      <c r="B76" s="69" t="s">
        <v>93</v>
      </c>
      <c r="C76" s="69" t="str">
        <f t="shared" ref="C76:C155" si="97">CONCATENATE(B76,": ",D76," (",E76,")")</f>
        <v>Base Cab: 2 doors - shelf (34" to 36")</v>
      </c>
      <c r="D76" s="70" t="s">
        <v>173</v>
      </c>
      <c r="E76" s="68" t="s">
        <v>113</v>
      </c>
      <c r="F76" s="267" t="s">
        <v>177</v>
      </c>
      <c r="G76" s="261">
        <f>ROUND(FD76/Prices!$B$27,0)</f>
        <v>519</v>
      </c>
      <c r="H76" s="71">
        <f>G76*Prices!$B$6+G76</f>
        <v>596.85</v>
      </c>
      <c r="I76" s="71">
        <f>ROUND(FF76/Prices!$B$27,0)</f>
        <v>573</v>
      </c>
      <c r="J76" s="71">
        <f>I76*Prices!$B$6+I76</f>
        <v>658.95</v>
      </c>
      <c r="K76" s="71">
        <f>ROUND(FH76/Prices!$B$27,0)</f>
        <v>590</v>
      </c>
      <c r="L76" s="71">
        <f>K76*Prices!$B$6+K76</f>
        <v>678.5</v>
      </c>
      <c r="M76" s="71">
        <f>ROUND(FJ76/Prices!$B$27,0)</f>
        <v>626</v>
      </c>
      <c r="N76" s="71">
        <f>M76*Prices!$B$6+M76</f>
        <v>719.9</v>
      </c>
      <c r="O76" s="71">
        <f>ROUND(FL76/Prices!$B$27,0)</f>
        <v>644</v>
      </c>
      <c r="P76" s="71">
        <f>O76*Prices!$B$6+O76</f>
        <v>740.6</v>
      </c>
      <c r="Q76" s="71">
        <f>ROUND(FN76/Prices!$B$27,0)</f>
        <v>689</v>
      </c>
      <c r="R76" s="71">
        <f>Q76*Prices!$B$6+Q76</f>
        <v>792.35</v>
      </c>
      <c r="S76" s="71">
        <f>ROUND(FP76/Prices!$B$27,0)</f>
        <v>724</v>
      </c>
      <c r="T76" s="71">
        <f>S76*Prices!$B$6+S76</f>
        <v>832.6</v>
      </c>
      <c r="U76" s="71">
        <f>ROUND(FR76/Prices!$B$27,0)</f>
        <v>849</v>
      </c>
      <c r="V76" s="71">
        <f>U76*Prices!$B$6+U76</f>
        <v>976.35</v>
      </c>
      <c r="W76" s="55"/>
      <c r="X76" s="55"/>
      <c r="Y76" s="55"/>
      <c r="Z76" s="55"/>
      <c r="AA76" s="55"/>
      <c r="AB76" s="71">
        <f>ROUND(HD76/Prices!$B$27,0)</f>
        <v>468</v>
      </c>
      <c r="AC76" s="71">
        <f>AB76*Prices!$B$6+AB76</f>
        <v>538.20000000000005</v>
      </c>
      <c r="AD76" s="71">
        <f>ROUND(HF76/Prices!$B$27,0)</f>
        <v>521</v>
      </c>
      <c r="AE76" s="71">
        <f>AD76*Prices!$B$6+AD76</f>
        <v>599.15</v>
      </c>
      <c r="AF76" s="71">
        <f>ROUND(HH76/Prices!$B$27,0)</f>
        <v>539</v>
      </c>
      <c r="AG76" s="71">
        <f>AF76*Prices!$B$6+AF76</f>
        <v>619.85</v>
      </c>
      <c r="AH76" s="71">
        <f>ROUND(HJ76/Prices!$B$27,0)</f>
        <v>575</v>
      </c>
      <c r="AI76" s="71">
        <f>AH76*Prices!$B$6+AH76</f>
        <v>661.25</v>
      </c>
      <c r="AJ76" s="71">
        <f>ROUND(HL76/Prices!$B$27,0)</f>
        <v>593</v>
      </c>
      <c r="AK76" s="71">
        <f>AJ76*Prices!$B$6+AJ76</f>
        <v>681.95</v>
      </c>
      <c r="AL76" s="71">
        <f>ROUND(HN76/Prices!$B$27,0)</f>
        <v>638</v>
      </c>
      <c r="AM76" s="71">
        <f>AL76*Prices!$B$6+AL76</f>
        <v>733.7</v>
      </c>
      <c r="AN76" s="71">
        <f>ROUND(HP76/Prices!$B$27,0)</f>
        <v>673</v>
      </c>
      <c r="AO76" s="71">
        <f>AN76*Prices!$B$6+AN76</f>
        <v>773.95</v>
      </c>
      <c r="AP76" s="71">
        <f>ROUND(HR76/Prices!$B$27,0)</f>
        <v>798</v>
      </c>
      <c r="AQ76" s="71">
        <f>AP76*Prices!$B$6+AP76</f>
        <v>917.7</v>
      </c>
      <c r="AW76" s="71">
        <f t="shared" si="57"/>
        <v>468</v>
      </c>
      <c r="AX76" s="71">
        <f t="shared" si="57"/>
        <v>538.20000000000005</v>
      </c>
      <c r="AY76" s="71">
        <f t="shared" si="57"/>
        <v>521</v>
      </c>
      <c r="AZ76" s="71">
        <f t="shared" si="57"/>
        <v>599.15</v>
      </c>
      <c r="BA76" s="71">
        <f t="shared" si="57"/>
        <v>539</v>
      </c>
      <c r="BB76" s="71">
        <f t="shared" si="57"/>
        <v>619.85</v>
      </c>
      <c r="BC76" s="71">
        <f t="shared" si="57"/>
        <v>575</v>
      </c>
      <c r="BD76" s="71">
        <f t="shared" si="57"/>
        <v>661.25</v>
      </c>
      <c r="BE76" s="71">
        <f t="shared" si="57"/>
        <v>593</v>
      </c>
      <c r="BF76" s="71">
        <f t="shared" si="57"/>
        <v>681.95</v>
      </c>
      <c r="BG76" s="71">
        <f t="shared" si="57"/>
        <v>638</v>
      </c>
      <c r="BH76" s="71">
        <f t="shared" si="57"/>
        <v>733.7</v>
      </c>
      <c r="BI76" s="71">
        <f t="shared" si="57"/>
        <v>673</v>
      </c>
      <c r="BJ76" s="71">
        <f t="shared" si="57"/>
        <v>773.95</v>
      </c>
      <c r="BK76" s="71">
        <f t="shared" si="57"/>
        <v>798</v>
      </c>
      <c r="BL76" s="71">
        <f t="shared" si="51"/>
        <v>917.7</v>
      </c>
      <c r="BM76" s="55"/>
      <c r="BN76" s="72"/>
      <c r="BO76" s="72"/>
      <c r="BP76" s="72"/>
      <c r="BQ76" s="72"/>
      <c r="BR76" s="72"/>
      <c r="BS76" s="72"/>
      <c r="BT76" s="55"/>
      <c r="BU76" s="71">
        <f>ROUND(JE76/Prices!$B$27,0)</f>
        <v>519</v>
      </c>
      <c r="BV76" s="71">
        <f>BU76*Prices!$B$6+BU76</f>
        <v>596.85</v>
      </c>
      <c r="BW76" s="71">
        <f>ROUND(JG76/Prices!$B$27,0)</f>
        <v>573</v>
      </c>
      <c r="BX76" s="71">
        <f>BW76*Prices!$B$6+BW76</f>
        <v>658.95</v>
      </c>
      <c r="BY76" s="71">
        <f>ROUND(JI76/Prices!$B$27,0)</f>
        <v>590</v>
      </c>
      <c r="BZ76" s="71">
        <f>BY76*Prices!$B$6+BY76</f>
        <v>678.5</v>
      </c>
      <c r="CA76" s="71">
        <f>ROUND(JK76/Prices!$B$27,0)</f>
        <v>626</v>
      </c>
      <c r="CB76" s="71">
        <f>CA76*Prices!$B$6+CA76</f>
        <v>719.9</v>
      </c>
      <c r="CC76" s="71">
        <f>ROUND(JM76/Prices!$B$27,0)</f>
        <v>644</v>
      </c>
      <c r="CD76" s="71">
        <f>CC76*Prices!$B$6+CC76</f>
        <v>740.6</v>
      </c>
      <c r="CE76" s="71">
        <f>ROUND(JO76/Prices!$B$27,0)</f>
        <v>689</v>
      </c>
      <c r="CF76" s="71">
        <f>CE76*Prices!$B$6+CE76</f>
        <v>792.35</v>
      </c>
      <c r="CG76" s="71">
        <f>ROUND(JQ76/Prices!$B$27,0)</f>
        <v>724</v>
      </c>
      <c r="CH76" s="71">
        <f>CG76*Prices!$B$6+CG76</f>
        <v>832.6</v>
      </c>
      <c r="CI76" s="71">
        <f>ROUND(JS76/Prices!$B$27,0)</f>
        <v>849</v>
      </c>
      <c r="CJ76" s="71">
        <f>CI76*Prices!$B$6+CI76</f>
        <v>976.35</v>
      </c>
      <c r="CK76" s="55"/>
      <c r="CL76" s="55"/>
      <c r="CM76" s="55"/>
      <c r="CN76" s="55"/>
      <c r="CO76" s="55"/>
      <c r="CP76" s="71">
        <f>ROUND(LW76/Prices!$B$27,0)</f>
        <v>468</v>
      </c>
      <c r="CQ76" s="71">
        <f>CP76*Prices!$B$6+CP76</f>
        <v>538.20000000000005</v>
      </c>
      <c r="CR76" s="71">
        <f>ROUND(LY76/Prices!$B$27,0)</f>
        <v>521</v>
      </c>
      <c r="CS76" s="71">
        <f>CR76*Prices!$B$6+CR76</f>
        <v>599.15</v>
      </c>
      <c r="CT76" s="71">
        <f>ROUND(MA76/Prices!$B$27,0)</f>
        <v>539</v>
      </c>
      <c r="CU76" s="71">
        <f>CT76*Prices!$B$6+CT76</f>
        <v>619.85</v>
      </c>
      <c r="CV76" s="71">
        <f>ROUND(MC76/Prices!$B$27,0)</f>
        <v>575</v>
      </c>
      <c r="CW76" s="71">
        <f>CV76*Prices!$B$6+CV76</f>
        <v>661.25</v>
      </c>
      <c r="CX76" s="71">
        <f>ROUND(ME76/Prices!$B$27,0)</f>
        <v>593</v>
      </c>
      <c r="CY76" s="71">
        <f>CX76*Prices!$B$6+CX76</f>
        <v>681.95</v>
      </c>
      <c r="CZ76" s="71">
        <f>ROUND(MG76/Prices!$B$27,0)</f>
        <v>638</v>
      </c>
      <c r="DA76" s="71">
        <f>CZ76*Prices!$B$6+CZ76</f>
        <v>733.7</v>
      </c>
      <c r="DB76" s="71">
        <f>ROUND(MI76/Prices!$B$27,0)</f>
        <v>673</v>
      </c>
      <c r="DC76" s="71">
        <f>DB76*Prices!$B$6+DB76</f>
        <v>773.95</v>
      </c>
      <c r="DD76" s="71">
        <f>ROUND(MK76/Prices!$B$27,0)</f>
        <v>798</v>
      </c>
      <c r="DE76" s="71">
        <f>DD76*Prices!$B$6+DD76</f>
        <v>917.7</v>
      </c>
      <c r="DK76" s="71">
        <f t="shared" si="58"/>
        <v>468</v>
      </c>
      <c r="DL76" s="71">
        <f t="shared" si="58"/>
        <v>538.20000000000005</v>
      </c>
      <c r="DM76" s="71">
        <f t="shared" si="58"/>
        <v>521</v>
      </c>
      <c r="DN76" s="71">
        <f t="shared" si="58"/>
        <v>599.15</v>
      </c>
      <c r="DO76" s="71">
        <f t="shared" si="58"/>
        <v>539</v>
      </c>
      <c r="DP76" s="71">
        <f t="shared" si="58"/>
        <v>619.85</v>
      </c>
      <c r="DQ76" s="71">
        <f t="shared" si="58"/>
        <v>575</v>
      </c>
      <c r="DR76" s="71">
        <f t="shared" si="58"/>
        <v>661.25</v>
      </c>
      <c r="DS76" s="71">
        <f t="shared" si="58"/>
        <v>593</v>
      </c>
      <c r="DT76" s="71">
        <f t="shared" si="58"/>
        <v>681.95</v>
      </c>
      <c r="DU76" s="71">
        <f t="shared" si="58"/>
        <v>638</v>
      </c>
      <c r="DV76" s="71">
        <f t="shared" si="58"/>
        <v>733.7</v>
      </c>
      <c r="DW76" s="71">
        <f t="shared" si="58"/>
        <v>673</v>
      </c>
      <c r="DX76" s="71">
        <f t="shared" si="58"/>
        <v>773.95</v>
      </c>
      <c r="DY76" s="71">
        <f t="shared" si="58"/>
        <v>798</v>
      </c>
      <c r="DZ76" s="71">
        <f t="shared" si="52"/>
        <v>917.7</v>
      </c>
      <c r="EA76" s="55"/>
      <c r="EB76" s="55"/>
      <c r="EC76" s="72"/>
      <c r="ED76" s="72"/>
      <c r="EE76" s="72"/>
      <c r="EF76" s="72"/>
      <c r="EG76" s="72"/>
      <c r="EH76" s="72"/>
      <c r="EI76" s="55"/>
      <c r="EJ76" s="55"/>
      <c r="EK76" s="55"/>
      <c r="EL76" s="55"/>
      <c r="EM76" s="55"/>
      <c r="EN76" s="55"/>
      <c r="EO76" s="73"/>
      <c r="EP76" s="73"/>
      <c r="ER76" s="74">
        <v>38.5</v>
      </c>
      <c r="ES76" s="49">
        <v>36</v>
      </c>
      <c r="ET76" s="55">
        <f t="shared" si="41"/>
        <v>3</v>
      </c>
      <c r="EU76" s="55">
        <f t="shared" si="42"/>
        <v>7.5</v>
      </c>
      <c r="EW76" s="75">
        <v>4</v>
      </c>
      <c r="EY76" s="75">
        <v>33</v>
      </c>
      <c r="EZ76" s="77">
        <f>(EY76*1.2)*(Prices!$B$5/32)</f>
        <v>49.5</v>
      </c>
      <c r="FA76" s="82">
        <f>(EY76*1.3)*(Prices!$B$4/32)</f>
        <v>107.25</v>
      </c>
      <c r="FB76" s="82">
        <f>EV76*Prices!$B$2+EW76*Prices!$B$3</f>
        <v>16.2</v>
      </c>
      <c r="FC76" s="79">
        <f>EU76*Prices!$B$9</f>
        <v>45</v>
      </c>
      <c r="FD76" s="80">
        <f t="shared" si="59"/>
        <v>217.95</v>
      </c>
      <c r="FE76" s="80">
        <f>EU76*Prices!$B$10</f>
        <v>67.5</v>
      </c>
      <c r="FF76" s="80">
        <f t="shared" si="60"/>
        <v>240.45</v>
      </c>
      <c r="FG76" s="80">
        <f>EU76*Prices!$B$11</f>
        <v>75</v>
      </c>
      <c r="FH76" s="80">
        <f t="shared" si="61"/>
        <v>247.95</v>
      </c>
      <c r="FI76" s="80">
        <f>EU76*Prices!$B$12</f>
        <v>90</v>
      </c>
      <c r="FJ76" s="80">
        <f t="shared" si="62"/>
        <v>262.95</v>
      </c>
      <c r="FK76" s="80">
        <f>EU76*Prices!$B$13</f>
        <v>97.5</v>
      </c>
      <c r="FL76" s="80">
        <f t="shared" si="63"/>
        <v>270.45</v>
      </c>
      <c r="FM76" s="80">
        <f>EU76*Prices!$B$14</f>
        <v>116.25</v>
      </c>
      <c r="FN76" s="80">
        <f t="shared" si="64"/>
        <v>289.2</v>
      </c>
      <c r="FO76" s="80">
        <f>EU76*Prices!$B$15</f>
        <v>131.25</v>
      </c>
      <c r="FP76" s="80">
        <f t="shared" si="65"/>
        <v>304.2</v>
      </c>
      <c r="FQ76" s="80">
        <f>EU76*Prices!$B$16</f>
        <v>183.75</v>
      </c>
      <c r="FR76" s="80">
        <f t="shared" si="66"/>
        <v>356.7</v>
      </c>
      <c r="FS76" s="80">
        <f>EU76*Prices!$B$17</f>
        <v>0</v>
      </c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P76" s="73"/>
      <c r="GR76" s="74">
        <v>38.5</v>
      </c>
      <c r="GS76" s="49">
        <v>36</v>
      </c>
      <c r="GT76" s="55">
        <f t="shared" si="67"/>
        <v>3</v>
      </c>
      <c r="GU76" s="55">
        <f t="shared" si="68"/>
        <v>7.5</v>
      </c>
      <c r="GV76" s="75"/>
      <c r="GW76" s="75">
        <v>4</v>
      </c>
      <c r="GX76" s="76"/>
      <c r="GY76" s="75">
        <v>33</v>
      </c>
      <c r="GZ76" s="77">
        <f>(GY76*1.2)*(Prices!$B$5/32)</f>
        <v>49.5</v>
      </c>
      <c r="HA76" s="82">
        <f>(GY76*1.3)*(Prices!$C$4/32)</f>
        <v>85.8</v>
      </c>
      <c r="HB76" s="82">
        <f>GV76*Prices!$B$2+GW76*Prices!$B$3</f>
        <v>16.2</v>
      </c>
      <c r="HC76" s="79">
        <f>GU76*Prices!$B$9</f>
        <v>45</v>
      </c>
      <c r="HD76" s="80">
        <f t="shared" si="69"/>
        <v>196.5</v>
      </c>
      <c r="HE76" s="80">
        <f>GU76*Prices!$B$10</f>
        <v>67.5</v>
      </c>
      <c r="HF76" s="80">
        <f t="shared" si="70"/>
        <v>219</v>
      </c>
      <c r="HG76" s="80">
        <f>GU76*Prices!$B$11</f>
        <v>75</v>
      </c>
      <c r="HH76" s="80">
        <f t="shared" si="71"/>
        <v>226.5</v>
      </c>
      <c r="HI76" s="80">
        <f>GU76*Prices!$B$12</f>
        <v>90</v>
      </c>
      <c r="HJ76" s="80">
        <f t="shared" si="72"/>
        <v>241.5</v>
      </c>
      <c r="HK76" s="80">
        <f>GU76*Prices!$B$13</f>
        <v>97.5</v>
      </c>
      <c r="HL76" s="80">
        <f t="shared" si="73"/>
        <v>249</v>
      </c>
      <c r="HM76" s="80">
        <f>GU76*Prices!$B$14</f>
        <v>116.25</v>
      </c>
      <c r="HN76" s="80">
        <f t="shared" si="74"/>
        <v>267.75</v>
      </c>
      <c r="HO76" s="80">
        <f>GU76*Prices!$B$15</f>
        <v>131.25</v>
      </c>
      <c r="HP76" s="80">
        <f t="shared" si="75"/>
        <v>282.75</v>
      </c>
      <c r="HQ76" s="80">
        <f>GU76*Prices!$B$16</f>
        <v>183.75</v>
      </c>
      <c r="HR76" s="80">
        <f t="shared" si="76"/>
        <v>335.25</v>
      </c>
      <c r="HS76" s="80">
        <f>GU76*Prices!$B$17</f>
        <v>0</v>
      </c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P76" s="73"/>
      <c r="IQ76" s="73"/>
      <c r="IS76" s="74">
        <v>38.5</v>
      </c>
      <c r="IT76" s="49">
        <v>36</v>
      </c>
      <c r="IU76" s="55">
        <f t="shared" si="77"/>
        <v>3</v>
      </c>
      <c r="IV76" s="55">
        <f t="shared" si="78"/>
        <v>7.5</v>
      </c>
      <c r="IW76" s="75"/>
      <c r="IX76" s="75">
        <v>4</v>
      </c>
      <c r="IY76" s="76">
        <f t="shared" ref="IY76:IY101" si="98">LH76</f>
        <v>0</v>
      </c>
      <c r="IZ76" s="75">
        <v>33</v>
      </c>
      <c r="JA76" s="77">
        <f>(IZ76*1.2)*(Prices!$B$5/32)</f>
        <v>49.5</v>
      </c>
      <c r="JB76" s="82">
        <f>(IZ76*1.3)*(Prices!$B$4/32)</f>
        <v>107.25</v>
      </c>
      <c r="JC76" s="82">
        <f>IW76*Prices!$B$2+IX76*Prices!$B$3</f>
        <v>16.2</v>
      </c>
      <c r="JD76" s="79">
        <f>IV76*Prices!$B$9</f>
        <v>45</v>
      </c>
      <c r="JE76" s="80">
        <f t="shared" si="79"/>
        <v>217.95</v>
      </c>
      <c r="JF76" s="80">
        <f>IV76*Prices!$B$10</f>
        <v>67.5</v>
      </c>
      <c r="JG76" s="80">
        <f t="shared" si="80"/>
        <v>240.45</v>
      </c>
      <c r="JH76" s="80">
        <f>IV76*Prices!$B$11</f>
        <v>75</v>
      </c>
      <c r="JI76" s="80">
        <f t="shared" si="81"/>
        <v>247.95</v>
      </c>
      <c r="JJ76" s="80">
        <f>IV76*Prices!$B$12</f>
        <v>90</v>
      </c>
      <c r="JK76" s="80">
        <f t="shared" si="82"/>
        <v>262.95</v>
      </c>
      <c r="JL76" s="80">
        <f>IV76*Prices!$B$13</f>
        <v>97.5</v>
      </c>
      <c r="JM76" s="80">
        <f t="shared" si="83"/>
        <v>270.45</v>
      </c>
      <c r="JN76" s="80">
        <f>IV76*Prices!$B$14</f>
        <v>116.25</v>
      </c>
      <c r="JO76" s="80">
        <f t="shared" si="84"/>
        <v>289.2</v>
      </c>
      <c r="JP76" s="80">
        <f>IV76*Prices!$B$15</f>
        <v>131.25</v>
      </c>
      <c r="JQ76" s="80">
        <f t="shared" si="85"/>
        <v>304.2</v>
      </c>
      <c r="JR76" s="80">
        <f>IV76*Prices!$B$16</f>
        <v>183.75</v>
      </c>
      <c r="JS76" s="80">
        <f t="shared" si="86"/>
        <v>356.7</v>
      </c>
      <c r="JT76" s="80">
        <f>IV76*Prices!$B$17</f>
        <v>0</v>
      </c>
      <c r="JU76" s="80"/>
      <c r="JV76" s="80"/>
      <c r="JW76" s="80"/>
      <c r="JX76" s="80"/>
      <c r="JY76" s="80"/>
      <c r="JZ76" s="80"/>
      <c r="KA76" s="80"/>
      <c r="KB76" s="80"/>
      <c r="KC76" s="80"/>
      <c r="KD76" s="80"/>
      <c r="KE76" s="80"/>
      <c r="KF76" s="80"/>
      <c r="KG76" s="80"/>
      <c r="KH76" s="80"/>
      <c r="KI76" s="80"/>
      <c r="KJ76" s="80"/>
      <c r="KK76" s="80"/>
      <c r="KL76" s="80"/>
      <c r="KM76" s="80"/>
      <c r="KN76" s="80"/>
      <c r="KO76" s="80"/>
      <c r="KP76" s="80"/>
      <c r="KQ76" s="80"/>
      <c r="KR76" s="80"/>
      <c r="KS76" s="80"/>
      <c r="KT76" s="80"/>
      <c r="KU76" s="80"/>
      <c r="KV76" s="80"/>
      <c r="KW76" s="80"/>
      <c r="KX76" s="80"/>
      <c r="KY76" s="80"/>
      <c r="KZ76" s="80"/>
      <c r="LA76" s="197">
        <v>0</v>
      </c>
      <c r="LB76" s="200">
        <v>0</v>
      </c>
      <c r="LC76" s="82">
        <f t="shared" ref="LC76:LC155" si="99">(44+(IT76*2-2))*0.58</f>
        <v>66.11999999999999</v>
      </c>
      <c r="LD76" s="82">
        <f t="shared" ref="LD76:LD155" si="100">(44+(IT76*2-2))*0.77</f>
        <v>87.78</v>
      </c>
      <c r="LE76" s="82">
        <f t="shared" ref="LE76:LE155" si="101">3*(IT76*22/144)</f>
        <v>16.5</v>
      </c>
      <c r="LF76" s="82">
        <f t="shared" ref="LF76:LF155" si="102">LC76-LE76</f>
        <v>49.61999999999999</v>
      </c>
      <c r="LG76" s="80">
        <f t="shared" ref="LG76:LG155" si="103">LD76-LE76</f>
        <v>71.28</v>
      </c>
      <c r="LH76" s="234">
        <f t="shared" ref="LH76:LH155" si="104">(LF76*LA76)+(LG76*LB76)</f>
        <v>0</v>
      </c>
      <c r="LI76" s="73"/>
      <c r="LK76" s="74">
        <v>38.5</v>
      </c>
      <c r="LL76" s="49">
        <v>36</v>
      </c>
      <c r="LM76" s="55">
        <f t="shared" si="87"/>
        <v>3</v>
      </c>
      <c r="LN76" s="55">
        <f t="shared" si="88"/>
        <v>7.5</v>
      </c>
      <c r="LO76" s="75"/>
      <c r="LP76" s="75">
        <v>4</v>
      </c>
      <c r="LQ76" s="76">
        <f t="shared" ref="LQ76:LQ101" si="105">LH76</f>
        <v>0</v>
      </c>
      <c r="LR76" s="75">
        <v>33</v>
      </c>
      <c r="LS76" s="77">
        <f>(LR76*1.2)*(Prices!$B$5/32)</f>
        <v>49.5</v>
      </c>
      <c r="LT76" s="82">
        <f>(LR76*1.3)*(Prices!$C$4/32)</f>
        <v>85.8</v>
      </c>
      <c r="LU76" s="82">
        <f>LO76*Prices!$B$2+LP76*Prices!$B$3</f>
        <v>16.2</v>
      </c>
      <c r="LV76" s="79">
        <f>LN76*Prices!$B$9</f>
        <v>45</v>
      </c>
      <c r="LW76" s="80">
        <f t="shared" si="89"/>
        <v>196.5</v>
      </c>
      <c r="LX76" s="80">
        <f>LN76*Prices!$B$10</f>
        <v>67.5</v>
      </c>
      <c r="LY76" s="80">
        <f t="shared" si="90"/>
        <v>219</v>
      </c>
      <c r="LZ76" s="80">
        <f>LN76*Prices!$B$11</f>
        <v>75</v>
      </c>
      <c r="MA76" s="80">
        <f t="shared" si="91"/>
        <v>226.5</v>
      </c>
      <c r="MB76" s="80">
        <f>LN76*Prices!$B$12</f>
        <v>90</v>
      </c>
      <c r="MC76" s="80">
        <f t="shared" si="92"/>
        <v>241.5</v>
      </c>
      <c r="MD76" s="80">
        <f>LN76*Prices!$B$13</f>
        <v>97.5</v>
      </c>
      <c r="ME76" s="80">
        <f t="shared" si="93"/>
        <v>249</v>
      </c>
      <c r="MF76" s="80">
        <f>LN76*Prices!$B$14</f>
        <v>116.25</v>
      </c>
      <c r="MG76" s="80">
        <f t="shared" si="94"/>
        <v>267.75</v>
      </c>
      <c r="MH76" s="80">
        <f>LN76*Prices!$B$15</f>
        <v>131.25</v>
      </c>
      <c r="MI76" s="80">
        <f t="shared" si="95"/>
        <v>282.75</v>
      </c>
      <c r="MJ76" s="80">
        <f>LN76*Prices!$B$16</f>
        <v>183.75</v>
      </c>
      <c r="MK76" s="80">
        <f t="shared" si="96"/>
        <v>335.25</v>
      </c>
      <c r="ML76" s="80">
        <f>LN76*Prices!$B$17</f>
        <v>0</v>
      </c>
      <c r="MM76" s="80"/>
      <c r="MN76" s="80"/>
      <c r="MO76" s="80"/>
      <c r="MP76" s="80"/>
      <c r="MQ76" s="80"/>
      <c r="MR76" s="80"/>
      <c r="MS76" s="80"/>
      <c r="MT76" s="80"/>
      <c r="MU76" s="80"/>
      <c r="MV76" s="80"/>
      <c r="MW76" s="80"/>
      <c r="MX76" s="80"/>
      <c r="MY76" s="80"/>
      <c r="MZ76" s="80"/>
      <c r="NA76" s="80"/>
    </row>
    <row r="77" spans="1:365" ht="18" customHeight="1" thickBot="1" x14ac:dyDescent="0.3">
      <c r="A77" s="269" t="s">
        <v>178</v>
      </c>
      <c r="B77" s="176" t="s">
        <v>93</v>
      </c>
      <c r="C77" s="176" t="str">
        <f t="shared" si="97"/>
        <v>Base Cab: 2 doors - shelf (37" to 39" )</v>
      </c>
      <c r="D77" s="177" t="s">
        <v>173</v>
      </c>
      <c r="E77" s="178" t="s">
        <v>115</v>
      </c>
      <c r="F77" s="270" t="s">
        <v>178</v>
      </c>
      <c r="G77" s="261">
        <f>ROUND(FD77/Prices!$B$27,0)</f>
        <v>545</v>
      </c>
      <c r="H77" s="71">
        <f>G77*Prices!$B$6+G77</f>
        <v>626.75</v>
      </c>
      <c r="I77" s="71">
        <f>ROUND(FF77/Prices!$B$27,0)</f>
        <v>603</v>
      </c>
      <c r="J77" s="71">
        <f>I77*Prices!$B$6+I77</f>
        <v>693.45</v>
      </c>
      <c r="K77" s="71">
        <f>ROUND(FH77/Prices!$B$27,0)</f>
        <v>622</v>
      </c>
      <c r="L77" s="71">
        <f>K77*Prices!$B$6+K77</f>
        <v>715.3</v>
      </c>
      <c r="M77" s="71">
        <f>ROUND(FJ77/Prices!$B$27,0)</f>
        <v>661</v>
      </c>
      <c r="N77" s="71">
        <f>M77*Prices!$B$6+M77</f>
        <v>760.15</v>
      </c>
      <c r="O77" s="71">
        <f>ROUND(FL77/Prices!$B$27,0)</f>
        <v>680</v>
      </c>
      <c r="P77" s="71">
        <f>O77*Prices!$B$6+O77</f>
        <v>782</v>
      </c>
      <c r="Q77" s="71">
        <f>ROUND(FN77/Prices!$B$27,0)</f>
        <v>729</v>
      </c>
      <c r="R77" s="71">
        <f>Q77*Prices!$B$6+Q77</f>
        <v>838.35</v>
      </c>
      <c r="S77" s="71">
        <f>ROUND(FP77/Prices!$B$27,0)</f>
        <v>767</v>
      </c>
      <c r="T77" s="71">
        <f>S77*Prices!$B$6+S77</f>
        <v>882.05</v>
      </c>
      <c r="U77" s="71">
        <f>ROUND(FR77/Prices!$B$27,0)</f>
        <v>903</v>
      </c>
      <c r="V77" s="71">
        <f>U77*Prices!$B$6+U77</f>
        <v>1038.45</v>
      </c>
      <c r="W77" s="55"/>
      <c r="X77" s="55"/>
      <c r="Y77" s="55"/>
      <c r="Z77" s="55"/>
      <c r="AA77" s="55"/>
      <c r="AB77" s="71">
        <f>ROUND(HD77/Prices!$B$27,0)</f>
        <v>491</v>
      </c>
      <c r="AC77" s="71">
        <f>AB77*Prices!$B$6+AB77</f>
        <v>564.65</v>
      </c>
      <c r="AD77" s="71">
        <f>ROUND(HF77/Prices!$B$27,0)</f>
        <v>549</v>
      </c>
      <c r="AE77" s="71">
        <f>AD77*Prices!$B$6+AD77</f>
        <v>631.35</v>
      </c>
      <c r="AF77" s="71">
        <f>ROUND(HH77/Prices!$B$27,0)</f>
        <v>569</v>
      </c>
      <c r="AG77" s="71">
        <f>AF77*Prices!$B$6+AF77</f>
        <v>654.35</v>
      </c>
      <c r="AH77" s="71">
        <f>ROUND(HJ77/Prices!$B$27,0)</f>
        <v>608</v>
      </c>
      <c r="AI77" s="71">
        <f>AH77*Prices!$B$6+AH77</f>
        <v>699.2</v>
      </c>
      <c r="AJ77" s="71">
        <f>ROUND(HL77/Prices!$B$27,0)</f>
        <v>627</v>
      </c>
      <c r="AK77" s="71">
        <f>AJ77*Prices!$B$6+AJ77</f>
        <v>721.05</v>
      </c>
      <c r="AL77" s="71">
        <f>ROUND(HN77/Prices!$B$27,0)</f>
        <v>675</v>
      </c>
      <c r="AM77" s="71">
        <f>AL77*Prices!$B$6+AL77</f>
        <v>776.25</v>
      </c>
      <c r="AN77" s="71">
        <f>ROUND(HP77/Prices!$B$27,0)</f>
        <v>714</v>
      </c>
      <c r="AO77" s="71">
        <f>AN77*Prices!$B$6+AN77</f>
        <v>821.1</v>
      </c>
      <c r="AP77" s="71">
        <f>ROUND(HR77/Prices!$B$27,0)</f>
        <v>849</v>
      </c>
      <c r="AQ77" s="71">
        <f>AP77*Prices!$B$6+AP77</f>
        <v>976.35</v>
      </c>
      <c r="AW77" s="71">
        <f t="shared" si="57"/>
        <v>491</v>
      </c>
      <c r="AX77" s="71">
        <f t="shared" si="57"/>
        <v>564.65</v>
      </c>
      <c r="AY77" s="71">
        <f t="shared" si="57"/>
        <v>549</v>
      </c>
      <c r="AZ77" s="71">
        <f t="shared" si="57"/>
        <v>631.35</v>
      </c>
      <c r="BA77" s="71">
        <f t="shared" si="57"/>
        <v>569</v>
      </c>
      <c r="BB77" s="71">
        <f t="shared" si="57"/>
        <v>654.35</v>
      </c>
      <c r="BC77" s="71">
        <f t="shared" si="57"/>
        <v>608</v>
      </c>
      <c r="BD77" s="71">
        <f t="shared" si="57"/>
        <v>699.2</v>
      </c>
      <c r="BE77" s="71">
        <f t="shared" si="57"/>
        <v>627</v>
      </c>
      <c r="BF77" s="71">
        <f t="shared" si="57"/>
        <v>721.05</v>
      </c>
      <c r="BG77" s="71">
        <f t="shared" si="57"/>
        <v>675</v>
      </c>
      <c r="BH77" s="71">
        <f t="shared" si="57"/>
        <v>776.25</v>
      </c>
      <c r="BI77" s="71">
        <f t="shared" si="57"/>
        <v>714</v>
      </c>
      <c r="BJ77" s="71">
        <f t="shared" si="57"/>
        <v>821.1</v>
      </c>
      <c r="BK77" s="71">
        <f t="shared" si="57"/>
        <v>849</v>
      </c>
      <c r="BL77" s="71">
        <f t="shared" si="51"/>
        <v>976.35</v>
      </c>
      <c r="BM77" s="55"/>
      <c r="BN77" s="72"/>
      <c r="BO77" s="72"/>
      <c r="BP77" s="72"/>
      <c r="BQ77" s="72"/>
      <c r="BR77" s="72"/>
      <c r="BS77" s="72"/>
      <c r="BT77" s="55"/>
      <c r="BU77" s="71">
        <f>ROUND(JE77/Prices!$B$27,0)</f>
        <v>545</v>
      </c>
      <c r="BV77" s="71">
        <f>BU77*Prices!$B$6+BU77</f>
        <v>626.75</v>
      </c>
      <c r="BW77" s="71">
        <f>ROUND(JG77/Prices!$B$27,0)</f>
        <v>603</v>
      </c>
      <c r="BX77" s="71">
        <f>BW77*Prices!$B$6+BW77</f>
        <v>693.45</v>
      </c>
      <c r="BY77" s="71">
        <f>ROUND(JI77/Prices!$B$27,0)</f>
        <v>622</v>
      </c>
      <c r="BZ77" s="71">
        <f>BY77*Prices!$B$6+BY77</f>
        <v>715.3</v>
      </c>
      <c r="CA77" s="71">
        <f>ROUND(JK77/Prices!$B$27,0)</f>
        <v>661</v>
      </c>
      <c r="CB77" s="71">
        <f>CA77*Prices!$B$6+CA77</f>
        <v>760.15</v>
      </c>
      <c r="CC77" s="71">
        <f>ROUND(JM77/Prices!$B$27,0)</f>
        <v>680</v>
      </c>
      <c r="CD77" s="71">
        <f>CC77*Prices!$B$6+CC77</f>
        <v>782</v>
      </c>
      <c r="CE77" s="71">
        <f>ROUND(JO77/Prices!$B$27,0)</f>
        <v>729</v>
      </c>
      <c r="CF77" s="71">
        <f>CE77*Prices!$B$6+CE77</f>
        <v>838.35</v>
      </c>
      <c r="CG77" s="71">
        <f>ROUND(JQ77/Prices!$B$27,0)</f>
        <v>767</v>
      </c>
      <c r="CH77" s="71">
        <f>CG77*Prices!$B$6+CG77</f>
        <v>882.05</v>
      </c>
      <c r="CI77" s="71">
        <f>ROUND(JS77/Prices!$B$27,0)</f>
        <v>903</v>
      </c>
      <c r="CJ77" s="71">
        <f>CI77*Prices!$B$6+CI77</f>
        <v>1038.45</v>
      </c>
      <c r="CK77" s="55"/>
      <c r="CL77" s="55"/>
      <c r="CM77" s="55"/>
      <c r="CN77" s="55"/>
      <c r="CO77" s="55"/>
      <c r="CP77" s="71">
        <f>ROUND(LW77/Prices!$B$27,0)</f>
        <v>491</v>
      </c>
      <c r="CQ77" s="71">
        <f>CP77*Prices!$B$6+CP77</f>
        <v>564.65</v>
      </c>
      <c r="CR77" s="71">
        <f>ROUND(LY77/Prices!$B$27,0)</f>
        <v>549</v>
      </c>
      <c r="CS77" s="71">
        <f>CR77*Prices!$B$6+CR77</f>
        <v>631.35</v>
      </c>
      <c r="CT77" s="71">
        <f>ROUND(MA77/Prices!$B$27,0)</f>
        <v>569</v>
      </c>
      <c r="CU77" s="71">
        <f>CT77*Prices!$B$6+CT77</f>
        <v>654.35</v>
      </c>
      <c r="CV77" s="71">
        <f>ROUND(MC77/Prices!$B$27,0)</f>
        <v>608</v>
      </c>
      <c r="CW77" s="71">
        <f>CV77*Prices!$B$6+CV77</f>
        <v>699.2</v>
      </c>
      <c r="CX77" s="71">
        <f>ROUND(ME77/Prices!$B$27,0)</f>
        <v>627</v>
      </c>
      <c r="CY77" s="71">
        <f>CX77*Prices!$B$6+CX77</f>
        <v>721.05</v>
      </c>
      <c r="CZ77" s="71">
        <f>ROUND(MG77/Prices!$B$27,0)</f>
        <v>675</v>
      </c>
      <c r="DA77" s="71">
        <f>CZ77*Prices!$B$6+CZ77</f>
        <v>776.25</v>
      </c>
      <c r="DB77" s="71">
        <f>ROUND(MI77/Prices!$B$27,0)</f>
        <v>714</v>
      </c>
      <c r="DC77" s="71">
        <f>DB77*Prices!$B$6+DB77</f>
        <v>821.1</v>
      </c>
      <c r="DD77" s="71">
        <f>ROUND(MK77/Prices!$B$27,0)</f>
        <v>849</v>
      </c>
      <c r="DE77" s="71">
        <f>DD77*Prices!$B$6+DD77</f>
        <v>976.35</v>
      </c>
      <c r="DK77" s="71">
        <f t="shared" si="58"/>
        <v>491</v>
      </c>
      <c r="DL77" s="71">
        <f t="shared" si="58"/>
        <v>564.65</v>
      </c>
      <c r="DM77" s="71">
        <f t="shared" si="58"/>
        <v>549</v>
      </c>
      <c r="DN77" s="71">
        <f t="shared" si="58"/>
        <v>631.35</v>
      </c>
      <c r="DO77" s="71">
        <f t="shared" si="58"/>
        <v>569</v>
      </c>
      <c r="DP77" s="71">
        <f t="shared" si="58"/>
        <v>654.35</v>
      </c>
      <c r="DQ77" s="71">
        <f t="shared" si="58"/>
        <v>608</v>
      </c>
      <c r="DR77" s="71">
        <f t="shared" si="58"/>
        <v>699.2</v>
      </c>
      <c r="DS77" s="71">
        <f t="shared" si="58"/>
        <v>627</v>
      </c>
      <c r="DT77" s="71">
        <f t="shared" si="58"/>
        <v>721.05</v>
      </c>
      <c r="DU77" s="71">
        <f t="shared" si="58"/>
        <v>675</v>
      </c>
      <c r="DV77" s="71">
        <f t="shared" si="58"/>
        <v>776.25</v>
      </c>
      <c r="DW77" s="71">
        <f t="shared" si="58"/>
        <v>714</v>
      </c>
      <c r="DX77" s="71">
        <f t="shared" si="58"/>
        <v>821.1</v>
      </c>
      <c r="DY77" s="71">
        <f t="shared" si="58"/>
        <v>849</v>
      </c>
      <c r="DZ77" s="71">
        <f t="shared" si="52"/>
        <v>976.35</v>
      </c>
      <c r="EA77" s="55"/>
      <c r="EB77" s="55"/>
      <c r="EC77" s="72"/>
      <c r="ED77" s="72"/>
      <c r="EE77" s="72"/>
      <c r="EF77" s="72"/>
      <c r="EG77" s="72"/>
      <c r="EH77" s="72"/>
      <c r="EI77" s="55"/>
      <c r="EJ77" s="55"/>
      <c r="EK77" s="55"/>
      <c r="EL77" s="55"/>
      <c r="EM77" s="55"/>
      <c r="EN77" s="55"/>
      <c r="EO77" s="73"/>
      <c r="EP77" s="73"/>
      <c r="ER77" s="74">
        <v>40.5</v>
      </c>
      <c r="ES77" s="49">
        <v>39</v>
      </c>
      <c r="ET77" s="55">
        <f t="shared" si="41"/>
        <v>3.25</v>
      </c>
      <c r="EU77" s="55">
        <f t="shared" si="42"/>
        <v>8.125</v>
      </c>
      <c r="EW77" s="75">
        <v>4</v>
      </c>
      <c r="EY77" s="75">
        <v>34.5</v>
      </c>
      <c r="EZ77" s="77">
        <f>(EY77*1.2)*(Prices!$B$5/32)</f>
        <v>51.75</v>
      </c>
      <c r="FA77" s="82">
        <f>(EY77*1.3)*(Prices!$B$4/32)</f>
        <v>112.125</v>
      </c>
      <c r="FB77" s="82">
        <f>EV77*Prices!$B$2+EW77*Prices!$B$3</f>
        <v>16.2</v>
      </c>
      <c r="FC77" s="79">
        <f>EU77*Prices!$B$9</f>
        <v>48.75</v>
      </c>
      <c r="FD77" s="80">
        <f t="shared" si="59"/>
        <v>228.82499999999999</v>
      </c>
      <c r="FE77" s="80">
        <f>EU77*Prices!$B$10</f>
        <v>73.125</v>
      </c>
      <c r="FF77" s="80">
        <f t="shared" si="60"/>
        <v>253.2</v>
      </c>
      <c r="FG77" s="80">
        <f>EU77*Prices!$B$11</f>
        <v>81.25</v>
      </c>
      <c r="FH77" s="80">
        <f t="shared" si="61"/>
        <v>261.32499999999999</v>
      </c>
      <c r="FI77" s="80">
        <f>EU77*Prices!$B$12</f>
        <v>97.5</v>
      </c>
      <c r="FJ77" s="80">
        <f t="shared" si="62"/>
        <v>277.57499999999999</v>
      </c>
      <c r="FK77" s="80">
        <f>EU77*Prices!$B$13</f>
        <v>105.625</v>
      </c>
      <c r="FL77" s="80">
        <f t="shared" si="63"/>
        <v>285.7</v>
      </c>
      <c r="FM77" s="80">
        <f>EU77*Prices!$B$14</f>
        <v>125.9375</v>
      </c>
      <c r="FN77" s="80">
        <f t="shared" si="64"/>
        <v>306.01249999999999</v>
      </c>
      <c r="FO77" s="80">
        <f>EU77*Prices!$B$15</f>
        <v>142.1875</v>
      </c>
      <c r="FP77" s="80">
        <f t="shared" si="65"/>
        <v>322.26249999999999</v>
      </c>
      <c r="FQ77" s="80">
        <f>EU77*Prices!$B$16</f>
        <v>199.0625</v>
      </c>
      <c r="FR77" s="80">
        <f t="shared" si="66"/>
        <v>379.13749999999999</v>
      </c>
      <c r="FS77" s="80">
        <f>EU77*Prices!$B$17</f>
        <v>0</v>
      </c>
      <c r="FT77" s="80"/>
      <c r="FU77" s="80"/>
      <c r="FV77" s="80"/>
      <c r="FW77" s="80"/>
      <c r="FX77" s="80"/>
      <c r="FY77" s="80"/>
      <c r="FZ77" s="80"/>
      <c r="GA77" s="80"/>
      <c r="GB77" s="80"/>
      <c r="GC77" s="80"/>
      <c r="GD77" s="80"/>
      <c r="GE77" s="80"/>
      <c r="GF77" s="80"/>
      <c r="GG77" s="80"/>
      <c r="GH77" s="80"/>
      <c r="GP77" s="73"/>
      <c r="GR77" s="74">
        <v>40.5</v>
      </c>
      <c r="GS77" s="49">
        <v>39</v>
      </c>
      <c r="GT77" s="55">
        <f t="shared" si="67"/>
        <v>3.25</v>
      </c>
      <c r="GU77" s="55">
        <f t="shared" si="68"/>
        <v>8.125</v>
      </c>
      <c r="GV77" s="75"/>
      <c r="GW77" s="75">
        <v>4</v>
      </c>
      <c r="GX77" s="76"/>
      <c r="GY77" s="75">
        <v>34.5</v>
      </c>
      <c r="GZ77" s="77">
        <f>(GY77*1.2)*(Prices!$B$5/32)</f>
        <v>51.75</v>
      </c>
      <c r="HA77" s="82">
        <f>(GY77*1.3)*(Prices!$C$4/32)</f>
        <v>89.7</v>
      </c>
      <c r="HB77" s="82">
        <f>GV77*Prices!$B$2+GW77*Prices!$B$3</f>
        <v>16.2</v>
      </c>
      <c r="HC77" s="79">
        <f>GU77*Prices!$B$9</f>
        <v>48.75</v>
      </c>
      <c r="HD77" s="80">
        <f t="shared" si="69"/>
        <v>206.4</v>
      </c>
      <c r="HE77" s="80">
        <f>GU77*Prices!$B$10</f>
        <v>73.125</v>
      </c>
      <c r="HF77" s="80">
        <f t="shared" si="70"/>
        <v>230.77500000000001</v>
      </c>
      <c r="HG77" s="80">
        <f>GU77*Prices!$B$11</f>
        <v>81.25</v>
      </c>
      <c r="HH77" s="80">
        <f t="shared" si="71"/>
        <v>238.9</v>
      </c>
      <c r="HI77" s="80">
        <f>GU77*Prices!$B$12</f>
        <v>97.5</v>
      </c>
      <c r="HJ77" s="80">
        <f t="shared" si="72"/>
        <v>255.15</v>
      </c>
      <c r="HK77" s="80">
        <f>GU77*Prices!$B$13</f>
        <v>105.625</v>
      </c>
      <c r="HL77" s="80">
        <f t="shared" si="73"/>
        <v>263.27499999999998</v>
      </c>
      <c r="HM77" s="80">
        <f>GU77*Prices!$B$14</f>
        <v>125.9375</v>
      </c>
      <c r="HN77" s="80">
        <f t="shared" si="74"/>
        <v>283.58749999999998</v>
      </c>
      <c r="HO77" s="80">
        <f>GU77*Prices!$B$15</f>
        <v>142.1875</v>
      </c>
      <c r="HP77" s="80">
        <f t="shared" si="75"/>
        <v>299.83749999999998</v>
      </c>
      <c r="HQ77" s="80">
        <f>GU77*Prices!$B$16</f>
        <v>199.0625</v>
      </c>
      <c r="HR77" s="80">
        <f t="shared" si="76"/>
        <v>356.71249999999998</v>
      </c>
      <c r="HS77" s="80">
        <f>GU77*Prices!$B$17</f>
        <v>0</v>
      </c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0"/>
      <c r="IE77" s="80"/>
      <c r="IF77" s="80"/>
      <c r="IG77" s="80"/>
      <c r="IH77" s="80"/>
      <c r="IP77" s="73"/>
      <c r="IQ77" s="73"/>
      <c r="IS77" s="74">
        <v>40.5</v>
      </c>
      <c r="IT77" s="49">
        <v>39</v>
      </c>
      <c r="IU77" s="55">
        <f t="shared" si="77"/>
        <v>3.25</v>
      </c>
      <c r="IV77" s="55">
        <f t="shared" si="78"/>
        <v>8.125</v>
      </c>
      <c r="IW77" s="75"/>
      <c r="IX77" s="75">
        <v>4</v>
      </c>
      <c r="IY77" s="76">
        <f t="shared" si="98"/>
        <v>0</v>
      </c>
      <c r="IZ77" s="75">
        <v>34.5</v>
      </c>
      <c r="JA77" s="77">
        <f>(IZ77*1.2)*(Prices!$B$5/32)</f>
        <v>51.75</v>
      </c>
      <c r="JB77" s="82">
        <f>(IZ77*1.3)*(Prices!$B$4/32)</f>
        <v>112.125</v>
      </c>
      <c r="JC77" s="82">
        <f>IW77*Prices!$B$2+IX77*Prices!$B$3</f>
        <v>16.2</v>
      </c>
      <c r="JD77" s="79">
        <f>IV77*Prices!$B$9</f>
        <v>48.75</v>
      </c>
      <c r="JE77" s="80">
        <f t="shared" si="79"/>
        <v>228.82499999999999</v>
      </c>
      <c r="JF77" s="80">
        <f>IV77*Prices!$B$10</f>
        <v>73.125</v>
      </c>
      <c r="JG77" s="80">
        <f t="shared" si="80"/>
        <v>253.2</v>
      </c>
      <c r="JH77" s="80">
        <f>IV77*Prices!$B$11</f>
        <v>81.25</v>
      </c>
      <c r="JI77" s="80">
        <f t="shared" si="81"/>
        <v>261.32499999999999</v>
      </c>
      <c r="JJ77" s="80">
        <f>IV77*Prices!$B$12</f>
        <v>97.5</v>
      </c>
      <c r="JK77" s="80">
        <f t="shared" si="82"/>
        <v>277.57499999999999</v>
      </c>
      <c r="JL77" s="80">
        <f>IV77*Prices!$B$13</f>
        <v>105.625</v>
      </c>
      <c r="JM77" s="80">
        <f t="shared" si="83"/>
        <v>285.7</v>
      </c>
      <c r="JN77" s="80">
        <f>IV77*Prices!$B$14</f>
        <v>125.9375</v>
      </c>
      <c r="JO77" s="80">
        <f t="shared" si="84"/>
        <v>306.01249999999999</v>
      </c>
      <c r="JP77" s="80">
        <f>IV77*Prices!$B$15</f>
        <v>142.1875</v>
      </c>
      <c r="JQ77" s="80">
        <f t="shared" si="85"/>
        <v>322.26249999999999</v>
      </c>
      <c r="JR77" s="80">
        <f>IV77*Prices!$B$16</f>
        <v>199.0625</v>
      </c>
      <c r="JS77" s="80">
        <f t="shared" si="86"/>
        <v>379.13749999999999</v>
      </c>
      <c r="JT77" s="80">
        <f>IV77*Prices!$B$17</f>
        <v>0</v>
      </c>
      <c r="JU77" s="80"/>
      <c r="JV77" s="80"/>
      <c r="JW77" s="80"/>
      <c r="JX77" s="80"/>
      <c r="JY77" s="80"/>
      <c r="JZ77" s="80"/>
      <c r="KA77" s="80"/>
      <c r="KB77" s="80"/>
      <c r="KC77" s="80"/>
      <c r="KD77" s="80"/>
      <c r="KE77" s="80"/>
      <c r="KF77" s="80"/>
      <c r="KG77" s="80"/>
      <c r="KH77" s="80"/>
      <c r="KI77" s="80"/>
      <c r="KJ77" s="80"/>
      <c r="KK77" s="80"/>
      <c r="KL77" s="80"/>
      <c r="KM77" s="80"/>
      <c r="KN77" s="80"/>
      <c r="KO77" s="80"/>
      <c r="KP77" s="80"/>
      <c r="KQ77" s="80"/>
      <c r="KR77" s="80"/>
      <c r="KS77" s="80"/>
      <c r="KT77" s="80"/>
      <c r="KU77" s="80"/>
      <c r="KV77" s="80"/>
      <c r="KW77" s="80"/>
      <c r="KX77" s="80"/>
      <c r="KY77" s="80"/>
      <c r="KZ77" s="80"/>
      <c r="LA77" s="197">
        <v>0</v>
      </c>
      <c r="LB77" s="200">
        <v>0</v>
      </c>
      <c r="LC77" s="82">
        <f t="shared" si="99"/>
        <v>69.599999999999994</v>
      </c>
      <c r="LD77" s="82">
        <f t="shared" si="100"/>
        <v>92.4</v>
      </c>
      <c r="LE77" s="82">
        <f t="shared" si="101"/>
        <v>17.875</v>
      </c>
      <c r="LF77" s="82">
        <f t="shared" si="102"/>
        <v>51.724999999999994</v>
      </c>
      <c r="LG77" s="80">
        <f t="shared" si="103"/>
        <v>74.525000000000006</v>
      </c>
      <c r="LH77" s="234">
        <f t="shared" si="104"/>
        <v>0</v>
      </c>
      <c r="LI77" s="73"/>
      <c r="LK77" s="74">
        <v>40.5</v>
      </c>
      <c r="LL77" s="49">
        <v>39</v>
      </c>
      <c r="LM77" s="55">
        <f t="shared" si="87"/>
        <v>3.25</v>
      </c>
      <c r="LN77" s="55">
        <f t="shared" si="88"/>
        <v>8.125</v>
      </c>
      <c r="LO77" s="75"/>
      <c r="LP77" s="75">
        <v>4</v>
      </c>
      <c r="LQ77" s="76">
        <f t="shared" si="105"/>
        <v>0</v>
      </c>
      <c r="LR77" s="75">
        <v>34.5</v>
      </c>
      <c r="LS77" s="77">
        <f>(LR77*1.2)*(Prices!$B$5/32)</f>
        <v>51.75</v>
      </c>
      <c r="LT77" s="82">
        <f>(LR77*1.3)*(Prices!$C$4/32)</f>
        <v>89.7</v>
      </c>
      <c r="LU77" s="82">
        <f>LO77*Prices!$B$2+LP77*Prices!$B$3</f>
        <v>16.2</v>
      </c>
      <c r="LV77" s="79">
        <f>LN77*Prices!$B$9</f>
        <v>48.75</v>
      </c>
      <c r="LW77" s="80">
        <f t="shared" si="89"/>
        <v>206.4</v>
      </c>
      <c r="LX77" s="80">
        <f>LN77*Prices!$B$10</f>
        <v>73.125</v>
      </c>
      <c r="LY77" s="80">
        <f t="shared" si="90"/>
        <v>230.77500000000001</v>
      </c>
      <c r="LZ77" s="80">
        <f>LN77*Prices!$B$11</f>
        <v>81.25</v>
      </c>
      <c r="MA77" s="80">
        <f t="shared" si="91"/>
        <v>238.9</v>
      </c>
      <c r="MB77" s="80">
        <f>LN77*Prices!$B$12</f>
        <v>97.5</v>
      </c>
      <c r="MC77" s="80">
        <f t="shared" si="92"/>
        <v>255.15</v>
      </c>
      <c r="MD77" s="80">
        <f>LN77*Prices!$B$13</f>
        <v>105.625</v>
      </c>
      <c r="ME77" s="80">
        <f t="shared" si="93"/>
        <v>263.27499999999998</v>
      </c>
      <c r="MF77" s="80">
        <f>LN77*Prices!$B$14</f>
        <v>125.9375</v>
      </c>
      <c r="MG77" s="80">
        <f t="shared" si="94"/>
        <v>283.58749999999998</v>
      </c>
      <c r="MH77" s="80">
        <f>LN77*Prices!$B$15</f>
        <v>142.1875</v>
      </c>
      <c r="MI77" s="80">
        <f t="shared" si="95"/>
        <v>299.83749999999998</v>
      </c>
      <c r="MJ77" s="80">
        <f>LN77*Prices!$B$16</f>
        <v>199.0625</v>
      </c>
      <c r="MK77" s="80">
        <f t="shared" si="96"/>
        <v>356.71249999999998</v>
      </c>
      <c r="ML77" s="80">
        <f>LN77*Prices!$B$17</f>
        <v>0</v>
      </c>
      <c r="MM77" s="80"/>
      <c r="MN77" s="80"/>
      <c r="MO77" s="80"/>
      <c r="MP77" s="80"/>
      <c r="MQ77" s="80"/>
      <c r="MR77" s="80"/>
      <c r="MS77" s="80"/>
      <c r="MT77" s="80"/>
      <c r="MU77" s="80"/>
      <c r="MV77" s="80"/>
      <c r="MW77" s="80"/>
      <c r="MX77" s="80"/>
      <c r="MY77" s="80"/>
      <c r="MZ77" s="80"/>
      <c r="NA77" s="80"/>
    </row>
    <row r="78" spans="1:365" ht="18" customHeight="1" thickBot="1" x14ac:dyDescent="0.3">
      <c r="A78" s="277"/>
      <c r="B78" s="278"/>
      <c r="C78" s="278"/>
      <c r="D78" s="279"/>
      <c r="E78" s="280"/>
      <c r="F78" s="281"/>
      <c r="G78" s="26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55"/>
      <c r="X78" s="55"/>
      <c r="Y78" s="55"/>
      <c r="Z78" s="55"/>
      <c r="AA78" s="55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55"/>
      <c r="BN78" s="72"/>
      <c r="BO78" s="72"/>
      <c r="BP78" s="72"/>
      <c r="BQ78" s="72"/>
      <c r="BR78" s="72"/>
      <c r="BS78" s="72"/>
      <c r="BT78" s="55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55"/>
      <c r="CL78" s="55"/>
      <c r="CM78" s="55"/>
      <c r="CN78" s="55"/>
      <c r="CO78" s="55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55"/>
      <c r="EB78" s="55"/>
      <c r="EC78" s="72"/>
      <c r="ED78" s="72"/>
      <c r="EE78" s="72"/>
      <c r="EF78" s="72"/>
      <c r="EG78" s="72"/>
      <c r="EH78" s="72"/>
      <c r="EI78" s="55"/>
      <c r="EJ78" s="55"/>
      <c r="EK78" s="55"/>
      <c r="EL78" s="55"/>
      <c r="EM78" s="55"/>
      <c r="EN78" s="55"/>
      <c r="EO78" s="73"/>
      <c r="EP78" s="73"/>
      <c r="ER78" s="74"/>
      <c r="EZ78" s="77"/>
      <c r="FC78" s="79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P78" s="73"/>
      <c r="GR78" s="74"/>
      <c r="GS78" s="49"/>
      <c r="GT78" s="55"/>
      <c r="GU78" s="55"/>
      <c r="GV78" s="75"/>
      <c r="GW78" s="75"/>
      <c r="GX78" s="76"/>
      <c r="GZ78" s="77"/>
      <c r="HA78" s="82"/>
      <c r="HB78" s="82"/>
      <c r="HC78" s="79"/>
      <c r="HD78" s="80"/>
      <c r="HE78" s="80"/>
      <c r="HF78" s="80"/>
      <c r="HG78" s="80"/>
      <c r="HH78" s="80"/>
      <c r="HI78" s="80"/>
      <c r="HJ78" s="80"/>
      <c r="HK78" s="80"/>
      <c r="HL78" s="80"/>
      <c r="HM78" s="80"/>
      <c r="HN78" s="80"/>
      <c r="HO78" s="80"/>
      <c r="HP78" s="80"/>
      <c r="HQ78" s="80"/>
      <c r="HR78" s="80"/>
      <c r="HS78" s="80"/>
      <c r="HT78" s="80"/>
      <c r="HU78" s="80"/>
      <c r="HV78" s="80"/>
      <c r="HW78" s="80"/>
      <c r="HX78" s="80"/>
      <c r="HY78" s="80"/>
      <c r="HZ78" s="80"/>
      <c r="IA78" s="80"/>
      <c r="IB78" s="80"/>
      <c r="IC78" s="80"/>
      <c r="ID78" s="80"/>
      <c r="IE78" s="80"/>
      <c r="IF78" s="80"/>
      <c r="IG78" s="80"/>
      <c r="IH78" s="80"/>
      <c r="IP78" s="73"/>
      <c r="IQ78" s="73"/>
      <c r="IS78" s="74"/>
      <c r="IT78" s="49"/>
      <c r="IW78" s="75"/>
      <c r="IX78" s="75"/>
      <c r="IY78" s="76"/>
      <c r="IZ78" s="75"/>
      <c r="JA78" s="77"/>
      <c r="JB78" s="82"/>
      <c r="JC78" s="82"/>
      <c r="JD78" s="79"/>
      <c r="JE78" s="80"/>
      <c r="JF78" s="80"/>
      <c r="JG78" s="80"/>
      <c r="JH78" s="80"/>
      <c r="JI78" s="80"/>
      <c r="JJ78" s="80"/>
      <c r="JK78" s="80"/>
      <c r="JL78" s="80"/>
      <c r="JM78" s="80"/>
      <c r="JN78" s="80"/>
      <c r="JO78" s="80"/>
      <c r="JP78" s="80"/>
      <c r="JQ78" s="80"/>
      <c r="JR78" s="80"/>
      <c r="JS78" s="80"/>
      <c r="JT78" s="80"/>
      <c r="JU78" s="80"/>
      <c r="JV78" s="80"/>
      <c r="JW78" s="80"/>
      <c r="JX78" s="80"/>
      <c r="JY78" s="80"/>
      <c r="JZ78" s="80"/>
      <c r="KA78" s="80"/>
      <c r="KB78" s="80"/>
      <c r="KC78" s="80"/>
      <c r="KD78" s="80"/>
      <c r="KE78" s="80"/>
      <c r="KF78" s="80"/>
      <c r="KG78" s="80"/>
      <c r="KH78" s="80"/>
      <c r="KI78" s="80"/>
      <c r="KJ78" s="80"/>
      <c r="KK78" s="80"/>
      <c r="KL78" s="80"/>
      <c r="KM78" s="80"/>
      <c r="KN78" s="80"/>
      <c r="KO78" s="80"/>
      <c r="KP78" s="80"/>
      <c r="KQ78" s="80"/>
      <c r="KR78" s="80"/>
      <c r="KS78" s="80"/>
      <c r="KT78" s="80"/>
      <c r="KU78" s="80"/>
      <c r="KV78" s="80"/>
      <c r="KW78" s="80"/>
      <c r="KX78" s="80"/>
      <c r="KY78" s="80"/>
      <c r="KZ78" s="80"/>
      <c r="LF78" s="82"/>
      <c r="LG78" s="80"/>
      <c r="LH78" s="234"/>
      <c r="LI78" s="73"/>
      <c r="LK78" s="74"/>
      <c r="LL78" s="49"/>
      <c r="LO78" s="75"/>
      <c r="LP78" s="75"/>
      <c r="LQ78" s="76"/>
      <c r="LR78" s="75"/>
      <c r="LS78" s="77"/>
      <c r="LT78" s="82"/>
      <c r="LU78" s="82"/>
      <c r="LV78" s="79"/>
      <c r="LW78" s="80"/>
      <c r="LX78" s="80"/>
      <c r="LY78" s="80"/>
      <c r="LZ78" s="80"/>
      <c r="MA78" s="80"/>
      <c r="MB78" s="80"/>
      <c r="MC78" s="80"/>
      <c r="MD78" s="80"/>
      <c r="ME78" s="80"/>
      <c r="MF78" s="80"/>
      <c r="MG78" s="80"/>
      <c r="MH78" s="80"/>
      <c r="MI78" s="80"/>
      <c r="MJ78" s="80"/>
      <c r="MK78" s="80"/>
      <c r="ML78" s="80"/>
      <c r="MM78" s="80"/>
      <c r="MN78" s="80"/>
      <c r="MO78" s="80"/>
      <c r="MP78" s="80"/>
      <c r="MQ78" s="80"/>
      <c r="MR78" s="80"/>
      <c r="MS78" s="80"/>
      <c r="MT78" s="80"/>
      <c r="MU78" s="80"/>
      <c r="MV78" s="80"/>
      <c r="MW78" s="80"/>
      <c r="MX78" s="80"/>
      <c r="MY78" s="80"/>
      <c r="MZ78" s="80"/>
      <c r="NA78" s="80"/>
    </row>
    <row r="79" spans="1:365" ht="18" customHeight="1" x14ac:dyDescent="0.25">
      <c r="A79" s="151" t="s">
        <v>179</v>
      </c>
      <c r="B79" s="152" t="s">
        <v>93</v>
      </c>
      <c r="C79" s="152" t="str">
        <f t="shared" si="97"/>
        <v>Base Cab: 2 doors - 2 pullouts (22" to 24")</v>
      </c>
      <c r="D79" s="121" t="s">
        <v>180</v>
      </c>
      <c r="E79" s="153" t="s">
        <v>103</v>
      </c>
      <c r="F79" s="266" t="s">
        <v>179</v>
      </c>
      <c r="G79" s="261">
        <f>ROUND(FD79/Prices!$B$27,0)</f>
        <v>636</v>
      </c>
      <c r="H79" s="71">
        <f>G79*Prices!$B$6+G79</f>
        <v>731.4</v>
      </c>
      <c r="I79" s="71">
        <f>ROUND(FF79/Prices!$B$27,0)</f>
        <v>672</v>
      </c>
      <c r="J79" s="71">
        <f>I79*Prices!$B$6+I79</f>
        <v>772.8</v>
      </c>
      <c r="K79" s="71">
        <f>ROUND(FH79/Prices!$B$27,0)</f>
        <v>684</v>
      </c>
      <c r="L79" s="71">
        <f>K79*Prices!$B$6+K79</f>
        <v>786.6</v>
      </c>
      <c r="M79" s="71">
        <f>ROUND(FJ79/Prices!$B$27,0)</f>
        <v>707</v>
      </c>
      <c r="N79" s="71">
        <f>M79*Prices!$B$6+M79</f>
        <v>813.05</v>
      </c>
      <c r="O79" s="71">
        <f>ROUND(FL79/Prices!$B$27,0)</f>
        <v>719</v>
      </c>
      <c r="P79" s="71">
        <f>O79*Prices!$B$6+O79</f>
        <v>826.85</v>
      </c>
      <c r="Q79" s="71">
        <f>ROUND(FN79/Prices!$B$27,0)</f>
        <v>749</v>
      </c>
      <c r="R79" s="71">
        <f>Q79*Prices!$B$6+Q79</f>
        <v>861.35</v>
      </c>
      <c r="S79" s="71">
        <f>ROUND(FP79/Prices!$B$27,0)</f>
        <v>773</v>
      </c>
      <c r="T79" s="71">
        <f>S79*Prices!$B$6+S79</f>
        <v>888.95</v>
      </c>
      <c r="U79" s="71">
        <f>ROUND(FR79/Prices!$B$27,0)</f>
        <v>856</v>
      </c>
      <c r="V79" s="71">
        <f>U79*Prices!$B$6+U79</f>
        <v>984.4</v>
      </c>
      <c r="W79" s="55"/>
      <c r="X79" s="55"/>
      <c r="Y79" s="55"/>
      <c r="Z79" s="55"/>
      <c r="AA79" s="55"/>
      <c r="AB79" s="71">
        <f>ROUND(HD79/Prices!$B$27,0)</f>
        <v>601</v>
      </c>
      <c r="AC79" s="71">
        <f>AB79*Prices!$B$6+AB79</f>
        <v>691.15</v>
      </c>
      <c r="AD79" s="71">
        <f>ROUND(HF79/Prices!$B$27,0)</f>
        <v>637</v>
      </c>
      <c r="AE79" s="71">
        <f>AD79*Prices!$B$6+AD79</f>
        <v>732.55</v>
      </c>
      <c r="AF79" s="71">
        <f>ROUND(HH79/Prices!$B$27,0)</f>
        <v>649</v>
      </c>
      <c r="AG79" s="71">
        <f>AF79*Prices!$B$6+AF79</f>
        <v>746.35</v>
      </c>
      <c r="AH79" s="71">
        <f>ROUND(HJ79/Prices!$B$27,0)</f>
        <v>673</v>
      </c>
      <c r="AI79" s="71">
        <f>AH79*Prices!$B$6+AH79</f>
        <v>773.95</v>
      </c>
      <c r="AJ79" s="71">
        <f>ROUND(HL79/Prices!$B$27,0)</f>
        <v>684</v>
      </c>
      <c r="AK79" s="71">
        <f>AJ79*Prices!$B$6+AJ79</f>
        <v>786.6</v>
      </c>
      <c r="AL79" s="71">
        <f>ROUND(HN79/Prices!$B$27,0)</f>
        <v>714</v>
      </c>
      <c r="AM79" s="71">
        <f>AL79*Prices!$B$6+AL79</f>
        <v>821.1</v>
      </c>
      <c r="AN79" s="71">
        <f>ROUND(HP79/Prices!$B$27,0)</f>
        <v>738</v>
      </c>
      <c r="AO79" s="71">
        <f>AN79*Prices!$B$6+AN79</f>
        <v>848.7</v>
      </c>
      <c r="AP79" s="71">
        <f>ROUND(HR79/Prices!$B$27,0)</f>
        <v>821</v>
      </c>
      <c r="AQ79" s="71">
        <f>AP79*Prices!$B$6+AP79</f>
        <v>944.15</v>
      </c>
      <c r="AW79" s="71">
        <f t="shared" ref="AW79:BL98" si="106">AB79</f>
        <v>601</v>
      </c>
      <c r="AX79" s="71">
        <f t="shared" si="106"/>
        <v>691.15</v>
      </c>
      <c r="AY79" s="71">
        <f t="shared" si="106"/>
        <v>637</v>
      </c>
      <c r="AZ79" s="71">
        <f t="shared" si="106"/>
        <v>732.55</v>
      </c>
      <c r="BA79" s="71">
        <f t="shared" si="106"/>
        <v>649</v>
      </c>
      <c r="BB79" s="71">
        <f t="shared" si="106"/>
        <v>746.35</v>
      </c>
      <c r="BC79" s="71">
        <f t="shared" si="106"/>
        <v>673</v>
      </c>
      <c r="BD79" s="71">
        <f t="shared" si="106"/>
        <v>773.95</v>
      </c>
      <c r="BE79" s="71">
        <f t="shared" si="106"/>
        <v>684</v>
      </c>
      <c r="BF79" s="71">
        <f t="shared" si="106"/>
        <v>786.6</v>
      </c>
      <c r="BG79" s="71">
        <f t="shared" si="106"/>
        <v>714</v>
      </c>
      <c r="BH79" s="71">
        <f t="shared" si="106"/>
        <v>821.1</v>
      </c>
      <c r="BI79" s="71">
        <f t="shared" si="106"/>
        <v>738</v>
      </c>
      <c r="BJ79" s="71">
        <f t="shared" si="106"/>
        <v>848.7</v>
      </c>
      <c r="BK79" s="71">
        <f t="shared" si="106"/>
        <v>821</v>
      </c>
      <c r="BL79" s="71">
        <f t="shared" si="51"/>
        <v>944.15</v>
      </c>
      <c r="BM79" s="55"/>
      <c r="BN79" s="72"/>
      <c r="BO79" s="72"/>
      <c r="BP79" s="72"/>
      <c r="BQ79" s="72"/>
      <c r="BR79" s="72"/>
      <c r="BS79" s="72"/>
      <c r="BT79" s="55"/>
      <c r="BU79" s="71">
        <f>ROUND(JE79/Prices!$B$27,0)</f>
        <v>751</v>
      </c>
      <c r="BV79" s="71">
        <f>BU79*Prices!$B$6+BU79</f>
        <v>863.65</v>
      </c>
      <c r="BW79" s="71">
        <f>ROUND(JG79/Prices!$B$27,0)</f>
        <v>787</v>
      </c>
      <c r="BX79" s="71">
        <f>BW79*Prices!$B$6+BW79</f>
        <v>905.05</v>
      </c>
      <c r="BY79" s="71">
        <f>ROUND(JI79/Prices!$B$27,0)</f>
        <v>799</v>
      </c>
      <c r="BZ79" s="71">
        <f>BY79*Prices!$B$6+BY79</f>
        <v>918.85</v>
      </c>
      <c r="CA79" s="71">
        <f>ROUND(JK79/Prices!$B$27,0)</f>
        <v>823</v>
      </c>
      <c r="CB79" s="71">
        <f>CA79*Prices!$B$6+CA79</f>
        <v>946.45</v>
      </c>
      <c r="CC79" s="71">
        <f>ROUND(JM79/Prices!$B$27,0)</f>
        <v>834</v>
      </c>
      <c r="CD79" s="71">
        <f>CC79*Prices!$B$6+CC79</f>
        <v>959.1</v>
      </c>
      <c r="CE79" s="71">
        <f>ROUND(JO79/Prices!$B$27,0)</f>
        <v>864</v>
      </c>
      <c r="CF79" s="71">
        <f>CE79*Prices!$B$6+CE79</f>
        <v>993.6</v>
      </c>
      <c r="CG79" s="71">
        <f>ROUND(JQ79/Prices!$B$27,0)</f>
        <v>888</v>
      </c>
      <c r="CH79" s="71">
        <f>CG79*Prices!$B$6+CG79</f>
        <v>1021.2</v>
      </c>
      <c r="CI79" s="71">
        <f>ROUND(JS79/Prices!$B$27,0)</f>
        <v>971</v>
      </c>
      <c r="CJ79" s="71">
        <f>CI79*Prices!$B$6+CI79</f>
        <v>1116.6500000000001</v>
      </c>
      <c r="CK79" s="55"/>
      <c r="CL79" s="55"/>
      <c r="CM79" s="55"/>
      <c r="CN79" s="55"/>
      <c r="CO79" s="55"/>
      <c r="CP79" s="71">
        <f>ROUND(LW79/Prices!$B$27,0)</f>
        <v>716</v>
      </c>
      <c r="CQ79" s="71">
        <f>CP79*Prices!$B$6+CP79</f>
        <v>823.4</v>
      </c>
      <c r="CR79" s="71">
        <f>ROUND(LY79/Prices!$B$27,0)</f>
        <v>752</v>
      </c>
      <c r="CS79" s="71">
        <f>CR79*Prices!$B$6+CR79</f>
        <v>864.8</v>
      </c>
      <c r="CT79" s="71">
        <f>ROUND(MA79/Prices!$B$27,0)</f>
        <v>764</v>
      </c>
      <c r="CU79" s="71">
        <f>CT79*Prices!$B$6+CT79</f>
        <v>878.6</v>
      </c>
      <c r="CV79" s="71">
        <f>ROUND(MC79/Prices!$B$27,0)</f>
        <v>788</v>
      </c>
      <c r="CW79" s="71">
        <f>CV79*Prices!$B$6+CV79</f>
        <v>906.2</v>
      </c>
      <c r="CX79" s="71">
        <f>ROUND(ME79/Prices!$B$27,0)</f>
        <v>800</v>
      </c>
      <c r="CY79" s="71">
        <f>CX79*Prices!$B$6+CX79</f>
        <v>920</v>
      </c>
      <c r="CZ79" s="71">
        <f>ROUND(MG79/Prices!$B$27,0)</f>
        <v>829</v>
      </c>
      <c r="DA79" s="71">
        <f>CZ79*Prices!$B$6+CZ79</f>
        <v>953.35</v>
      </c>
      <c r="DB79" s="71">
        <f>ROUND(MI79/Prices!$B$27,0)</f>
        <v>853</v>
      </c>
      <c r="DC79" s="71">
        <f>DB79*Prices!$B$6+DB79</f>
        <v>980.95</v>
      </c>
      <c r="DD79" s="71">
        <f>ROUND(MK79/Prices!$B$27,0)</f>
        <v>937</v>
      </c>
      <c r="DE79" s="71">
        <f>DD79*Prices!$B$6+DD79</f>
        <v>1077.55</v>
      </c>
      <c r="DK79" s="71">
        <f t="shared" ref="DK79:DZ98" si="107">CP79</f>
        <v>716</v>
      </c>
      <c r="DL79" s="71">
        <f t="shared" si="107"/>
        <v>823.4</v>
      </c>
      <c r="DM79" s="71">
        <f t="shared" si="107"/>
        <v>752</v>
      </c>
      <c r="DN79" s="71">
        <f t="shared" si="107"/>
        <v>864.8</v>
      </c>
      <c r="DO79" s="71">
        <f t="shared" si="107"/>
        <v>764</v>
      </c>
      <c r="DP79" s="71">
        <f t="shared" si="107"/>
        <v>878.6</v>
      </c>
      <c r="DQ79" s="71">
        <f t="shared" si="107"/>
        <v>788</v>
      </c>
      <c r="DR79" s="71">
        <f t="shared" si="107"/>
        <v>906.2</v>
      </c>
      <c r="DS79" s="71">
        <f t="shared" si="107"/>
        <v>800</v>
      </c>
      <c r="DT79" s="71">
        <f t="shared" si="107"/>
        <v>920</v>
      </c>
      <c r="DU79" s="71">
        <f t="shared" si="107"/>
        <v>829</v>
      </c>
      <c r="DV79" s="71">
        <f t="shared" si="107"/>
        <v>953.35</v>
      </c>
      <c r="DW79" s="71">
        <f t="shared" si="107"/>
        <v>853</v>
      </c>
      <c r="DX79" s="71">
        <f t="shared" si="107"/>
        <v>980.95</v>
      </c>
      <c r="DY79" s="71">
        <f t="shared" si="107"/>
        <v>937</v>
      </c>
      <c r="DZ79" s="71">
        <f t="shared" si="52"/>
        <v>1077.55</v>
      </c>
      <c r="EA79" s="55"/>
      <c r="EB79" s="55"/>
      <c r="EC79" s="72"/>
      <c r="ED79" s="72"/>
      <c r="EE79" s="72"/>
      <c r="EF79" s="72"/>
      <c r="EG79" s="72"/>
      <c r="EH79" s="72"/>
      <c r="EI79" s="55"/>
      <c r="EJ79" s="55"/>
      <c r="EK79" s="55"/>
      <c r="EL79" s="55"/>
      <c r="EM79" s="55"/>
      <c r="EN79" s="55"/>
      <c r="EO79" s="73"/>
      <c r="EP79" s="73"/>
      <c r="ER79" s="74">
        <v>22.5</v>
      </c>
      <c r="ES79" s="49">
        <v>24</v>
      </c>
      <c r="ET79" s="55">
        <f t="shared" si="41"/>
        <v>2</v>
      </c>
      <c r="EU79" s="55">
        <f t="shared" si="42"/>
        <v>5</v>
      </c>
      <c r="EV79" s="94">
        <v>2</v>
      </c>
      <c r="EW79" s="49">
        <v>4</v>
      </c>
      <c r="EX79" s="50">
        <v>34</v>
      </c>
      <c r="EY79" s="75">
        <v>22.5</v>
      </c>
      <c r="EZ79" s="77">
        <f>(EY79*1.2)*(Prices!$B$5/32)</f>
        <v>33.75</v>
      </c>
      <c r="FA79" s="82">
        <f>(EY79*1.3)*(Prices!$B$4/32)</f>
        <v>73.125</v>
      </c>
      <c r="FB79" s="82">
        <f>EV79*Prices!$B$2+EW79*Prices!$B$3</f>
        <v>96.2</v>
      </c>
      <c r="FC79" s="79">
        <f>EU79*Prices!$B$9</f>
        <v>30</v>
      </c>
      <c r="FD79" s="80">
        <f t="shared" si="59"/>
        <v>267.07499999999999</v>
      </c>
      <c r="FE79" s="80">
        <f>EU79*Prices!$B$10</f>
        <v>45</v>
      </c>
      <c r="FF79" s="80">
        <f t="shared" si="60"/>
        <v>282.07499999999999</v>
      </c>
      <c r="FG79" s="80">
        <f>EU79*Prices!$B$11</f>
        <v>50</v>
      </c>
      <c r="FH79" s="80">
        <f t="shared" si="61"/>
        <v>287.07499999999999</v>
      </c>
      <c r="FI79" s="80">
        <f>EU79*Prices!$B$12</f>
        <v>60</v>
      </c>
      <c r="FJ79" s="80">
        <f t="shared" si="62"/>
        <v>297.07499999999999</v>
      </c>
      <c r="FK79" s="80">
        <f>EU79*Prices!$B$13</f>
        <v>65</v>
      </c>
      <c r="FL79" s="80">
        <f t="shared" si="63"/>
        <v>302.07499999999999</v>
      </c>
      <c r="FM79" s="80">
        <f>EU79*Prices!$B$14</f>
        <v>77.5</v>
      </c>
      <c r="FN79" s="80">
        <f t="shared" si="64"/>
        <v>314.57499999999999</v>
      </c>
      <c r="FO79" s="80">
        <f>EU79*Prices!$B$15</f>
        <v>87.5</v>
      </c>
      <c r="FP79" s="80">
        <f t="shared" si="65"/>
        <v>324.57499999999999</v>
      </c>
      <c r="FQ79" s="80">
        <f>EU79*Prices!$B$16</f>
        <v>122.5</v>
      </c>
      <c r="FR79" s="80">
        <f t="shared" si="66"/>
        <v>359.57499999999999</v>
      </c>
      <c r="FS79" s="80">
        <f>EU79*Prices!$B$17</f>
        <v>0</v>
      </c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P79" s="73"/>
      <c r="GR79" s="74">
        <v>22.5</v>
      </c>
      <c r="GS79" s="49">
        <v>24</v>
      </c>
      <c r="GT79" s="55">
        <f t="shared" si="67"/>
        <v>2</v>
      </c>
      <c r="GU79" s="55">
        <f t="shared" si="68"/>
        <v>5</v>
      </c>
      <c r="GV79" s="94">
        <v>2</v>
      </c>
      <c r="GW79" s="49">
        <v>4</v>
      </c>
      <c r="GX79" s="50">
        <v>34</v>
      </c>
      <c r="GY79" s="75">
        <v>22.5</v>
      </c>
      <c r="GZ79" s="77">
        <f>(GY79*1.2)*(Prices!$B$5/32)</f>
        <v>33.75</v>
      </c>
      <c r="HA79" s="82">
        <f>(GY79*1.3)*(Prices!$C$4/32)</f>
        <v>58.5</v>
      </c>
      <c r="HB79" s="82">
        <f>GV79*Prices!$B$2+GW79*Prices!$B$3</f>
        <v>96.2</v>
      </c>
      <c r="HC79" s="79">
        <f>GU79*Prices!$B$9</f>
        <v>30</v>
      </c>
      <c r="HD79" s="80">
        <f t="shared" si="69"/>
        <v>252.45</v>
      </c>
      <c r="HE79" s="80">
        <f>GU79*Prices!$B$10</f>
        <v>45</v>
      </c>
      <c r="HF79" s="80">
        <f t="shared" si="70"/>
        <v>267.45</v>
      </c>
      <c r="HG79" s="80">
        <f>GU79*Prices!$B$11</f>
        <v>50</v>
      </c>
      <c r="HH79" s="80">
        <f t="shared" si="71"/>
        <v>272.45</v>
      </c>
      <c r="HI79" s="80">
        <f>GU79*Prices!$B$12</f>
        <v>60</v>
      </c>
      <c r="HJ79" s="80">
        <f t="shared" si="72"/>
        <v>282.45</v>
      </c>
      <c r="HK79" s="80">
        <f>GU79*Prices!$B$13</f>
        <v>65</v>
      </c>
      <c r="HL79" s="80">
        <f t="shared" si="73"/>
        <v>287.45</v>
      </c>
      <c r="HM79" s="80">
        <f>GU79*Prices!$B$14</f>
        <v>77.5</v>
      </c>
      <c r="HN79" s="80">
        <f t="shared" si="74"/>
        <v>299.95</v>
      </c>
      <c r="HO79" s="80">
        <f>GU79*Prices!$B$15</f>
        <v>87.5</v>
      </c>
      <c r="HP79" s="80">
        <f t="shared" si="75"/>
        <v>309.95</v>
      </c>
      <c r="HQ79" s="80">
        <f>GU79*Prices!$B$16</f>
        <v>122.5</v>
      </c>
      <c r="HR79" s="80">
        <f t="shared" si="76"/>
        <v>344.95</v>
      </c>
      <c r="HS79" s="80">
        <f>GU79*Prices!$B$17</f>
        <v>0</v>
      </c>
      <c r="HT79" s="80"/>
      <c r="HU79" s="80"/>
      <c r="HV79" s="80"/>
      <c r="HW79" s="80"/>
      <c r="HX79" s="80"/>
      <c r="HY79" s="80"/>
      <c r="HZ79" s="80"/>
      <c r="IA79" s="80"/>
      <c r="IB79" s="80"/>
      <c r="IC79" s="80"/>
      <c r="ID79" s="80"/>
      <c r="IE79" s="80"/>
      <c r="IF79" s="80"/>
      <c r="IG79" s="80"/>
      <c r="IH79" s="80"/>
      <c r="IP79" s="73"/>
      <c r="IQ79" s="73"/>
      <c r="IS79" s="74">
        <v>22.5</v>
      </c>
      <c r="IT79" s="49">
        <v>24</v>
      </c>
      <c r="IU79" s="55">
        <f t="shared" si="77"/>
        <v>2</v>
      </c>
      <c r="IV79" s="55">
        <f t="shared" si="78"/>
        <v>5</v>
      </c>
      <c r="IW79" s="94">
        <v>2</v>
      </c>
      <c r="IX79" s="49">
        <v>4</v>
      </c>
      <c r="IY79" s="76">
        <f t="shared" si="98"/>
        <v>82.399999999999991</v>
      </c>
      <c r="IZ79" s="75">
        <v>22.5</v>
      </c>
      <c r="JA79" s="77">
        <f>(IZ79*1.2)*(Prices!$B$5/32)</f>
        <v>33.75</v>
      </c>
      <c r="JB79" s="82">
        <f>(IZ79*1.3)*(Prices!$B$4/32)</f>
        <v>73.125</v>
      </c>
      <c r="JC79" s="82">
        <f>IW79*Prices!$B$2+IX79*Prices!$B$3</f>
        <v>96.2</v>
      </c>
      <c r="JD79" s="79">
        <f>IV79*Prices!$B$9</f>
        <v>30</v>
      </c>
      <c r="JE79" s="80">
        <f t="shared" si="79"/>
        <v>315.47499999999997</v>
      </c>
      <c r="JF79" s="80">
        <f>IV79*Prices!$B$10</f>
        <v>45</v>
      </c>
      <c r="JG79" s="80">
        <f t="shared" si="80"/>
        <v>330.47499999999997</v>
      </c>
      <c r="JH79" s="80">
        <f>IV79*Prices!$B$11</f>
        <v>50</v>
      </c>
      <c r="JI79" s="80">
        <f t="shared" si="81"/>
        <v>335.47499999999997</v>
      </c>
      <c r="JJ79" s="80">
        <f>IV79*Prices!$B$12</f>
        <v>60</v>
      </c>
      <c r="JK79" s="80">
        <f t="shared" si="82"/>
        <v>345.47499999999997</v>
      </c>
      <c r="JL79" s="80">
        <f>IV79*Prices!$B$13</f>
        <v>65</v>
      </c>
      <c r="JM79" s="80">
        <f t="shared" si="83"/>
        <v>350.47499999999997</v>
      </c>
      <c r="JN79" s="80">
        <f>IV79*Prices!$B$14</f>
        <v>77.5</v>
      </c>
      <c r="JO79" s="80">
        <f t="shared" si="84"/>
        <v>362.97499999999997</v>
      </c>
      <c r="JP79" s="80">
        <f>IV79*Prices!$B$15</f>
        <v>87.5</v>
      </c>
      <c r="JQ79" s="80">
        <f t="shared" si="85"/>
        <v>372.97499999999997</v>
      </c>
      <c r="JR79" s="80">
        <f>IV79*Prices!$B$16</f>
        <v>122.5</v>
      </c>
      <c r="JS79" s="80">
        <f t="shared" si="86"/>
        <v>407.97499999999997</v>
      </c>
      <c r="JT79" s="80">
        <f>IV79*Prices!$B$17</f>
        <v>0</v>
      </c>
      <c r="JU79" s="80"/>
      <c r="JV79" s="80"/>
      <c r="JW79" s="80"/>
      <c r="JX79" s="80"/>
      <c r="JY79" s="80"/>
      <c r="JZ79" s="80"/>
      <c r="KA79" s="80"/>
      <c r="KB79" s="80"/>
      <c r="KC79" s="80"/>
      <c r="KD79" s="80"/>
      <c r="KE79" s="80"/>
      <c r="KF79" s="80"/>
      <c r="KG79" s="80"/>
      <c r="KH79" s="80"/>
      <c r="KI79" s="80"/>
      <c r="KJ79" s="80"/>
      <c r="KK79" s="80"/>
      <c r="KL79" s="80"/>
      <c r="KM79" s="80"/>
      <c r="KN79" s="80"/>
      <c r="KO79" s="80"/>
      <c r="KP79" s="80"/>
      <c r="KQ79" s="80"/>
      <c r="KR79" s="80"/>
      <c r="KS79" s="80"/>
      <c r="KT79" s="80"/>
      <c r="KU79" s="80"/>
      <c r="KV79" s="80"/>
      <c r="KW79" s="80"/>
      <c r="KX79" s="80"/>
      <c r="KY79" s="80"/>
      <c r="KZ79" s="80"/>
      <c r="LA79" s="197">
        <v>2</v>
      </c>
      <c r="LB79" s="200">
        <v>0</v>
      </c>
      <c r="LC79" s="82">
        <f t="shared" si="99"/>
        <v>52.199999999999996</v>
      </c>
      <c r="LD79" s="82">
        <f t="shared" si="100"/>
        <v>69.3</v>
      </c>
      <c r="LE79" s="82">
        <f t="shared" si="101"/>
        <v>11</v>
      </c>
      <c r="LF79" s="82">
        <f t="shared" si="102"/>
        <v>41.199999999999996</v>
      </c>
      <c r="LG79" s="80">
        <f t="shared" si="103"/>
        <v>58.3</v>
      </c>
      <c r="LH79" s="234">
        <f t="shared" si="104"/>
        <v>82.399999999999991</v>
      </c>
      <c r="LI79" s="73"/>
      <c r="LK79" s="74">
        <v>22.5</v>
      </c>
      <c r="LL79" s="49">
        <v>24</v>
      </c>
      <c r="LM79" s="55">
        <f t="shared" si="87"/>
        <v>2</v>
      </c>
      <c r="LN79" s="55">
        <f t="shared" si="88"/>
        <v>5</v>
      </c>
      <c r="LO79" s="94">
        <v>2</v>
      </c>
      <c r="LP79" s="49">
        <v>4</v>
      </c>
      <c r="LQ79" s="76">
        <f t="shared" si="105"/>
        <v>82.399999999999991</v>
      </c>
      <c r="LR79" s="75">
        <v>22.5</v>
      </c>
      <c r="LS79" s="77">
        <f>(LR79*1.2)*(Prices!$B$5/32)</f>
        <v>33.75</v>
      </c>
      <c r="LT79" s="82">
        <f>(LR79*1.3)*(Prices!$C$4/32)</f>
        <v>58.5</v>
      </c>
      <c r="LU79" s="82">
        <f>LO79*Prices!$B$2+LP79*Prices!$B$3</f>
        <v>96.2</v>
      </c>
      <c r="LV79" s="79">
        <f>LN79*Prices!$B$9</f>
        <v>30</v>
      </c>
      <c r="LW79" s="80">
        <f t="shared" si="89"/>
        <v>300.84999999999997</v>
      </c>
      <c r="LX79" s="80">
        <f>LN79*Prices!$B$10</f>
        <v>45</v>
      </c>
      <c r="LY79" s="80">
        <f t="shared" si="90"/>
        <v>315.84999999999997</v>
      </c>
      <c r="LZ79" s="80">
        <f>LN79*Prices!$B$11</f>
        <v>50</v>
      </c>
      <c r="MA79" s="80">
        <f t="shared" si="91"/>
        <v>320.84999999999997</v>
      </c>
      <c r="MB79" s="80">
        <f>LN79*Prices!$B$12</f>
        <v>60</v>
      </c>
      <c r="MC79" s="80">
        <f t="shared" si="92"/>
        <v>330.84999999999997</v>
      </c>
      <c r="MD79" s="80">
        <f>LN79*Prices!$B$13</f>
        <v>65</v>
      </c>
      <c r="ME79" s="80">
        <f t="shared" si="93"/>
        <v>335.84999999999997</v>
      </c>
      <c r="MF79" s="80">
        <f>LN79*Prices!$B$14</f>
        <v>77.5</v>
      </c>
      <c r="MG79" s="80">
        <f t="shared" si="94"/>
        <v>348.34999999999997</v>
      </c>
      <c r="MH79" s="80">
        <f>LN79*Prices!$B$15</f>
        <v>87.5</v>
      </c>
      <c r="MI79" s="80">
        <f t="shared" si="95"/>
        <v>358.34999999999997</v>
      </c>
      <c r="MJ79" s="80">
        <f>LN79*Prices!$B$16</f>
        <v>122.5</v>
      </c>
      <c r="MK79" s="80">
        <f t="shared" si="96"/>
        <v>393.34999999999997</v>
      </c>
      <c r="ML79" s="80">
        <f>LN79*Prices!$B$17</f>
        <v>0</v>
      </c>
      <c r="MM79" s="80"/>
      <c r="MN79" s="80"/>
      <c r="MO79" s="80"/>
      <c r="MP79" s="80"/>
      <c r="MQ79" s="80"/>
      <c r="MR79" s="80"/>
      <c r="MS79" s="80"/>
      <c r="MT79" s="80"/>
      <c r="MU79" s="80"/>
      <c r="MV79" s="80"/>
      <c r="MW79" s="80"/>
      <c r="MX79" s="80"/>
      <c r="MY79" s="80"/>
      <c r="MZ79" s="80"/>
      <c r="NA79" s="80"/>
    </row>
    <row r="80" spans="1:365" ht="18" customHeight="1" x14ac:dyDescent="0.25">
      <c r="A80" s="160" t="s">
        <v>181</v>
      </c>
      <c r="B80" s="69" t="s">
        <v>93</v>
      </c>
      <c r="C80" s="69" t="str">
        <f t="shared" si="97"/>
        <v>Base Cab: 2 doors - 2 pullouts (25" to 27")</v>
      </c>
      <c r="D80" s="70" t="s">
        <v>180</v>
      </c>
      <c r="E80" s="68" t="s">
        <v>107</v>
      </c>
      <c r="F80" s="267" t="s">
        <v>181</v>
      </c>
      <c r="G80" s="261">
        <f>ROUND(FD80/Prices!$B$27,0)</f>
        <v>662</v>
      </c>
      <c r="H80" s="71">
        <f>G80*Prices!$B$6+G80</f>
        <v>761.3</v>
      </c>
      <c r="I80" s="71">
        <f>ROUND(FF80/Prices!$B$27,0)</f>
        <v>702</v>
      </c>
      <c r="J80" s="71">
        <f>I80*Prices!$B$6+I80</f>
        <v>807.3</v>
      </c>
      <c r="K80" s="71">
        <f>ROUND(FH80/Prices!$B$27,0)</f>
        <v>715</v>
      </c>
      <c r="L80" s="71">
        <f>K80*Prices!$B$6+K80</f>
        <v>822.25</v>
      </c>
      <c r="M80" s="71">
        <f>ROUND(FJ80/Prices!$B$27,0)</f>
        <v>742</v>
      </c>
      <c r="N80" s="71">
        <f>M80*Prices!$B$6+M80</f>
        <v>853.3</v>
      </c>
      <c r="O80" s="71">
        <f>ROUND(FL80/Prices!$B$27,0)</f>
        <v>756</v>
      </c>
      <c r="P80" s="71">
        <f>O80*Prices!$B$6+O80</f>
        <v>869.4</v>
      </c>
      <c r="Q80" s="71">
        <f>ROUND(FN80/Prices!$B$27,0)</f>
        <v>789</v>
      </c>
      <c r="R80" s="71">
        <f>Q80*Prices!$B$6+Q80</f>
        <v>907.35</v>
      </c>
      <c r="S80" s="71">
        <f>ROUND(FP80/Prices!$B$27,0)</f>
        <v>816</v>
      </c>
      <c r="T80" s="71">
        <f>S80*Prices!$B$6+S80</f>
        <v>938.4</v>
      </c>
      <c r="U80" s="71">
        <f>ROUND(FR80/Prices!$B$27,0)</f>
        <v>910</v>
      </c>
      <c r="V80" s="71">
        <f>U80*Prices!$B$6+U80</f>
        <v>1046.5</v>
      </c>
      <c r="W80" s="55"/>
      <c r="X80" s="55"/>
      <c r="Y80" s="55"/>
      <c r="Z80" s="55"/>
      <c r="AA80" s="55"/>
      <c r="AB80" s="71">
        <f>ROUND(HD80/Prices!$B$27,0)</f>
        <v>625</v>
      </c>
      <c r="AC80" s="71">
        <f>AB80*Prices!$B$6+AB80</f>
        <v>718.75</v>
      </c>
      <c r="AD80" s="71">
        <f>ROUND(HF80/Prices!$B$27,0)</f>
        <v>665</v>
      </c>
      <c r="AE80" s="71">
        <f>AD80*Prices!$B$6+AD80</f>
        <v>764.75</v>
      </c>
      <c r="AF80" s="71">
        <f>ROUND(HH80/Prices!$B$27,0)</f>
        <v>678</v>
      </c>
      <c r="AG80" s="71">
        <f>AF80*Prices!$B$6+AF80</f>
        <v>779.7</v>
      </c>
      <c r="AH80" s="71">
        <f>ROUND(HJ80/Prices!$B$27,0)</f>
        <v>705</v>
      </c>
      <c r="AI80" s="71">
        <f>AH80*Prices!$B$6+AH80</f>
        <v>810.75</v>
      </c>
      <c r="AJ80" s="71">
        <f>ROUND(HL80/Prices!$B$27,0)</f>
        <v>718</v>
      </c>
      <c r="AK80" s="71">
        <f>AJ80*Prices!$B$6+AJ80</f>
        <v>825.7</v>
      </c>
      <c r="AL80" s="71">
        <f>ROUND(HN80/Prices!$B$27,0)</f>
        <v>752</v>
      </c>
      <c r="AM80" s="71">
        <f>AL80*Prices!$B$6+AL80</f>
        <v>864.8</v>
      </c>
      <c r="AN80" s="71">
        <f>ROUND(HP80/Prices!$B$27,0)</f>
        <v>779</v>
      </c>
      <c r="AO80" s="71">
        <f>AN80*Prices!$B$6+AN80</f>
        <v>895.85</v>
      </c>
      <c r="AP80" s="71">
        <f>ROUND(HR80/Prices!$B$27,0)</f>
        <v>872</v>
      </c>
      <c r="AQ80" s="71">
        <f>AP80*Prices!$B$6+AP80</f>
        <v>1002.8</v>
      </c>
      <c r="AW80" s="71">
        <f t="shared" si="106"/>
        <v>625</v>
      </c>
      <c r="AX80" s="71">
        <f t="shared" si="106"/>
        <v>718.75</v>
      </c>
      <c r="AY80" s="71">
        <f t="shared" si="106"/>
        <v>665</v>
      </c>
      <c r="AZ80" s="71">
        <f t="shared" si="106"/>
        <v>764.75</v>
      </c>
      <c r="BA80" s="71">
        <f t="shared" si="106"/>
        <v>678</v>
      </c>
      <c r="BB80" s="71">
        <f t="shared" si="106"/>
        <v>779.7</v>
      </c>
      <c r="BC80" s="71">
        <f t="shared" si="106"/>
        <v>705</v>
      </c>
      <c r="BD80" s="71">
        <f t="shared" si="106"/>
        <v>810.75</v>
      </c>
      <c r="BE80" s="71">
        <f t="shared" si="106"/>
        <v>718</v>
      </c>
      <c r="BF80" s="71">
        <f t="shared" si="106"/>
        <v>825.7</v>
      </c>
      <c r="BG80" s="71">
        <f t="shared" si="106"/>
        <v>752</v>
      </c>
      <c r="BH80" s="71">
        <f t="shared" si="106"/>
        <v>864.8</v>
      </c>
      <c r="BI80" s="71">
        <f t="shared" si="106"/>
        <v>779</v>
      </c>
      <c r="BJ80" s="71">
        <f t="shared" si="106"/>
        <v>895.85</v>
      </c>
      <c r="BK80" s="71">
        <f t="shared" si="106"/>
        <v>872</v>
      </c>
      <c r="BL80" s="71">
        <f t="shared" si="51"/>
        <v>1002.8</v>
      </c>
      <c r="BM80" s="55"/>
      <c r="BN80" s="72"/>
      <c r="BO80" s="72"/>
      <c r="BP80" s="72"/>
      <c r="BQ80" s="72"/>
      <c r="BR80" s="72"/>
      <c r="BS80" s="72"/>
      <c r="BT80" s="55"/>
      <c r="BU80" s="71">
        <f>ROUND(JE80/Prices!$B$27,0)</f>
        <v>787</v>
      </c>
      <c r="BV80" s="71">
        <f>BU80*Prices!$B$6+BU80</f>
        <v>905.05</v>
      </c>
      <c r="BW80" s="71">
        <f>ROUND(JG80/Prices!$B$27,0)</f>
        <v>827</v>
      </c>
      <c r="BX80" s="71">
        <f>BW80*Prices!$B$6+BW80</f>
        <v>951.05</v>
      </c>
      <c r="BY80" s="71">
        <f>ROUND(JI80/Prices!$B$27,0)</f>
        <v>841</v>
      </c>
      <c r="BZ80" s="71">
        <f>BY80*Prices!$B$6+BY80</f>
        <v>967.15</v>
      </c>
      <c r="CA80" s="71">
        <f>ROUND(JK80/Prices!$B$27,0)</f>
        <v>867</v>
      </c>
      <c r="CB80" s="71">
        <f>CA80*Prices!$B$6+CA80</f>
        <v>997.05</v>
      </c>
      <c r="CC80" s="71">
        <f>ROUND(JM80/Prices!$B$27,0)</f>
        <v>881</v>
      </c>
      <c r="CD80" s="71">
        <f>CC80*Prices!$B$6+CC80</f>
        <v>1013.15</v>
      </c>
      <c r="CE80" s="71">
        <f>ROUND(JO80/Prices!$B$27,0)</f>
        <v>914</v>
      </c>
      <c r="CF80" s="71">
        <f>CE80*Prices!$B$6+CE80</f>
        <v>1051.0999999999999</v>
      </c>
      <c r="CG80" s="71">
        <f>ROUND(JQ80/Prices!$B$27,0)</f>
        <v>941</v>
      </c>
      <c r="CH80" s="71">
        <f>CG80*Prices!$B$6+CG80</f>
        <v>1082.1500000000001</v>
      </c>
      <c r="CI80" s="71">
        <f>ROUND(JS80/Prices!$B$27,0)</f>
        <v>1035</v>
      </c>
      <c r="CJ80" s="71">
        <f>CI80*Prices!$B$6+CI80</f>
        <v>1190.25</v>
      </c>
      <c r="CK80" s="55"/>
      <c r="CL80" s="55"/>
      <c r="CM80" s="55"/>
      <c r="CN80" s="55"/>
      <c r="CO80" s="55"/>
      <c r="CP80" s="71">
        <f>ROUND(LW80/Prices!$B$27,0)</f>
        <v>750</v>
      </c>
      <c r="CQ80" s="71">
        <f>CP80*Prices!$B$6+CP80</f>
        <v>862.5</v>
      </c>
      <c r="CR80" s="71">
        <f>ROUND(LY80/Prices!$B$27,0)</f>
        <v>790</v>
      </c>
      <c r="CS80" s="71">
        <f>CR80*Prices!$B$6+CR80</f>
        <v>908.5</v>
      </c>
      <c r="CT80" s="71">
        <f>ROUND(MA80/Prices!$B$27,0)</f>
        <v>803</v>
      </c>
      <c r="CU80" s="71">
        <f>CT80*Prices!$B$6+CT80</f>
        <v>923.45</v>
      </c>
      <c r="CV80" s="71">
        <f>ROUND(MC80/Prices!$B$27,0)</f>
        <v>830</v>
      </c>
      <c r="CW80" s="71">
        <f>CV80*Prices!$B$6+CV80</f>
        <v>954.5</v>
      </c>
      <c r="CX80" s="71">
        <f>ROUND(ME80/Prices!$B$27,0)</f>
        <v>844</v>
      </c>
      <c r="CY80" s="71">
        <f>CX80*Prices!$B$6+CX80</f>
        <v>970.6</v>
      </c>
      <c r="CZ80" s="71">
        <f>ROUND(MG80/Prices!$B$27,0)</f>
        <v>877</v>
      </c>
      <c r="DA80" s="71">
        <f>CZ80*Prices!$B$6+CZ80</f>
        <v>1008.55</v>
      </c>
      <c r="DB80" s="71">
        <f>ROUND(MI80/Prices!$B$27,0)</f>
        <v>904</v>
      </c>
      <c r="DC80" s="71">
        <f>DB80*Prices!$B$6+DB80</f>
        <v>1039.5999999999999</v>
      </c>
      <c r="DD80" s="71">
        <f>ROUND(MK80/Prices!$B$27,0)</f>
        <v>998</v>
      </c>
      <c r="DE80" s="71">
        <f>DD80*Prices!$B$6+DD80</f>
        <v>1147.7</v>
      </c>
      <c r="DK80" s="71">
        <f t="shared" si="107"/>
        <v>750</v>
      </c>
      <c r="DL80" s="71">
        <f t="shared" si="107"/>
        <v>862.5</v>
      </c>
      <c r="DM80" s="71">
        <f t="shared" si="107"/>
        <v>790</v>
      </c>
      <c r="DN80" s="71">
        <f t="shared" si="107"/>
        <v>908.5</v>
      </c>
      <c r="DO80" s="71">
        <f t="shared" si="107"/>
        <v>803</v>
      </c>
      <c r="DP80" s="71">
        <f t="shared" si="107"/>
        <v>923.45</v>
      </c>
      <c r="DQ80" s="71">
        <f t="shared" si="107"/>
        <v>830</v>
      </c>
      <c r="DR80" s="71">
        <f t="shared" si="107"/>
        <v>954.5</v>
      </c>
      <c r="DS80" s="71">
        <f t="shared" si="107"/>
        <v>844</v>
      </c>
      <c r="DT80" s="71">
        <f t="shared" si="107"/>
        <v>970.6</v>
      </c>
      <c r="DU80" s="71">
        <f t="shared" si="107"/>
        <v>877</v>
      </c>
      <c r="DV80" s="71">
        <f t="shared" si="107"/>
        <v>1008.55</v>
      </c>
      <c r="DW80" s="71">
        <f t="shared" si="107"/>
        <v>904</v>
      </c>
      <c r="DX80" s="71">
        <f t="shared" si="107"/>
        <v>1039.5999999999999</v>
      </c>
      <c r="DY80" s="71">
        <f t="shared" si="107"/>
        <v>998</v>
      </c>
      <c r="DZ80" s="71">
        <f t="shared" si="52"/>
        <v>1147.7</v>
      </c>
      <c r="EA80" s="55"/>
      <c r="EB80" s="55"/>
      <c r="EC80" s="72"/>
      <c r="ED80" s="72"/>
      <c r="EE80" s="72"/>
      <c r="EF80" s="72"/>
      <c r="EG80" s="72"/>
      <c r="EH80" s="72"/>
      <c r="EI80" s="55"/>
      <c r="EJ80" s="55"/>
      <c r="EK80" s="55"/>
      <c r="EL80" s="55"/>
      <c r="EM80" s="55"/>
      <c r="EN80" s="55"/>
      <c r="EO80" s="73"/>
      <c r="EP80" s="73"/>
      <c r="ER80" s="74">
        <v>24</v>
      </c>
      <c r="ES80" s="49">
        <v>27</v>
      </c>
      <c r="ET80" s="55">
        <f t="shared" si="41"/>
        <v>2.25</v>
      </c>
      <c r="EU80" s="55">
        <f t="shared" si="42"/>
        <v>5.625</v>
      </c>
      <c r="EV80" s="94">
        <v>2</v>
      </c>
      <c r="EW80" s="49">
        <v>4</v>
      </c>
      <c r="EX80" s="50">
        <v>34</v>
      </c>
      <c r="EY80" s="75">
        <v>24</v>
      </c>
      <c r="EZ80" s="77">
        <f>(EY80*1.2)*(Prices!$B$5/32)</f>
        <v>36</v>
      </c>
      <c r="FA80" s="82">
        <f>(EY80*1.3)*(Prices!$B$4/32)</f>
        <v>78</v>
      </c>
      <c r="FB80" s="82">
        <f>EV80*Prices!$B$2+EW80*Prices!$B$3</f>
        <v>96.2</v>
      </c>
      <c r="FC80" s="79">
        <f>EU80*Prices!$B$9</f>
        <v>33.75</v>
      </c>
      <c r="FD80" s="80">
        <f t="shared" si="59"/>
        <v>277.95</v>
      </c>
      <c r="FE80" s="80">
        <f>EU80*Prices!$B$10</f>
        <v>50.625</v>
      </c>
      <c r="FF80" s="80">
        <f t="shared" si="60"/>
        <v>294.82499999999999</v>
      </c>
      <c r="FG80" s="80">
        <f>EU80*Prices!$B$11</f>
        <v>56.25</v>
      </c>
      <c r="FH80" s="80">
        <f t="shared" si="61"/>
        <v>300.45</v>
      </c>
      <c r="FI80" s="80">
        <f>EU80*Prices!$B$12</f>
        <v>67.5</v>
      </c>
      <c r="FJ80" s="80">
        <f t="shared" si="62"/>
        <v>311.7</v>
      </c>
      <c r="FK80" s="80">
        <f>EU80*Prices!$B$13</f>
        <v>73.125</v>
      </c>
      <c r="FL80" s="80">
        <f t="shared" si="63"/>
        <v>317.32499999999999</v>
      </c>
      <c r="FM80" s="80">
        <f>EU80*Prices!$B$14</f>
        <v>87.1875</v>
      </c>
      <c r="FN80" s="80">
        <f t="shared" si="64"/>
        <v>331.38749999999999</v>
      </c>
      <c r="FO80" s="80">
        <f>EU80*Prices!$B$15</f>
        <v>98.4375</v>
      </c>
      <c r="FP80" s="80">
        <f t="shared" si="65"/>
        <v>342.63749999999999</v>
      </c>
      <c r="FQ80" s="80">
        <f>EU80*Prices!$B$16</f>
        <v>137.8125</v>
      </c>
      <c r="FR80" s="80">
        <f t="shared" si="66"/>
        <v>382.01249999999999</v>
      </c>
      <c r="FS80" s="80">
        <f>EU80*Prices!$B$17</f>
        <v>0</v>
      </c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P80" s="73"/>
      <c r="GR80" s="74">
        <v>24</v>
      </c>
      <c r="GS80" s="49">
        <v>27</v>
      </c>
      <c r="GT80" s="55">
        <f t="shared" si="67"/>
        <v>2.25</v>
      </c>
      <c r="GU80" s="55">
        <f t="shared" si="68"/>
        <v>5.625</v>
      </c>
      <c r="GV80" s="94">
        <v>2</v>
      </c>
      <c r="GW80" s="49">
        <v>4</v>
      </c>
      <c r="GX80" s="50">
        <v>34</v>
      </c>
      <c r="GY80" s="75">
        <v>24</v>
      </c>
      <c r="GZ80" s="77">
        <f>(GY80*1.2)*(Prices!$B$5/32)</f>
        <v>36</v>
      </c>
      <c r="HA80" s="82">
        <f>(GY80*1.3)*(Prices!$C$4/32)</f>
        <v>62.400000000000006</v>
      </c>
      <c r="HB80" s="82">
        <f>GV80*Prices!$B$2+GW80*Prices!$B$3</f>
        <v>96.2</v>
      </c>
      <c r="HC80" s="79">
        <f>GU80*Prices!$B$9</f>
        <v>33.75</v>
      </c>
      <c r="HD80" s="80">
        <f t="shared" si="69"/>
        <v>262.35000000000002</v>
      </c>
      <c r="HE80" s="80">
        <f>GU80*Prices!$B$10</f>
        <v>50.625</v>
      </c>
      <c r="HF80" s="80">
        <f t="shared" si="70"/>
        <v>279.22500000000002</v>
      </c>
      <c r="HG80" s="80">
        <f>GU80*Prices!$B$11</f>
        <v>56.25</v>
      </c>
      <c r="HH80" s="80">
        <f t="shared" si="71"/>
        <v>284.85000000000002</v>
      </c>
      <c r="HI80" s="80">
        <f>GU80*Prices!$B$12</f>
        <v>67.5</v>
      </c>
      <c r="HJ80" s="80">
        <f t="shared" si="72"/>
        <v>296.10000000000002</v>
      </c>
      <c r="HK80" s="80">
        <f>GU80*Prices!$B$13</f>
        <v>73.125</v>
      </c>
      <c r="HL80" s="80">
        <f t="shared" si="73"/>
        <v>301.72500000000002</v>
      </c>
      <c r="HM80" s="80">
        <f>GU80*Prices!$B$14</f>
        <v>87.1875</v>
      </c>
      <c r="HN80" s="80">
        <f t="shared" si="74"/>
        <v>315.78750000000002</v>
      </c>
      <c r="HO80" s="80">
        <f>GU80*Prices!$B$15</f>
        <v>98.4375</v>
      </c>
      <c r="HP80" s="80">
        <f t="shared" si="75"/>
        <v>327.03750000000002</v>
      </c>
      <c r="HQ80" s="80">
        <f>GU80*Prices!$B$16</f>
        <v>137.8125</v>
      </c>
      <c r="HR80" s="80">
        <f t="shared" si="76"/>
        <v>366.41250000000002</v>
      </c>
      <c r="HS80" s="80">
        <f>GU80*Prices!$B$17</f>
        <v>0</v>
      </c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P80" s="73"/>
      <c r="IQ80" s="73"/>
      <c r="IS80" s="74">
        <v>24</v>
      </c>
      <c r="IT80" s="49">
        <v>27</v>
      </c>
      <c r="IU80" s="55">
        <f t="shared" si="77"/>
        <v>2.25</v>
      </c>
      <c r="IV80" s="55">
        <f t="shared" si="78"/>
        <v>5.625</v>
      </c>
      <c r="IW80" s="94">
        <v>2</v>
      </c>
      <c r="IX80" s="49">
        <v>4</v>
      </c>
      <c r="IY80" s="76">
        <f t="shared" si="98"/>
        <v>86.609999999999985</v>
      </c>
      <c r="IZ80" s="75">
        <v>24</v>
      </c>
      <c r="JA80" s="77">
        <f>(IZ80*1.2)*(Prices!$B$5/32)</f>
        <v>36</v>
      </c>
      <c r="JB80" s="82">
        <f>(IZ80*1.3)*(Prices!$B$4/32)</f>
        <v>78</v>
      </c>
      <c r="JC80" s="82">
        <f>IW80*Prices!$B$2+IX80*Prices!$B$3</f>
        <v>96.2</v>
      </c>
      <c r="JD80" s="79">
        <f>IV80*Prices!$B$9</f>
        <v>33.75</v>
      </c>
      <c r="JE80" s="80">
        <f t="shared" si="79"/>
        <v>330.55999999999995</v>
      </c>
      <c r="JF80" s="80">
        <f>IV80*Prices!$B$10</f>
        <v>50.625</v>
      </c>
      <c r="JG80" s="80">
        <f t="shared" si="80"/>
        <v>347.43499999999995</v>
      </c>
      <c r="JH80" s="80">
        <f>IV80*Prices!$B$11</f>
        <v>56.25</v>
      </c>
      <c r="JI80" s="80">
        <f t="shared" si="81"/>
        <v>353.05999999999995</v>
      </c>
      <c r="JJ80" s="80">
        <f>IV80*Prices!$B$12</f>
        <v>67.5</v>
      </c>
      <c r="JK80" s="80">
        <f t="shared" si="82"/>
        <v>364.30999999999995</v>
      </c>
      <c r="JL80" s="80">
        <f>IV80*Prices!$B$13</f>
        <v>73.125</v>
      </c>
      <c r="JM80" s="80">
        <f t="shared" si="83"/>
        <v>369.93499999999995</v>
      </c>
      <c r="JN80" s="80">
        <f>IV80*Prices!$B$14</f>
        <v>87.1875</v>
      </c>
      <c r="JO80" s="80">
        <f t="shared" si="84"/>
        <v>383.99749999999995</v>
      </c>
      <c r="JP80" s="80">
        <f>IV80*Prices!$B$15</f>
        <v>98.4375</v>
      </c>
      <c r="JQ80" s="80">
        <f t="shared" si="85"/>
        <v>395.24749999999995</v>
      </c>
      <c r="JR80" s="80">
        <f>IV80*Prices!$B$16</f>
        <v>137.8125</v>
      </c>
      <c r="JS80" s="80">
        <f t="shared" si="86"/>
        <v>434.62249999999995</v>
      </c>
      <c r="JT80" s="80">
        <f>IV80*Prices!$B$17</f>
        <v>0</v>
      </c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/>
      <c r="KF80" s="80"/>
      <c r="KG80" s="80"/>
      <c r="KH80" s="80"/>
      <c r="KI80" s="80"/>
      <c r="KJ80" s="80"/>
      <c r="KK80" s="80"/>
      <c r="KL80" s="80"/>
      <c r="KM80" s="80"/>
      <c r="KN80" s="80"/>
      <c r="KO80" s="80"/>
      <c r="KP80" s="80"/>
      <c r="KQ80" s="80"/>
      <c r="KR80" s="80"/>
      <c r="KS80" s="80"/>
      <c r="KT80" s="80"/>
      <c r="KU80" s="80"/>
      <c r="KV80" s="80"/>
      <c r="KW80" s="80"/>
      <c r="KX80" s="80"/>
      <c r="KY80" s="80"/>
      <c r="KZ80" s="80"/>
      <c r="LA80" s="197">
        <v>2</v>
      </c>
      <c r="LB80" s="200">
        <v>0</v>
      </c>
      <c r="LC80" s="82">
        <f t="shared" si="99"/>
        <v>55.679999999999993</v>
      </c>
      <c r="LD80" s="82">
        <f t="shared" si="100"/>
        <v>73.92</v>
      </c>
      <c r="LE80" s="82">
        <f t="shared" si="101"/>
        <v>12.375</v>
      </c>
      <c r="LF80" s="82">
        <f t="shared" si="102"/>
        <v>43.304999999999993</v>
      </c>
      <c r="LG80" s="80">
        <f t="shared" si="103"/>
        <v>61.545000000000002</v>
      </c>
      <c r="LH80" s="234">
        <f t="shared" si="104"/>
        <v>86.609999999999985</v>
      </c>
      <c r="LI80" s="73"/>
      <c r="LK80" s="74">
        <v>24</v>
      </c>
      <c r="LL80" s="49">
        <v>27</v>
      </c>
      <c r="LM80" s="55">
        <f t="shared" si="87"/>
        <v>2.25</v>
      </c>
      <c r="LN80" s="55">
        <f t="shared" si="88"/>
        <v>5.625</v>
      </c>
      <c r="LO80" s="94">
        <v>2</v>
      </c>
      <c r="LP80" s="49">
        <v>4</v>
      </c>
      <c r="LQ80" s="76">
        <f t="shared" si="105"/>
        <v>86.609999999999985</v>
      </c>
      <c r="LR80" s="75">
        <v>24</v>
      </c>
      <c r="LS80" s="77">
        <f>(LR80*1.2)*(Prices!$B$5/32)</f>
        <v>36</v>
      </c>
      <c r="LT80" s="82">
        <f>(LR80*1.3)*(Prices!$C$4/32)</f>
        <v>62.400000000000006</v>
      </c>
      <c r="LU80" s="82">
        <f>LO80*Prices!$B$2+LP80*Prices!$B$3</f>
        <v>96.2</v>
      </c>
      <c r="LV80" s="79">
        <f>LN80*Prices!$B$9</f>
        <v>33.75</v>
      </c>
      <c r="LW80" s="80">
        <f t="shared" si="89"/>
        <v>314.95999999999998</v>
      </c>
      <c r="LX80" s="80">
        <f>LN80*Prices!$B$10</f>
        <v>50.625</v>
      </c>
      <c r="LY80" s="80">
        <f t="shared" si="90"/>
        <v>331.83499999999998</v>
      </c>
      <c r="LZ80" s="80">
        <f>LN80*Prices!$B$11</f>
        <v>56.25</v>
      </c>
      <c r="MA80" s="80">
        <f t="shared" si="91"/>
        <v>337.46</v>
      </c>
      <c r="MB80" s="80">
        <f>LN80*Prices!$B$12</f>
        <v>67.5</v>
      </c>
      <c r="MC80" s="80">
        <f t="shared" si="92"/>
        <v>348.71000000000004</v>
      </c>
      <c r="MD80" s="80">
        <f>LN80*Prices!$B$13</f>
        <v>73.125</v>
      </c>
      <c r="ME80" s="80">
        <f t="shared" si="93"/>
        <v>354.33500000000004</v>
      </c>
      <c r="MF80" s="80">
        <f>LN80*Prices!$B$14</f>
        <v>87.1875</v>
      </c>
      <c r="MG80" s="80">
        <f t="shared" si="94"/>
        <v>368.39750000000004</v>
      </c>
      <c r="MH80" s="80">
        <f>LN80*Prices!$B$15</f>
        <v>98.4375</v>
      </c>
      <c r="MI80" s="80">
        <f t="shared" si="95"/>
        <v>379.64750000000004</v>
      </c>
      <c r="MJ80" s="80">
        <f>LN80*Prices!$B$16</f>
        <v>137.8125</v>
      </c>
      <c r="MK80" s="80">
        <f t="shared" si="96"/>
        <v>419.02250000000004</v>
      </c>
      <c r="ML80" s="80">
        <f>LN80*Prices!$B$17</f>
        <v>0</v>
      </c>
      <c r="MM80" s="80"/>
      <c r="MN80" s="80"/>
      <c r="MO80" s="80"/>
      <c r="MP80" s="80"/>
      <c r="MQ80" s="80"/>
      <c r="MR80" s="80"/>
      <c r="MS80" s="80"/>
      <c r="MT80" s="80"/>
      <c r="MU80" s="80"/>
      <c r="MV80" s="80"/>
      <c r="MW80" s="80"/>
      <c r="MX80" s="80"/>
      <c r="MY80" s="80"/>
      <c r="MZ80" s="80"/>
      <c r="NA80" s="80"/>
    </row>
    <row r="81" spans="1:365" ht="18" customHeight="1" x14ac:dyDescent="0.25">
      <c r="A81" s="160" t="s">
        <v>182</v>
      </c>
      <c r="B81" s="69" t="s">
        <v>93</v>
      </c>
      <c r="C81" s="69" t="str">
        <f t="shared" si="97"/>
        <v>Base Cab: 2 doors - 2 pullouts (28" to 30")</v>
      </c>
      <c r="D81" s="70" t="s">
        <v>180</v>
      </c>
      <c r="E81" s="68" t="s">
        <v>109</v>
      </c>
      <c r="F81" s="267" t="s">
        <v>182</v>
      </c>
      <c r="G81" s="261">
        <f>ROUND(FD81/Prices!$B$27,0)</f>
        <v>688</v>
      </c>
      <c r="H81" s="71">
        <f>G81*Prices!$B$6+G81</f>
        <v>791.2</v>
      </c>
      <c r="I81" s="71">
        <f>ROUND(FF81/Prices!$B$27,0)</f>
        <v>732</v>
      </c>
      <c r="J81" s="71">
        <f>I81*Prices!$B$6+I81</f>
        <v>841.8</v>
      </c>
      <c r="K81" s="71">
        <f>ROUND(FH81/Prices!$B$27,0)</f>
        <v>747</v>
      </c>
      <c r="L81" s="71">
        <f>K81*Prices!$B$6+K81</f>
        <v>859.05</v>
      </c>
      <c r="M81" s="71">
        <f>ROUND(FJ81/Prices!$B$27,0)</f>
        <v>777</v>
      </c>
      <c r="N81" s="71">
        <f>M81*Prices!$B$6+M81</f>
        <v>893.55</v>
      </c>
      <c r="O81" s="71">
        <f>ROUND(FL81/Prices!$B$27,0)</f>
        <v>792</v>
      </c>
      <c r="P81" s="71">
        <f>O81*Prices!$B$6+O81</f>
        <v>910.8</v>
      </c>
      <c r="Q81" s="71">
        <f>ROUND(FN81/Prices!$B$27,0)</f>
        <v>829</v>
      </c>
      <c r="R81" s="71">
        <f>Q81*Prices!$B$6+Q81</f>
        <v>953.35</v>
      </c>
      <c r="S81" s="71">
        <f>ROUND(FP81/Prices!$B$27,0)</f>
        <v>859</v>
      </c>
      <c r="T81" s="71">
        <f>S81*Prices!$B$6+S81</f>
        <v>987.85</v>
      </c>
      <c r="U81" s="71">
        <f>ROUND(FR81/Prices!$B$27,0)</f>
        <v>963</v>
      </c>
      <c r="V81" s="71">
        <f>U81*Prices!$B$6+U81</f>
        <v>1107.45</v>
      </c>
      <c r="W81" s="55"/>
      <c r="X81" s="55"/>
      <c r="Y81" s="55"/>
      <c r="Z81" s="55"/>
      <c r="AA81" s="55"/>
      <c r="AB81" s="71">
        <f>ROUND(HD81/Prices!$B$27,0)</f>
        <v>648</v>
      </c>
      <c r="AC81" s="71">
        <f>AB81*Prices!$B$6+AB81</f>
        <v>745.2</v>
      </c>
      <c r="AD81" s="71">
        <f>ROUND(HF81/Prices!$B$27,0)</f>
        <v>693</v>
      </c>
      <c r="AE81" s="71">
        <f>AD81*Prices!$B$6+AD81</f>
        <v>796.95</v>
      </c>
      <c r="AF81" s="71">
        <f>ROUND(HH81/Prices!$B$27,0)</f>
        <v>708</v>
      </c>
      <c r="AG81" s="71">
        <f>AF81*Prices!$B$6+AF81</f>
        <v>814.2</v>
      </c>
      <c r="AH81" s="71">
        <f>ROUND(HJ81/Prices!$B$27,0)</f>
        <v>738</v>
      </c>
      <c r="AI81" s="71">
        <f>AH81*Prices!$B$6+AH81</f>
        <v>848.7</v>
      </c>
      <c r="AJ81" s="71">
        <f>ROUND(HL81/Prices!$B$27,0)</f>
        <v>752</v>
      </c>
      <c r="AK81" s="71">
        <f>AJ81*Prices!$B$6+AJ81</f>
        <v>864.8</v>
      </c>
      <c r="AL81" s="71">
        <f>ROUND(HN81/Prices!$B$27,0)</f>
        <v>790</v>
      </c>
      <c r="AM81" s="71">
        <f>AL81*Prices!$B$6+AL81</f>
        <v>908.5</v>
      </c>
      <c r="AN81" s="71">
        <f>ROUND(HP81/Prices!$B$27,0)</f>
        <v>819</v>
      </c>
      <c r="AO81" s="71">
        <f>AN81*Prices!$B$6+AN81</f>
        <v>941.85</v>
      </c>
      <c r="AP81" s="71">
        <f>ROUND(HR81/Prices!$B$27,0)</f>
        <v>924</v>
      </c>
      <c r="AQ81" s="71">
        <f>AP81*Prices!$B$6+AP81</f>
        <v>1062.5999999999999</v>
      </c>
      <c r="AW81" s="71">
        <f t="shared" si="106"/>
        <v>648</v>
      </c>
      <c r="AX81" s="71">
        <f t="shared" si="106"/>
        <v>745.2</v>
      </c>
      <c r="AY81" s="71">
        <f t="shared" si="106"/>
        <v>693</v>
      </c>
      <c r="AZ81" s="71">
        <f t="shared" si="106"/>
        <v>796.95</v>
      </c>
      <c r="BA81" s="71">
        <f t="shared" si="106"/>
        <v>708</v>
      </c>
      <c r="BB81" s="71">
        <f t="shared" si="106"/>
        <v>814.2</v>
      </c>
      <c r="BC81" s="71">
        <f t="shared" si="106"/>
        <v>738</v>
      </c>
      <c r="BD81" s="71">
        <f t="shared" si="106"/>
        <v>848.7</v>
      </c>
      <c r="BE81" s="71">
        <f t="shared" si="106"/>
        <v>752</v>
      </c>
      <c r="BF81" s="71">
        <f t="shared" si="106"/>
        <v>864.8</v>
      </c>
      <c r="BG81" s="71">
        <f t="shared" si="106"/>
        <v>790</v>
      </c>
      <c r="BH81" s="71">
        <f t="shared" si="106"/>
        <v>908.5</v>
      </c>
      <c r="BI81" s="71">
        <f t="shared" si="106"/>
        <v>819</v>
      </c>
      <c r="BJ81" s="71">
        <f t="shared" si="106"/>
        <v>941.85</v>
      </c>
      <c r="BK81" s="71">
        <f t="shared" si="106"/>
        <v>924</v>
      </c>
      <c r="BL81" s="71">
        <f t="shared" si="51"/>
        <v>1062.5999999999999</v>
      </c>
      <c r="BM81" s="55"/>
      <c r="BN81" s="72"/>
      <c r="BO81" s="72"/>
      <c r="BP81" s="72"/>
      <c r="BQ81" s="72"/>
      <c r="BR81" s="72"/>
      <c r="BS81" s="72"/>
      <c r="BT81" s="55"/>
      <c r="BU81" s="71">
        <f>ROUND(JE81/Prices!$B$27,0)</f>
        <v>823</v>
      </c>
      <c r="BV81" s="71">
        <f>BU81*Prices!$B$6+BU81</f>
        <v>946.45</v>
      </c>
      <c r="BW81" s="71">
        <f>ROUND(JG81/Prices!$B$27,0)</f>
        <v>868</v>
      </c>
      <c r="BX81" s="71">
        <f>BW81*Prices!$B$6+BW81</f>
        <v>998.2</v>
      </c>
      <c r="BY81" s="71">
        <f>ROUND(JI81/Prices!$B$27,0)</f>
        <v>882</v>
      </c>
      <c r="BZ81" s="71">
        <f>BY81*Prices!$B$6+BY81</f>
        <v>1014.3</v>
      </c>
      <c r="CA81" s="71">
        <f>ROUND(JK81/Prices!$B$27,0)</f>
        <v>912</v>
      </c>
      <c r="CB81" s="71">
        <f>CA81*Prices!$B$6+CA81</f>
        <v>1048.8</v>
      </c>
      <c r="CC81" s="71">
        <f>ROUND(JM81/Prices!$B$27,0)</f>
        <v>927</v>
      </c>
      <c r="CD81" s="71">
        <f>CC81*Prices!$B$6+CC81</f>
        <v>1066.05</v>
      </c>
      <c r="CE81" s="71">
        <f>ROUND(JO81/Prices!$B$27,0)</f>
        <v>964</v>
      </c>
      <c r="CF81" s="71">
        <f>CE81*Prices!$B$6+CE81</f>
        <v>1108.5999999999999</v>
      </c>
      <c r="CG81" s="71">
        <f>ROUND(JQ81/Prices!$B$27,0)</f>
        <v>994</v>
      </c>
      <c r="CH81" s="71">
        <f>CG81*Prices!$B$6+CG81</f>
        <v>1143.0999999999999</v>
      </c>
      <c r="CI81" s="71">
        <f>ROUND(JS81/Prices!$B$27,0)</f>
        <v>1098</v>
      </c>
      <c r="CJ81" s="71">
        <f>CI81*Prices!$B$6+CI81</f>
        <v>1262.7</v>
      </c>
      <c r="CK81" s="55"/>
      <c r="CL81" s="55"/>
      <c r="CM81" s="55"/>
      <c r="CN81" s="55"/>
      <c r="CO81" s="55"/>
      <c r="CP81" s="71">
        <f>ROUND(LW81/Prices!$B$27,0)</f>
        <v>784</v>
      </c>
      <c r="CQ81" s="71">
        <f>CP81*Prices!$B$6+CP81</f>
        <v>901.6</v>
      </c>
      <c r="CR81" s="71">
        <f>ROUND(LY81/Prices!$B$27,0)</f>
        <v>828</v>
      </c>
      <c r="CS81" s="71">
        <f>CR81*Prices!$B$6+CR81</f>
        <v>952.2</v>
      </c>
      <c r="CT81" s="71">
        <f>ROUND(MA81/Prices!$B$27,0)</f>
        <v>843</v>
      </c>
      <c r="CU81" s="71">
        <f>CT81*Prices!$B$6+CT81</f>
        <v>969.45</v>
      </c>
      <c r="CV81" s="71">
        <f>ROUND(MC81/Prices!$B$27,0)</f>
        <v>873</v>
      </c>
      <c r="CW81" s="71">
        <f>CV81*Prices!$B$6+CV81</f>
        <v>1003.95</v>
      </c>
      <c r="CX81" s="71">
        <f>ROUND(ME81/Prices!$B$27,0)</f>
        <v>888</v>
      </c>
      <c r="CY81" s="71">
        <f>CX81*Prices!$B$6+CX81</f>
        <v>1021.2</v>
      </c>
      <c r="CZ81" s="71">
        <f>ROUND(MG81/Prices!$B$27,0)</f>
        <v>925</v>
      </c>
      <c r="DA81" s="71">
        <f>CZ81*Prices!$B$6+CZ81</f>
        <v>1063.75</v>
      </c>
      <c r="DB81" s="71">
        <f>ROUND(MI81/Prices!$B$27,0)</f>
        <v>955</v>
      </c>
      <c r="DC81" s="71">
        <f>DB81*Prices!$B$6+DB81</f>
        <v>1098.25</v>
      </c>
      <c r="DD81" s="71">
        <f>ROUND(MK81/Prices!$B$27,0)</f>
        <v>1059</v>
      </c>
      <c r="DE81" s="71">
        <f>DD81*Prices!$B$6+DD81</f>
        <v>1217.8499999999999</v>
      </c>
      <c r="DK81" s="71">
        <f t="shared" si="107"/>
        <v>784</v>
      </c>
      <c r="DL81" s="71">
        <f t="shared" si="107"/>
        <v>901.6</v>
      </c>
      <c r="DM81" s="71">
        <f t="shared" si="107"/>
        <v>828</v>
      </c>
      <c r="DN81" s="71">
        <f t="shared" si="107"/>
        <v>952.2</v>
      </c>
      <c r="DO81" s="71">
        <f t="shared" si="107"/>
        <v>843</v>
      </c>
      <c r="DP81" s="71">
        <f t="shared" si="107"/>
        <v>969.45</v>
      </c>
      <c r="DQ81" s="71">
        <f t="shared" si="107"/>
        <v>873</v>
      </c>
      <c r="DR81" s="71">
        <f t="shared" si="107"/>
        <v>1003.95</v>
      </c>
      <c r="DS81" s="71">
        <f t="shared" si="107"/>
        <v>888</v>
      </c>
      <c r="DT81" s="71">
        <f t="shared" si="107"/>
        <v>1021.2</v>
      </c>
      <c r="DU81" s="71">
        <f t="shared" si="107"/>
        <v>925</v>
      </c>
      <c r="DV81" s="71">
        <f t="shared" si="107"/>
        <v>1063.75</v>
      </c>
      <c r="DW81" s="71">
        <f t="shared" si="107"/>
        <v>955</v>
      </c>
      <c r="DX81" s="71">
        <f t="shared" si="107"/>
        <v>1098.25</v>
      </c>
      <c r="DY81" s="71">
        <f t="shared" si="107"/>
        <v>1059</v>
      </c>
      <c r="DZ81" s="71">
        <f t="shared" si="52"/>
        <v>1217.8499999999999</v>
      </c>
      <c r="EA81" s="55"/>
      <c r="EB81" s="55"/>
      <c r="EC81" s="72"/>
      <c r="ED81" s="72"/>
      <c r="EE81" s="72"/>
      <c r="EF81" s="72"/>
      <c r="EG81" s="72"/>
      <c r="EH81" s="72"/>
      <c r="EI81" s="55"/>
      <c r="EJ81" s="55"/>
      <c r="EK81" s="55"/>
      <c r="EL81" s="55"/>
      <c r="EM81" s="55"/>
      <c r="EN81" s="55"/>
      <c r="EO81" s="73"/>
      <c r="EP81" s="73"/>
      <c r="ER81" s="74">
        <v>25.5</v>
      </c>
      <c r="ES81" s="49">
        <v>30</v>
      </c>
      <c r="ET81" s="55">
        <f t="shared" si="41"/>
        <v>2.5</v>
      </c>
      <c r="EU81" s="55">
        <f t="shared" si="42"/>
        <v>6.25</v>
      </c>
      <c r="EV81" s="94">
        <v>2</v>
      </c>
      <c r="EW81" s="49">
        <v>4</v>
      </c>
      <c r="EX81" s="50">
        <v>34</v>
      </c>
      <c r="EY81" s="75">
        <v>25.5</v>
      </c>
      <c r="EZ81" s="77">
        <f>(EY81*1.2)*(Prices!$B$5/32)</f>
        <v>38.25</v>
      </c>
      <c r="FA81" s="82">
        <f>(EY81*1.3)*(Prices!$B$4/32)</f>
        <v>82.875</v>
      </c>
      <c r="FB81" s="82">
        <f>EV81*Prices!$B$2+EW81*Prices!$B$3</f>
        <v>96.2</v>
      </c>
      <c r="FC81" s="79">
        <f>EU81*Prices!$B$9</f>
        <v>37.5</v>
      </c>
      <c r="FD81" s="80">
        <f t="shared" si="59"/>
        <v>288.82499999999999</v>
      </c>
      <c r="FE81" s="80">
        <f>EU81*Prices!$B$10</f>
        <v>56.25</v>
      </c>
      <c r="FF81" s="80">
        <f t="shared" si="60"/>
        <v>307.57499999999999</v>
      </c>
      <c r="FG81" s="80">
        <f>EU81*Prices!$B$11</f>
        <v>62.5</v>
      </c>
      <c r="FH81" s="80">
        <f t="shared" si="61"/>
        <v>313.82499999999999</v>
      </c>
      <c r="FI81" s="80">
        <f>EU81*Prices!$B$12</f>
        <v>75</v>
      </c>
      <c r="FJ81" s="80">
        <f t="shared" si="62"/>
        <v>326.32499999999999</v>
      </c>
      <c r="FK81" s="80">
        <f>EU81*Prices!$B$13</f>
        <v>81.25</v>
      </c>
      <c r="FL81" s="80">
        <f t="shared" si="63"/>
        <v>332.57499999999999</v>
      </c>
      <c r="FM81" s="80">
        <f>EU81*Prices!$B$14</f>
        <v>96.875</v>
      </c>
      <c r="FN81" s="80">
        <f t="shared" si="64"/>
        <v>348.2</v>
      </c>
      <c r="FO81" s="80">
        <f>EU81*Prices!$B$15</f>
        <v>109.375</v>
      </c>
      <c r="FP81" s="80">
        <f t="shared" si="65"/>
        <v>360.7</v>
      </c>
      <c r="FQ81" s="80">
        <f>EU81*Prices!$B$16</f>
        <v>153.125</v>
      </c>
      <c r="FR81" s="80">
        <f t="shared" si="66"/>
        <v>404.45</v>
      </c>
      <c r="FS81" s="80">
        <f>EU81*Prices!$B$17</f>
        <v>0</v>
      </c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P81" s="73"/>
      <c r="GR81" s="74">
        <v>25.5</v>
      </c>
      <c r="GS81" s="49">
        <v>30</v>
      </c>
      <c r="GT81" s="55">
        <f t="shared" si="67"/>
        <v>2.5</v>
      </c>
      <c r="GU81" s="55">
        <f t="shared" si="68"/>
        <v>6.25</v>
      </c>
      <c r="GV81" s="94">
        <v>2</v>
      </c>
      <c r="GW81" s="49">
        <v>4</v>
      </c>
      <c r="GX81" s="50">
        <v>34</v>
      </c>
      <c r="GY81" s="75">
        <v>25.5</v>
      </c>
      <c r="GZ81" s="77">
        <f>(GY81*1.2)*(Prices!$B$5/32)</f>
        <v>38.25</v>
      </c>
      <c r="HA81" s="82">
        <f>(GY81*1.3)*(Prices!$C$4/32)</f>
        <v>66.3</v>
      </c>
      <c r="HB81" s="82">
        <f>GV81*Prices!$B$2+GW81*Prices!$B$3</f>
        <v>96.2</v>
      </c>
      <c r="HC81" s="79">
        <f>GU81*Prices!$B$9</f>
        <v>37.5</v>
      </c>
      <c r="HD81" s="80">
        <f t="shared" si="69"/>
        <v>272.25</v>
      </c>
      <c r="HE81" s="80">
        <f>GU81*Prices!$B$10</f>
        <v>56.25</v>
      </c>
      <c r="HF81" s="80">
        <f t="shared" si="70"/>
        <v>291</v>
      </c>
      <c r="HG81" s="80">
        <f>GU81*Prices!$B$11</f>
        <v>62.5</v>
      </c>
      <c r="HH81" s="80">
        <f t="shared" si="71"/>
        <v>297.25</v>
      </c>
      <c r="HI81" s="80">
        <f>GU81*Prices!$B$12</f>
        <v>75</v>
      </c>
      <c r="HJ81" s="80">
        <f t="shared" si="72"/>
        <v>309.75</v>
      </c>
      <c r="HK81" s="80">
        <f>GU81*Prices!$B$13</f>
        <v>81.25</v>
      </c>
      <c r="HL81" s="80">
        <f t="shared" si="73"/>
        <v>316</v>
      </c>
      <c r="HM81" s="80">
        <f>GU81*Prices!$B$14</f>
        <v>96.875</v>
      </c>
      <c r="HN81" s="80">
        <f t="shared" si="74"/>
        <v>331.625</v>
      </c>
      <c r="HO81" s="80">
        <f>GU81*Prices!$B$15</f>
        <v>109.375</v>
      </c>
      <c r="HP81" s="80">
        <f t="shared" si="75"/>
        <v>344.125</v>
      </c>
      <c r="HQ81" s="80">
        <f>GU81*Prices!$B$16</f>
        <v>153.125</v>
      </c>
      <c r="HR81" s="80">
        <f t="shared" si="76"/>
        <v>387.875</v>
      </c>
      <c r="HS81" s="80">
        <f>GU81*Prices!$B$17</f>
        <v>0</v>
      </c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0"/>
      <c r="IE81" s="80"/>
      <c r="IF81" s="80"/>
      <c r="IG81" s="80"/>
      <c r="IH81" s="80"/>
      <c r="IP81" s="73"/>
      <c r="IQ81" s="73"/>
      <c r="IS81" s="74">
        <v>25.5</v>
      </c>
      <c r="IT81" s="49">
        <v>30</v>
      </c>
      <c r="IU81" s="55">
        <f t="shared" si="77"/>
        <v>2.5</v>
      </c>
      <c r="IV81" s="55">
        <f t="shared" si="78"/>
        <v>6.25</v>
      </c>
      <c r="IW81" s="94">
        <v>2</v>
      </c>
      <c r="IX81" s="49">
        <v>4</v>
      </c>
      <c r="IY81" s="76">
        <f t="shared" si="98"/>
        <v>90.82</v>
      </c>
      <c r="IZ81" s="75">
        <v>25.5</v>
      </c>
      <c r="JA81" s="77">
        <f>(IZ81*1.2)*(Prices!$B$5/32)</f>
        <v>38.25</v>
      </c>
      <c r="JB81" s="82">
        <f>(IZ81*1.3)*(Prices!$B$4/32)</f>
        <v>82.875</v>
      </c>
      <c r="JC81" s="82">
        <f>IW81*Prices!$B$2+IX81*Prices!$B$3</f>
        <v>96.2</v>
      </c>
      <c r="JD81" s="79">
        <f>IV81*Prices!$B$9</f>
        <v>37.5</v>
      </c>
      <c r="JE81" s="80">
        <f t="shared" si="79"/>
        <v>345.64499999999998</v>
      </c>
      <c r="JF81" s="80">
        <f>IV81*Prices!$B$10</f>
        <v>56.25</v>
      </c>
      <c r="JG81" s="80">
        <f t="shared" si="80"/>
        <v>364.39499999999998</v>
      </c>
      <c r="JH81" s="80">
        <f>IV81*Prices!$B$11</f>
        <v>62.5</v>
      </c>
      <c r="JI81" s="80">
        <f t="shared" si="81"/>
        <v>370.64499999999998</v>
      </c>
      <c r="JJ81" s="80">
        <f>IV81*Prices!$B$12</f>
        <v>75</v>
      </c>
      <c r="JK81" s="80">
        <f t="shared" si="82"/>
        <v>383.14499999999998</v>
      </c>
      <c r="JL81" s="80">
        <f>IV81*Prices!$B$13</f>
        <v>81.25</v>
      </c>
      <c r="JM81" s="80">
        <f t="shared" si="83"/>
        <v>389.39499999999998</v>
      </c>
      <c r="JN81" s="80">
        <f>IV81*Prices!$B$14</f>
        <v>96.875</v>
      </c>
      <c r="JO81" s="80">
        <f t="shared" si="84"/>
        <v>405.02</v>
      </c>
      <c r="JP81" s="80">
        <f>IV81*Prices!$B$15</f>
        <v>109.375</v>
      </c>
      <c r="JQ81" s="80">
        <f t="shared" si="85"/>
        <v>417.52</v>
      </c>
      <c r="JR81" s="80">
        <f>IV81*Prices!$B$16</f>
        <v>153.125</v>
      </c>
      <c r="JS81" s="80">
        <f t="shared" si="86"/>
        <v>461.27</v>
      </c>
      <c r="JT81" s="80">
        <f>IV81*Prices!$B$17</f>
        <v>0</v>
      </c>
      <c r="JU81" s="80"/>
      <c r="JV81" s="80"/>
      <c r="JW81" s="80"/>
      <c r="JX81" s="80"/>
      <c r="JY81" s="80"/>
      <c r="JZ81" s="80"/>
      <c r="KA81" s="80"/>
      <c r="KB81" s="80"/>
      <c r="KC81" s="80"/>
      <c r="KD81" s="80"/>
      <c r="KE81" s="80"/>
      <c r="KF81" s="80"/>
      <c r="KG81" s="80"/>
      <c r="KH81" s="80"/>
      <c r="KI81" s="80"/>
      <c r="KJ81" s="80"/>
      <c r="KK81" s="80"/>
      <c r="KL81" s="80"/>
      <c r="KM81" s="80"/>
      <c r="KN81" s="80"/>
      <c r="KO81" s="80"/>
      <c r="KP81" s="80"/>
      <c r="KQ81" s="80"/>
      <c r="KR81" s="80"/>
      <c r="KS81" s="80"/>
      <c r="KT81" s="80"/>
      <c r="KU81" s="80"/>
      <c r="KV81" s="80"/>
      <c r="KW81" s="80"/>
      <c r="KX81" s="80"/>
      <c r="KY81" s="80"/>
      <c r="KZ81" s="80"/>
      <c r="LA81" s="197">
        <v>2</v>
      </c>
      <c r="LB81" s="200">
        <v>0</v>
      </c>
      <c r="LC81" s="82">
        <f t="shared" si="99"/>
        <v>59.16</v>
      </c>
      <c r="LD81" s="82">
        <f t="shared" si="100"/>
        <v>78.540000000000006</v>
      </c>
      <c r="LE81" s="82">
        <f t="shared" si="101"/>
        <v>13.75</v>
      </c>
      <c r="LF81" s="82">
        <f t="shared" si="102"/>
        <v>45.41</v>
      </c>
      <c r="LG81" s="80">
        <f t="shared" si="103"/>
        <v>64.790000000000006</v>
      </c>
      <c r="LH81" s="234">
        <f t="shared" si="104"/>
        <v>90.82</v>
      </c>
      <c r="LI81" s="73"/>
      <c r="LK81" s="74">
        <v>25.5</v>
      </c>
      <c r="LL81" s="49">
        <v>30</v>
      </c>
      <c r="LM81" s="55">
        <f t="shared" si="87"/>
        <v>2.5</v>
      </c>
      <c r="LN81" s="55">
        <f t="shared" si="88"/>
        <v>6.25</v>
      </c>
      <c r="LO81" s="94">
        <v>2</v>
      </c>
      <c r="LP81" s="49">
        <v>4</v>
      </c>
      <c r="LQ81" s="76">
        <f t="shared" si="105"/>
        <v>90.82</v>
      </c>
      <c r="LR81" s="75">
        <v>25.5</v>
      </c>
      <c r="LS81" s="77">
        <f>(LR81*1.2)*(Prices!$B$5/32)</f>
        <v>38.25</v>
      </c>
      <c r="LT81" s="82">
        <f>(LR81*1.3)*(Prices!$C$4/32)</f>
        <v>66.3</v>
      </c>
      <c r="LU81" s="82">
        <f>LO81*Prices!$B$2+LP81*Prices!$B$3</f>
        <v>96.2</v>
      </c>
      <c r="LV81" s="79">
        <f>LN81*Prices!$B$9</f>
        <v>37.5</v>
      </c>
      <c r="LW81" s="80">
        <f t="shared" si="89"/>
        <v>329.07</v>
      </c>
      <c r="LX81" s="80">
        <f>LN81*Prices!$B$10</f>
        <v>56.25</v>
      </c>
      <c r="LY81" s="80">
        <f t="shared" si="90"/>
        <v>347.82</v>
      </c>
      <c r="LZ81" s="80">
        <f>LN81*Prices!$B$11</f>
        <v>62.5</v>
      </c>
      <c r="MA81" s="80">
        <f t="shared" si="91"/>
        <v>354.07</v>
      </c>
      <c r="MB81" s="80">
        <f>LN81*Prices!$B$12</f>
        <v>75</v>
      </c>
      <c r="MC81" s="80">
        <f t="shared" si="92"/>
        <v>366.57</v>
      </c>
      <c r="MD81" s="80">
        <f>LN81*Prices!$B$13</f>
        <v>81.25</v>
      </c>
      <c r="ME81" s="80">
        <f t="shared" si="93"/>
        <v>372.82</v>
      </c>
      <c r="MF81" s="80">
        <f>LN81*Prices!$B$14</f>
        <v>96.875</v>
      </c>
      <c r="MG81" s="80">
        <f t="shared" si="94"/>
        <v>388.44499999999999</v>
      </c>
      <c r="MH81" s="80">
        <f>LN81*Prices!$B$15</f>
        <v>109.375</v>
      </c>
      <c r="MI81" s="80">
        <f t="shared" si="95"/>
        <v>400.94499999999999</v>
      </c>
      <c r="MJ81" s="80">
        <f>LN81*Prices!$B$16</f>
        <v>153.125</v>
      </c>
      <c r="MK81" s="80">
        <f t="shared" si="96"/>
        <v>444.69499999999999</v>
      </c>
      <c r="ML81" s="80">
        <f>LN81*Prices!$B$17</f>
        <v>0</v>
      </c>
      <c r="MM81" s="80"/>
      <c r="MN81" s="80"/>
      <c r="MO81" s="80"/>
      <c r="MP81" s="80"/>
      <c r="MQ81" s="80"/>
      <c r="MR81" s="80"/>
      <c r="MS81" s="80"/>
      <c r="MT81" s="80"/>
      <c r="MU81" s="80"/>
      <c r="MV81" s="80"/>
      <c r="MW81" s="80"/>
      <c r="MX81" s="80"/>
      <c r="MY81" s="80"/>
      <c r="MZ81" s="80"/>
      <c r="NA81" s="80"/>
    </row>
    <row r="82" spans="1:365" ht="18" customHeight="1" x14ac:dyDescent="0.25">
      <c r="A82" s="160" t="s">
        <v>183</v>
      </c>
      <c r="B82" s="69" t="s">
        <v>93</v>
      </c>
      <c r="C82" s="69" t="str">
        <f t="shared" si="97"/>
        <v>Base Cab: 2 doors - 2 pullouts (31" to 33")</v>
      </c>
      <c r="D82" s="70" t="s">
        <v>180</v>
      </c>
      <c r="E82" s="68" t="s">
        <v>111</v>
      </c>
      <c r="F82" s="267" t="s">
        <v>183</v>
      </c>
      <c r="G82" s="261">
        <f>ROUND(FD82/Prices!$B$27,0)</f>
        <v>714</v>
      </c>
      <c r="H82" s="71">
        <f>G82*Prices!$B$6+G82</f>
        <v>821.1</v>
      </c>
      <c r="I82" s="71">
        <f>ROUND(FF82/Prices!$B$27,0)</f>
        <v>763</v>
      </c>
      <c r="J82" s="71">
        <f>I82*Prices!$B$6+I82</f>
        <v>877.45</v>
      </c>
      <c r="K82" s="71">
        <f>ROUND(FH82/Prices!$B$27,0)</f>
        <v>779</v>
      </c>
      <c r="L82" s="71">
        <f>K82*Prices!$B$6+K82</f>
        <v>895.85</v>
      </c>
      <c r="M82" s="71">
        <f>ROUND(FJ82/Prices!$B$27,0)</f>
        <v>812</v>
      </c>
      <c r="N82" s="71">
        <f>M82*Prices!$B$6+M82</f>
        <v>933.8</v>
      </c>
      <c r="O82" s="71">
        <f>ROUND(FL82/Prices!$B$27,0)</f>
        <v>828</v>
      </c>
      <c r="P82" s="71">
        <f>O82*Prices!$B$6+O82</f>
        <v>952.2</v>
      </c>
      <c r="Q82" s="71">
        <f>ROUND(FN82/Prices!$B$27,0)</f>
        <v>869</v>
      </c>
      <c r="R82" s="71">
        <f>Q82*Prices!$B$6+Q82</f>
        <v>999.35</v>
      </c>
      <c r="S82" s="71">
        <f>ROUND(FP82/Prices!$B$27,0)</f>
        <v>902</v>
      </c>
      <c r="T82" s="71">
        <f>S82*Prices!$B$6+S82</f>
        <v>1037.3</v>
      </c>
      <c r="U82" s="71">
        <f>ROUND(FR82/Prices!$B$27,0)</f>
        <v>1016</v>
      </c>
      <c r="V82" s="71">
        <f>U82*Prices!$B$6+U82</f>
        <v>1168.4000000000001</v>
      </c>
      <c r="W82" s="55"/>
      <c r="X82" s="55"/>
      <c r="Y82" s="55"/>
      <c r="Z82" s="55"/>
      <c r="AA82" s="55"/>
      <c r="AB82" s="71">
        <f>ROUND(HD82/Prices!$B$27,0)</f>
        <v>672</v>
      </c>
      <c r="AC82" s="71">
        <f>AB82*Prices!$B$6+AB82</f>
        <v>772.8</v>
      </c>
      <c r="AD82" s="71">
        <f>ROUND(HF82/Prices!$B$27,0)</f>
        <v>721</v>
      </c>
      <c r="AE82" s="71">
        <f>AD82*Prices!$B$6+AD82</f>
        <v>829.15</v>
      </c>
      <c r="AF82" s="71">
        <f>ROUND(HH82/Prices!$B$27,0)</f>
        <v>737</v>
      </c>
      <c r="AG82" s="71">
        <f>AF82*Prices!$B$6+AF82</f>
        <v>847.55</v>
      </c>
      <c r="AH82" s="71">
        <f>ROUND(HJ82/Prices!$B$27,0)</f>
        <v>770</v>
      </c>
      <c r="AI82" s="71">
        <f>AH82*Prices!$B$6+AH82</f>
        <v>885.5</v>
      </c>
      <c r="AJ82" s="71">
        <f>ROUND(HL82/Prices!$B$27,0)</f>
        <v>786</v>
      </c>
      <c r="AK82" s="71">
        <f>AJ82*Prices!$B$6+AJ82</f>
        <v>903.9</v>
      </c>
      <c r="AL82" s="71">
        <f>ROUND(HN82/Prices!$B$27,0)</f>
        <v>827</v>
      </c>
      <c r="AM82" s="71">
        <f>AL82*Prices!$B$6+AL82</f>
        <v>951.05</v>
      </c>
      <c r="AN82" s="71">
        <f>ROUND(HP82/Prices!$B$27,0)</f>
        <v>860</v>
      </c>
      <c r="AO82" s="71">
        <f>AN82*Prices!$B$6+AN82</f>
        <v>989</v>
      </c>
      <c r="AP82" s="71">
        <f>ROUND(HR82/Prices!$B$27,0)</f>
        <v>975</v>
      </c>
      <c r="AQ82" s="71">
        <f>AP82*Prices!$B$6+AP82</f>
        <v>1121.25</v>
      </c>
      <c r="AW82" s="71">
        <f t="shared" si="106"/>
        <v>672</v>
      </c>
      <c r="AX82" s="71">
        <f t="shared" si="106"/>
        <v>772.8</v>
      </c>
      <c r="AY82" s="71">
        <f t="shared" si="106"/>
        <v>721</v>
      </c>
      <c r="AZ82" s="71">
        <f t="shared" si="106"/>
        <v>829.15</v>
      </c>
      <c r="BA82" s="71">
        <f t="shared" si="106"/>
        <v>737</v>
      </c>
      <c r="BB82" s="71">
        <f t="shared" si="106"/>
        <v>847.55</v>
      </c>
      <c r="BC82" s="71">
        <f t="shared" si="106"/>
        <v>770</v>
      </c>
      <c r="BD82" s="71">
        <f t="shared" si="106"/>
        <v>885.5</v>
      </c>
      <c r="BE82" s="71">
        <f t="shared" si="106"/>
        <v>786</v>
      </c>
      <c r="BF82" s="71">
        <f t="shared" si="106"/>
        <v>903.9</v>
      </c>
      <c r="BG82" s="71">
        <f t="shared" si="106"/>
        <v>827</v>
      </c>
      <c r="BH82" s="71">
        <f t="shared" si="106"/>
        <v>951.05</v>
      </c>
      <c r="BI82" s="71">
        <f t="shared" si="106"/>
        <v>860</v>
      </c>
      <c r="BJ82" s="71">
        <f t="shared" si="106"/>
        <v>989</v>
      </c>
      <c r="BK82" s="71">
        <f t="shared" si="106"/>
        <v>975</v>
      </c>
      <c r="BL82" s="71">
        <f t="shared" si="51"/>
        <v>1121.25</v>
      </c>
      <c r="BM82" s="55"/>
      <c r="BN82" s="72"/>
      <c r="BO82" s="72"/>
      <c r="BP82" s="72"/>
      <c r="BQ82" s="72"/>
      <c r="BR82" s="72"/>
      <c r="BS82" s="72"/>
      <c r="BT82" s="55"/>
      <c r="BU82" s="71">
        <f>ROUND(JE82/Prices!$B$27,0)</f>
        <v>859</v>
      </c>
      <c r="BV82" s="71">
        <f>BU82*Prices!$B$6+BU82</f>
        <v>987.85</v>
      </c>
      <c r="BW82" s="71">
        <f>ROUND(JG82/Prices!$B$27,0)</f>
        <v>908</v>
      </c>
      <c r="BX82" s="71">
        <f>BW82*Prices!$B$6+BW82</f>
        <v>1044.2</v>
      </c>
      <c r="BY82" s="71">
        <f>ROUND(JI82/Prices!$B$27,0)</f>
        <v>924</v>
      </c>
      <c r="BZ82" s="71">
        <f>BY82*Prices!$B$6+BY82</f>
        <v>1062.5999999999999</v>
      </c>
      <c r="CA82" s="71">
        <f>ROUND(JK82/Prices!$B$27,0)</f>
        <v>957</v>
      </c>
      <c r="CB82" s="71">
        <f>CA82*Prices!$B$6+CA82</f>
        <v>1100.55</v>
      </c>
      <c r="CC82" s="71">
        <f>ROUND(JM82/Prices!$B$27,0)</f>
        <v>973</v>
      </c>
      <c r="CD82" s="71">
        <f>CC82*Prices!$B$6+CC82</f>
        <v>1118.95</v>
      </c>
      <c r="CE82" s="71">
        <f>ROUND(JO82/Prices!$B$27,0)</f>
        <v>1014</v>
      </c>
      <c r="CF82" s="71">
        <f>CE82*Prices!$B$6+CE82</f>
        <v>1166.0999999999999</v>
      </c>
      <c r="CG82" s="71">
        <f>ROUND(JQ82/Prices!$B$27,0)</f>
        <v>1047</v>
      </c>
      <c r="CH82" s="71">
        <f>CG82*Prices!$B$6+CG82</f>
        <v>1204.05</v>
      </c>
      <c r="CI82" s="71">
        <f>ROUND(JS82/Prices!$B$27,0)</f>
        <v>1162</v>
      </c>
      <c r="CJ82" s="71">
        <f>CI82*Prices!$B$6+CI82</f>
        <v>1336.3</v>
      </c>
      <c r="CK82" s="55"/>
      <c r="CL82" s="55"/>
      <c r="CM82" s="55"/>
      <c r="CN82" s="55"/>
      <c r="CO82" s="55"/>
      <c r="CP82" s="71">
        <f>ROUND(LW82/Prices!$B$27,0)</f>
        <v>817</v>
      </c>
      <c r="CQ82" s="71">
        <f>CP82*Prices!$B$6+CP82</f>
        <v>939.55</v>
      </c>
      <c r="CR82" s="71">
        <f>ROUND(LY82/Prices!$B$27,0)</f>
        <v>866</v>
      </c>
      <c r="CS82" s="71">
        <f>CR82*Prices!$B$6+CR82</f>
        <v>995.9</v>
      </c>
      <c r="CT82" s="71">
        <f>ROUND(MA82/Prices!$B$27,0)</f>
        <v>883</v>
      </c>
      <c r="CU82" s="71">
        <f>CT82*Prices!$B$6+CT82</f>
        <v>1015.45</v>
      </c>
      <c r="CV82" s="71">
        <f>ROUND(MC82/Prices!$B$27,0)</f>
        <v>915</v>
      </c>
      <c r="CW82" s="71">
        <f>CV82*Prices!$B$6+CV82</f>
        <v>1052.25</v>
      </c>
      <c r="CX82" s="71">
        <f>ROUND(ME82/Prices!$B$27,0)</f>
        <v>932</v>
      </c>
      <c r="CY82" s="71">
        <f>CX82*Prices!$B$6+CX82</f>
        <v>1071.8</v>
      </c>
      <c r="CZ82" s="71">
        <f>ROUND(MG82/Prices!$B$27,0)</f>
        <v>973</v>
      </c>
      <c r="DA82" s="71">
        <f>CZ82*Prices!$B$6+CZ82</f>
        <v>1118.95</v>
      </c>
      <c r="DB82" s="71">
        <f>ROUND(MI82/Prices!$B$27,0)</f>
        <v>1005</v>
      </c>
      <c r="DC82" s="71">
        <f>DB82*Prices!$B$6+DB82</f>
        <v>1155.75</v>
      </c>
      <c r="DD82" s="71">
        <f>ROUND(MK82/Prices!$B$27,0)</f>
        <v>1120</v>
      </c>
      <c r="DE82" s="71">
        <f>DD82*Prices!$B$6+DD82</f>
        <v>1288</v>
      </c>
      <c r="DK82" s="71">
        <f t="shared" si="107"/>
        <v>817</v>
      </c>
      <c r="DL82" s="71">
        <f t="shared" si="107"/>
        <v>939.55</v>
      </c>
      <c r="DM82" s="71">
        <f t="shared" si="107"/>
        <v>866</v>
      </c>
      <c r="DN82" s="71">
        <f t="shared" si="107"/>
        <v>995.9</v>
      </c>
      <c r="DO82" s="71">
        <f t="shared" si="107"/>
        <v>883</v>
      </c>
      <c r="DP82" s="71">
        <f t="shared" si="107"/>
        <v>1015.45</v>
      </c>
      <c r="DQ82" s="71">
        <f t="shared" si="107"/>
        <v>915</v>
      </c>
      <c r="DR82" s="71">
        <f t="shared" si="107"/>
        <v>1052.25</v>
      </c>
      <c r="DS82" s="71">
        <f t="shared" si="107"/>
        <v>932</v>
      </c>
      <c r="DT82" s="71">
        <f t="shared" si="107"/>
        <v>1071.8</v>
      </c>
      <c r="DU82" s="71">
        <f t="shared" si="107"/>
        <v>973</v>
      </c>
      <c r="DV82" s="71">
        <f t="shared" si="107"/>
        <v>1118.95</v>
      </c>
      <c r="DW82" s="71">
        <f t="shared" si="107"/>
        <v>1005</v>
      </c>
      <c r="DX82" s="71">
        <f t="shared" si="107"/>
        <v>1155.75</v>
      </c>
      <c r="DY82" s="71">
        <f t="shared" si="107"/>
        <v>1120</v>
      </c>
      <c r="DZ82" s="71">
        <f t="shared" si="52"/>
        <v>1288</v>
      </c>
      <c r="EA82" s="55"/>
      <c r="EB82" s="55"/>
      <c r="EC82" s="72"/>
      <c r="ED82" s="72"/>
      <c r="EE82" s="72"/>
      <c r="EF82" s="72"/>
      <c r="EG82" s="72"/>
      <c r="EH82" s="72"/>
      <c r="EI82" s="55"/>
      <c r="EJ82" s="55"/>
      <c r="EK82" s="55"/>
      <c r="EL82" s="55"/>
      <c r="EM82" s="55"/>
      <c r="EN82" s="55"/>
      <c r="EO82" s="73"/>
      <c r="EP82" s="73"/>
      <c r="ER82" s="74">
        <v>27</v>
      </c>
      <c r="ES82" s="49">
        <v>33</v>
      </c>
      <c r="ET82" s="55">
        <f t="shared" si="41"/>
        <v>2.75</v>
      </c>
      <c r="EU82" s="55">
        <f t="shared" si="42"/>
        <v>6.875</v>
      </c>
      <c r="EV82" s="94">
        <v>2</v>
      </c>
      <c r="EW82" s="49">
        <v>4</v>
      </c>
      <c r="EX82" s="50">
        <v>34</v>
      </c>
      <c r="EY82" s="75">
        <v>27</v>
      </c>
      <c r="EZ82" s="77">
        <f>(EY82*1.2)*(Prices!$B$5/32)</f>
        <v>40.5</v>
      </c>
      <c r="FA82" s="82">
        <f>(EY82*1.3)*(Prices!$B$4/32)</f>
        <v>87.75</v>
      </c>
      <c r="FB82" s="82">
        <f>EV82*Prices!$B$2+EW82*Prices!$B$3</f>
        <v>96.2</v>
      </c>
      <c r="FC82" s="79">
        <f>EU82*Prices!$B$9</f>
        <v>41.25</v>
      </c>
      <c r="FD82" s="80">
        <f t="shared" si="59"/>
        <v>299.7</v>
      </c>
      <c r="FE82" s="80">
        <f>EU82*Prices!$B$10</f>
        <v>61.875</v>
      </c>
      <c r="FF82" s="80">
        <f t="shared" si="60"/>
        <v>320.32499999999999</v>
      </c>
      <c r="FG82" s="80">
        <f>EU82*Prices!$B$11</f>
        <v>68.75</v>
      </c>
      <c r="FH82" s="80">
        <f t="shared" si="61"/>
        <v>327.2</v>
      </c>
      <c r="FI82" s="80">
        <f>EU82*Prices!$B$12</f>
        <v>82.5</v>
      </c>
      <c r="FJ82" s="80">
        <f t="shared" si="62"/>
        <v>340.95</v>
      </c>
      <c r="FK82" s="80">
        <f>EU82*Prices!$B$13</f>
        <v>89.375</v>
      </c>
      <c r="FL82" s="80">
        <f t="shared" si="63"/>
        <v>347.82499999999999</v>
      </c>
      <c r="FM82" s="80">
        <f>EU82*Prices!$B$14</f>
        <v>106.5625</v>
      </c>
      <c r="FN82" s="80">
        <f t="shared" si="64"/>
        <v>365.01249999999999</v>
      </c>
      <c r="FO82" s="80">
        <f>EU82*Prices!$B$15</f>
        <v>120.3125</v>
      </c>
      <c r="FP82" s="80">
        <f t="shared" si="65"/>
        <v>378.76249999999999</v>
      </c>
      <c r="FQ82" s="80">
        <f>EU82*Prices!$B$16</f>
        <v>168.4375</v>
      </c>
      <c r="FR82" s="80">
        <f t="shared" si="66"/>
        <v>426.88749999999999</v>
      </c>
      <c r="FS82" s="80">
        <f>EU82*Prices!$B$17</f>
        <v>0</v>
      </c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P82" s="73"/>
      <c r="GR82" s="74">
        <v>27</v>
      </c>
      <c r="GS82" s="49">
        <v>33</v>
      </c>
      <c r="GT82" s="55">
        <f t="shared" si="67"/>
        <v>2.75</v>
      </c>
      <c r="GU82" s="55">
        <f t="shared" si="68"/>
        <v>6.875</v>
      </c>
      <c r="GV82" s="94">
        <v>2</v>
      </c>
      <c r="GW82" s="49">
        <v>4</v>
      </c>
      <c r="GX82" s="50">
        <v>34</v>
      </c>
      <c r="GY82" s="75">
        <v>27</v>
      </c>
      <c r="GZ82" s="77">
        <f>(GY82*1.2)*(Prices!$B$5/32)</f>
        <v>40.5</v>
      </c>
      <c r="HA82" s="82">
        <f>(GY82*1.3)*(Prices!$C$4/32)</f>
        <v>70.2</v>
      </c>
      <c r="HB82" s="82">
        <f>GV82*Prices!$B$2+GW82*Prices!$B$3</f>
        <v>96.2</v>
      </c>
      <c r="HC82" s="79">
        <f>GU82*Prices!$B$9</f>
        <v>41.25</v>
      </c>
      <c r="HD82" s="80">
        <f t="shared" si="69"/>
        <v>282.14999999999998</v>
      </c>
      <c r="HE82" s="80">
        <f>GU82*Prices!$B$10</f>
        <v>61.875</v>
      </c>
      <c r="HF82" s="80">
        <f t="shared" si="70"/>
        <v>302.77499999999998</v>
      </c>
      <c r="HG82" s="80">
        <f>GU82*Prices!$B$11</f>
        <v>68.75</v>
      </c>
      <c r="HH82" s="80">
        <f t="shared" si="71"/>
        <v>309.64999999999998</v>
      </c>
      <c r="HI82" s="80">
        <f>GU82*Prices!$B$12</f>
        <v>82.5</v>
      </c>
      <c r="HJ82" s="80">
        <f t="shared" si="72"/>
        <v>323.39999999999998</v>
      </c>
      <c r="HK82" s="80">
        <f>GU82*Prices!$B$13</f>
        <v>89.375</v>
      </c>
      <c r="HL82" s="80">
        <f t="shared" si="73"/>
        <v>330.27499999999998</v>
      </c>
      <c r="HM82" s="80">
        <f>GU82*Prices!$B$14</f>
        <v>106.5625</v>
      </c>
      <c r="HN82" s="80">
        <f t="shared" si="74"/>
        <v>347.46249999999998</v>
      </c>
      <c r="HO82" s="80">
        <f>GU82*Prices!$B$15</f>
        <v>120.3125</v>
      </c>
      <c r="HP82" s="80">
        <f t="shared" si="75"/>
        <v>361.21249999999998</v>
      </c>
      <c r="HQ82" s="80">
        <f>GU82*Prices!$B$16</f>
        <v>168.4375</v>
      </c>
      <c r="HR82" s="80">
        <f t="shared" si="76"/>
        <v>409.33749999999998</v>
      </c>
      <c r="HS82" s="80">
        <f>GU82*Prices!$B$17</f>
        <v>0</v>
      </c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0"/>
      <c r="IE82" s="80"/>
      <c r="IF82" s="80"/>
      <c r="IG82" s="80"/>
      <c r="IH82" s="80"/>
      <c r="IP82" s="73"/>
      <c r="IQ82" s="73"/>
      <c r="IS82" s="74">
        <v>27</v>
      </c>
      <c r="IT82" s="49">
        <v>33</v>
      </c>
      <c r="IU82" s="55">
        <f t="shared" si="77"/>
        <v>2.75</v>
      </c>
      <c r="IV82" s="55">
        <f t="shared" si="78"/>
        <v>6.875</v>
      </c>
      <c r="IW82" s="94">
        <v>2</v>
      </c>
      <c r="IX82" s="49">
        <v>4</v>
      </c>
      <c r="IY82" s="76">
        <f t="shared" si="98"/>
        <v>95.029999999999987</v>
      </c>
      <c r="IZ82" s="75">
        <v>27</v>
      </c>
      <c r="JA82" s="77">
        <f>(IZ82*1.2)*(Prices!$B$5/32)</f>
        <v>40.5</v>
      </c>
      <c r="JB82" s="82">
        <f>(IZ82*1.3)*(Prices!$B$4/32)</f>
        <v>87.75</v>
      </c>
      <c r="JC82" s="82">
        <f>IW82*Prices!$B$2+IX82*Prices!$B$3</f>
        <v>96.2</v>
      </c>
      <c r="JD82" s="79">
        <f>IV82*Prices!$B$9</f>
        <v>41.25</v>
      </c>
      <c r="JE82" s="80">
        <f t="shared" si="79"/>
        <v>360.72999999999996</v>
      </c>
      <c r="JF82" s="80">
        <f>IV82*Prices!$B$10</f>
        <v>61.875</v>
      </c>
      <c r="JG82" s="80">
        <f t="shared" si="80"/>
        <v>381.35499999999996</v>
      </c>
      <c r="JH82" s="80">
        <f>IV82*Prices!$B$11</f>
        <v>68.75</v>
      </c>
      <c r="JI82" s="80">
        <f t="shared" si="81"/>
        <v>388.22999999999996</v>
      </c>
      <c r="JJ82" s="80">
        <f>IV82*Prices!$B$12</f>
        <v>82.5</v>
      </c>
      <c r="JK82" s="80">
        <f t="shared" si="82"/>
        <v>401.97999999999996</v>
      </c>
      <c r="JL82" s="80">
        <f>IV82*Prices!$B$13</f>
        <v>89.375</v>
      </c>
      <c r="JM82" s="80">
        <f t="shared" si="83"/>
        <v>408.85499999999996</v>
      </c>
      <c r="JN82" s="80">
        <f>IV82*Prices!$B$14</f>
        <v>106.5625</v>
      </c>
      <c r="JO82" s="80">
        <f t="shared" si="84"/>
        <v>426.04249999999996</v>
      </c>
      <c r="JP82" s="80">
        <f>IV82*Prices!$B$15</f>
        <v>120.3125</v>
      </c>
      <c r="JQ82" s="80">
        <f t="shared" si="85"/>
        <v>439.79249999999996</v>
      </c>
      <c r="JR82" s="80">
        <f>IV82*Prices!$B$16</f>
        <v>168.4375</v>
      </c>
      <c r="JS82" s="80">
        <f t="shared" si="86"/>
        <v>487.91749999999996</v>
      </c>
      <c r="JT82" s="80">
        <f>IV82*Prices!$B$17</f>
        <v>0</v>
      </c>
      <c r="JU82" s="80"/>
      <c r="JV82" s="80"/>
      <c r="JW82" s="80"/>
      <c r="JX82" s="80"/>
      <c r="JY82" s="80"/>
      <c r="JZ82" s="80"/>
      <c r="KA82" s="80"/>
      <c r="KB82" s="80"/>
      <c r="KC82" s="80"/>
      <c r="KD82" s="80"/>
      <c r="KE82" s="80"/>
      <c r="KF82" s="80"/>
      <c r="KG82" s="80"/>
      <c r="KH82" s="80"/>
      <c r="KI82" s="80"/>
      <c r="KJ82" s="80"/>
      <c r="KK82" s="80"/>
      <c r="KL82" s="80"/>
      <c r="KM82" s="80"/>
      <c r="KN82" s="80"/>
      <c r="KO82" s="80"/>
      <c r="KP82" s="80"/>
      <c r="KQ82" s="80"/>
      <c r="KR82" s="80"/>
      <c r="KS82" s="80"/>
      <c r="KT82" s="80"/>
      <c r="KU82" s="80"/>
      <c r="KV82" s="80"/>
      <c r="KW82" s="80"/>
      <c r="KX82" s="80"/>
      <c r="KY82" s="80"/>
      <c r="KZ82" s="80"/>
      <c r="LA82" s="197">
        <v>2</v>
      </c>
      <c r="LB82" s="200">
        <v>0</v>
      </c>
      <c r="LC82" s="82">
        <f t="shared" si="99"/>
        <v>62.639999999999993</v>
      </c>
      <c r="LD82" s="82">
        <f t="shared" si="100"/>
        <v>83.16</v>
      </c>
      <c r="LE82" s="82">
        <f t="shared" si="101"/>
        <v>15.125</v>
      </c>
      <c r="LF82" s="82">
        <f t="shared" si="102"/>
        <v>47.514999999999993</v>
      </c>
      <c r="LG82" s="80">
        <f t="shared" si="103"/>
        <v>68.034999999999997</v>
      </c>
      <c r="LH82" s="234">
        <f t="shared" si="104"/>
        <v>95.029999999999987</v>
      </c>
      <c r="LI82" s="73"/>
      <c r="LK82" s="74">
        <v>27</v>
      </c>
      <c r="LL82" s="49">
        <v>33</v>
      </c>
      <c r="LM82" s="55">
        <f t="shared" si="87"/>
        <v>2.75</v>
      </c>
      <c r="LN82" s="55">
        <f t="shared" si="88"/>
        <v>6.875</v>
      </c>
      <c r="LO82" s="94">
        <v>2</v>
      </c>
      <c r="LP82" s="49">
        <v>4</v>
      </c>
      <c r="LQ82" s="76">
        <f t="shared" si="105"/>
        <v>95.029999999999987</v>
      </c>
      <c r="LR82" s="75">
        <v>27</v>
      </c>
      <c r="LS82" s="77">
        <f>(LR82*1.2)*(Prices!$B$5/32)</f>
        <v>40.5</v>
      </c>
      <c r="LT82" s="82">
        <f>(LR82*1.3)*(Prices!$C$4/32)</f>
        <v>70.2</v>
      </c>
      <c r="LU82" s="82">
        <f>LO82*Prices!$B$2+LP82*Prices!$B$3</f>
        <v>96.2</v>
      </c>
      <c r="LV82" s="79">
        <f>LN82*Prices!$B$9</f>
        <v>41.25</v>
      </c>
      <c r="LW82" s="80">
        <f t="shared" si="89"/>
        <v>343.17999999999995</v>
      </c>
      <c r="LX82" s="80">
        <f>LN82*Prices!$B$10</f>
        <v>61.875</v>
      </c>
      <c r="LY82" s="80">
        <f t="shared" si="90"/>
        <v>363.80499999999995</v>
      </c>
      <c r="LZ82" s="80">
        <f>LN82*Prices!$B$11</f>
        <v>68.75</v>
      </c>
      <c r="MA82" s="80">
        <f t="shared" si="91"/>
        <v>370.67999999999995</v>
      </c>
      <c r="MB82" s="80">
        <f>LN82*Prices!$B$12</f>
        <v>82.5</v>
      </c>
      <c r="MC82" s="80">
        <f t="shared" si="92"/>
        <v>384.42999999999995</v>
      </c>
      <c r="MD82" s="80">
        <f>LN82*Prices!$B$13</f>
        <v>89.375</v>
      </c>
      <c r="ME82" s="80">
        <f t="shared" si="93"/>
        <v>391.30499999999995</v>
      </c>
      <c r="MF82" s="80">
        <f>LN82*Prices!$B$14</f>
        <v>106.5625</v>
      </c>
      <c r="MG82" s="80">
        <f t="shared" si="94"/>
        <v>408.49249999999995</v>
      </c>
      <c r="MH82" s="80">
        <f>LN82*Prices!$B$15</f>
        <v>120.3125</v>
      </c>
      <c r="MI82" s="80">
        <f t="shared" si="95"/>
        <v>422.24249999999995</v>
      </c>
      <c r="MJ82" s="80">
        <f>LN82*Prices!$B$16</f>
        <v>168.4375</v>
      </c>
      <c r="MK82" s="80">
        <f t="shared" si="96"/>
        <v>470.36749999999995</v>
      </c>
      <c r="ML82" s="80">
        <f>LN82*Prices!$B$17</f>
        <v>0</v>
      </c>
      <c r="MM82" s="80"/>
      <c r="MN82" s="80"/>
      <c r="MO82" s="80"/>
      <c r="MP82" s="80"/>
      <c r="MQ82" s="80"/>
      <c r="MR82" s="80"/>
      <c r="MS82" s="80"/>
      <c r="MT82" s="80"/>
      <c r="MU82" s="80"/>
      <c r="MV82" s="80"/>
      <c r="MW82" s="80"/>
      <c r="MX82" s="80"/>
      <c r="MY82" s="80"/>
      <c r="MZ82" s="80"/>
      <c r="NA82" s="80"/>
    </row>
    <row r="83" spans="1:365" ht="18" customHeight="1" x14ac:dyDescent="0.25">
      <c r="A83" s="160" t="s">
        <v>184</v>
      </c>
      <c r="B83" s="69" t="s">
        <v>93</v>
      </c>
      <c r="C83" s="69" t="str">
        <f t="shared" si="97"/>
        <v>Base Cab: 2 doors - 2 pullouts (34" to 36")</v>
      </c>
      <c r="D83" s="70" t="s">
        <v>180</v>
      </c>
      <c r="E83" s="68" t="s">
        <v>113</v>
      </c>
      <c r="F83" s="267" t="s">
        <v>184</v>
      </c>
      <c r="G83" s="261">
        <f>ROUND(FD83/Prices!$B$27,0)</f>
        <v>739</v>
      </c>
      <c r="H83" s="71">
        <f>G83*Prices!$B$6+G83</f>
        <v>849.85</v>
      </c>
      <c r="I83" s="71">
        <f>ROUND(FF83/Prices!$B$27,0)</f>
        <v>793</v>
      </c>
      <c r="J83" s="71">
        <f>I83*Prices!$B$6+I83</f>
        <v>911.95</v>
      </c>
      <c r="K83" s="71">
        <f>ROUND(FH83/Prices!$B$27,0)</f>
        <v>811</v>
      </c>
      <c r="L83" s="71">
        <f>K83*Prices!$B$6+K83</f>
        <v>932.65</v>
      </c>
      <c r="M83" s="71">
        <f>ROUND(FJ83/Prices!$B$27,0)</f>
        <v>847</v>
      </c>
      <c r="N83" s="71">
        <f>M83*Prices!$B$6+M83</f>
        <v>974.05</v>
      </c>
      <c r="O83" s="71">
        <f>ROUND(FL83/Prices!$B$27,0)</f>
        <v>864</v>
      </c>
      <c r="P83" s="71">
        <f>O83*Prices!$B$6+O83</f>
        <v>993.6</v>
      </c>
      <c r="Q83" s="71">
        <f>ROUND(FN83/Prices!$B$27,0)</f>
        <v>909</v>
      </c>
      <c r="R83" s="71">
        <f>Q83*Prices!$B$6+Q83</f>
        <v>1045.3499999999999</v>
      </c>
      <c r="S83" s="71">
        <f>ROUND(FP83/Prices!$B$27,0)</f>
        <v>945</v>
      </c>
      <c r="T83" s="71">
        <f>S83*Prices!$B$6+S83</f>
        <v>1086.75</v>
      </c>
      <c r="U83" s="71">
        <f>ROUND(FR83/Prices!$B$27,0)</f>
        <v>1070</v>
      </c>
      <c r="V83" s="71">
        <f>U83*Prices!$B$6+U83</f>
        <v>1230.5</v>
      </c>
      <c r="W83" s="55"/>
      <c r="X83" s="55"/>
      <c r="Y83" s="55"/>
      <c r="Z83" s="55"/>
      <c r="AA83" s="55"/>
      <c r="AB83" s="71">
        <f>ROUND(HD83/Prices!$B$27,0)</f>
        <v>695</v>
      </c>
      <c r="AC83" s="71">
        <f>AB83*Prices!$B$6+AB83</f>
        <v>799.25</v>
      </c>
      <c r="AD83" s="71">
        <f>ROUND(HF83/Prices!$B$27,0)</f>
        <v>749</v>
      </c>
      <c r="AE83" s="71">
        <f>AD83*Prices!$B$6+AD83</f>
        <v>861.35</v>
      </c>
      <c r="AF83" s="71">
        <f>ROUND(HH83/Prices!$B$27,0)</f>
        <v>767</v>
      </c>
      <c r="AG83" s="71">
        <f>AF83*Prices!$B$6+AF83</f>
        <v>882.05</v>
      </c>
      <c r="AH83" s="71">
        <f>ROUND(HJ83/Prices!$B$27,0)</f>
        <v>803</v>
      </c>
      <c r="AI83" s="71">
        <f>AH83*Prices!$B$6+AH83</f>
        <v>923.45</v>
      </c>
      <c r="AJ83" s="71">
        <f>ROUND(HL83/Prices!$B$27,0)</f>
        <v>820</v>
      </c>
      <c r="AK83" s="71">
        <f>AJ83*Prices!$B$6+AJ83</f>
        <v>943</v>
      </c>
      <c r="AL83" s="71">
        <f>ROUND(HN83/Prices!$B$27,0)</f>
        <v>865</v>
      </c>
      <c r="AM83" s="71">
        <f>AL83*Prices!$B$6+AL83</f>
        <v>994.75</v>
      </c>
      <c r="AN83" s="71">
        <f>ROUND(HP83/Prices!$B$27,0)</f>
        <v>901</v>
      </c>
      <c r="AO83" s="71">
        <f>AN83*Prices!$B$6+AN83</f>
        <v>1036.1500000000001</v>
      </c>
      <c r="AP83" s="71">
        <f>ROUND(HR83/Prices!$B$27,0)</f>
        <v>1026</v>
      </c>
      <c r="AQ83" s="71">
        <f>AP83*Prices!$B$6+AP83</f>
        <v>1179.9000000000001</v>
      </c>
      <c r="AW83" s="71">
        <f t="shared" si="106"/>
        <v>695</v>
      </c>
      <c r="AX83" s="71">
        <f t="shared" si="106"/>
        <v>799.25</v>
      </c>
      <c r="AY83" s="71">
        <f t="shared" si="106"/>
        <v>749</v>
      </c>
      <c r="AZ83" s="71">
        <f t="shared" si="106"/>
        <v>861.35</v>
      </c>
      <c r="BA83" s="71">
        <f t="shared" si="106"/>
        <v>767</v>
      </c>
      <c r="BB83" s="71">
        <f t="shared" si="106"/>
        <v>882.05</v>
      </c>
      <c r="BC83" s="71">
        <f t="shared" si="106"/>
        <v>803</v>
      </c>
      <c r="BD83" s="71">
        <f t="shared" si="106"/>
        <v>923.45</v>
      </c>
      <c r="BE83" s="71">
        <f t="shared" si="106"/>
        <v>820</v>
      </c>
      <c r="BF83" s="71">
        <f t="shared" si="106"/>
        <v>943</v>
      </c>
      <c r="BG83" s="71">
        <f t="shared" si="106"/>
        <v>865</v>
      </c>
      <c r="BH83" s="71">
        <f t="shared" si="106"/>
        <v>994.75</v>
      </c>
      <c r="BI83" s="71">
        <f t="shared" si="106"/>
        <v>901</v>
      </c>
      <c r="BJ83" s="71">
        <f t="shared" si="106"/>
        <v>1036.1500000000001</v>
      </c>
      <c r="BK83" s="71">
        <f t="shared" si="106"/>
        <v>1026</v>
      </c>
      <c r="BL83" s="71">
        <f t="shared" si="51"/>
        <v>1179.9000000000001</v>
      </c>
      <c r="BM83" s="55"/>
      <c r="BN83" s="72"/>
      <c r="BO83" s="72"/>
      <c r="BP83" s="72"/>
      <c r="BQ83" s="72"/>
      <c r="BR83" s="72"/>
      <c r="BS83" s="72"/>
      <c r="BT83" s="55"/>
      <c r="BU83" s="71">
        <f>ROUND(JE83/Prices!$B$27,0)</f>
        <v>895</v>
      </c>
      <c r="BV83" s="71">
        <f>BU83*Prices!$B$6+BU83</f>
        <v>1029.25</v>
      </c>
      <c r="BW83" s="71">
        <f>ROUND(JG83/Prices!$B$27,0)</f>
        <v>948</v>
      </c>
      <c r="BX83" s="71">
        <f>BW83*Prices!$B$6+BW83</f>
        <v>1090.2</v>
      </c>
      <c r="BY83" s="71">
        <f>ROUND(JI83/Prices!$B$27,0)</f>
        <v>966</v>
      </c>
      <c r="BZ83" s="71">
        <f>BY83*Prices!$B$6+BY83</f>
        <v>1110.9000000000001</v>
      </c>
      <c r="CA83" s="71">
        <f>ROUND(JK83/Prices!$B$27,0)</f>
        <v>1002</v>
      </c>
      <c r="CB83" s="71">
        <f>CA83*Prices!$B$6+CA83</f>
        <v>1152.3</v>
      </c>
      <c r="CC83" s="71">
        <f>ROUND(JM83/Prices!$B$27,0)</f>
        <v>1020</v>
      </c>
      <c r="CD83" s="71">
        <f>CC83*Prices!$B$6+CC83</f>
        <v>1173</v>
      </c>
      <c r="CE83" s="71">
        <f>ROUND(JO83/Prices!$B$27,0)</f>
        <v>1064</v>
      </c>
      <c r="CF83" s="71">
        <f>CE83*Prices!$B$6+CE83</f>
        <v>1223.5999999999999</v>
      </c>
      <c r="CG83" s="71">
        <f>ROUND(JQ83/Prices!$B$27,0)</f>
        <v>1100</v>
      </c>
      <c r="CH83" s="71">
        <f>CG83*Prices!$B$6+CG83</f>
        <v>1265</v>
      </c>
      <c r="CI83" s="71">
        <f>ROUND(JS83/Prices!$B$27,0)</f>
        <v>1225</v>
      </c>
      <c r="CJ83" s="71">
        <f>CI83*Prices!$B$6+CI83</f>
        <v>1408.75</v>
      </c>
      <c r="CK83" s="55"/>
      <c r="CL83" s="55"/>
      <c r="CM83" s="55"/>
      <c r="CN83" s="55"/>
      <c r="CO83" s="55"/>
      <c r="CP83" s="71">
        <f>ROUND(LW83/Prices!$B$27,0)</f>
        <v>851</v>
      </c>
      <c r="CQ83" s="71">
        <f>CP83*Prices!$B$6+CP83</f>
        <v>978.65</v>
      </c>
      <c r="CR83" s="71">
        <f>ROUND(LY83/Prices!$B$27,0)</f>
        <v>904</v>
      </c>
      <c r="CS83" s="71">
        <f>CR83*Prices!$B$6+CR83</f>
        <v>1039.5999999999999</v>
      </c>
      <c r="CT83" s="71">
        <f>ROUND(MA83/Prices!$B$27,0)</f>
        <v>922</v>
      </c>
      <c r="CU83" s="71">
        <f>CT83*Prices!$B$6+CT83</f>
        <v>1060.3</v>
      </c>
      <c r="CV83" s="71">
        <f>ROUND(MC83/Prices!$B$27,0)</f>
        <v>958</v>
      </c>
      <c r="CW83" s="71">
        <f>CV83*Prices!$B$6+CV83</f>
        <v>1101.7</v>
      </c>
      <c r="CX83" s="71">
        <f>ROUND(ME83/Prices!$B$27,0)</f>
        <v>976</v>
      </c>
      <c r="CY83" s="71">
        <f>CX83*Prices!$B$6+CX83</f>
        <v>1122.4000000000001</v>
      </c>
      <c r="CZ83" s="71">
        <f>ROUND(MG83/Prices!$B$27,0)</f>
        <v>1020</v>
      </c>
      <c r="DA83" s="71">
        <f>CZ83*Prices!$B$6+CZ83</f>
        <v>1173</v>
      </c>
      <c r="DB83" s="71">
        <f>ROUND(MI83/Prices!$B$27,0)</f>
        <v>1056</v>
      </c>
      <c r="DC83" s="71">
        <f>DB83*Prices!$B$6+DB83</f>
        <v>1214.4000000000001</v>
      </c>
      <c r="DD83" s="71">
        <f>ROUND(MK83/Prices!$B$27,0)</f>
        <v>1181</v>
      </c>
      <c r="DE83" s="71">
        <f>DD83*Prices!$B$6+DD83</f>
        <v>1358.15</v>
      </c>
      <c r="DK83" s="71">
        <f t="shared" si="107"/>
        <v>851</v>
      </c>
      <c r="DL83" s="71">
        <f t="shared" si="107"/>
        <v>978.65</v>
      </c>
      <c r="DM83" s="71">
        <f t="shared" si="107"/>
        <v>904</v>
      </c>
      <c r="DN83" s="71">
        <f t="shared" si="107"/>
        <v>1039.5999999999999</v>
      </c>
      <c r="DO83" s="71">
        <f t="shared" si="107"/>
        <v>922</v>
      </c>
      <c r="DP83" s="71">
        <f t="shared" si="107"/>
        <v>1060.3</v>
      </c>
      <c r="DQ83" s="71">
        <f t="shared" si="107"/>
        <v>958</v>
      </c>
      <c r="DR83" s="71">
        <f t="shared" si="107"/>
        <v>1101.7</v>
      </c>
      <c r="DS83" s="71">
        <f t="shared" si="107"/>
        <v>976</v>
      </c>
      <c r="DT83" s="71">
        <f t="shared" si="107"/>
        <v>1122.4000000000001</v>
      </c>
      <c r="DU83" s="71">
        <f t="shared" si="107"/>
        <v>1020</v>
      </c>
      <c r="DV83" s="71">
        <f t="shared" si="107"/>
        <v>1173</v>
      </c>
      <c r="DW83" s="71">
        <f t="shared" si="107"/>
        <v>1056</v>
      </c>
      <c r="DX83" s="71">
        <f t="shared" si="107"/>
        <v>1214.4000000000001</v>
      </c>
      <c r="DY83" s="71">
        <f t="shared" si="107"/>
        <v>1181</v>
      </c>
      <c r="DZ83" s="71">
        <f t="shared" si="52"/>
        <v>1358.15</v>
      </c>
      <c r="EA83" s="55"/>
      <c r="EB83" s="55"/>
      <c r="EC83" s="72"/>
      <c r="ED83" s="72"/>
      <c r="EE83" s="72"/>
      <c r="EF83" s="72"/>
      <c r="EG83" s="72"/>
      <c r="EH83" s="72"/>
      <c r="EI83" s="55"/>
      <c r="EJ83" s="55"/>
      <c r="EK83" s="55"/>
      <c r="EL83" s="55"/>
      <c r="EM83" s="55"/>
      <c r="EN83" s="55"/>
      <c r="EO83" s="73"/>
      <c r="EP83" s="73"/>
      <c r="ER83" s="74">
        <v>28.5</v>
      </c>
      <c r="ES83" s="49">
        <v>36</v>
      </c>
      <c r="ET83" s="55">
        <f t="shared" si="41"/>
        <v>3</v>
      </c>
      <c r="EU83" s="55">
        <f t="shared" si="42"/>
        <v>7.5</v>
      </c>
      <c r="EV83" s="94">
        <v>2</v>
      </c>
      <c r="EW83" s="49">
        <v>4</v>
      </c>
      <c r="EX83" s="50">
        <v>34</v>
      </c>
      <c r="EY83" s="75">
        <v>28.5</v>
      </c>
      <c r="EZ83" s="77">
        <f>(EY83*1.2)*(Prices!$B$5/32)</f>
        <v>42.749999999999993</v>
      </c>
      <c r="FA83" s="82">
        <f>(EY83*1.3)*(Prices!$B$4/32)</f>
        <v>92.625000000000014</v>
      </c>
      <c r="FB83" s="82">
        <f>EV83*Prices!$B$2+EW83*Prices!$B$3</f>
        <v>96.2</v>
      </c>
      <c r="FC83" s="79">
        <f>EU83*Prices!$B$9</f>
        <v>45</v>
      </c>
      <c r="FD83" s="80">
        <f t="shared" si="59"/>
        <v>310.57499999999999</v>
      </c>
      <c r="FE83" s="80">
        <f>EU83*Prices!$B$10</f>
        <v>67.5</v>
      </c>
      <c r="FF83" s="80">
        <f t="shared" si="60"/>
        <v>333.07499999999999</v>
      </c>
      <c r="FG83" s="80">
        <f>EU83*Prices!$B$11</f>
        <v>75</v>
      </c>
      <c r="FH83" s="80">
        <f t="shared" si="61"/>
        <v>340.57499999999999</v>
      </c>
      <c r="FI83" s="80">
        <f>EU83*Prices!$B$12</f>
        <v>90</v>
      </c>
      <c r="FJ83" s="80">
        <f t="shared" si="62"/>
        <v>355.57499999999999</v>
      </c>
      <c r="FK83" s="80">
        <f>EU83*Prices!$B$13</f>
        <v>97.5</v>
      </c>
      <c r="FL83" s="80">
        <f t="shared" si="63"/>
        <v>363.07499999999999</v>
      </c>
      <c r="FM83" s="80">
        <f>EU83*Prices!$B$14</f>
        <v>116.25</v>
      </c>
      <c r="FN83" s="80">
        <f t="shared" si="64"/>
        <v>381.82499999999999</v>
      </c>
      <c r="FO83" s="80">
        <f>EU83*Prices!$B$15</f>
        <v>131.25</v>
      </c>
      <c r="FP83" s="80">
        <f t="shared" si="65"/>
        <v>396.82499999999999</v>
      </c>
      <c r="FQ83" s="80">
        <f>EU83*Prices!$B$16</f>
        <v>183.75</v>
      </c>
      <c r="FR83" s="80">
        <f t="shared" si="66"/>
        <v>449.32499999999999</v>
      </c>
      <c r="FS83" s="80">
        <f>EU83*Prices!$B$17</f>
        <v>0</v>
      </c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0"/>
      <c r="GF83" s="80"/>
      <c r="GG83" s="80"/>
      <c r="GH83" s="80"/>
      <c r="GP83" s="73"/>
      <c r="GR83" s="74">
        <v>28.5</v>
      </c>
      <c r="GS83" s="49">
        <v>36</v>
      </c>
      <c r="GT83" s="55">
        <f t="shared" si="67"/>
        <v>3</v>
      </c>
      <c r="GU83" s="55">
        <f t="shared" si="68"/>
        <v>7.5</v>
      </c>
      <c r="GV83" s="94">
        <v>2</v>
      </c>
      <c r="GW83" s="49">
        <v>4</v>
      </c>
      <c r="GX83" s="50">
        <v>34</v>
      </c>
      <c r="GY83" s="75">
        <v>28.5</v>
      </c>
      <c r="GZ83" s="77">
        <f>(GY83*1.2)*(Prices!$B$5/32)</f>
        <v>42.749999999999993</v>
      </c>
      <c r="HA83" s="82">
        <f>(GY83*1.3)*(Prices!$C$4/32)</f>
        <v>74.100000000000009</v>
      </c>
      <c r="HB83" s="82">
        <f>GV83*Prices!$B$2+GW83*Prices!$B$3</f>
        <v>96.2</v>
      </c>
      <c r="HC83" s="79">
        <f>GU83*Prices!$B$9</f>
        <v>45</v>
      </c>
      <c r="HD83" s="80">
        <f t="shared" si="69"/>
        <v>292.05</v>
      </c>
      <c r="HE83" s="80">
        <f>GU83*Prices!$B$10</f>
        <v>67.5</v>
      </c>
      <c r="HF83" s="80">
        <f t="shared" si="70"/>
        <v>314.55</v>
      </c>
      <c r="HG83" s="80">
        <f>GU83*Prices!$B$11</f>
        <v>75</v>
      </c>
      <c r="HH83" s="80">
        <f t="shared" si="71"/>
        <v>322.05</v>
      </c>
      <c r="HI83" s="80">
        <f>GU83*Prices!$B$12</f>
        <v>90</v>
      </c>
      <c r="HJ83" s="80">
        <f t="shared" si="72"/>
        <v>337.05</v>
      </c>
      <c r="HK83" s="80">
        <f>GU83*Prices!$B$13</f>
        <v>97.5</v>
      </c>
      <c r="HL83" s="80">
        <f t="shared" si="73"/>
        <v>344.55</v>
      </c>
      <c r="HM83" s="80">
        <f>GU83*Prices!$B$14</f>
        <v>116.25</v>
      </c>
      <c r="HN83" s="80">
        <f t="shared" si="74"/>
        <v>363.3</v>
      </c>
      <c r="HO83" s="80">
        <f>GU83*Prices!$B$15</f>
        <v>131.25</v>
      </c>
      <c r="HP83" s="80">
        <f t="shared" si="75"/>
        <v>378.3</v>
      </c>
      <c r="HQ83" s="80">
        <f>GU83*Prices!$B$16</f>
        <v>183.75</v>
      </c>
      <c r="HR83" s="80">
        <f t="shared" si="76"/>
        <v>430.8</v>
      </c>
      <c r="HS83" s="80">
        <f>GU83*Prices!$B$17</f>
        <v>0</v>
      </c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P83" s="73"/>
      <c r="IQ83" s="73"/>
      <c r="IS83" s="74">
        <v>28.5</v>
      </c>
      <c r="IT83" s="49">
        <v>36</v>
      </c>
      <c r="IU83" s="55">
        <f t="shared" si="77"/>
        <v>3</v>
      </c>
      <c r="IV83" s="55">
        <f t="shared" si="78"/>
        <v>7.5</v>
      </c>
      <c r="IW83" s="94">
        <v>2</v>
      </c>
      <c r="IX83" s="49">
        <v>4</v>
      </c>
      <c r="IY83" s="76">
        <f t="shared" si="98"/>
        <v>99.239999999999981</v>
      </c>
      <c r="IZ83" s="75">
        <v>28.5</v>
      </c>
      <c r="JA83" s="77">
        <f>(IZ83*1.2)*(Prices!$B$5/32)</f>
        <v>42.749999999999993</v>
      </c>
      <c r="JB83" s="82">
        <f>(IZ83*1.3)*(Prices!$B$4/32)</f>
        <v>92.625000000000014</v>
      </c>
      <c r="JC83" s="82">
        <f>IW83*Prices!$B$2+IX83*Prices!$B$3</f>
        <v>96.2</v>
      </c>
      <c r="JD83" s="79">
        <f>IV83*Prices!$B$9</f>
        <v>45</v>
      </c>
      <c r="JE83" s="80">
        <f t="shared" si="79"/>
        <v>375.81499999999994</v>
      </c>
      <c r="JF83" s="80">
        <f>IV83*Prices!$B$10</f>
        <v>67.5</v>
      </c>
      <c r="JG83" s="80">
        <f t="shared" si="80"/>
        <v>398.31499999999994</v>
      </c>
      <c r="JH83" s="80">
        <f>IV83*Prices!$B$11</f>
        <v>75</v>
      </c>
      <c r="JI83" s="80">
        <f t="shared" si="81"/>
        <v>405.81499999999994</v>
      </c>
      <c r="JJ83" s="80">
        <f>IV83*Prices!$B$12</f>
        <v>90</v>
      </c>
      <c r="JK83" s="80">
        <f t="shared" si="82"/>
        <v>420.81499999999994</v>
      </c>
      <c r="JL83" s="80">
        <f>IV83*Prices!$B$13</f>
        <v>97.5</v>
      </c>
      <c r="JM83" s="80">
        <f t="shared" si="83"/>
        <v>428.31499999999994</v>
      </c>
      <c r="JN83" s="80">
        <f>IV83*Prices!$B$14</f>
        <v>116.25</v>
      </c>
      <c r="JO83" s="80">
        <f t="shared" si="84"/>
        <v>447.06499999999994</v>
      </c>
      <c r="JP83" s="80">
        <f>IV83*Prices!$B$15</f>
        <v>131.25</v>
      </c>
      <c r="JQ83" s="80">
        <f t="shared" si="85"/>
        <v>462.06499999999994</v>
      </c>
      <c r="JR83" s="80">
        <f>IV83*Prices!$B$16</f>
        <v>183.75</v>
      </c>
      <c r="JS83" s="80">
        <f t="shared" si="86"/>
        <v>514.56499999999994</v>
      </c>
      <c r="JT83" s="80">
        <f>IV83*Prices!$B$17</f>
        <v>0</v>
      </c>
      <c r="JU83" s="80"/>
      <c r="JV83" s="80"/>
      <c r="JW83" s="80"/>
      <c r="JX83" s="80"/>
      <c r="JY83" s="80"/>
      <c r="JZ83" s="80"/>
      <c r="KA83" s="80"/>
      <c r="KB83" s="80"/>
      <c r="KC83" s="80"/>
      <c r="KD83" s="80"/>
      <c r="KE83" s="80"/>
      <c r="KF83" s="80"/>
      <c r="KG83" s="80"/>
      <c r="KH83" s="80"/>
      <c r="KI83" s="80"/>
      <c r="KJ83" s="80"/>
      <c r="KK83" s="80"/>
      <c r="KL83" s="80"/>
      <c r="KM83" s="80"/>
      <c r="KN83" s="80"/>
      <c r="KO83" s="80"/>
      <c r="KP83" s="80"/>
      <c r="KQ83" s="80"/>
      <c r="KR83" s="80"/>
      <c r="KS83" s="80"/>
      <c r="KT83" s="80"/>
      <c r="KU83" s="80"/>
      <c r="KV83" s="80"/>
      <c r="KW83" s="80"/>
      <c r="KX83" s="80"/>
      <c r="KY83" s="80"/>
      <c r="KZ83" s="80"/>
      <c r="LA83" s="197">
        <v>2</v>
      </c>
      <c r="LB83" s="200">
        <v>0</v>
      </c>
      <c r="LC83" s="82">
        <f t="shared" si="99"/>
        <v>66.11999999999999</v>
      </c>
      <c r="LD83" s="82">
        <f t="shared" si="100"/>
        <v>87.78</v>
      </c>
      <c r="LE83" s="82">
        <f t="shared" si="101"/>
        <v>16.5</v>
      </c>
      <c r="LF83" s="82">
        <f t="shared" si="102"/>
        <v>49.61999999999999</v>
      </c>
      <c r="LG83" s="80">
        <f t="shared" si="103"/>
        <v>71.28</v>
      </c>
      <c r="LH83" s="234">
        <f t="shared" si="104"/>
        <v>99.239999999999981</v>
      </c>
      <c r="LI83" s="73"/>
      <c r="LK83" s="74">
        <v>28.5</v>
      </c>
      <c r="LL83" s="49">
        <v>36</v>
      </c>
      <c r="LM83" s="55">
        <f t="shared" si="87"/>
        <v>3</v>
      </c>
      <c r="LN83" s="55">
        <f t="shared" si="88"/>
        <v>7.5</v>
      </c>
      <c r="LO83" s="94">
        <v>2</v>
      </c>
      <c r="LP83" s="49">
        <v>4</v>
      </c>
      <c r="LQ83" s="76">
        <f t="shared" si="105"/>
        <v>99.239999999999981</v>
      </c>
      <c r="LR83" s="75">
        <v>28.5</v>
      </c>
      <c r="LS83" s="77">
        <f>(LR83*1.2)*(Prices!$B$5/32)</f>
        <v>42.749999999999993</v>
      </c>
      <c r="LT83" s="82">
        <f>(LR83*1.3)*(Prices!$C$4/32)</f>
        <v>74.100000000000009</v>
      </c>
      <c r="LU83" s="82">
        <f>LO83*Prices!$B$2+LP83*Prices!$B$3</f>
        <v>96.2</v>
      </c>
      <c r="LV83" s="79">
        <f>LN83*Prices!$B$9</f>
        <v>45</v>
      </c>
      <c r="LW83" s="80">
        <f t="shared" si="89"/>
        <v>357.28999999999996</v>
      </c>
      <c r="LX83" s="80">
        <f>LN83*Prices!$B$10</f>
        <v>67.5</v>
      </c>
      <c r="LY83" s="80">
        <f t="shared" si="90"/>
        <v>379.78999999999996</v>
      </c>
      <c r="LZ83" s="80">
        <f>LN83*Prices!$B$11</f>
        <v>75</v>
      </c>
      <c r="MA83" s="80">
        <f t="shared" si="91"/>
        <v>387.28999999999996</v>
      </c>
      <c r="MB83" s="80">
        <f>LN83*Prices!$B$12</f>
        <v>90</v>
      </c>
      <c r="MC83" s="80">
        <f t="shared" si="92"/>
        <v>402.28999999999996</v>
      </c>
      <c r="MD83" s="80">
        <f>LN83*Prices!$B$13</f>
        <v>97.5</v>
      </c>
      <c r="ME83" s="80">
        <f t="shared" si="93"/>
        <v>409.78999999999996</v>
      </c>
      <c r="MF83" s="80">
        <f>LN83*Prices!$B$14</f>
        <v>116.25</v>
      </c>
      <c r="MG83" s="80">
        <f t="shared" si="94"/>
        <v>428.53999999999996</v>
      </c>
      <c r="MH83" s="80">
        <f>LN83*Prices!$B$15</f>
        <v>131.25</v>
      </c>
      <c r="MI83" s="80">
        <f t="shared" si="95"/>
        <v>443.53999999999996</v>
      </c>
      <c r="MJ83" s="80">
        <f>LN83*Prices!$B$16</f>
        <v>183.75</v>
      </c>
      <c r="MK83" s="80">
        <f t="shared" si="96"/>
        <v>496.03999999999996</v>
      </c>
      <c r="ML83" s="80">
        <f>LN83*Prices!$B$17</f>
        <v>0</v>
      </c>
      <c r="MM83" s="80"/>
      <c r="MN83" s="80"/>
      <c r="MO83" s="80"/>
      <c r="MP83" s="80"/>
      <c r="MQ83" s="80"/>
      <c r="MR83" s="80"/>
      <c r="MS83" s="80"/>
      <c r="MT83" s="80"/>
      <c r="MU83" s="80"/>
      <c r="MV83" s="80"/>
      <c r="MW83" s="80"/>
      <c r="MX83" s="80"/>
      <c r="MY83" s="80"/>
      <c r="MZ83" s="80"/>
      <c r="NA83" s="80"/>
    </row>
    <row r="84" spans="1:365" ht="18" customHeight="1" thickBot="1" x14ac:dyDescent="0.3">
      <c r="A84" s="269" t="s">
        <v>185</v>
      </c>
      <c r="B84" s="176" t="s">
        <v>93</v>
      </c>
      <c r="C84" s="176" t="str">
        <f t="shared" si="97"/>
        <v>Base Cab: 2 doors - 2 pullouts (37" to 39" )</v>
      </c>
      <c r="D84" s="177" t="s">
        <v>180</v>
      </c>
      <c r="E84" s="178" t="s">
        <v>115</v>
      </c>
      <c r="F84" s="270" t="s">
        <v>185</v>
      </c>
      <c r="G84" s="261">
        <f>ROUND(FD84/Prices!$B$27,0)</f>
        <v>765</v>
      </c>
      <c r="H84" s="71">
        <f>G84*Prices!$B$6+G84</f>
        <v>879.75</v>
      </c>
      <c r="I84" s="71">
        <f>ROUND(FF84/Prices!$B$27,0)</f>
        <v>823</v>
      </c>
      <c r="J84" s="71">
        <f>I84*Prices!$B$6+I84</f>
        <v>946.45</v>
      </c>
      <c r="K84" s="71">
        <f>ROUND(FH84/Prices!$B$27,0)</f>
        <v>843</v>
      </c>
      <c r="L84" s="71">
        <f>K84*Prices!$B$6+K84</f>
        <v>969.45</v>
      </c>
      <c r="M84" s="71">
        <f>ROUND(FJ84/Prices!$B$27,0)</f>
        <v>881</v>
      </c>
      <c r="N84" s="71">
        <f>M84*Prices!$B$6+M84</f>
        <v>1013.15</v>
      </c>
      <c r="O84" s="71">
        <f>ROUND(FL84/Prices!$B$27,0)</f>
        <v>901</v>
      </c>
      <c r="P84" s="71">
        <f>O84*Prices!$B$6+O84</f>
        <v>1036.1500000000001</v>
      </c>
      <c r="Q84" s="71">
        <f>ROUND(FN84/Prices!$B$27,0)</f>
        <v>949</v>
      </c>
      <c r="R84" s="71">
        <f>Q84*Prices!$B$6+Q84</f>
        <v>1091.3499999999999</v>
      </c>
      <c r="S84" s="71">
        <f>ROUND(FP84/Prices!$B$27,0)</f>
        <v>988</v>
      </c>
      <c r="T84" s="71">
        <f>S84*Prices!$B$6+S84</f>
        <v>1136.2</v>
      </c>
      <c r="U84" s="71">
        <f>ROUND(FR84/Prices!$B$27,0)</f>
        <v>1123</v>
      </c>
      <c r="V84" s="71">
        <f>U84*Prices!$B$6+U84</f>
        <v>1291.45</v>
      </c>
      <c r="W84" s="55"/>
      <c r="X84" s="55"/>
      <c r="Y84" s="55"/>
      <c r="Z84" s="55"/>
      <c r="AA84" s="55"/>
      <c r="AB84" s="71">
        <f>ROUND(HD84/Prices!$B$27,0)</f>
        <v>719</v>
      </c>
      <c r="AC84" s="71">
        <f>AB84*Prices!$B$6+AB84</f>
        <v>826.85</v>
      </c>
      <c r="AD84" s="71">
        <f>ROUND(HF84/Prices!$B$27,0)</f>
        <v>777</v>
      </c>
      <c r="AE84" s="71">
        <f>AD84*Prices!$B$6+AD84</f>
        <v>893.55</v>
      </c>
      <c r="AF84" s="71">
        <f>ROUND(HH84/Prices!$B$27,0)</f>
        <v>796</v>
      </c>
      <c r="AG84" s="71">
        <f>AF84*Prices!$B$6+AF84</f>
        <v>915.4</v>
      </c>
      <c r="AH84" s="71">
        <f>ROUND(HJ84/Prices!$B$27,0)</f>
        <v>835</v>
      </c>
      <c r="AI84" s="71">
        <f>AH84*Prices!$B$6+AH84</f>
        <v>960.25</v>
      </c>
      <c r="AJ84" s="71">
        <f>ROUND(HL84/Prices!$B$27,0)</f>
        <v>854</v>
      </c>
      <c r="AK84" s="71">
        <f>AJ84*Prices!$B$6+AJ84</f>
        <v>982.1</v>
      </c>
      <c r="AL84" s="71">
        <f>ROUND(HN84/Prices!$B$27,0)</f>
        <v>903</v>
      </c>
      <c r="AM84" s="71">
        <f>AL84*Prices!$B$6+AL84</f>
        <v>1038.45</v>
      </c>
      <c r="AN84" s="71">
        <f>ROUND(HP84/Prices!$B$27,0)</f>
        <v>941</v>
      </c>
      <c r="AO84" s="71">
        <f>AN84*Prices!$B$6+AN84</f>
        <v>1082.1500000000001</v>
      </c>
      <c r="AP84" s="71">
        <f>ROUND(HR84/Prices!$B$27,0)</f>
        <v>1077</v>
      </c>
      <c r="AQ84" s="71">
        <f>AP84*Prices!$B$6+AP84</f>
        <v>1238.55</v>
      </c>
      <c r="AW84" s="71">
        <f t="shared" si="106"/>
        <v>719</v>
      </c>
      <c r="AX84" s="71">
        <f t="shared" si="106"/>
        <v>826.85</v>
      </c>
      <c r="AY84" s="71">
        <f t="shared" si="106"/>
        <v>777</v>
      </c>
      <c r="AZ84" s="71">
        <f t="shared" si="106"/>
        <v>893.55</v>
      </c>
      <c r="BA84" s="71">
        <f t="shared" si="106"/>
        <v>796</v>
      </c>
      <c r="BB84" s="71">
        <f t="shared" si="106"/>
        <v>915.4</v>
      </c>
      <c r="BC84" s="71">
        <f t="shared" si="106"/>
        <v>835</v>
      </c>
      <c r="BD84" s="71">
        <f t="shared" si="106"/>
        <v>960.25</v>
      </c>
      <c r="BE84" s="71">
        <f t="shared" si="106"/>
        <v>854</v>
      </c>
      <c r="BF84" s="71">
        <f t="shared" si="106"/>
        <v>982.1</v>
      </c>
      <c r="BG84" s="71">
        <f t="shared" si="106"/>
        <v>903</v>
      </c>
      <c r="BH84" s="71">
        <f t="shared" si="106"/>
        <v>1038.45</v>
      </c>
      <c r="BI84" s="71">
        <f t="shared" si="106"/>
        <v>941</v>
      </c>
      <c r="BJ84" s="71">
        <f t="shared" si="106"/>
        <v>1082.1500000000001</v>
      </c>
      <c r="BK84" s="71">
        <f t="shared" si="106"/>
        <v>1077</v>
      </c>
      <c r="BL84" s="71">
        <f t="shared" si="51"/>
        <v>1238.55</v>
      </c>
      <c r="BM84" s="55"/>
      <c r="BN84" s="72"/>
      <c r="BO84" s="72"/>
      <c r="BP84" s="72"/>
      <c r="BQ84" s="72"/>
      <c r="BR84" s="72"/>
      <c r="BS84" s="72"/>
      <c r="BT84" s="55"/>
      <c r="BU84" s="71">
        <f>ROUND(JE84/Prices!$B$27,0)</f>
        <v>931</v>
      </c>
      <c r="BV84" s="71">
        <f>BU84*Prices!$B$6+BU84</f>
        <v>1070.6500000000001</v>
      </c>
      <c r="BW84" s="71">
        <f>ROUND(JG84/Prices!$B$27,0)</f>
        <v>989</v>
      </c>
      <c r="BX84" s="71">
        <f>BW84*Prices!$B$6+BW84</f>
        <v>1137.3499999999999</v>
      </c>
      <c r="BY84" s="71">
        <f>ROUND(JI84/Prices!$B$27,0)</f>
        <v>1008</v>
      </c>
      <c r="BZ84" s="71">
        <f>BY84*Prices!$B$6+BY84</f>
        <v>1159.2</v>
      </c>
      <c r="CA84" s="71">
        <f>ROUND(JK84/Prices!$B$27,0)</f>
        <v>1047</v>
      </c>
      <c r="CB84" s="71">
        <f>CA84*Prices!$B$6+CA84</f>
        <v>1204.05</v>
      </c>
      <c r="CC84" s="71">
        <f>ROUND(JM84/Prices!$B$27,0)</f>
        <v>1066</v>
      </c>
      <c r="CD84" s="71">
        <f>CC84*Prices!$B$6+CC84</f>
        <v>1225.9000000000001</v>
      </c>
      <c r="CE84" s="71">
        <f>ROUND(JO84/Prices!$B$27,0)</f>
        <v>1114</v>
      </c>
      <c r="CF84" s="71">
        <f>CE84*Prices!$B$6+CE84</f>
        <v>1281.0999999999999</v>
      </c>
      <c r="CG84" s="71">
        <f>ROUND(JQ84/Prices!$B$27,0)</f>
        <v>1153</v>
      </c>
      <c r="CH84" s="71">
        <f>CG84*Prices!$B$6+CG84</f>
        <v>1325.95</v>
      </c>
      <c r="CI84" s="71">
        <f>ROUND(JS84/Prices!$B$27,0)</f>
        <v>1289</v>
      </c>
      <c r="CJ84" s="71">
        <f>CI84*Prices!$B$6+CI84</f>
        <v>1482.35</v>
      </c>
      <c r="CK84" s="55"/>
      <c r="CL84" s="55"/>
      <c r="CM84" s="55"/>
      <c r="CN84" s="55"/>
      <c r="CO84" s="55"/>
      <c r="CP84" s="71">
        <f>ROUND(LW84/Prices!$B$27,0)</f>
        <v>884</v>
      </c>
      <c r="CQ84" s="71">
        <f>CP84*Prices!$B$6+CP84</f>
        <v>1016.6</v>
      </c>
      <c r="CR84" s="71">
        <f>ROUND(LY84/Prices!$B$27,0)</f>
        <v>942</v>
      </c>
      <c r="CS84" s="71">
        <f>CR84*Prices!$B$6+CR84</f>
        <v>1083.3</v>
      </c>
      <c r="CT84" s="71">
        <f>ROUND(MA84/Prices!$B$27,0)</f>
        <v>962</v>
      </c>
      <c r="CU84" s="71">
        <f>CT84*Prices!$B$6+CT84</f>
        <v>1106.3</v>
      </c>
      <c r="CV84" s="71">
        <f>ROUND(MC84/Prices!$B$27,0)</f>
        <v>1000</v>
      </c>
      <c r="CW84" s="71">
        <f>CV84*Prices!$B$6+CV84</f>
        <v>1150</v>
      </c>
      <c r="CX84" s="71">
        <f>ROUND(ME84/Prices!$B$27,0)</f>
        <v>1020</v>
      </c>
      <c r="CY84" s="71">
        <f>CX84*Prices!$B$6+CX84</f>
        <v>1173</v>
      </c>
      <c r="CZ84" s="71">
        <f>ROUND(MG84/Prices!$B$27,0)</f>
        <v>1068</v>
      </c>
      <c r="DA84" s="71">
        <f>CZ84*Prices!$B$6+CZ84</f>
        <v>1228.2</v>
      </c>
      <c r="DB84" s="71">
        <f>ROUND(MI84/Prices!$B$27,0)</f>
        <v>1107</v>
      </c>
      <c r="DC84" s="71">
        <f>DB84*Prices!$B$6+DB84</f>
        <v>1273.05</v>
      </c>
      <c r="DD84" s="71">
        <f>ROUND(MK84/Prices!$B$27,0)</f>
        <v>1242</v>
      </c>
      <c r="DE84" s="71">
        <f>DD84*Prices!$B$6+DD84</f>
        <v>1428.3</v>
      </c>
      <c r="DK84" s="71">
        <f t="shared" si="107"/>
        <v>884</v>
      </c>
      <c r="DL84" s="71">
        <f t="shared" si="107"/>
        <v>1016.6</v>
      </c>
      <c r="DM84" s="71">
        <f t="shared" si="107"/>
        <v>942</v>
      </c>
      <c r="DN84" s="71">
        <f t="shared" si="107"/>
        <v>1083.3</v>
      </c>
      <c r="DO84" s="71">
        <f t="shared" si="107"/>
        <v>962</v>
      </c>
      <c r="DP84" s="71">
        <f t="shared" si="107"/>
        <v>1106.3</v>
      </c>
      <c r="DQ84" s="71">
        <f t="shared" si="107"/>
        <v>1000</v>
      </c>
      <c r="DR84" s="71">
        <f t="shared" si="107"/>
        <v>1150</v>
      </c>
      <c r="DS84" s="71">
        <f t="shared" si="107"/>
        <v>1020</v>
      </c>
      <c r="DT84" s="71">
        <f t="shared" si="107"/>
        <v>1173</v>
      </c>
      <c r="DU84" s="71">
        <f t="shared" si="107"/>
        <v>1068</v>
      </c>
      <c r="DV84" s="71">
        <f t="shared" si="107"/>
        <v>1228.2</v>
      </c>
      <c r="DW84" s="71">
        <f t="shared" si="107"/>
        <v>1107</v>
      </c>
      <c r="DX84" s="71">
        <f t="shared" si="107"/>
        <v>1273.05</v>
      </c>
      <c r="DY84" s="71">
        <f t="shared" si="107"/>
        <v>1242</v>
      </c>
      <c r="DZ84" s="71">
        <f t="shared" si="52"/>
        <v>1428.3</v>
      </c>
      <c r="EA84" s="55"/>
      <c r="EB84" s="55"/>
      <c r="EC84" s="72"/>
      <c r="ED84" s="72"/>
      <c r="EE84" s="72"/>
      <c r="EF84" s="72"/>
      <c r="EG84" s="72"/>
      <c r="EH84" s="72"/>
      <c r="EI84" s="55"/>
      <c r="EJ84" s="55"/>
      <c r="EK84" s="55"/>
      <c r="EL84" s="55"/>
      <c r="EM84" s="55"/>
      <c r="EN84" s="55"/>
      <c r="EO84" s="73"/>
      <c r="EP84" s="73"/>
      <c r="ER84" s="95">
        <v>30</v>
      </c>
      <c r="ES84" s="49">
        <v>39</v>
      </c>
      <c r="ET84" s="55">
        <f t="shared" si="41"/>
        <v>3.25</v>
      </c>
      <c r="EU84" s="55">
        <f t="shared" si="42"/>
        <v>8.125</v>
      </c>
      <c r="EV84" s="94">
        <v>2</v>
      </c>
      <c r="EW84" s="49">
        <v>4</v>
      </c>
      <c r="EX84" s="50">
        <v>34</v>
      </c>
      <c r="EY84" s="75">
        <v>30</v>
      </c>
      <c r="EZ84" s="77">
        <f>(EY84*1.2)*(Prices!$B$5/32)</f>
        <v>45</v>
      </c>
      <c r="FA84" s="82">
        <f>(EY84*1.3)*(Prices!$B$4/32)</f>
        <v>97.5</v>
      </c>
      <c r="FB84" s="82">
        <f>EV84*Prices!$B$2+EW84*Prices!$B$3</f>
        <v>96.2</v>
      </c>
      <c r="FC84" s="79">
        <f>EU84*Prices!$B$9</f>
        <v>48.75</v>
      </c>
      <c r="FD84" s="80">
        <f t="shared" si="59"/>
        <v>321.45</v>
      </c>
      <c r="FE84" s="80">
        <f>EU84*Prices!$B$10</f>
        <v>73.125</v>
      </c>
      <c r="FF84" s="80">
        <f t="shared" si="60"/>
        <v>345.82499999999999</v>
      </c>
      <c r="FG84" s="80">
        <f>EU84*Prices!$B$11</f>
        <v>81.25</v>
      </c>
      <c r="FH84" s="80">
        <f t="shared" si="61"/>
        <v>353.95</v>
      </c>
      <c r="FI84" s="80">
        <f>EU84*Prices!$B$12</f>
        <v>97.5</v>
      </c>
      <c r="FJ84" s="80">
        <f t="shared" si="62"/>
        <v>370.2</v>
      </c>
      <c r="FK84" s="80">
        <f>EU84*Prices!$B$13</f>
        <v>105.625</v>
      </c>
      <c r="FL84" s="80">
        <f t="shared" si="63"/>
        <v>378.32499999999999</v>
      </c>
      <c r="FM84" s="80">
        <f>EU84*Prices!$B$14</f>
        <v>125.9375</v>
      </c>
      <c r="FN84" s="80">
        <f t="shared" si="64"/>
        <v>398.63749999999999</v>
      </c>
      <c r="FO84" s="80">
        <f>EU84*Prices!$B$15</f>
        <v>142.1875</v>
      </c>
      <c r="FP84" s="80">
        <f t="shared" si="65"/>
        <v>414.88749999999999</v>
      </c>
      <c r="FQ84" s="80">
        <f>EU84*Prices!$B$16</f>
        <v>199.0625</v>
      </c>
      <c r="FR84" s="80">
        <f t="shared" si="66"/>
        <v>471.76249999999999</v>
      </c>
      <c r="FS84" s="80">
        <f>EU84*Prices!$B$17</f>
        <v>0</v>
      </c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P84" s="73"/>
      <c r="GR84" s="95">
        <v>30</v>
      </c>
      <c r="GS84" s="49">
        <v>39</v>
      </c>
      <c r="GT84" s="55">
        <f t="shared" si="67"/>
        <v>3.25</v>
      </c>
      <c r="GU84" s="55">
        <f t="shared" si="68"/>
        <v>8.125</v>
      </c>
      <c r="GV84" s="94">
        <v>2</v>
      </c>
      <c r="GW84" s="49">
        <v>4</v>
      </c>
      <c r="GX84" s="50">
        <v>34</v>
      </c>
      <c r="GY84" s="75">
        <v>30</v>
      </c>
      <c r="GZ84" s="77">
        <f>(GY84*1.2)*(Prices!$B$5/32)</f>
        <v>45</v>
      </c>
      <c r="HA84" s="82">
        <f>(GY84*1.3)*(Prices!$C$4/32)</f>
        <v>78</v>
      </c>
      <c r="HB84" s="82">
        <f>GV84*Prices!$B$2+GW84*Prices!$B$3</f>
        <v>96.2</v>
      </c>
      <c r="HC84" s="79">
        <f>GU84*Prices!$B$9</f>
        <v>48.75</v>
      </c>
      <c r="HD84" s="80">
        <f t="shared" si="69"/>
        <v>301.95</v>
      </c>
      <c r="HE84" s="80">
        <f>GU84*Prices!$B$10</f>
        <v>73.125</v>
      </c>
      <c r="HF84" s="80">
        <f t="shared" si="70"/>
        <v>326.32499999999999</v>
      </c>
      <c r="HG84" s="80">
        <f>GU84*Prices!$B$11</f>
        <v>81.25</v>
      </c>
      <c r="HH84" s="80">
        <f t="shared" si="71"/>
        <v>334.45</v>
      </c>
      <c r="HI84" s="80">
        <f>GU84*Prices!$B$12</f>
        <v>97.5</v>
      </c>
      <c r="HJ84" s="80">
        <f t="shared" si="72"/>
        <v>350.7</v>
      </c>
      <c r="HK84" s="80">
        <f>GU84*Prices!$B$13</f>
        <v>105.625</v>
      </c>
      <c r="HL84" s="80">
        <f t="shared" si="73"/>
        <v>358.82499999999999</v>
      </c>
      <c r="HM84" s="80">
        <f>GU84*Prices!$B$14</f>
        <v>125.9375</v>
      </c>
      <c r="HN84" s="80">
        <f t="shared" si="74"/>
        <v>379.13749999999999</v>
      </c>
      <c r="HO84" s="80">
        <f>GU84*Prices!$B$15</f>
        <v>142.1875</v>
      </c>
      <c r="HP84" s="80">
        <f t="shared" si="75"/>
        <v>395.38749999999999</v>
      </c>
      <c r="HQ84" s="80">
        <f>GU84*Prices!$B$16</f>
        <v>199.0625</v>
      </c>
      <c r="HR84" s="80">
        <f t="shared" si="76"/>
        <v>452.26249999999999</v>
      </c>
      <c r="HS84" s="80">
        <f>GU84*Prices!$B$17</f>
        <v>0</v>
      </c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P84" s="73"/>
      <c r="IQ84" s="73"/>
      <c r="IS84" s="95">
        <v>30</v>
      </c>
      <c r="IT84" s="49">
        <v>39</v>
      </c>
      <c r="IU84" s="55">
        <f t="shared" si="77"/>
        <v>3.25</v>
      </c>
      <c r="IV84" s="55">
        <f t="shared" si="78"/>
        <v>8.125</v>
      </c>
      <c r="IW84" s="94">
        <v>2</v>
      </c>
      <c r="IX84" s="49">
        <v>4</v>
      </c>
      <c r="IY84" s="76">
        <f t="shared" si="98"/>
        <v>103.44999999999999</v>
      </c>
      <c r="IZ84" s="75">
        <v>30</v>
      </c>
      <c r="JA84" s="77">
        <f>(IZ84*1.2)*(Prices!$B$5/32)</f>
        <v>45</v>
      </c>
      <c r="JB84" s="82">
        <f>(IZ84*1.3)*(Prices!$B$4/32)</f>
        <v>97.5</v>
      </c>
      <c r="JC84" s="82">
        <f>IW84*Prices!$B$2+IX84*Prices!$B$3</f>
        <v>96.2</v>
      </c>
      <c r="JD84" s="79">
        <f>IV84*Prices!$B$9</f>
        <v>48.75</v>
      </c>
      <c r="JE84" s="80">
        <f t="shared" si="79"/>
        <v>390.9</v>
      </c>
      <c r="JF84" s="80">
        <f>IV84*Prices!$B$10</f>
        <v>73.125</v>
      </c>
      <c r="JG84" s="80">
        <f t="shared" si="80"/>
        <v>415.27499999999998</v>
      </c>
      <c r="JH84" s="80">
        <f>IV84*Prices!$B$11</f>
        <v>81.25</v>
      </c>
      <c r="JI84" s="80">
        <f t="shared" si="81"/>
        <v>423.4</v>
      </c>
      <c r="JJ84" s="80">
        <f>IV84*Prices!$B$12</f>
        <v>97.5</v>
      </c>
      <c r="JK84" s="80">
        <f t="shared" si="82"/>
        <v>439.65</v>
      </c>
      <c r="JL84" s="80">
        <f>IV84*Prices!$B$13</f>
        <v>105.625</v>
      </c>
      <c r="JM84" s="80">
        <f t="shared" si="83"/>
        <v>447.77499999999998</v>
      </c>
      <c r="JN84" s="80">
        <f>IV84*Prices!$B$14</f>
        <v>125.9375</v>
      </c>
      <c r="JO84" s="80">
        <f t="shared" si="84"/>
        <v>468.08749999999998</v>
      </c>
      <c r="JP84" s="80">
        <f>IV84*Prices!$B$15</f>
        <v>142.1875</v>
      </c>
      <c r="JQ84" s="80">
        <f t="shared" si="85"/>
        <v>484.33749999999998</v>
      </c>
      <c r="JR84" s="80">
        <f>IV84*Prices!$B$16</f>
        <v>199.0625</v>
      </c>
      <c r="JS84" s="80">
        <f t="shared" si="86"/>
        <v>541.21249999999998</v>
      </c>
      <c r="JT84" s="80">
        <f>IV84*Prices!$B$17</f>
        <v>0</v>
      </c>
      <c r="JU84" s="80"/>
      <c r="JV84" s="80"/>
      <c r="JW84" s="80"/>
      <c r="JX84" s="80"/>
      <c r="JY84" s="80"/>
      <c r="JZ84" s="80"/>
      <c r="KA84" s="80"/>
      <c r="KB84" s="80"/>
      <c r="KC84" s="80"/>
      <c r="KD84" s="80"/>
      <c r="KE84" s="80"/>
      <c r="KF84" s="80"/>
      <c r="KG84" s="80"/>
      <c r="KH84" s="80"/>
      <c r="KI84" s="80"/>
      <c r="KJ84" s="80"/>
      <c r="KK84" s="80"/>
      <c r="KL84" s="80"/>
      <c r="KM84" s="80"/>
      <c r="KN84" s="80"/>
      <c r="KO84" s="80"/>
      <c r="KP84" s="80"/>
      <c r="KQ84" s="80"/>
      <c r="KR84" s="80"/>
      <c r="KS84" s="80"/>
      <c r="KT84" s="80"/>
      <c r="KU84" s="80"/>
      <c r="KV84" s="80"/>
      <c r="KW84" s="80"/>
      <c r="KX84" s="80"/>
      <c r="KY84" s="80"/>
      <c r="KZ84" s="80"/>
      <c r="LA84" s="197">
        <v>2</v>
      </c>
      <c r="LB84" s="200">
        <v>0</v>
      </c>
      <c r="LC84" s="82">
        <f t="shared" si="99"/>
        <v>69.599999999999994</v>
      </c>
      <c r="LD84" s="82">
        <f t="shared" si="100"/>
        <v>92.4</v>
      </c>
      <c r="LE84" s="82">
        <f t="shared" si="101"/>
        <v>17.875</v>
      </c>
      <c r="LF84" s="82">
        <f t="shared" si="102"/>
        <v>51.724999999999994</v>
      </c>
      <c r="LG84" s="80">
        <f t="shared" si="103"/>
        <v>74.525000000000006</v>
      </c>
      <c r="LH84" s="234">
        <f t="shared" si="104"/>
        <v>103.44999999999999</v>
      </c>
      <c r="LI84" s="73"/>
      <c r="LK84" s="95">
        <v>30</v>
      </c>
      <c r="LL84" s="49">
        <v>39</v>
      </c>
      <c r="LM84" s="55">
        <f t="shared" si="87"/>
        <v>3.25</v>
      </c>
      <c r="LN84" s="55">
        <f t="shared" si="88"/>
        <v>8.125</v>
      </c>
      <c r="LO84" s="94">
        <v>2</v>
      </c>
      <c r="LP84" s="49">
        <v>4</v>
      </c>
      <c r="LQ84" s="76">
        <f t="shared" si="105"/>
        <v>103.44999999999999</v>
      </c>
      <c r="LR84" s="75">
        <v>30</v>
      </c>
      <c r="LS84" s="77">
        <f>(LR84*1.2)*(Prices!$B$5/32)</f>
        <v>45</v>
      </c>
      <c r="LT84" s="82">
        <f>(LR84*1.3)*(Prices!$C$4/32)</f>
        <v>78</v>
      </c>
      <c r="LU84" s="82">
        <f>LO84*Prices!$B$2+LP84*Prices!$B$3</f>
        <v>96.2</v>
      </c>
      <c r="LV84" s="79">
        <f>LN84*Prices!$B$9</f>
        <v>48.75</v>
      </c>
      <c r="LW84" s="80">
        <f t="shared" si="89"/>
        <v>371.4</v>
      </c>
      <c r="LX84" s="80">
        <f>LN84*Prices!$B$10</f>
        <v>73.125</v>
      </c>
      <c r="LY84" s="80">
        <f t="shared" si="90"/>
        <v>395.77499999999998</v>
      </c>
      <c r="LZ84" s="80">
        <f>LN84*Prices!$B$11</f>
        <v>81.25</v>
      </c>
      <c r="MA84" s="80">
        <f t="shared" si="91"/>
        <v>403.9</v>
      </c>
      <c r="MB84" s="80">
        <f>LN84*Prices!$B$12</f>
        <v>97.5</v>
      </c>
      <c r="MC84" s="80">
        <f t="shared" si="92"/>
        <v>420.15</v>
      </c>
      <c r="MD84" s="80">
        <f>LN84*Prices!$B$13</f>
        <v>105.625</v>
      </c>
      <c r="ME84" s="80">
        <f t="shared" si="93"/>
        <v>428.27499999999998</v>
      </c>
      <c r="MF84" s="80">
        <f>LN84*Prices!$B$14</f>
        <v>125.9375</v>
      </c>
      <c r="MG84" s="80">
        <f t="shared" si="94"/>
        <v>448.58749999999998</v>
      </c>
      <c r="MH84" s="80">
        <f>LN84*Prices!$B$15</f>
        <v>142.1875</v>
      </c>
      <c r="MI84" s="80">
        <f t="shared" si="95"/>
        <v>464.83749999999998</v>
      </c>
      <c r="MJ84" s="80">
        <f>LN84*Prices!$B$16</f>
        <v>199.0625</v>
      </c>
      <c r="MK84" s="80">
        <f t="shared" si="96"/>
        <v>521.71249999999998</v>
      </c>
      <c r="ML84" s="80">
        <f>LN84*Prices!$B$17</f>
        <v>0</v>
      </c>
      <c r="MM84" s="80"/>
      <c r="MN84" s="80"/>
      <c r="MO84" s="80"/>
      <c r="MP84" s="80"/>
      <c r="MQ84" s="80"/>
      <c r="MR84" s="80"/>
      <c r="MS84" s="80"/>
      <c r="MT84" s="80"/>
      <c r="MU84" s="80"/>
      <c r="MV84" s="80"/>
      <c r="MW84" s="80"/>
      <c r="MX84" s="80"/>
      <c r="MY84" s="80"/>
      <c r="MZ84" s="80"/>
      <c r="NA84" s="80"/>
    </row>
    <row r="85" spans="1:365" ht="18" customHeight="1" thickBot="1" x14ac:dyDescent="0.3">
      <c r="A85" s="277"/>
      <c r="B85" s="278"/>
      <c r="C85" s="278"/>
      <c r="D85" s="279"/>
      <c r="E85" s="280"/>
      <c r="F85" s="281"/>
      <c r="G85" s="26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55"/>
      <c r="X85" s="55"/>
      <c r="Y85" s="55"/>
      <c r="Z85" s="55"/>
      <c r="AA85" s="55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55"/>
      <c r="BN85" s="72"/>
      <c r="BO85" s="72"/>
      <c r="BP85" s="72"/>
      <c r="BQ85" s="72"/>
      <c r="BR85" s="72"/>
      <c r="BS85" s="72"/>
      <c r="BT85" s="55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55"/>
      <c r="CL85" s="55"/>
      <c r="CM85" s="55"/>
      <c r="CN85" s="55"/>
      <c r="CO85" s="55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55"/>
      <c r="EB85" s="55"/>
      <c r="EC85" s="72"/>
      <c r="ED85" s="72"/>
      <c r="EE85" s="72"/>
      <c r="EF85" s="72"/>
      <c r="EG85" s="72"/>
      <c r="EH85" s="72"/>
      <c r="EI85" s="55"/>
      <c r="EJ85" s="55"/>
      <c r="EK85" s="55"/>
      <c r="EL85" s="55"/>
      <c r="EM85" s="55"/>
      <c r="EN85" s="55"/>
      <c r="EO85" s="73"/>
      <c r="EP85" s="73"/>
      <c r="ER85" s="95"/>
      <c r="EV85" s="94"/>
      <c r="EW85" s="49"/>
      <c r="EX85" s="50"/>
      <c r="EZ85" s="77"/>
      <c r="FC85" s="79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P85" s="73"/>
      <c r="GR85" s="95"/>
      <c r="GS85" s="49"/>
      <c r="GT85" s="55"/>
      <c r="GU85" s="55"/>
      <c r="GV85" s="94"/>
      <c r="GW85" s="49"/>
      <c r="GX85" s="50"/>
      <c r="GZ85" s="77"/>
      <c r="HA85" s="82"/>
      <c r="HB85" s="82"/>
      <c r="HC85" s="79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P85" s="73"/>
      <c r="IQ85" s="73"/>
      <c r="IS85" s="95"/>
      <c r="IT85" s="49"/>
      <c r="IW85" s="94"/>
      <c r="IX85" s="49"/>
      <c r="IY85" s="76"/>
      <c r="IZ85" s="75"/>
      <c r="JA85" s="77"/>
      <c r="JB85" s="82"/>
      <c r="JC85" s="82"/>
      <c r="JD85" s="79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  <c r="KY85" s="80"/>
      <c r="KZ85" s="80"/>
      <c r="LF85" s="82"/>
      <c r="LG85" s="80"/>
      <c r="LH85" s="234"/>
      <c r="LI85" s="73"/>
      <c r="LK85" s="95"/>
      <c r="LL85" s="49"/>
      <c r="LO85" s="94"/>
      <c r="LP85" s="49"/>
      <c r="LQ85" s="76"/>
      <c r="LR85" s="75"/>
      <c r="LS85" s="77"/>
      <c r="LT85" s="82"/>
      <c r="LU85" s="82"/>
      <c r="LV85" s="79"/>
      <c r="LW85" s="80"/>
      <c r="LX85" s="80"/>
      <c r="LY85" s="80"/>
      <c r="LZ85" s="80"/>
      <c r="MA85" s="80"/>
      <c r="MB85" s="80"/>
      <c r="MC85" s="80"/>
      <c r="MD85" s="80"/>
      <c r="ME85" s="80"/>
      <c r="MF85" s="80"/>
      <c r="MG85" s="80"/>
      <c r="MH85" s="80"/>
      <c r="MI85" s="80"/>
      <c r="MJ85" s="80"/>
      <c r="MK85" s="80"/>
      <c r="ML85" s="80"/>
      <c r="MM85" s="80"/>
      <c r="MN85" s="80"/>
      <c r="MO85" s="80"/>
      <c r="MP85" s="80"/>
      <c r="MQ85" s="80"/>
      <c r="MR85" s="80"/>
      <c r="MS85" s="80"/>
      <c r="MT85" s="80"/>
      <c r="MU85" s="80"/>
      <c r="MV85" s="80"/>
      <c r="MW85" s="80"/>
      <c r="MX85" s="80"/>
      <c r="MY85" s="80"/>
      <c r="MZ85" s="80"/>
      <c r="NA85" s="80"/>
    </row>
    <row r="86" spans="1:365" ht="18" customHeight="1" x14ac:dyDescent="0.25">
      <c r="A86" s="151" t="s">
        <v>186</v>
      </c>
      <c r="B86" s="152" t="s">
        <v>93</v>
      </c>
      <c r="C86" s="152" t="str">
        <f t="shared" si="97"/>
        <v>Base Cab: Sink Cabinets (22" to 24")</v>
      </c>
      <c r="D86" s="121" t="s">
        <v>187</v>
      </c>
      <c r="E86" s="153" t="s">
        <v>103</v>
      </c>
      <c r="F86" s="266" t="s">
        <v>186</v>
      </c>
      <c r="G86" s="261">
        <f>ROUND(FD86/Prices!$B$27,0)</f>
        <v>364</v>
      </c>
      <c r="H86" s="71">
        <f>G86*Prices!$B$6+G86</f>
        <v>418.6</v>
      </c>
      <c r="I86" s="71">
        <f>ROUND(FF86/Prices!$B$27,0)</f>
        <v>400</v>
      </c>
      <c r="J86" s="71">
        <f>I86*Prices!$B$6+I86</f>
        <v>460</v>
      </c>
      <c r="K86" s="71">
        <f>ROUND(FH86/Prices!$B$27,0)</f>
        <v>412</v>
      </c>
      <c r="L86" s="71">
        <f>K86*Prices!$B$6+K86</f>
        <v>473.8</v>
      </c>
      <c r="M86" s="71">
        <f>ROUND(FJ86/Prices!$B$27,0)</f>
        <v>436</v>
      </c>
      <c r="N86" s="71">
        <f>M86*Prices!$B$6+M86</f>
        <v>501.4</v>
      </c>
      <c r="O86" s="71">
        <f>ROUND(FL86/Prices!$B$27,0)</f>
        <v>448</v>
      </c>
      <c r="P86" s="71">
        <f>O86*Prices!$B$6+O86</f>
        <v>515.20000000000005</v>
      </c>
      <c r="Q86" s="71">
        <f>ROUND(FN86/Prices!$B$27,0)</f>
        <v>478</v>
      </c>
      <c r="R86" s="71">
        <f>Q86*Prices!$B$6+Q86</f>
        <v>549.70000000000005</v>
      </c>
      <c r="S86" s="71">
        <f>ROUND(FP86/Prices!$B$27,0)</f>
        <v>501</v>
      </c>
      <c r="T86" s="71">
        <f>S86*Prices!$B$6+S86</f>
        <v>576.15</v>
      </c>
      <c r="U86" s="71">
        <f>ROUND(FR86/Prices!$B$27,0)</f>
        <v>585</v>
      </c>
      <c r="V86" s="71">
        <f>U86*Prices!$B$6+U86</f>
        <v>672.75</v>
      </c>
      <c r="W86" s="55"/>
      <c r="X86" s="55"/>
      <c r="Y86" s="55"/>
      <c r="Z86" s="55"/>
      <c r="AA86" s="55"/>
      <c r="AB86" s="71">
        <f>ROUND(HD86/Prices!$B$27,0)</f>
        <v>330</v>
      </c>
      <c r="AC86" s="71">
        <f>AB86*Prices!$B$6+AB86</f>
        <v>379.5</v>
      </c>
      <c r="AD86" s="71">
        <f>ROUND(HF86/Prices!$B$27,0)</f>
        <v>365</v>
      </c>
      <c r="AE86" s="71">
        <f>AD86*Prices!$B$6+AD86</f>
        <v>419.75</v>
      </c>
      <c r="AF86" s="71">
        <f>ROUND(HH86/Prices!$B$27,0)</f>
        <v>377</v>
      </c>
      <c r="AG86" s="71">
        <f>AF86*Prices!$B$6+AF86</f>
        <v>433.55</v>
      </c>
      <c r="AH86" s="71">
        <f>ROUND(HJ86/Prices!$B$27,0)</f>
        <v>401</v>
      </c>
      <c r="AI86" s="71">
        <f>AH86*Prices!$B$6+AH86</f>
        <v>461.15</v>
      </c>
      <c r="AJ86" s="71">
        <f>ROUND(HL86/Prices!$B$27,0)</f>
        <v>413</v>
      </c>
      <c r="AK86" s="71">
        <f>AJ86*Prices!$B$6+AJ86</f>
        <v>474.95</v>
      </c>
      <c r="AL86" s="71">
        <f>ROUND(HN86/Prices!$B$27,0)</f>
        <v>443</v>
      </c>
      <c r="AM86" s="71">
        <f>AL86*Prices!$B$6+AL86</f>
        <v>509.45</v>
      </c>
      <c r="AN86" s="71">
        <f>ROUND(HP86/Prices!$B$27,0)</f>
        <v>467</v>
      </c>
      <c r="AO86" s="71">
        <f>AN86*Prices!$B$6+AN86</f>
        <v>537.04999999999995</v>
      </c>
      <c r="AP86" s="71">
        <f>ROUND(HR86/Prices!$B$27,0)</f>
        <v>550</v>
      </c>
      <c r="AQ86" s="71">
        <f>AP86*Prices!$B$6+AP86</f>
        <v>632.5</v>
      </c>
      <c r="AW86" s="71">
        <f t="shared" si="106"/>
        <v>330</v>
      </c>
      <c r="AX86" s="71">
        <f t="shared" si="106"/>
        <v>379.5</v>
      </c>
      <c r="AY86" s="71">
        <f t="shared" si="106"/>
        <v>365</v>
      </c>
      <c r="AZ86" s="71">
        <f t="shared" si="106"/>
        <v>419.75</v>
      </c>
      <c r="BA86" s="71">
        <f t="shared" si="106"/>
        <v>377</v>
      </c>
      <c r="BB86" s="71">
        <f t="shared" si="106"/>
        <v>433.55</v>
      </c>
      <c r="BC86" s="71">
        <f t="shared" si="106"/>
        <v>401</v>
      </c>
      <c r="BD86" s="71">
        <f t="shared" si="106"/>
        <v>461.15</v>
      </c>
      <c r="BE86" s="71">
        <f t="shared" si="106"/>
        <v>413</v>
      </c>
      <c r="BF86" s="71">
        <f t="shared" si="106"/>
        <v>474.95</v>
      </c>
      <c r="BG86" s="71">
        <f t="shared" si="106"/>
        <v>443</v>
      </c>
      <c r="BH86" s="71">
        <f t="shared" si="106"/>
        <v>509.45</v>
      </c>
      <c r="BI86" s="71">
        <f t="shared" si="106"/>
        <v>467</v>
      </c>
      <c r="BJ86" s="71">
        <f t="shared" si="106"/>
        <v>537.04999999999995</v>
      </c>
      <c r="BK86" s="71">
        <f t="shared" si="106"/>
        <v>550</v>
      </c>
      <c r="BL86" s="71">
        <f t="shared" si="51"/>
        <v>632.5</v>
      </c>
      <c r="BM86" s="55"/>
      <c r="BN86" s="72"/>
      <c r="BO86" s="72"/>
      <c r="BP86" s="72"/>
      <c r="BQ86" s="72"/>
      <c r="BR86" s="72"/>
      <c r="BS86" s="72"/>
      <c r="BT86" s="55"/>
      <c r="BU86" s="71">
        <f>ROUND(JE86/Prices!$B$27,0)</f>
        <v>364</v>
      </c>
      <c r="BV86" s="71">
        <f>BU86*Prices!$B$6+BU86</f>
        <v>418.6</v>
      </c>
      <c r="BW86" s="71">
        <f>ROUND(JG86/Prices!$B$27,0)</f>
        <v>400</v>
      </c>
      <c r="BX86" s="71">
        <f>BW86*Prices!$B$6+BW86</f>
        <v>460</v>
      </c>
      <c r="BY86" s="71">
        <f>ROUND(JI86/Prices!$B$27,0)</f>
        <v>412</v>
      </c>
      <c r="BZ86" s="71">
        <f>BY86*Prices!$B$6+BY86</f>
        <v>473.8</v>
      </c>
      <c r="CA86" s="71">
        <f>ROUND(JK86/Prices!$B$27,0)</f>
        <v>436</v>
      </c>
      <c r="CB86" s="71">
        <f>CA86*Prices!$B$6+CA86</f>
        <v>501.4</v>
      </c>
      <c r="CC86" s="71">
        <f>ROUND(JM86/Prices!$B$27,0)</f>
        <v>448</v>
      </c>
      <c r="CD86" s="71">
        <f>CC86*Prices!$B$6+CC86</f>
        <v>515.20000000000005</v>
      </c>
      <c r="CE86" s="71">
        <f>ROUND(JO86/Prices!$B$27,0)</f>
        <v>478</v>
      </c>
      <c r="CF86" s="71">
        <f>CE86*Prices!$B$6+CE86</f>
        <v>549.70000000000005</v>
      </c>
      <c r="CG86" s="71">
        <f>ROUND(JQ86/Prices!$B$27,0)</f>
        <v>501</v>
      </c>
      <c r="CH86" s="71">
        <f>CG86*Prices!$B$6+CG86</f>
        <v>576.15</v>
      </c>
      <c r="CI86" s="71">
        <f>ROUND(JS86/Prices!$B$27,0)</f>
        <v>585</v>
      </c>
      <c r="CJ86" s="71">
        <f>CI86*Prices!$B$6+CI86</f>
        <v>672.75</v>
      </c>
      <c r="CK86" s="55"/>
      <c r="CL86" s="55"/>
      <c r="CM86" s="55"/>
      <c r="CN86" s="55"/>
      <c r="CO86" s="55"/>
      <c r="CP86" s="71">
        <f>ROUND(LW86/Prices!$B$27,0)</f>
        <v>330</v>
      </c>
      <c r="CQ86" s="71">
        <f>CP86*Prices!$B$6+CP86</f>
        <v>379.5</v>
      </c>
      <c r="CR86" s="71">
        <f>ROUND(LY86/Prices!$B$27,0)</f>
        <v>365</v>
      </c>
      <c r="CS86" s="71">
        <f>CR86*Prices!$B$6+CR86</f>
        <v>419.75</v>
      </c>
      <c r="CT86" s="71">
        <f>ROUND(MA86/Prices!$B$27,0)</f>
        <v>377</v>
      </c>
      <c r="CU86" s="71">
        <f>CT86*Prices!$B$6+CT86</f>
        <v>433.55</v>
      </c>
      <c r="CV86" s="71">
        <f>ROUND(MC86/Prices!$B$27,0)</f>
        <v>401</v>
      </c>
      <c r="CW86" s="71">
        <f>CV86*Prices!$B$6+CV86</f>
        <v>461.15</v>
      </c>
      <c r="CX86" s="71">
        <f>ROUND(ME86/Prices!$B$27,0)</f>
        <v>413</v>
      </c>
      <c r="CY86" s="71">
        <f>CX86*Prices!$B$6+CX86</f>
        <v>474.95</v>
      </c>
      <c r="CZ86" s="71">
        <f>ROUND(MG86/Prices!$B$27,0)</f>
        <v>443</v>
      </c>
      <c r="DA86" s="71">
        <f>CZ86*Prices!$B$6+CZ86</f>
        <v>509.45</v>
      </c>
      <c r="DB86" s="71">
        <f>ROUND(MI86/Prices!$B$27,0)</f>
        <v>467</v>
      </c>
      <c r="DC86" s="71">
        <f>DB86*Prices!$B$6+DB86</f>
        <v>537.04999999999995</v>
      </c>
      <c r="DD86" s="71">
        <f>ROUND(MK86/Prices!$B$27,0)</f>
        <v>550</v>
      </c>
      <c r="DE86" s="71">
        <f>DD86*Prices!$B$6+DD86</f>
        <v>632.5</v>
      </c>
      <c r="DK86" s="71">
        <f t="shared" si="107"/>
        <v>330</v>
      </c>
      <c r="DL86" s="71">
        <f t="shared" si="107"/>
        <v>379.5</v>
      </c>
      <c r="DM86" s="71">
        <f t="shared" si="107"/>
        <v>365</v>
      </c>
      <c r="DN86" s="71">
        <f t="shared" si="107"/>
        <v>419.75</v>
      </c>
      <c r="DO86" s="71">
        <f t="shared" si="107"/>
        <v>377</v>
      </c>
      <c r="DP86" s="71">
        <f t="shared" si="107"/>
        <v>433.55</v>
      </c>
      <c r="DQ86" s="71">
        <f t="shared" si="107"/>
        <v>401</v>
      </c>
      <c r="DR86" s="71">
        <f t="shared" si="107"/>
        <v>461.15</v>
      </c>
      <c r="DS86" s="71">
        <f t="shared" si="107"/>
        <v>413</v>
      </c>
      <c r="DT86" s="71">
        <f t="shared" si="107"/>
        <v>474.95</v>
      </c>
      <c r="DU86" s="71">
        <f t="shared" si="107"/>
        <v>443</v>
      </c>
      <c r="DV86" s="71">
        <f t="shared" si="107"/>
        <v>509.45</v>
      </c>
      <c r="DW86" s="71">
        <f t="shared" si="107"/>
        <v>467</v>
      </c>
      <c r="DX86" s="71">
        <f t="shared" si="107"/>
        <v>537.04999999999995</v>
      </c>
      <c r="DY86" s="71">
        <f t="shared" si="107"/>
        <v>550</v>
      </c>
      <c r="DZ86" s="71">
        <f t="shared" si="52"/>
        <v>632.5</v>
      </c>
      <c r="EA86" s="55"/>
      <c r="EB86" s="55"/>
      <c r="EC86" s="72"/>
      <c r="ED86" s="72"/>
      <c r="EE86" s="72"/>
      <c r="EF86" s="72"/>
      <c r="EG86" s="72"/>
      <c r="EH86" s="72"/>
      <c r="EI86" s="55"/>
      <c r="EJ86" s="55"/>
      <c r="EK86" s="55"/>
      <c r="EL86" s="55"/>
      <c r="EM86" s="55"/>
      <c r="EN86" s="55"/>
      <c r="EO86" s="73"/>
      <c r="EP86" s="73"/>
      <c r="ER86" s="74">
        <v>22.5</v>
      </c>
      <c r="ES86" s="49">
        <v>24</v>
      </c>
      <c r="ET86" s="55">
        <f t="shared" si="41"/>
        <v>2</v>
      </c>
      <c r="EU86" s="55">
        <f t="shared" si="42"/>
        <v>5</v>
      </c>
      <c r="EW86" s="75">
        <v>4</v>
      </c>
      <c r="EY86" s="75">
        <v>22.5</v>
      </c>
      <c r="EZ86" s="77">
        <f>(EY86*1.2)*(Prices!$B$5/32)</f>
        <v>33.75</v>
      </c>
      <c r="FA86" s="82">
        <f>(EY86*1.3)*(Prices!$B$4/32)</f>
        <v>73.125</v>
      </c>
      <c r="FB86" s="82">
        <f>EV86*Prices!$B$2+EW86*Prices!$B$3</f>
        <v>16.2</v>
      </c>
      <c r="FC86" s="79">
        <f>EU86*Prices!$B$9</f>
        <v>30</v>
      </c>
      <c r="FD86" s="80">
        <f t="shared" si="59"/>
        <v>153.07499999999999</v>
      </c>
      <c r="FE86" s="80">
        <f>EU86*Prices!$B$10</f>
        <v>45</v>
      </c>
      <c r="FF86" s="80">
        <f t="shared" si="60"/>
        <v>168.07499999999999</v>
      </c>
      <c r="FG86" s="80">
        <f>EU86*Prices!$B$11</f>
        <v>50</v>
      </c>
      <c r="FH86" s="80">
        <f t="shared" si="61"/>
        <v>173.07499999999999</v>
      </c>
      <c r="FI86" s="80">
        <f>EU86*Prices!$B$12</f>
        <v>60</v>
      </c>
      <c r="FJ86" s="80">
        <f t="shared" si="62"/>
        <v>183.07499999999999</v>
      </c>
      <c r="FK86" s="80">
        <f>EU86*Prices!$B$13</f>
        <v>65</v>
      </c>
      <c r="FL86" s="80">
        <f t="shared" si="63"/>
        <v>188.07499999999999</v>
      </c>
      <c r="FM86" s="80">
        <f>EU86*Prices!$B$14</f>
        <v>77.5</v>
      </c>
      <c r="FN86" s="80">
        <f t="shared" si="64"/>
        <v>200.57499999999999</v>
      </c>
      <c r="FO86" s="80">
        <f>EU86*Prices!$B$15</f>
        <v>87.5</v>
      </c>
      <c r="FP86" s="80">
        <f t="shared" si="65"/>
        <v>210.57499999999999</v>
      </c>
      <c r="FQ86" s="80">
        <f>EU86*Prices!$B$16</f>
        <v>122.5</v>
      </c>
      <c r="FR86" s="80">
        <f t="shared" si="66"/>
        <v>245.57499999999999</v>
      </c>
      <c r="FS86" s="80">
        <f>EU86*Prices!$B$17</f>
        <v>0</v>
      </c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P86" s="73"/>
      <c r="GR86" s="74">
        <v>22.5</v>
      </c>
      <c r="GS86" s="49">
        <v>24</v>
      </c>
      <c r="GT86" s="55">
        <f t="shared" si="67"/>
        <v>2</v>
      </c>
      <c r="GU86" s="55">
        <f t="shared" si="68"/>
        <v>5</v>
      </c>
      <c r="GV86" s="75"/>
      <c r="GW86" s="75">
        <v>4</v>
      </c>
      <c r="GX86" s="76"/>
      <c r="GY86" s="75">
        <v>22.5</v>
      </c>
      <c r="GZ86" s="77">
        <f>(GY86*1.2)*(Prices!$B$5/32)</f>
        <v>33.75</v>
      </c>
      <c r="HA86" s="82">
        <f>(GY86*1.3)*(Prices!$C$4/32)</f>
        <v>58.5</v>
      </c>
      <c r="HB86" s="82">
        <f>GV86*Prices!$B$2+GW86*Prices!$B$3</f>
        <v>16.2</v>
      </c>
      <c r="HC86" s="79">
        <f>GU86*Prices!$B$9</f>
        <v>30</v>
      </c>
      <c r="HD86" s="80">
        <f t="shared" si="69"/>
        <v>138.44999999999999</v>
      </c>
      <c r="HE86" s="80">
        <f>GU86*Prices!$B$10</f>
        <v>45</v>
      </c>
      <c r="HF86" s="80">
        <f t="shared" si="70"/>
        <v>153.44999999999999</v>
      </c>
      <c r="HG86" s="80">
        <f>GU86*Prices!$B$11</f>
        <v>50</v>
      </c>
      <c r="HH86" s="80">
        <f t="shared" si="71"/>
        <v>158.44999999999999</v>
      </c>
      <c r="HI86" s="80">
        <f>GU86*Prices!$B$12</f>
        <v>60</v>
      </c>
      <c r="HJ86" s="80">
        <f t="shared" si="72"/>
        <v>168.45</v>
      </c>
      <c r="HK86" s="80">
        <f>GU86*Prices!$B$13</f>
        <v>65</v>
      </c>
      <c r="HL86" s="80">
        <f t="shared" si="73"/>
        <v>173.45</v>
      </c>
      <c r="HM86" s="80">
        <f>GU86*Prices!$B$14</f>
        <v>77.5</v>
      </c>
      <c r="HN86" s="80">
        <f t="shared" si="74"/>
        <v>185.95</v>
      </c>
      <c r="HO86" s="80">
        <f>GU86*Prices!$B$15</f>
        <v>87.5</v>
      </c>
      <c r="HP86" s="80">
        <f t="shared" si="75"/>
        <v>195.95</v>
      </c>
      <c r="HQ86" s="80">
        <f>GU86*Prices!$B$16</f>
        <v>122.5</v>
      </c>
      <c r="HR86" s="80">
        <f t="shared" si="76"/>
        <v>230.95</v>
      </c>
      <c r="HS86" s="80">
        <f>GU86*Prices!$B$17</f>
        <v>0</v>
      </c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P86" s="73"/>
      <c r="IQ86" s="73"/>
      <c r="IS86" s="74">
        <v>22.5</v>
      </c>
      <c r="IT86" s="49">
        <v>24</v>
      </c>
      <c r="IU86" s="55">
        <f t="shared" si="77"/>
        <v>2</v>
      </c>
      <c r="IV86" s="55">
        <f t="shared" si="78"/>
        <v>5</v>
      </c>
      <c r="IW86" s="75"/>
      <c r="IX86" s="75">
        <v>4</v>
      </c>
      <c r="IY86" s="76">
        <f t="shared" si="98"/>
        <v>0</v>
      </c>
      <c r="IZ86" s="75">
        <v>22.5</v>
      </c>
      <c r="JA86" s="77">
        <f>(IZ86*1.2)*(Prices!$B$5/32)</f>
        <v>33.75</v>
      </c>
      <c r="JB86" s="82">
        <f>(IZ86*1.3)*(Prices!$B$4/32)</f>
        <v>73.125</v>
      </c>
      <c r="JC86" s="82">
        <f>IW86*Prices!$B$2+IX86*Prices!$B$3</f>
        <v>16.2</v>
      </c>
      <c r="JD86" s="79">
        <f>IV86*Prices!$B$9</f>
        <v>30</v>
      </c>
      <c r="JE86" s="80">
        <f t="shared" si="79"/>
        <v>153.07499999999999</v>
      </c>
      <c r="JF86" s="80">
        <f>IV86*Prices!$B$10</f>
        <v>45</v>
      </c>
      <c r="JG86" s="80">
        <f t="shared" si="80"/>
        <v>168.07499999999999</v>
      </c>
      <c r="JH86" s="80">
        <f>IV86*Prices!$B$11</f>
        <v>50</v>
      </c>
      <c r="JI86" s="80">
        <f t="shared" si="81"/>
        <v>173.07499999999999</v>
      </c>
      <c r="JJ86" s="80">
        <f>IV86*Prices!$B$12</f>
        <v>60</v>
      </c>
      <c r="JK86" s="80">
        <f t="shared" si="82"/>
        <v>183.07499999999999</v>
      </c>
      <c r="JL86" s="80">
        <f>IV86*Prices!$B$13</f>
        <v>65</v>
      </c>
      <c r="JM86" s="80">
        <f t="shared" si="83"/>
        <v>188.07499999999999</v>
      </c>
      <c r="JN86" s="80">
        <f>IV86*Prices!$B$14</f>
        <v>77.5</v>
      </c>
      <c r="JO86" s="80">
        <f t="shared" si="84"/>
        <v>200.57499999999999</v>
      </c>
      <c r="JP86" s="80">
        <f>IV86*Prices!$B$15</f>
        <v>87.5</v>
      </c>
      <c r="JQ86" s="80">
        <f t="shared" si="85"/>
        <v>210.57499999999999</v>
      </c>
      <c r="JR86" s="80">
        <f>IV86*Prices!$B$16</f>
        <v>122.5</v>
      </c>
      <c r="JS86" s="80">
        <f t="shared" si="86"/>
        <v>245.57499999999999</v>
      </c>
      <c r="JT86" s="80">
        <f>IV86*Prices!$B$17</f>
        <v>0</v>
      </c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  <c r="KZ86" s="80"/>
      <c r="LA86" s="197">
        <v>0</v>
      </c>
      <c r="LB86" s="200">
        <v>0</v>
      </c>
      <c r="LC86" s="82">
        <f t="shared" si="99"/>
        <v>52.199999999999996</v>
      </c>
      <c r="LD86" s="82">
        <f t="shared" si="100"/>
        <v>69.3</v>
      </c>
      <c r="LE86" s="82">
        <f t="shared" si="101"/>
        <v>11</v>
      </c>
      <c r="LF86" s="82">
        <f t="shared" si="102"/>
        <v>41.199999999999996</v>
      </c>
      <c r="LG86" s="80">
        <f t="shared" si="103"/>
        <v>58.3</v>
      </c>
      <c r="LH86" s="234">
        <f t="shared" si="104"/>
        <v>0</v>
      </c>
      <c r="LI86" s="73"/>
      <c r="LK86" s="74">
        <v>22.5</v>
      </c>
      <c r="LL86" s="49">
        <v>24</v>
      </c>
      <c r="LM86" s="55">
        <f t="shared" si="87"/>
        <v>2</v>
      </c>
      <c r="LN86" s="55">
        <f t="shared" si="88"/>
        <v>5</v>
      </c>
      <c r="LO86" s="75"/>
      <c r="LP86" s="75">
        <v>4</v>
      </c>
      <c r="LQ86" s="76">
        <f t="shared" si="105"/>
        <v>0</v>
      </c>
      <c r="LR86" s="75">
        <v>22.5</v>
      </c>
      <c r="LS86" s="77">
        <f>(LR86*1.2)*(Prices!$B$5/32)</f>
        <v>33.75</v>
      </c>
      <c r="LT86" s="82">
        <f>(LR86*1.3)*(Prices!$C$4/32)</f>
        <v>58.5</v>
      </c>
      <c r="LU86" s="82">
        <f>LO86*Prices!$B$2+LP86*Prices!$B$3</f>
        <v>16.2</v>
      </c>
      <c r="LV86" s="79">
        <f>LN86*Prices!$B$9</f>
        <v>30</v>
      </c>
      <c r="LW86" s="80">
        <f t="shared" si="89"/>
        <v>138.44999999999999</v>
      </c>
      <c r="LX86" s="80">
        <f>LN86*Prices!$B$10</f>
        <v>45</v>
      </c>
      <c r="LY86" s="80">
        <f t="shared" si="90"/>
        <v>153.44999999999999</v>
      </c>
      <c r="LZ86" s="80">
        <f>LN86*Prices!$B$11</f>
        <v>50</v>
      </c>
      <c r="MA86" s="80">
        <f t="shared" si="91"/>
        <v>158.44999999999999</v>
      </c>
      <c r="MB86" s="80">
        <f>LN86*Prices!$B$12</f>
        <v>60</v>
      </c>
      <c r="MC86" s="80">
        <f t="shared" si="92"/>
        <v>168.45</v>
      </c>
      <c r="MD86" s="80">
        <f>LN86*Prices!$B$13</f>
        <v>65</v>
      </c>
      <c r="ME86" s="80">
        <f t="shared" si="93"/>
        <v>173.45</v>
      </c>
      <c r="MF86" s="80">
        <f>LN86*Prices!$B$14</f>
        <v>77.5</v>
      </c>
      <c r="MG86" s="80">
        <f t="shared" si="94"/>
        <v>185.95</v>
      </c>
      <c r="MH86" s="80">
        <f>LN86*Prices!$B$15</f>
        <v>87.5</v>
      </c>
      <c r="MI86" s="80">
        <f t="shared" si="95"/>
        <v>195.95</v>
      </c>
      <c r="MJ86" s="80">
        <f>LN86*Prices!$B$16</f>
        <v>122.5</v>
      </c>
      <c r="MK86" s="80">
        <f t="shared" si="96"/>
        <v>230.95</v>
      </c>
      <c r="ML86" s="80">
        <f>LN86*Prices!$B$17</f>
        <v>0</v>
      </c>
      <c r="MM86" s="80"/>
      <c r="MN86" s="80"/>
      <c r="MO86" s="80"/>
      <c r="MP86" s="80"/>
      <c r="MQ86" s="80"/>
      <c r="MR86" s="80"/>
      <c r="MS86" s="80"/>
      <c r="MT86" s="80"/>
      <c r="MU86" s="80"/>
      <c r="MV86" s="80"/>
      <c r="MW86" s="80"/>
      <c r="MX86" s="80"/>
      <c r="MY86" s="80"/>
      <c r="MZ86" s="80"/>
      <c r="NA86" s="80"/>
    </row>
    <row r="87" spans="1:365" ht="18" customHeight="1" x14ac:dyDescent="0.25">
      <c r="A87" s="160" t="s">
        <v>188</v>
      </c>
      <c r="B87" s="69" t="s">
        <v>93</v>
      </c>
      <c r="C87" s="69" t="str">
        <f t="shared" si="97"/>
        <v>Base Cab: Sink Cabinets (25" to 27")</v>
      </c>
      <c r="D87" s="70" t="s">
        <v>187</v>
      </c>
      <c r="E87" s="68" t="s">
        <v>107</v>
      </c>
      <c r="F87" s="267" t="s">
        <v>188</v>
      </c>
      <c r="G87" s="261">
        <f>ROUND(FD87/Prices!$B$27,0)</f>
        <v>390</v>
      </c>
      <c r="H87" s="71">
        <f>G87*Prices!$B$6+G87</f>
        <v>448.5</v>
      </c>
      <c r="I87" s="71">
        <f>ROUND(FF87/Prices!$B$27,0)</f>
        <v>431</v>
      </c>
      <c r="J87" s="71">
        <f>I87*Prices!$B$6+I87</f>
        <v>495.65</v>
      </c>
      <c r="K87" s="71">
        <f>ROUND(FH87/Prices!$B$27,0)</f>
        <v>444</v>
      </c>
      <c r="L87" s="71">
        <f>K87*Prices!$B$6+K87</f>
        <v>510.6</v>
      </c>
      <c r="M87" s="71">
        <f>ROUND(FJ87/Prices!$B$27,0)</f>
        <v>471</v>
      </c>
      <c r="N87" s="71">
        <f>M87*Prices!$B$6+M87</f>
        <v>541.65</v>
      </c>
      <c r="O87" s="71">
        <f>ROUND(FL87/Prices!$B$27,0)</f>
        <v>484</v>
      </c>
      <c r="P87" s="71">
        <f>O87*Prices!$B$6+O87</f>
        <v>556.6</v>
      </c>
      <c r="Q87" s="71">
        <f>ROUND(FN87/Prices!$B$27,0)</f>
        <v>518</v>
      </c>
      <c r="R87" s="71">
        <f>Q87*Prices!$B$6+Q87</f>
        <v>595.70000000000005</v>
      </c>
      <c r="S87" s="71">
        <f>ROUND(FP87/Prices!$B$27,0)</f>
        <v>544</v>
      </c>
      <c r="T87" s="71">
        <f>S87*Prices!$B$6+S87</f>
        <v>625.6</v>
      </c>
      <c r="U87" s="71">
        <f>ROUND(FR87/Prices!$B$27,0)</f>
        <v>638</v>
      </c>
      <c r="V87" s="71">
        <f>U87*Prices!$B$6+U87</f>
        <v>733.7</v>
      </c>
      <c r="W87" s="55"/>
      <c r="X87" s="55"/>
      <c r="Y87" s="55"/>
      <c r="Z87" s="55"/>
      <c r="AA87" s="55"/>
      <c r="AB87" s="71">
        <f>ROUND(HD87/Prices!$B$27,0)</f>
        <v>353</v>
      </c>
      <c r="AC87" s="71">
        <f>AB87*Prices!$B$6+AB87</f>
        <v>405.95</v>
      </c>
      <c r="AD87" s="71">
        <f>ROUND(HF87/Prices!$B$27,0)</f>
        <v>393</v>
      </c>
      <c r="AE87" s="71">
        <f>AD87*Prices!$B$6+AD87</f>
        <v>451.95</v>
      </c>
      <c r="AF87" s="71">
        <f>ROUND(HH87/Prices!$B$27,0)</f>
        <v>407</v>
      </c>
      <c r="AG87" s="71">
        <f>AF87*Prices!$B$6+AF87</f>
        <v>468.05</v>
      </c>
      <c r="AH87" s="71">
        <f>ROUND(HJ87/Prices!$B$27,0)</f>
        <v>434</v>
      </c>
      <c r="AI87" s="71">
        <f>AH87*Prices!$B$6+AH87</f>
        <v>499.1</v>
      </c>
      <c r="AJ87" s="71">
        <f>ROUND(HL87/Prices!$B$27,0)</f>
        <v>447</v>
      </c>
      <c r="AK87" s="71">
        <f>AJ87*Prices!$B$6+AJ87</f>
        <v>514.04999999999995</v>
      </c>
      <c r="AL87" s="71">
        <f>ROUND(HN87/Prices!$B$27,0)</f>
        <v>480</v>
      </c>
      <c r="AM87" s="71">
        <f>AL87*Prices!$B$6+AL87</f>
        <v>552</v>
      </c>
      <c r="AN87" s="71">
        <f>ROUND(HP87/Prices!$B$27,0)</f>
        <v>507</v>
      </c>
      <c r="AO87" s="71">
        <f>AN87*Prices!$B$6+AN87</f>
        <v>583.04999999999995</v>
      </c>
      <c r="AP87" s="71">
        <f>ROUND(HR87/Prices!$B$27,0)</f>
        <v>601</v>
      </c>
      <c r="AQ87" s="71">
        <f>AP87*Prices!$B$6+AP87</f>
        <v>691.15</v>
      </c>
      <c r="AW87" s="71">
        <f t="shared" si="106"/>
        <v>353</v>
      </c>
      <c r="AX87" s="71">
        <f t="shared" si="106"/>
        <v>405.95</v>
      </c>
      <c r="AY87" s="71">
        <f t="shared" si="106"/>
        <v>393</v>
      </c>
      <c r="AZ87" s="71">
        <f t="shared" si="106"/>
        <v>451.95</v>
      </c>
      <c r="BA87" s="71">
        <f t="shared" si="106"/>
        <v>407</v>
      </c>
      <c r="BB87" s="71">
        <f t="shared" si="106"/>
        <v>468.05</v>
      </c>
      <c r="BC87" s="71">
        <f t="shared" si="106"/>
        <v>434</v>
      </c>
      <c r="BD87" s="71">
        <f t="shared" si="106"/>
        <v>499.1</v>
      </c>
      <c r="BE87" s="71">
        <f t="shared" si="106"/>
        <v>447</v>
      </c>
      <c r="BF87" s="71">
        <f t="shared" si="106"/>
        <v>514.04999999999995</v>
      </c>
      <c r="BG87" s="71">
        <f t="shared" si="106"/>
        <v>480</v>
      </c>
      <c r="BH87" s="71">
        <f t="shared" si="106"/>
        <v>552</v>
      </c>
      <c r="BI87" s="71">
        <f t="shared" si="106"/>
        <v>507</v>
      </c>
      <c r="BJ87" s="71">
        <f t="shared" si="106"/>
        <v>583.04999999999995</v>
      </c>
      <c r="BK87" s="71">
        <f t="shared" si="106"/>
        <v>601</v>
      </c>
      <c r="BL87" s="71">
        <f t="shared" si="51"/>
        <v>691.15</v>
      </c>
      <c r="BM87" s="55"/>
      <c r="BN87" s="72"/>
      <c r="BO87" s="72"/>
      <c r="BP87" s="72"/>
      <c r="BQ87" s="72"/>
      <c r="BR87" s="72"/>
      <c r="BS87" s="72"/>
      <c r="BT87" s="55"/>
      <c r="BU87" s="71">
        <f>ROUND(JE87/Prices!$B$27,0)</f>
        <v>390</v>
      </c>
      <c r="BV87" s="71">
        <f>BU87*Prices!$B$6+BU87</f>
        <v>448.5</v>
      </c>
      <c r="BW87" s="71">
        <f>ROUND(JG87/Prices!$B$27,0)</f>
        <v>431</v>
      </c>
      <c r="BX87" s="71">
        <f>BW87*Prices!$B$6+BW87</f>
        <v>495.65</v>
      </c>
      <c r="BY87" s="71">
        <f>ROUND(JI87/Prices!$B$27,0)</f>
        <v>444</v>
      </c>
      <c r="BZ87" s="71">
        <f>BY87*Prices!$B$6+BY87</f>
        <v>510.6</v>
      </c>
      <c r="CA87" s="71">
        <f>ROUND(JK87/Prices!$B$27,0)</f>
        <v>471</v>
      </c>
      <c r="CB87" s="71">
        <f>CA87*Prices!$B$6+CA87</f>
        <v>541.65</v>
      </c>
      <c r="CC87" s="71">
        <f>ROUND(JM87/Prices!$B$27,0)</f>
        <v>484</v>
      </c>
      <c r="CD87" s="71">
        <f>CC87*Prices!$B$6+CC87</f>
        <v>556.6</v>
      </c>
      <c r="CE87" s="71">
        <f>ROUND(JO87/Prices!$B$27,0)</f>
        <v>518</v>
      </c>
      <c r="CF87" s="71">
        <f>CE87*Prices!$B$6+CE87</f>
        <v>595.70000000000005</v>
      </c>
      <c r="CG87" s="71">
        <f>ROUND(JQ87/Prices!$B$27,0)</f>
        <v>544</v>
      </c>
      <c r="CH87" s="71">
        <f>CG87*Prices!$B$6+CG87</f>
        <v>625.6</v>
      </c>
      <c r="CI87" s="71">
        <f>ROUND(JS87/Prices!$B$27,0)</f>
        <v>638</v>
      </c>
      <c r="CJ87" s="71">
        <f>CI87*Prices!$B$6+CI87</f>
        <v>733.7</v>
      </c>
      <c r="CK87" s="55"/>
      <c r="CL87" s="55"/>
      <c r="CM87" s="55"/>
      <c r="CN87" s="55"/>
      <c r="CO87" s="55"/>
      <c r="CP87" s="71">
        <f>ROUND(LW87/Prices!$B$27,0)</f>
        <v>353</v>
      </c>
      <c r="CQ87" s="71">
        <f>CP87*Prices!$B$6+CP87</f>
        <v>405.95</v>
      </c>
      <c r="CR87" s="71">
        <f>ROUND(LY87/Prices!$B$27,0)</f>
        <v>393</v>
      </c>
      <c r="CS87" s="71">
        <f>CR87*Prices!$B$6+CR87</f>
        <v>451.95</v>
      </c>
      <c r="CT87" s="71">
        <f>ROUND(MA87/Prices!$B$27,0)</f>
        <v>407</v>
      </c>
      <c r="CU87" s="71">
        <f>CT87*Prices!$B$6+CT87</f>
        <v>468.05</v>
      </c>
      <c r="CV87" s="71">
        <f>ROUND(MC87/Prices!$B$27,0)</f>
        <v>434</v>
      </c>
      <c r="CW87" s="71">
        <f>CV87*Prices!$B$6+CV87</f>
        <v>499.1</v>
      </c>
      <c r="CX87" s="71">
        <f>ROUND(ME87/Prices!$B$27,0)</f>
        <v>447</v>
      </c>
      <c r="CY87" s="71">
        <f>CX87*Prices!$B$6+CX87</f>
        <v>514.04999999999995</v>
      </c>
      <c r="CZ87" s="71">
        <f>ROUND(MG87/Prices!$B$27,0)</f>
        <v>480</v>
      </c>
      <c r="DA87" s="71">
        <f>CZ87*Prices!$B$6+CZ87</f>
        <v>552</v>
      </c>
      <c r="DB87" s="71">
        <f>ROUND(MI87/Prices!$B$27,0)</f>
        <v>507</v>
      </c>
      <c r="DC87" s="71">
        <f>DB87*Prices!$B$6+DB87</f>
        <v>583.04999999999995</v>
      </c>
      <c r="DD87" s="71">
        <f>ROUND(MK87/Prices!$B$27,0)</f>
        <v>601</v>
      </c>
      <c r="DE87" s="71">
        <f>DD87*Prices!$B$6+DD87</f>
        <v>691.15</v>
      </c>
      <c r="DK87" s="71">
        <f t="shared" si="107"/>
        <v>353</v>
      </c>
      <c r="DL87" s="71">
        <f t="shared" si="107"/>
        <v>405.95</v>
      </c>
      <c r="DM87" s="71">
        <f t="shared" si="107"/>
        <v>393</v>
      </c>
      <c r="DN87" s="71">
        <f t="shared" si="107"/>
        <v>451.95</v>
      </c>
      <c r="DO87" s="71">
        <f t="shared" si="107"/>
        <v>407</v>
      </c>
      <c r="DP87" s="71">
        <f t="shared" si="107"/>
        <v>468.05</v>
      </c>
      <c r="DQ87" s="71">
        <f t="shared" si="107"/>
        <v>434</v>
      </c>
      <c r="DR87" s="71">
        <f t="shared" si="107"/>
        <v>499.1</v>
      </c>
      <c r="DS87" s="71">
        <f t="shared" si="107"/>
        <v>447</v>
      </c>
      <c r="DT87" s="71">
        <f t="shared" si="107"/>
        <v>514.04999999999995</v>
      </c>
      <c r="DU87" s="71">
        <f t="shared" si="107"/>
        <v>480</v>
      </c>
      <c r="DV87" s="71">
        <f t="shared" si="107"/>
        <v>552</v>
      </c>
      <c r="DW87" s="71">
        <f t="shared" si="107"/>
        <v>507</v>
      </c>
      <c r="DX87" s="71">
        <f t="shared" si="107"/>
        <v>583.04999999999995</v>
      </c>
      <c r="DY87" s="71">
        <f t="shared" si="107"/>
        <v>601</v>
      </c>
      <c r="DZ87" s="71">
        <f t="shared" si="52"/>
        <v>691.15</v>
      </c>
      <c r="EA87" s="55"/>
      <c r="EB87" s="55"/>
      <c r="EC87" s="72"/>
      <c r="ED87" s="72"/>
      <c r="EE87" s="72"/>
      <c r="EF87" s="72"/>
      <c r="EG87" s="72"/>
      <c r="EH87" s="72"/>
      <c r="EI87" s="55"/>
      <c r="EJ87" s="55"/>
      <c r="EK87" s="55"/>
      <c r="EL87" s="55"/>
      <c r="EM87" s="55"/>
      <c r="EN87" s="55"/>
      <c r="EO87" s="73"/>
      <c r="EP87" s="73"/>
      <c r="ER87" s="74">
        <v>24</v>
      </c>
      <c r="ES87" s="49">
        <v>27</v>
      </c>
      <c r="ET87" s="55">
        <f t="shared" si="41"/>
        <v>2.25</v>
      </c>
      <c r="EU87" s="55">
        <f t="shared" si="42"/>
        <v>5.625</v>
      </c>
      <c r="EW87" s="75">
        <v>4</v>
      </c>
      <c r="EY87" s="75">
        <v>24</v>
      </c>
      <c r="EZ87" s="77">
        <f>(EY87*1.2)*(Prices!$B$5/32)</f>
        <v>36</v>
      </c>
      <c r="FA87" s="82">
        <f>(EY87*1.3)*(Prices!$B$4/32)</f>
        <v>78</v>
      </c>
      <c r="FB87" s="82">
        <f>EV87*Prices!$B$2+EW87*Prices!$B$3</f>
        <v>16.2</v>
      </c>
      <c r="FC87" s="79">
        <f>EU87*Prices!$B$9</f>
        <v>33.75</v>
      </c>
      <c r="FD87" s="80">
        <f t="shared" si="59"/>
        <v>163.95</v>
      </c>
      <c r="FE87" s="80">
        <f>EU87*Prices!$B$10</f>
        <v>50.625</v>
      </c>
      <c r="FF87" s="80">
        <f t="shared" si="60"/>
        <v>180.82499999999999</v>
      </c>
      <c r="FG87" s="80">
        <f>EU87*Prices!$B$11</f>
        <v>56.25</v>
      </c>
      <c r="FH87" s="80">
        <f t="shared" si="61"/>
        <v>186.45</v>
      </c>
      <c r="FI87" s="80">
        <f>EU87*Prices!$B$12</f>
        <v>67.5</v>
      </c>
      <c r="FJ87" s="80">
        <f t="shared" si="62"/>
        <v>197.7</v>
      </c>
      <c r="FK87" s="80">
        <f>EU87*Prices!$B$13</f>
        <v>73.125</v>
      </c>
      <c r="FL87" s="80">
        <f t="shared" si="63"/>
        <v>203.32499999999999</v>
      </c>
      <c r="FM87" s="80">
        <f>EU87*Prices!$B$14</f>
        <v>87.1875</v>
      </c>
      <c r="FN87" s="80">
        <f t="shared" si="64"/>
        <v>217.38749999999999</v>
      </c>
      <c r="FO87" s="80">
        <f>EU87*Prices!$B$15</f>
        <v>98.4375</v>
      </c>
      <c r="FP87" s="80">
        <f t="shared" si="65"/>
        <v>228.63749999999999</v>
      </c>
      <c r="FQ87" s="80">
        <f>EU87*Prices!$B$16</f>
        <v>137.8125</v>
      </c>
      <c r="FR87" s="80">
        <f t="shared" si="66"/>
        <v>268.01249999999999</v>
      </c>
      <c r="FS87" s="80">
        <f>EU87*Prices!$B$17</f>
        <v>0</v>
      </c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P87" s="73"/>
      <c r="GR87" s="74">
        <v>24</v>
      </c>
      <c r="GS87" s="49">
        <v>27</v>
      </c>
      <c r="GT87" s="55">
        <f t="shared" si="67"/>
        <v>2.25</v>
      </c>
      <c r="GU87" s="55">
        <f t="shared" si="68"/>
        <v>5.625</v>
      </c>
      <c r="GV87" s="75"/>
      <c r="GW87" s="75">
        <v>4</v>
      </c>
      <c r="GX87" s="76"/>
      <c r="GY87" s="75">
        <v>24</v>
      </c>
      <c r="GZ87" s="77">
        <f>(GY87*1.2)*(Prices!$B$5/32)</f>
        <v>36</v>
      </c>
      <c r="HA87" s="82">
        <f>(GY87*1.3)*(Prices!$C$4/32)</f>
        <v>62.400000000000006</v>
      </c>
      <c r="HB87" s="82">
        <f>GV87*Prices!$B$2+GW87*Prices!$B$3</f>
        <v>16.2</v>
      </c>
      <c r="HC87" s="79">
        <f>GU87*Prices!$B$9</f>
        <v>33.75</v>
      </c>
      <c r="HD87" s="80">
        <f t="shared" si="69"/>
        <v>148.35000000000002</v>
      </c>
      <c r="HE87" s="80">
        <f>GU87*Prices!$B$10</f>
        <v>50.625</v>
      </c>
      <c r="HF87" s="80">
        <f t="shared" si="70"/>
        <v>165.22500000000002</v>
      </c>
      <c r="HG87" s="80">
        <f>GU87*Prices!$B$11</f>
        <v>56.25</v>
      </c>
      <c r="HH87" s="80">
        <f t="shared" si="71"/>
        <v>170.85000000000002</v>
      </c>
      <c r="HI87" s="80">
        <f>GU87*Prices!$B$12</f>
        <v>67.5</v>
      </c>
      <c r="HJ87" s="80">
        <f t="shared" si="72"/>
        <v>182.10000000000002</v>
      </c>
      <c r="HK87" s="80">
        <f>GU87*Prices!$B$13</f>
        <v>73.125</v>
      </c>
      <c r="HL87" s="80">
        <f t="shared" si="73"/>
        <v>187.72500000000002</v>
      </c>
      <c r="HM87" s="80">
        <f>GU87*Prices!$B$14</f>
        <v>87.1875</v>
      </c>
      <c r="HN87" s="80">
        <f t="shared" si="74"/>
        <v>201.78750000000002</v>
      </c>
      <c r="HO87" s="80">
        <f>GU87*Prices!$B$15</f>
        <v>98.4375</v>
      </c>
      <c r="HP87" s="80">
        <f t="shared" si="75"/>
        <v>213.03750000000002</v>
      </c>
      <c r="HQ87" s="80">
        <f>GU87*Prices!$B$16</f>
        <v>137.8125</v>
      </c>
      <c r="HR87" s="80">
        <f t="shared" si="76"/>
        <v>252.41249999999999</v>
      </c>
      <c r="HS87" s="80">
        <f>GU87*Prices!$B$17</f>
        <v>0</v>
      </c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P87" s="73"/>
      <c r="IQ87" s="73"/>
      <c r="IS87" s="74">
        <v>24</v>
      </c>
      <c r="IT87" s="49">
        <v>27</v>
      </c>
      <c r="IU87" s="55">
        <f t="shared" si="77"/>
        <v>2.25</v>
      </c>
      <c r="IV87" s="55">
        <f t="shared" si="78"/>
        <v>5.625</v>
      </c>
      <c r="IW87" s="75"/>
      <c r="IX87" s="75">
        <v>4</v>
      </c>
      <c r="IY87" s="76">
        <f t="shared" si="98"/>
        <v>0</v>
      </c>
      <c r="IZ87" s="75">
        <v>24</v>
      </c>
      <c r="JA87" s="77">
        <f>(IZ87*1.2)*(Prices!$B$5/32)</f>
        <v>36</v>
      </c>
      <c r="JB87" s="82">
        <f>(IZ87*1.3)*(Prices!$B$4/32)</f>
        <v>78</v>
      </c>
      <c r="JC87" s="82">
        <f>IW87*Prices!$B$2+IX87*Prices!$B$3</f>
        <v>16.2</v>
      </c>
      <c r="JD87" s="79">
        <f>IV87*Prices!$B$9</f>
        <v>33.75</v>
      </c>
      <c r="JE87" s="80">
        <f t="shared" si="79"/>
        <v>163.95</v>
      </c>
      <c r="JF87" s="80">
        <f>IV87*Prices!$B$10</f>
        <v>50.625</v>
      </c>
      <c r="JG87" s="80">
        <f t="shared" si="80"/>
        <v>180.82499999999999</v>
      </c>
      <c r="JH87" s="80">
        <f>IV87*Prices!$B$11</f>
        <v>56.25</v>
      </c>
      <c r="JI87" s="80">
        <f t="shared" si="81"/>
        <v>186.45</v>
      </c>
      <c r="JJ87" s="80">
        <f>IV87*Prices!$B$12</f>
        <v>67.5</v>
      </c>
      <c r="JK87" s="80">
        <f t="shared" si="82"/>
        <v>197.7</v>
      </c>
      <c r="JL87" s="80">
        <f>IV87*Prices!$B$13</f>
        <v>73.125</v>
      </c>
      <c r="JM87" s="80">
        <f t="shared" si="83"/>
        <v>203.32499999999999</v>
      </c>
      <c r="JN87" s="80">
        <f>IV87*Prices!$B$14</f>
        <v>87.1875</v>
      </c>
      <c r="JO87" s="80">
        <f t="shared" si="84"/>
        <v>217.38749999999999</v>
      </c>
      <c r="JP87" s="80">
        <f>IV87*Prices!$B$15</f>
        <v>98.4375</v>
      </c>
      <c r="JQ87" s="80">
        <f t="shared" si="85"/>
        <v>228.63749999999999</v>
      </c>
      <c r="JR87" s="80">
        <f>IV87*Prices!$B$16</f>
        <v>137.8125</v>
      </c>
      <c r="JS87" s="80">
        <f t="shared" si="86"/>
        <v>268.01249999999999</v>
      </c>
      <c r="JT87" s="80">
        <f>IV87*Prices!$B$17</f>
        <v>0</v>
      </c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197">
        <v>0</v>
      </c>
      <c r="LB87" s="200">
        <v>0</v>
      </c>
      <c r="LC87" s="82">
        <f t="shared" si="99"/>
        <v>55.679999999999993</v>
      </c>
      <c r="LD87" s="82">
        <f t="shared" si="100"/>
        <v>73.92</v>
      </c>
      <c r="LE87" s="82">
        <f t="shared" si="101"/>
        <v>12.375</v>
      </c>
      <c r="LF87" s="82">
        <f t="shared" si="102"/>
        <v>43.304999999999993</v>
      </c>
      <c r="LG87" s="80">
        <f t="shared" si="103"/>
        <v>61.545000000000002</v>
      </c>
      <c r="LH87" s="234">
        <f t="shared" si="104"/>
        <v>0</v>
      </c>
      <c r="LI87" s="73"/>
      <c r="LK87" s="74">
        <v>24</v>
      </c>
      <c r="LL87" s="49">
        <v>27</v>
      </c>
      <c r="LM87" s="55">
        <f t="shared" si="87"/>
        <v>2.25</v>
      </c>
      <c r="LN87" s="55">
        <f t="shared" si="88"/>
        <v>5.625</v>
      </c>
      <c r="LO87" s="75"/>
      <c r="LP87" s="75">
        <v>4</v>
      </c>
      <c r="LQ87" s="76">
        <f t="shared" si="105"/>
        <v>0</v>
      </c>
      <c r="LR87" s="75">
        <v>24</v>
      </c>
      <c r="LS87" s="77">
        <f>(LR87*1.2)*(Prices!$B$5/32)</f>
        <v>36</v>
      </c>
      <c r="LT87" s="82">
        <f>(LR87*1.3)*(Prices!$C$4/32)</f>
        <v>62.400000000000006</v>
      </c>
      <c r="LU87" s="82">
        <f>LO87*Prices!$B$2+LP87*Prices!$B$3</f>
        <v>16.2</v>
      </c>
      <c r="LV87" s="79">
        <f>LN87*Prices!$B$9</f>
        <v>33.75</v>
      </c>
      <c r="LW87" s="80">
        <f t="shared" si="89"/>
        <v>148.35000000000002</v>
      </c>
      <c r="LX87" s="80">
        <f>LN87*Prices!$B$10</f>
        <v>50.625</v>
      </c>
      <c r="LY87" s="80">
        <f t="shared" si="90"/>
        <v>165.22500000000002</v>
      </c>
      <c r="LZ87" s="80">
        <f>LN87*Prices!$B$11</f>
        <v>56.25</v>
      </c>
      <c r="MA87" s="80">
        <f t="shared" si="91"/>
        <v>170.85000000000002</v>
      </c>
      <c r="MB87" s="80">
        <f>LN87*Prices!$B$12</f>
        <v>67.5</v>
      </c>
      <c r="MC87" s="80">
        <f t="shared" si="92"/>
        <v>182.10000000000002</v>
      </c>
      <c r="MD87" s="80">
        <f>LN87*Prices!$B$13</f>
        <v>73.125</v>
      </c>
      <c r="ME87" s="80">
        <f t="shared" si="93"/>
        <v>187.72500000000002</v>
      </c>
      <c r="MF87" s="80">
        <f>LN87*Prices!$B$14</f>
        <v>87.1875</v>
      </c>
      <c r="MG87" s="80">
        <f t="shared" si="94"/>
        <v>201.78750000000002</v>
      </c>
      <c r="MH87" s="80">
        <f>LN87*Prices!$B$15</f>
        <v>98.4375</v>
      </c>
      <c r="MI87" s="80">
        <f t="shared" si="95"/>
        <v>213.03750000000002</v>
      </c>
      <c r="MJ87" s="80">
        <f>LN87*Prices!$B$16</f>
        <v>137.8125</v>
      </c>
      <c r="MK87" s="80">
        <f t="shared" si="96"/>
        <v>252.41249999999999</v>
      </c>
      <c r="ML87" s="80">
        <f>LN87*Prices!$B$17</f>
        <v>0</v>
      </c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</row>
    <row r="88" spans="1:365" ht="18" customHeight="1" x14ac:dyDescent="0.25">
      <c r="A88" s="171" t="s">
        <v>189</v>
      </c>
      <c r="B88" s="69" t="s">
        <v>93</v>
      </c>
      <c r="C88" s="69" t="str">
        <f t="shared" si="97"/>
        <v>Base Cab: Sink Cabinets (28" to 30")</v>
      </c>
      <c r="D88" s="70" t="s">
        <v>187</v>
      </c>
      <c r="E88" s="68" t="s">
        <v>109</v>
      </c>
      <c r="F88" s="268" t="s">
        <v>189</v>
      </c>
      <c r="G88" s="261">
        <f>ROUND(FD88/Prices!$B$27,0)</f>
        <v>416</v>
      </c>
      <c r="H88" s="71">
        <f>G88*Prices!$B$6+G88</f>
        <v>478.4</v>
      </c>
      <c r="I88" s="71">
        <f>ROUND(FF88/Prices!$B$27,0)</f>
        <v>461</v>
      </c>
      <c r="J88" s="71">
        <f>I88*Prices!$B$6+I88</f>
        <v>530.15</v>
      </c>
      <c r="K88" s="71">
        <f>ROUND(FH88/Prices!$B$27,0)</f>
        <v>476</v>
      </c>
      <c r="L88" s="71">
        <f>K88*Prices!$B$6+K88</f>
        <v>547.4</v>
      </c>
      <c r="M88" s="71">
        <f>ROUND(FJ88/Prices!$B$27,0)</f>
        <v>506</v>
      </c>
      <c r="N88" s="71">
        <f>M88*Prices!$B$6+M88</f>
        <v>581.9</v>
      </c>
      <c r="O88" s="71">
        <f>ROUND(FL88/Prices!$B$27,0)</f>
        <v>520</v>
      </c>
      <c r="P88" s="71">
        <f>O88*Prices!$B$6+O88</f>
        <v>598</v>
      </c>
      <c r="Q88" s="71">
        <f>ROUND(FN88/Prices!$B$27,0)</f>
        <v>558</v>
      </c>
      <c r="R88" s="71">
        <f>Q88*Prices!$B$6+Q88</f>
        <v>641.70000000000005</v>
      </c>
      <c r="S88" s="71">
        <f>ROUND(FP88/Prices!$B$27,0)</f>
        <v>587</v>
      </c>
      <c r="T88" s="71">
        <f>S88*Prices!$B$6+S88</f>
        <v>675.05</v>
      </c>
      <c r="U88" s="71">
        <f>ROUND(FR88/Prices!$B$27,0)</f>
        <v>692</v>
      </c>
      <c r="V88" s="71">
        <f>U88*Prices!$B$6+U88</f>
        <v>795.8</v>
      </c>
      <c r="W88" s="55"/>
      <c r="X88" s="55"/>
      <c r="Y88" s="55"/>
      <c r="Z88" s="55"/>
      <c r="AA88" s="55"/>
      <c r="AB88" s="71">
        <f>ROUND(HD88/Prices!$B$27,0)</f>
        <v>377</v>
      </c>
      <c r="AC88" s="71">
        <f>AB88*Prices!$B$6+AB88</f>
        <v>433.55</v>
      </c>
      <c r="AD88" s="71">
        <f>ROUND(HF88/Prices!$B$27,0)</f>
        <v>421</v>
      </c>
      <c r="AE88" s="71">
        <f>AD88*Prices!$B$6+AD88</f>
        <v>484.15</v>
      </c>
      <c r="AF88" s="71">
        <f>ROUND(HH88/Prices!$B$27,0)</f>
        <v>436</v>
      </c>
      <c r="AG88" s="71">
        <f>AF88*Prices!$B$6+AF88</f>
        <v>501.4</v>
      </c>
      <c r="AH88" s="71">
        <f>ROUND(HJ88/Prices!$B$27,0)</f>
        <v>466</v>
      </c>
      <c r="AI88" s="71">
        <f>AH88*Prices!$B$6+AH88</f>
        <v>535.9</v>
      </c>
      <c r="AJ88" s="71">
        <f>ROUND(HL88/Prices!$B$27,0)</f>
        <v>481</v>
      </c>
      <c r="AK88" s="71">
        <f>AJ88*Prices!$B$6+AJ88</f>
        <v>553.15</v>
      </c>
      <c r="AL88" s="71">
        <f>ROUND(HN88/Prices!$B$27,0)</f>
        <v>518</v>
      </c>
      <c r="AM88" s="71">
        <f>AL88*Prices!$B$6+AL88</f>
        <v>595.70000000000005</v>
      </c>
      <c r="AN88" s="71">
        <f>ROUND(HP88/Prices!$B$27,0)</f>
        <v>548</v>
      </c>
      <c r="AO88" s="71">
        <f>AN88*Prices!$B$6+AN88</f>
        <v>630.20000000000005</v>
      </c>
      <c r="AP88" s="71">
        <f>ROUND(HR88/Prices!$B$27,0)</f>
        <v>652</v>
      </c>
      <c r="AQ88" s="71">
        <f>AP88*Prices!$B$6+AP88</f>
        <v>749.8</v>
      </c>
      <c r="AW88" s="71">
        <f t="shared" si="106"/>
        <v>377</v>
      </c>
      <c r="AX88" s="71">
        <f t="shared" si="106"/>
        <v>433.55</v>
      </c>
      <c r="AY88" s="71">
        <f t="shared" si="106"/>
        <v>421</v>
      </c>
      <c r="AZ88" s="71">
        <f t="shared" si="106"/>
        <v>484.15</v>
      </c>
      <c r="BA88" s="71">
        <f t="shared" si="106"/>
        <v>436</v>
      </c>
      <c r="BB88" s="71">
        <f t="shared" si="106"/>
        <v>501.4</v>
      </c>
      <c r="BC88" s="71">
        <f t="shared" si="106"/>
        <v>466</v>
      </c>
      <c r="BD88" s="71">
        <f t="shared" si="106"/>
        <v>535.9</v>
      </c>
      <c r="BE88" s="71">
        <f t="shared" si="106"/>
        <v>481</v>
      </c>
      <c r="BF88" s="71">
        <f t="shared" si="106"/>
        <v>553.15</v>
      </c>
      <c r="BG88" s="71">
        <f t="shared" si="106"/>
        <v>518</v>
      </c>
      <c r="BH88" s="71">
        <f t="shared" si="106"/>
        <v>595.70000000000005</v>
      </c>
      <c r="BI88" s="71">
        <f t="shared" si="106"/>
        <v>548</v>
      </c>
      <c r="BJ88" s="71">
        <f t="shared" si="106"/>
        <v>630.20000000000005</v>
      </c>
      <c r="BK88" s="71">
        <f t="shared" si="106"/>
        <v>652</v>
      </c>
      <c r="BL88" s="71">
        <f t="shared" si="51"/>
        <v>749.8</v>
      </c>
      <c r="BM88" s="55"/>
      <c r="BN88" s="72"/>
      <c r="BO88" s="72"/>
      <c r="BP88" s="72"/>
      <c r="BQ88" s="72"/>
      <c r="BR88" s="72"/>
      <c r="BS88" s="72"/>
      <c r="BT88" s="55"/>
      <c r="BU88" s="71">
        <f>ROUND(JE88/Prices!$B$27,0)</f>
        <v>416</v>
      </c>
      <c r="BV88" s="71">
        <f>BU88*Prices!$B$6+BU88</f>
        <v>478.4</v>
      </c>
      <c r="BW88" s="71">
        <f>ROUND(JG88/Prices!$B$27,0)</f>
        <v>461</v>
      </c>
      <c r="BX88" s="71">
        <f>BW88*Prices!$B$6+BW88</f>
        <v>530.15</v>
      </c>
      <c r="BY88" s="71">
        <f>ROUND(JI88/Prices!$B$27,0)</f>
        <v>476</v>
      </c>
      <c r="BZ88" s="71">
        <f>BY88*Prices!$B$6+BY88</f>
        <v>547.4</v>
      </c>
      <c r="CA88" s="71">
        <f>ROUND(JK88/Prices!$B$27,0)</f>
        <v>506</v>
      </c>
      <c r="CB88" s="71">
        <f>CA88*Prices!$B$6+CA88</f>
        <v>581.9</v>
      </c>
      <c r="CC88" s="71">
        <f>ROUND(JM88/Prices!$B$27,0)</f>
        <v>520</v>
      </c>
      <c r="CD88" s="71">
        <f>CC88*Prices!$B$6+CC88</f>
        <v>598</v>
      </c>
      <c r="CE88" s="71">
        <f>ROUND(JO88/Prices!$B$27,0)</f>
        <v>558</v>
      </c>
      <c r="CF88" s="71">
        <f>CE88*Prices!$B$6+CE88</f>
        <v>641.70000000000005</v>
      </c>
      <c r="CG88" s="71">
        <f>ROUND(JQ88/Prices!$B$27,0)</f>
        <v>587</v>
      </c>
      <c r="CH88" s="71">
        <f>CG88*Prices!$B$6+CG88</f>
        <v>675.05</v>
      </c>
      <c r="CI88" s="71">
        <f>ROUND(JS88/Prices!$B$27,0)</f>
        <v>692</v>
      </c>
      <c r="CJ88" s="71">
        <f>CI88*Prices!$B$6+CI88</f>
        <v>795.8</v>
      </c>
      <c r="CK88" s="55"/>
      <c r="CL88" s="55"/>
      <c r="CM88" s="55"/>
      <c r="CN88" s="55"/>
      <c r="CO88" s="55"/>
      <c r="CP88" s="71">
        <f>ROUND(LW88/Prices!$B$27,0)</f>
        <v>377</v>
      </c>
      <c r="CQ88" s="71">
        <f>CP88*Prices!$B$6+CP88</f>
        <v>433.55</v>
      </c>
      <c r="CR88" s="71">
        <f>ROUND(LY88/Prices!$B$27,0)</f>
        <v>421</v>
      </c>
      <c r="CS88" s="71">
        <f>CR88*Prices!$B$6+CR88</f>
        <v>484.15</v>
      </c>
      <c r="CT88" s="71">
        <f>ROUND(MA88/Prices!$B$27,0)</f>
        <v>436</v>
      </c>
      <c r="CU88" s="71">
        <f>CT88*Prices!$B$6+CT88</f>
        <v>501.4</v>
      </c>
      <c r="CV88" s="71">
        <f>ROUND(MC88/Prices!$B$27,0)</f>
        <v>466</v>
      </c>
      <c r="CW88" s="71">
        <f>CV88*Prices!$B$6+CV88</f>
        <v>535.9</v>
      </c>
      <c r="CX88" s="71">
        <f>ROUND(ME88/Prices!$B$27,0)</f>
        <v>481</v>
      </c>
      <c r="CY88" s="71">
        <f>CX88*Prices!$B$6+CX88</f>
        <v>553.15</v>
      </c>
      <c r="CZ88" s="71">
        <f>ROUND(MG88/Prices!$B$27,0)</f>
        <v>518</v>
      </c>
      <c r="DA88" s="71">
        <f>CZ88*Prices!$B$6+CZ88</f>
        <v>595.70000000000005</v>
      </c>
      <c r="DB88" s="71">
        <f>ROUND(MI88/Prices!$B$27,0)</f>
        <v>548</v>
      </c>
      <c r="DC88" s="71">
        <f>DB88*Prices!$B$6+DB88</f>
        <v>630.20000000000005</v>
      </c>
      <c r="DD88" s="71">
        <f>ROUND(MK88/Prices!$B$27,0)</f>
        <v>652</v>
      </c>
      <c r="DE88" s="71">
        <f>DD88*Prices!$B$6+DD88</f>
        <v>749.8</v>
      </c>
      <c r="DK88" s="71">
        <f t="shared" si="107"/>
        <v>377</v>
      </c>
      <c r="DL88" s="71">
        <f t="shared" si="107"/>
        <v>433.55</v>
      </c>
      <c r="DM88" s="71">
        <f t="shared" si="107"/>
        <v>421</v>
      </c>
      <c r="DN88" s="71">
        <f t="shared" si="107"/>
        <v>484.15</v>
      </c>
      <c r="DO88" s="71">
        <f t="shared" si="107"/>
        <v>436</v>
      </c>
      <c r="DP88" s="71">
        <f t="shared" si="107"/>
        <v>501.4</v>
      </c>
      <c r="DQ88" s="71">
        <f t="shared" si="107"/>
        <v>466</v>
      </c>
      <c r="DR88" s="71">
        <f t="shared" si="107"/>
        <v>535.9</v>
      </c>
      <c r="DS88" s="71">
        <f t="shared" si="107"/>
        <v>481</v>
      </c>
      <c r="DT88" s="71">
        <f t="shared" si="107"/>
        <v>553.15</v>
      </c>
      <c r="DU88" s="71">
        <f t="shared" si="107"/>
        <v>518</v>
      </c>
      <c r="DV88" s="71">
        <f t="shared" si="107"/>
        <v>595.70000000000005</v>
      </c>
      <c r="DW88" s="71">
        <f t="shared" si="107"/>
        <v>548</v>
      </c>
      <c r="DX88" s="71">
        <f t="shared" si="107"/>
        <v>630.20000000000005</v>
      </c>
      <c r="DY88" s="71">
        <f t="shared" si="107"/>
        <v>652</v>
      </c>
      <c r="DZ88" s="71">
        <f t="shared" si="52"/>
        <v>749.8</v>
      </c>
      <c r="EA88" s="55"/>
      <c r="EB88" s="55"/>
      <c r="EC88" s="72"/>
      <c r="ED88" s="72"/>
      <c r="EE88" s="72"/>
      <c r="EF88" s="72"/>
      <c r="EG88" s="72"/>
      <c r="EH88" s="72"/>
      <c r="EI88" s="55"/>
      <c r="EJ88" s="55"/>
      <c r="EK88" s="55"/>
      <c r="EL88" s="55"/>
      <c r="EM88" s="55"/>
      <c r="EN88" s="55"/>
      <c r="EO88" s="73"/>
      <c r="EP88" s="73"/>
      <c r="ER88" s="74">
        <v>25.5</v>
      </c>
      <c r="ES88" s="49">
        <v>30</v>
      </c>
      <c r="ET88" s="55">
        <f t="shared" si="41"/>
        <v>2.5</v>
      </c>
      <c r="EU88" s="55">
        <f t="shared" si="42"/>
        <v>6.25</v>
      </c>
      <c r="EW88" s="75">
        <v>4</v>
      </c>
      <c r="EY88" s="75">
        <v>25.5</v>
      </c>
      <c r="EZ88" s="77">
        <f>(EY88*1.2)*(Prices!$B$5/32)</f>
        <v>38.25</v>
      </c>
      <c r="FA88" s="82">
        <f>(EY88*1.3)*(Prices!$B$4/32)</f>
        <v>82.875</v>
      </c>
      <c r="FB88" s="82">
        <f>EV88*Prices!$B$2+EW88*Prices!$B$3</f>
        <v>16.2</v>
      </c>
      <c r="FC88" s="79">
        <f>EU88*Prices!$B$9</f>
        <v>37.5</v>
      </c>
      <c r="FD88" s="80">
        <f t="shared" si="59"/>
        <v>174.82499999999999</v>
      </c>
      <c r="FE88" s="80">
        <f>EU88*Prices!$B$10</f>
        <v>56.25</v>
      </c>
      <c r="FF88" s="80">
        <f t="shared" si="60"/>
        <v>193.57499999999999</v>
      </c>
      <c r="FG88" s="80">
        <f>EU88*Prices!$B$11</f>
        <v>62.5</v>
      </c>
      <c r="FH88" s="80">
        <f t="shared" si="61"/>
        <v>199.82499999999999</v>
      </c>
      <c r="FI88" s="80">
        <f>EU88*Prices!$B$12</f>
        <v>75</v>
      </c>
      <c r="FJ88" s="80">
        <f t="shared" si="62"/>
        <v>212.32499999999999</v>
      </c>
      <c r="FK88" s="80">
        <f>EU88*Prices!$B$13</f>
        <v>81.25</v>
      </c>
      <c r="FL88" s="80">
        <f t="shared" si="63"/>
        <v>218.57499999999999</v>
      </c>
      <c r="FM88" s="80">
        <f>EU88*Prices!$B$14</f>
        <v>96.875</v>
      </c>
      <c r="FN88" s="80">
        <f t="shared" si="64"/>
        <v>234.2</v>
      </c>
      <c r="FO88" s="80">
        <f>EU88*Prices!$B$15</f>
        <v>109.375</v>
      </c>
      <c r="FP88" s="80">
        <f t="shared" si="65"/>
        <v>246.7</v>
      </c>
      <c r="FQ88" s="80">
        <f>EU88*Prices!$B$16</f>
        <v>153.125</v>
      </c>
      <c r="FR88" s="80">
        <f t="shared" si="66"/>
        <v>290.45</v>
      </c>
      <c r="FS88" s="80">
        <f>EU88*Prices!$B$17</f>
        <v>0</v>
      </c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P88" s="73"/>
      <c r="GR88" s="74">
        <v>25.5</v>
      </c>
      <c r="GS88" s="49">
        <v>30</v>
      </c>
      <c r="GT88" s="55">
        <f t="shared" si="67"/>
        <v>2.5</v>
      </c>
      <c r="GU88" s="55">
        <f t="shared" si="68"/>
        <v>6.25</v>
      </c>
      <c r="GV88" s="75"/>
      <c r="GW88" s="75">
        <v>4</v>
      </c>
      <c r="GX88" s="76"/>
      <c r="GY88" s="75">
        <v>25.5</v>
      </c>
      <c r="GZ88" s="77">
        <f>(GY88*1.2)*(Prices!$B$5/32)</f>
        <v>38.25</v>
      </c>
      <c r="HA88" s="82">
        <f>(GY88*1.3)*(Prices!$C$4/32)</f>
        <v>66.3</v>
      </c>
      <c r="HB88" s="82">
        <f>GV88*Prices!$B$2+GW88*Prices!$B$3</f>
        <v>16.2</v>
      </c>
      <c r="HC88" s="79">
        <f>GU88*Prices!$B$9</f>
        <v>37.5</v>
      </c>
      <c r="HD88" s="80">
        <f t="shared" si="69"/>
        <v>158.25</v>
      </c>
      <c r="HE88" s="80">
        <f>GU88*Prices!$B$10</f>
        <v>56.25</v>
      </c>
      <c r="HF88" s="80">
        <f t="shared" si="70"/>
        <v>177</v>
      </c>
      <c r="HG88" s="80">
        <f>GU88*Prices!$B$11</f>
        <v>62.5</v>
      </c>
      <c r="HH88" s="80">
        <f t="shared" si="71"/>
        <v>183.25</v>
      </c>
      <c r="HI88" s="80">
        <f>GU88*Prices!$B$12</f>
        <v>75</v>
      </c>
      <c r="HJ88" s="80">
        <f t="shared" si="72"/>
        <v>195.75</v>
      </c>
      <c r="HK88" s="80">
        <f>GU88*Prices!$B$13</f>
        <v>81.25</v>
      </c>
      <c r="HL88" s="80">
        <f t="shared" si="73"/>
        <v>202</v>
      </c>
      <c r="HM88" s="80">
        <f>GU88*Prices!$B$14</f>
        <v>96.875</v>
      </c>
      <c r="HN88" s="80">
        <f t="shared" si="74"/>
        <v>217.625</v>
      </c>
      <c r="HO88" s="80">
        <f>GU88*Prices!$B$15</f>
        <v>109.375</v>
      </c>
      <c r="HP88" s="80">
        <f t="shared" si="75"/>
        <v>230.125</v>
      </c>
      <c r="HQ88" s="80">
        <f>GU88*Prices!$B$16</f>
        <v>153.125</v>
      </c>
      <c r="HR88" s="80">
        <f t="shared" si="76"/>
        <v>273.875</v>
      </c>
      <c r="HS88" s="80">
        <f>GU88*Prices!$B$17</f>
        <v>0</v>
      </c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P88" s="73"/>
      <c r="IQ88" s="73"/>
      <c r="IS88" s="74">
        <v>25.5</v>
      </c>
      <c r="IT88" s="49">
        <v>30</v>
      </c>
      <c r="IU88" s="55">
        <f t="shared" si="77"/>
        <v>2.5</v>
      </c>
      <c r="IV88" s="55">
        <f t="shared" si="78"/>
        <v>6.25</v>
      </c>
      <c r="IW88" s="75"/>
      <c r="IX88" s="75">
        <v>4</v>
      </c>
      <c r="IY88" s="76">
        <f t="shared" si="98"/>
        <v>0</v>
      </c>
      <c r="IZ88" s="75">
        <v>25.5</v>
      </c>
      <c r="JA88" s="77">
        <f>(IZ88*1.2)*(Prices!$B$5/32)</f>
        <v>38.25</v>
      </c>
      <c r="JB88" s="82">
        <f>(IZ88*1.3)*(Prices!$B$4/32)</f>
        <v>82.875</v>
      </c>
      <c r="JC88" s="82">
        <f>IW88*Prices!$B$2+IX88*Prices!$B$3</f>
        <v>16.2</v>
      </c>
      <c r="JD88" s="79">
        <f>IV88*Prices!$B$9</f>
        <v>37.5</v>
      </c>
      <c r="JE88" s="80">
        <f t="shared" si="79"/>
        <v>174.82499999999999</v>
      </c>
      <c r="JF88" s="80">
        <f>IV88*Prices!$B$10</f>
        <v>56.25</v>
      </c>
      <c r="JG88" s="80">
        <f t="shared" si="80"/>
        <v>193.57499999999999</v>
      </c>
      <c r="JH88" s="80">
        <f>IV88*Prices!$B$11</f>
        <v>62.5</v>
      </c>
      <c r="JI88" s="80">
        <f t="shared" si="81"/>
        <v>199.82499999999999</v>
      </c>
      <c r="JJ88" s="80">
        <f>IV88*Prices!$B$12</f>
        <v>75</v>
      </c>
      <c r="JK88" s="80">
        <f t="shared" si="82"/>
        <v>212.32499999999999</v>
      </c>
      <c r="JL88" s="80">
        <f>IV88*Prices!$B$13</f>
        <v>81.25</v>
      </c>
      <c r="JM88" s="80">
        <f t="shared" si="83"/>
        <v>218.57499999999999</v>
      </c>
      <c r="JN88" s="80">
        <f>IV88*Prices!$B$14</f>
        <v>96.875</v>
      </c>
      <c r="JO88" s="80">
        <f t="shared" si="84"/>
        <v>234.2</v>
      </c>
      <c r="JP88" s="80">
        <f>IV88*Prices!$B$15</f>
        <v>109.375</v>
      </c>
      <c r="JQ88" s="80">
        <f t="shared" si="85"/>
        <v>246.7</v>
      </c>
      <c r="JR88" s="80">
        <f>IV88*Prices!$B$16</f>
        <v>153.125</v>
      </c>
      <c r="JS88" s="80">
        <f t="shared" si="86"/>
        <v>290.45</v>
      </c>
      <c r="JT88" s="80">
        <f>IV88*Prices!$B$17</f>
        <v>0</v>
      </c>
      <c r="JU88" s="80"/>
      <c r="JV88" s="80"/>
      <c r="JW88" s="80"/>
      <c r="JX88" s="80"/>
      <c r="JY88" s="80"/>
      <c r="JZ88" s="80"/>
      <c r="KA88" s="80"/>
      <c r="KB88" s="80"/>
      <c r="KC88" s="80"/>
      <c r="KD88" s="80"/>
      <c r="KE88" s="80"/>
      <c r="KF88" s="80"/>
      <c r="KG88" s="80"/>
      <c r="KH88" s="80"/>
      <c r="KI88" s="80"/>
      <c r="KJ88" s="80"/>
      <c r="KK88" s="80"/>
      <c r="KL88" s="80"/>
      <c r="KM88" s="80"/>
      <c r="KN88" s="80"/>
      <c r="KO88" s="80"/>
      <c r="KP88" s="80"/>
      <c r="KQ88" s="80"/>
      <c r="KR88" s="80"/>
      <c r="KS88" s="80"/>
      <c r="KT88" s="80"/>
      <c r="KU88" s="80"/>
      <c r="KV88" s="80"/>
      <c r="KW88" s="80"/>
      <c r="KX88" s="80"/>
      <c r="KY88" s="80"/>
      <c r="KZ88" s="80"/>
      <c r="LA88" s="197">
        <v>0</v>
      </c>
      <c r="LB88" s="200">
        <v>0</v>
      </c>
      <c r="LC88" s="82">
        <f t="shared" si="99"/>
        <v>59.16</v>
      </c>
      <c r="LD88" s="82">
        <f t="shared" si="100"/>
        <v>78.540000000000006</v>
      </c>
      <c r="LE88" s="82">
        <f t="shared" si="101"/>
        <v>13.75</v>
      </c>
      <c r="LF88" s="82">
        <f t="shared" si="102"/>
        <v>45.41</v>
      </c>
      <c r="LG88" s="80">
        <f t="shared" si="103"/>
        <v>64.790000000000006</v>
      </c>
      <c r="LH88" s="234">
        <f t="shared" si="104"/>
        <v>0</v>
      </c>
      <c r="LI88" s="73"/>
      <c r="LK88" s="74">
        <v>25.5</v>
      </c>
      <c r="LL88" s="49">
        <v>30</v>
      </c>
      <c r="LM88" s="55">
        <f t="shared" si="87"/>
        <v>2.5</v>
      </c>
      <c r="LN88" s="55">
        <f t="shared" si="88"/>
        <v>6.25</v>
      </c>
      <c r="LO88" s="75"/>
      <c r="LP88" s="75">
        <v>4</v>
      </c>
      <c r="LQ88" s="76">
        <f t="shared" si="105"/>
        <v>0</v>
      </c>
      <c r="LR88" s="75">
        <v>25.5</v>
      </c>
      <c r="LS88" s="77">
        <f>(LR88*1.2)*(Prices!$B$5/32)</f>
        <v>38.25</v>
      </c>
      <c r="LT88" s="82">
        <f>(LR88*1.3)*(Prices!$C$4/32)</f>
        <v>66.3</v>
      </c>
      <c r="LU88" s="82">
        <f>LO88*Prices!$B$2+LP88*Prices!$B$3</f>
        <v>16.2</v>
      </c>
      <c r="LV88" s="79">
        <f>LN88*Prices!$B$9</f>
        <v>37.5</v>
      </c>
      <c r="LW88" s="80">
        <f t="shared" si="89"/>
        <v>158.25</v>
      </c>
      <c r="LX88" s="80">
        <f>LN88*Prices!$B$10</f>
        <v>56.25</v>
      </c>
      <c r="LY88" s="80">
        <f t="shared" si="90"/>
        <v>177</v>
      </c>
      <c r="LZ88" s="80">
        <f>LN88*Prices!$B$11</f>
        <v>62.5</v>
      </c>
      <c r="MA88" s="80">
        <f t="shared" si="91"/>
        <v>183.25</v>
      </c>
      <c r="MB88" s="80">
        <f>LN88*Prices!$B$12</f>
        <v>75</v>
      </c>
      <c r="MC88" s="80">
        <f t="shared" si="92"/>
        <v>195.75</v>
      </c>
      <c r="MD88" s="80">
        <f>LN88*Prices!$B$13</f>
        <v>81.25</v>
      </c>
      <c r="ME88" s="80">
        <f t="shared" si="93"/>
        <v>202</v>
      </c>
      <c r="MF88" s="80">
        <f>LN88*Prices!$B$14</f>
        <v>96.875</v>
      </c>
      <c r="MG88" s="80">
        <f t="shared" si="94"/>
        <v>217.625</v>
      </c>
      <c r="MH88" s="80">
        <f>LN88*Prices!$B$15</f>
        <v>109.375</v>
      </c>
      <c r="MI88" s="80">
        <f t="shared" si="95"/>
        <v>230.125</v>
      </c>
      <c r="MJ88" s="80">
        <f>LN88*Prices!$B$16</f>
        <v>153.125</v>
      </c>
      <c r="MK88" s="80">
        <f t="shared" si="96"/>
        <v>273.875</v>
      </c>
      <c r="ML88" s="80">
        <f>LN88*Prices!$B$17</f>
        <v>0</v>
      </c>
      <c r="MM88" s="80"/>
      <c r="MN88" s="80"/>
      <c r="MO88" s="80"/>
      <c r="MP88" s="80"/>
      <c r="MQ88" s="80"/>
      <c r="MR88" s="80"/>
      <c r="MS88" s="80"/>
      <c r="MT88" s="80"/>
      <c r="MU88" s="80"/>
      <c r="MV88" s="80"/>
      <c r="MW88" s="80"/>
      <c r="MX88" s="80"/>
      <c r="MY88" s="80"/>
      <c r="MZ88" s="80"/>
      <c r="NA88" s="80"/>
    </row>
    <row r="89" spans="1:365" ht="18" customHeight="1" x14ac:dyDescent="0.25">
      <c r="A89" s="160" t="s">
        <v>190</v>
      </c>
      <c r="B89" s="69" t="s">
        <v>93</v>
      </c>
      <c r="C89" s="69" t="str">
        <f t="shared" si="97"/>
        <v>Base Cab: Sink Cabinets (31" to 33")</v>
      </c>
      <c r="D89" s="70" t="s">
        <v>187</v>
      </c>
      <c r="E89" s="68" t="s">
        <v>111</v>
      </c>
      <c r="F89" s="267" t="s">
        <v>190</v>
      </c>
      <c r="G89" s="261">
        <f>ROUND(FD89/Prices!$B$27,0)</f>
        <v>442</v>
      </c>
      <c r="H89" s="71">
        <f>G89*Prices!$B$6+G89</f>
        <v>508.3</v>
      </c>
      <c r="I89" s="71">
        <f>ROUND(FF89/Prices!$B$27,0)</f>
        <v>491</v>
      </c>
      <c r="J89" s="71">
        <f>I89*Prices!$B$6+I89</f>
        <v>564.65</v>
      </c>
      <c r="K89" s="71">
        <f>ROUND(FH89/Prices!$B$27,0)</f>
        <v>508</v>
      </c>
      <c r="L89" s="71">
        <f>K89*Prices!$B$6+K89</f>
        <v>584.20000000000005</v>
      </c>
      <c r="M89" s="71">
        <f>ROUND(FJ89/Prices!$B$27,0)</f>
        <v>540</v>
      </c>
      <c r="N89" s="71">
        <f>M89*Prices!$B$6+M89</f>
        <v>621</v>
      </c>
      <c r="O89" s="71">
        <f>ROUND(FL89/Prices!$B$27,0)</f>
        <v>557</v>
      </c>
      <c r="P89" s="71">
        <f>O89*Prices!$B$6+O89</f>
        <v>640.54999999999995</v>
      </c>
      <c r="Q89" s="71">
        <f>ROUND(FN89/Prices!$B$27,0)</f>
        <v>598</v>
      </c>
      <c r="R89" s="71">
        <f>Q89*Prices!$B$6+Q89</f>
        <v>687.7</v>
      </c>
      <c r="S89" s="71">
        <f>ROUND(FP89/Prices!$B$27,0)</f>
        <v>630</v>
      </c>
      <c r="T89" s="71">
        <f>S89*Prices!$B$6+S89</f>
        <v>724.5</v>
      </c>
      <c r="U89" s="71">
        <f>ROUND(FR89/Prices!$B$27,0)</f>
        <v>745</v>
      </c>
      <c r="V89" s="71">
        <f>U89*Prices!$B$6+U89</f>
        <v>856.75</v>
      </c>
      <c r="W89" s="55"/>
      <c r="X89" s="55"/>
      <c r="Y89" s="55"/>
      <c r="Z89" s="55"/>
      <c r="AA89" s="55"/>
      <c r="AB89" s="71">
        <f>ROUND(HD89/Prices!$B$27,0)</f>
        <v>400</v>
      </c>
      <c r="AC89" s="71">
        <f>AB89*Prices!$B$6+AB89</f>
        <v>460</v>
      </c>
      <c r="AD89" s="71">
        <f>ROUND(HF89/Prices!$B$27,0)</f>
        <v>449</v>
      </c>
      <c r="AE89" s="71">
        <f>AD89*Prices!$B$6+AD89</f>
        <v>516.35</v>
      </c>
      <c r="AF89" s="71">
        <f>ROUND(HH89/Prices!$B$27,0)</f>
        <v>466</v>
      </c>
      <c r="AG89" s="71">
        <f>AF89*Prices!$B$6+AF89</f>
        <v>535.9</v>
      </c>
      <c r="AH89" s="71">
        <f>ROUND(HJ89/Prices!$B$27,0)</f>
        <v>499</v>
      </c>
      <c r="AI89" s="71">
        <f>AH89*Prices!$B$6+AH89</f>
        <v>573.85</v>
      </c>
      <c r="AJ89" s="71">
        <f>ROUND(HL89/Prices!$B$27,0)</f>
        <v>515</v>
      </c>
      <c r="AK89" s="71">
        <f>AJ89*Prices!$B$6+AJ89</f>
        <v>592.25</v>
      </c>
      <c r="AL89" s="71">
        <f>ROUND(HN89/Prices!$B$27,0)</f>
        <v>556</v>
      </c>
      <c r="AM89" s="71">
        <f>AL89*Prices!$B$6+AL89</f>
        <v>639.4</v>
      </c>
      <c r="AN89" s="71">
        <f>ROUND(HP89/Prices!$B$27,0)</f>
        <v>589</v>
      </c>
      <c r="AO89" s="71">
        <f>AN89*Prices!$B$6+AN89</f>
        <v>677.35</v>
      </c>
      <c r="AP89" s="71">
        <f>ROUND(HR89/Prices!$B$27,0)</f>
        <v>703</v>
      </c>
      <c r="AQ89" s="71">
        <f>AP89*Prices!$B$6+AP89</f>
        <v>808.45</v>
      </c>
      <c r="AW89" s="71">
        <f t="shared" si="106"/>
        <v>400</v>
      </c>
      <c r="AX89" s="71">
        <f t="shared" si="106"/>
        <v>460</v>
      </c>
      <c r="AY89" s="71">
        <f t="shared" si="106"/>
        <v>449</v>
      </c>
      <c r="AZ89" s="71">
        <f t="shared" si="106"/>
        <v>516.35</v>
      </c>
      <c r="BA89" s="71">
        <f t="shared" si="106"/>
        <v>466</v>
      </c>
      <c r="BB89" s="71">
        <f t="shared" si="106"/>
        <v>535.9</v>
      </c>
      <c r="BC89" s="71">
        <f t="shared" si="106"/>
        <v>499</v>
      </c>
      <c r="BD89" s="71">
        <f t="shared" si="106"/>
        <v>573.85</v>
      </c>
      <c r="BE89" s="71">
        <f t="shared" si="106"/>
        <v>515</v>
      </c>
      <c r="BF89" s="71">
        <f t="shared" si="106"/>
        <v>592.25</v>
      </c>
      <c r="BG89" s="71">
        <f t="shared" si="106"/>
        <v>556</v>
      </c>
      <c r="BH89" s="71">
        <f t="shared" si="106"/>
        <v>639.4</v>
      </c>
      <c r="BI89" s="71">
        <f t="shared" si="106"/>
        <v>589</v>
      </c>
      <c r="BJ89" s="71">
        <f t="shared" si="106"/>
        <v>677.35</v>
      </c>
      <c r="BK89" s="71">
        <f t="shared" si="106"/>
        <v>703</v>
      </c>
      <c r="BL89" s="71">
        <f t="shared" si="51"/>
        <v>808.45</v>
      </c>
      <c r="BM89" s="55"/>
      <c r="BN89" s="72"/>
      <c r="BO89" s="72"/>
      <c r="BP89" s="72"/>
      <c r="BQ89" s="72"/>
      <c r="BR89" s="72"/>
      <c r="BS89" s="72"/>
      <c r="BT89" s="55"/>
      <c r="BU89" s="71">
        <f>ROUND(JE89/Prices!$B$27,0)</f>
        <v>442</v>
      </c>
      <c r="BV89" s="71">
        <f>BU89*Prices!$B$6+BU89</f>
        <v>508.3</v>
      </c>
      <c r="BW89" s="71">
        <f>ROUND(JG89/Prices!$B$27,0)</f>
        <v>491</v>
      </c>
      <c r="BX89" s="71">
        <f>BW89*Prices!$B$6+BW89</f>
        <v>564.65</v>
      </c>
      <c r="BY89" s="71">
        <f>ROUND(JI89/Prices!$B$27,0)</f>
        <v>508</v>
      </c>
      <c r="BZ89" s="71">
        <f>BY89*Prices!$B$6+BY89</f>
        <v>584.20000000000005</v>
      </c>
      <c r="CA89" s="71">
        <f>ROUND(JK89/Prices!$B$27,0)</f>
        <v>540</v>
      </c>
      <c r="CB89" s="71">
        <f>CA89*Prices!$B$6+CA89</f>
        <v>621</v>
      </c>
      <c r="CC89" s="71">
        <f>ROUND(JM89/Prices!$B$27,0)</f>
        <v>557</v>
      </c>
      <c r="CD89" s="71">
        <f>CC89*Prices!$B$6+CC89</f>
        <v>640.54999999999995</v>
      </c>
      <c r="CE89" s="71">
        <f>ROUND(JO89/Prices!$B$27,0)</f>
        <v>598</v>
      </c>
      <c r="CF89" s="71">
        <f>CE89*Prices!$B$6+CE89</f>
        <v>687.7</v>
      </c>
      <c r="CG89" s="71">
        <f>ROUND(JQ89/Prices!$B$27,0)</f>
        <v>630</v>
      </c>
      <c r="CH89" s="71">
        <f>CG89*Prices!$B$6+CG89</f>
        <v>724.5</v>
      </c>
      <c r="CI89" s="71">
        <f>ROUND(JS89/Prices!$B$27,0)</f>
        <v>745</v>
      </c>
      <c r="CJ89" s="71">
        <f>CI89*Prices!$B$6+CI89</f>
        <v>856.75</v>
      </c>
      <c r="CK89" s="55"/>
      <c r="CL89" s="55"/>
      <c r="CM89" s="55"/>
      <c r="CN89" s="55"/>
      <c r="CO89" s="55"/>
      <c r="CP89" s="71">
        <f>ROUND(LW89/Prices!$B$27,0)</f>
        <v>400</v>
      </c>
      <c r="CQ89" s="71">
        <f>CP89*Prices!$B$6+CP89</f>
        <v>460</v>
      </c>
      <c r="CR89" s="71">
        <f>ROUND(LY89/Prices!$B$27,0)</f>
        <v>449</v>
      </c>
      <c r="CS89" s="71">
        <f>CR89*Prices!$B$6+CR89</f>
        <v>516.35</v>
      </c>
      <c r="CT89" s="71">
        <f>ROUND(MA89/Prices!$B$27,0)</f>
        <v>466</v>
      </c>
      <c r="CU89" s="71">
        <f>CT89*Prices!$B$6+CT89</f>
        <v>535.9</v>
      </c>
      <c r="CV89" s="71">
        <f>ROUND(MC89/Prices!$B$27,0)</f>
        <v>499</v>
      </c>
      <c r="CW89" s="71">
        <f>CV89*Prices!$B$6+CV89</f>
        <v>573.85</v>
      </c>
      <c r="CX89" s="71">
        <f>ROUND(ME89/Prices!$B$27,0)</f>
        <v>515</v>
      </c>
      <c r="CY89" s="71">
        <f>CX89*Prices!$B$6+CX89</f>
        <v>592.25</v>
      </c>
      <c r="CZ89" s="71">
        <f>ROUND(MG89/Prices!$B$27,0)</f>
        <v>556</v>
      </c>
      <c r="DA89" s="71">
        <f>CZ89*Prices!$B$6+CZ89</f>
        <v>639.4</v>
      </c>
      <c r="DB89" s="71">
        <f>ROUND(MI89/Prices!$B$27,0)</f>
        <v>589</v>
      </c>
      <c r="DC89" s="71">
        <f>DB89*Prices!$B$6+DB89</f>
        <v>677.35</v>
      </c>
      <c r="DD89" s="71">
        <f>ROUND(MK89/Prices!$B$27,0)</f>
        <v>703</v>
      </c>
      <c r="DE89" s="71">
        <f>DD89*Prices!$B$6+DD89</f>
        <v>808.45</v>
      </c>
      <c r="DK89" s="71">
        <f t="shared" si="107"/>
        <v>400</v>
      </c>
      <c r="DL89" s="71">
        <f t="shared" si="107"/>
        <v>460</v>
      </c>
      <c r="DM89" s="71">
        <f t="shared" si="107"/>
        <v>449</v>
      </c>
      <c r="DN89" s="71">
        <f t="shared" si="107"/>
        <v>516.35</v>
      </c>
      <c r="DO89" s="71">
        <f t="shared" si="107"/>
        <v>466</v>
      </c>
      <c r="DP89" s="71">
        <f t="shared" si="107"/>
        <v>535.9</v>
      </c>
      <c r="DQ89" s="71">
        <f t="shared" si="107"/>
        <v>499</v>
      </c>
      <c r="DR89" s="71">
        <f t="shared" si="107"/>
        <v>573.85</v>
      </c>
      <c r="DS89" s="71">
        <f t="shared" si="107"/>
        <v>515</v>
      </c>
      <c r="DT89" s="71">
        <f t="shared" si="107"/>
        <v>592.25</v>
      </c>
      <c r="DU89" s="71">
        <f t="shared" si="107"/>
        <v>556</v>
      </c>
      <c r="DV89" s="71">
        <f t="shared" si="107"/>
        <v>639.4</v>
      </c>
      <c r="DW89" s="71">
        <f t="shared" si="107"/>
        <v>589</v>
      </c>
      <c r="DX89" s="71">
        <f t="shared" si="107"/>
        <v>677.35</v>
      </c>
      <c r="DY89" s="71">
        <f t="shared" si="107"/>
        <v>703</v>
      </c>
      <c r="DZ89" s="71">
        <f t="shared" si="52"/>
        <v>808.45</v>
      </c>
      <c r="EA89" s="55"/>
      <c r="EB89" s="55"/>
      <c r="EC89" s="72"/>
      <c r="ED89" s="72"/>
      <c r="EE89" s="72"/>
      <c r="EF89" s="72"/>
      <c r="EG89" s="72"/>
      <c r="EH89" s="72"/>
      <c r="EI89" s="55"/>
      <c r="EJ89" s="55"/>
      <c r="EK89" s="55"/>
      <c r="EL89" s="55"/>
      <c r="EM89" s="55"/>
      <c r="EN89" s="55"/>
      <c r="EO89" s="73"/>
      <c r="EP89" s="73"/>
      <c r="ER89" s="74">
        <v>27</v>
      </c>
      <c r="ES89" s="49">
        <v>33</v>
      </c>
      <c r="ET89" s="55">
        <f t="shared" si="41"/>
        <v>2.75</v>
      </c>
      <c r="EU89" s="55">
        <f t="shared" si="42"/>
        <v>6.875</v>
      </c>
      <c r="EW89" s="75">
        <v>4</v>
      </c>
      <c r="EY89" s="75">
        <v>27</v>
      </c>
      <c r="EZ89" s="77">
        <f>(EY89*1.2)*(Prices!$B$5/32)</f>
        <v>40.5</v>
      </c>
      <c r="FA89" s="82">
        <f>(EY89*1.3)*(Prices!$B$4/32)</f>
        <v>87.75</v>
      </c>
      <c r="FB89" s="82">
        <f>EV89*Prices!$B$2+EW89*Prices!$B$3</f>
        <v>16.2</v>
      </c>
      <c r="FC89" s="79">
        <f>EU89*Prices!$B$9</f>
        <v>41.25</v>
      </c>
      <c r="FD89" s="80">
        <f t="shared" si="59"/>
        <v>185.7</v>
      </c>
      <c r="FE89" s="80">
        <f>EU89*Prices!$B$10</f>
        <v>61.875</v>
      </c>
      <c r="FF89" s="80">
        <f t="shared" si="60"/>
        <v>206.32499999999999</v>
      </c>
      <c r="FG89" s="80">
        <f>EU89*Prices!$B$11</f>
        <v>68.75</v>
      </c>
      <c r="FH89" s="80">
        <f t="shared" si="61"/>
        <v>213.2</v>
      </c>
      <c r="FI89" s="80">
        <f>EU89*Prices!$B$12</f>
        <v>82.5</v>
      </c>
      <c r="FJ89" s="80">
        <f t="shared" si="62"/>
        <v>226.95</v>
      </c>
      <c r="FK89" s="80">
        <f>EU89*Prices!$B$13</f>
        <v>89.375</v>
      </c>
      <c r="FL89" s="80">
        <f t="shared" si="63"/>
        <v>233.82499999999999</v>
      </c>
      <c r="FM89" s="80">
        <f>EU89*Prices!$B$14</f>
        <v>106.5625</v>
      </c>
      <c r="FN89" s="80">
        <f t="shared" si="64"/>
        <v>251.01249999999999</v>
      </c>
      <c r="FO89" s="80">
        <f>EU89*Prices!$B$15</f>
        <v>120.3125</v>
      </c>
      <c r="FP89" s="80">
        <f t="shared" si="65"/>
        <v>264.76249999999999</v>
      </c>
      <c r="FQ89" s="80">
        <f>EU89*Prices!$B$16</f>
        <v>168.4375</v>
      </c>
      <c r="FR89" s="80">
        <f t="shared" si="66"/>
        <v>312.88749999999999</v>
      </c>
      <c r="FS89" s="80">
        <f>EU89*Prices!$B$17</f>
        <v>0</v>
      </c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80"/>
      <c r="GH89" s="80"/>
      <c r="GP89" s="73"/>
      <c r="GR89" s="74">
        <v>27</v>
      </c>
      <c r="GS89" s="49">
        <v>33</v>
      </c>
      <c r="GT89" s="55">
        <f t="shared" si="67"/>
        <v>2.75</v>
      </c>
      <c r="GU89" s="55">
        <f t="shared" si="68"/>
        <v>6.875</v>
      </c>
      <c r="GV89" s="75"/>
      <c r="GW89" s="75">
        <v>4</v>
      </c>
      <c r="GX89" s="76"/>
      <c r="GY89" s="75">
        <v>27</v>
      </c>
      <c r="GZ89" s="77">
        <f>(GY89*1.2)*(Prices!$B$5/32)</f>
        <v>40.5</v>
      </c>
      <c r="HA89" s="82">
        <f>(GY89*1.3)*(Prices!$C$4/32)</f>
        <v>70.2</v>
      </c>
      <c r="HB89" s="82">
        <f>GV89*Prices!$B$2+GW89*Prices!$B$3</f>
        <v>16.2</v>
      </c>
      <c r="HC89" s="79">
        <f>GU89*Prices!$B$9</f>
        <v>41.25</v>
      </c>
      <c r="HD89" s="80">
        <f t="shared" si="69"/>
        <v>168.15</v>
      </c>
      <c r="HE89" s="80">
        <f>GU89*Prices!$B$10</f>
        <v>61.875</v>
      </c>
      <c r="HF89" s="80">
        <f t="shared" si="70"/>
        <v>188.77500000000001</v>
      </c>
      <c r="HG89" s="80">
        <f>GU89*Prices!$B$11</f>
        <v>68.75</v>
      </c>
      <c r="HH89" s="80">
        <f t="shared" si="71"/>
        <v>195.65</v>
      </c>
      <c r="HI89" s="80">
        <f>GU89*Prices!$B$12</f>
        <v>82.5</v>
      </c>
      <c r="HJ89" s="80">
        <f t="shared" si="72"/>
        <v>209.4</v>
      </c>
      <c r="HK89" s="80">
        <f>GU89*Prices!$B$13</f>
        <v>89.375</v>
      </c>
      <c r="HL89" s="80">
        <f t="shared" si="73"/>
        <v>216.27500000000001</v>
      </c>
      <c r="HM89" s="80">
        <f>GU89*Prices!$B$14</f>
        <v>106.5625</v>
      </c>
      <c r="HN89" s="80">
        <f t="shared" si="74"/>
        <v>233.46250000000001</v>
      </c>
      <c r="HO89" s="80">
        <f>GU89*Prices!$B$15</f>
        <v>120.3125</v>
      </c>
      <c r="HP89" s="80">
        <f t="shared" si="75"/>
        <v>247.21249999999998</v>
      </c>
      <c r="HQ89" s="80">
        <f>GU89*Prices!$B$16</f>
        <v>168.4375</v>
      </c>
      <c r="HR89" s="80">
        <f t="shared" si="76"/>
        <v>295.33749999999998</v>
      </c>
      <c r="HS89" s="80">
        <f>GU89*Prices!$B$17</f>
        <v>0</v>
      </c>
      <c r="HT89" s="80"/>
      <c r="HU89" s="80"/>
      <c r="HV89" s="80"/>
      <c r="HW89" s="80"/>
      <c r="HX89" s="80"/>
      <c r="HY89" s="80"/>
      <c r="HZ89" s="80"/>
      <c r="IA89" s="80"/>
      <c r="IB89" s="80"/>
      <c r="IC89" s="80"/>
      <c r="ID89" s="80"/>
      <c r="IE89" s="80"/>
      <c r="IF89" s="80"/>
      <c r="IG89" s="80"/>
      <c r="IH89" s="80"/>
      <c r="IP89" s="73"/>
      <c r="IQ89" s="73"/>
      <c r="IS89" s="74">
        <v>27</v>
      </c>
      <c r="IT89" s="49">
        <v>33</v>
      </c>
      <c r="IU89" s="55">
        <f t="shared" si="77"/>
        <v>2.75</v>
      </c>
      <c r="IV89" s="55">
        <f t="shared" si="78"/>
        <v>6.875</v>
      </c>
      <c r="IW89" s="75"/>
      <c r="IX89" s="75">
        <v>4</v>
      </c>
      <c r="IY89" s="76">
        <f t="shared" si="98"/>
        <v>0</v>
      </c>
      <c r="IZ89" s="75">
        <v>27</v>
      </c>
      <c r="JA89" s="77">
        <f>(IZ89*1.2)*(Prices!$B$5/32)</f>
        <v>40.5</v>
      </c>
      <c r="JB89" s="82">
        <f>(IZ89*1.3)*(Prices!$B$4/32)</f>
        <v>87.75</v>
      </c>
      <c r="JC89" s="82">
        <f>IW89*Prices!$B$2+IX89*Prices!$B$3</f>
        <v>16.2</v>
      </c>
      <c r="JD89" s="79">
        <f>IV89*Prices!$B$9</f>
        <v>41.25</v>
      </c>
      <c r="JE89" s="80">
        <f t="shared" si="79"/>
        <v>185.7</v>
      </c>
      <c r="JF89" s="80">
        <f>IV89*Prices!$B$10</f>
        <v>61.875</v>
      </c>
      <c r="JG89" s="80">
        <f t="shared" si="80"/>
        <v>206.32499999999999</v>
      </c>
      <c r="JH89" s="80">
        <f>IV89*Prices!$B$11</f>
        <v>68.75</v>
      </c>
      <c r="JI89" s="80">
        <f t="shared" si="81"/>
        <v>213.2</v>
      </c>
      <c r="JJ89" s="80">
        <f>IV89*Prices!$B$12</f>
        <v>82.5</v>
      </c>
      <c r="JK89" s="80">
        <f t="shared" si="82"/>
        <v>226.95</v>
      </c>
      <c r="JL89" s="80">
        <f>IV89*Prices!$B$13</f>
        <v>89.375</v>
      </c>
      <c r="JM89" s="80">
        <f t="shared" si="83"/>
        <v>233.82499999999999</v>
      </c>
      <c r="JN89" s="80">
        <f>IV89*Prices!$B$14</f>
        <v>106.5625</v>
      </c>
      <c r="JO89" s="80">
        <f t="shared" si="84"/>
        <v>251.01249999999999</v>
      </c>
      <c r="JP89" s="80">
        <f>IV89*Prices!$B$15</f>
        <v>120.3125</v>
      </c>
      <c r="JQ89" s="80">
        <f t="shared" si="85"/>
        <v>264.76249999999999</v>
      </c>
      <c r="JR89" s="80">
        <f>IV89*Prices!$B$16</f>
        <v>168.4375</v>
      </c>
      <c r="JS89" s="80">
        <f t="shared" si="86"/>
        <v>312.88749999999999</v>
      </c>
      <c r="JT89" s="80">
        <f>IV89*Prices!$B$17</f>
        <v>0</v>
      </c>
      <c r="JU89" s="80"/>
      <c r="JV89" s="80"/>
      <c r="JW89" s="80"/>
      <c r="JX89" s="80"/>
      <c r="JY89" s="80"/>
      <c r="JZ89" s="80"/>
      <c r="KA89" s="80"/>
      <c r="KB89" s="80"/>
      <c r="KC89" s="80"/>
      <c r="KD89" s="80"/>
      <c r="KE89" s="80"/>
      <c r="KF89" s="80"/>
      <c r="KG89" s="80"/>
      <c r="KH89" s="80"/>
      <c r="KI89" s="80"/>
      <c r="KJ89" s="80"/>
      <c r="KK89" s="80"/>
      <c r="KL89" s="80"/>
      <c r="KM89" s="80"/>
      <c r="KN89" s="80"/>
      <c r="KO89" s="80"/>
      <c r="KP89" s="80"/>
      <c r="KQ89" s="80"/>
      <c r="KR89" s="80"/>
      <c r="KS89" s="80"/>
      <c r="KT89" s="80"/>
      <c r="KU89" s="80"/>
      <c r="KV89" s="80"/>
      <c r="KW89" s="80"/>
      <c r="KX89" s="80"/>
      <c r="KY89" s="80"/>
      <c r="KZ89" s="80"/>
      <c r="LA89" s="197">
        <v>0</v>
      </c>
      <c r="LB89" s="200">
        <v>0</v>
      </c>
      <c r="LC89" s="82">
        <f t="shared" si="99"/>
        <v>62.639999999999993</v>
      </c>
      <c r="LD89" s="82">
        <f t="shared" si="100"/>
        <v>83.16</v>
      </c>
      <c r="LE89" s="82">
        <f t="shared" si="101"/>
        <v>15.125</v>
      </c>
      <c r="LF89" s="82">
        <f t="shared" si="102"/>
        <v>47.514999999999993</v>
      </c>
      <c r="LG89" s="80">
        <f t="shared" si="103"/>
        <v>68.034999999999997</v>
      </c>
      <c r="LH89" s="234">
        <f t="shared" si="104"/>
        <v>0</v>
      </c>
      <c r="LI89" s="73"/>
      <c r="LK89" s="74">
        <v>27</v>
      </c>
      <c r="LL89" s="49">
        <v>33</v>
      </c>
      <c r="LM89" s="55">
        <f t="shared" si="87"/>
        <v>2.75</v>
      </c>
      <c r="LN89" s="55">
        <f t="shared" si="88"/>
        <v>6.875</v>
      </c>
      <c r="LO89" s="75"/>
      <c r="LP89" s="75">
        <v>4</v>
      </c>
      <c r="LQ89" s="76">
        <f t="shared" si="105"/>
        <v>0</v>
      </c>
      <c r="LR89" s="75">
        <v>27</v>
      </c>
      <c r="LS89" s="77">
        <f>(LR89*1.2)*(Prices!$B$5/32)</f>
        <v>40.5</v>
      </c>
      <c r="LT89" s="82">
        <f>(LR89*1.3)*(Prices!$C$4/32)</f>
        <v>70.2</v>
      </c>
      <c r="LU89" s="82">
        <f>LO89*Prices!$B$2+LP89*Prices!$B$3</f>
        <v>16.2</v>
      </c>
      <c r="LV89" s="79">
        <f>LN89*Prices!$B$9</f>
        <v>41.25</v>
      </c>
      <c r="LW89" s="80">
        <f t="shared" si="89"/>
        <v>168.15</v>
      </c>
      <c r="LX89" s="80">
        <f>LN89*Prices!$B$10</f>
        <v>61.875</v>
      </c>
      <c r="LY89" s="80">
        <f t="shared" si="90"/>
        <v>188.77500000000001</v>
      </c>
      <c r="LZ89" s="80">
        <f>LN89*Prices!$B$11</f>
        <v>68.75</v>
      </c>
      <c r="MA89" s="80">
        <f t="shared" si="91"/>
        <v>195.65</v>
      </c>
      <c r="MB89" s="80">
        <f>LN89*Prices!$B$12</f>
        <v>82.5</v>
      </c>
      <c r="MC89" s="80">
        <f t="shared" si="92"/>
        <v>209.4</v>
      </c>
      <c r="MD89" s="80">
        <f>LN89*Prices!$B$13</f>
        <v>89.375</v>
      </c>
      <c r="ME89" s="80">
        <f t="shared" si="93"/>
        <v>216.27500000000001</v>
      </c>
      <c r="MF89" s="80">
        <f>LN89*Prices!$B$14</f>
        <v>106.5625</v>
      </c>
      <c r="MG89" s="80">
        <f t="shared" si="94"/>
        <v>233.46250000000001</v>
      </c>
      <c r="MH89" s="80">
        <f>LN89*Prices!$B$15</f>
        <v>120.3125</v>
      </c>
      <c r="MI89" s="80">
        <f t="shared" si="95"/>
        <v>247.21249999999998</v>
      </c>
      <c r="MJ89" s="80">
        <f>LN89*Prices!$B$16</f>
        <v>168.4375</v>
      </c>
      <c r="MK89" s="80">
        <f t="shared" si="96"/>
        <v>295.33749999999998</v>
      </c>
      <c r="ML89" s="80">
        <f>LN89*Prices!$B$17</f>
        <v>0</v>
      </c>
      <c r="MM89" s="80"/>
      <c r="MN89" s="80"/>
      <c r="MO89" s="80"/>
      <c r="MP89" s="80"/>
      <c r="MQ89" s="80"/>
      <c r="MR89" s="80"/>
      <c r="MS89" s="80"/>
      <c r="MT89" s="80"/>
      <c r="MU89" s="80"/>
      <c r="MV89" s="80"/>
      <c r="MW89" s="80"/>
      <c r="MX89" s="80"/>
      <c r="MY89" s="80"/>
      <c r="MZ89" s="80"/>
      <c r="NA89" s="80"/>
    </row>
    <row r="90" spans="1:365" ht="18" customHeight="1" thickBot="1" x14ac:dyDescent="0.3">
      <c r="A90" s="174" t="s">
        <v>191</v>
      </c>
      <c r="B90" s="176" t="s">
        <v>93</v>
      </c>
      <c r="C90" s="176" t="str">
        <f t="shared" si="97"/>
        <v>Base Cab: Sink Cabinets (34" to 36")</v>
      </c>
      <c r="D90" s="177" t="s">
        <v>187</v>
      </c>
      <c r="E90" s="180" t="s">
        <v>113</v>
      </c>
      <c r="F90" s="271" t="s">
        <v>191</v>
      </c>
      <c r="G90" s="261">
        <f>ROUND(FD90/Prices!$B$27,0)</f>
        <v>467</v>
      </c>
      <c r="H90" s="71">
        <f>G90*Prices!$B$6+G90</f>
        <v>537.04999999999995</v>
      </c>
      <c r="I90" s="71">
        <f>ROUND(FF90/Prices!$B$27,0)</f>
        <v>520</v>
      </c>
      <c r="J90" s="71">
        <f>I90*Prices!$B$6+I90</f>
        <v>598</v>
      </c>
      <c r="K90" s="71">
        <f>ROUND(FH90/Prices!$B$27,0)</f>
        <v>538</v>
      </c>
      <c r="L90" s="71">
        <f>K90*Prices!$B$6+K90</f>
        <v>618.70000000000005</v>
      </c>
      <c r="M90" s="71">
        <f>ROUND(FJ90/Prices!$B$27,0)</f>
        <v>574</v>
      </c>
      <c r="N90" s="71">
        <f>M90*Prices!$B$6+M90</f>
        <v>660.1</v>
      </c>
      <c r="O90" s="71">
        <f>ROUND(FL90/Prices!$B$27,0)</f>
        <v>592</v>
      </c>
      <c r="P90" s="71">
        <f>O90*Prices!$B$6+O90</f>
        <v>680.8</v>
      </c>
      <c r="Q90" s="71">
        <f>ROUND(FN90/Prices!$B$27,0)</f>
        <v>637</v>
      </c>
      <c r="R90" s="71">
        <f>Q90*Prices!$B$6+Q90</f>
        <v>732.55</v>
      </c>
      <c r="S90" s="71">
        <f>ROUND(FP90/Prices!$B$27,0)</f>
        <v>672</v>
      </c>
      <c r="T90" s="71">
        <f>S90*Prices!$B$6+S90</f>
        <v>772.8</v>
      </c>
      <c r="U90" s="71">
        <f>ROUND(FR90/Prices!$B$27,0)</f>
        <v>797</v>
      </c>
      <c r="V90" s="71">
        <f>U90*Prices!$B$6+U90</f>
        <v>916.55</v>
      </c>
      <c r="W90" s="55"/>
      <c r="X90" s="55"/>
      <c r="Y90" s="55"/>
      <c r="Z90" s="55"/>
      <c r="AA90" s="55"/>
      <c r="AB90" s="71">
        <f>ROUND(HD90/Prices!$B$27,0)</f>
        <v>423</v>
      </c>
      <c r="AC90" s="71">
        <f>AB90*Prices!$B$6+AB90</f>
        <v>486.45</v>
      </c>
      <c r="AD90" s="71">
        <f>ROUND(HF90/Prices!$B$27,0)</f>
        <v>477</v>
      </c>
      <c r="AE90" s="71">
        <f>AD90*Prices!$B$6+AD90</f>
        <v>548.54999999999995</v>
      </c>
      <c r="AF90" s="71">
        <f>ROUND(HH90/Prices!$B$27,0)</f>
        <v>494</v>
      </c>
      <c r="AG90" s="71">
        <f>AF90*Prices!$B$6+AF90</f>
        <v>568.1</v>
      </c>
      <c r="AH90" s="71">
        <f>ROUND(HJ90/Prices!$B$27,0)</f>
        <v>530</v>
      </c>
      <c r="AI90" s="71">
        <f>AH90*Prices!$B$6+AH90</f>
        <v>609.5</v>
      </c>
      <c r="AJ90" s="71">
        <f>ROUND(HL90/Prices!$B$27,0)</f>
        <v>548</v>
      </c>
      <c r="AK90" s="71">
        <f>AJ90*Prices!$B$6+AJ90</f>
        <v>630.20000000000005</v>
      </c>
      <c r="AL90" s="71">
        <f>ROUND(HN90/Prices!$B$27,0)</f>
        <v>593</v>
      </c>
      <c r="AM90" s="71">
        <f>AL90*Prices!$B$6+AL90</f>
        <v>681.95</v>
      </c>
      <c r="AN90" s="71">
        <f>ROUND(HP90/Prices!$B$27,0)</f>
        <v>628</v>
      </c>
      <c r="AO90" s="71">
        <f>AN90*Prices!$B$6+AN90</f>
        <v>722.2</v>
      </c>
      <c r="AP90" s="71">
        <f>ROUND(HR90/Prices!$B$27,0)</f>
        <v>753</v>
      </c>
      <c r="AQ90" s="71">
        <f>AP90*Prices!$B$6+AP90</f>
        <v>865.95</v>
      </c>
      <c r="AW90" s="71">
        <f t="shared" si="106"/>
        <v>423</v>
      </c>
      <c r="AX90" s="71">
        <f t="shared" si="106"/>
        <v>486.45</v>
      </c>
      <c r="AY90" s="71">
        <f t="shared" si="106"/>
        <v>477</v>
      </c>
      <c r="AZ90" s="71">
        <f t="shared" si="106"/>
        <v>548.54999999999995</v>
      </c>
      <c r="BA90" s="71">
        <f t="shared" si="106"/>
        <v>494</v>
      </c>
      <c r="BB90" s="71">
        <f t="shared" si="106"/>
        <v>568.1</v>
      </c>
      <c r="BC90" s="71">
        <f t="shared" si="106"/>
        <v>530</v>
      </c>
      <c r="BD90" s="71">
        <f t="shared" si="106"/>
        <v>609.5</v>
      </c>
      <c r="BE90" s="71">
        <f t="shared" si="106"/>
        <v>548</v>
      </c>
      <c r="BF90" s="71">
        <f t="shared" si="106"/>
        <v>630.20000000000005</v>
      </c>
      <c r="BG90" s="71">
        <f t="shared" si="106"/>
        <v>593</v>
      </c>
      <c r="BH90" s="71">
        <f t="shared" si="106"/>
        <v>681.95</v>
      </c>
      <c r="BI90" s="71">
        <f t="shared" si="106"/>
        <v>628</v>
      </c>
      <c r="BJ90" s="71">
        <f t="shared" si="106"/>
        <v>722.2</v>
      </c>
      <c r="BK90" s="71">
        <f t="shared" si="106"/>
        <v>753</v>
      </c>
      <c r="BL90" s="71">
        <f t="shared" si="51"/>
        <v>865.95</v>
      </c>
      <c r="BM90" s="55"/>
      <c r="BN90" s="72"/>
      <c r="BO90" s="72"/>
      <c r="BP90" s="72"/>
      <c r="BQ90" s="72"/>
      <c r="BR90" s="72"/>
      <c r="BS90" s="72"/>
      <c r="BT90" s="55"/>
      <c r="BU90" s="71">
        <f>ROUND(JE90/Prices!$B$27,0)</f>
        <v>467</v>
      </c>
      <c r="BV90" s="71">
        <f>BU90*Prices!$B$6+BU90</f>
        <v>537.04999999999995</v>
      </c>
      <c r="BW90" s="71">
        <f>ROUND(JG90/Prices!$B$27,0)</f>
        <v>520</v>
      </c>
      <c r="BX90" s="71">
        <f>BW90*Prices!$B$6+BW90</f>
        <v>598</v>
      </c>
      <c r="BY90" s="71">
        <f>ROUND(JI90/Prices!$B$27,0)</f>
        <v>538</v>
      </c>
      <c r="BZ90" s="71">
        <f>BY90*Prices!$B$6+BY90</f>
        <v>618.70000000000005</v>
      </c>
      <c r="CA90" s="71">
        <f>ROUND(JK90/Prices!$B$27,0)</f>
        <v>574</v>
      </c>
      <c r="CB90" s="71">
        <f>CA90*Prices!$B$6+CA90</f>
        <v>660.1</v>
      </c>
      <c r="CC90" s="71">
        <f>ROUND(JM90/Prices!$B$27,0)</f>
        <v>592</v>
      </c>
      <c r="CD90" s="71">
        <f>CC90*Prices!$B$6+CC90</f>
        <v>680.8</v>
      </c>
      <c r="CE90" s="71">
        <f>ROUND(JO90/Prices!$B$27,0)</f>
        <v>637</v>
      </c>
      <c r="CF90" s="71">
        <f>CE90*Prices!$B$6+CE90</f>
        <v>732.55</v>
      </c>
      <c r="CG90" s="71">
        <f>ROUND(JQ90/Prices!$B$27,0)</f>
        <v>672</v>
      </c>
      <c r="CH90" s="71">
        <f>CG90*Prices!$B$6+CG90</f>
        <v>772.8</v>
      </c>
      <c r="CI90" s="71">
        <f>ROUND(JS90/Prices!$B$27,0)</f>
        <v>797</v>
      </c>
      <c r="CJ90" s="71">
        <f>CI90*Prices!$B$6+CI90</f>
        <v>916.55</v>
      </c>
      <c r="CK90" s="55"/>
      <c r="CL90" s="55"/>
      <c r="CM90" s="55"/>
      <c r="CN90" s="55"/>
      <c r="CO90" s="55"/>
      <c r="CP90" s="71">
        <f>ROUND(LW90/Prices!$B$27,0)</f>
        <v>423</v>
      </c>
      <c r="CQ90" s="71">
        <f>CP90*Prices!$B$6+CP90</f>
        <v>486.45</v>
      </c>
      <c r="CR90" s="71">
        <f>ROUND(LY90/Prices!$B$27,0)</f>
        <v>477</v>
      </c>
      <c r="CS90" s="71">
        <f>CR90*Prices!$B$6+CR90</f>
        <v>548.54999999999995</v>
      </c>
      <c r="CT90" s="71">
        <f>ROUND(MA90/Prices!$B$27,0)</f>
        <v>494</v>
      </c>
      <c r="CU90" s="71">
        <f>CT90*Prices!$B$6+CT90</f>
        <v>568.1</v>
      </c>
      <c r="CV90" s="71">
        <f>ROUND(MC90/Prices!$B$27,0)</f>
        <v>530</v>
      </c>
      <c r="CW90" s="71">
        <f>CV90*Prices!$B$6+CV90</f>
        <v>609.5</v>
      </c>
      <c r="CX90" s="71">
        <f>ROUND(ME90/Prices!$B$27,0)</f>
        <v>548</v>
      </c>
      <c r="CY90" s="71">
        <f>CX90*Prices!$B$6+CX90</f>
        <v>630.20000000000005</v>
      </c>
      <c r="CZ90" s="71">
        <f>ROUND(MG90/Prices!$B$27,0)</f>
        <v>593</v>
      </c>
      <c r="DA90" s="71">
        <f>CZ90*Prices!$B$6+CZ90</f>
        <v>681.95</v>
      </c>
      <c r="DB90" s="71">
        <f>ROUND(MI90/Prices!$B$27,0)</f>
        <v>628</v>
      </c>
      <c r="DC90" s="71">
        <f>DB90*Prices!$B$6+DB90</f>
        <v>722.2</v>
      </c>
      <c r="DD90" s="71">
        <f>ROUND(MK90/Prices!$B$27,0)</f>
        <v>753</v>
      </c>
      <c r="DE90" s="71">
        <f>DD90*Prices!$B$6+DD90</f>
        <v>865.95</v>
      </c>
      <c r="DK90" s="71">
        <f t="shared" si="107"/>
        <v>423</v>
      </c>
      <c r="DL90" s="71">
        <f t="shared" si="107"/>
        <v>486.45</v>
      </c>
      <c r="DM90" s="71">
        <f t="shared" si="107"/>
        <v>477</v>
      </c>
      <c r="DN90" s="71">
        <f t="shared" si="107"/>
        <v>548.54999999999995</v>
      </c>
      <c r="DO90" s="71">
        <f t="shared" si="107"/>
        <v>494</v>
      </c>
      <c r="DP90" s="71">
        <f t="shared" si="107"/>
        <v>568.1</v>
      </c>
      <c r="DQ90" s="71">
        <f t="shared" si="107"/>
        <v>530</v>
      </c>
      <c r="DR90" s="71">
        <f t="shared" si="107"/>
        <v>609.5</v>
      </c>
      <c r="DS90" s="71">
        <f t="shared" si="107"/>
        <v>548</v>
      </c>
      <c r="DT90" s="71">
        <f t="shared" si="107"/>
        <v>630.20000000000005</v>
      </c>
      <c r="DU90" s="71">
        <f t="shared" si="107"/>
        <v>593</v>
      </c>
      <c r="DV90" s="71">
        <f t="shared" si="107"/>
        <v>681.95</v>
      </c>
      <c r="DW90" s="71">
        <f t="shared" si="107"/>
        <v>628</v>
      </c>
      <c r="DX90" s="71">
        <f t="shared" si="107"/>
        <v>722.2</v>
      </c>
      <c r="DY90" s="71">
        <f t="shared" si="107"/>
        <v>753</v>
      </c>
      <c r="DZ90" s="71">
        <f t="shared" si="52"/>
        <v>865.95</v>
      </c>
      <c r="EA90" s="55"/>
      <c r="EB90" s="55"/>
      <c r="EC90" s="72"/>
      <c r="ED90" s="72"/>
      <c r="EE90" s="72"/>
      <c r="EF90" s="72"/>
      <c r="EG90" s="72"/>
      <c r="EH90" s="72"/>
      <c r="EI90" s="55"/>
      <c r="EJ90" s="55"/>
      <c r="EK90" s="55"/>
      <c r="EL90" s="55"/>
      <c r="EM90" s="55"/>
      <c r="EN90" s="55"/>
      <c r="EO90" s="73"/>
      <c r="EP90" s="73"/>
      <c r="ER90" s="74">
        <v>28.5</v>
      </c>
      <c r="ES90" s="49">
        <v>36</v>
      </c>
      <c r="ET90" s="55">
        <f t="shared" si="41"/>
        <v>3</v>
      </c>
      <c r="EU90" s="55">
        <f t="shared" si="42"/>
        <v>7.5</v>
      </c>
      <c r="EW90" s="75">
        <v>4</v>
      </c>
      <c r="EY90" s="75">
        <v>28.4</v>
      </c>
      <c r="EZ90" s="77">
        <f>(EY90*1.2)*(Prices!$B$5/32)</f>
        <v>42.599999999999994</v>
      </c>
      <c r="FA90" s="82">
        <f>(EY90*1.3)*(Prices!$B$4/32)</f>
        <v>92.300000000000011</v>
      </c>
      <c r="FB90" s="82">
        <f>EV90*Prices!$B$2+EW90*Prices!$B$3</f>
        <v>16.2</v>
      </c>
      <c r="FC90" s="79">
        <f>EU90*Prices!$B$9</f>
        <v>45</v>
      </c>
      <c r="FD90" s="80">
        <f t="shared" si="59"/>
        <v>196.1</v>
      </c>
      <c r="FE90" s="80">
        <f>EU90*Prices!$B$10</f>
        <v>67.5</v>
      </c>
      <c r="FF90" s="80">
        <f t="shared" si="60"/>
        <v>218.6</v>
      </c>
      <c r="FG90" s="80">
        <f>EU90*Prices!$B$11</f>
        <v>75</v>
      </c>
      <c r="FH90" s="80">
        <f t="shared" si="61"/>
        <v>226.1</v>
      </c>
      <c r="FI90" s="80">
        <f>EU90*Prices!$B$12</f>
        <v>90</v>
      </c>
      <c r="FJ90" s="80">
        <f t="shared" si="62"/>
        <v>241.1</v>
      </c>
      <c r="FK90" s="80">
        <f>EU90*Prices!$B$13</f>
        <v>97.5</v>
      </c>
      <c r="FL90" s="80">
        <f t="shared" si="63"/>
        <v>248.6</v>
      </c>
      <c r="FM90" s="80">
        <f>EU90*Prices!$B$14</f>
        <v>116.25</v>
      </c>
      <c r="FN90" s="80">
        <f t="shared" si="64"/>
        <v>267.35000000000002</v>
      </c>
      <c r="FO90" s="80">
        <f>EU90*Prices!$B$15</f>
        <v>131.25</v>
      </c>
      <c r="FP90" s="80">
        <f t="shared" si="65"/>
        <v>282.35000000000002</v>
      </c>
      <c r="FQ90" s="80">
        <f>EU90*Prices!$B$16</f>
        <v>183.75</v>
      </c>
      <c r="FR90" s="80">
        <f t="shared" si="66"/>
        <v>334.85</v>
      </c>
      <c r="FS90" s="80">
        <f>EU90*Prices!$B$17</f>
        <v>0</v>
      </c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80"/>
      <c r="GF90" s="80"/>
      <c r="GG90" s="80"/>
      <c r="GH90" s="80"/>
      <c r="GP90" s="73"/>
      <c r="GR90" s="74">
        <v>28.5</v>
      </c>
      <c r="GS90" s="49">
        <v>36</v>
      </c>
      <c r="GT90" s="55">
        <f t="shared" si="67"/>
        <v>3</v>
      </c>
      <c r="GU90" s="55">
        <f t="shared" si="68"/>
        <v>7.5</v>
      </c>
      <c r="GV90" s="75"/>
      <c r="GW90" s="75">
        <v>4</v>
      </c>
      <c r="GX90" s="76"/>
      <c r="GY90" s="75">
        <v>28.4</v>
      </c>
      <c r="GZ90" s="77">
        <f>(GY90*1.2)*(Prices!$B$5/32)</f>
        <v>42.599999999999994</v>
      </c>
      <c r="HA90" s="82">
        <f>(GY90*1.3)*(Prices!$C$4/32)</f>
        <v>73.84</v>
      </c>
      <c r="HB90" s="82">
        <f>GV90*Prices!$B$2+GW90*Prices!$B$3</f>
        <v>16.2</v>
      </c>
      <c r="HC90" s="79">
        <f>GU90*Prices!$B$9</f>
        <v>45</v>
      </c>
      <c r="HD90" s="80">
        <f t="shared" si="69"/>
        <v>177.64000000000001</v>
      </c>
      <c r="HE90" s="80">
        <f>GU90*Prices!$B$10</f>
        <v>67.5</v>
      </c>
      <c r="HF90" s="80">
        <f t="shared" si="70"/>
        <v>200.14000000000001</v>
      </c>
      <c r="HG90" s="80">
        <f>GU90*Prices!$B$11</f>
        <v>75</v>
      </c>
      <c r="HH90" s="80">
        <f t="shared" si="71"/>
        <v>207.64000000000001</v>
      </c>
      <c r="HI90" s="80">
        <f>GU90*Prices!$B$12</f>
        <v>90</v>
      </c>
      <c r="HJ90" s="80">
        <f t="shared" si="72"/>
        <v>222.64000000000001</v>
      </c>
      <c r="HK90" s="80">
        <f>GU90*Prices!$B$13</f>
        <v>97.5</v>
      </c>
      <c r="HL90" s="80">
        <f t="shared" si="73"/>
        <v>230.14000000000001</v>
      </c>
      <c r="HM90" s="80">
        <f>GU90*Prices!$B$14</f>
        <v>116.25</v>
      </c>
      <c r="HN90" s="80">
        <f t="shared" si="74"/>
        <v>248.89</v>
      </c>
      <c r="HO90" s="80">
        <f>GU90*Prices!$B$15</f>
        <v>131.25</v>
      </c>
      <c r="HP90" s="80">
        <f t="shared" si="75"/>
        <v>263.89</v>
      </c>
      <c r="HQ90" s="80">
        <f>GU90*Prices!$B$16</f>
        <v>183.75</v>
      </c>
      <c r="HR90" s="80">
        <f t="shared" si="76"/>
        <v>316.39</v>
      </c>
      <c r="HS90" s="80">
        <f>GU90*Prices!$B$17</f>
        <v>0</v>
      </c>
      <c r="HT90" s="80"/>
      <c r="HU90" s="80"/>
      <c r="HV90" s="80"/>
      <c r="HW90" s="80"/>
      <c r="HX90" s="80"/>
      <c r="HY90" s="80"/>
      <c r="HZ90" s="80"/>
      <c r="IA90" s="80"/>
      <c r="IB90" s="80"/>
      <c r="IC90" s="80"/>
      <c r="ID90" s="80"/>
      <c r="IE90" s="80"/>
      <c r="IF90" s="80"/>
      <c r="IG90" s="80"/>
      <c r="IH90" s="80"/>
      <c r="IP90" s="73"/>
      <c r="IQ90" s="73"/>
      <c r="IS90" s="74">
        <v>28.5</v>
      </c>
      <c r="IT90" s="49">
        <v>36</v>
      </c>
      <c r="IU90" s="55">
        <f t="shared" si="77"/>
        <v>3</v>
      </c>
      <c r="IV90" s="55">
        <f t="shared" si="78"/>
        <v>7.5</v>
      </c>
      <c r="IW90" s="75"/>
      <c r="IX90" s="75">
        <v>4</v>
      </c>
      <c r="IY90" s="76">
        <f t="shared" si="98"/>
        <v>0</v>
      </c>
      <c r="IZ90" s="75">
        <v>28.4</v>
      </c>
      <c r="JA90" s="77">
        <f>(IZ90*1.2)*(Prices!$B$5/32)</f>
        <v>42.599999999999994</v>
      </c>
      <c r="JB90" s="82">
        <f>(IZ90*1.3)*(Prices!$B$4/32)</f>
        <v>92.300000000000011</v>
      </c>
      <c r="JC90" s="82">
        <f>IW90*Prices!$B$2+IX90*Prices!$B$3</f>
        <v>16.2</v>
      </c>
      <c r="JD90" s="79">
        <f>IV90*Prices!$B$9</f>
        <v>45</v>
      </c>
      <c r="JE90" s="80">
        <f t="shared" si="79"/>
        <v>196.1</v>
      </c>
      <c r="JF90" s="80">
        <f>IV90*Prices!$B$10</f>
        <v>67.5</v>
      </c>
      <c r="JG90" s="80">
        <f t="shared" si="80"/>
        <v>218.6</v>
      </c>
      <c r="JH90" s="80">
        <f>IV90*Prices!$B$11</f>
        <v>75</v>
      </c>
      <c r="JI90" s="80">
        <f t="shared" si="81"/>
        <v>226.1</v>
      </c>
      <c r="JJ90" s="80">
        <f>IV90*Prices!$B$12</f>
        <v>90</v>
      </c>
      <c r="JK90" s="80">
        <f t="shared" si="82"/>
        <v>241.1</v>
      </c>
      <c r="JL90" s="80">
        <f>IV90*Prices!$B$13</f>
        <v>97.5</v>
      </c>
      <c r="JM90" s="80">
        <f t="shared" si="83"/>
        <v>248.6</v>
      </c>
      <c r="JN90" s="80">
        <f>IV90*Prices!$B$14</f>
        <v>116.25</v>
      </c>
      <c r="JO90" s="80">
        <f t="shared" si="84"/>
        <v>267.35000000000002</v>
      </c>
      <c r="JP90" s="80">
        <f>IV90*Prices!$B$15</f>
        <v>131.25</v>
      </c>
      <c r="JQ90" s="80">
        <f t="shared" si="85"/>
        <v>282.35000000000002</v>
      </c>
      <c r="JR90" s="80">
        <f>IV90*Prices!$B$16</f>
        <v>183.75</v>
      </c>
      <c r="JS90" s="80">
        <f t="shared" si="86"/>
        <v>334.85</v>
      </c>
      <c r="JT90" s="80">
        <f>IV90*Prices!$B$17</f>
        <v>0</v>
      </c>
      <c r="JU90" s="80"/>
      <c r="JV90" s="80"/>
      <c r="JW90" s="80"/>
      <c r="JX90" s="80"/>
      <c r="JY90" s="80"/>
      <c r="JZ90" s="80"/>
      <c r="KA90" s="80"/>
      <c r="KB90" s="80"/>
      <c r="KC90" s="80"/>
      <c r="KD90" s="80"/>
      <c r="KE90" s="80"/>
      <c r="KF90" s="80"/>
      <c r="KG90" s="80"/>
      <c r="KH90" s="80"/>
      <c r="KI90" s="80"/>
      <c r="KJ90" s="80"/>
      <c r="KK90" s="80"/>
      <c r="KL90" s="80"/>
      <c r="KM90" s="80"/>
      <c r="KN90" s="80"/>
      <c r="KO90" s="80"/>
      <c r="KP90" s="80"/>
      <c r="KQ90" s="80"/>
      <c r="KR90" s="80"/>
      <c r="KS90" s="80"/>
      <c r="KT90" s="80"/>
      <c r="KU90" s="80"/>
      <c r="KV90" s="80"/>
      <c r="KW90" s="80"/>
      <c r="KX90" s="80"/>
      <c r="KY90" s="80"/>
      <c r="KZ90" s="80"/>
      <c r="LA90" s="197">
        <v>0</v>
      </c>
      <c r="LB90" s="200">
        <v>0</v>
      </c>
      <c r="LC90" s="82">
        <f t="shared" si="99"/>
        <v>66.11999999999999</v>
      </c>
      <c r="LD90" s="82">
        <f t="shared" si="100"/>
        <v>87.78</v>
      </c>
      <c r="LE90" s="82">
        <f t="shared" si="101"/>
        <v>16.5</v>
      </c>
      <c r="LF90" s="82">
        <f t="shared" si="102"/>
        <v>49.61999999999999</v>
      </c>
      <c r="LG90" s="80">
        <f t="shared" si="103"/>
        <v>71.28</v>
      </c>
      <c r="LH90" s="234">
        <f t="shared" si="104"/>
        <v>0</v>
      </c>
      <c r="LI90" s="73"/>
      <c r="LK90" s="74">
        <v>28.5</v>
      </c>
      <c r="LL90" s="49">
        <v>36</v>
      </c>
      <c r="LM90" s="55">
        <f t="shared" si="87"/>
        <v>3</v>
      </c>
      <c r="LN90" s="55">
        <f t="shared" si="88"/>
        <v>7.5</v>
      </c>
      <c r="LO90" s="75"/>
      <c r="LP90" s="75">
        <v>4</v>
      </c>
      <c r="LQ90" s="76">
        <f t="shared" si="105"/>
        <v>0</v>
      </c>
      <c r="LR90" s="75">
        <v>28.4</v>
      </c>
      <c r="LS90" s="77">
        <f>(LR90*1.2)*(Prices!$B$5/32)</f>
        <v>42.599999999999994</v>
      </c>
      <c r="LT90" s="82">
        <f>(LR90*1.3)*(Prices!$C$4/32)</f>
        <v>73.84</v>
      </c>
      <c r="LU90" s="82">
        <f>LO90*Prices!$B$2+LP90*Prices!$B$3</f>
        <v>16.2</v>
      </c>
      <c r="LV90" s="79">
        <f>LN90*Prices!$B$9</f>
        <v>45</v>
      </c>
      <c r="LW90" s="80">
        <f t="shared" si="89"/>
        <v>177.64000000000001</v>
      </c>
      <c r="LX90" s="80">
        <f>LN90*Prices!$B$10</f>
        <v>67.5</v>
      </c>
      <c r="LY90" s="80">
        <f t="shared" si="90"/>
        <v>200.14000000000001</v>
      </c>
      <c r="LZ90" s="80">
        <f>LN90*Prices!$B$11</f>
        <v>75</v>
      </c>
      <c r="MA90" s="80">
        <f t="shared" si="91"/>
        <v>207.64000000000001</v>
      </c>
      <c r="MB90" s="80">
        <f>LN90*Prices!$B$12</f>
        <v>90</v>
      </c>
      <c r="MC90" s="80">
        <f t="shared" si="92"/>
        <v>222.64000000000001</v>
      </c>
      <c r="MD90" s="80">
        <f>LN90*Prices!$B$13</f>
        <v>97.5</v>
      </c>
      <c r="ME90" s="80">
        <f t="shared" si="93"/>
        <v>230.14000000000001</v>
      </c>
      <c r="MF90" s="80">
        <f>LN90*Prices!$B$14</f>
        <v>116.25</v>
      </c>
      <c r="MG90" s="80">
        <f t="shared" si="94"/>
        <v>248.89</v>
      </c>
      <c r="MH90" s="80">
        <f>LN90*Prices!$B$15</f>
        <v>131.25</v>
      </c>
      <c r="MI90" s="80">
        <f t="shared" si="95"/>
        <v>263.89</v>
      </c>
      <c r="MJ90" s="80">
        <f>LN90*Prices!$B$16</f>
        <v>183.75</v>
      </c>
      <c r="MK90" s="80">
        <f t="shared" si="96"/>
        <v>316.39</v>
      </c>
      <c r="ML90" s="80">
        <f>LN90*Prices!$B$17</f>
        <v>0</v>
      </c>
      <c r="MM90" s="80"/>
      <c r="MN90" s="80"/>
      <c r="MO90" s="80"/>
      <c r="MP90" s="80"/>
      <c r="MQ90" s="80"/>
      <c r="MR90" s="80"/>
      <c r="MS90" s="80"/>
      <c r="MT90" s="80"/>
      <c r="MU90" s="80"/>
      <c r="MV90" s="80"/>
      <c r="MW90" s="80"/>
      <c r="MX90" s="80"/>
      <c r="MY90" s="80"/>
      <c r="MZ90" s="80"/>
      <c r="NA90" s="80"/>
    </row>
    <row r="91" spans="1:365" ht="18" customHeight="1" thickBot="1" x14ac:dyDescent="0.3">
      <c r="A91" s="282"/>
      <c r="B91" s="278"/>
      <c r="C91" s="278"/>
      <c r="D91" s="279"/>
      <c r="E91" s="283"/>
      <c r="F91" s="284"/>
      <c r="G91" s="26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55"/>
      <c r="X91" s="55"/>
      <c r="Y91" s="55"/>
      <c r="Z91" s="55"/>
      <c r="AA91" s="55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55"/>
      <c r="BN91" s="72"/>
      <c r="BO91" s="72"/>
      <c r="BP91" s="72"/>
      <c r="BQ91" s="72"/>
      <c r="BR91" s="72"/>
      <c r="BS91" s="72"/>
      <c r="BT91" s="55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55"/>
      <c r="CL91" s="55"/>
      <c r="CM91" s="55"/>
      <c r="CN91" s="55"/>
      <c r="CO91" s="55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55"/>
      <c r="EB91" s="55"/>
      <c r="EC91" s="72"/>
      <c r="ED91" s="72"/>
      <c r="EE91" s="72"/>
      <c r="EF91" s="72"/>
      <c r="EG91" s="72"/>
      <c r="EH91" s="72"/>
      <c r="EI91" s="55"/>
      <c r="EJ91" s="55"/>
      <c r="EK91" s="55"/>
      <c r="EL91" s="55"/>
      <c r="EM91" s="55"/>
      <c r="EN91" s="55"/>
      <c r="EO91" s="73"/>
      <c r="EP91" s="73"/>
      <c r="ER91" s="74"/>
      <c r="EZ91" s="77"/>
      <c r="FC91" s="79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P91" s="73"/>
      <c r="GR91" s="74"/>
      <c r="GS91" s="49"/>
      <c r="GT91" s="55"/>
      <c r="GU91" s="55"/>
      <c r="GV91" s="75"/>
      <c r="GW91" s="75"/>
      <c r="GX91" s="76"/>
      <c r="GZ91" s="77"/>
      <c r="HA91" s="82"/>
      <c r="HB91" s="82"/>
      <c r="HC91" s="79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P91" s="73"/>
      <c r="IQ91" s="73"/>
      <c r="IS91" s="74"/>
      <c r="IT91" s="49"/>
      <c r="IW91" s="75"/>
      <c r="IX91" s="75"/>
      <c r="IY91" s="76"/>
      <c r="IZ91" s="75"/>
      <c r="JA91" s="77"/>
      <c r="JB91" s="82"/>
      <c r="JC91" s="82"/>
      <c r="JD91" s="79"/>
      <c r="JE91" s="80"/>
      <c r="JF91" s="80"/>
      <c r="JG91" s="80"/>
      <c r="JH91" s="80"/>
      <c r="JI91" s="80"/>
      <c r="JJ91" s="80"/>
      <c r="JK91" s="80"/>
      <c r="JL91" s="80"/>
      <c r="JM91" s="80"/>
      <c r="JN91" s="80"/>
      <c r="JO91" s="80"/>
      <c r="JP91" s="80"/>
      <c r="JQ91" s="80"/>
      <c r="JR91" s="80"/>
      <c r="JS91" s="80"/>
      <c r="JT91" s="80"/>
      <c r="JU91" s="80"/>
      <c r="JV91" s="80"/>
      <c r="JW91" s="80"/>
      <c r="JX91" s="80"/>
      <c r="JY91" s="80"/>
      <c r="JZ91" s="80"/>
      <c r="KA91" s="80"/>
      <c r="KB91" s="80"/>
      <c r="KC91" s="80"/>
      <c r="KD91" s="80"/>
      <c r="KE91" s="80"/>
      <c r="KF91" s="80"/>
      <c r="KG91" s="80"/>
      <c r="KH91" s="80"/>
      <c r="KI91" s="80"/>
      <c r="KJ91" s="80"/>
      <c r="KK91" s="80"/>
      <c r="KL91" s="80"/>
      <c r="KM91" s="80"/>
      <c r="KN91" s="80"/>
      <c r="KO91" s="80"/>
      <c r="KP91" s="80"/>
      <c r="KQ91" s="80"/>
      <c r="KR91" s="80"/>
      <c r="KS91" s="80"/>
      <c r="KT91" s="80"/>
      <c r="KU91" s="80"/>
      <c r="KV91" s="80"/>
      <c r="KW91" s="80"/>
      <c r="KX91" s="80"/>
      <c r="KY91" s="80"/>
      <c r="KZ91" s="80"/>
      <c r="LF91" s="82"/>
      <c r="LG91" s="80"/>
      <c r="LH91" s="234"/>
      <c r="LI91" s="73"/>
      <c r="LK91" s="74"/>
      <c r="LL91" s="49"/>
      <c r="LO91" s="75"/>
      <c r="LP91" s="75"/>
      <c r="LQ91" s="76"/>
      <c r="LR91" s="75"/>
      <c r="LS91" s="77"/>
      <c r="LT91" s="82"/>
      <c r="LU91" s="82"/>
      <c r="LV91" s="79"/>
      <c r="LW91" s="80"/>
      <c r="LX91" s="80"/>
      <c r="LY91" s="80"/>
      <c r="LZ91" s="80"/>
      <c r="MA91" s="80"/>
      <c r="MB91" s="80"/>
      <c r="MC91" s="80"/>
      <c r="MD91" s="80"/>
      <c r="ME91" s="80"/>
      <c r="MF91" s="80"/>
      <c r="MG91" s="80"/>
      <c r="MH91" s="80"/>
      <c r="MI91" s="80"/>
      <c r="MJ91" s="80"/>
      <c r="MK91" s="80"/>
      <c r="ML91" s="80"/>
      <c r="MM91" s="80"/>
      <c r="MN91" s="80"/>
      <c r="MO91" s="80"/>
      <c r="MP91" s="80"/>
      <c r="MQ91" s="80"/>
      <c r="MR91" s="80"/>
      <c r="MS91" s="80"/>
      <c r="MT91" s="80"/>
      <c r="MU91" s="80"/>
      <c r="MV91" s="80"/>
      <c r="MW91" s="80"/>
      <c r="MX91" s="80"/>
      <c r="MY91" s="80"/>
      <c r="MZ91" s="80"/>
      <c r="NA91" s="80"/>
    </row>
    <row r="92" spans="1:365" ht="18" customHeight="1" x14ac:dyDescent="0.25">
      <c r="A92" s="151" t="s">
        <v>192</v>
      </c>
      <c r="B92" s="152" t="s">
        <v>93</v>
      </c>
      <c r="C92" s="152" t="str">
        <f t="shared" si="97"/>
        <v>Base Cab: Sink Cabinet 2 doors (22" to 24")</v>
      </c>
      <c r="D92" s="121" t="s">
        <v>193</v>
      </c>
      <c r="E92" s="153" t="s">
        <v>103</v>
      </c>
      <c r="F92" s="266" t="s">
        <v>192</v>
      </c>
      <c r="G92" s="261">
        <f>ROUND(FD92/Prices!$B$27,0)</f>
        <v>364</v>
      </c>
      <c r="H92" s="71">
        <f>G92*Prices!$B$6+G92</f>
        <v>418.6</v>
      </c>
      <c r="I92" s="71">
        <f>ROUND(FF92/Prices!$B$27,0)</f>
        <v>400</v>
      </c>
      <c r="J92" s="71">
        <f>I92*Prices!$B$6+I92</f>
        <v>460</v>
      </c>
      <c r="K92" s="71">
        <f>ROUND(FH92/Prices!$B$27,0)</f>
        <v>412</v>
      </c>
      <c r="L92" s="71">
        <f>K92*Prices!$B$6+K92</f>
        <v>473.8</v>
      </c>
      <c r="M92" s="71">
        <f>ROUND(FJ92/Prices!$B$27,0)</f>
        <v>436</v>
      </c>
      <c r="N92" s="71">
        <f>M92*Prices!$B$6+M92</f>
        <v>501.4</v>
      </c>
      <c r="O92" s="71">
        <f>ROUND(FL92/Prices!$B$27,0)</f>
        <v>448</v>
      </c>
      <c r="P92" s="71">
        <f>O92*Prices!$B$6+O92</f>
        <v>515.20000000000005</v>
      </c>
      <c r="Q92" s="71">
        <f>ROUND(FN92/Prices!$B$27,0)</f>
        <v>478</v>
      </c>
      <c r="R92" s="71">
        <f>Q92*Prices!$B$6+Q92</f>
        <v>549.70000000000005</v>
      </c>
      <c r="S92" s="71">
        <f>ROUND(FP92/Prices!$B$27,0)</f>
        <v>501</v>
      </c>
      <c r="T92" s="71">
        <f>S92*Prices!$B$6+S92</f>
        <v>576.15</v>
      </c>
      <c r="U92" s="71">
        <f>ROUND(FR92/Prices!$B$27,0)</f>
        <v>585</v>
      </c>
      <c r="V92" s="71">
        <f>U92*Prices!$B$6+U92</f>
        <v>672.75</v>
      </c>
      <c r="W92" s="55"/>
      <c r="X92" s="55"/>
      <c r="Y92" s="55"/>
      <c r="Z92" s="55"/>
      <c r="AA92" s="55"/>
      <c r="AB92" s="71">
        <f>ROUND(HD92/Prices!$B$27,0)</f>
        <v>330</v>
      </c>
      <c r="AC92" s="71">
        <f>AB92*Prices!$B$6+AB92</f>
        <v>379.5</v>
      </c>
      <c r="AD92" s="71">
        <f>ROUND(HF92/Prices!$B$27,0)</f>
        <v>365</v>
      </c>
      <c r="AE92" s="71">
        <f>AD92*Prices!$B$6+AD92</f>
        <v>419.75</v>
      </c>
      <c r="AF92" s="71">
        <f>ROUND(HH92/Prices!$B$27,0)</f>
        <v>377</v>
      </c>
      <c r="AG92" s="71">
        <f>AF92*Prices!$B$6+AF92</f>
        <v>433.55</v>
      </c>
      <c r="AH92" s="71">
        <f>ROUND(HJ92/Prices!$B$27,0)</f>
        <v>401</v>
      </c>
      <c r="AI92" s="71">
        <f>AH92*Prices!$B$6+AH92</f>
        <v>461.15</v>
      </c>
      <c r="AJ92" s="71">
        <f>ROUND(HL92/Prices!$B$27,0)</f>
        <v>413</v>
      </c>
      <c r="AK92" s="71">
        <f>AJ92*Prices!$B$6+AJ92</f>
        <v>474.95</v>
      </c>
      <c r="AL92" s="71">
        <f>ROUND(HN92/Prices!$B$27,0)</f>
        <v>443</v>
      </c>
      <c r="AM92" s="71">
        <f>AL92*Prices!$B$6+AL92</f>
        <v>509.45</v>
      </c>
      <c r="AN92" s="71">
        <f>ROUND(HP92/Prices!$B$27,0)</f>
        <v>467</v>
      </c>
      <c r="AO92" s="71">
        <f>AN92*Prices!$B$6+AN92</f>
        <v>537.04999999999995</v>
      </c>
      <c r="AP92" s="71">
        <f>ROUND(HR92/Prices!$B$27,0)</f>
        <v>550</v>
      </c>
      <c r="AQ92" s="71">
        <f>AP92*Prices!$B$6+AP92</f>
        <v>632.5</v>
      </c>
      <c r="AW92" s="71">
        <f t="shared" si="106"/>
        <v>330</v>
      </c>
      <c r="AX92" s="71">
        <f t="shared" si="106"/>
        <v>379.5</v>
      </c>
      <c r="AY92" s="71">
        <f t="shared" si="106"/>
        <v>365</v>
      </c>
      <c r="AZ92" s="71">
        <f t="shared" si="106"/>
        <v>419.75</v>
      </c>
      <c r="BA92" s="71">
        <f t="shared" si="106"/>
        <v>377</v>
      </c>
      <c r="BB92" s="71">
        <f t="shared" si="106"/>
        <v>433.55</v>
      </c>
      <c r="BC92" s="71">
        <f t="shared" si="106"/>
        <v>401</v>
      </c>
      <c r="BD92" s="71">
        <f t="shared" si="106"/>
        <v>461.15</v>
      </c>
      <c r="BE92" s="71">
        <f t="shared" si="106"/>
        <v>413</v>
      </c>
      <c r="BF92" s="71">
        <f t="shared" si="106"/>
        <v>474.95</v>
      </c>
      <c r="BG92" s="71">
        <f t="shared" si="106"/>
        <v>443</v>
      </c>
      <c r="BH92" s="71">
        <f t="shared" si="106"/>
        <v>509.45</v>
      </c>
      <c r="BI92" s="71">
        <f t="shared" si="106"/>
        <v>467</v>
      </c>
      <c r="BJ92" s="71">
        <f t="shared" si="106"/>
        <v>537.04999999999995</v>
      </c>
      <c r="BK92" s="71">
        <f t="shared" si="106"/>
        <v>550</v>
      </c>
      <c r="BL92" s="71">
        <f t="shared" si="51"/>
        <v>632.5</v>
      </c>
      <c r="BM92" s="55"/>
      <c r="BN92" s="72"/>
      <c r="BO92" s="72"/>
      <c r="BP92" s="72"/>
      <c r="BQ92" s="72"/>
      <c r="BR92" s="72"/>
      <c r="BS92" s="72"/>
      <c r="BT92" s="55"/>
      <c r="BU92" s="71">
        <f>ROUND(JE92/Prices!$B$27,0)</f>
        <v>364</v>
      </c>
      <c r="BV92" s="71">
        <f>BU92*Prices!$B$6+BU92</f>
        <v>418.6</v>
      </c>
      <c r="BW92" s="71">
        <f>ROUND(JG92/Prices!$B$27,0)</f>
        <v>400</v>
      </c>
      <c r="BX92" s="71">
        <f>BW92*Prices!$B$6+BW92</f>
        <v>460</v>
      </c>
      <c r="BY92" s="71">
        <f>ROUND(JI92/Prices!$B$27,0)</f>
        <v>412</v>
      </c>
      <c r="BZ92" s="71">
        <f>BY92*Prices!$B$6+BY92</f>
        <v>473.8</v>
      </c>
      <c r="CA92" s="71">
        <f>ROUND(JK92/Prices!$B$27,0)</f>
        <v>436</v>
      </c>
      <c r="CB92" s="71">
        <f>CA92*Prices!$B$6+CA92</f>
        <v>501.4</v>
      </c>
      <c r="CC92" s="71">
        <f>ROUND(JM92/Prices!$B$27,0)</f>
        <v>448</v>
      </c>
      <c r="CD92" s="71">
        <f>CC92*Prices!$B$6+CC92</f>
        <v>515.20000000000005</v>
      </c>
      <c r="CE92" s="71">
        <f>ROUND(JO92/Prices!$B$27,0)</f>
        <v>478</v>
      </c>
      <c r="CF92" s="71">
        <f>CE92*Prices!$B$6+CE92</f>
        <v>549.70000000000005</v>
      </c>
      <c r="CG92" s="71">
        <f>ROUND(JQ92/Prices!$B$27,0)</f>
        <v>501</v>
      </c>
      <c r="CH92" s="71">
        <f>CG92*Prices!$B$6+CG92</f>
        <v>576.15</v>
      </c>
      <c r="CI92" s="71">
        <f>ROUND(JS92/Prices!$B$27,0)</f>
        <v>585</v>
      </c>
      <c r="CJ92" s="71">
        <f>CI92*Prices!$B$6+CI92</f>
        <v>672.75</v>
      </c>
      <c r="CK92" s="55"/>
      <c r="CL92" s="55"/>
      <c r="CM92" s="55"/>
      <c r="CN92" s="55"/>
      <c r="CO92" s="55"/>
      <c r="CP92" s="71">
        <f>ROUND(LW92/Prices!$B$27,0)</f>
        <v>330</v>
      </c>
      <c r="CQ92" s="71">
        <f>CP92*Prices!$B$6+CP92</f>
        <v>379.5</v>
      </c>
      <c r="CR92" s="71">
        <f>ROUND(LY92/Prices!$B$27,0)</f>
        <v>365</v>
      </c>
      <c r="CS92" s="71">
        <f>CR92*Prices!$B$6+CR92</f>
        <v>419.75</v>
      </c>
      <c r="CT92" s="71">
        <f>ROUND(MA92/Prices!$B$27,0)</f>
        <v>377</v>
      </c>
      <c r="CU92" s="71">
        <f>CT92*Prices!$B$6+CT92</f>
        <v>433.55</v>
      </c>
      <c r="CV92" s="71">
        <f>ROUND(MC92/Prices!$B$27,0)</f>
        <v>401</v>
      </c>
      <c r="CW92" s="71">
        <f>CV92*Prices!$B$6+CV92</f>
        <v>461.15</v>
      </c>
      <c r="CX92" s="71">
        <f>ROUND(ME92/Prices!$B$27,0)</f>
        <v>413</v>
      </c>
      <c r="CY92" s="71">
        <f>CX92*Prices!$B$6+CX92</f>
        <v>474.95</v>
      </c>
      <c r="CZ92" s="71">
        <f>ROUND(MG92/Prices!$B$27,0)</f>
        <v>443</v>
      </c>
      <c r="DA92" s="71">
        <f>CZ92*Prices!$B$6+CZ92</f>
        <v>509.45</v>
      </c>
      <c r="DB92" s="71">
        <f>ROUND(MI92/Prices!$B$27,0)</f>
        <v>467</v>
      </c>
      <c r="DC92" s="71">
        <f>DB92*Prices!$B$6+DB92</f>
        <v>537.04999999999995</v>
      </c>
      <c r="DD92" s="71">
        <f>ROUND(MK92/Prices!$B$27,0)</f>
        <v>550</v>
      </c>
      <c r="DE92" s="71">
        <f>DD92*Prices!$B$6+DD92</f>
        <v>632.5</v>
      </c>
      <c r="DK92" s="71">
        <f t="shared" si="107"/>
        <v>330</v>
      </c>
      <c r="DL92" s="71">
        <f t="shared" si="107"/>
        <v>379.5</v>
      </c>
      <c r="DM92" s="71">
        <f t="shared" si="107"/>
        <v>365</v>
      </c>
      <c r="DN92" s="71">
        <f t="shared" si="107"/>
        <v>419.75</v>
      </c>
      <c r="DO92" s="71">
        <f t="shared" si="107"/>
        <v>377</v>
      </c>
      <c r="DP92" s="71">
        <f t="shared" si="107"/>
        <v>433.55</v>
      </c>
      <c r="DQ92" s="71">
        <f t="shared" si="107"/>
        <v>401</v>
      </c>
      <c r="DR92" s="71">
        <f t="shared" si="107"/>
        <v>461.15</v>
      </c>
      <c r="DS92" s="71">
        <f t="shared" si="107"/>
        <v>413</v>
      </c>
      <c r="DT92" s="71">
        <f t="shared" si="107"/>
        <v>474.95</v>
      </c>
      <c r="DU92" s="71">
        <f t="shared" si="107"/>
        <v>443</v>
      </c>
      <c r="DV92" s="71">
        <f t="shared" si="107"/>
        <v>509.45</v>
      </c>
      <c r="DW92" s="71">
        <f t="shared" si="107"/>
        <v>467</v>
      </c>
      <c r="DX92" s="71">
        <f t="shared" si="107"/>
        <v>537.04999999999995</v>
      </c>
      <c r="DY92" s="71">
        <f t="shared" si="107"/>
        <v>550</v>
      </c>
      <c r="DZ92" s="71">
        <f t="shared" si="52"/>
        <v>632.5</v>
      </c>
      <c r="EA92" s="55"/>
      <c r="EB92" s="55"/>
      <c r="EC92" s="72"/>
      <c r="ED92" s="72"/>
      <c r="EE92" s="72"/>
      <c r="EF92" s="72"/>
      <c r="EG92" s="72"/>
      <c r="EH92" s="72"/>
      <c r="EI92" s="55"/>
      <c r="EJ92" s="55"/>
      <c r="EK92" s="55"/>
      <c r="EL92" s="55"/>
      <c r="EM92" s="55"/>
      <c r="EN92" s="55"/>
      <c r="EO92" s="73"/>
      <c r="EP92" s="73"/>
      <c r="ER92" s="74">
        <v>22.5</v>
      </c>
      <c r="ES92" s="49">
        <v>24</v>
      </c>
      <c r="ET92" s="55">
        <f t="shared" si="41"/>
        <v>2</v>
      </c>
      <c r="EU92" s="55">
        <f t="shared" si="42"/>
        <v>5</v>
      </c>
      <c r="EV92" s="55"/>
      <c r="EW92" s="49">
        <v>4</v>
      </c>
      <c r="EX92" s="50"/>
      <c r="EY92" s="75">
        <v>22.5</v>
      </c>
      <c r="EZ92" s="77">
        <f>(EY92*1.2)*(Prices!$B$5/32)</f>
        <v>33.75</v>
      </c>
      <c r="FA92" s="82">
        <f>(EY92*1.3)*(Prices!$B$4/32)</f>
        <v>73.125</v>
      </c>
      <c r="FB92" s="82">
        <f>EV92*Prices!$B$2+EW92*Prices!$B$3</f>
        <v>16.2</v>
      </c>
      <c r="FC92" s="79">
        <f>EU92*Prices!$B$9</f>
        <v>30</v>
      </c>
      <c r="FD92" s="80">
        <f t="shared" si="59"/>
        <v>153.07499999999999</v>
      </c>
      <c r="FE92" s="80">
        <f>EU92*Prices!$B$10</f>
        <v>45</v>
      </c>
      <c r="FF92" s="80">
        <f t="shared" si="60"/>
        <v>168.07499999999999</v>
      </c>
      <c r="FG92" s="80">
        <f>EU92*Prices!$B$11</f>
        <v>50</v>
      </c>
      <c r="FH92" s="80">
        <f t="shared" si="61"/>
        <v>173.07499999999999</v>
      </c>
      <c r="FI92" s="80">
        <f>EU92*Prices!$B$12</f>
        <v>60</v>
      </c>
      <c r="FJ92" s="80">
        <f t="shared" si="62"/>
        <v>183.07499999999999</v>
      </c>
      <c r="FK92" s="80">
        <f>EU92*Prices!$B$13</f>
        <v>65</v>
      </c>
      <c r="FL92" s="80">
        <f t="shared" si="63"/>
        <v>188.07499999999999</v>
      </c>
      <c r="FM92" s="80">
        <f>EU92*Prices!$B$14</f>
        <v>77.5</v>
      </c>
      <c r="FN92" s="80">
        <f t="shared" si="64"/>
        <v>200.57499999999999</v>
      </c>
      <c r="FO92" s="80">
        <f>EU92*Prices!$B$15</f>
        <v>87.5</v>
      </c>
      <c r="FP92" s="80">
        <f t="shared" si="65"/>
        <v>210.57499999999999</v>
      </c>
      <c r="FQ92" s="80">
        <f>EU92*Prices!$B$16</f>
        <v>122.5</v>
      </c>
      <c r="FR92" s="80">
        <f t="shared" si="66"/>
        <v>245.57499999999999</v>
      </c>
      <c r="FS92" s="80">
        <f>EU92*Prices!$B$17</f>
        <v>0</v>
      </c>
      <c r="FT92" s="80"/>
      <c r="FU92" s="80"/>
      <c r="FV92" s="80"/>
      <c r="FW92" s="80"/>
      <c r="FX92" s="80"/>
      <c r="FY92" s="80"/>
      <c r="FZ92" s="80"/>
      <c r="GA92" s="80"/>
      <c r="GB92" s="80"/>
      <c r="GC92" s="80"/>
      <c r="GD92" s="80"/>
      <c r="GE92" s="80"/>
      <c r="GF92" s="80"/>
      <c r="GG92" s="80"/>
      <c r="GH92" s="80"/>
      <c r="GP92" s="73"/>
      <c r="GR92" s="74">
        <v>22.5</v>
      </c>
      <c r="GS92" s="49">
        <v>24</v>
      </c>
      <c r="GT92" s="55">
        <f t="shared" si="67"/>
        <v>2</v>
      </c>
      <c r="GU92" s="55">
        <f t="shared" si="68"/>
        <v>5</v>
      </c>
      <c r="GW92" s="49">
        <v>4</v>
      </c>
      <c r="GX92" s="50"/>
      <c r="GY92" s="75">
        <v>22.5</v>
      </c>
      <c r="GZ92" s="77">
        <f>(GY92*1.2)*(Prices!$B$5/32)</f>
        <v>33.75</v>
      </c>
      <c r="HA92" s="82">
        <f>(GY92*1.3)*(Prices!$C$4/32)</f>
        <v>58.5</v>
      </c>
      <c r="HB92" s="82">
        <f>GV92*Prices!$B$2+GW92*Prices!$B$3</f>
        <v>16.2</v>
      </c>
      <c r="HC92" s="79">
        <f>GU92*Prices!$B$9</f>
        <v>30</v>
      </c>
      <c r="HD92" s="80">
        <f t="shared" si="69"/>
        <v>138.44999999999999</v>
      </c>
      <c r="HE92" s="80">
        <f>GU92*Prices!$B$10</f>
        <v>45</v>
      </c>
      <c r="HF92" s="80">
        <f t="shared" si="70"/>
        <v>153.44999999999999</v>
      </c>
      <c r="HG92" s="80">
        <f>GU92*Prices!$B$11</f>
        <v>50</v>
      </c>
      <c r="HH92" s="80">
        <f t="shared" si="71"/>
        <v>158.44999999999999</v>
      </c>
      <c r="HI92" s="80">
        <f>GU92*Prices!$B$12</f>
        <v>60</v>
      </c>
      <c r="HJ92" s="80">
        <f t="shared" si="72"/>
        <v>168.45</v>
      </c>
      <c r="HK92" s="80">
        <f>GU92*Prices!$B$13</f>
        <v>65</v>
      </c>
      <c r="HL92" s="80">
        <f t="shared" si="73"/>
        <v>173.45</v>
      </c>
      <c r="HM92" s="80">
        <f>GU92*Prices!$B$14</f>
        <v>77.5</v>
      </c>
      <c r="HN92" s="80">
        <f t="shared" si="74"/>
        <v>185.95</v>
      </c>
      <c r="HO92" s="80">
        <f>GU92*Prices!$B$15</f>
        <v>87.5</v>
      </c>
      <c r="HP92" s="80">
        <f t="shared" si="75"/>
        <v>195.95</v>
      </c>
      <c r="HQ92" s="80">
        <f>GU92*Prices!$B$16</f>
        <v>122.5</v>
      </c>
      <c r="HR92" s="80">
        <f t="shared" si="76"/>
        <v>230.95</v>
      </c>
      <c r="HS92" s="80">
        <f>GU92*Prices!$B$17</f>
        <v>0</v>
      </c>
      <c r="HT92" s="80"/>
      <c r="HU92" s="80"/>
      <c r="HV92" s="80"/>
      <c r="HW92" s="80"/>
      <c r="HX92" s="80"/>
      <c r="HY92" s="80"/>
      <c r="HZ92" s="80"/>
      <c r="IA92" s="80"/>
      <c r="IB92" s="80"/>
      <c r="IC92" s="80"/>
      <c r="ID92" s="80"/>
      <c r="IE92" s="80"/>
      <c r="IF92" s="80"/>
      <c r="IG92" s="80"/>
      <c r="IH92" s="80"/>
      <c r="IP92" s="73"/>
      <c r="IQ92" s="73"/>
      <c r="IS92" s="74">
        <v>22.5</v>
      </c>
      <c r="IT92" s="49">
        <v>24</v>
      </c>
      <c r="IU92" s="55">
        <f t="shared" si="77"/>
        <v>2</v>
      </c>
      <c r="IV92" s="55">
        <f t="shared" si="78"/>
        <v>5</v>
      </c>
      <c r="IX92" s="49">
        <v>4</v>
      </c>
      <c r="IY92" s="76">
        <f t="shared" si="98"/>
        <v>0</v>
      </c>
      <c r="IZ92" s="75">
        <v>22.5</v>
      </c>
      <c r="JA92" s="77">
        <f>(IZ92*1.2)*(Prices!$B$5/32)</f>
        <v>33.75</v>
      </c>
      <c r="JB92" s="82">
        <f>(IZ92*1.3)*(Prices!$B$4/32)</f>
        <v>73.125</v>
      </c>
      <c r="JC92" s="82">
        <f>IW92*Prices!$B$2+IX92*Prices!$B$3</f>
        <v>16.2</v>
      </c>
      <c r="JD92" s="79">
        <f>IV92*Prices!$B$9</f>
        <v>30</v>
      </c>
      <c r="JE92" s="80">
        <f t="shared" si="79"/>
        <v>153.07499999999999</v>
      </c>
      <c r="JF92" s="80">
        <f>IV92*Prices!$B$10</f>
        <v>45</v>
      </c>
      <c r="JG92" s="80">
        <f t="shared" si="80"/>
        <v>168.07499999999999</v>
      </c>
      <c r="JH92" s="80">
        <f>IV92*Prices!$B$11</f>
        <v>50</v>
      </c>
      <c r="JI92" s="80">
        <f t="shared" si="81"/>
        <v>173.07499999999999</v>
      </c>
      <c r="JJ92" s="80">
        <f>IV92*Prices!$B$12</f>
        <v>60</v>
      </c>
      <c r="JK92" s="80">
        <f t="shared" si="82"/>
        <v>183.07499999999999</v>
      </c>
      <c r="JL92" s="80">
        <f>IV92*Prices!$B$13</f>
        <v>65</v>
      </c>
      <c r="JM92" s="80">
        <f t="shared" si="83"/>
        <v>188.07499999999999</v>
      </c>
      <c r="JN92" s="80">
        <f>IV92*Prices!$B$14</f>
        <v>77.5</v>
      </c>
      <c r="JO92" s="80">
        <f t="shared" si="84"/>
        <v>200.57499999999999</v>
      </c>
      <c r="JP92" s="80">
        <f>IV92*Prices!$B$15</f>
        <v>87.5</v>
      </c>
      <c r="JQ92" s="80">
        <f t="shared" si="85"/>
        <v>210.57499999999999</v>
      </c>
      <c r="JR92" s="80">
        <f>IV92*Prices!$B$16</f>
        <v>122.5</v>
      </c>
      <c r="JS92" s="80">
        <f t="shared" si="86"/>
        <v>245.57499999999999</v>
      </c>
      <c r="JT92" s="80">
        <f>IV92*Prices!$B$17</f>
        <v>0</v>
      </c>
      <c r="JU92" s="80"/>
      <c r="JV92" s="80"/>
      <c r="JW92" s="80"/>
      <c r="JX92" s="80"/>
      <c r="JY92" s="80"/>
      <c r="JZ92" s="80"/>
      <c r="KA92" s="80"/>
      <c r="KB92" s="80"/>
      <c r="KC92" s="80"/>
      <c r="KD92" s="80"/>
      <c r="KE92" s="80"/>
      <c r="KF92" s="80"/>
      <c r="KG92" s="80"/>
      <c r="KH92" s="80"/>
      <c r="KI92" s="80"/>
      <c r="KJ92" s="80"/>
      <c r="KK92" s="80"/>
      <c r="KL92" s="80"/>
      <c r="KM92" s="80"/>
      <c r="KN92" s="80"/>
      <c r="KO92" s="80"/>
      <c r="KP92" s="80"/>
      <c r="KQ92" s="80"/>
      <c r="KR92" s="80"/>
      <c r="KS92" s="80"/>
      <c r="KT92" s="80"/>
      <c r="KU92" s="80"/>
      <c r="KV92" s="80"/>
      <c r="KW92" s="80"/>
      <c r="KX92" s="80"/>
      <c r="KY92" s="80"/>
      <c r="KZ92" s="80"/>
      <c r="LA92" s="197">
        <v>0</v>
      </c>
      <c r="LB92" s="200">
        <v>0</v>
      </c>
      <c r="LC92" s="82">
        <f t="shared" si="99"/>
        <v>52.199999999999996</v>
      </c>
      <c r="LD92" s="82">
        <f t="shared" si="100"/>
        <v>69.3</v>
      </c>
      <c r="LE92" s="82">
        <f t="shared" si="101"/>
        <v>11</v>
      </c>
      <c r="LF92" s="82">
        <f t="shared" si="102"/>
        <v>41.199999999999996</v>
      </c>
      <c r="LG92" s="80">
        <f t="shared" si="103"/>
        <v>58.3</v>
      </c>
      <c r="LH92" s="234">
        <f t="shared" si="104"/>
        <v>0</v>
      </c>
      <c r="LI92" s="73"/>
      <c r="LK92" s="74">
        <v>22.5</v>
      </c>
      <c r="LL92" s="49">
        <v>24</v>
      </c>
      <c r="LM92" s="55">
        <f t="shared" si="87"/>
        <v>2</v>
      </c>
      <c r="LN92" s="55">
        <f t="shared" si="88"/>
        <v>5</v>
      </c>
      <c r="LP92" s="49">
        <v>4</v>
      </c>
      <c r="LQ92" s="76">
        <f t="shared" si="105"/>
        <v>0</v>
      </c>
      <c r="LR92" s="75">
        <v>22.5</v>
      </c>
      <c r="LS92" s="77">
        <f>(LR92*1.2)*(Prices!$B$5/32)</f>
        <v>33.75</v>
      </c>
      <c r="LT92" s="82">
        <f>(LR92*1.3)*(Prices!$C$4/32)</f>
        <v>58.5</v>
      </c>
      <c r="LU92" s="82">
        <f>LO92*Prices!$B$2+LP92*Prices!$B$3</f>
        <v>16.2</v>
      </c>
      <c r="LV92" s="79">
        <f>LN92*Prices!$B$9</f>
        <v>30</v>
      </c>
      <c r="LW92" s="80">
        <f t="shared" si="89"/>
        <v>138.44999999999999</v>
      </c>
      <c r="LX92" s="80">
        <f>LN92*Prices!$B$10</f>
        <v>45</v>
      </c>
      <c r="LY92" s="80">
        <f t="shared" si="90"/>
        <v>153.44999999999999</v>
      </c>
      <c r="LZ92" s="80">
        <f>LN92*Prices!$B$11</f>
        <v>50</v>
      </c>
      <c r="MA92" s="80">
        <f t="shared" si="91"/>
        <v>158.44999999999999</v>
      </c>
      <c r="MB92" s="80">
        <f>LN92*Prices!$B$12</f>
        <v>60</v>
      </c>
      <c r="MC92" s="80">
        <f t="shared" si="92"/>
        <v>168.45</v>
      </c>
      <c r="MD92" s="80">
        <f>LN92*Prices!$B$13</f>
        <v>65</v>
      </c>
      <c r="ME92" s="80">
        <f t="shared" si="93"/>
        <v>173.45</v>
      </c>
      <c r="MF92" s="80">
        <f>LN92*Prices!$B$14</f>
        <v>77.5</v>
      </c>
      <c r="MG92" s="80">
        <f t="shared" si="94"/>
        <v>185.95</v>
      </c>
      <c r="MH92" s="80">
        <f>LN92*Prices!$B$15</f>
        <v>87.5</v>
      </c>
      <c r="MI92" s="80">
        <f t="shared" si="95"/>
        <v>195.95</v>
      </c>
      <c r="MJ92" s="80">
        <f>LN92*Prices!$B$16</f>
        <v>122.5</v>
      </c>
      <c r="MK92" s="80">
        <f t="shared" si="96"/>
        <v>230.95</v>
      </c>
      <c r="ML92" s="80">
        <f>LN92*Prices!$B$17</f>
        <v>0</v>
      </c>
      <c r="MM92" s="80"/>
      <c r="MN92" s="80"/>
      <c r="MO92" s="80"/>
      <c r="MP92" s="80"/>
      <c r="MQ92" s="80"/>
      <c r="MR92" s="80"/>
      <c r="MS92" s="80"/>
      <c r="MT92" s="80"/>
      <c r="MU92" s="80"/>
      <c r="MV92" s="80"/>
      <c r="MW92" s="80"/>
      <c r="MX92" s="80"/>
      <c r="MY92" s="80"/>
      <c r="MZ92" s="80"/>
      <c r="NA92" s="80"/>
    </row>
    <row r="93" spans="1:365" ht="18" customHeight="1" x14ac:dyDescent="0.25">
      <c r="A93" s="160" t="s">
        <v>194</v>
      </c>
      <c r="B93" s="69" t="s">
        <v>93</v>
      </c>
      <c r="C93" s="69" t="str">
        <f t="shared" si="97"/>
        <v>Base Cab: Sink Cabinet 2 doors (25" to 27")</v>
      </c>
      <c r="D93" s="70" t="s">
        <v>193</v>
      </c>
      <c r="E93" s="68" t="s">
        <v>107</v>
      </c>
      <c r="F93" s="267" t="s">
        <v>194</v>
      </c>
      <c r="G93" s="261">
        <f>ROUND(FD93/Prices!$B$27,0)</f>
        <v>390</v>
      </c>
      <c r="H93" s="71">
        <f>G93*Prices!$B$6+G93</f>
        <v>448.5</v>
      </c>
      <c r="I93" s="71">
        <f>ROUND(FF93/Prices!$B$27,0)</f>
        <v>431</v>
      </c>
      <c r="J93" s="71">
        <f>I93*Prices!$B$6+I93</f>
        <v>495.65</v>
      </c>
      <c r="K93" s="71">
        <f>ROUND(FH93/Prices!$B$27,0)</f>
        <v>444</v>
      </c>
      <c r="L93" s="71">
        <f>K93*Prices!$B$6+K93</f>
        <v>510.6</v>
      </c>
      <c r="M93" s="71">
        <f>ROUND(FJ93/Prices!$B$27,0)</f>
        <v>471</v>
      </c>
      <c r="N93" s="71">
        <f>M93*Prices!$B$6+M93</f>
        <v>541.65</v>
      </c>
      <c r="O93" s="71">
        <f>ROUND(FL93/Prices!$B$27,0)</f>
        <v>484</v>
      </c>
      <c r="P93" s="71">
        <f>O93*Prices!$B$6+O93</f>
        <v>556.6</v>
      </c>
      <c r="Q93" s="71">
        <f>ROUND(FN93/Prices!$B$27,0)</f>
        <v>518</v>
      </c>
      <c r="R93" s="71">
        <f>Q93*Prices!$B$6+Q93</f>
        <v>595.70000000000005</v>
      </c>
      <c r="S93" s="71">
        <f>ROUND(FP93/Prices!$B$27,0)</f>
        <v>544</v>
      </c>
      <c r="T93" s="71">
        <f>S93*Prices!$B$6+S93</f>
        <v>625.6</v>
      </c>
      <c r="U93" s="71">
        <f>ROUND(FR93/Prices!$B$27,0)</f>
        <v>638</v>
      </c>
      <c r="V93" s="71">
        <f>U93*Prices!$B$6+U93</f>
        <v>733.7</v>
      </c>
      <c r="W93" s="55"/>
      <c r="X93" s="55"/>
      <c r="Y93" s="55"/>
      <c r="Z93" s="55"/>
      <c r="AA93" s="55"/>
      <c r="AB93" s="71">
        <f>ROUND(HD93/Prices!$B$27,0)</f>
        <v>353</v>
      </c>
      <c r="AC93" s="71">
        <f>AB93*Prices!$B$6+AB93</f>
        <v>405.95</v>
      </c>
      <c r="AD93" s="71">
        <f>ROUND(HF93/Prices!$B$27,0)</f>
        <v>393</v>
      </c>
      <c r="AE93" s="71">
        <f>AD93*Prices!$B$6+AD93</f>
        <v>451.95</v>
      </c>
      <c r="AF93" s="71">
        <f>ROUND(HH93/Prices!$B$27,0)</f>
        <v>407</v>
      </c>
      <c r="AG93" s="71">
        <f>AF93*Prices!$B$6+AF93</f>
        <v>468.05</v>
      </c>
      <c r="AH93" s="71">
        <f>ROUND(HJ93/Prices!$B$27,0)</f>
        <v>434</v>
      </c>
      <c r="AI93" s="71">
        <f>AH93*Prices!$B$6+AH93</f>
        <v>499.1</v>
      </c>
      <c r="AJ93" s="71">
        <f>ROUND(HL93/Prices!$B$27,0)</f>
        <v>447</v>
      </c>
      <c r="AK93" s="71">
        <f>AJ93*Prices!$B$6+AJ93</f>
        <v>514.04999999999995</v>
      </c>
      <c r="AL93" s="71">
        <f>ROUND(HN93/Prices!$B$27,0)</f>
        <v>480</v>
      </c>
      <c r="AM93" s="71">
        <f>AL93*Prices!$B$6+AL93</f>
        <v>552</v>
      </c>
      <c r="AN93" s="71">
        <f>ROUND(HP93/Prices!$B$27,0)</f>
        <v>507</v>
      </c>
      <c r="AO93" s="71">
        <f>AN93*Prices!$B$6+AN93</f>
        <v>583.04999999999995</v>
      </c>
      <c r="AP93" s="71">
        <f>ROUND(HR93/Prices!$B$27,0)</f>
        <v>601</v>
      </c>
      <c r="AQ93" s="71">
        <f>AP93*Prices!$B$6+AP93</f>
        <v>691.15</v>
      </c>
      <c r="AW93" s="71">
        <f t="shared" si="106"/>
        <v>353</v>
      </c>
      <c r="AX93" s="71">
        <f t="shared" si="106"/>
        <v>405.95</v>
      </c>
      <c r="AY93" s="71">
        <f t="shared" si="106"/>
        <v>393</v>
      </c>
      <c r="AZ93" s="71">
        <f t="shared" si="106"/>
        <v>451.95</v>
      </c>
      <c r="BA93" s="71">
        <f t="shared" si="106"/>
        <v>407</v>
      </c>
      <c r="BB93" s="71">
        <f t="shared" si="106"/>
        <v>468.05</v>
      </c>
      <c r="BC93" s="71">
        <f t="shared" si="106"/>
        <v>434</v>
      </c>
      <c r="BD93" s="71">
        <f t="shared" si="106"/>
        <v>499.1</v>
      </c>
      <c r="BE93" s="71">
        <f t="shared" si="106"/>
        <v>447</v>
      </c>
      <c r="BF93" s="71">
        <f t="shared" si="106"/>
        <v>514.04999999999995</v>
      </c>
      <c r="BG93" s="71">
        <f t="shared" si="106"/>
        <v>480</v>
      </c>
      <c r="BH93" s="71">
        <f t="shared" si="106"/>
        <v>552</v>
      </c>
      <c r="BI93" s="71">
        <f t="shared" si="106"/>
        <v>507</v>
      </c>
      <c r="BJ93" s="71">
        <f t="shared" si="106"/>
        <v>583.04999999999995</v>
      </c>
      <c r="BK93" s="71">
        <f t="shared" si="106"/>
        <v>601</v>
      </c>
      <c r="BL93" s="71">
        <f t="shared" si="106"/>
        <v>691.15</v>
      </c>
      <c r="BM93" s="55"/>
      <c r="BN93" s="72"/>
      <c r="BO93" s="72"/>
      <c r="BP93" s="72"/>
      <c r="BQ93" s="72"/>
      <c r="BR93" s="72"/>
      <c r="BS93" s="72"/>
      <c r="BT93" s="55"/>
      <c r="BU93" s="71">
        <f>ROUND(JE93/Prices!$B$27,0)</f>
        <v>390</v>
      </c>
      <c r="BV93" s="71">
        <f>BU93*Prices!$B$6+BU93</f>
        <v>448.5</v>
      </c>
      <c r="BW93" s="71">
        <f>ROUND(JG93/Prices!$B$27,0)</f>
        <v>431</v>
      </c>
      <c r="BX93" s="71">
        <f>BW93*Prices!$B$6+BW93</f>
        <v>495.65</v>
      </c>
      <c r="BY93" s="71">
        <f>ROUND(JI93/Prices!$B$27,0)</f>
        <v>444</v>
      </c>
      <c r="BZ93" s="71">
        <f>BY93*Prices!$B$6+BY93</f>
        <v>510.6</v>
      </c>
      <c r="CA93" s="71">
        <f>ROUND(JK93/Prices!$B$27,0)</f>
        <v>471</v>
      </c>
      <c r="CB93" s="71">
        <f>CA93*Prices!$B$6+CA93</f>
        <v>541.65</v>
      </c>
      <c r="CC93" s="71">
        <f>ROUND(JM93/Prices!$B$27,0)</f>
        <v>484</v>
      </c>
      <c r="CD93" s="71">
        <f>CC93*Prices!$B$6+CC93</f>
        <v>556.6</v>
      </c>
      <c r="CE93" s="71">
        <f>ROUND(JO93/Prices!$B$27,0)</f>
        <v>518</v>
      </c>
      <c r="CF93" s="71">
        <f>CE93*Prices!$B$6+CE93</f>
        <v>595.70000000000005</v>
      </c>
      <c r="CG93" s="71">
        <f>ROUND(JQ93/Prices!$B$27,0)</f>
        <v>544</v>
      </c>
      <c r="CH93" s="71">
        <f>CG93*Prices!$B$6+CG93</f>
        <v>625.6</v>
      </c>
      <c r="CI93" s="71">
        <f>ROUND(JS93/Prices!$B$27,0)</f>
        <v>638</v>
      </c>
      <c r="CJ93" s="71">
        <f>CI93*Prices!$B$6+CI93</f>
        <v>733.7</v>
      </c>
      <c r="CK93" s="55"/>
      <c r="CL93" s="55"/>
      <c r="CM93" s="55"/>
      <c r="CN93" s="55"/>
      <c r="CO93" s="55"/>
      <c r="CP93" s="71">
        <f>ROUND(LW93/Prices!$B$27,0)</f>
        <v>353</v>
      </c>
      <c r="CQ93" s="71">
        <f>CP93*Prices!$B$6+CP93</f>
        <v>405.95</v>
      </c>
      <c r="CR93" s="71">
        <f>ROUND(LY93/Prices!$B$27,0)</f>
        <v>393</v>
      </c>
      <c r="CS93" s="71">
        <f>CR93*Prices!$B$6+CR93</f>
        <v>451.95</v>
      </c>
      <c r="CT93" s="71">
        <f>ROUND(MA93/Prices!$B$27,0)</f>
        <v>407</v>
      </c>
      <c r="CU93" s="71">
        <f>CT93*Prices!$B$6+CT93</f>
        <v>468.05</v>
      </c>
      <c r="CV93" s="71">
        <f>ROUND(MC93/Prices!$B$27,0)</f>
        <v>434</v>
      </c>
      <c r="CW93" s="71">
        <f>CV93*Prices!$B$6+CV93</f>
        <v>499.1</v>
      </c>
      <c r="CX93" s="71">
        <f>ROUND(ME93/Prices!$B$27,0)</f>
        <v>447</v>
      </c>
      <c r="CY93" s="71">
        <f>CX93*Prices!$B$6+CX93</f>
        <v>514.04999999999995</v>
      </c>
      <c r="CZ93" s="71">
        <f>ROUND(MG93/Prices!$B$27,0)</f>
        <v>480</v>
      </c>
      <c r="DA93" s="71">
        <f>CZ93*Prices!$B$6+CZ93</f>
        <v>552</v>
      </c>
      <c r="DB93" s="71">
        <f>ROUND(MI93/Prices!$B$27,0)</f>
        <v>507</v>
      </c>
      <c r="DC93" s="71">
        <f>DB93*Prices!$B$6+DB93</f>
        <v>583.04999999999995</v>
      </c>
      <c r="DD93" s="71">
        <f>ROUND(MK93/Prices!$B$27,0)</f>
        <v>601</v>
      </c>
      <c r="DE93" s="71">
        <f>DD93*Prices!$B$6+DD93</f>
        <v>691.15</v>
      </c>
      <c r="DK93" s="71">
        <f t="shared" si="107"/>
        <v>353</v>
      </c>
      <c r="DL93" s="71">
        <f t="shared" si="107"/>
        <v>405.95</v>
      </c>
      <c r="DM93" s="71">
        <f t="shared" si="107"/>
        <v>393</v>
      </c>
      <c r="DN93" s="71">
        <f t="shared" si="107"/>
        <v>451.95</v>
      </c>
      <c r="DO93" s="71">
        <f t="shared" si="107"/>
        <v>407</v>
      </c>
      <c r="DP93" s="71">
        <f t="shared" si="107"/>
        <v>468.05</v>
      </c>
      <c r="DQ93" s="71">
        <f t="shared" si="107"/>
        <v>434</v>
      </c>
      <c r="DR93" s="71">
        <f t="shared" si="107"/>
        <v>499.1</v>
      </c>
      <c r="DS93" s="71">
        <f t="shared" si="107"/>
        <v>447</v>
      </c>
      <c r="DT93" s="71">
        <f t="shared" si="107"/>
        <v>514.04999999999995</v>
      </c>
      <c r="DU93" s="71">
        <f t="shared" si="107"/>
        <v>480</v>
      </c>
      <c r="DV93" s="71">
        <f t="shared" si="107"/>
        <v>552</v>
      </c>
      <c r="DW93" s="71">
        <f t="shared" si="107"/>
        <v>507</v>
      </c>
      <c r="DX93" s="71">
        <f t="shared" si="107"/>
        <v>583.04999999999995</v>
      </c>
      <c r="DY93" s="71">
        <f t="shared" si="107"/>
        <v>601</v>
      </c>
      <c r="DZ93" s="71">
        <f t="shared" si="107"/>
        <v>691.15</v>
      </c>
      <c r="EA93" s="55"/>
      <c r="EB93" s="55"/>
      <c r="EC93" s="72"/>
      <c r="ED93" s="72"/>
      <c r="EE93" s="72"/>
      <c r="EF93" s="72"/>
      <c r="EG93" s="72"/>
      <c r="EH93" s="72"/>
      <c r="EI93" s="55"/>
      <c r="EJ93" s="55"/>
      <c r="EK93" s="55"/>
      <c r="EL93" s="55"/>
      <c r="EM93" s="55"/>
      <c r="EN93" s="55"/>
      <c r="EO93" s="73"/>
      <c r="EP93" s="73"/>
      <c r="ER93" s="74">
        <v>24</v>
      </c>
      <c r="ES93" s="49">
        <v>27</v>
      </c>
      <c r="ET93" s="55">
        <f t="shared" si="41"/>
        <v>2.25</v>
      </c>
      <c r="EU93" s="55">
        <f t="shared" si="42"/>
        <v>5.625</v>
      </c>
      <c r="EV93" s="55"/>
      <c r="EW93" s="49">
        <v>4</v>
      </c>
      <c r="EX93" s="50"/>
      <c r="EY93" s="75">
        <v>24</v>
      </c>
      <c r="EZ93" s="77">
        <f>(EY93*1.2)*(Prices!$B$5/32)</f>
        <v>36</v>
      </c>
      <c r="FA93" s="82">
        <f>(EY93*1.3)*(Prices!$B$4/32)</f>
        <v>78</v>
      </c>
      <c r="FB93" s="82">
        <f>EV93*Prices!$B$2+EW93*Prices!$B$3</f>
        <v>16.2</v>
      </c>
      <c r="FC93" s="79">
        <f>EU93*Prices!$B$9</f>
        <v>33.75</v>
      </c>
      <c r="FD93" s="80">
        <f t="shared" si="59"/>
        <v>163.95</v>
      </c>
      <c r="FE93" s="80">
        <f>EU93*Prices!$B$10</f>
        <v>50.625</v>
      </c>
      <c r="FF93" s="80">
        <f t="shared" si="60"/>
        <v>180.82499999999999</v>
      </c>
      <c r="FG93" s="80">
        <f>EU93*Prices!$B$11</f>
        <v>56.25</v>
      </c>
      <c r="FH93" s="80">
        <f t="shared" si="61"/>
        <v>186.45</v>
      </c>
      <c r="FI93" s="80">
        <f>EU93*Prices!$B$12</f>
        <v>67.5</v>
      </c>
      <c r="FJ93" s="80">
        <f t="shared" si="62"/>
        <v>197.7</v>
      </c>
      <c r="FK93" s="80">
        <f>EU93*Prices!$B$13</f>
        <v>73.125</v>
      </c>
      <c r="FL93" s="80">
        <f t="shared" si="63"/>
        <v>203.32499999999999</v>
      </c>
      <c r="FM93" s="80">
        <f>EU93*Prices!$B$14</f>
        <v>87.1875</v>
      </c>
      <c r="FN93" s="80">
        <f t="shared" si="64"/>
        <v>217.38749999999999</v>
      </c>
      <c r="FO93" s="80">
        <f>EU93*Prices!$B$15</f>
        <v>98.4375</v>
      </c>
      <c r="FP93" s="80">
        <f t="shared" si="65"/>
        <v>228.63749999999999</v>
      </c>
      <c r="FQ93" s="80">
        <f>EU93*Prices!$B$16</f>
        <v>137.8125</v>
      </c>
      <c r="FR93" s="80">
        <f t="shared" si="66"/>
        <v>268.01249999999999</v>
      </c>
      <c r="FS93" s="80">
        <f>EU93*Prices!$B$17</f>
        <v>0</v>
      </c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P93" s="73"/>
      <c r="GR93" s="74">
        <v>24</v>
      </c>
      <c r="GS93" s="49">
        <v>27</v>
      </c>
      <c r="GT93" s="55">
        <f t="shared" si="67"/>
        <v>2.25</v>
      </c>
      <c r="GU93" s="55">
        <f t="shared" si="68"/>
        <v>5.625</v>
      </c>
      <c r="GW93" s="49">
        <v>4</v>
      </c>
      <c r="GX93" s="50"/>
      <c r="GY93" s="75">
        <v>24</v>
      </c>
      <c r="GZ93" s="77">
        <f>(GY93*1.2)*(Prices!$B$5/32)</f>
        <v>36</v>
      </c>
      <c r="HA93" s="82">
        <f>(GY93*1.3)*(Prices!$C$4/32)</f>
        <v>62.400000000000006</v>
      </c>
      <c r="HB93" s="82">
        <f>GV93*Prices!$B$2+GW93*Prices!$B$3</f>
        <v>16.2</v>
      </c>
      <c r="HC93" s="79">
        <f>GU93*Prices!$B$9</f>
        <v>33.75</v>
      </c>
      <c r="HD93" s="80">
        <f t="shared" si="69"/>
        <v>148.35000000000002</v>
      </c>
      <c r="HE93" s="80">
        <f>GU93*Prices!$B$10</f>
        <v>50.625</v>
      </c>
      <c r="HF93" s="80">
        <f t="shared" si="70"/>
        <v>165.22500000000002</v>
      </c>
      <c r="HG93" s="80">
        <f>GU93*Prices!$B$11</f>
        <v>56.25</v>
      </c>
      <c r="HH93" s="80">
        <f t="shared" si="71"/>
        <v>170.85000000000002</v>
      </c>
      <c r="HI93" s="80">
        <f>GU93*Prices!$B$12</f>
        <v>67.5</v>
      </c>
      <c r="HJ93" s="80">
        <f t="shared" si="72"/>
        <v>182.10000000000002</v>
      </c>
      <c r="HK93" s="80">
        <f>GU93*Prices!$B$13</f>
        <v>73.125</v>
      </c>
      <c r="HL93" s="80">
        <f t="shared" si="73"/>
        <v>187.72500000000002</v>
      </c>
      <c r="HM93" s="80">
        <f>GU93*Prices!$B$14</f>
        <v>87.1875</v>
      </c>
      <c r="HN93" s="80">
        <f t="shared" si="74"/>
        <v>201.78750000000002</v>
      </c>
      <c r="HO93" s="80">
        <f>GU93*Prices!$B$15</f>
        <v>98.4375</v>
      </c>
      <c r="HP93" s="80">
        <f t="shared" si="75"/>
        <v>213.03750000000002</v>
      </c>
      <c r="HQ93" s="80">
        <f>GU93*Prices!$B$16</f>
        <v>137.8125</v>
      </c>
      <c r="HR93" s="80">
        <f t="shared" si="76"/>
        <v>252.41249999999999</v>
      </c>
      <c r="HS93" s="80">
        <f>GU93*Prices!$B$17</f>
        <v>0</v>
      </c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P93" s="73"/>
      <c r="IQ93" s="73"/>
      <c r="IS93" s="74">
        <v>24</v>
      </c>
      <c r="IT93" s="49">
        <v>27</v>
      </c>
      <c r="IU93" s="55">
        <f t="shared" si="77"/>
        <v>2.25</v>
      </c>
      <c r="IV93" s="55">
        <f t="shared" si="78"/>
        <v>5.625</v>
      </c>
      <c r="IX93" s="49">
        <v>4</v>
      </c>
      <c r="IY93" s="76">
        <f t="shared" si="98"/>
        <v>0</v>
      </c>
      <c r="IZ93" s="75">
        <v>24</v>
      </c>
      <c r="JA93" s="77">
        <f>(IZ93*1.2)*(Prices!$B$5/32)</f>
        <v>36</v>
      </c>
      <c r="JB93" s="82">
        <f>(IZ93*1.3)*(Prices!$B$4/32)</f>
        <v>78</v>
      </c>
      <c r="JC93" s="82">
        <f>IW93*Prices!$B$2+IX93*Prices!$B$3</f>
        <v>16.2</v>
      </c>
      <c r="JD93" s="79">
        <f>IV93*Prices!$B$9</f>
        <v>33.75</v>
      </c>
      <c r="JE93" s="80">
        <f t="shared" si="79"/>
        <v>163.95</v>
      </c>
      <c r="JF93" s="80">
        <f>IV93*Prices!$B$10</f>
        <v>50.625</v>
      </c>
      <c r="JG93" s="80">
        <f t="shared" si="80"/>
        <v>180.82499999999999</v>
      </c>
      <c r="JH93" s="80">
        <f>IV93*Prices!$B$11</f>
        <v>56.25</v>
      </c>
      <c r="JI93" s="80">
        <f t="shared" si="81"/>
        <v>186.45</v>
      </c>
      <c r="JJ93" s="80">
        <f>IV93*Prices!$B$12</f>
        <v>67.5</v>
      </c>
      <c r="JK93" s="80">
        <f t="shared" si="82"/>
        <v>197.7</v>
      </c>
      <c r="JL93" s="80">
        <f>IV93*Prices!$B$13</f>
        <v>73.125</v>
      </c>
      <c r="JM93" s="80">
        <f t="shared" si="83"/>
        <v>203.32499999999999</v>
      </c>
      <c r="JN93" s="80">
        <f>IV93*Prices!$B$14</f>
        <v>87.1875</v>
      </c>
      <c r="JO93" s="80">
        <f t="shared" si="84"/>
        <v>217.38749999999999</v>
      </c>
      <c r="JP93" s="80">
        <f>IV93*Prices!$B$15</f>
        <v>98.4375</v>
      </c>
      <c r="JQ93" s="80">
        <f t="shared" si="85"/>
        <v>228.63749999999999</v>
      </c>
      <c r="JR93" s="80">
        <f>IV93*Prices!$B$16</f>
        <v>137.8125</v>
      </c>
      <c r="JS93" s="80">
        <f t="shared" si="86"/>
        <v>268.01249999999999</v>
      </c>
      <c r="JT93" s="80">
        <f>IV93*Prices!$B$17</f>
        <v>0</v>
      </c>
      <c r="JU93" s="80"/>
      <c r="JV93" s="80"/>
      <c r="JW93" s="80"/>
      <c r="JX93" s="80"/>
      <c r="JY93" s="80"/>
      <c r="JZ93" s="80"/>
      <c r="KA93" s="80"/>
      <c r="KB93" s="80"/>
      <c r="KC93" s="80"/>
      <c r="KD93" s="80"/>
      <c r="KE93" s="80"/>
      <c r="KF93" s="80"/>
      <c r="KG93" s="80"/>
      <c r="KH93" s="80"/>
      <c r="KI93" s="80"/>
      <c r="KJ93" s="80"/>
      <c r="KK93" s="80"/>
      <c r="KL93" s="80"/>
      <c r="KM93" s="80"/>
      <c r="KN93" s="80"/>
      <c r="KO93" s="80"/>
      <c r="KP93" s="80"/>
      <c r="KQ93" s="80"/>
      <c r="KR93" s="80"/>
      <c r="KS93" s="80"/>
      <c r="KT93" s="80"/>
      <c r="KU93" s="80"/>
      <c r="KV93" s="80"/>
      <c r="KW93" s="80"/>
      <c r="KX93" s="80"/>
      <c r="KY93" s="80"/>
      <c r="KZ93" s="80"/>
      <c r="LA93" s="197">
        <v>0</v>
      </c>
      <c r="LB93" s="200">
        <v>0</v>
      </c>
      <c r="LC93" s="82">
        <f t="shared" si="99"/>
        <v>55.679999999999993</v>
      </c>
      <c r="LD93" s="82">
        <f t="shared" si="100"/>
        <v>73.92</v>
      </c>
      <c r="LE93" s="82">
        <f t="shared" si="101"/>
        <v>12.375</v>
      </c>
      <c r="LF93" s="82">
        <f t="shared" si="102"/>
        <v>43.304999999999993</v>
      </c>
      <c r="LG93" s="80">
        <f t="shared" si="103"/>
        <v>61.545000000000002</v>
      </c>
      <c r="LH93" s="234">
        <f t="shared" si="104"/>
        <v>0</v>
      </c>
      <c r="LI93" s="73"/>
      <c r="LK93" s="74">
        <v>24</v>
      </c>
      <c r="LL93" s="49">
        <v>27</v>
      </c>
      <c r="LM93" s="55">
        <f t="shared" si="87"/>
        <v>2.25</v>
      </c>
      <c r="LN93" s="55">
        <f t="shared" si="88"/>
        <v>5.625</v>
      </c>
      <c r="LP93" s="49">
        <v>4</v>
      </c>
      <c r="LQ93" s="76">
        <f t="shared" si="105"/>
        <v>0</v>
      </c>
      <c r="LR93" s="75">
        <v>24</v>
      </c>
      <c r="LS93" s="77">
        <f>(LR93*1.2)*(Prices!$B$5/32)</f>
        <v>36</v>
      </c>
      <c r="LT93" s="82">
        <f>(LR93*1.3)*(Prices!$C$4/32)</f>
        <v>62.400000000000006</v>
      </c>
      <c r="LU93" s="82">
        <f>LO93*Prices!$B$2+LP93*Prices!$B$3</f>
        <v>16.2</v>
      </c>
      <c r="LV93" s="79">
        <f>LN93*Prices!$B$9</f>
        <v>33.75</v>
      </c>
      <c r="LW93" s="80">
        <f t="shared" si="89"/>
        <v>148.35000000000002</v>
      </c>
      <c r="LX93" s="80">
        <f>LN93*Prices!$B$10</f>
        <v>50.625</v>
      </c>
      <c r="LY93" s="80">
        <f t="shared" si="90"/>
        <v>165.22500000000002</v>
      </c>
      <c r="LZ93" s="80">
        <f>LN93*Prices!$B$11</f>
        <v>56.25</v>
      </c>
      <c r="MA93" s="80">
        <f t="shared" si="91"/>
        <v>170.85000000000002</v>
      </c>
      <c r="MB93" s="80">
        <f>LN93*Prices!$B$12</f>
        <v>67.5</v>
      </c>
      <c r="MC93" s="80">
        <f t="shared" si="92"/>
        <v>182.10000000000002</v>
      </c>
      <c r="MD93" s="80">
        <f>LN93*Prices!$B$13</f>
        <v>73.125</v>
      </c>
      <c r="ME93" s="80">
        <f t="shared" si="93"/>
        <v>187.72500000000002</v>
      </c>
      <c r="MF93" s="80">
        <f>LN93*Prices!$B$14</f>
        <v>87.1875</v>
      </c>
      <c r="MG93" s="80">
        <f t="shared" si="94"/>
        <v>201.78750000000002</v>
      </c>
      <c r="MH93" s="80">
        <f>LN93*Prices!$B$15</f>
        <v>98.4375</v>
      </c>
      <c r="MI93" s="80">
        <f t="shared" si="95"/>
        <v>213.03750000000002</v>
      </c>
      <c r="MJ93" s="80">
        <f>LN93*Prices!$B$16</f>
        <v>137.8125</v>
      </c>
      <c r="MK93" s="80">
        <f t="shared" si="96"/>
        <v>252.41249999999999</v>
      </c>
      <c r="ML93" s="80">
        <f>LN93*Prices!$B$17</f>
        <v>0</v>
      </c>
      <c r="MM93" s="80"/>
      <c r="MN93" s="80"/>
      <c r="MO93" s="80"/>
      <c r="MP93" s="80"/>
      <c r="MQ93" s="80"/>
      <c r="MR93" s="80"/>
      <c r="MS93" s="80"/>
      <c r="MT93" s="80"/>
      <c r="MU93" s="80"/>
      <c r="MV93" s="80"/>
      <c r="MW93" s="80"/>
      <c r="MX93" s="80"/>
      <c r="MY93" s="80"/>
      <c r="MZ93" s="80"/>
      <c r="NA93" s="80"/>
    </row>
    <row r="94" spans="1:365" ht="18" customHeight="1" x14ac:dyDescent="0.25">
      <c r="A94" s="160" t="s">
        <v>195</v>
      </c>
      <c r="B94" s="69" t="s">
        <v>93</v>
      </c>
      <c r="C94" s="69" t="str">
        <f t="shared" si="97"/>
        <v>Base Cab: Sink Cabinet 2 doors (28" to 30")</v>
      </c>
      <c r="D94" s="70" t="s">
        <v>193</v>
      </c>
      <c r="E94" s="68" t="s">
        <v>109</v>
      </c>
      <c r="F94" s="267" t="s">
        <v>195</v>
      </c>
      <c r="G94" s="261">
        <f>ROUND(FD94/Prices!$B$27,0)</f>
        <v>416</v>
      </c>
      <c r="H94" s="71">
        <f>G94*Prices!$B$6+G94</f>
        <v>478.4</v>
      </c>
      <c r="I94" s="71">
        <f>ROUND(FF94/Prices!$B$27,0)</f>
        <v>461</v>
      </c>
      <c r="J94" s="71">
        <f>I94*Prices!$B$6+I94</f>
        <v>530.15</v>
      </c>
      <c r="K94" s="71">
        <f>ROUND(FH94/Prices!$B$27,0)</f>
        <v>476</v>
      </c>
      <c r="L94" s="71">
        <f>K94*Prices!$B$6+K94</f>
        <v>547.4</v>
      </c>
      <c r="M94" s="71">
        <f>ROUND(FJ94/Prices!$B$27,0)</f>
        <v>506</v>
      </c>
      <c r="N94" s="71">
        <f>M94*Prices!$B$6+M94</f>
        <v>581.9</v>
      </c>
      <c r="O94" s="71">
        <f>ROUND(FL94/Prices!$B$27,0)</f>
        <v>520</v>
      </c>
      <c r="P94" s="71">
        <f>O94*Prices!$B$6+O94</f>
        <v>598</v>
      </c>
      <c r="Q94" s="71">
        <f>ROUND(FN94/Prices!$B$27,0)</f>
        <v>558</v>
      </c>
      <c r="R94" s="71">
        <f>Q94*Prices!$B$6+Q94</f>
        <v>641.70000000000005</v>
      </c>
      <c r="S94" s="71">
        <f>ROUND(FP94/Prices!$B$27,0)</f>
        <v>587</v>
      </c>
      <c r="T94" s="71">
        <f>S94*Prices!$B$6+S94</f>
        <v>675.05</v>
      </c>
      <c r="U94" s="71">
        <f>ROUND(FR94/Prices!$B$27,0)</f>
        <v>692</v>
      </c>
      <c r="V94" s="71">
        <f>U94*Prices!$B$6+U94</f>
        <v>795.8</v>
      </c>
      <c r="W94" s="55"/>
      <c r="X94" s="55"/>
      <c r="Y94" s="55"/>
      <c r="Z94" s="55"/>
      <c r="AA94" s="55"/>
      <c r="AB94" s="71">
        <f>ROUND(HD94/Prices!$B$27,0)</f>
        <v>377</v>
      </c>
      <c r="AC94" s="71">
        <f>AB94*Prices!$B$6+AB94</f>
        <v>433.55</v>
      </c>
      <c r="AD94" s="71">
        <f>ROUND(HF94/Prices!$B$27,0)</f>
        <v>421</v>
      </c>
      <c r="AE94" s="71">
        <f>AD94*Prices!$B$6+AD94</f>
        <v>484.15</v>
      </c>
      <c r="AF94" s="71">
        <f>ROUND(HH94/Prices!$B$27,0)</f>
        <v>436</v>
      </c>
      <c r="AG94" s="71">
        <f>AF94*Prices!$B$6+AF94</f>
        <v>501.4</v>
      </c>
      <c r="AH94" s="71">
        <f>ROUND(HJ94/Prices!$B$27,0)</f>
        <v>466</v>
      </c>
      <c r="AI94" s="71">
        <f>AH94*Prices!$B$6+AH94</f>
        <v>535.9</v>
      </c>
      <c r="AJ94" s="71">
        <f>ROUND(HL94/Prices!$B$27,0)</f>
        <v>481</v>
      </c>
      <c r="AK94" s="71">
        <f>AJ94*Prices!$B$6+AJ94</f>
        <v>553.15</v>
      </c>
      <c r="AL94" s="71">
        <f>ROUND(HN94/Prices!$B$27,0)</f>
        <v>518</v>
      </c>
      <c r="AM94" s="71">
        <f>AL94*Prices!$B$6+AL94</f>
        <v>595.70000000000005</v>
      </c>
      <c r="AN94" s="71">
        <f>ROUND(HP94/Prices!$B$27,0)</f>
        <v>548</v>
      </c>
      <c r="AO94" s="71">
        <f>AN94*Prices!$B$6+AN94</f>
        <v>630.20000000000005</v>
      </c>
      <c r="AP94" s="71">
        <f>ROUND(HR94/Prices!$B$27,0)</f>
        <v>652</v>
      </c>
      <c r="AQ94" s="71">
        <f>AP94*Prices!$B$6+AP94</f>
        <v>749.8</v>
      </c>
      <c r="AW94" s="71">
        <f t="shared" si="106"/>
        <v>377</v>
      </c>
      <c r="AX94" s="71">
        <f t="shared" si="106"/>
        <v>433.55</v>
      </c>
      <c r="AY94" s="71">
        <f t="shared" si="106"/>
        <v>421</v>
      </c>
      <c r="AZ94" s="71">
        <f t="shared" si="106"/>
        <v>484.15</v>
      </c>
      <c r="BA94" s="71">
        <f t="shared" si="106"/>
        <v>436</v>
      </c>
      <c r="BB94" s="71">
        <f t="shared" si="106"/>
        <v>501.4</v>
      </c>
      <c r="BC94" s="71">
        <f t="shared" si="106"/>
        <v>466</v>
      </c>
      <c r="BD94" s="71">
        <f t="shared" si="106"/>
        <v>535.9</v>
      </c>
      <c r="BE94" s="71">
        <f t="shared" si="106"/>
        <v>481</v>
      </c>
      <c r="BF94" s="71">
        <f t="shared" si="106"/>
        <v>553.15</v>
      </c>
      <c r="BG94" s="71">
        <f t="shared" si="106"/>
        <v>518</v>
      </c>
      <c r="BH94" s="71">
        <f t="shared" si="106"/>
        <v>595.70000000000005</v>
      </c>
      <c r="BI94" s="71">
        <f t="shared" si="106"/>
        <v>548</v>
      </c>
      <c r="BJ94" s="71">
        <f t="shared" si="106"/>
        <v>630.20000000000005</v>
      </c>
      <c r="BK94" s="71">
        <f t="shared" si="106"/>
        <v>652</v>
      </c>
      <c r="BL94" s="71">
        <f t="shared" si="106"/>
        <v>749.8</v>
      </c>
      <c r="BM94" s="55"/>
      <c r="BN94" s="72"/>
      <c r="BO94" s="72"/>
      <c r="BP94" s="72"/>
      <c r="BQ94" s="72"/>
      <c r="BR94" s="72"/>
      <c r="BS94" s="72"/>
      <c r="BT94" s="55"/>
      <c r="BU94" s="71">
        <f>ROUND(JE94/Prices!$B$27,0)</f>
        <v>416</v>
      </c>
      <c r="BV94" s="71">
        <f>BU94*Prices!$B$6+BU94</f>
        <v>478.4</v>
      </c>
      <c r="BW94" s="71">
        <f>ROUND(JG94/Prices!$B$27,0)</f>
        <v>461</v>
      </c>
      <c r="BX94" s="71">
        <f>BW94*Prices!$B$6+BW94</f>
        <v>530.15</v>
      </c>
      <c r="BY94" s="71">
        <f>ROUND(JI94/Prices!$B$27,0)</f>
        <v>476</v>
      </c>
      <c r="BZ94" s="71">
        <f>BY94*Prices!$B$6+BY94</f>
        <v>547.4</v>
      </c>
      <c r="CA94" s="71">
        <f>ROUND(JK94/Prices!$B$27,0)</f>
        <v>506</v>
      </c>
      <c r="CB94" s="71">
        <f>CA94*Prices!$B$6+CA94</f>
        <v>581.9</v>
      </c>
      <c r="CC94" s="71">
        <f>ROUND(JM94/Prices!$B$27,0)</f>
        <v>520</v>
      </c>
      <c r="CD94" s="71">
        <f>CC94*Prices!$B$6+CC94</f>
        <v>598</v>
      </c>
      <c r="CE94" s="71">
        <f>ROUND(JO94/Prices!$B$27,0)</f>
        <v>558</v>
      </c>
      <c r="CF94" s="71">
        <f>CE94*Prices!$B$6+CE94</f>
        <v>641.70000000000005</v>
      </c>
      <c r="CG94" s="71">
        <f>ROUND(JQ94/Prices!$B$27,0)</f>
        <v>587</v>
      </c>
      <c r="CH94" s="71">
        <f>CG94*Prices!$B$6+CG94</f>
        <v>675.05</v>
      </c>
      <c r="CI94" s="71">
        <f>ROUND(JS94/Prices!$B$27,0)</f>
        <v>692</v>
      </c>
      <c r="CJ94" s="71">
        <f>CI94*Prices!$B$6+CI94</f>
        <v>795.8</v>
      </c>
      <c r="CK94" s="55"/>
      <c r="CL94" s="55"/>
      <c r="CM94" s="55"/>
      <c r="CN94" s="55"/>
      <c r="CO94" s="55"/>
      <c r="CP94" s="71">
        <f>ROUND(LW94/Prices!$B$27,0)</f>
        <v>377</v>
      </c>
      <c r="CQ94" s="71">
        <f>CP94*Prices!$B$6+CP94</f>
        <v>433.55</v>
      </c>
      <c r="CR94" s="71">
        <f>ROUND(LY94/Prices!$B$27,0)</f>
        <v>421</v>
      </c>
      <c r="CS94" s="71">
        <f>CR94*Prices!$B$6+CR94</f>
        <v>484.15</v>
      </c>
      <c r="CT94" s="71">
        <f>ROUND(MA94/Prices!$B$27,0)</f>
        <v>436</v>
      </c>
      <c r="CU94" s="71">
        <f>CT94*Prices!$B$6+CT94</f>
        <v>501.4</v>
      </c>
      <c r="CV94" s="71">
        <f>ROUND(MC94/Prices!$B$27,0)</f>
        <v>466</v>
      </c>
      <c r="CW94" s="71">
        <f>CV94*Prices!$B$6+CV94</f>
        <v>535.9</v>
      </c>
      <c r="CX94" s="71">
        <f>ROUND(ME94/Prices!$B$27,0)</f>
        <v>481</v>
      </c>
      <c r="CY94" s="71">
        <f>CX94*Prices!$B$6+CX94</f>
        <v>553.15</v>
      </c>
      <c r="CZ94" s="71">
        <f>ROUND(MG94/Prices!$B$27,0)</f>
        <v>518</v>
      </c>
      <c r="DA94" s="71">
        <f>CZ94*Prices!$B$6+CZ94</f>
        <v>595.70000000000005</v>
      </c>
      <c r="DB94" s="71">
        <f>ROUND(MI94/Prices!$B$27,0)</f>
        <v>548</v>
      </c>
      <c r="DC94" s="71">
        <f>DB94*Prices!$B$6+DB94</f>
        <v>630.20000000000005</v>
      </c>
      <c r="DD94" s="71">
        <f>ROUND(MK94/Prices!$B$27,0)</f>
        <v>652</v>
      </c>
      <c r="DE94" s="71">
        <f>DD94*Prices!$B$6+DD94</f>
        <v>749.8</v>
      </c>
      <c r="DK94" s="71">
        <f t="shared" si="107"/>
        <v>377</v>
      </c>
      <c r="DL94" s="71">
        <f t="shared" si="107"/>
        <v>433.55</v>
      </c>
      <c r="DM94" s="71">
        <f t="shared" si="107"/>
        <v>421</v>
      </c>
      <c r="DN94" s="71">
        <f t="shared" si="107"/>
        <v>484.15</v>
      </c>
      <c r="DO94" s="71">
        <f t="shared" si="107"/>
        <v>436</v>
      </c>
      <c r="DP94" s="71">
        <f t="shared" si="107"/>
        <v>501.4</v>
      </c>
      <c r="DQ94" s="71">
        <f t="shared" si="107"/>
        <v>466</v>
      </c>
      <c r="DR94" s="71">
        <f t="shared" si="107"/>
        <v>535.9</v>
      </c>
      <c r="DS94" s="71">
        <f t="shared" si="107"/>
        <v>481</v>
      </c>
      <c r="DT94" s="71">
        <f t="shared" si="107"/>
        <v>553.15</v>
      </c>
      <c r="DU94" s="71">
        <f t="shared" si="107"/>
        <v>518</v>
      </c>
      <c r="DV94" s="71">
        <f t="shared" si="107"/>
        <v>595.70000000000005</v>
      </c>
      <c r="DW94" s="71">
        <f t="shared" si="107"/>
        <v>548</v>
      </c>
      <c r="DX94" s="71">
        <f t="shared" si="107"/>
        <v>630.20000000000005</v>
      </c>
      <c r="DY94" s="71">
        <f t="shared" si="107"/>
        <v>652</v>
      </c>
      <c r="DZ94" s="71">
        <f t="shared" si="107"/>
        <v>749.8</v>
      </c>
      <c r="EA94" s="55"/>
      <c r="EB94" s="55"/>
      <c r="EC94" s="72"/>
      <c r="ED94" s="72"/>
      <c r="EE94" s="72"/>
      <c r="EF94" s="72"/>
      <c r="EG94" s="72"/>
      <c r="EH94" s="72"/>
      <c r="EI94" s="55"/>
      <c r="EJ94" s="55"/>
      <c r="EK94" s="55"/>
      <c r="EL94" s="55"/>
      <c r="EM94" s="55"/>
      <c r="EN94" s="55"/>
      <c r="EO94" s="73"/>
      <c r="EP94" s="73"/>
      <c r="ER94" s="74">
        <v>25.5</v>
      </c>
      <c r="ES94" s="49">
        <v>30</v>
      </c>
      <c r="ET94" s="55">
        <f t="shared" ref="ET94:ET100" si="108">ES94/12</f>
        <v>2.5</v>
      </c>
      <c r="EU94" s="55">
        <f t="shared" ref="EU94:EU113" si="109">ES94*30/144</f>
        <v>6.25</v>
      </c>
      <c r="EV94" s="55"/>
      <c r="EW94" s="49">
        <v>4</v>
      </c>
      <c r="EX94" s="50"/>
      <c r="EY94" s="75">
        <v>25.5</v>
      </c>
      <c r="EZ94" s="77">
        <f>(EY94*1.2)*(Prices!$B$5/32)</f>
        <v>38.25</v>
      </c>
      <c r="FA94" s="82">
        <f>(EY94*1.3)*(Prices!$B$4/32)</f>
        <v>82.875</v>
      </c>
      <c r="FB94" s="82">
        <f>EV94*Prices!$B$2+EW94*Prices!$B$3</f>
        <v>16.2</v>
      </c>
      <c r="FC94" s="79">
        <f>EU94*Prices!$B$9</f>
        <v>37.5</v>
      </c>
      <c r="FD94" s="80">
        <f t="shared" si="59"/>
        <v>174.82499999999999</v>
      </c>
      <c r="FE94" s="80">
        <f>EU94*Prices!$B$10</f>
        <v>56.25</v>
      </c>
      <c r="FF94" s="80">
        <f t="shared" si="60"/>
        <v>193.57499999999999</v>
      </c>
      <c r="FG94" s="80">
        <f>EU94*Prices!$B$11</f>
        <v>62.5</v>
      </c>
      <c r="FH94" s="80">
        <f t="shared" si="61"/>
        <v>199.82499999999999</v>
      </c>
      <c r="FI94" s="80">
        <f>EU94*Prices!$B$12</f>
        <v>75</v>
      </c>
      <c r="FJ94" s="80">
        <f t="shared" si="62"/>
        <v>212.32499999999999</v>
      </c>
      <c r="FK94" s="80">
        <f>EU94*Prices!$B$13</f>
        <v>81.25</v>
      </c>
      <c r="FL94" s="80">
        <f t="shared" si="63"/>
        <v>218.57499999999999</v>
      </c>
      <c r="FM94" s="80">
        <f>EU94*Prices!$B$14</f>
        <v>96.875</v>
      </c>
      <c r="FN94" s="80">
        <f t="shared" si="64"/>
        <v>234.2</v>
      </c>
      <c r="FO94" s="80">
        <f>EU94*Prices!$B$15</f>
        <v>109.375</v>
      </c>
      <c r="FP94" s="80">
        <f t="shared" si="65"/>
        <v>246.7</v>
      </c>
      <c r="FQ94" s="80">
        <f>EU94*Prices!$B$16</f>
        <v>153.125</v>
      </c>
      <c r="FR94" s="80">
        <f t="shared" si="66"/>
        <v>290.45</v>
      </c>
      <c r="FS94" s="80">
        <f>EU94*Prices!$B$17</f>
        <v>0</v>
      </c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P94" s="73"/>
      <c r="GR94" s="74">
        <v>25.5</v>
      </c>
      <c r="GS94" s="49">
        <v>30</v>
      </c>
      <c r="GT94" s="55">
        <f t="shared" si="67"/>
        <v>2.5</v>
      </c>
      <c r="GU94" s="55">
        <f t="shared" si="68"/>
        <v>6.25</v>
      </c>
      <c r="GW94" s="49">
        <v>4</v>
      </c>
      <c r="GX94" s="50"/>
      <c r="GY94" s="75">
        <v>25.5</v>
      </c>
      <c r="GZ94" s="77">
        <f>(GY94*1.2)*(Prices!$B$5/32)</f>
        <v>38.25</v>
      </c>
      <c r="HA94" s="82">
        <f>(GY94*1.3)*(Prices!$C$4/32)</f>
        <v>66.3</v>
      </c>
      <c r="HB94" s="82">
        <f>GV94*Prices!$B$2+GW94*Prices!$B$3</f>
        <v>16.2</v>
      </c>
      <c r="HC94" s="79">
        <f>GU94*Prices!$B$9</f>
        <v>37.5</v>
      </c>
      <c r="HD94" s="80">
        <f t="shared" si="69"/>
        <v>158.25</v>
      </c>
      <c r="HE94" s="80">
        <f>GU94*Prices!$B$10</f>
        <v>56.25</v>
      </c>
      <c r="HF94" s="80">
        <f t="shared" si="70"/>
        <v>177</v>
      </c>
      <c r="HG94" s="80">
        <f>GU94*Prices!$B$11</f>
        <v>62.5</v>
      </c>
      <c r="HH94" s="80">
        <f t="shared" si="71"/>
        <v>183.25</v>
      </c>
      <c r="HI94" s="80">
        <f>GU94*Prices!$B$12</f>
        <v>75</v>
      </c>
      <c r="HJ94" s="80">
        <f t="shared" si="72"/>
        <v>195.75</v>
      </c>
      <c r="HK94" s="80">
        <f>GU94*Prices!$B$13</f>
        <v>81.25</v>
      </c>
      <c r="HL94" s="80">
        <f t="shared" si="73"/>
        <v>202</v>
      </c>
      <c r="HM94" s="80">
        <f>GU94*Prices!$B$14</f>
        <v>96.875</v>
      </c>
      <c r="HN94" s="80">
        <f t="shared" si="74"/>
        <v>217.625</v>
      </c>
      <c r="HO94" s="80">
        <f>GU94*Prices!$B$15</f>
        <v>109.375</v>
      </c>
      <c r="HP94" s="80">
        <f t="shared" si="75"/>
        <v>230.125</v>
      </c>
      <c r="HQ94" s="80">
        <f>GU94*Prices!$B$16</f>
        <v>153.125</v>
      </c>
      <c r="HR94" s="80">
        <f t="shared" si="76"/>
        <v>273.875</v>
      </c>
      <c r="HS94" s="80">
        <f>GU94*Prices!$B$17</f>
        <v>0</v>
      </c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P94" s="73"/>
      <c r="IQ94" s="73"/>
      <c r="IS94" s="74">
        <v>25.5</v>
      </c>
      <c r="IT94" s="49">
        <v>30</v>
      </c>
      <c r="IU94" s="55">
        <f t="shared" si="77"/>
        <v>2.5</v>
      </c>
      <c r="IV94" s="55">
        <f t="shared" si="78"/>
        <v>6.25</v>
      </c>
      <c r="IX94" s="49">
        <v>4</v>
      </c>
      <c r="IY94" s="76">
        <f t="shared" si="98"/>
        <v>0</v>
      </c>
      <c r="IZ94" s="75">
        <v>25.5</v>
      </c>
      <c r="JA94" s="77">
        <f>(IZ94*1.2)*(Prices!$B$5/32)</f>
        <v>38.25</v>
      </c>
      <c r="JB94" s="82">
        <f>(IZ94*1.3)*(Prices!$B$4/32)</f>
        <v>82.875</v>
      </c>
      <c r="JC94" s="82">
        <f>IW94*Prices!$B$2+IX94*Prices!$B$3</f>
        <v>16.2</v>
      </c>
      <c r="JD94" s="79">
        <f>IV94*Prices!$B$9</f>
        <v>37.5</v>
      </c>
      <c r="JE94" s="80">
        <f t="shared" si="79"/>
        <v>174.82499999999999</v>
      </c>
      <c r="JF94" s="80">
        <f>IV94*Prices!$B$10</f>
        <v>56.25</v>
      </c>
      <c r="JG94" s="80">
        <f t="shared" si="80"/>
        <v>193.57499999999999</v>
      </c>
      <c r="JH94" s="80">
        <f>IV94*Prices!$B$11</f>
        <v>62.5</v>
      </c>
      <c r="JI94" s="80">
        <f t="shared" si="81"/>
        <v>199.82499999999999</v>
      </c>
      <c r="JJ94" s="80">
        <f>IV94*Prices!$B$12</f>
        <v>75</v>
      </c>
      <c r="JK94" s="80">
        <f t="shared" si="82"/>
        <v>212.32499999999999</v>
      </c>
      <c r="JL94" s="80">
        <f>IV94*Prices!$B$13</f>
        <v>81.25</v>
      </c>
      <c r="JM94" s="80">
        <f t="shared" si="83"/>
        <v>218.57499999999999</v>
      </c>
      <c r="JN94" s="80">
        <f>IV94*Prices!$B$14</f>
        <v>96.875</v>
      </c>
      <c r="JO94" s="80">
        <f t="shared" si="84"/>
        <v>234.2</v>
      </c>
      <c r="JP94" s="80">
        <f>IV94*Prices!$B$15</f>
        <v>109.375</v>
      </c>
      <c r="JQ94" s="80">
        <f t="shared" si="85"/>
        <v>246.7</v>
      </c>
      <c r="JR94" s="80">
        <f>IV94*Prices!$B$16</f>
        <v>153.125</v>
      </c>
      <c r="JS94" s="80">
        <f t="shared" si="86"/>
        <v>290.45</v>
      </c>
      <c r="JT94" s="80">
        <f>IV94*Prices!$B$17</f>
        <v>0</v>
      </c>
      <c r="JU94" s="80"/>
      <c r="JV94" s="80"/>
      <c r="JW94" s="80"/>
      <c r="JX94" s="80"/>
      <c r="JY94" s="80"/>
      <c r="JZ94" s="80"/>
      <c r="KA94" s="80"/>
      <c r="KB94" s="80"/>
      <c r="KC94" s="80"/>
      <c r="KD94" s="80"/>
      <c r="KE94" s="80"/>
      <c r="KF94" s="80"/>
      <c r="KG94" s="80"/>
      <c r="KH94" s="80"/>
      <c r="KI94" s="80"/>
      <c r="KJ94" s="80"/>
      <c r="KK94" s="80"/>
      <c r="KL94" s="80"/>
      <c r="KM94" s="80"/>
      <c r="KN94" s="80"/>
      <c r="KO94" s="80"/>
      <c r="KP94" s="80"/>
      <c r="KQ94" s="80"/>
      <c r="KR94" s="80"/>
      <c r="KS94" s="80"/>
      <c r="KT94" s="80"/>
      <c r="KU94" s="80"/>
      <c r="KV94" s="80"/>
      <c r="KW94" s="80"/>
      <c r="KX94" s="80"/>
      <c r="KY94" s="80"/>
      <c r="KZ94" s="80"/>
      <c r="LA94" s="197">
        <v>0</v>
      </c>
      <c r="LB94" s="200">
        <v>0</v>
      </c>
      <c r="LC94" s="82">
        <f t="shared" si="99"/>
        <v>59.16</v>
      </c>
      <c r="LD94" s="82">
        <f t="shared" si="100"/>
        <v>78.540000000000006</v>
      </c>
      <c r="LE94" s="82">
        <f t="shared" si="101"/>
        <v>13.75</v>
      </c>
      <c r="LF94" s="82">
        <f t="shared" si="102"/>
        <v>45.41</v>
      </c>
      <c r="LG94" s="80">
        <f t="shared" si="103"/>
        <v>64.790000000000006</v>
      </c>
      <c r="LH94" s="234">
        <f t="shared" si="104"/>
        <v>0</v>
      </c>
      <c r="LI94" s="73"/>
      <c r="LK94" s="74">
        <v>25.5</v>
      </c>
      <c r="LL94" s="49">
        <v>30</v>
      </c>
      <c r="LM94" s="55">
        <f t="shared" si="87"/>
        <v>2.5</v>
      </c>
      <c r="LN94" s="55">
        <f t="shared" si="88"/>
        <v>6.25</v>
      </c>
      <c r="LP94" s="49">
        <v>4</v>
      </c>
      <c r="LQ94" s="76">
        <f t="shared" si="105"/>
        <v>0</v>
      </c>
      <c r="LR94" s="75">
        <v>25.5</v>
      </c>
      <c r="LS94" s="77">
        <f>(LR94*1.2)*(Prices!$B$5/32)</f>
        <v>38.25</v>
      </c>
      <c r="LT94" s="82">
        <f>(LR94*1.3)*(Prices!$C$4/32)</f>
        <v>66.3</v>
      </c>
      <c r="LU94" s="82">
        <f>LO94*Prices!$B$2+LP94*Prices!$B$3</f>
        <v>16.2</v>
      </c>
      <c r="LV94" s="79">
        <f>LN94*Prices!$B$9</f>
        <v>37.5</v>
      </c>
      <c r="LW94" s="80">
        <f t="shared" si="89"/>
        <v>158.25</v>
      </c>
      <c r="LX94" s="80">
        <f>LN94*Prices!$B$10</f>
        <v>56.25</v>
      </c>
      <c r="LY94" s="80">
        <f t="shared" si="90"/>
        <v>177</v>
      </c>
      <c r="LZ94" s="80">
        <f>LN94*Prices!$B$11</f>
        <v>62.5</v>
      </c>
      <c r="MA94" s="80">
        <f t="shared" si="91"/>
        <v>183.25</v>
      </c>
      <c r="MB94" s="80">
        <f>LN94*Prices!$B$12</f>
        <v>75</v>
      </c>
      <c r="MC94" s="80">
        <f t="shared" si="92"/>
        <v>195.75</v>
      </c>
      <c r="MD94" s="80">
        <f>LN94*Prices!$B$13</f>
        <v>81.25</v>
      </c>
      <c r="ME94" s="80">
        <f t="shared" si="93"/>
        <v>202</v>
      </c>
      <c r="MF94" s="80">
        <f>LN94*Prices!$B$14</f>
        <v>96.875</v>
      </c>
      <c r="MG94" s="80">
        <f t="shared" si="94"/>
        <v>217.625</v>
      </c>
      <c r="MH94" s="80">
        <f>LN94*Prices!$B$15</f>
        <v>109.375</v>
      </c>
      <c r="MI94" s="80">
        <f t="shared" si="95"/>
        <v>230.125</v>
      </c>
      <c r="MJ94" s="80">
        <f>LN94*Prices!$B$16</f>
        <v>153.125</v>
      </c>
      <c r="MK94" s="80">
        <f t="shared" si="96"/>
        <v>273.875</v>
      </c>
      <c r="ML94" s="80">
        <f>LN94*Prices!$B$17</f>
        <v>0</v>
      </c>
      <c r="MM94" s="80"/>
      <c r="MN94" s="80"/>
      <c r="MO94" s="80"/>
      <c r="MP94" s="80"/>
      <c r="MQ94" s="80"/>
      <c r="MR94" s="80"/>
      <c r="MS94" s="80"/>
      <c r="MT94" s="80"/>
      <c r="MU94" s="80"/>
      <c r="MV94" s="80"/>
      <c r="MW94" s="80"/>
      <c r="MX94" s="80"/>
      <c r="MY94" s="80"/>
      <c r="MZ94" s="80"/>
      <c r="NA94" s="80"/>
    </row>
    <row r="95" spans="1:365" ht="18" customHeight="1" x14ac:dyDescent="0.25">
      <c r="A95" s="171" t="s">
        <v>196</v>
      </c>
      <c r="B95" s="69" t="s">
        <v>93</v>
      </c>
      <c r="C95" s="69" t="str">
        <f t="shared" si="97"/>
        <v>Base Cab: Sink Cabinet 2 doors (31" to 33")</v>
      </c>
      <c r="D95" s="70" t="s">
        <v>193</v>
      </c>
      <c r="E95" s="68" t="s">
        <v>111</v>
      </c>
      <c r="F95" s="268" t="s">
        <v>196</v>
      </c>
      <c r="G95" s="261">
        <f>ROUND(FD95/Prices!$B$27,0)</f>
        <v>442</v>
      </c>
      <c r="H95" s="71">
        <f>G95*Prices!$B$6+G95</f>
        <v>508.3</v>
      </c>
      <c r="I95" s="71">
        <f>ROUND(FF95/Prices!$B$27,0)</f>
        <v>491</v>
      </c>
      <c r="J95" s="71">
        <f>I95*Prices!$B$6+I95</f>
        <v>564.65</v>
      </c>
      <c r="K95" s="71">
        <f>ROUND(FH95/Prices!$B$27,0)</f>
        <v>508</v>
      </c>
      <c r="L95" s="71">
        <f>K95*Prices!$B$6+K95</f>
        <v>584.20000000000005</v>
      </c>
      <c r="M95" s="71">
        <f>ROUND(FJ95/Prices!$B$27,0)</f>
        <v>540</v>
      </c>
      <c r="N95" s="71">
        <f>M95*Prices!$B$6+M95</f>
        <v>621</v>
      </c>
      <c r="O95" s="71">
        <f>ROUND(FL95/Prices!$B$27,0)</f>
        <v>557</v>
      </c>
      <c r="P95" s="71">
        <f>O95*Prices!$B$6+O95</f>
        <v>640.54999999999995</v>
      </c>
      <c r="Q95" s="71">
        <f>ROUND(FN95/Prices!$B$27,0)</f>
        <v>598</v>
      </c>
      <c r="R95" s="71">
        <f>Q95*Prices!$B$6+Q95</f>
        <v>687.7</v>
      </c>
      <c r="S95" s="71">
        <f>ROUND(FP95/Prices!$B$27,0)</f>
        <v>630</v>
      </c>
      <c r="T95" s="71">
        <f>S95*Prices!$B$6+S95</f>
        <v>724.5</v>
      </c>
      <c r="U95" s="71">
        <f>ROUND(FR95/Prices!$B$27,0)</f>
        <v>745</v>
      </c>
      <c r="V95" s="71">
        <f>U95*Prices!$B$6+U95</f>
        <v>856.75</v>
      </c>
      <c r="W95" s="55"/>
      <c r="X95" s="55"/>
      <c r="Y95" s="55"/>
      <c r="Z95" s="55"/>
      <c r="AA95" s="55"/>
      <c r="AB95" s="71">
        <f>ROUND(HD95/Prices!$B$27,0)</f>
        <v>400</v>
      </c>
      <c r="AC95" s="71">
        <f>AB95*Prices!$B$6+AB95</f>
        <v>460</v>
      </c>
      <c r="AD95" s="71">
        <f>ROUND(HF95/Prices!$B$27,0)</f>
        <v>449</v>
      </c>
      <c r="AE95" s="71">
        <f>AD95*Prices!$B$6+AD95</f>
        <v>516.35</v>
      </c>
      <c r="AF95" s="71">
        <f>ROUND(HH95/Prices!$B$27,0)</f>
        <v>466</v>
      </c>
      <c r="AG95" s="71">
        <f>AF95*Prices!$B$6+AF95</f>
        <v>535.9</v>
      </c>
      <c r="AH95" s="71">
        <f>ROUND(HJ95/Prices!$B$27,0)</f>
        <v>499</v>
      </c>
      <c r="AI95" s="71">
        <f>AH95*Prices!$B$6+AH95</f>
        <v>573.85</v>
      </c>
      <c r="AJ95" s="71">
        <f>ROUND(HL95/Prices!$B$27,0)</f>
        <v>515</v>
      </c>
      <c r="AK95" s="71">
        <f>AJ95*Prices!$B$6+AJ95</f>
        <v>592.25</v>
      </c>
      <c r="AL95" s="71">
        <f>ROUND(HN95/Prices!$B$27,0)</f>
        <v>556</v>
      </c>
      <c r="AM95" s="71">
        <f>AL95*Prices!$B$6+AL95</f>
        <v>639.4</v>
      </c>
      <c r="AN95" s="71">
        <f>ROUND(HP95/Prices!$B$27,0)</f>
        <v>589</v>
      </c>
      <c r="AO95" s="71">
        <f>AN95*Prices!$B$6+AN95</f>
        <v>677.35</v>
      </c>
      <c r="AP95" s="71">
        <f>ROUND(HR95/Prices!$B$27,0)</f>
        <v>703</v>
      </c>
      <c r="AQ95" s="71">
        <f>AP95*Prices!$B$6+AP95</f>
        <v>808.45</v>
      </c>
      <c r="AW95" s="71">
        <f t="shared" si="106"/>
        <v>400</v>
      </c>
      <c r="AX95" s="71">
        <f t="shared" si="106"/>
        <v>460</v>
      </c>
      <c r="AY95" s="71">
        <f t="shared" si="106"/>
        <v>449</v>
      </c>
      <c r="AZ95" s="71">
        <f t="shared" si="106"/>
        <v>516.35</v>
      </c>
      <c r="BA95" s="71">
        <f t="shared" si="106"/>
        <v>466</v>
      </c>
      <c r="BB95" s="71">
        <f t="shared" si="106"/>
        <v>535.9</v>
      </c>
      <c r="BC95" s="71">
        <f t="shared" si="106"/>
        <v>499</v>
      </c>
      <c r="BD95" s="71">
        <f t="shared" si="106"/>
        <v>573.85</v>
      </c>
      <c r="BE95" s="71">
        <f t="shared" si="106"/>
        <v>515</v>
      </c>
      <c r="BF95" s="71">
        <f t="shared" si="106"/>
        <v>592.25</v>
      </c>
      <c r="BG95" s="71">
        <f t="shared" si="106"/>
        <v>556</v>
      </c>
      <c r="BH95" s="71">
        <f t="shared" si="106"/>
        <v>639.4</v>
      </c>
      <c r="BI95" s="71">
        <f t="shared" si="106"/>
        <v>589</v>
      </c>
      <c r="BJ95" s="71">
        <f t="shared" si="106"/>
        <v>677.35</v>
      </c>
      <c r="BK95" s="71">
        <f t="shared" si="106"/>
        <v>703</v>
      </c>
      <c r="BL95" s="71">
        <f t="shared" si="106"/>
        <v>808.45</v>
      </c>
      <c r="BM95" s="55"/>
      <c r="BN95" s="72"/>
      <c r="BO95" s="72"/>
      <c r="BP95" s="72"/>
      <c r="BQ95" s="72"/>
      <c r="BR95" s="72"/>
      <c r="BS95" s="72"/>
      <c r="BT95" s="55"/>
      <c r="BU95" s="71">
        <f>ROUND(JE95/Prices!$B$27,0)</f>
        <v>442</v>
      </c>
      <c r="BV95" s="71">
        <f>BU95*Prices!$B$6+BU95</f>
        <v>508.3</v>
      </c>
      <c r="BW95" s="71">
        <f>ROUND(JG95/Prices!$B$27,0)</f>
        <v>491</v>
      </c>
      <c r="BX95" s="71">
        <f>BW95*Prices!$B$6+BW95</f>
        <v>564.65</v>
      </c>
      <c r="BY95" s="71">
        <f>ROUND(JI95/Prices!$B$27,0)</f>
        <v>508</v>
      </c>
      <c r="BZ95" s="71">
        <f>BY95*Prices!$B$6+BY95</f>
        <v>584.20000000000005</v>
      </c>
      <c r="CA95" s="71">
        <f>ROUND(JK95/Prices!$B$27,0)</f>
        <v>540</v>
      </c>
      <c r="CB95" s="71">
        <f>CA95*Prices!$B$6+CA95</f>
        <v>621</v>
      </c>
      <c r="CC95" s="71">
        <f>ROUND(JM95/Prices!$B$27,0)</f>
        <v>557</v>
      </c>
      <c r="CD95" s="71">
        <f>CC95*Prices!$B$6+CC95</f>
        <v>640.54999999999995</v>
      </c>
      <c r="CE95" s="71">
        <f>ROUND(JO95/Prices!$B$27,0)</f>
        <v>598</v>
      </c>
      <c r="CF95" s="71">
        <f>CE95*Prices!$B$6+CE95</f>
        <v>687.7</v>
      </c>
      <c r="CG95" s="71">
        <f>ROUND(JQ95/Prices!$B$27,0)</f>
        <v>630</v>
      </c>
      <c r="CH95" s="71">
        <f>CG95*Prices!$B$6+CG95</f>
        <v>724.5</v>
      </c>
      <c r="CI95" s="71">
        <f>ROUND(JS95/Prices!$B$27,0)</f>
        <v>745</v>
      </c>
      <c r="CJ95" s="71">
        <f>CI95*Prices!$B$6+CI95</f>
        <v>856.75</v>
      </c>
      <c r="CK95" s="55"/>
      <c r="CL95" s="55"/>
      <c r="CM95" s="55"/>
      <c r="CN95" s="55"/>
      <c r="CO95" s="55"/>
      <c r="CP95" s="71">
        <f>ROUND(LW95/Prices!$B$27,0)</f>
        <v>400</v>
      </c>
      <c r="CQ95" s="71">
        <f>CP95*Prices!$B$6+CP95</f>
        <v>460</v>
      </c>
      <c r="CR95" s="71">
        <f>ROUND(LY95/Prices!$B$27,0)</f>
        <v>449</v>
      </c>
      <c r="CS95" s="71">
        <f>CR95*Prices!$B$6+CR95</f>
        <v>516.35</v>
      </c>
      <c r="CT95" s="71">
        <f>ROUND(MA95/Prices!$B$27,0)</f>
        <v>466</v>
      </c>
      <c r="CU95" s="71">
        <f>CT95*Prices!$B$6+CT95</f>
        <v>535.9</v>
      </c>
      <c r="CV95" s="71">
        <f>ROUND(MC95/Prices!$B$27,0)</f>
        <v>499</v>
      </c>
      <c r="CW95" s="71">
        <f>CV95*Prices!$B$6+CV95</f>
        <v>573.85</v>
      </c>
      <c r="CX95" s="71">
        <f>ROUND(ME95/Prices!$B$27,0)</f>
        <v>515</v>
      </c>
      <c r="CY95" s="71">
        <f>CX95*Prices!$B$6+CX95</f>
        <v>592.25</v>
      </c>
      <c r="CZ95" s="71">
        <f>ROUND(MG95/Prices!$B$27,0)</f>
        <v>556</v>
      </c>
      <c r="DA95" s="71">
        <f>CZ95*Prices!$B$6+CZ95</f>
        <v>639.4</v>
      </c>
      <c r="DB95" s="71">
        <f>ROUND(MI95/Prices!$B$27,0)</f>
        <v>589</v>
      </c>
      <c r="DC95" s="71">
        <f>DB95*Prices!$B$6+DB95</f>
        <v>677.35</v>
      </c>
      <c r="DD95" s="71">
        <f>ROUND(MK95/Prices!$B$27,0)</f>
        <v>703</v>
      </c>
      <c r="DE95" s="71">
        <f>DD95*Prices!$B$6+DD95</f>
        <v>808.45</v>
      </c>
      <c r="DK95" s="71">
        <f t="shared" si="107"/>
        <v>400</v>
      </c>
      <c r="DL95" s="71">
        <f t="shared" si="107"/>
        <v>460</v>
      </c>
      <c r="DM95" s="71">
        <f t="shared" si="107"/>
        <v>449</v>
      </c>
      <c r="DN95" s="71">
        <f t="shared" si="107"/>
        <v>516.35</v>
      </c>
      <c r="DO95" s="71">
        <f t="shared" si="107"/>
        <v>466</v>
      </c>
      <c r="DP95" s="71">
        <f t="shared" si="107"/>
        <v>535.9</v>
      </c>
      <c r="DQ95" s="71">
        <f t="shared" si="107"/>
        <v>499</v>
      </c>
      <c r="DR95" s="71">
        <f t="shared" si="107"/>
        <v>573.85</v>
      </c>
      <c r="DS95" s="71">
        <f t="shared" si="107"/>
        <v>515</v>
      </c>
      <c r="DT95" s="71">
        <f t="shared" si="107"/>
        <v>592.25</v>
      </c>
      <c r="DU95" s="71">
        <f t="shared" si="107"/>
        <v>556</v>
      </c>
      <c r="DV95" s="71">
        <f t="shared" si="107"/>
        <v>639.4</v>
      </c>
      <c r="DW95" s="71">
        <f t="shared" si="107"/>
        <v>589</v>
      </c>
      <c r="DX95" s="71">
        <f t="shared" si="107"/>
        <v>677.35</v>
      </c>
      <c r="DY95" s="71">
        <f t="shared" si="107"/>
        <v>703</v>
      </c>
      <c r="DZ95" s="71">
        <f t="shared" si="107"/>
        <v>808.45</v>
      </c>
      <c r="EA95" s="55"/>
      <c r="EB95" s="55"/>
      <c r="EC95" s="72"/>
      <c r="ED95" s="72"/>
      <c r="EE95" s="72"/>
      <c r="EF95" s="72"/>
      <c r="EG95" s="72"/>
      <c r="EH95" s="72"/>
      <c r="EI95" s="55"/>
      <c r="EJ95" s="55"/>
      <c r="EK95" s="55"/>
      <c r="EL95" s="55"/>
      <c r="EM95" s="55"/>
      <c r="EN95" s="55"/>
      <c r="EO95" s="73"/>
      <c r="EP95" s="73"/>
      <c r="ER95" s="74">
        <v>27</v>
      </c>
      <c r="ES95" s="49">
        <v>33</v>
      </c>
      <c r="ET95" s="55">
        <f t="shared" si="108"/>
        <v>2.75</v>
      </c>
      <c r="EU95" s="55">
        <f t="shared" si="109"/>
        <v>6.875</v>
      </c>
      <c r="EV95" s="55"/>
      <c r="EW95" s="49">
        <v>4</v>
      </c>
      <c r="EX95" s="50"/>
      <c r="EY95" s="75">
        <v>27</v>
      </c>
      <c r="EZ95" s="77">
        <f>(EY95*1.2)*(Prices!$B$5/32)</f>
        <v>40.5</v>
      </c>
      <c r="FA95" s="82">
        <f>(EY95*1.3)*(Prices!$B$4/32)</f>
        <v>87.75</v>
      </c>
      <c r="FB95" s="82">
        <f>EV95*Prices!$B$2+EW95*Prices!$B$3</f>
        <v>16.2</v>
      </c>
      <c r="FC95" s="79">
        <f>EU95*Prices!$B$9</f>
        <v>41.25</v>
      </c>
      <c r="FD95" s="80">
        <f t="shared" si="59"/>
        <v>185.7</v>
      </c>
      <c r="FE95" s="80">
        <f>EU95*Prices!$B$10</f>
        <v>61.875</v>
      </c>
      <c r="FF95" s="80">
        <f t="shared" si="60"/>
        <v>206.32499999999999</v>
      </c>
      <c r="FG95" s="80">
        <f>EU95*Prices!$B$11</f>
        <v>68.75</v>
      </c>
      <c r="FH95" s="80">
        <f t="shared" si="61"/>
        <v>213.2</v>
      </c>
      <c r="FI95" s="80">
        <f>EU95*Prices!$B$12</f>
        <v>82.5</v>
      </c>
      <c r="FJ95" s="80">
        <f t="shared" si="62"/>
        <v>226.95</v>
      </c>
      <c r="FK95" s="80">
        <f>EU95*Prices!$B$13</f>
        <v>89.375</v>
      </c>
      <c r="FL95" s="80">
        <f t="shared" si="63"/>
        <v>233.82499999999999</v>
      </c>
      <c r="FM95" s="80">
        <f>EU95*Prices!$B$14</f>
        <v>106.5625</v>
      </c>
      <c r="FN95" s="80">
        <f t="shared" si="64"/>
        <v>251.01249999999999</v>
      </c>
      <c r="FO95" s="80">
        <f>EU95*Prices!$B$15</f>
        <v>120.3125</v>
      </c>
      <c r="FP95" s="80">
        <f t="shared" si="65"/>
        <v>264.76249999999999</v>
      </c>
      <c r="FQ95" s="80">
        <f>EU95*Prices!$B$16</f>
        <v>168.4375</v>
      </c>
      <c r="FR95" s="80">
        <f t="shared" si="66"/>
        <v>312.88749999999999</v>
      </c>
      <c r="FS95" s="80">
        <f>EU95*Prices!$B$17</f>
        <v>0</v>
      </c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P95" s="73"/>
      <c r="GR95" s="74">
        <v>27</v>
      </c>
      <c r="GS95" s="49">
        <v>33</v>
      </c>
      <c r="GT95" s="55">
        <f t="shared" si="67"/>
        <v>2.75</v>
      </c>
      <c r="GU95" s="55">
        <f t="shared" si="68"/>
        <v>6.875</v>
      </c>
      <c r="GW95" s="49">
        <v>4</v>
      </c>
      <c r="GX95" s="50"/>
      <c r="GY95" s="75">
        <v>27</v>
      </c>
      <c r="GZ95" s="77">
        <f>(GY95*1.2)*(Prices!$B$5/32)</f>
        <v>40.5</v>
      </c>
      <c r="HA95" s="82">
        <f>(GY95*1.3)*(Prices!$C$4/32)</f>
        <v>70.2</v>
      </c>
      <c r="HB95" s="82">
        <f>GV95*Prices!$B$2+GW95*Prices!$B$3</f>
        <v>16.2</v>
      </c>
      <c r="HC95" s="79">
        <f>GU95*Prices!$B$9</f>
        <v>41.25</v>
      </c>
      <c r="HD95" s="80">
        <f t="shared" si="69"/>
        <v>168.15</v>
      </c>
      <c r="HE95" s="80">
        <f>GU95*Prices!$B$10</f>
        <v>61.875</v>
      </c>
      <c r="HF95" s="80">
        <f t="shared" si="70"/>
        <v>188.77500000000001</v>
      </c>
      <c r="HG95" s="80">
        <f>GU95*Prices!$B$11</f>
        <v>68.75</v>
      </c>
      <c r="HH95" s="80">
        <f t="shared" si="71"/>
        <v>195.65</v>
      </c>
      <c r="HI95" s="80">
        <f>GU95*Prices!$B$12</f>
        <v>82.5</v>
      </c>
      <c r="HJ95" s="80">
        <f t="shared" si="72"/>
        <v>209.4</v>
      </c>
      <c r="HK95" s="80">
        <f>GU95*Prices!$B$13</f>
        <v>89.375</v>
      </c>
      <c r="HL95" s="80">
        <f t="shared" si="73"/>
        <v>216.27500000000001</v>
      </c>
      <c r="HM95" s="80">
        <f>GU95*Prices!$B$14</f>
        <v>106.5625</v>
      </c>
      <c r="HN95" s="80">
        <f t="shared" si="74"/>
        <v>233.46250000000001</v>
      </c>
      <c r="HO95" s="80">
        <f>GU95*Prices!$B$15</f>
        <v>120.3125</v>
      </c>
      <c r="HP95" s="80">
        <f t="shared" si="75"/>
        <v>247.21249999999998</v>
      </c>
      <c r="HQ95" s="80">
        <f>GU95*Prices!$B$16</f>
        <v>168.4375</v>
      </c>
      <c r="HR95" s="80">
        <f t="shared" si="76"/>
        <v>295.33749999999998</v>
      </c>
      <c r="HS95" s="80">
        <f>GU95*Prices!$B$17</f>
        <v>0</v>
      </c>
      <c r="HT95" s="80"/>
      <c r="HU95" s="80"/>
      <c r="HV95" s="80"/>
      <c r="HW95" s="80"/>
      <c r="HX95" s="80"/>
      <c r="HY95" s="80"/>
      <c r="HZ95" s="80"/>
      <c r="IA95" s="80"/>
      <c r="IB95" s="80"/>
      <c r="IC95" s="80"/>
      <c r="ID95" s="80"/>
      <c r="IE95" s="80"/>
      <c r="IF95" s="80"/>
      <c r="IG95" s="80"/>
      <c r="IH95" s="80"/>
      <c r="IP95" s="73"/>
      <c r="IQ95" s="73"/>
      <c r="IS95" s="74">
        <v>27</v>
      </c>
      <c r="IT95" s="49">
        <v>33</v>
      </c>
      <c r="IU95" s="55">
        <f t="shared" si="77"/>
        <v>2.75</v>
      </c>
      <c r="IV95" s="55">
        <f t="shared" si="78"/>
        <v>6.875</v>
      </c>
      <c r="IX95" s="49">
        <v>4</v>
      </c>
      <c r="IY95" s="76">
        <f t="shared" si="98"/>
        <v>0</v>
      </c>
      <c r="IZ95" s="75">
        <v>27</v>
      </c>
      <c r="JA95" s="77">
        <f>(IZ95*1.2)*(Prices!$B$5/32)</f>
        <v>40.5</v>
      </c>
      <c r="JB95" s="82">
        <f>(IZ95*1.3)*(Prices!$B$4/32)</f>
        <v>87.75</v>
      </c>
      <c r="JC95" s="82">
        <f>IW95*Prices!$B$2+IX95*Prices!$B$3</f>
        <v>16.2</v>
      </c>
      <c r="JD95" s="79">
        <f>IV95*Prices!$B$9</f>
        <v>41.25</v>
      </c>
      <c r="JE95" s="80">
        <f t="shared" si="79"/>
        <v>185.7</v>
      </c>
      <c r="JF95" s="80">
        <f>IV95*Prices!$B$10</f>
        <v>61.875</v>
      </c>
      <c r="JG95" s="80">
        <f t="shared" si="80"/>
        <v>206.32499999999999</v>
      </c>
      <c r="JH95" s="80">
        <f>IV95*Prices!$B$11</f>
        <v>68.75</v>
      </c>
      <c r="JI95" s="80">
        <f t="shared" si="81"/>
        <v>213.2</v>
      </c>
      <c r="JJ95" s="80">
        <f>IV95*Prices!$B$12</f>
        <v>82.5</v>
      </c>
      <c r="JK95" s="80">
        <f t="shared" si="82"/>
        <v>226.95</v>
      </c>
      <c r="JL95" s="80">
        <f>IV95*Prices!$B$13</f>
        <v>89.375</v>
      </c>
      <c r="JM95" s="80">
        <f t="shared" si="83"/>
        <v>233.82499999999999</v>
      </c>
      <c r="JN95" s="80">
        <f>IV95*Prices!$B$14</f>
        <v>106.5625</v>
      </c>
      <c r="JO95" s="80">
        <f t="shared" si="84"/>
        <v>251.01249999999999</v>
      </c>
      <c r="JP95" s="80">
        <f>IV95*Prices!$B$15</f>
        <v>120.3125</v>
      </c>
      <c r="JQ95" s="80">
        <f t="shared" si="85"/>
        <v>264.76249999999999</v>
      </c>
      <c r="JR95" s="80">
        <f>IV95*Prices!$B$16</f>
        <v>168.4375</v>
      </c>
      <c r="JS95" s="80">
        <f t="shared" si="86"/>
        <v>312.88749999999999</v>
      </c>
      <c r="JT95" s="80">
        <f>IV95*Prices!$B$17</f>
        <v>0</v>
      </c>
      <c r="JU95" s="80"/>
      <c r="JV95" s="80"/>
      <c r="JW95" s="80"/>
      <c r="JX95" s="80"/>
      <c r="JY95" s="80"/>
      <c r="JZ95" s="80"/>
      <c r="KA95" s="80"/>
      <c r="KB95" s="80"/>
      <c r="KC95" s="80"/>
      <c r="KD95" s="80"/>
      <c r="KE95" s="80"/>
      <c r="KF95" s="80"/>
      <c r="KG95" s="80"/>
      <c r="KH95" s="80"/>
      <c r="KI95" s="80"/>
      <c r="KJ95" s="80"/>
      <c r="KK95" s="80"/>
      <c r="KL95" s="80"/>
      <c r="KM95" s="80"/>
      <c r="KN95" s="80"/>
      <c r="KO95" s="80"/>
      <c r="KP95" s="80"/>
      <c r="KQ95" s="80"/>
      <c r="KR95" s="80"/>
      <c r="KS95" s="80"/>
      <c r="KT95" s="80"/>
      <c r="KU95" s="80"/>
      <c r="KV95" s="80"/>
      <c r="KW95" s="80"/>
      <c r="KX95" s="80"/>
      <c r="KY95" s="80"/>
      <c r="KZ95" s="80"/>
      <c r="LA95" s="197">
        <v>0</v>
      </c>
      <c r="LB95" s="200">
        <v>0</v>
      </c>
      <c r="LC95" s="82">
        <f t="shared" si="99"/>
        <v>62.639999999999993</v>
      </c>
      <c r="LD95" s="82">
        <f t="shared" si="100"/>
        <v>83.16</v>
      </c>
      <c r="LE95" s="82">
        <f t="shared" si="101"/>
        <v>15.125</v>
      </c>
      <c r="LF95" s="82">
        <f t="shared" si="102"/>
        <v>47.514999999999993</v>
      </c>
      <c r="LG95" s="80">
        <f t="shared" si="103"/>
        <v>68.034999999999997</v>
      </c>
      <c r="LH95" s="234">
        <f t="shared" si="104"/>
        <v>0</v>
      </c>
      <c r="LI95" s="73"/>
      <c r="LK95" s="74">
        <v>27</v>
      </c>
      <c r="LL95" s="49">
        <v>33</v>
      </c>
      <c r="LM95" s="55">
        <f t="shared" si="87"/>
        <v>2.75</v>
      </c>
      <c r="LN95" s="55">
        <f t="shared" si="88"/>
        <v>6.875</v>
      </c>
      <c r="LP95" s="49">
        <v>4</v>
      </c>
      <c r="LQ95" s="76">
        <f t="shared" si="105"/>
        <v>0</v>
      </c>
      <c r="LR95" s="75">
        <v>27</v>
      </c>
      <c r="LS95" s="77">
        <f>(LR95*1.2)*(Prices!$B$5/32)</f>
        <v>40.5</v>
      </c>
      <c r="LT95" s="82">
        <f>(LR95*1.3)*(Prices!$C$4/32)</f>
        <v>70.2</v>
      </c>
      <c r="LU95" s="82">
        <f>LO95*Prices!$B$2+LP95*Prices!$B$3</f>
        <v>16.2</v>
      </c>
      <c r="LV95" s="79">
        <f>LN95*Prices!$B$9</f>
        <v>41.25</v>
      </c>
      <c r="LW95" s="80">
        <f t="shared" si="89"/>
        <v>168.15</v>
      </c>
      <c r="LX95" s="80">
        <f>LN95*Prices!$B$10</f>
        <v>61.875</v>
      </c>
      <c r="LY95" s="80">
        <f t="shared" si="90"/>
        <v>188.77500000000001</v>
      </c>
      <c r="LZ95" s="80">
        <f>LN95*Prices!$B$11</f>
        <v>68.75</v>
      </c>
      <c r="MA95" s="80">
        <f t="shared" si="91"/>
        <v>195.65</v>
      </c>
      <c r="MB95" s="80">
        <f>LN95*Prices!$B$12</f>
        <v>82.5</v>
      </c>
      <c r="MC95" s="80">
        <f t="shared" si="92"/>
        <v>209.4</v>
      </c>
      <c r="MD95" s="80">
        <f>LN95*Prices!$B$13</f>
        <v>89.375</v>
      </c>
      <c r="ME95" s="80">
        <f t="shared" si="93"/>
        <v>216.27500000000001</v>
      </c>
      <c r="MF95" s="80">
        <f>LN95*Prices!$B$14</f>
        <v>106.5625</v>
      </c>
      <c r="MG95" s="80">
        <f t="shared" si="94"/>
        <v>233.46250000000001</v>
      </c>
      <c r="MH95" s="80">
        <f>LN95*Prices!$B$15</f>
        <v>120.3125</v>
      </c>
      <c r="MI95" s="80">
        <f t="shared" si="95"/>
        <v>247.21249999999998</v>
      </c>
      <c r="MJ95" s="80">
        <f>LN95*Prices!$B$16</f>
        <v>168.4375</v>
      </c>
      <c r="MK95" s="80">
        <f t="shared" si="96"/>
        <v>295.33749999999998</v>
      </c>
      <c r="ML95" s="80">
        <f>LN95*Prices!$B$17</f>
        <v>0</v>
      </c>
      <c r="MM95" s="80"/>
      <c r="MN95" s="80"/>
      <c r="MO95" s="80"/>
      <c r="MP95" s="80"/>
      <c r="MQ95" s="80"/>
      <c r="MR95" s="80"/>
      <c r="MS95" s="80"/>
      <c r="MT95" s="80"/>
      <c r="MU95" s="80"/>
      <c r="MV95" s="80"/>
      <c r="MW95" s="80"/>
      <c r="MX95" s="80"/>
      <c r="MY95" s="80"/>
      <c r="MZ95" s="80"/>
      <c r="NA95" s="80"/>
    </row>
    <row r="96" spans="1:365" ht="18" customHeight="1" thickBot="1" x14ac:dyDescent="0.3">
      <c r="A96" s="174" t="s">
        <v>197</v>
      </c>
      <c r="B96" s="176" t="s">
        <v>93</v>
      </c>
      <c r="C96" s="176" t="str">
        <f t="shared" si="97"/>
        <v>Base Cab: Sink Cabinet 2 doors (34" to 36")</v>
      </c>
      <c r="D96" s="177" t="s">
        <v>193</v>
      </c>
      <c r="E96" s="180" t="s">
        <v>113</v>
      </c>
      <c r="F96" s="271" t="s">
        <v>197</v>
      </c>
      <c r="G96" s="261">
        <f>ROUND(FD96/Prices!$B$27,0)</f>
        <v>468</v>
      </c>
      <c r="H96" s="71">
        <f>G96*Prices!$B$6+G96</f>
        <v>538.20000000000005</v>
      </c>
      <c r="I96" s="71">
        <f>ROUND(FF96/Prices!$B$27,0)</f>
        <v>522</v>
      </c>
      <c r="J96" s="71">
        <f>I96*Prices!$B$6+I96</f>
        <v>600.29999999999995</v>
      </c>
      <c r="K96" s="71">
        <f>ROUND(FH96/Prices!$B$27,0)</f>
        <v>539</v>
      </c>
      <c r="L96" s="71">
        <f>K96*Prices!$B$6+K96</f>
        <v>619.85</v>
      </c>
      <c r="M96" s="71">
        <f>ROUND(FJ96/Prices!$B$27,0)</f>
        <v>575</v>
      </c>
      <c r="N96" s="71">
        <f>M96*Prices!$B$6+M96</f>
        <v>661.25</v>
      </c>
      <c r="O96" s="71">
        <f>ROUND(FL96/Prices!$B$27,0)</f>
        <v>593</v>
      </c>
      <c r="P96" s="71">
        <f>O96*Prices!$B$6+O96</f>
        <v>681.95</v>
      </c>
      <c r="Q96" s="71">
        <f>ROUND(FN96/Prices!$B$27,0)</f>
        <v>638</v>
      </c>
      <c r="R96" s="71">
        <f>Q96*Prices!$B$6+Q96</f>
        <v>733.7</v>
      </c>
      <c r="S96" s="71">
        <f>ROUND(FP96/Prices!$B$27,0)</f>
        <v>673</v>
      </c>
      <c r="T96" s="71">
        <f>S96*Prices!$B$6+S96</f>
        <v>773.95</v>
      </c>
      <c r="U96" s="71">
        <f>ROUND(FR96/Prices!$B$27,0)</f>
        <v>798</v>
      </c>
      <c r="V96" s="71">
        <f>U96*Prices!$B$6+U96</f>
        <v>917.7</v>
      </c>
      <c r="W96" s="55"/>
      <c r="X96" s="55"/>
      <c r="Y96" s="55"/>
      <c r="Z96" s="55"/>
      <c r="AA96" s="55"/>
      <c r="AB96" s="71">
        <f>ROUND(HD96/Prices!$B$27,0)</f>
        <v>424</v>
      </c>
      <c r="AC96" s="71">
        <f>AB96*Prices!$B$6+AB96</f>
        <v>487.6</v>
      </c>
      <c r="AD96" s="71">
        <f>ROUND(HF96/Prices!$B$27,0)</f>
        <v>478</v>
      </c>
      <c r="AE96" s="71">
        <f>AD96*Prices!$B$6+AD96</f>
        <v>549.70000000000005</v>
      </c>
      <c r="AF96" s="71">
        <f>ROUND(HH96/Prices!$B$27,0)</f>
        <v>495</v>
      </c>
      <c r="AG96" s="71">
        <f>AF96*Prices!$B$6+AF96</f>
        <v>569.25</v>
      </c>
      <c r="AH96" s="71">
        <f>ROUND(HJ96/Prices!$B$27,0)</f>
        <v>531</v>
      </c>
      <c r="AI96" s="71">
        <f>AH96*Prices!$B$6+AH96</f>
        <v>610.65</v>
      </c>
      <c r="AJ96" s="71">
        <f>ROUND(HL96/Prices!$B$27,0)</f>
        <v>549</v>
      </c>
      <c r="AK96" s="71">
        <f>AJ96*Prices!$B$6+AJ96</f>
        <v>631.35</v>
      </c>
      <c r="AL96" s="71">
        <f>ROUND(HN96/Prices!$B$27,0)</f>
        <v>594</v>
      </c>
      <c r="AM96" s="71">
        <f>AL96*Prices!$B$6+AL96</f>
        <v>683.1</v>
      </c>
      <c r="AN96" s="71">
        <f>ROUND(HP96/Prices!$B$27,0)</f>
        <v>629</v>
      </c>
      <c r="AO96" s="71">
        <f>AN96*Prices!$B$6+AN96</f>
        <v>723.35</v>
      </c>
      <c r="AP96" s="71">
        <f>ROUND(HR96/Prices!$B$27,0)</f>
        <v>754</v>
      </c>
      <c r="AQ96" s="71">
        <f>AP96*Prices!$B$6+AP96</f>
        <v>867.1</v>
      </c>
      <c r="AW96" s="71">
        <f t="shared" si="106"/>
        <v>424</v>
      </c>
      <c r="AX96" s="71">
        <f t="shared" si="106"/>
        <v>487.6</v>
      </c>
      <c r="AY96" s="71">
        <f t="shared" si="106"/>
        <v>478</v>
      </c>
      <c r="AZ96" s="71">
        <f t="shared" si="106"/>
        <v>549.70000000000005</v>
      </c>
      <c r="BA96" s="71">
        <f t="shared" si="106"/>
        <v>495</v>
      </c>
      <c r="BB96" s="71">
        <f t="shared" si="106"/>
        <v>569.25</v>
      </c>
      <c r="BC96" s="71">
        <f t="shared" si="106"/>
        <v>531</v>
      </c>
      <c r="BD96" s="71">
        <f t="shared" si="106"/>
        <v>610.65</v>
      </c>
      <c r="BE96" s="71">
        <f t="shared" si="106"/>
        <v>549</v>
      </c>
      <c r="BF96" s="71">
        <f t="shared" si="106"/>
        <v>631.35</v>
      </c>
      <c r="BG96" s="71">
        <f t="shared" si="106"/>
        <v>594</v>
      </c>
      <c r="BH96" s="71">
        <f t="shared" si="106"/>
        <v>683.1</v>
      </c>
      <c r="BI96" s="71">
        <f t="shared" si="106"/>
        <v>629</v>
      </c>
      <c r="BJ96" s="71">
        <f t="shared" si="106"/>
        <v>723.35</v>
      </c>
      <c r="BK96" s="71">
        <f t="shared" si="106"/>
        <v>754</v>
      </c>
      <c r="BL96" s="71">
        <f t="shared" si="106"/>
        <v>867.1</v>
      </c>
      <c r="BM96" s="55"/>
      <c r="BN96" s="72"/>
      <c r="BO96" s="72"/>
      <c r="BP96" s="72"/>
      <c r="BQ96" s="72"/>
      <c r="BR96" s="72"/>
      <c r="BS96" s="72"/>
      <c r="BT96" s="55"/>
      <c r="BU96" s="71">
        <f>ROUND(JE96/Prices!$B$27,0)</f>
        <v>468</v>
      </c>
      <c r="BV96" s="71">
        <f>BU96*Prices!$B$6+BU96</f>
        <v>538.20000000000005</v>
      </c>
      <c r="BW96" s="71">
        <f>ROUND(JG96/Prices!$B$27,0)</f>
        <v>522</v>
      </c>
      <c r="BX96" s="71">
        <f>BW96*Prices!$B$6+BW96</f>
        <v>600.29999999999995</v>
      </c>
      <c r="BY96" s="71">
        <f>ROUND(JI96/Prices!$B$27,0)</f>
        <v>539</v>
      </c>
      <c r="BZ96" s="71">
        <f>BY96*Prices!$B$6+BY96</f>
        <v>619.85</v>
      </c>
      <c r="CA96" s="71">
        <f>ROUND(JK96/Prices!$B$27,0)</f>
        <v>575</v>
      </c>
      <c r="CB96" s="71">
        <f>CA96*Prices!$B$6+CA96</f>
        <v>661.25</v>
      </c>
      <c r="CC96" s="71">
        <f>ROUND(JM96/Prices!$B$27,0)</f>
        <v>593</v>
      </c>
      <c r="CD96" s="71">
        <f>CC96*Prices!$B$6+CC96</f>
        <v>681.95</v>
      </c>
      <c r="CE96" s="71">
        <f>ROUND(JO96/Prices!$B$27,0)</f>
        <v>638</v>
      </c>
      <c r="CF96" s="71">
        <f>CE96*Prices!$B$6+CE96</f>
        <v>733.7</v>
      </c>
      <c r="CG96" s="71">
        <f>ROUND(JQ96/Prices!$B$27,0)</f>
        <v>673</v>
      </c>
      <c r="CH96" s="71">
        <f>CG96*Prices!$B$6+CG96</f>
        <v>773.95</v>
      </c>
      <c r="CI96" s="71">
        <f>ROUND(JS96/Prices!$B$27,0)</f>
        <v>798</v>
      </c>
      <c r="CJ96" s="71">
        <f>CI96*Prices!$B$6+CI96</f>
        <v>917.7</v>
      </c>
      <c r="CK96" s="55"/>
      <c r="CL96" s="55"/>
      <c r="CM96" s="55"/>
      <c r="CN96" s="55"/>
      <c r="CO96" s="55"/>
      <c r="CP96" s="71">
        <f>ROUND(LW96/Prices!$B$27,0)</f>
        <v>424</v>
      </c>
      <c r="CQ96" s="71">
        <f>CP96*Prices!$B$6+CP96</f>
        <v>487.6</v>
      </c>
      <c r="CR96" s="71">
        <f>ROUND(LY96/Prices!$B$27,0)</f>
        <v>478</v>
      </c>
      <c r="CS96" s="71">
        <f>CR96*Prices!$B$6+CR96</f>
        <v>549.70000000000005</v>
      </c>
      <c r="CT96" s="71">
        <f>ROUND(MA96/Prices!$B$27,0)</f>
        <v>495</v>
      </c>
      <c r="CU96" s="71">
        <f>CT96*Prices!$B$6+CT96</f>
        <v>569.25</v>
      </c>
      <c r="CV96" s="71">
        <f>ROUND(MC96/Prices!$B$27,0)</f>
        <v>531</v>
      </c>
      <c r="CW96" s="71">
        <f>CV96*Prices!$B$6+CV96</f>
        <v>610.65</v>
      </c>
      <c r="CX96" s="71">
        <f>ROUND(ME96/Prices!$B$27,0)</f>
        <v>549</v>
      </c>
      <c r="CY96" s="71">
        <f>CX96*Prices!$B$6+CX96</f>
        <v>631.35</v>
      </c>
      <c r="CZ96" s="71">
        <f>ROUND(MG96/Prices!$B$27,0)</f>
        <v>594</v>
      </c>
      <c r="DA96" s="71">
        <f>CZ96*Prices!$B$6+CZ96</f>
        <v>683.1</v>
      </c>
      <c r="DB96" s="71">
        <f>ROUND(MI96/Prices!$B$27,0)</f>
        <v>629</v>
      </c>
      <c r="DC96" s="71">
        <f>DB96*Prices!$B$6+DB96</f>
        <v>723.35</v>
      </c>
      <c r="DD96" s="71">
        <f>ROUND(MK96/Prices!$B$27,0)</f>
        <v>754</v>
      </c>
      <c r="DE96" s="71">
        <f>DD96*Prices!$B$6+DD96</f>
        <v>867.1</v>
      </c>
      <c r="DK96" s="71">
        <f t="shared" si="107"/>
        <v>424</v>
      </c>
      <c r="DL96" s="71">
        <f t="shared" si="107"/>
        <v>487.6</v>
      </c>
      <c r="DM96" s="71">
        <f t="shared" si="107"/>
        <v>478</v>
      </c>
      <c r="DN96" s="71">
        <f t="shared" si="107"/>
        <v>549.70000000000005</v>
      </c>
      <c r="DO96" s="71">
        <f t="shared" si="107"/>
        <v>495</v>
      </c>
      <c r="DP96" s="71">
        <f t="shared" si="107"/>
        <v>569.25</v>
      </c>
      <c r="DQ96" s="71">
        <f t="shared" si="107"/>
        <v>531</v>
      </c>
      <c r="DR96" s="71">
        <f t="shared" si="107"/>
        <v>610.65</v>
      </c>
      <c r="DS96" s="71">
        <f t="shared" si="107"/>
        <v>549</v>
      </c>
      <c r="DT96" s="71">
        <f t="shared" si="107"/>
        <v>631.35</v>
      </c>
      <c r="DU96" s="71">
        <f t="shared" si="107"/>
        <v>594</v>
      </c>
      <c r="DV96" s="71">
        <f t="shared" si="107"/>
        <v>683.1</v>
      </c>
      <c r="DW96" s="71">
        <f t="shared" si="107"/>
        <v>629</v>
      </c>
      <c r="DX96" s="71">
        <f t="shared" si="107"/>
        <v>723.35</v>
      </c>
      <c r="DY96" s="71">
        <f t="shared" si="107"/>
        <v>754</v>
      </c>
      <c r="DZ96" s="71">
        <f t="shared" si="107"/>
        <v>867.1</v>
      </c>
      <c r="EA96" s="55"/>
      <c r="EB96" s="55"/>
      <c r="EC96" s="72"/>
      <c r="ED96" s="72"/>
      <c r="EE96" s="72"/>
      <c r="EF96" s="72"/>
      <c r="EG96" s="72"/>
      <c r="EH96" s="72"/>
      <c r="EI96" s="55"/>
      <c r="EJ96" s="55"/>
      <c r="EK96" s="55"/>
      <c r="EL96" s="55"/>
      <c r="EM96" s="55"/>
      <c r="EN96" s="55"/>
      <c r="EO96" s="73"/>
      <c r="EP96" s="73"/>
      <c r="ER96" s="74">
        <v>28.5</v>
      </c>
      <c r="ES96" s="49">
        <v>36</v>
      </c>
      <c r="ET96" s="55">
        <f t="shared" si="108"/>
        <v>3</v>
      </c>
      <c r="EU96" s="55">
        <f t="shared" si="109"/>
        <v>7.5</v>
      </c>
      <c r="EV96" s="55"/>
      <c r="EW96" s="49">
        <v>4</v>
      </c>
      <c r="EX96" s="50"/>
      <c r="EY96" s="75">
        <v>28.5</v>
      </c>
      <c r="EZ96" s="77">
        <f>(EY96*1.2)*(Prices!$B$5/32)</f>
        <v>42.749999999999993</v>
      </c>
      <c r="FA96" s="82">
        <f>(EY96*1.3)*(Prices!$B$4/32)</f>
        <v>92.625000000000014</v>
      </c>
      <c r="FB96" s="82">
        <f>EV96*Prices!$B$2+EW96*Prices!$B$3</f>
        <v>16.2</v>
      </c>
      <c r="FC96" s="79">
        <f>EU96*Prices!$B$9</f>
        <v>45</v>
      </c>
      <c r="FD96" s="80">
        <f t="shared" si="59"/>
        <v>196.57500000000002</v>
      </c>
      <c r="FE96" s="80">
        <f>EU96*Prices!$B$10</f>
        <v>67.5</v>
      </c>
      <c r="FF96" s="80">
        <f t="shared" si="60"/>
        <v>219.07500000000002</v>
      </c>
      <c r="FG96" s="80">
        <f>EU96*Prices!$B$11</f>
        <v>75</v>
      </c>
      <c r="FH96" s="80">
        <f t="shared" si="61"/>
        <v>226.57500000000002</v>
      </c>
      <c r="FI96" s="80">
        <f>EU96*Prices!$B$12</f>
        <v>90</v>
      </c>
      <c r="FJ96" s="80">
        <f t="shared" si="62"/>
        <v>241.57500000000002</v>
      </c>
      <c r="FK96" s="80">
        <f>EU96*Prices!$B$13</f>
        <v>97.5</v>
      </c>
      <c r="FL96" s="80">
        <f t="shared" si="63"/>
        <v>249.07500000000002</v>
      </c>
      <c r="FM96" s="80">
        <f>EU96*Prices!$B$14</f>
        <v>116.25</v>
      </c>
      <c r="FN96" s="80">
        <f t="shared" si="64"/>
        <v>267.82499999999999</v>
      </c>
      <c r="FO96" s="80">
        <f>EU96*Prices!$B$15</f>
        <v>131.25</v>
      </c>
      <c r="FP96" s="80">
        <f t="shared" si="65"/>
        <v>282.82499999999999</v>
      </c>
      <c r="FQ96" s="80">
        <f>EU96*Prices!$B$16</f>
        <v>183.75</v>
      </c>
      <c r="FR96" s="80">
        <f t="shared" si="66"/>
        <v>335.32499999999999</v>
      </c>
      <c r="FS96" s="80">
        <f>EU96*Prices!$B$17</f>
        <v>0</v>
      </c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P96" s="73"/>
      <c r="GR96" s="74">
        <v>28.5</v>
      </c>
      <c r="GS96" s="49">
        <v>36</v>
      </c>
      <c r="GT96" s="55">
        <f t="shared" si="67"/>
        <v>3</v>
      </c>
      <c r="GU96" s="55">
        <f t="shared" si="68"/>
        <v>7.5</v>
      </c>
      <c r="GW96" s="49">
        <v>4</v>
      </c>
      <c r="GX96" s="50"/>
      <c r="GY96" s="75">
        <v>28.5</v>
      </c>
      <c r="GZ96" s="77">
        <f>(GY96*1.2)*(Prices!$B$5/32)</f>
        <v>42.749999999999993</v>
      </c>
      <c r="HA96" s="82">
        <f>(GY96*1.3)*(Prices!$C$4/32)</f>
        <v>74.100000000000009</v>
      </c>
      <c r="HB96" s="82">
        <f>GV96*Prices!$B$2+GW96*Prices!$B$3</f>
        <v>16.2</v>
      </c>
      <c r="HC96" s="79">
        <f>GU96*Prices!$B$9</f>
        <v>45</v>
      </c>
      <c r="HD96" s="80">
        <f t="shared" si="69"/>
        <v>178.05</v>
      </c>
      <c r="HE96" s="80">
        <f>GU96*Prices!$B$10</f>
        <v>67.5</v>
      </c>
      <c r="HF96" s="80">
        <f t="shared" si="70"/>
        <v>200.55</v>
      </c>
      <c r="HG96" s="80">
        <f>GU96*Prices!$B$11</f>
        <v>75</v>
      </c>
      <c r="HH96" s="80">
        <f t="shared" si="71"/>
        <v>208.05</v>
      </c>
      <c r="HI96" s="80">
        <f>GU96*Prices!$B$12</f>
        <v>90</v>
      </c>
      <c r="HJ96" s="80">
        <f t="shared" si="72"/>
        <v>223.05</v>
      </c>
      <c r="HK96" s="80">
        <f>GU96*Prices!$B$13</f>
        <v>97.5</v>
      </c>
      <c r="HL96" s="80">
        <f t="shared" si="73"/>
        <v>230.55</v>
      </c>
      <c r="HM96" s="80">
        <f>GU96*Prices!$B$14</f>
        <v>116.25</v>
      </c>
      <c r="HN96" s="80">
        <f t="shared" si="74"/>
        <v>249.3</v>
      </c>
      <c r="HO96" s="80">
        <f>GU96*Prices!$B$15</f>
        <v>131.25</v>
      </c>
      <c r="HP96" s="80">
        <f t="shared" si="75"/>
        <v>264.3</v>
      </c>
      <c r="HQ96" s="80">
        <f>GU96*Prices!$B$16</f>
        <v>183.75</v>
      </c>
      <c r="HR96" s="80">
        <f t="shared" si="76"/>
        <v>316.8</v>
      </c>
      <c r="HS96" s="80">
        <f>GU96*Prices!$B$17</f>
        <v>0</v>
      </c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P96" s="73"/>
      <c r="IQ96" s="73"/>
      <c r="IS96" s="74">
        <v>28.5</v>
      </c>
      <c r="IT96" s="49">
        <v>36</v>
      </c>
      <c r="IU96" s="55">
        <f t="shared" si="77"/>
        <v>3</v>
      </c>
      <c r="IV96" s="55">
        <f t="shared" si="78"/>
        <v>7.5</v>
      </c>
      <c r="IX96" s="49">
        <v>4</v>
      </c>
      <c r="IY96" s="76">
        <f t="shared" si="98"/>
        <v>0</v>
      </c>
      <c r="IZ96" s="75">
        <v>28.5</v>
      </c>
      <c r="JA96" s="77">
        <f>(IZ96*1.2)*(Prices!$B$5/32)</f>
        <v>42.749999999999993</v>
      </c>
      <c r="JB96" s="82">
        <f>(IZ96*1.3)*(Prices!$B$4/32)</f>
        <v>92.625000000000014</v>
      </c>
      <c r="JC96" s="82">
        <f>IW96*Prices!$B$2+IX96*Prices!$B$3</f>
        <v>16.2</v>
      </c>
      <c r="JD96" s="79">
        <f>IV96*Prices!$B$9</f>
        <v>45</v>
      </c>
      <c r="JE96" s="80">
        <f t="shared" si="79"/>
        <v>196.57500000000002</v>
      </c>
      <c r="JF96" s="80">
        <f>IV96*Prices!$B$10</f>
        <v>67.5</v>
      </c>
      <c r="JG96" s="80">
        <f t="shared" si="80"/>
        <v>219.07500000000002</v>
      </c>
      <c r="JH96" s="80">
        <f>IV96*Prices!$B$11</f>
        <v>75</v>
      </c>
      <c r="JI96" s="80">
        <f t="shared" si="81"/>
        <v>226.57500000000002</v>
      </c>
      <c r="JJ96" s="80">
        <f>IV96*Prices!$B$12</f>
        <v>90</v>
      </c>
      <c r="JK96" s="80">
        <f t="shared" si="82"/>
        <v>241.57500000000002</v>
      </c>
      <c r="JL96" s="80">
        <f>IV96*Prices!$B$13</f>
        <v>97.5</v>
      </c>
      <c r="JM96" s="80">
        <f t="shared" si="83"/>
        <v>249.07500000000002</v>
      </c>
      <c r="JN96" s="80">
        <f>IV96*Prices!$B$14</f>
        <v>116.25</v>
      </c>
      <c r="JO96" s="80">
        <f t="shared" si="84"/>
        <v>267.82499999999999</v>
      </c>
      <c r="JP96" s="80">
        <f>IV96*Prices!$B$15</f>
        <v>131.25</v>
      </c>
      <c r="JQ96" s="80">
        <f t="shared" si="85"/>
        <v>282.82499999999999</v>
      </c>
      <c r="JR96" s="80">
        <f>IV96*Prices!$B$16</f>
        <v>183.75</v>
      </c>
      <c r="JS96" s="80">
        <f t="shared" si="86"/>
        <v>335.32499999999999</v>
      </c>
      <c r="JT96" s="80">
        <f>IV96*Prices!$B$17</f>
        <v>0</v>
      </c>
      <c r="JU96" s="80"/>
      <c r="JV96" s="80"/>
      <c r="JW96" s="80"/>
      <c r="JX96" s="80"/>
      <c r="JY96" s="80"/>
      <c r="JZ96" s="80"/>
      <c r="KA96" s="80"/>
      <c r="KB96" s="80"/>
      <c r="KC96" s="80"/>
      <c r="KD96" s="80"/>
      <c r="KE96" s="80"/>
      <c r="KF96" s="80"/>
      <c r="KG96" s="80"/>
      <c r="KH96" s="80"/>
      <c r="KI96" s="80"/>
      <c r="KJ96" s="80"/>
      <c r="KK96" s="80"/>
      <c r="KL96" s="80"/>
      <c r="KM96" s="80"/>
      <c r="KN96" s="80"/>
      <c r="KO96" s="80"/>
      <c r="KP96" s="80"/>
      <c r="KQ96" s="80"/>
      <c r="KR96" s="80"/>
      <c r="KS96" s="80"/>
      <c r="KT96" s="80"/>
      <c r="KU96" s="80"/>
      <c r="KV96" s="80"/>
      <c r="KW96" s="80"/>
      <c r="KX96" s="80"/>
      <c r="KY96" s="80"/>
      <c r="KZ96" s="80"/>
      <c r="LA96" s="197">
        <v>0</v>
      </c>
      <c r="LB96" s="200">
        <v>0</v>
      </c>
      <c r="LC96" s="82">
        <f t="shared" si="99"/>
        <v>66.11999999999999</v>
      </c>
      <c r="LD96" s="82">
        <f t="shared" si="100"/>
        <v>87.78</v>
      </c>
      <c r="LE96" s="82">
        <f t="shared" si="101"/>
        <v>16.5</v>
      </c>
      <c r="LF96" s="82">
        <f t="shared" si="102"/>
        <v>49.61999999999999</v>
      </c>
      <c r="LG96" s="80">
        <f t="shared" si="103"/>
        <v>71.28</v>
      </c>
      <c r="LH96" s="234">
        <f t="shared" si="104"/>
        <v>0</v>
      </c>
      <c r="LI96" s="73"/>
      <c r="LK96" s="74">
        <v>28.5</v>
      </c>
      <c r="LL96" s="49">
        <v>36</v>
      </c>
      <c r="LM96" s="55">
        <f t="shared" si="87"/>
        <v>3</v>
      </c>
      <c r="LN96" s="55">
        <f t="shared" si="88"/>
        <v>7.5</v>
      </c>
      <c r="LP96" s="49">
        <v>4</v>
      </c>
      <c r="LQ96" s="76">
        <f t="shared" si="105"/>
        <v>0</v>
      </c>
      <c r="LR96" s="75">
        <v>28.5</v>
      </c>
      <c r="LS96" s="77">
        <f>(LR96*1.2)*(Prices!$B$5/32)</f>
        <v>42.749999999999993</v>
      </c>
      <c r="LT96" s="82">
        <f>(LR96*1.3)*(Prices!$C$4/32)</f>
        <v>74.100000000000009</v>
      </c>
      <c r="LU96" s="82">
        <f>LO96*Prices!$B$2+LP96*Prices!$B$3</f>
        <v>16.2</v>
      </c>
      <c r="LV96" s="79">
        <f>LN96*Prices!$B$9</f>
        <v>45</v>
      </c>
      <c r="LW96" s="80">
        <f t="shared" si="89"/>
        <v>178.05</v>
      </c>
      <c r="LX96" s="80">
        <f>LN96*Prices!$B$10</f>
        <v>67.5</v>
      </c>
      <c r="LY96" s="80">
        <f t="shared" si="90"/>
        <v>200.55</v>
      </c>
      <c r="LZ96" s="80">
        <f>LN96*Prices!$B$11</f>
        <v>75</v>
      </c>
      <c r="MA96" s="80">
        <f t="shared" si="91"/>
        <v>208.05</v>
      </c>
      <c r="MB96" s="80">
        <f>LN96*Prices!$B$12</f>
        <v>90</v>
      </c>
      <c r="MC96" s="80">
        <f t="shared" si="92"/>
        <v>223.05</v>
      </c>
      <c r="MD96" s="80">
        <f>LN96*Prices!$B$13</f>
        <v>97.5</v>
      </c>
      <c r="ME96" s="80">
        <f t="shared" si="93"/>
        <v>230.55</v>
      </c>
      <c r="MF96" s="80">
        <f>LN96*Prices!$B$14</f>
        <v>116.25</v>
      </c>
      <c r="MG96" s="80">
        <f t="shared" si="94"/>
        <v>249.3</v>
      </c>
      <c r="MH96" s="80">
        <f>LN96*Prices!$B$15</f>
        <v>131.25</v>
      </c>
      <c r="MI96" s="80">
        <f t="shared" si="95"/>
        <v>264.3</v>
      </c>
      <c r="MJ96" s="80">
        <f>LN96*Prices!$B$16</f>
        <v>183.75</v>
      </c>
      <c r="MK96" s="80">
        <f t="shared" si="96"/>
        <v>316.8</v>
      </c>
      <c r="ML96" s="80">
        <f>LN96*Prices!$B$17</f>
        <v>0</v>
      </c>
      <c r="MM96" s="80"/>
      <c r="MN96" s="80"/>
      <c r="MO96" s="80"/>
      <c r="MP96" s="80"/>
      <c r="MQ96" s="80"/>
      <c r="MR96" s="80"/>
      <c r="MS96" s="80"/>
      <c r="MT96" s="80"/>
      <c r="MU96" s="80"/>
      <c r="MV96" s="80"/>
      <c r="MW96" s="80"/>
      <c r="MX96" s="80"/>
      <c r="MY96" s="80"/>
      <c r="MZ96" s="80"/>
      <c r="NA96" s="80"/>
    </row>
    <row r="97" spans="1:365" ht="18" customHeight="1" thickBot="1" x14ac:dyDescent="0.3">
      <c r="A97" s="282"/>
      <c r="B97" s="278"/>
      <c r="C97" s="278"/>
      <c r="D97" s="279"/>
      <c r="E97" s="283"/>
      <c r="F97" s="284"/>
      <c r="G97" s="26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55"/>
      <c r="X97" s="55"/>
      <c r="Y97" s="55"/>
      <c r="Z97" s="55"/>
      <c r="AA97" s="55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55"/>
      <c r="BN97" s="72"/>
      <c r="BO97" s="72"/>
      <c r="BP97" s="72"/>
      <c r="BQ97" s="72"/>
      <c r="BR97" s="72"/>
      <c r="BS97" s="72"/>
      <c r="BT97" s="55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55"/>
      <c r="CL97" s="55"/>
      <c r="CM97" s="55"/>
      <c r="CN97" s="55"/>
      <c r="CO97" s="55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55"/>
      <c r="EB97" s="55"/>
      <c r="EC97" s="72"/>
      <c r="ED97" s="72"/>
      <c r="EE97" s="72"/>
      <c r="EF97" s="72"/>
      <c r="EG97" s="72"/>
      <c r="EH97" s="72"/>
      <c r="EI97" s="55"/>
      <c r="EJ97" s="55"/>
      <c r="EK97" s="55"/>
      <c r="EL97" s="55"/>
      <c r="EM97" s="55"/>
      <c r="EN97" s="55"/>
      <c r="EO97" s="73"/>
      <c r="EP97" s="73"/>
      <c r="ER97" s="74"/>
      <c r="EV97" s="55"/>
      <c r="EW97" s="49"/>
      <c r="EX97" s="50"/>
      <c r="EZ97" s="77"/>
      <c r="FC97" s="79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  <c r="FQ97" s="80"/>
      <c r="FR97" s="80"/>
      <c r="FS97" s="80"/>
      <c r="FT97" s="80"/>
      <c r="FU97" s="80"/>
      <c r="FV97" s="80"/>
      <c r="FW97" s="80"/>
      <c r="FX97" s="80"/>
      <c r="FY97" s="80"/>
      <c r="FZ97" s="80"/>
      <c r="GA97" s="80"/>
      <c r="GB97" s="80"/>
      <c r="GC97" s="80"/>
      <c r="GD97" s="80"/>
      <c r="GE97" s="80"/>
      <c r="GF97" s="80"/>
      <c r="GG97" s="80"/>
      <c r="GH97" s="80"/>
      <c r="GP97" s="73"/>
      <c r="GR97" s="74"/>
      <c r="GS97" s="49"/>
      <c r="GT97" s="55"/>
      <c r="GU97" s="55"/>
      <c r="GW97" s="49"/>
      <c r="GX97" s="50"/>
      <c r="GZ97" s="77"/>
      <c r="HA97" s="82"/>
      <c r="HB97" s="82"/>
      <c r="HC97" s="79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P97" s="73"/>
      <c r="IQ97" s="73"/>
      <c r="IS97" s="74"/>
      <c r="IT97" s="49"/>
      <c r="IX97" s="49"/>
      <c r="IY97" s="76"/>
      <c r="IZ97" s="75"/>
      <c r="JA97" s="77"/>
      <c r="JB97" s="82"/>
      <c r="JC97" s="82"/>
      <c r="JD97" s="79"/>
      <c r="JE97" s="80"/>
      <c r="JF97" s="80"/>
      <c r="JG97" s="80"/>
      <c r="JH97" s="80"/>
      <c r="JI97" s="80"/>
      <c r="JJ97" s="80"/>
      <c r="JK97" s="80"/>
      <c r="JL97" s="80"/>
      <c r="JM97" s="80"/>
      <c r="JN97" s="80"/>
      <c r="JO97" s="80"/>
      <c r="JP97" s="80"/>
      <c r="JQ97" s="80"/>
      <c r="JR97" s="80"/>
      <c r="JS97" s="80"/>
      <c r="JT97" s="80"/>
      <c r="JU97" s="80"/>
      <c r="JV97" s="80"/>
      <c r="JW97" s="80"/>
      <c r="JX97" s="80"/>
      <c r="JY97" s="80"/>
      <c r="JZ97" s="80"/>
      <c r="KA97" s="80"/>
      <c r="KB97" s="80"/>
      <c r="KC97" s="80"/>
      <c r="KD97" s="80"/>
      <c r="KE97" s="80"/>
      <c r="KF97" s="80"/>
      <c r="KG97" s="80"/>
      <c r="KH97" s="80"/>
      <c r="KI97" s="80"/>
      <c r="KJ97" s="80"/>
      <c r="KK97" s="80"/>
      <c r="KL97" s="80"/>
      <c r="KM97" s="80"/>
      <c r="KN97" s="80"/>
      <c r="KO97" s="80"/>
      <c r="KP97" s="80"/>
      <c r="KQ97" s="80"/>
      <c r="KR97" s="80"/>
      <c r="KS97" s="80"/>
      <c r="KT97" s="80"/>
      <c r="KU97" s="80"/>
      <c r="KV97" s="80"/>
      <c r="KW97" s="80"/>
      <c r="KX97" s="80"/>
      <c r="KY97" s="80"/>
      <c r="KZ97" s="80"/>
      <c r="LF97" s="82"/>
      <c r="LG97" s="80"/>
      <c r="LH97" s="234"/>
      <c r="LI97" s="73"/>
      <c r="LK97" s="74"/>
      <c r="LL97" s="49"/>
      <c r="LP97" s="49"/>
      <c r="LQ97" s="76"/>
      <c r="LR97" s="75"/>
      <c r="LS97" s="77"/>
      <c r="LT97" s="82"/>
      <c r="LU97" s="82"/>
      <c r="LV97" s="79"/>
      <c r="LW97" s="80"/>
      <c r="LX97" s="80"/>
      <c r="LY97" s="80"/>
      <c r="LZ97" s="80"/>
      <c r="MA97" s="80"/>
      <c r="MB97" s="80"/>
      <c r="MC97" s="80"/>
      <c r="MD97" s="80"/>
      <c r="ME97" s="80"/>
      <c r="MF97" s="80"/>
      <c r="MG97" s="80"/>
      <c r="MH97" s="80"/>
      <c r="MI97" s="80"/>
      <c r="MJ97" s="80"/>
      <c r="MK97" s="80"/>
      <c r="ML97" s="80"/>
      <c r="MM97" s="80"/>
      <c r="MN97" s="80"/>
      <c r="MO97" s="80"/>
      <c r="MP97" s="80"/>
      <c r="MQ97" s="80"/>
      <c r="MR97" s="80"/>
      <c r="MS97" s="80"/>
      <c r="MT97" s="80"/>
      <c r="MU97" s="80"/>
      <c r="MV97" s="80"/>
      <c r="MW97" s="80"/>
      <c r="MX97" s="80"/>
      <c r="MY97" s="80"/>
      <c r="MZ97" s="80"/>
      <c r="NA97" s="80"/>
    </row>
    <row r="98" spans="1:365" ht="18" customHeight="1" x14ac:dyDescent="0.25">
      <c r="A98" s="151" t="s">
        <v>198</v>
      </c>
      <c r="B98" s="152" t="s">
        <v>93</v>
      </c>
      <c r="C98" s="152" t="str">
        <f t="shared" si="97"/>
        <v>Base Cab: Farmer Sink (24")</v>
      </c>
      <c r="D98" s="121" t="s">
        <v>199</v>
      </c>
      <c r="E98" s="153" t="s">
        <v>200</v>
      </c>
      <c r="F98" s="266" t="s">
        <v>198</v>
      </c>
      <c r="G98" s="261">
        <f>ROUND(FD98/Prices!$B$27,0)</f>
        <v>364</v>
      </c>
      <c r="H98" s="71">
        <f>G98*Prices!$B$6+G98</f>
        <v>418.6</v>
      </c>
      <c r="I98" s="71">
        <f>ROUND(FF98/Prices!$B$27,0)</f>
        <v>400</v>
      </c>
      <c r="J98" s="71">
        <f>I98*Prices!$B$6+I98</f>
        <v>460</v>
      </c>
      <c r="K98" s="71">
        <f>ROUND(FH98/Prices!$B$27,0)</f>
        <v>412</v>
      </c>
      <c r="L98" s="71">
        <f>K98*Prices!$B$6+K98</f>
        <v>473.8</v>
      </c>
      <c r="M98" s="71">
        <f>ROUND(FJ98/Prices!$B$27,0)</f>
        <v>436</v>
      </c>
      <c r="N98" s="71">
        <f>M98*Prices!$B$6+M98</f>
        <v>501.4</v>
      </c>
      <c r="O98" s="71">
        <f>ROUND(FL98/Prices!$B$27,0)</f>
        <v>448</v>
      </c>
      <c r="P98" s="71">
        <f>O98*Prices!$B$6+O98</f>
        <v>515.20000000000005</v>
      </c>
      <c r="Q98" s="71">
        <f>ROUND(FN98/Prices!$B$27,0)</f>
        <v>478</v>
      </c>
      <c r="R98" s="71">
        <f>Q98*Prices!$B$6+Q98</f>
        <v>549.70000000000005</v>
      </c>
      <c r="S98" s="71">
        <f>ROUND(FP98/Prices!$B$27,0)</f>
        <v>501</v>
      </c>
      <c r="T98" s="71">
        <f>S98*Prices!$B$6+S98</f>
        <v>576.15</v>
      </c>
      <c r="U98" s="71">
        <f>ROUND(FR98/Prices!$B$27,0)</f>
        <v>585</v>
      </c>
      <c r="V98" s="71">
        <f>U98*Prices!$B$6+U98</f>
        <v>672.75</v>
      </c>
      <c r="W98" s="55"/>
      <c r="X98" s="55"/>
      <c r="Y98" s="55"/>
      <c r="Z98" s="55"/>
      <c r="AA98" s="55"/>
      <c r="AB98" s="71">
        <f>ROUND(HD98/Prices!$B$27,0)</f>
        <v>330</v>
      </c>
      <c r="AC98" s="71">
        <f>AB98*Prices!$B$6+AB98</f>
        <v>379.5</v>
      </c>
      <c r="AD98" s="71">
        <f>ROUND(HF98/Prices!$B$27,0)</f>
        <v>365</v>
      </c>
      <c r="AE98" s="71">
        <f>AD98*Prices!$B$6+AD98</f>
        <v>419.75</v>
      </c>
      <c r="AF98" s="71">
        <f>ROUND(HH98/Prices!$B$27,0)</f>
        <v>377</v>
      </c>
      <c r="AG98" s="71">
        <f>AF98*Prices!$B$6+AF98</f>
        <v>433.55</v>
      </c>
      <c r="AH98" s="71">
        <f>ROUND(HJ98/Prices!$B$27,0)</f>
        <v>401</v>
      </c>
      <c r="AI98" s="71">
        <f>AH98*Prices!$B$6+AH98</f>
        <v>461.15</v>
      </c>
      <c r="AJ98" s="71">
        <f>ROUND(HL98/Prices!$B$27,0)</f>
        <v>413</v>
      </c>
      <c r="AK98" s="71">
        <f>AJ98*Prices!$B$6+AJ98</f>
        <v>474.95</v>
      </c>
      <c r="AL98" s="71">
        <f>ROUND(HN98/Prices!$B$27,0)</f>
        <v>443</v>
      </c>
      <c r="AM98" s="71">
        <f>AL98*Prices!$B$6+AL98</f>
        <v>509.45</v>
      </c>
      <c r="AN98" s="71">
        <f>ROUND(HP98/Prices!$B$27,0)</f>
        <v>467</v>
      </c>
      <c r="AO98" s="71">
        <f>AN98*Prices!$B$6+AN98</f>
        <v>537.04999999999995</v>
      </c>
      <c r="AP98" s="71">
        <f>ROUND(HR98/Prices!$B$27,0)</f>
        <v>550</v>
      </c>
      <c r="AQ98" s="71">
        <f>AP98*Prices!$B$6+AP98</f>
        <v>632.5</v>
      </c>
      <c r="AW98" s="71">
        <f t="shared" si="106"/>
        <v>330</v>
      </c>
      <c r="AX98" s="71">
        <f t="shared" si="106"/>
        <v>379.5</v>
      </c>
      <c r="AY98" s="71">
        <f t="shared" si="106"/>
        <v>365</v>
      </c>
      <c r="AZ98" s="71">
        <f t="shared" si="106"/>
        <v>419.75</v>
      </c>
      <c r="BA98" s="71">
        <f t="shared" si="106"/>
        <v>377</v>
      </c>
      <c r="BB98" s="71">
        <f t="shared" si="106"/>
        <v>433.55</v>
      </c>
      <c r="BC98" s="71">
        <f t="shared" si="106"/>
        <v>401</v>
      </c>
      <c r="BD98" s="71">
        <f t="shared" si="106"/>
        <v>461.15</v>
      </c>
      <c r="BE98" s="71">
        <f t="shared" si="106"/>
        <v>413</v>
      </c>
      <c r="BF98" s="71">
        <f t="shared" si="106"/>
        <v>474.95</v>
      </c>
      <c r="BG98" s="71">
        <f t="shared" si="106"/>
        <v>443</v>
      </c>
      <c r="BH98" s="71">
        <f t="shared" ref="BH98:BL155" si="110">AM98</f>
        <v>509.45</v>
      </c>
      <c r="BI98" s="71">
        <f t="shared" si="110"/>
        <v>467</v>
      </c>
      <c r="BJ98" s="71">
        <f t="shared" si="110"/>
        <v>537.04999999999995</v>
      </c>
      <c r="BK98" s="71">
        <f t="shared" si="110"/>
        <v>550</v>
      </c>
      <c r="BL98" s="71">
        <f t="shared" si="110"/>
        <v>632.5</v>
      </c>
      <c r="BM98" s="55"/>
      <c r="BN98" s="72"/>
      <c r="BO98" s="72"/>
      <c r="BP98" s="72"/>
      <c r="BQ98" s="72"/>
      <c r="BR98" s="72"/>
      <c r="BS98" s="72"/>
      <c r="BT98" s="55"/>
      <c r="BU98" s="71">
        <f>ROUND(JE98/Prices!$B$27,0)</f>
        <v>364</v>
      </c>
      <c r="BV98" s="71">
        <f>BU98*Prices!$B$6+BU98</f>
        <v>418.6</v>
      </c>
      <c r="BW98" s="71">
        <f>ROUND(JG98/Prices!$B$27,0)</f>
        <v>400</v>
      </c>
      <c r="BX98" s="71">
        <f>BW98*Prices!$B$6+BW98</f>
        <v>460</v>
      </c>
      <c r="BY98" s="71">
        <f>ROUND(JI98/Prices!$B$27,0)</f>
        <v>412</v>
      </c>
      <c r="BZ98" s="71">
        <f>BY98*Prices!$B$6+BY98</f>
        <v>473.8</v>
      </c>
      <c r="CA98" s="71">
        <f>ROUND(JK98/Prices!$B$27,0)</f>
        <v>436</v>
      </c>
      <c r="CB98" s="71">
        <f>CA98*Prices!$B$6+CA98</f>
        <v>501.4</v>
      </c>
      <c r="CC98" s="71">
        <f>ROUND(JM98/Prices!$B$27,0)</f>
        <v>448</v>
      </c>
      <c r="CD98" s="71">
        <f>CC98*Prices!$B$6+CC98</f>
        <v>515.20000000000005</v>
      </c>
      <c r="CE98" s="71">
        <f>ROUND(JO98/Prices!$B$27,0)</f>
        <v>478</v>
      </c>
      <c r="CF98" s="71">
        <f>CE98*Prices!$B$6+CE98</f>
        <v>549.70000000000005</v>
      </c>
      <c r="CG98" s="71">
        <f>ROUND(JQ98/Prices!$B$27,0)</f>
        <v>501</v>
      </c>
      <c r="CH98" s="71">
        <f>CG98*Prices!$B$6+CG98</f>
        <v>576.15</v>
      </c>
      <c r="CI98" s="71">
        <f>ROUND(JS98/Prices!$B$27,0)</f>
        <v>585</v>
      </c>
      <c r="CJ98" s="71">
        <f>CI98*Prices!$B$6+CI98</f>
        <v>672.75</v>
      </c>
      <c r="CK98" s="55"/>
      <c r="CL98" s="55"/>
      <c r="CM98" s="55"/>
      <c r="CN98" s="55"/>
      <c r="CO98" s="55"/>
      <c r="CP98" s="71">
        <f>ROUND(LW98/Prices!$B$27,0)</f>
        <v>330</v>
      </c>
      <c r="CQ98" s="71">
        <f>CP98*Prices!$B$6+CP98</f>
        <v>379.5</v>
      </c>
      <c r="CR98" s="71">
        <f>ROUND(LY98/Prices!$B$27,0)</f>
        <v>365</v>
      </c>
      <c r="CS98" s="71">
        <f>CR98*Prices!$B$6+CR98</f>
        <v>419.75</v>
      </c>
      <c r="CT98" s="71">
        <f>ROUND(MA98/Prices!$B$27,0)</f>
        <v>377</v>
      </c>
      <c r="CU98" s="71">
        <f>CT98*Prices!$B$6+CT98</f>
        <v>433.55</v>
      </c>
      <c r="CV98" s="71">
        <f>ROUND(MC98/Prices!$B$27,0)</f>
        <v>401</v>
      </c>
      <c r="CW98" s="71">
        <f>CV98*Prices!$B$6+CV98</f>
        <v>461.15</v>
      </c>
      <c r="CX98" s="71">
        <f>ROUND(ME98/Prices!$B$27,0)</f>
        <v>413</v>
      </c>
      <c r="CY98" s="71">
        <f>CX98*Prices!$B$6+CX98</f>
        <v>474.95</v>
      </c>
      <c r="CZ98" s="71">
        <f>ROUND(MG98/Prices!$B$27,0)</f>
        <v>443</v>
      </c>
      <c r="DA98" s="71">
        <f>CZ98*Prices!$B$6+CZ98</f>
        <v>509.45</v>
      </c>
      <c r="DB98" s="71">
        <f>ROUND(MI98/Prices!$B$27,0)</f>
        <v>467</v>
      </c>
      <c r="DC98" s="71">
        <f>DB98*Prices!$B$6+DB98</f>
        <v>537.04999999999995</v>
      </c>
      <c r="DD98" s="71">
        <f>ROUND(MK98/Prices!$B$27,0)</f>
        <v>550</v>
      </c>
      <c r="DE98" s="71">
        <f>DD98*Prices!$B$6+DD98</f>
        <v>632.5</v>
      </c>
      <c r="DK98" s="71">
        <f t="shared" si="107"/>
        <v>330</v>
      </c>
      <c r="DL98" s="71">
        <f t="shared" si="107"/>
        <v>379.5</v>
      </c>
      <c r="DM98" s="71">
        <f t="shared" si="107"/>
        <v>365</v>
      </c>
      <c r="DN98" s="71">
        <f t="shared" si="107"/>
        <v>419.75</v>
      </c>
      <c r="DO98" s="71">
        <f t="shared" si="107"/>
        <v>377</v>
      </c>
      <c r="DP98" s="71">
        <f t="shared" si="107"/>
        <v>433.55</v>
      </c>
      <c r="DQ98" s="71">
        <f t="shared" si="107"/>
        <v>401</v>
      </c>
      <c r="DR98" s="71">
        <f t="shared" si="107"/>
        <v>461.15</v>
      </c>
      <c r="DS98" s="71">
        <f t="shared" si="107"/>
        <v>413</v>
      </c>
      <c r="DT98" s="71">
        <f t="shared" si="107"/>
        <v>474.95</v>
      </c>
      <c r="DU98" s="71">
        <f t="shared" si="107"/>
        <v>443</v>
      </c>
      <c r="DV98" s="71">
        <f t="shared" ref="DV98:DZ155" si="111">DA98</f>
        <v>509.45</v>
      </c>
      <c r="DW98" s="71">
        <f t="shared" si="111"/>
        <v>467</v>
      </c>
      <c r="DX98" s="71">
        <f t="shared" si="111"/>
        <v>537.04999999999995</v>
      </c>
      <c r="DY98" s="71">
        <f t="shared" si="111"/>
        <v>550</v>
      </c>
      <c r="DZ98" s="71">
        <f t="shared" si="111"/>
        <v>632.5</v>
      </c>
      <c r="EA98" s="55"/>
      <c r="EB98" s="55"/>
      <c r="EC98" s="72"/>
      <c r="ED98" s="72"/>
      <c r="EE98" s="72"/>
      <c r="EF98" s="72"/>
      <c r="EG98" s="72"/>
      <c r="EH98" s="72"/>
      <c r="EI98" s="55"/>
      <c r="EJ98" s="55"/>
      <c r="EK98" s="55"/>
      <c r="EL98" s="55"/>
      <c r="EM98" s="55"/>
      <c r="EN98" s="55"/>
      <c r="EO98" s="73"/>
      <c r="EP98" s="73"/>
      <c r="ER98" s="74">
        <v>17</v>
      </c>
      <c r="ES98" s="49">
        <v>24</v>
      </c>
      <c r="ET98" s="55">
        <f t="shared" si="108"/>
        <v>2</v>
      </c>
      <c r="EU98" s="55">
        <f t="shared" si="109"/>
        <v>5</v>
      </c>
      <c r="EW98" s="75">
        <v>4</v>
      </c>
      <c r="EY98" s="75">
        <v>22.5</v>
      </c>
      <c r="EZ98" s="77">
        <f>(EY98*1.2)*(Prices!$B$5/32)</f>
        <v>33.75</v>
      </c>
      <c r="FA98" s="82">
        <f>(EY98*1.3)*(Prices!$B$4/32)</f>
        <v>73.125</v>
      </c>
      <c r="FB98" s="82">
        <f>EV98*Prices!$B$2+EW98*Prices!$B$3</f>
        <v>16.2</v>
      </c>
      <c r="FC98" s="79">
        <f>EU98*Prices!$B$9</f>
        <v>30</v>
      </c>
      <c r="FD98" s="80">
        <f t="shared" si="59"/>
        <v>153.07499999999999</v>
      </c>
      <c r="FE98" s="80">
        <f>EU98*Prices!$B$10</f>
        <v>45</v>
      </c>
      <c r="FF98" s="80">
        <f t="shared" si="60"/>
        <v>168.07499999999999</v>
      </c>
      <c r="FG98" s="80">
        <f>EU98*Prices!$B$11</f>
        <v>50</v>
      </c>
      <c r="FH98" s="80">
        <f t="shared" si="61"/>
        <v>173.07499999999999</v>
      </c>
      <c r="FI98" s="80">
        <f>EU98*Prices!$B$12</f>
        <v>60</v>
      </c>
      <c r="FJ98" s="80">
        <f t="shared" si="62"/>
        <v>183.07499999999999</v>
      </c>
      <c r="FK98" s="80">
        <f>EU98*Prices!$B$13</f>
        <v>65</v>
      </c>
      <c r="FL98" s="80">
        <f t="shared" si="63"/>
        <v>188.07499999999999</v>
      </c>
      <c r="FM98" s="80">
        <f>EU98*Prices!$B$14</f>
        <v>77.5</v>
      </c>
      <c r="FN98" s="80">
        <f t="shared" si="64"/>
        <v>200.57499999999999</v>
      </c>
      <c r="FO98" s="80">
        <f>EU98*Prices!$B$15</f>
        <v>87.5</v>
      </c>
      <c r="FP98" s="80">
        <f t="shared" si="65"/>
        <v>210.57499999999999</v>
      </c>
      <c r="FQ98" s="80">
        <f>EU98*Prices!$B$16</f>
        <v>122.5</v>
      </c>
      <c r="FR98" s="80">
        <f t="shared" si="66"/>
        <v>245.57499999999999</v>
      </c>
      <c r="FS98" s="80">
        <f>EU98*Prices!$B$17</f>
        <v>0</v>
      </c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P98" s="73"/>
      <c r="GR98" s="74">
        <v>17</v>
      </c>
      <c r="GS98" s="49">
        <v>24</v>
      </c>
      <c r="GT98" s="55">
        <f t="shared" si="67"/>
        <v>2</v>
      </c>
      <c r="GU98" s="55">
        <f t="shared" si="68"/>
        <v>5</v>
      </c>
      <c r="GV98" s="75"/>
      <c r="GW98" s="75">
        <v>4</v>
      </c>
      <c r="GX98" s="76"/>
      <c r="GY98" s="75">
        <v>22.5</v>
      </c>
      <c r="GZ98" s="77">
        <f>(GY98*1.2)*(Prices!$B$5/32)</f>
        <v>33.75</v>
      </c>
      <c r="HA98" s="82">
        <f>(GY98*1.3)*(Prices!$C$4/32)</f>
        <v>58.5</v>
      </c>
      <c r="HB98" s="82">
        <f>GV98*Prices!$B$2+GW98*Prices!$B$3</f>
        <v>16.2</v>
      </c>
      <c r="HC98" s="79">
        <f>GU98*Prices!$B$9</f>
        <v>30</v>
      </c>
      <c r="HD98" s="80">
        <f t="shared" si="69"/>
        <v>138.44999999999999</v>
      </c>
      <c r="HE98" s="80">
        <f>GU98*Prices!$B$10</f>
        <v>45</v>
      </c>
      <c r="HF98" s="80">
        <f t="shared" si="70"/>
        <v>153.44999999999999</v>
      </c>
      <c r="HG98" s="80">
        <f>GU98*Prices!$B$11</f>
        <v>50</v>
      </c>
      <c r="HH98" s="80">
        <f t="shared" si="71"/>
        <v>158.44999999999999</v>
      </c>
      <c r="HI98" s="80">
        <f>GU98*Prices!$B$12</f>
        <v>60</v>
      </c>
      <c r="HJ98" s="80">
        <f t="shared" si="72"/>
        <v>168.45</v>
      </c>
      <c r="HK98" s="80">
        <f>GU98*Prices!$B$13</f>
        <v>65</v>
      </c>
      <c r="HL98" s="80">
        <f t="shared" si="73"/>
        <v>173.45</v>
      </c>
      <c r="HM98" s="80">
        <f>GU98*Prices!$B$14</f>
        <v>77.5</v>
      </c>
      <c r="HN98" s="80">
        <f t="shared" si="74"/>
        <v>185.95</v>
      </c>
      <c r="HO98" s="80">
        <f>GU98*Prices!$B$15</f>
        <v>87.5</v>
      </c>
      <c r="HP98" s="80">
        <f t="shared" si="75"/>
        <v>195.95</v>
      </c>
      <c r="HQ98" s="80">
        <f>GU98*Prices!$B$16</f>
        <v>122.5</v>
      </c>
      <c r="HR98" s="80">
        <f t="shared" si="76"/>
        <v>230.95</v>
      </c>
      <c r="HS98" s="80">
        <f>GU98*Prices!$B$17</f>
        <v>0</v>
      </c>
      <c r="HT98" s="80"/>
      <c r="HU98" s="80"/>
      <c r="HV98" s="80"/>
      <c r="HW98" s="80"/>
      <c r="HX98" s="80"/>
      <c r="HY98" s="80"/>
      <c r="HZ98" s="80"/>
      <c r="IA98" s="80"/>
      <c r="IB98" s="80"/>
      <c r="IC98" s="80"/>
      <c r="ID98" s="80"/>
      <c r="IE98" s="80"/>
      <c r="IF98" s="80"/>
      <c r="IG98" s="80"/>
      <c r="IH98" s="80"/>
      <c r="IP98" s="73"/>
      <c r="IQ98" s="73"/>
      <c r="IS98" s="74">
        <v>17</v>
      </c>
      <c r="IT98" s="49">
        <v>24</v>
      </c>
      <c r="IU98" s="55">
        <f t="shared" si="77"/>
        <v>2</v>
      </c>
      <c r="IV98" s="55">
        <f t="shared" si="78"/>
        <v>5</v>
      </c>
      <c r="IW98" s="75"/>
      <c r="IX98" s="75">
        <v>4</v>
      </c>
      <c r="IY98" s="76">
        <f t="shared" si="98"/>
        <v>0</v>
      </c>
      <c r="IZ98" s="75">
        <v>22.5</v>
      </c>
      <c r="JA98" s="77">
        <f>(IZ98*1.2)*(Prices!$B$5/32)</f>
        <v>33.75</v>
      </c>
      <c r="JB98" s="82">
        <f>(IZ98*1.3)*(Prices!$B$4/32)</f>
        <v>73.125</v>
      </c>
      <c r="JC98" s="82">
        <f>IW98*Prices!$B$2+IX98*Prices!$B$3</f>
        <v>16.2</v>
      </c>
      <c r="JD98" s="79">
        <f>IV98*Prices!$B$9</f>
        <v>30</v>
      </c>
      <c r="JE98" s="80">
        <f t="shared" si="79"/>
        <v>153.07499999999999</v>
      </c>
      <c r="JF98" s="80">
        <f>IV98*Prices!$B$10</f>
        <v>45</v>
      </c>
      <c r="JG98" s="80">
        <f t="shared" si="80"/>
        <v>168.07499999999999</v>
      </c>
      <c r="JH98" s="80">
        <f>IV98*Prices!$B$11</f>
        <v>50</v>
      </c>
      <c r="JI98" s="80">
        <f t="shared" si="81"/>
        <v>173.07499999999999</v>
      </c>
      <c r="JJ98" s="80">
        <f>IV98*Prices!$B$12</f>
        <v>60</v>
      </c>
      <c r="JK98" s="80">
        <f t="shared" si="82"/>
        <v>183.07499999999999</v>
      </c>
      <c r="JL98" s="80">
        <f>IV98*Prices!$B$13</f>
        <v>65</v>
      </c>
      <c r="JM98" s="80">
        <f t="shared" si="83"/>
        <v>188.07499999999999</v>
      </c>
      <c r="JN98" s="80">
        <f>IV98*Prices!$B$14</f>
        <v>77.5</v>
      </c>
      <c r="JO98" s="80">
        <f t="shared" si="84"/>
        <v>200.57499999999999</v>
      </c>
      <c r="JP98" s="80">
        <f>IV98*Prices!$B$15</f>
        <v>87.5</v>
      </c>
      <c r="JQ98" s="80">
        <f t="shared" si="85"/>
        <v>210.57499999999999</v>
      </c>
      <c r="JR98" s="80">
        <f>IV98*Prices!$B$16</f>
        <v>122.5</v>
      </c>
      <c r="JS98" s="80">
        <f t="shared" si="86"/>
        <v>245.57499999999999</v>
      </c>
      <c r="JT98" s="80">
        <f>IV98*Prices!$B$17</f>
        <v>0</v>
      </c>
      <c r="JU98" s="80"/>
      <c r="JV98" s="80"/>
      <c r="JW98" s="80"/>
      <c r="JX98" s="80"/>
      <c r="JY98" s="80"/>
      <c r="JZ98" s="80"/>
      <c r="KA98" s="80"/>
      <c r="KB98" s="80"/>
      <c r="KC98" s="80"/>
      <c r="KD98" s="80"/>
      <c r="KE98" s="80"/>
      <c r="KF98" s="80"/>
      <c r="KG98" s="80"/>
      <c r="KH98" s="80"/>
      <c r="KI98" s="80"/>
      <c r="KJ98" s="80"/>
      <c r="KK98" s="80"/>
      <c r="KL98" s="80"/>
      <c r="KM98" s="80"/>
      <c r="KN98" s="80"/>
      <c r="KO98" s="80"/>
      <c r="KP98" s="80"/>
      <c r="KQ98" s="80"/>
      <c r="KR98" s="80"/>
      <c r="KS98" s="80"/>
      <c r="KT98" s="80"/>
      <c r="KU98" s="80"/>
      <c r="KV98" s="80"/>
      <c r="KW98" s="80"/>
      <c r="KX98" s="80"/>
      <c r="KY98" s="80"/>
      <c r="KZ98" s="80"/>
      <c r="LA98" s="197">
        <v>0</v>
      </c>
      <c r="LB98" s="200">
        <v>0</v>
      </c>
      <c r="LC98" s="82">
        <f t="shared" si="99"/>
        <v>52.199999999999996</v>
      </c>
      <c r="LD98" s="82">
        <f t="shared" si="100"/>
        <v>69.3</v>
      </c>
      <c r="LE98" s="82">
        <f t="shared" si="101"/>
        <v>11</v>
      </c>
      <c r="LF98" s="82">
        <f t="shared" si="102"/>
        <v>41.199999999999996</v>
      </c>
      <c r="LG98" s="80">
        <f t="shared" si="103"/>
        <v>58.3</v>
      </c>
      <c r="LH98" s="234">
        <f t="shared" si="104"/>
        <v>0</v>
      </c>
      <c r="LI98" s="73"/>
      <c r="LK98" s="74">
        <v>17</v>
      </c>
      <c r="LL98" s="49">
        <v>24</v>
      </c>
      <c r="LM98" s="55">
        <f t="shared" si="87"/>
        <v>2</v>
      </c>
      <c r="LN98" s="55">
        <f t="shared" si="88"/>
        <v>5</v>
      </c>
      <c r="LO98" s="75"/>
      <c r="LP98" s="75">
        <v>4</v>
      </c>
      <c r="LQ98" s="76">
        <f t="shared" si="105"/>
        <v>0</v>
      </c>
      <c r="LR98" s="75">
        <v>22.5</v>
      </c>
      <c r="LS98" s="77">
        <f>(LR98*1.2)*(Prices!$B$5/32)</f>
        <v>33.75</v>
      </c>
      <c r="LT98" s="82">
        <f>(LR98*1.3)*(Prices!$C$4/32)</f>
        <v>58.5</v>
      </c>
      <c r="LU98" s="82">
        <f>LO98*Prices!$B$2+LP98*Prices!$B$3</f>
        <v>16.2</v>
      </c>
      <c r="LV98" s="79">
        <f>LN98*Prices!$B$9</f>
        <v>30</v>
      </c>
      <c r="LW98" s="80">
        <f t="shared" si="89"/>
        <v>138.44999999999999</v>
      </c>
      <c r="LX98" s="80">
        <f>LN98*Prices!$B$10</f>
        <v>45</v>
      </c>
      <c r="LY98" s="80">
        <f t="shared" si="90"/>
        <v>153.44999999999999</v>
      </c>
      <c r="LZ98" s="80">
        <f>LN98*Prices!$B$11</f>
        <v>50</v>
      </c>
      <c r="MA98" s="80">
        <f t="shared" si="91"/>
        <v>158.44999999999999</v>
      </c>
      <c r="MB98" s="80">
        <f>LN98*Prices!$B$12</f>
        <v>60</v>
      </c>
      <c r="MC98" s="80">
        <f t="shared" si="92"/>
        <v>168.45</v>
      </c>
      <c r="MD98" s="80">
        <f>LN98*Prices!$B$13</f>
        <v>65</v>
      </c>
      <c r="ME98" s="80">
        <f t="shared" si="93"/>
        <v>173.45</v>
      </c>
      <c r="MF98" s="80">
        <f>LN98*Prices!$B$14</f>
        <v>77.5</v>
      </c>
      <c r="MG98" s="80">
        <f t="shared" si="94"/>
        <v>185.95</v>
      </c>
      <c r="MH98" s="80">
        <f>LN98*Prices!$B$15</f>
        <v>87.5</v>
      </c>
      <c r="MI98" s="80">
        <f t="shared" si="95"/>
        <v>195.95</v>
      </c>
      <c r="MJ98" s="80">
        <f>LN98*Prices!$B$16</f>
        <v>122.5</v>
      </c>
      <c r="MK98" s="80">
        <f t="shared" si="96"/>
        <v>230.95</v>
      </c>
      <c r="ML98" s="80">
        <f>LN98*Prices!$B$17</f>
        <v>0</v>
      </c>
      <c r="MM98" s="80"/>
      <c r="MN98" s="80"/>
      <c r="MO98" s="80"/>
      <c r="MP98" s="80"/>
      <c r="MQ98" s="80"/>
      <c r="MR98" s="80"/>
      <c r="MS98" s="80"/>
      <c r="MT98" s="80"/>
      <c r="MU98" s="80"/>
      <c r="MV98" s="80"/>
      <c r="MW98" s="80"/>
      <c r="MX98" s="80"/>
      <c r="MY98" s="80"/>
      <c r="MZ98" s="80"/>
      <c r="NA98" s="80"/>
    </row>
    <row r="99" spans="1:365" ht="18" customHeight="1" x14ac:dyDescent="0.25">
      <c r="A99" s="160" t="s">
        <v>201</v>
      </c>
      <c r="B99" s="69" t="s">
        <v>93</v>
      </c>
      <c r="C99" s="69" t="str">
        <f t="shared" si="97"/>
        <v>Base Cab: Farmer Sink (30")</v>
      </c>
      <c r="D99" s="70" t="s">
        <v>199</v>
      </c>
      <c r="E99" s="68" t="s">
        <v>202</v>
      </c>
      <c r="F99" s="267" t="s">
        <v>201</v>
      </c>
      <c r="G99" s="261">
        <f>ROUND(FD99/Prices!$B$27,0)</f>
        <v>411</v>
      </c>
      <c r="H99" s="71">
        <f>G99*Prices!$B$6+G99</f>
        <v>472.65</v>
      </c>
      <c r="I99" s="71">
        <f>ROUND(FF99/Prices!$B$27,0)</f>
        <v>455</v>
      </c>
      <c r="J99" s="71">
        <f>I99*Prices!$B$6+I99</f>
        <v>523.25</v>
      </c>
      <c r="K99" s="71">
        <f>ROUND(FH99/Prices!$B$27,0)</f>
        <v>470</v>
      </c>
      <c r="L99" s="71">
        <f>K99*Prices!$B$6+K99</f>
        <v>540.5</v>
      </c>
      <c r="M99" s="71">
        <f>ROUND(FJ99/Prices!$B$27,0)</f>
        <v>500</v>
      </c>
      <c r="N99" s="71">
        <f>M99*Prices!$B$6+M99</f>
        <v>575</v>
      </c>
      <c r="O99" s="71">
        <f>ROUND(FL99/Prices!$B$27,0)</f>
        <v>515</v>
      </c>
      <c r="P99" s="71">
        <f>O99*Prices!$B$6+O99</f>
        <v>592.25</v>
      </c>
      <c r="Q99" s="71">
        <f>ROUND(FN99/Prices!$B$27,0)</f>
        <v>552</v>
      </c>
      <c r="R99" s="71">
        <f>Q99*Prices!$B$6+Q99</f>
        <v>634.79999999999995</v>
      </c>
      <c r="S99" s="71">
        <f>ROUND(FP99/Prices!$B$27,0)</f>
        <v>582</v>
      </c>
      <c r="T99" s="71">
        <f>S99*Prices!$B$6+S99</f>
        <v>669.3</v>
      </c>
      <c r="U99" s="71">
        <f>ROUND(FR99/Prices!$B$27,0)</f>
        <v>686</v>
      </c>
      <c r="V99" s="71">
        <f>U99*Prices!$B$6+U99</f>
        <v>788.9</v>
      </c>
      <c r="W99" s="55"/>
      <c r="X99" s="55"/>
      <c r="Y99" s="55"/>
      <c r="Z99" s="55"/>
      <c r="AA99" s="55"/>
      <c r="AB99" s="71">
        <f>ROUND(HD99/Prices!$B$27,0)</f>
        <v>372</v>
      </c>
      <c r="AC99" s="71">
        <f>AB99*Prices!$B$6+AB99</f>
        <v>427.8</v>
      </c>
      <c r="AD99" s="71">
        <f>ROUND(HF99/Prices!$B$27,0)</f>
        <v>417</v>
      </c>
      <c r="AE99" s="71">
        <f>AD99*Prices!$B$6+AD99</f>
        <v>479.55</v>
      </c>
      <c r="AF99" s="71">
        <f>ROUND(HH99/Prices!$B$27,0)</f>
        <v>431</v>
      </c>
      <c r="AG99" s="71">
        <f>AF99*Prices!$B$6+AF99</f>
        <v>495.65</v>
      </c>
      <c r="AH99" s="71">
        <f>ROUND(HJ99/Prices!$B$27,0)</f>
        <v>461</v>
      </c>
      <c r="AI99" s="71">
        <f>AH99*Prices!$B$6+AH99</f>
        <v>530.15</v>
      </c>
      <c r="AJ99" s="71">
        <f>ROUND(HL99/Prices!$B$27,0)</f>
        <v>476</v>
      </c>
      <c r="AK99" s="71">
        <f>AJ99*Prices!$B$6+AJ99</f>
        <v>547.4</v>
      </c>
      <c r="AL99" s="71">
        <f>ROUND(HN99/Prices!$B$27,0)</f>
        <v>513</v>
      </c>
      <c r="AM99" s="71">
        <f>AL99*Prices!$B$6+AL99</f>
        <v>589.95000000000005</v>
      </c>
      <c r="AN99" s="71">
        <f>ROUND(HP99/Prices!$B$27,0)</f>
        <v>543</v>
      </c>
      <c r="AO99" s="71">
        <f>AN99*Prices!$B$6+AN99</f>
        <v>624.45000000000005</v>
      </c>
      <c r="AP99" s="71">
        <f>ROUND(HR99/Prices!$B$27,0)</f>
        <v>647</v>
      </c>
      <c r="AQ99" s="71">
        <f>AP99*Prices!$B$6+AP99</f>
        <v>744.05</v>
      </c>
      <c r="AW99" s="71">
        <f t="shared" ref="AW99:BG128" si="112">AB99</f>
        <v>372</v>
      </c>
      <c r="AX99" s="71">
        <f t="shared" si="112"/>
        <v>427.8</v>
      </c>
      <c r="AY99" s="71">
        <f t="shared" si="112"/>
        <v>417</v>
      </c>
      <c r="AZ99" s="71">
        <f t="shared" si="112"/>
        <v>479.55</v>
      </c>
      <c r="BA99" s="71">
        <f t="shared" si="112"/>
        <v>431</v>
      </c>
      <c r="BB99" s="71">
        <f t="shared" si="112"/>
        <v>495.65</v>
      </c>
      <c r="BC99" s="71">
        <f t="shared" si="112"/>
        <v>461</v>
      </c>
      <c r="BD99" s="71">
        <f t="shared" si="112"/>
        <v>530.15</v>
      </c>
      <c r="BE99" s="71">
        <f t="shared" si="112"/>
        <v>476</v>
      </c>
      <c r="BF99" s="71">
        <f t="shared" si="112"/>
        <v>547.4</v>
      </c>
      <c r="BG99" s="71">
        <f t="shared" si="112"/>
        <v>513</v>
      </c>
      <c r="BH99" s="71">
        <f t="shared" si="110"/>
        <v>589.95000000000005</v>
      </c>
      <c r="BI99" s="71">
        <f t="shared" si="110"/>
        <v>543</v>
      </c>
      <c r="BJ99" s="71">
        <f t="shared" si="110"/>
        <v>624.45000000000005</v>
      </c>
      <c r="BK99" s="71">
        <f t="shared" si="110"/>
        <v>647</v>
      </c>
      <c r="BL99" s="71">
        <f t="shared" si="110"/>
        <v>744.05</v>
      </c>
      <c r="BM99" s="55"/>
      <c r="BN99" s="72"/>
      <c r="BO99" s="72"/>
      <c r="BP99" s="72"/>
      <c r="BQ99" s="72"/>
      <c r="BR99" s="72"/>
      <c r="BS99" s="72"/>
      <c r="BT99" s="55"/>
      <c r="BU99" s="71">
        <f>ROUND(JE99/Prices!$B$27,0)</f>
        <v>411</v>
      </c>
      <c r="BV99" s="71">
        <f>BU99*Prices!$B$6+BU99</f>
        <v>472.65</v>
      </c>
      <c r="BW99" s="71">
        <f>ROUND(JG99/Prices!$B$27,0)</f>
        <v>455</v>
      </c>
      <c r="BX99" s="71">
        <f>BW99*Prices!$B$6+BW99</f>
        <v>523.25</v>
      </c>
      <c r="BY99" s="71">
        <f>ROUND(JI99/Prices!$B$27,0)</f>
        <v>470</v>
      </c>
      <c r="BZ99" s="71">
        <f>BY99*Prices!$B$6+BY99</f>
        <v>540.5</v>
      </c>
      <c r="CA99" s="71">
        <f>ROUND(JK99/Prices!$B$27,0)</f>
        <v>500</v>
      </c>
      <c r="CB99" s="71">
        <f>CA99*Prices!$B$6+CA99</f>
        <v>575</v>
      </c>
      <c r="CC99" s="71">
        <f>ROUND(JM99/Prices!$B$27,0)</f>
        <v>515</v>
      </c>
      <c r="CD99" s="71">
        <f>CC99*Prices!$B$6+CC99</f>
        <v>592.25</v>
      </c>
      <c r="CE99" s="71">
        <f>ROUND(JO99/Prices!$B$27,0)</f>
        <v>552</v>
      </c>
      <c r="CF99" s="71">
        <f>CE99*Prices!$B$6+CE99</f>
        <v>634.79999999999995</v>
      </c>
      <c r="CG99" s="71">
        <f>ROUND(JQ99/Prices!$B$27,0)</f>
        <v>582</v>
      </c>
      <c r="CH99" s="71">
        <f>CG99*Prices!$B$6+CG99</f>
        <v>669.3</v>
      </c>
      <c r="CI99" s="71">
        <f>ROUND(JS99/Prices!$B$27,0)</f>
        <v>686</v>
      </c>
      <c r="CJ99" s="71">
        <f>CI99*Prices!$B$6+CI99</f>
        <v>788.9</v>
      </c>
      <c r="CK99" s="55"/>
      <c r="CL99" s="55"/>
      <c r="CM99" s="55"/>
      <c r="CN99" s="55"/>
      <c r="CO99" s="55"/>
      <c r="CP99" s="71">
        <f>ROUND(LW99/Prices!$B$27,0)</f>
        <v>372</v>
      </c>
      <c r="CQ99" s="71">
        <f>CP99*Prices!$B$6+CP99</f>
        <v>427.8</v>
      </c>
      <c r="CR99" s="71">
        <f>ROUND(LY99/Prices!$B$27,0)</f>
        <v>417</v>
      </c>
      <c r="CS99" s="71">
        <f>CR99*Prices!$B$6+CR99</f>
        <v>479.55</v>
      </c>
      <c r="CT99" s="71">
        <f>ROUND(MA99/Prices!$B$27,0)</f>
        <v>431</v>
      </c>
      <c r="CU99" s="71">
        <f>CT99*Prices!$B$6+CT99</f>
        <v>495.65</v>
      </c>
      <c r="CV99" s="71">
        <f>ROUND(MC99/Prices!$B$27,0)</f>
        <v>461</v>
      </c>
      <c r="CW99" s="71">
        <f>CV99*Prices!$B$6+CV99</f>
        <v>530.15</v>
      </c>
      <c r="CX99" s="71">
        <f>ROUND(ME99/Prices!$B$27,0)</f>
        <v>476</v>
      </c>
      <c r="CY99" s="71">
        <f>CX99*Prices!$B$6+CX99</f>
        <v>547.4</v>
      </c>
      <c r="CZ99" s="71">
        <f>ROUND(MG99/Prices!$B$27,0)</f>
        <v>513</v>
      </c>
      <c r="DA99" s="71">
        <f>CZ99*Prices!$B$6+CZ99</f>
        <v>589.95000000000005</v>
      </c>
      <c r="DB99" s="71">
        <f>ROUND(MI99/Prices!$B$27,0)</f>
        <v>543</v>
      </c>
      <c r="DC99" s="71">
        <f>DB99*Prices!$B$6+DB99</f>
        <v>624.45000000000005</v>
      </c>
      <c r="DD99" s="71">
        <f>ROUND(MK99/Prices!$B$27,0)</f>
        <v>647</v>
      </c>
      <c r="DE99" s="71">
        <f>DD99*Prices!$B$6+DD99</f>
        <v>744.05</v>
      </c>
      <c r="DK99" s="71">
        <f t="shared" ref="DK99:DU128" si="113">CP99</f>
        <v>372</v>
      </c>
      <c r="DL99" s="71">
        <f t="shared" si="113"/>
        <v>427.8</v>
      </c>
      <c r="DM99" s="71">
        <f t="shared" si="113"/>
        <v>417</v>
      </c>
      <c r="DN99" s="71">
        <f t="shared" si="113"/>
        <v>479.55</v>
      </c>
      <c r="DO99" s="71">
        <f t="shared" si="113"/>
        <v>431</v>
      </c>
      <c r="DP99" s="71">
        <f t="shared" si="113"/>
        <v>495.65</v>
      </c>
      <c r="DQ99" s="71">
        <f t="shared" si="113"/>
        <v>461</v>
      </c>
      <c r="DR99" s="71">
        <f t="shared" si="113"/>
        <v>530.15</v>
      </c>
      <c r="DS99" s="71">
        <f t="shared" si="113"/>
        <v>476</v>
      </c>
      <c r="DT99" s="71">
        <f t="shared" si="113"/>
        <v>547.4</v>
      </c>
      <c r="DU99" s="71">
        <f t="shared" si="113"/>
        <v>513</v>
      </c>
      <c r="DV99" s="71">
        <f t="shared" si="111"/>
        <v>589.95000000000005</v>
      </c>
      <c r="DW99" s="71">
        <f t="shared" si="111"/>
        <v>543</v>
      </c>
      <c r="DX99" s="71">
        <f t="shared" si="111"/>
        <v>624.45000000000005</v>
      </c>
      <c r="DY99" s="71">
        <f t="shared" si="111"/>
        <v>647</v>
      </c>
      <c r="DZ99" s="71">
        <f t="shared" si="111"/>
        <v>744.05</v>
      </c>
      <c r="EA99" s="55"/>
      <c r="EB99" s="55"/>
      <c r="EC99" s="72"/>
      <c r="ED99" s="72"/>
      <c r="EE99" s="72"/>
      <c r="EF99" s="72"/>
      <c r="EG99" s="72"/>
      <c r="EH99" s="72"/>
      <c r="EI99" s="55"/>
      <c r="EJ99" s="55"/>
      <c r="EK99" s="55"/>
      <c r="EL99" s="55"/>
      <c r="EM99" s="55"/>
      <c r="EN99" s="55"/>
      <c r="EO99" s="73"/>
      <c r="EP99" s="73"/>
      <c r="ER99" s="74">
        <v>19.5</v>
      </c>
      <c r="ES99" s="49">
        <v>30</v>
      </c>
      <c r="ET99" s="55">
        <f t="shared" si="108"/>
        <v>2.5</v>
      </c>
      <c r="EU99" s="55">
        <f t="shared" si="109"/>
        <v>6.25</v>
      </c>
      <c r="EW99" s="75">
        <v>4</v>
      </c>
      <c r="EY99" s="75">
        <v>25</v>
      </c>
      <c r="EZ99" s="77">
        <f>(EY99*1.2)*(Prices!$B$5/32)</f>
        <v>37.5</v>
      </c>
      <c r="FA99" s="82">
        <f>(EY99*1.3)*(Prices!$B$4/32)</f>
        <v>81.25</v>
      </c>
      <c r="FB99" s="82">
        <f>EV99*Prices!$B$2+EW99*Prices!$B$3</f>
        <v>16.2</v>
      </c>
      <c r="FC99" s="79">
        <f>EU99*Prices!$B$9</f>
        <v>37.5</v>
      </c>
      <c r="FD99" s="80">
        <f t="shared" si="59"/>
        <v>172.45</v>
      </c>
      <c r="FE99" s="80">
        <f>EU99*Prices!$B$10</f>
        <v>56.25</v>
      </c>
      <c r="FF99" s="80">
        <f t="shared" si="60"/>
        <v>191.2</v>
      </c>
      <c r="FG99" s="80">
        <f>EU99*Prices!$B$11</f>
        <v>62.5</v>
      </c>
      <c r="FH99" s="80">
        <f t="shared" si="61"/>
        <v>197.45</v>
      </c>
      <c r="FI99" s="80">
        <f>EU99*Prices!$B$12</f>
        <v>75</v>
      </c>
      <c r="FJ99" s="80">
        <f t="shared" si="62"/>
        <v>209.95</v>
      </c>
      <c r="FK99" s="80">
        <f>EU99*Prices!$B$13</f>
        <v>81.25</v>
      </c>
      <c r="FL99" s="80">
        <f t="shared" si="63"/>
        <v>216.2</v>
      </c>
      <c r="FM99" s="80">
        <f>EU99*Prices!$B$14</f>
        <v>96.875</v>
      </c>
      <c r="FN99" s="80">
        <f t="shared" si="64"/>
        <v>231.82499999999999</v>
      </c>
      <c r="FO99" s="80">
        <f>EU99*Prices!$B$15</f>
        <v>109.375</v>
      </c>
      <c r="FP99" s="80">
        <f t="shared" si="65"/>
        <v>244.32499999999999</v>
      </c>
      <c r="FQ99" s="80">
        <f>EU99*Prices!$B$16</f>
        <v>153.125</v>
      </c>
      <c r="FR99" s="80">
        <f t="shared" si="66"/>
        <v>288.07499999999999</v>
      </c>
      <c r="FS99" s="80">
        <f>EU99*Prices!$B$17</f>
        <v>0</v>
      </c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P99" s="73"/>
      <c r="GR99" s="74">
        <v>19.5</v>
      </c>
      <c r="GS99" s="49">
        <v>30</v>
      </c>
      <c r="GT99" s="55">
        <f t="shared" si="67"/>
        <v>2.5</v>
      </c>
      <c r="GU99" s="55">
        <f t="shared" si="68"/>
        <v>6.25</v>
      </c>
      <c r="GV99" s="75"/>
      <c r="GW99" s="75">
        <v>4</v>
      </c>
      <c r="GX99" s="76"/>
      <c r="GY99" s="75">
        <v>25</v>
      </c>
      <c r="GZ99" s="77">
        <f>(GY99*1.2)*(Prices!$B$5/32)</f>
        <v>37.5</v>
      </c>
      <c r="HA99" s="82">
        <f>(GY99*1.3)*(Prices!$C$4/32)</f>
        <v>65</v>
      </c>
      <c r="HB99" s="82">
        <f>GV99*Prices!$B$2+GW99*Prices!$B$3</f>
        <v>16.2</v>
      </c>
      <c r="HC99" s="79">
        <f>GU99*Prices!$B$9</f>
        <v>37.5</v>
      </c>
      <c r="HD99" s="80">
        <f t="shared" si="69"/>
        <v>156.19999999999999</v>
      </c>
      <c r="HE99" s="80">
        <f>GU99*Prices!$B$10</f>
        <v>56.25</v>
      </c>
      <c r="HF99" s="80">
        <f t="shared" si="70"/>
        <v>174.95</v>
      </c>
      <c r="HG99" s="80">
        <f>GU99*Prices!$B$11</f>
        <v>62.5</v>
      </c>
      <c r="HH99" s="80">
        <f t="shared" si="71"/>
        <v>181.2</v>
      </c>
      <c r="HI99" s="80">
        <f>GU99*Prices!$B$12</f>
        <v>75</v>
      </c>
      <c r="HJ99" s="80">
        <f t="shared" si="72"/>
        <v>193.7</v>
      </c>
      <c r="HK99" s="80">
        <f>GU99*Prices!$B$13</f>
        <v>81.25</v>
      </c>
      <c r="HL99" s="80">
        <f t="shared" si="73"/>
        <v>199.95</v>
      </c>
      <c r="HM99" s="80">
        <f>GU99*Prices!$B$14</f>
        <v>96.875</v>
      </c>
      <c r="HN99" s="80">
        <f t="shared" si="74"/>
        <v>215.57499999999999</v>
      </c>
      <c r="HO99" s="80">
        <f>GU99*Prices!$B$15</f>
        <v>109.375</v>
      </c>
      <c r="HP99" s="80">
        <f t="shared" si="75"/>
        <v>228.07499999999999</v>
      </c>
      <c r="HQ99" s="80">
        <f>GU99*Prices!$B$16</f>
        <v>153.125</v>
      </c>
      <c r="HR99" s="80">
        <f t="shared" si="76"/>
        <v>271.82499999999999</v>
      </c>
      <c r="HS99" s="80">
        <f>GU99*Prices!$B$17</f>
        <v>0</v>
      </c>
      <c r="HT99" s="80"/>
      <c r="HU99" s="80"/>
      <c r="HV99" s="80"/>
      <c r="HW99" s="80"/>
      <c r="HX99" s="80"/>
      <c r="HY99" s="80"/>
      <c r="HZ99" s="80"/>
      <c r="IA99" s="80"/>
      <c r="IB99" s="80"/>
      <c r="IC99" s="80"/>
      <c r="ID99" s="80"/>
      <c r="IE99" s="80"/>
      <c r="IF99" s="80"/>
      <c r="IG99" s="80"/>
      <c r="IH99" s="80"/>
      <c r="IP99" s="73"/>
      <c r="IQ99" s="73"/>
      <c r="IS99" s="74">
        <v>19.5</v>
      </c>
      <c r="IT99" s="49">
        <v>30</v>
      </c>
      <c r="IU99" s="55">
        <f t="shared" si="77"/>
        <v>2.5</v>
      </c>
      <c r="IV99" s="55">
        <f t="shared" si="78"/>
        <v>6.25</v>
      </c>
      <c r="IW99" s="75"/>
      <c r="IX99" s="75">
        <v>4</v>
      </c>
      <c r="IY99" s="76">
        <f t="shared" si="98"/>
        <v>0</v>
      </c>
      <c r="IZ99" s="75">
        <v>25</v>
      </c>
      <c r="JA99" s="77">
        <f>(IZ99*1.2)*(Prices!$B$5/32)</f>
        <v>37.5</v>
      </c>
      <c r="JB99" s="82">
        <f>(IZ99*1.3)*(Prices!$B$4/32)</f>
        <v>81.25</v>
      </c>
      <c r="JC99" s="82">
        <f>IW99*Prices!$B$2+IX99*Prices!$B$3</f>
        <v>16.2</v>
      </c>
      <c r="JD99" s="79">
        <f>IV99*Prices!$B$9</f>
        <v>37.5</v>
      </c>
      <c r="JE99" s="80">
        <f t="shared" si="79"/>
        <v>172.45</v>
      </c>
      <c r="JF99" s="80">
        <f>IV99*Prices!$B$10</f>
        <v>56.25</v>
      </c>
      <c r="JG99" s="80">
        <f t="shared" si="80"/>
        <v>191.2</v>
      </c>
      <c r="JH99" s="80">
        <f>IV99*Prices!$B$11</f>
        <v>62.5</v>
      </c>
      <c r="JI99" s="80">
        <f t="shared" si="81"/>
        <v>197.45</v>
      </c>
      <c r="JJ99" s="80">
        <f>IV99*Prices!$B$12</f>
        <v>75</v>
      </c>
      <c r="JK99" s="80">
        <f t="shared" si="82"/>
        <v>209.95</v>
      </c>
      <c r="JL99" s="80">
        <f>IV99*Prices!$B$13</f>
        <v>81.25</v>
      </c>
      <c r="JM99" s="80">
        <f t="shared" si="83"/>
        <v>216.2</v>
      </c>
      <c r="JN99" s="80">
        <f>IV99*Prices!$B$14</f>
        <v>96.875</v>
      </c>
      <c r="JO99" s="80">
        <f t="shared" si="84"/>
        <v>231.82499999999999</v>
      </c>
      <c r="JP99" s="80">
        <f>IV99*Prices!$B$15</f>
        <v>109.375</v>
      </c>
      <c r="JQ99" s="80">
        <f t="shared" si="85"/>
        <v>244.32499999999999</v>
      </c>
      <c r="JR99" s="80">
        <f>IV99*Prices!$B$16</f>
        <v>153.125</v>
      </c>
      <c r="JS99" s="80">
        <f t="shared" si="86"/>
        <v>288.07499999999999</v>
      </c>
      <c r="JT99" s="80">
        <f>IV99*Prices!$B$17</f>
        <v>0</v>
      </c>
      <c r="JU99" s="80"/>
      <c r="JV99" s="80"/>
      <c r="JW99" s="80"/>
      <c r="JX99" s="80"/>
      <c r="JY99" s="80"/>
      <c r="JZ99" s="80"/>
      <c r="KA99" s="80"/>
      <c r="KB99" s="80"/>
      <c r="KC99" s="80"/>
      <c r="KD99" s="80"/>
      <c r="KE99" s="80"/>
      <c r="KF99" s="80"/>
      <c r="KG99" s="80"/>
      <c r="KH99" s="80"/>
      <c r="KI99" s="80"/>
      <c r="KJ99" s="80"/>
      <c r="KK99" s="80"/>
      <c r="KL99" s="80"/>
      <c r="KM99" s="80"/>
      <c r="KN99" s="80"/>
      <c r="KO99" s="80"/>
      <c r="KP99" s="80"/>
      <c r="KQ99" s="80"/>
      <c r="KR99" s="80"/>
      <c r="KS99" s="80"/>
      <c r="KT99" s="80"/>
      <c r="KU99" s="80"/>
      <c r="KV99" s="80"/>
      <c r="KW99" s="80"/>
      <c r="KX99" s="80"/>
      <c r="KY99" s="80"/>
      <c r="KZ99" s="80"/>
      <c r="LA99" s="197">
        <v>0</v>
      </c>
      <c r="LB99" s="200">
        <v>0</v>
      </c>
      <c r="LC99" s="82">
        <f t="shared" si="99"/>
        <v>59.16</v>
      </c>
      <c r="LD99" s="82">
        <f t="shared" si="100"/>
        <v>78.540000000000006</v>
      </c>
      <c r="LE99" s="82">
        <f t="shared" si="101"/>
        <v>13.75</v>
      </c>
      <c r="LF99" s="82">
        <f t="shared" si="102"/>
        <v>45.41</v>
      </c>
      <c r="LG99" s="80">
        <f t="shared" si="103"/>
        <v>64.790000000000006</v>
      </c>
      <c r="LH99" s="234">
        <f t="shared" si="104"/>
        <v>0</v>
      </c>
      <c r="LI99" s="73"/>
      <c r="LK99" s="74">
        <v>19.5</v>
      </c>
      <c r="LL99" s="49">
        <v>30</v>
      </c>
      <c r="LM99" s="55">
        <f t="shared" si="87"/>
        <v>2.5</v>
      </c>
      <c r="LN99" s="55">
        <f t="shared" si="88"/>
        <v>6.25</v>
      </c>
      <c r="LO99" s="75"/>
      <c r="LP99" s="75">
        <v>4</v>
      </c>
      <c r="LQ99" s="76">
        <f t="shared" si="105"/>
        <v>0</v>
      </c>
      <c r="LR99" s="75">
        <v>25</v>
      </c>
      <c r="LS99" s="77">
        <f>(LR99*1.2)*(Prices!$B$5/32)</f>
        <v>37.5</v>
      </c>
      <c r="LT99" s="82">
        <f>(LR99*1.3)*(Prices!$C$4/32)</f>
        <v>65</v>
      </c>
      <c r="LU99" s="82">
        <f>LO99*Prices!$B$2+LP99*Prices!$B$3</f>
        <v>16.2</v>
      </c>
      <c r="LV99" s="79">
        <f>LN99*Prices!$B$9</f>
        <v>37.5</v>
      </c>
      <c r="LW99" s="80">
        <f t="shared" si="89"/>
        <v>156.19999999999999</v>
      </c>
      <c r="LX99" s="80">
        <f>LN99*Prices!$B$10</f>
        <v>56.25</v>
      </c>
      <c r="LY99" s="80">
        <f t="shared" si="90"/>
        <v>174.95</v>
      </c>
      <c r="LZ99" s="80">
        <f>LN99*Prices!$B$11</f>
        <v>62.5</v>
      </c>
      <c r="MA99" s="80">
        <f t="shared" si="91"/>
        <v>181.2</v>
      </c>
      <c r="MB99" s="80">
        <f>LN99*Prices!$B$12</f>
        <v>75</v>
      </c>
      <c r="MC99" s="80">
        <f t="shared" si="92"/>
        <v>193.7</v>
      </c>
      <c r="MD99" s="80">
        <f>LN99*Prices!$B$13</f>
        <v>81.25</v>
      </c>
      <c r="ME99" s="80">
        <f t="shared" si="93"/>
        <v>199.95</v>
      </c>
      <c r="MF99" s="80">
        <f>LN99*Prices!$B$14</f>
        <v>96.875</v>
      </c>
      <c r="MG99" s="80">
        <f t="shared" si="94"/>
        <v>215.57499999999999</v>
      </c>
      <c r="MH99" s="80">
        <f>LN99*Prices!$B$15</f>
        <v>109.375</v>
      </c>
      <c r="MI99" s="80">
        <f t="shared" si="95"/>
        <v>228.07499999999999</v>
      </c>
      <c r="MJ99" s="80">
        <f>LN99*Prices!$B$16</f>
        <v>153.125</v>
      </c>
      <c r="MK99" s="80">
        <f t="shared" si="96"/>
        <v>271.82499999999999</v>
      </c>
      <c r="ML99" s="80">
        <f>LN99*Prices!$B$17</f>
        <v>0</v>
      </c>
      <c r="MM99" s="80"/>
      <c r="MN99" s="80"/>
      <c r="MO99" s="80"/>
      <c r="MP99" s="80"/>
      <c r="MQ99" s="80"/>
      <c r="MR99" s="80"/>
      <c r="MS99" s="80"/>
      <c r="MT99" s="80"/>
      <c r="MU99" s="80"/>
      <c r="MV99" s="80"/>
      <c r="MW99" s="80"/>
      <c r="MX99" s="80"/>
      <c r="MY99" s="80"/>
      <c r="MZ99" s="80"/>
      <c r="NA99" s="80"/>
    </row>
    <row r="100" spans="1:365" ht="18" customHeight="1" x14ac:dyDescent="0.25">
      <c r="A100" s="160" t="s">
        <v>203</v>
      </c>
      <c r="B100" s="69" t="s">
        <v>93</v>
      </c>
      <c r="C100" s="69" t="str">
        <f t="shared" si="97"/>
        <v>Base Cab: Farmer Sink (36")</v>
      </c>
      <c r="D100" s="70" t="s">
        <v>199</v>
      </c>
      <c r="E100" s="68" t="s">
        <v>204</v>
      </c>
      <c r="F100" s="267" t="s">
        <v>203</v>
      </c>
      <c r="G100" s="261">
        <f>ROUND(FD100/Prices!$B$27,0)</f>
        <v>468</v>
      </c>
      <c r="H100" s="71">
        <f>G100*Prices!$B$6+G100</f>
        <v>538.20000000000005</v>
      </c>
      <c r="I100" s="71">
        <f>ROUND(FF100/Prices!$B$27,0)</f>
        <v>522</v>
      </c>
      <c r="J100" s="71">
        <f>I100*Prices!$B$6+I100</f>
        <v>600.29999999999995</v>
      </c>
      <c r="K100" s="71">
        <f>ROUND(FH100/Prices!$B$27,0)</f>
        <v>539</v>
      </c>
      <c r="L100" s="71">
        <f>K100*Prices!$B$6+K100</f>
        <v>619.85</v>
      </c>
      <c r="M100" s="71">
        <f>ROUND(FJ100/Prices!$B$27,0)</f>
        <v>575</v>
      </c>
      <c r="N100" s="71">
        <f>M100*Prices!$B$6+M100</f>
        <v>661.25</v>
      </c>
      <c r="O100" s="71">
        <f>ROUND(FL100/Prices!$B$27,0)</f>
        <v>593</v>
      </c>
      <c r="P100" s="71">
        <f>O100*Prices!$B$6+O100</f>
        <v>681.95</v>
      </c>
      <c r="Q100" s="71">
        <f>ROUND(FN100/Prices!$B$27,0)</f>
        <v>638</v>
      </c>
      <c r="R100" s="71">
        <f>Q100*Prices!$B$6+Q100</f>
        <v>733.7</v>
      </c>
      <c r="S100" s="71">
        <f>ROUND(FP100/Prices!$B$27,0)</f>
        <v>673</v>
      </c>
      <c r="T100" s="71">
        <f>S100*Prices!$B$6+S100</f>
        <v>773.95</v>
      </c>
      <c r="U100" s="71">
        <f>ROUND(FR100/Prices!$B$27,0)</f>
        <v>798</v>
      </c>
      <c r="V100" s="71">
        <f>U100*Prices!$B$6+U100</f>
        <v>917.7</v>
      </c>
      <c r="W100" s="55"/>
      <c r="X100" s="55"/>
      <c r="Y100" s="55"/>
      <c r="Z100" s="55"/>
      <c r="AA100" s="55"/>
      <c r="AB100" s="71">
        <f>ROUND(HD100/Prices!$B$27,0)</f>
        <v>424</v>
      </c>
      <c r="AC100" s="71">
        <f>AB100*Prices!$B$6+AB100</f>
        <v>487.6</v>
      </c>
      <c r="AD100" s="71">
        <f>ROUND(HF100/Prices!$B$27,0)</f>
        <v>478</v>
      </c>
      <c r="AE100" s="71">
        <f>AD100*Prices!$B$6+AD100</f>
        <v>549.70000000000005</v>
      </c>
      <c r="AF100" s="71">
        <f>ROUND(HH100/Prices!$B$27,0)</f>
        <v>495</v>
      </c>
      <c r="AG100" s="71">
        <f>AF100*Prices!$B$6+AF100</f>
        <v>569.25</v>
      </c>
      <c r="AH100" s="71">
        <f>ROUND(HJ100/Prices!$B$27,0)</f>
        <v>531</v>
      </c>
      <c r="AI100" s="71">
        <f>AH100*Prices!$B$6+AH100</f>
        <v>610.65</v>
      </c>
      <c r="AJ100" s="71">
        <f>ROUND(HL100/Prices!$B$27,0)</f>
        <v>549</v>
      </c>
      <c r="AK100" s="71">
        <f>AJ100*Prices!$B$6+AJ100</f>
        <v>631.35</v>
      </c>
      <c r="AL100" s="71">
        <f>ROUND(HN100/Prices!$B$27,0)</f>
        <v>594</v>
      </c>
      <c r="AM100" s="71">
        <f>AL100*Prices!$B$6+AL100</f>
        <v>683.1</v>
      </c>
      <c r="AN100" s="71">
        <f>ROUND(HP100/Prices!$B$27,0)</f>
        <v>629</v>
      </c>
      <c r="AO100" s="71">
        <f>AN100*Prices!$B$6+AN100</f>
        <v>723.35</v>
      </c>
      <c r="AP100" s="71">
        <f>ROUND(HR100/Prices!$B$27,0)</f>
        <v>754</v>
      </c>
      <c r="AQ100" s="71">
        <f>AP100*Prices!$B$6+AP100</f>
        <v>867.1</v>
      </c>
      <c r="AW100" s="71">
        <f t="shared" si="112"/>
        <v>424</v>
      </c>
      <c r="AX100" s="71">
        <f t="shared" si="112"/>
        <v>487.6</v>
      </c>
      <c r="AY100" s="71">
        <f t="shared" si="112"/>
        <v>478</v>
      </c>
      <c r="AZ100" s="71">
        <f t="shared" si="112"/>
        <v>549.70000000000005</v>
      </c>
      <c r="BA100" s="71">
        <f t="shared" si="112"/>
        <v>495</v>
      </c>
      <c r="BB100" s="71">
        <f t="shared" si="112"/>
        <v>569.25</v>
      </c>
      <c r="BC100" s="71">
        <f t="shared" si="112"/>
        <v>531</v>
      </c>
      <c r="BD100" s="71">
        <f t="shared" si="112"/>
        <v>610.65</v>
      </c>
      <c r="BE100" s="71">
        <f t="shared" si="112"/>
        <v>549</v>
      </c>
      <c r="BF100" s="71">
        <f t="shared" si="112"/>
        <v>631.35</v>
      </c>
      <c r="BG100" s="71">
        <f t="shared" si="112"/>
        <v>594</v>
      </c>
      <c r="BH100" s="71">
        <f t="shared" si="110"/>
        <v>683.1</v>
      </c>
      <c r="BI100" s="71">
        <f t="shared" si="110"/>
        <v>629</v>
      </c>
      <c r="BJ100" s="71">
        <f t="shared" si="110"/>
        <v>723.35</v>
      </c>
      <c r="BK100" s="71">
        <f t="shared" si="110"/>
        <v>754</v>
      </c>
      <c r="BL100" s="71">
        <f t="shared" si="110"/>
        <v>867.1</v>
      </c>
      <c r="BM100" s="55"/>
      <c r="BN100" s="72"/>
      <c r="BO100" s="72"/>
      <c r="BP100" s="72"/>
      <c r="BQ100" s="72"/>
      <c r="BR100" s="72"/>
      <c r="BS100" s="72"/>
      <c r="BT100" s="55"/>
      <c r="BU100" s="71">
        <f>ROUND(JE100/Prices!$B$27,0)</f>
        <v>468</v>
      </c>
      <c r="BV100" s="71">
        <f>BU100*Prices!$B$6+BU100</f>
        <v>538.20000000000005</v>
      </c>
      <c r="BW100" s="71">
        <f>ROUND(JG100/Prices!$B$27,0)</f>
        <v>522</v>
      </c>
      <c r="BX100" s="71">
        <f>BW100*Prices!$B$6+BW100</f>
        <v>600.29999999999995</v>
      </c>
      <c r="BY100" s="71">
        <f>ROUND(JI100/Prices!$B$27,0)</f>
        <v>539</v>
      </c>
      <c r="BZ100" s="71">
        <f>BY100*Prices!$B$6+BY100</f>
        <v>619.85</v>
      </c>
      <c r="CA100" s="71">
        <f>ROUND(JK100/Prices!$B$27,0)</f>
        <v>575</v>
      </c>
      <c r="CB100" s="71">
        <f>CA100*Prices!$B$6+CA100</f>
        <v>661.25</v>
      </c>
      <c r="CC100" s="71">
        <f>ROUND(JM100/Prices!$B$27,0)</f>
        <v>593</v>
      </c>
      <c r="CD100" s="71">
        <f>CC100*Prices!$B$6+CC100</f>
        <v>681.95</v>
      </c>
      <c r="CE100" s="71">
        <f>ROUND(JO100/Prices!$B$27,0)</f>
        <v>638</v>
      </c>
      <c r="CF100" s="71">
        <f>CE100*Prices!$B$6+CE100</f>
        <v>733.7</v>
      </c>
      <c r="CG100" s="71">
        <f>ROUND(JQ100/Prices!$B$27,0)</f>
        <v>673</v>
      </c>
      <c r="CH100" s="71">
        <f>CG100*Prices!$B$6+CG100</f>
        <v>773.95</v>
      </c>
      <c r="CI100" s="71">
        <f>ROUND(JS100/Prices!$B$27,0)</f>
        <v>798</v>
      </c>
      <c r="CJ100" s="71">
        <f>CI100*Prices!$B$6+CI100</f>
        <v>917.7</v>
      </c>
      <c r="CK100" s="55"/>
      <c r="CL100" s="55"/>
      <c r="CM100" s="55"/>
      <c r="CN100" s="55"/>
      <c r="CO100" s="55"/>
      <c r="CP100" s="71">
        <f>ROUND(LW100/Prices!$B$27,0)</f>
        <v>424</v>
      </c>
      <c r="CQ100" s="71">
        <f>CP100*Prices!$B$6+CP100</f>
        <v>487.6</v>
      </c>
      <c r="CR100" s="71">
        <f>ROUND(LY100/Prices!$B$27,0)</f>
        <v>478</v>
      </c>
      <c r="CS100" s="71">
        <f>CR100*Prices!$B$6+CR100</f>
        <v>549.70000000000005</v>
      </c>
      <c r="CT100" s="71">
        <f>ROUND(MA100/Prices!$B$27,0)</f>
        <v>495</v>
      </c>
      <c r="CU100" s="71">
        <f>CT100*Prices!$B$6+CT100</f>
        <v>569.25</v>
      </c>
      <c r="CV100" s="71">
        <f>ROUND(MC100/Prices!$B$27,0)</f>
        <v>531</v>
      </c>
      <c r="CW100" s="71">
        <f>CV100*Prices!$B$6+CV100</f>
        <v>610.65</v>
      </c>
      <c r="CX100" s="71">
        <f>ROUND(ME100/Prices!$B$27,0)</f>
        <v>549</v>
      </c>
      <c r="CY100" s="71">
        <f>CX100*Prices!$B$6+CX100</f>
        <v>631.35</v>
      </c>
      <c r="CZ100" s="71">
        <f>ROUND(MG100/Prices!$B$27,0)</f>
        <v>594</v>
      </c>
      <c r="DA100" s="71">
        <f>CZ100*Prices!$B$6+CZ100</f>
        <v>683.1</v>
      </c>
      <c r="DB100" s="71">
        <f>ROUND(MI100/Prices!$B$27,0)</f>
        <v>629</v>
      </c>
      <c r="DC100" s="71">
        <f>DB100*Prices!$B$6+DB100</f>
        <v>723.35</v>
      </c>
      <c r="DD100" s="71">
        <f>ROUND(MK100/Prices!$B$27,0)</f>
        <v>754</v>
      </c>
      <c r="DE100" s="71">
        <f>DD100*Prices!$B$6+DD100</f>
        <v>867.1</v>
      </c>
      <c r="DK100" s="71">
        <f t="shared" si="113"/>
        <v>424</v>
      </c>
      <c r="DL100" s="71">
        <f t="shared" si="113"/>
        <v>487.6</v>
      </c>
      <c r="DM100" s="71">
        <f t="shared" si="113"/>
        <v>478</v>
      </c>
      <c r="DN100" s="71">
        <f t="shared" si="113"/>
        <v>549.70000000000005</v>
      </c>
      <c r="DO100" s="71">
        <f t="shared" si="113"/>
        <v>495</v>
      </c>
      <c r="DP100" s="71">
        <f t="shared" si="113"/>
        <v>569.25</v>
      </c>
      <c r="DQ100" s="71">
        <f t="shared" si="113"/>
        <v>531</v>
      </c>
      <c r="DR100" s="71">
        <f t="shared" si="113"/>
        <v>610.65</v>
      </c>
      <c r="DS100" s="71">
        <f t="shared" si="113"/>
        <v>549</v>
      </c>
      <c r="DT100" s="71">
        <f t="shared" si="113"/>
        <v>631.35</v>
      </c>
      <c r="DU100" s="71">
        <f t="shared" si="113"/>
        <v>594</v>
      </c>
      <c r="DV100" s="71">
        <f t="shared" si="111"/>
        <v>683.1</v>
      </c>
      <c r="DW100" s="71">
        <f t="shared" si="111"/>
        <v>629</v>
      </c>
      <c r="DX100" s="71">
        <f t="shared" si="111"/>
        <v>723.35</v>
      </c>
      <c r="DY100" s="71">
        <f t="shared" si="111"/>
        <v>754</v>
      </c>
      <c r="DZ100" s="71">
        <f t="shared" si="111"/>
        <v>867.1</v>
      </c>
      <c r="EA100" s="55"/>
      <c r="EB100" s="55"/>
      <c r="EC100" s="72"/>
      <c r="ED100" s="72"/>
      <c r="EE100" s="72"/>
      <c r="EF100" s="72"/>
      <c r="EG100" s="72"/>
      <c r="EH100" s="72"/>
      <c r="EI100" s="55"/>
      <c r="EJ100" s="55"/>
      <c r="EK100" s="55"/>
      <c r="EL100" s="55"/>
      <c r="EM100" s="55"/>
      <c r="EN100" s="55"/>
      <c r="EO100" s="73"/>
      <c r="EP100" s="73"/>
      <c r="ER100" s="74">
        <v>21.5</v>
      </c>
      <c r="ES100" s="49">
        <v>36</v>
      </c>
      <c r="ET100" s="55">
        <f t="shared" si="108"/>
        <v>3</v>
      </c>
      <c r="EU100" s="55">
        <f t="shared" si="109"/>
        <v>7.5</v>
      </c>
      <c r="EW100" s="75">
        <v>4</v>
      </c>
      <c r="EY100" s="75">
        <v>28.5</v>
      </c>
      <c r="EZ100" s="77">
        <f>(EY100*1.2)*(Prices!$B$5/32)</f>
        <v>42.749999999999993</v>
      </c>
      <c r="FA100" s="82">
        <f>(EY100*1.3)*(Prices!$B$4/32)</f>
        <v>92.625000000000014</v>
      </c>
      <c r="FB100" s="82">
        <f>EV100*Prices!$B$2+EW100*Prices!$B$3</f>
        <v>16.2</v>
      </c>
      <c r="FC100" s="79">
        <f>EU100*Prices!$B$9</f>
        <v>45</v>
      </c>
      <c r="FD100" s="80">
        <f t="shared" si="59"/>
        <v>196.57500000000002</v>
      </c>
      <c r="FE100" s="80">
        <f>EU100*Prices!$B$10</f>
        <v>67.5</v>
      </c>
      <c r="FF100" s="80">
        <f t="shared" si="60"/>
        <v>219.07500000000002</v>
      </c>
      <c r="FG100" s="80">
        <f>EU100*Prices!$B$11</f>
        <v>75</v>
      </c>
      <c r="FH100" s="80">
        <f t="shared" si="61"/>
        <v>226.57500000000002</v>
      </c>
      <c r="FI100" s="80">
        <f>EU100*Prices!$B$12</f>
        <v>90</v>
      </c>
      <c r="FJ100" s="80">
        <f t="shared" si="62"/>
        <v>241.57500000000002</v>
      </c>
      <c r="FK100" s="80">
        <f>EU100*Prices!$B$13</f>
        <v>97.5</v>
      </c>
      <c r="FL100" s="80">
        <f t="shared" si="63"/>
        <v>249.07500000000002</v>
      </c>
      <c r="FM100" s="80">
        <f>EU100*Prices!$B$14</f>
        <v>116.25</v>
      </c>
      <c r="FN100" s="80">
        <f t="shared" si="64"/>
        <v>267.82499999999999</v>
      </c>
      <c r="FO100" s="80">
        <f>EU100*Prices!$B$15</f>
        <v>131.25</v>
      </c>
      <c r="FP100" s="80">
        <f t="shared" si="65"/>
        <v>282.82499999999999</v>
      </c>
      <c r="FQ100" s="80">
        <f>EU100*Prices!$B$16</f>
        <v>183.75</v>
      </c>
      <c r="FR100" s="80">
        <f t="shared" si="66"/>
        <v>335.32499999999999</v>
      </c>
      <c r="FS100" s="80">
        <f>EU100*Prices!$B$17</f>
        <v>0</v>
      </c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P100" s="73"/>
      <c r="GR100" s="74">
        <v>21.5</v>
      </c>
      <c r="GS100" s="49">
        <v>36</v>
      </c>
      <c r="GT100" s="55">
        <f t="shared" si="67"/>
        <v>3</v>
      </c>
      <c r="GU100" s="55">
        <f t="shared" si="68"/>
        <v>7.5</v>
      </c>
      <c r="GV100" s="75"/>
      <c r="GW100" s="75">
        <v>4</v>
      </c>
      <c r="GX100" s="76"/>
      <c r="GY100" s="75">
        <v>28.5</v>
      </c>
      <c r="GZ100" s="77">
        <f>(GY100*1.2)*(Prices!$B$5/32)</f>
        <v>42.749999999999993</v>
      </c>
      <c r="HA100" s="82">
        <f>(GY100*1.3)*(Prices!$C$4/32)</f>
        <v>74.100000000000009</v>
      </c>
      <c r="HB100" s="82">
        <f>GV100*Prices!$B$2+GW100*Prices!$B$3</f>
        <v>16.2</v>
      </c>
      <c r="HC100" s="79">
        <f>GU100*Prices!$B$9</f>
        <v>45</v>
      </c>
      <c r="HD100" s="80">
        <f t="shared" si="69"/>
        <v>178.05</v>
      </c>
      <c r="HE100" s="80">
        <f>GU100*Prices!$B$10</f>
        <v>67.5</v>
      </c>
      <c r="HF100" s="80">
        <f t="shared" si="70"/>
        <v>200.55</v>
      </c>
      <c r="HG100" s="80">
        <f>GU100*Prices!$B$11</f>
        <v>75</v>
      </c>
      <c r="HH100" s="80">
        <f t="shared" si="71"/>
        <v>208.05</v>
      </c>
      <c r="HI100" s="80">
        <f>GU100*Prices!$B$12</f>
        <v>90</v>
      </c>
      <c r="HJ100" s="80">
        <f t="shared" si="72"/>
        <v>223.05</v>
      </c>
      <c r="HK100" s="80">
        <f>GU100*Prices!$B$13</f>
        <v>97.5</v>
      </c>
      <c r="HL100" s="80">
        <f t="shared" si="73"/>
        <v>230.55</v>
      </c>
      <c r="HM100" s="80">
        <f>GU100*Prices!$B$14</f>
        <v>116.25</v>
      </c>
      <c r="HN100" s="80">
        <f t="shared" si="74"/>
        <v>249.3</v>
      </c>
      <c r="HO100" s="80">
        <f>GU100*Prices!$B$15</f>
        <v>131.25</v>
      </c>
      <c r="HP100" s="80">
        <f t="shared" si="75"/>
        <v>264.3</v>
      </c>
      <c r="HQ100" s="80">
        <f>GU100*Prices!$B$16</f>
        <v>183.75</v>
      </c>
      <c r="HR100" s="80">
        <f t="shared" si="76"/>
        <v>316.8</v>
      </c>
      <c r="HS100" s="80">
        <f>GU100*Prices!$B$17</f>
        <v>0</v>
      </c>
      <c r="HT100" s="80"/>
      <c r="HU100" s="80"/>
      <c r="HV100" s="80"/>
      <c r="HW100" s="80"/>
      <c r="HX100" s="80"/>
      <c r="HY100" s="80"/>
      <c r="HZ100" s="80"/>
      <c r="IA100" s="80"/>
      <c r="IB100" s="80"/>
      <c r="IC100" s="80"/>
      <c r="ID100" s="80"/>
      <c r="IE100" s="80"/>
      <c r="IF100" s="80"/>
      <c r="IG100" s="80"/>
      <c r="IH100" s="80"/>
      <c r="IP100" s="73"/>
      <c r="IQ100" s="73"/>
      <c r="IS100" s="74">
        <v>21.5</v>
      </c>
      <c r="IT100" s="49">
        <v>36</v>
      </c>
      <c r="IU100" s="55">
        <f t="shared" si="77"/>
        <v>3</v>
      </c>
      <c r="IV100" s="55">
        <f t="shared" si="78"/>
        <v>7.5</v>
      </c>
      <c r="IW100" s="75"/>
      <c r="IX100" s="75">
        <v>4</v>
      </c>
      <c r="IY100" s="76">
        <f t="shared" si="98"/>
        <v>0</v>
      </c>
      <c r="IZ100" s="75">
        <v>28.5</v>
      </c>
      <c r="JA100" s="77">
        <f>(IZ100*1.2)*(Prices!$B$5/32)</f>
        <v>42.749999999999993</v>
      </c>
      <c r="JB100" s="82">
        <f>(IZ100*1.3)*(Prices!$B$4/32)</f>
        <v>92.625000000000014</v>
      </c>
      <c r="JC100" s="82">
        <f>IW100*Prices!$B$2+IX100*Prices!$B$3</f>
        <v>16.2</v>
      </c>
      <c r="JD100" s="79">
        <f>IV100*Prices!$B$9</f>
        <v>45</v>
      </c>
      <c r="JE100" s="80">
        <f t="shared" si="79"/>
        <v>196.57500000000002</v>
      </c>
      <c r="JF100" s="80">
        <f>IV100*Prices!$B$10</f>
        <v>67.5</v>
      </c>
      <c r="JG100" s="80">
        <f t="shared" si="80"/>
        <v>219.07500000000002</v>
      </c>
      <c r="JH100" s="80">
        <f>IV100*Prices!$B$11</f>
        <v>75</v>
      </c>
      <c r="JI100" s="80">
        <f t="shared" si="81"/>
        <v>226.57500000000002</v>
      </c>
      <c r="JJ100" s="80">
        <f>IV100*Prices!$B$12</f>
        <v>90</v>
      </c>
      <c r="JK100" s="80">
        <f t="shared" si="82"/>
        <v>241.57500000000002</v>
      </c>
      <c r="JL100" s="80">
        <f>IV100*Prices!$B$13</f>
        <v>97.5</v>
      </c>
      <c r="JM100" s="80">
        <f t="shared" si="83"/>
        <v>249.07500000000002</v>
      </c>
      <c r="JN100" s="80">
        <f>IV100*Prices!$B$14</f>
        <v>116.25</v>
      </c>
      <c r="JO100" s="80">
        <f t="shared" si="84"/>
        <v>267.82499999999999</v>
      </c>
      <c r="JP100" s="80">
        <f>IV100*Prices!$B$15</f>
        <v>131.25</v>
      </c>
      <c r="JQ100" s="80">
        <f t="shared" si="85"/>
        <v>282.82499999999999</v>
      </c>
      <c r="JR100" s="80">
        <f>IV100*Prices!$B$16</f>
        <v>183.75</v>
      </c>
      <c r="JS100" s="80">
        <f t="shared" si="86"/>
        <v>335.32499999999999</v>
      </c>
      <c r="JT100" s="80">
        <f>IV100*Prices!$B$17</f>
        <v>0</v>
      </c>
      <c r="JU100" s="80"/>
      <c r="JV100" s="80"/>
      <c r="JW100" s="80"/>
      <c r="JX100" s="80"/>
      <c r="JY100" s="80"/>
      <c r="JZ100" s="80"/>
      <c r="KA100" s="80"/>
      <c r="KB100" s="80"/>
      <c r="KC100" s="80"/>
      <c r="KD100" s="80"/>
      <c r="KE100" s="80"/>
      <c r="KF100" s="80"/>
      <c r="KG100" s="80"/>
      <c r="KH100" s="80"/>
      <c r="KI100" s="80"/>
      <c r="KJ100" s="80"/>
      <c r="KK100" s="80"/>
      <c r="KL100" s="80"/>
      <c r="KM100" s="80"/>
      <c r="KN100" s="80"/>
      <c r="KO100" s="80"/>
      <c r="KP100" s="80"/>
      <c r="KQ100" s="80"/>
      <c r="KR100" s="80"/>
      <c r="KS100" s="80"/>
      <c r="KT100" s="80"/>
      <c r="KU100" s="80"/>
      <c r="KV100" s="80"/>
      <c r="KW100" s="80"/>
      <c r="KX100" s="80"/>
      <c r="KY100" s="80"/>
      <c r="KZ100" s="80"/>
      <c r="LA100" s="197">
        <v>0</v>
      </c>
      <c r="LB100" s="200">
        <v>0</v>
      </c>
      <c r="LC100" s="82">
        <f t="shared" si="99"/>
        <v>66.11999999999999</v>
      </c>
      <c r="LD100" s="82">
        <f t="shared" si="100"/>
        <v>87.78</v>
      </c>
      <c r="LE100" s="82">
        <f t="shared" si="101"/>
        <v>16.5</v>
      </c>
      <c r="LF100" s="82">
        <f t="shared" si="102"/>
        <v>49.61999999999999</v>
      </c>
      <c r="LG100" s="80">
        <f t="shared" si="103"/>
        <v>71.28</v>
      </c>
      <c r="LH100" s="234">
        <f t="shared" si="104"/>
        <v>0</v>
      </c>
      <c r="LI100" s="73"/>
      <c r="LK100" s="74">
        <v>21.5</v>
      </c>
      <c r="LL100" s="49">
        <v>36</v>
      </c>
      <c r="LM100" s="55">
        <f t="shared" si="87"/>
        <v>3</v>
      </c>
      <c r="LN100" s="55">
        <f t="shared" si="88"/>
        <v>7.5</v>
      </c>
      <c r="LO100" s="75"/>
      <c r="LP100" s="75">
        <v>4</v>
      </c>
      <c r="LQ100" s="76">
        <f t="shared" si="105"/>
        <v>0</v>
      </c>
      <c r="LR100" s="75">
        <v>28.5</v>
      </c>
      <c r="LS100" s="77">
        <f>(LR100*1.2)*(Prices!$B$5/32)</f>
        <v>42.749999999999993</v>
      </c>
      <c r="LT100" s="82">
        <f>(LR100*1.3)*(Prices!$C$4/32)</f>
        <v>74.100000000000009</v>
      </c>
      <c r="LU100" s="82">
        <f>LO100*Prices!$B$2+LP100*Prices!$B$3</f>
        <v>16.2</v>
      </c>
      <c r="LV100" s="79">
        <f>LN100*Prices!$B$9</f>
        <v>45</v>
      </c>
      <c r="LW100" s="80">
        <f t="shared" si="89"/>
        <v>178.05</v>
      </c>
      <c r="LX100" s="80">
        <f>LN100*Prices!$B$10</f>
        <v>67.5</v>
      </c>
      <c r="LY100" s="80">
        <f t="shared" si="90"/>
        <v>200.55</v>
      </c>
      <c r="LZ100" s="80">
        <f>LN100*Prices!$B$11</f>
        <v>75</v>
      </c>
      <c r="MA100" s="80">
        <f t="shared" si="91"/>
        <v>208.05</v>
      </c>
      <c r="MB100" s="80">
        <f>LN100*Prices!$B$12</f>
        <v>90</v>
      </c>
      <c r="MC100" s="80">
        <f t="shared" si="92"/>
        <v>223.05</v>
      </c>
      <c r="MD100" s="80">
        <f>LN100*Prices!$B$13</f>
        <v>97.5</v>
      </c>
      <c r="ME100" s="80">
        <f t="shared" si="93"/>
        <v>230.55</v>
      </c>
      <c r="MF100" s="80">
        <f>LN100*Prices!$B$14</f>
        <v>116.25</v>
      </c>
      <c r="MG100" s="80">
        <f t="shared" si="94"/>
        <v>249.3</v>
      </c>
      <c r="MH100" s="80">
        <f>LN100*Prices!$B$15</f>
        <v>131.25</v>
      </c>
      <c r="MI100" s="80">
        <f t="shared" si="95"/>
        <v>264.3</v>
      </c>
      <c r="MJ100" s="80">
        <f>LN100*Prices!$B$16</f>
        <v>183.75</v>
      </c>
      <c r="MK100" s="80">
        <f t="shared" si="96"/>
        <v>316.8</v>
      </c>
      <c r="ML100" s="80">
        <f>LN100*Prices!$B$17</f>
        <v>0</v>
      </c>
      <c r="MM100" s="80"/>
      <c r="MN100" s="80"/>
      <c r="MO100" s="80"/>
      <c r="MP100" s="80"/>
      <c r="MQ100" s="80"/>
      <c r="MR100" s="80"/>
      <c r="MS100" s="80"/>
      <c r="MT100" s="80"/>
      <c r="MU100" s="80"/>
      <c r="MV100" s="80"/>
      <c r="MW100" s="80"/>
      <c r="MX100" s="80"/>
      <c r="MY100" s="80"/>
      <c r="MZ100" s="80"/>
      <c r="NA100" s="80"/>
    </row>
    <row r="101" spans="1:365" ht="18" customHeight="1" thickBot="1" x14ac:dyDescent="0.3">
      <c r="A101" s="269" t="s">
        <v>205</v>
      </c>
      <c r="B101" s="176" t="s">
        <v>93</v>
      </c>
      <c r="C101" s="176" t="str">
        <f t="shared" si="97"/>
        <v>Base Cab: Farmer Sink (40")</v>
      </c>
      <c r="D101" s="177" t="s">
        <v>199</v>
      </c>
      <c r="E101" s="178" t="s">
        <v>206</v>
      </c>
      <c r="F101" s="270" t="s">
        <v>205</v>
      </c>
      <c r="G101" s="261">
        <f>ROUND(FD101/Prices!$B$27,0)</f>
        <v>553</v>
      </c>
      <c r="H101" s="71">
        <f>G101*Prices!$B$6+G101</f>
        <v>635.95000000000005</v>
      </c>
      <c r="I101" s="71">
        <f>ROUND(FF101/Prices!$B$27,0)</f>
        <v>613</v>
      </c>
      <c r="J101" s="71">
        <f>I101*Prices!$B$6+I101</f>
        <v>704.95</v>
      </c>
      <c r="K101" s="71">
        <f>ROUND(FH101/Prices!$B$27,0)</f>
        <v>633</v>
      </c>
      <c r="L101" s="71">
        <f>K101*Prices!$B$6+K101</f>
        <v>727.95</v>
      </c>
      <c r="M101" s="71">
        <f>ROUND(FJ101/Prices!$B$27,0)</f>
        <v>673</v>
      </c>
      <c r="N101" s="71">
        <f>M101*Prices!$B$6+M101</f>
        <v>773.95</v>
      </c>
      <c r="O101" s="71">
        <f>ROUND(FL101/Prices!$B$27,0)</f>
        <v>692</v>
      </c>
      <c r="P101" s="71">
        <f>O101*Prices!$B$6+O101</f>
        <v>795.8</v>
      </c>
      <c r="Q101" s="71">
        <f>ROUND(FN101/Prices!$B$27,0)</f>
        <v>742</v>
      </c>
      <c r="R101" s="71">
        <f>Q101*Prices!$B$6+Q101</f>
        <v>853.3</v>
      </c>
      <c r="S101" s="71">
        <f>ROUND(FP101/Prices!$B$27,0)</f>
        <v>782</v>
      </c>
      <c r="T101" s="71">
        <f>S101*Prices!$B$6+S101</f>
        <v>899.3</v>
      </c>
      <c r="U101" s="71">
        <f>ROUND(FR101/Prices!$B$27,0)</f>
        <v>921</v>
      </c>
      <c r="V101" s="71">
        <f>U101*Prices!$B$6+U101</f>
        <v>1059.1500000000001</v>
      </c>
      <c r="W101" s="55"/>
      <c r="X101" s="55"/>
      <c r="Y101" s="55"/>
      <c r="Z101" s="55"/>
      <c r="AA101" s="55"/>
      <c r="AB101" s="71">
        <f>ROUND(HD101/Prices!$B$27,0)</f>
        <v>499</v>
      </c>
      <c r="AC101" s="71">
        <f>AB101*Prices!$B$6+AB101</f>
        <v>573.85</v>
      </c>
      <c r="AD101" s="71">
        <f>ROUND(HF101/Prices!$B$27,0)</f>
        <v>559</v>
      </c>
      <c r="AE101" s="71">
        <f>AD101*Prices!$B$6+AD101</f>
        <v>642.85</v>
      </c>
      <c r="AF101" s="71">
        <f>ROUND(HH101/Prices!$B$27,0)</f>
        <v>579</v>
      </c>
      <c r="AG101" s="71">
        <f>AF101*Prices!$B$6+AF101</f>
        <v>665.85</v>
      </c>
      <c r="AH101" s="71">
        <f>ROUND(HJ101/Prices!$B$27,0)</f>
        <v>618</v>
      </c>
      <c r="AI101" s="71">
        <f>AH101*Prices!$B$6+AH101</f>
        <v>710.7</v>
      </c>
      <c r="AJ101" s="71">
        <f>ROUND(HL101/Prices!$B$27,0)</f>
        <v>638</v>
      </c>
      <c r="AK101" s="71">
        <f>AJ101*Prices!$B$6+AJ101</f>
        <v>733.7</v>
      </c>
      <c r="AL101" s="71">
        <f>ROUND(HN101/Prices!$B$27,0)</f>
        <v>688</v>
      </c>
      <c r="AM101" s="71">
        <f>AL101*Prices!$B$6+AL101</f>
        <v>791.2</v>
      </c>
      <c r="AN101" s="71">
        <f>ROUND(HP101/Prices!$B$27,0)</f>
        <v>727</v>
      </c>
      <c r="AO101" s="71">
        <f>AN101*Prices!$B$6+AN101</f>
        <v>836.05</v>
      </c>
      <c r="AP101" s="71">
        <f>ROUND(HR101/Prices!$B$27,0)</f>
        <v>866</v>
      </c>
      <c r="AQ101" s="71">
        <f>AP101*Prices!$B$6+AP101</f>
        <v>995.9</v>
      </c>
      <c r="AW101" s="71">
        <f t="shared" si="112"/>
        <v>499</v>
      </c>
      <c r="AX101" s="71">
        <f t="shared" si="112"/>
        <v>573.85</v>
      </c>
      <c r="AY101" s="71">
        <f t="shared" si="112"/>
        <v>559</v>
      </c>
      <c r="AZ101" s="71">
        <f t="shared" si="112"/>
        <v>642.85</v>
      </c>
      <c r="BA101" s="71">
        <f t="shared" si="112"/>
        <v>579</v>
      </c>
      <c r="BB101" s="71">
        <f t="shared" si="112"/>
        <v>665.85</v>
      </c>
      <c r="BC101" s="71">
        <f t="shared" si="112"/>
        <v>618</v>
      </c>
      <c r="BD101" s="71">
        <f t="shared" si="112"/>
        <v>710.7</v>
      </c>
      <c r="BE101" s="71">
        <f t="shared" si="112"/>
        <v>638</v>
      </c>
      <c r="BF101" s="71">
        <f t="shared" si="112"/>
        <v>733.7</v>
      </c>
      <c r="BG101" s="71">
        <f t="shared" si="112"/>
        <v>688</v>
      </c>
      <c r="BH101" s="71">
        <f t="shared" si="110"/>
        <v>791.2</v>
      </c>
      <c r="BI101" s="71">
        <f t="shared" si="110"/>
        <v>727</v>
      </c>
      <c r="BJ101" s="71">
        <f t="shared" si="110"/>
        <v>836.05</v>
      </c>
      <c r="BK101" s="71">
        <f t="shared" si="110"/>
        <v>866</v>
      </c>
      <c r="BL101" s="71">
        <f t="shared" si="110"/>
        <v>995.9</v>
      </c>
      <c r="BM101" s="55"/>
      <c r="BN101" s="72"/>
      <c r="BO101" s="72"/>
      <c r="BP101" s="72"/>
      <c r="BQ101" s="72"/>
      <c r="BR101" s="72"/>
      <c r="BS101" s="72"/>
      <c r="BT101" s="55"/>
      <c r="BU101" s="71">
        <f>ROUND(JE101/Prices!$B$27,0)</f>
        <v>553</v>
      </c>
      <c r="BV101" s="71">
        <f>BU101*Prices!$B$6+BU101</f>
        <v>635.95000000000005</v>
      </c>
      <c r="BW101" s="71">
        <f>ROUND(JG101/Prices!$B$27,0)</f>
        <v>613</v>
      </c>
      <c r="BX101" s="71">
        <f>BW101*Prices!$B$6+BW101</f>
        <v>704.95</v>
      </c>
      <c r="BY101" s="71">
        <f>ROUND(JI101/Prices!$B$27,0)</f>
        <v>633</v>
      </c>
      <c r="BZ101" s="71">
        <f>BY101*Prices!$B$6+BY101</f>
        <v>727.95</v>
      </c>
      <c r="CA101" s="71">
        <f>ROUND(JK101/Prices!$B$27,0)</f>
        <v>673</v>
      </c>
      <c r="CB101" s="71">
        <f>CA101*Prices!$B$6+CA101</f>
        <v>773.95</v>
      </c>
      <c r="CC101" s="71">
        <f>ROUND(JM101/Prices!$B$27,0)</f>
        <v>692</v>
      </c>
      <c r="CD101" s="71">
        <f>CC101*Prices!$B$6+CC101</f>
        <v>795.8</v>
      </c>
      <c r="CE101" s="71">
        <f>ROUND(JO101/Prices!$B$27,0)</f>
        <v>742</v>
      </c>
      <c r="CF101" s="71">
        <f>CE101*Prices!$B$6+CE101</f>
        <v>853.3</v>
      </c>
      <c r="CG101" s="71">
        <f>ROUND(JQ101/Prices!$B$27,0)</f>
        <v>782</v>
      </c>
      <c r="CH101" s="71">
        <f>CG101*Prices!$B$6+CG101</f>
        <v>899.3</v>
      </c>
      <c r="CI101" s="71">
        <f>ROUND(JS101/Prices!$B$27,0)</f>
        <v>921</v>
      </c>
      <c r="CJ101" s="71">
        <f>CI101*Prices!$B$6+CI101</f>
        <v>1059.1500000000001</v>
      </c>
      <c r="CK101" s="55"/>
      <c r="CL101" s="55"/>
      <c r="CM101" s="55"/>
      <c r="CN101" s="55"/>
      <c r="CO101" s="55"/>
      <c r="CP101" s="71">
        <f>ROUND(LW101/Prices!$B$27,0)</f>
        <v>499</v>
      </c>
      <c r="CQ101" s="71">
        <f>CP101*Prices!$B$6+CP101</f>
        <v>573.85</v>
      </c>
      <c r="CR101" s="71">
        <f>ROUND(LY101/Prices!$B$27,0)</f>
        <v>559</v>
      </c>
      <c r="CS101" s="71">
        <f>CR101*Prices!$B$6+CR101</f>
        <v>642.85</v>
      </c>
      <c r="CT101" s="71">
        <f>ROUND(MA101/Prices!$B$27,0)</f>
        <v>579</v>
      </c>
      <c r="CU101" s="71">
        <f>CT101*Prices!$B$6+CT101</f>
        <v>665.85</v>
      </c>
      <c r="CV101" s="71">
        <f>ROUND(MC101/Prices!$B$27,0)</f>
        <v>618</v>
      </c>
      <c r="CW101" s="71">
        <f>CV101*Prices!$B$6+CV101</f>
        <v>710.7</v>
      </c>
      <c r="CX101" s="71">
        <f>ROUND(ME101/Prices!$B$27,0)</f>
        <v>638</v>
      </c>
      <c r="CY101" s="71">
        <f>CX101*Prices!$B$6+CX101</f>
        <v>733.7</v>
      </c>
      <c r="CZ101" s="71">
        <f>ROUND(MG101/Prices!$B$27,0)</f>
        <v>688</v>
      </c>
      <c r="DA101" s="71">
        <f>CZ101*Prices!$B$6+CZ101</f>
        <v>791.2</v>
      </c>
      <c r="DB101" s="71">
        <f>ROUND(MI101/Prices!$B$27,0)</f>
        <v>727</v>
      </c>
      <c r="DC101" s="71">
        <f>DB101*Prices!$B$6+DB101</f>
        <v>836.05</v>
      </c>
      <c r="DD101" s="71">
        <f>ROUND(MK101/Prices!$B$27,0)</f>
        <v>866</v>
      </c>
      <c r="DE101" s="71">
        <f>DD101*Prices!$B$6+DD101</f>
        <v>995.9</v>
      </c>
      <c r="DK101" s="71">
        <f t="shared" si="113"/>
        <v>499</v>
      </c>
      <c r="DL101" s="71">
        <f t="shared" si="113"/>
        <v>573.85</v>
      </c>
      <c r="DM101" s="71">
        <f t="shared" si="113"/>
        <v>559</v>
      </c>
      <c r="DN101" s="71">
        <f t="shared" si="113"/>
        <v>642.85</v>
      </c>
      <c r="DO101" s="71">
        <f t="shared" si="113"/>
        <v>579</v>
      </c>
      <c r="DP101" s="71">
        <f t="shared" si="113"/>
        <v>665.85</v>
      </c>
      <c r="DQ101" s="71">
        <f t="shared" si="113"/>
        <v>618</v>
      </c>
      <c r="DR101" s="71">
        <f t="shared" si="113"/>
        <v>710.7</v>
      </c>
      <c r="DS101" s="71">
        <f t="shared" si="113"/>
        <v>638</v>
      </c>
      <c r="DT101" s="71">
        <f t="shared" si="113"/>
        <v>733.7</v>
      </c>
      <c r="DU101" s="71">
        <f t="shared" si="113"/>
        <v>688</v>
      </c>
      <c r="DV101" s="71">
        <f t="shared" si="111"/>
        <v>791.2</v>
      </c>
      <c r="DW101" s="71">
        <f t="shared" si="111"/>
        <v>727</v>
      </c>
      <c r="DX101" s="71">
        <f t="shared" si="111"/>
        <v>836.05</v>
      </c>
      <c r="DY101" s="71">
        <f t="shared" si="111"/>
        <v>866</v>
      </c>
      <c r="DZ101" s="71">
        <f t="shared" si="111"/>
        <v>995.9</v>
      </c>
      <c r="EA101" s="55"/>
      <c r="EB101" s="55"/>
      <c r="EC101" s="72"/>
      <c r="ED101" s="72"/>
      <c r="EE101" s="72"/>
      <c r="EF101" s="72"/>
      <c r="EG101" s="72"/>
      <c r="EH101" s="72"/>
      <c r="EI101" s="55"/>
      <c r="EJ101" s="55"/>
      <c r="EK101" s="55"/>
      <c r="EL101" s="55"/>
      <c r="EM101" s="55"/>
      <c r="EN101" s="55"/>
      <c r="EO101" s="73"/>
      <c r="EP101" s="73"/>
      <c r="ER101" s="74">
        <v>23</v>
      </c>
      <c r="ES101" s="49">
        <v>40</v>
      </c>
      <c r="ET101" s="55">
        <v>3.34</v>
      </c>
      <c r="EU101" s="55">
        <f t="shared" si="109"/>
        <v>8.3333333333333339</v>
      </c>
      <c r="EW101" s="75">
        <v>4</v>
      </c>
      <c r="EY101" s="75">
        <v>35</v>
      </c>
      <c r="EZ101" s="77">
        <f>(EY101*1.2)*(Prices!$B$5/32)</f>
        <v>52.5</v>
      </c>
      <c r="FA101" s="82">
        <f>(EY101*1.3)*(Prices!$B$4/32)</f>
        <v>113.75</v>
      </c>
      <c r="FB101" s="82">
        <f>EV101*Prices!$B$2+EW101*Prices!$B$3</f>
        <v>16.2</v>
      </c>
      <c r="FC101" s="79">
        <f>EU101*Prices!$B$9</f>
        <v>50</v>
      </c>
      <c r="FD101" s="80">
        <f t="shared" si="59"/>
        <v>232.45</v>
      </c>
      <c r="FE101" s="80">
        <f>EU101*Prices!$B$10</f>
        <v>75</v>
      </c>
      <c r="FF101" s="80">
        <f t="shared" si="60"/>
        <v>257.45</v>
      </c>
      <c r="FG101" s="80">
        <f>EU101*Prices!$B$11</f>
        <v>83.333333333333343</v>
      </c>
      <c r="FH101" s="80">
        <f t="shared" si="61"/>
        <v>265.78333333333336</v>
      </c>
      <c r="FI101" s="80">
        <f>EU101*Prices!$B$12</f>
        <v>100</v>
      </c>
      <c r="FJ101" s="80">
        <f t="shared" si="62"/>
        <v>282.45</v>
      </c>
      <c r="FK101" s="80">
        <f>EU101*Prices!$B$13</f>
        <v>108.33333333333334</v>
      </c>
      <c r="FL101" s="80">
        <f t="shared" si="63"/>
        <v>290.78333333333336</v>
      </c>
      <c r="FM101" s="80">
        <f>EU101*Prices!$B$14</f>
        <v>129.16666666666669</v>
      </c>
      <c r="FN101" s="80">
        <f t="shared" si="64"/>
        <v>311.61666666666667</v>
      </c>
      <c r="FO101" s="80">
        <f>EU101*Prices!$B$15</f>
        <v>145.83333333333334</v>
      </c>
      <c r="FP101" s="80">
        <f t="shared" si="65"/>
        <v>328.2833333333333</v>
      </c>
      <c r="FQ101" s="80">
        <f>EU101*Prices!$B$16</f>
        <v>204.16666666666669</v>
      </c>
      <c r="FR101" s="80">
        <f t="shared" si="66"/>
        <v>386.61666666666667</v>
      </c>
      <c r="FS101" s="80">
        <f>EU101*Prices!$B$17</f>
        <v>0</v>
      </c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P101" s="73"/>
      <c r="GR101" s="74">
        <v>23</v>
      </c>
      <c r="GS101" s="49">
        <v>40</v>
      </c>
      <c r="GT101" s="55">
        <v>3.34</v>
      </c>
      <c r="GU101" s="55">
        <f t="shared" si="68"/>
        <v>8.3333333333333339</v>
      </c>
      <c r="GV101" s="75"/>
      <c r="GW101" s="75">
        <v>4</v>
      </c>
      <c r="GX101" s="76"/>
      <c r="GY101" s="75">
        <v>35</v>
      </c>
      <c r="GZ101" s="77">
        <f>(GY101*1.2)*(Prices!$B$5/32)</f>
        <v>52.5</v>
      </c>
      <c r="HA101" s="82">
        <f>(GY101*1.3)*(Prices!$C$4/32)</f>
        <v>91</v>
      </c>
      <c r="HB101" s="82">
        <f>GV101*Prices!$B$2+GW101*Prices!$B$3</f>
        <v>16.2</v>
      </c>
      <c r="HC101" s="79">
        <f>GU101*Prices!$B$9</f>
        <v>50</v>
      </c>
      <c r="HD101" s="80">
        <f t="shared" si="69"/>
        <v>209.7</v>
      </c>
      <c r="HE101" s="80">
        <f>GU101*Prices!$B$10</f>
        <v>75</v>
      </c>
      <c r="HF101" s="80">
        <f t="shared" si="70"/>
        <v>234.7</v>
      </c>
      <c r="HG101" s="80">
        <f>GU101*Prices!$B$11</f>
        <v>83.333333333333343</v>
      </c>
      <c r="HH101" s="80">
        <f t="shared" si="71"/>
        <v>243.03333333333336</v>
      </c>
      <c r="HI101" s="80">
        <f>GU101*Prices!$B$12</f>
        <v>100</v>
      </c>
      <c r="HJ101" s="80">
        <f t="shared" si="72"/>
        <v>259.7</v>
      </c>
      <c r="HK101" s="80">
        <f>GU101*Prices!$B$13</f>
        <v>108.33333333333334</v>
      </c>
      <c r="HL101" s="80">
        <f t="shared" si="73"/>
        <v>268.03333333333336</v>
      </c>
      <c r="HM101" s="80">
        <f>GU101*Prices!$B$14</f>
        <v>129.16666666666669</v>
      </c>
      <c r="HN101" s="80">
        <f t="shared" si="74"/>
        <v>288.86666666666667</v>
      </c>
      <c r="HO101" s="80">
        <f>GU101*Prices!$B$15</f>
        <v>145.83333333333334</v>
      </c>
      <c r="HP101" s="80">
        <f t="shared" si="75"/>
        <v>305.5333333333333</v>
      </c>
      <c r="HQ101" s="80">
        <f>GU101*Prices!$B$16</f>
        <v>204.16666666666669</v>
      </c>
      <c r="HR101" s="80">
        <f t="shared" si="76"/>
        <v>363.86666666666667</v>
      </c>
      <c r="HS101" s="80">
        <f>GU101*Prices!$B$17</f>
        <v>0</v>
      </c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P101" s="73"/>
      <c r="IQ101" s="73"/>
      <c r="IS101" s="74">
        <v>23</v>
      </c>
      <c r="IT101" s="49">
        <v>40</v>
      </c>
      <c r="IU101" s="55">
        <v>3.34</v>
      </c>
      <c r="IV101" s="55">
        <f t="shared" si="78"/>
        <v>8.3333333333333339</v>
      </c>
      <c r="IW101" s="75"/>
      <c r="IX101" s="75">
        <v>4</v>
      </c>
      <c r="IY101" s="76">
        <f t="shared" si="98"/>
        <v>0</v>
      </c>
      <c r="IZ101" s="75">
        <v>35</v>
      </c>
      <c r="JA101" s="77">
        <f>(IZ101*1.2)*(Prices!$B$5/32)</f>
        <v>52.5</v>
      </c>
      <c r="JB101" s="82">
        <f>(IZ101*1.3)*(Prices!$B$4/32)</f>
        <v>113.75</v>
      </c>
      <c r="JC101" s="82">
        <f>IW101*Prices!$B$2+IX101*Prices!$B$3</f>
        <v>16.2</v>
      </c>
      <c r="JD101" s="79">
        <f>IV101*Prices!$B$9</f>
        <v>50</v>
      </c>
      <c r="JE101" s="80">
        <f t="shared" si="79"/>
        <v>232.45</v>
      </c>
      <c r="JF101" s="80">
        <f>IV101*Prices!$B$10</f>
        <v>75</v>
      </c>
      <c r="JG101" s="80">
        <f t="shared" si="80"/>
        <v>257.45</v>
      </c>
      <c r="JH101" s="80">
        <f>IV101*Prices!$B$11</f>
        <v>83.333333333333343</v>
      </c>
      <c r="JI101" s="80">
        <f t="shared" si="81"/>
        <v>265.78333333333336</v>
      </c>
      <c r="JJ101" s="80">
        <f>IV101*Prices!$B$12</f>
        <v>100</v>
      </c>
      <c r="JK101" s="80">
        <f t="shared" si="82"/>
        <v>282.45</v>
      </c>
      <c r="JL101" s="80">
        <f>IV101*Prices!$B$13</f>
        <v>108.33333333333334</v>
      </c>
      <c r="JM101" s="80">
        <f t="shared" si="83"/>
        <v>290.78333333333336</v>
      </c>
      <c r="JN101" s="80">
        <f>IV101*Prices!$B$14</f>
        <v>129.16666666666669</v>
      </c>
      <c r="JO101" s="80">
        <f t="shared" si="84"/>
        <v>311.61666666666667</v>
      </c>
      <c r="JP101" s="80">
        <f>IV101*Prices!$B$15</f>
        <v>145.83333333333334</v>
      </c>
      <c r="JQ101" s="80">
        <f t="shared" si="85"/>
        <v>328.2833333333333</v>
      </c>
      <c r="JR101" s="80">
        <f>IV101*Prices!$B$16</f>
        <v>204.16666666666669</v>
      </c>
      <c r="JS101" s="80">
        <f t="shared" si="86"/>
        <v>386.61666666666667</v>
      </c>
      <c r="JT101" s="80">
        <f>IV101*Prices!$B$17</f>
        <v>0</v>
      </c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197">
        <v>0</v>
      </c>
      <c r="LB101" s="200">
        <v>0</v>
      </c>
      <c r="LC101" s="82">
        <f t="shared" si="99"/>
        <v>70.759999999999991</v>
      </c>
      <c r="LD101" s="82">
        <f t="shared" si="100"/>
        <v>93.94</v>
      </c>
      <c r="LE101" s="82">
        <f t="shared" si="101"/>
        <v>18.333333333333332</v>
      </c>
      <c r="LF101" s="82">
        <f t="shared" si="102"/>
        <v>52.426666666666662</v>
      </c>
      <c r="LG101" s="80">
        <f t="shared" si="103"/>
        <v>75.606666666666669</v>
      </c>
      <c r="LH101" s="234">
        <f t="shared" si="104"/>
        <v>0</v>
      </c>
      <c r="LI101" s="73"/>
      <c r="LK101" s="74">
        <v>23</v>
      </c>
      <c r="LL101" s="49">
        <v>40</v>
      </c>
      <c r="LM101" s="55">
        <v>3.34</v>
      </c>
      <c r="LN101" s="55">
        <f t="shared" si="88"/>
        <v>8.3333333333333339</v>
      </c>
      <c r="LO101" s="75"/>
      <c r="LP101" s="75">
        <v>4</v>
      </c>
      <c r="LQ101" s="76">
        <f t="shared" si="105"/>
        <v>0</v>
      </c>
      <c r="LR101" s="75">
        <v>35</v>
      </c>
      <c r="LS101" s="77">
        <f>(LR101*1.2)*(Prices!$B$5/32)</f>
        <v>52.5</v>
      </c>
      <c r="LT101" s="82">
        <f>(LR101*1.3)*(Prices!$C$4/32)</f>
        <v>91</v>
      </c>
      <c r="LU101" s="82">
        <f>LO101*Prices!$B$2+LP101*Prices!$B$3</f>
        <v>16.2</v>
      </c>
      <c r="LV101" s="79">
        <f>LN101*Prices!$B$9</f>
        <v>50</v>
      </c>
      <c r="LW101" s="80">
        <f t="shared" si="89"/>
        <v>209.7</v>
      </c>
      <c r="LX101" s="80">
        <f>LN101*Prices!$B$10</f>
        <v>75</v>
      </c>
      <c r="LY101" s="80">
        <f t="shared" si="90"/>
        <v>234.7</v>
      </c>
      <c r="LZ101" s="80">
        <f>LN101*Prices!$B$11</f>
        <v>83.333333333333343</v>
      </c>
      <c r="MA101" s="80">
        <f t="shared" si="91"/>
        <v>243.03333333333336</v>
      </c>
      <c r="MB101" s="80">
        <f>LN101*Prices!$B$12</f>
        <v>100</v>
      </c>
      <c r="MC101" s="80">
        <f t="shared" si="92"/>
        <v>259.7</v>
      </c>
      <c r="MD101" s="80">
        <f>LN101*Prices!$B$13</f>
        <v>108.33333333333334</v>
      </c>
      <c r="ME101" s="80">
        <f t="shared" si="93"/>
        <v>268.03333333333336</v>
      </c>
      <c r="MF101" s="80">
        <f>LN101*Prices!$B$14</f>
        <v>129.16666666666669</v>
      </c>
      <c r="MG101" s="80">
        <f t="shared" si="94"/>
        <v>288.86666666666667</v>
      </c>
      <c r="MH101" s="80">
        <f>LN101*Prices!$B$15</f>
        <v>145.83333333333334</v>
      </c>
      <c r="MI101" s="80">
        <f t="shared" si="95"/>
        <v>305.5333333333333</v>
      </c>
      <c r="MJ101" s="80">
        <f>LN101*Prices!$B$16</f>
        <v>204.16666666666669</v>
      </c>
      <c r="MK101" s="80">
        <f t="shared" si="96"/>
        <v>363.86666666666667</v>
      </c>
      <c r="ML101" s="80">
        <f>LN101*Prices!$B$17</f>
        <v>0</v>
      </c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</row>
    <row r="102" spans="1:365" ht="18" customHeight="1" thickBot="1" x14ac:dyDescent="0.3">
      <c r="A102" s="299"/>
      <c r="B102" s="300"/>
      <c r="C102" s="300"/>
      <c r="D102" s="296"/>
      <c r="E102" s="301"/>
      <c r="F102" s="302"/>
      <c r="G102" s="26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55"/>
      <c r="X102" s="55"/>
      <c r="Y102" s="55"/>
      <c r="Z102" s="55"/>
      <c r="AA102" s="55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55"/>
      <c r="BN102" s="72"/>
      <c r="BO102" s="72"/>
      <c r="BP102" s="72"/>
      <c r="BQ102" s="72"/>
      <c r="BR102" s="72"/>
      <c r="BS102" s="72"/>
      <c r="BT102" s="55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55"/>
      <c r="CL102" s="55"/>
      <c r="CM102" s="55"/>
      <c r="CN102" s="55"/>
      <c r="CO102" s="55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55"/>
      <c r="EB102" s="55"/>
      <c r="EC102" s="72"/>
      <c r="ED102" s="72"/>
      <c r="EE102" s="72"/>
      <c r="EF102" s="72"/>
      <c r="EG102" s="72"/>
      <c r="EH102" s="72"/>
      <c r="EI102" s="55"/>
      <c r="EJ102" s="55"/>
      <c r="EK102" s="55"/>
      <c r="EL102" s="55"/>
      <c r="EM102" s="55"/>
      <c r="EN102" s="55"/>
      <c r="EO102" s="73"/>
      <c r="EP102" s="73"/>
      <c r="ER102" s="74"/>
      <c r="EZ102" s="77"/>
      <c r="FC102" s="79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P102" s="73"/>
      <c r="GR102" s="74"/>
      <c r="GS102" s="49"/>
      <c r="GT102" s="55"/>
      <c r="GU102" s="55"/>
      <c r="GV102" s="75"/>
      <c r="GW102" s="75"/>
      <c r="GX102" s="76"/>
      <c r="GZ102" s="77"/>
      <c r="HA102" s="82"/>
      <c r="HB102" s="82"/>
      <c r="HC102" s="79"/>
      <c r="HD102" s="80"/>
      <c r="HE102" s="80"/>
      <c r="HF102" s="80"/>
      <c r="HG102" s="80"/>
      <c r="HH102" s="80"/>
      <c r="HI102" s="80"/>
      <c r="HJ102" s="80"/>
      <c r="HK102" s="80"/>
      <c r="HL102" s="80"/>
      <c r="HM102" s="80"/>
      <c r="HN102" s="80"/>
      <c r="HO102" s="80"/>
      <c r="HP102" s="80"/>
      <c r="HQ102" s="80"/>
      <c r="HR102" s="80"/>
      <c r="HS102" s="80"/>
      <c r="HT102" s="80"/>
      <c r="HU102" s="80"/>
      <c r="HV102" s="80"/>
      <c r="HW102" s="80"/>
      <c r="HX102" s="80"/>
      <c r="HY102" s="80"/>
      <c r="HZ102" s="80"/>
      <c r="IA102" s="80"/>
      <c r="IB102" s="80"/>
      <c r="IC102" s="80"/>
      <c r="ID102" s="80"/>
      <c r="IE102" s="80"/>
      <c r="IF102" s="80"/>
      <c r="IG102" s="80"/>
      <c r="IH102" s="80"/>
      <c r="IP102" s="73"/>
      <c r="IQ102" s="73"/>
      <c r="IS102" s="74"/>
      <c r="IT102" s="49"/>
      <c r="IW102" s="75"/>
      <c r="IX102" s="75"/>
      <c r="IY102" s="76"/>
      <c r="IZ102" s="75"/>
      <c r="JA102" s="77"/>
      <c r="JB102" s="82"/>
      <c r="JC102" s="82"/>
      <c r="JD102" s="79"/>
      <c r="JE102" s="80"/>
      <c r="JF102" s="80"/>
      <c r="JG102" s="80"/>
      <c r="JH102" s="80"/>
      <c r="JI102" s="80"/>
      <c r="JJ102" s="80"/>
      <c r="JK102" s="80"/>
      <c r="JL102" s="80"/>
      <c r="JM102" s="80"/>
      <c r="JN102" s="80"/>
      <c r="JO102" s="80"/>
      <c r="JP102" s="80"/>
      <c r="JQ102" s="80"/>
      <c r="JR102" s="80"/>
      <c r="JS102" s="80"/>
      <c r="JT102" s="80"/>
      <c r="JU102" s="80"/>
      <c r="JV102" s="80"/>
      <c r="JW102" s="80"/>
      <c r="JX102" s="80"/>
      <c r="JY102" s="80"/>
      <c r="JZ102" s="80"/>
      <c r="KA102" s="80"/>
      <c r="KB102" s="80"/>
      <c r="KC102" s="80"/>
      <c r="KD102" s="80"/>
      <c r="KE102" s="80"/>
      <c r="KF102" s="80"/>
      <c r="KG102" s="80"/>
      <c r="KH102" s="80"/>
      <c r="KI102" s="80"/>
      <c r="KJ102" s="80"/>
      <c r="KK102" s="80"/>
      <c r="KL102" s="80"/>
      <c r="KM102" s="80"/>
      <c r="KN102" s="80"/>
      <c r="KO102" s="80"/>
      <c r="KP102" s="80"/>
      <c r="KQ102" s="80"/>
      <c r="KR102" s="80"/>
      <c r="KS102" s="80"/>
      <c r="KT102" s="80"/>
      <c r="KU102" s="80"/>
      <c r="KV102" s="80"/>
      <c r="KW102" s="80"/>
      <c r="KX102" s="80"/>
      <c r="KY102" s="80"/>
      <c r="KZ102" s="80"/>
      <c r="LF102" s="82"/>
      <c r="LG102" s="80"/>
      <c r="LH102" s="234"/>
      <c r="LI102" s="73"/>
      <c r="LK102" s="74"/>
      <c r="LL102" s="49"/>
      <c r="LO102" s="75"/>
      <c r="LP102" s="75"/>
      <c r="LQ102" s="76"/>
      <c r="LR102" s="75"/>
      <c r="LS102" s="77"/>
      <c r="LT102" s="82"/>
      <c r="LU102" s="82"/>
      <c r="LV102" s="79"/>
      <c r="LW102" s="80"/>
      <c r="LX102" s="80"/>
      <c r="LY102" s="80"/>
      <c r="LZ102" s="80"/>
      <c r="MA102" s="80"/>
      <c r="MB102" s="80"/>
      <c r="MC102" s="80"/>
      <c r="MD102" s="80"/>
      <c r="ME102" s="80"/>
      <c r="MF102" s="80"/>
      <c r="MG102" s="80"/>
      <c r="MH102" s="80"/>
      <c r="MI102" s="80"/>
      <c r="MJ102" s="80"/>
      <c r="MK102" s="80"/>
      <c r="ML102" s="80"/>
      <c r="MM102" s="80"/>
      <c r="MN102" s="80"/>
      <c r="MO102" s="80"/>
      <c r="MP102" s="80"/>
      <c r="MQ102" s="80"/>
      <c r="MR102" s="80"/>
      <c r="MS102" s="80"/>
      <c r="MT102" s="80"/>
      <c r="MU102" s="80"/>
      <c r="MV102" s="80"/>
      <c r="MW102" s="80"/>
      <c r="MX102" s="80"/>
      <c r="MY102" s="80"/>
      <c r="MZ102" s="80"/>
      <c r="NA102" s="80"/>
    </row>
    <row r="103" spans="1:365" s="84" customFormat="1" ht="18" customHeight="1" x14ac:dyDescent="0.25">
      <c r="A103" s="272" t="s">
        <v>207</v>
      </c>
      <c r="B103" s="273" t="s">
        <v>93</v>
      </c>
      <c r="C103" s="273" t="str">
        <f t="shared" si="97"/>
        <v>Base Cab: Garbage (12")</v>
      </c>
      <c r="D103" s="274" t="s">
        <v>208</v>
      </c>
      <c r="E103" s="275" t="s">
        <v>209</v>
      </c>
      <c r="F103" s="276" t="s">
        <v>207</v>
      </c>
      <c r="G103" s="220">
        <f>ROUND(FD103/Prices!$B$27,0)</f>
        <v>508</v>
      </c>
      <c r="H103" s="220">
        <f>G103*Prices!$B$6+G103</f>
        <v>584.20000000000005</v>
      </c>
      <c r="I103" s="220">
        <f>ROUND(FF103/Prices!$B$27,0)</f>
        <v>526</v>
      </c>
      <c r="J103" s="220">
        <f>I103*Prices!$B$6+I103</f>
        <v>604.9</v>
      </c>
      <c r="K103" s="220">
        <f>ROUND(FH103/Prices!$B$27,0)</f>
        <v>532</v>
      </c>
      <c r="L103" s="220">
        <f>K103*Prices!$B$6+K103</f>
        <v>611.79999999999995</v>
      </c>
      <c r="M103" s="220">
        <f>ROUND(FJ103/Prices!$B$27,0)</f>
        <v>544</v>
      </c>
      <c r="N103" s="220">
        <f>M103*Prices!$B$6+M103</f>
        <v>625.6</v>
      </c>
      <c r="O103" s="220">
        <f>ROUND(FL103/Prices!$B$27,0)</f>
        <v>550</v>
      </c>
      <c r="P103" s="220">
        <f>O103*Prices!$B$6+O103</f>
        <v>632.5</v>
      </c>
      <c r="Q103" s="220">
        <f>ROUND(FN103/Prices!$B$27,0)</f>
        <v>565</v>
      </c>
      <c r="R103" s="220">
        <f>Q103*Prices!$B$6+Q103</f>
        <v>649.75</v>
      </c>
      <c r="S103" s="220">
        <f>ROUND(FP103/Prices!$B$27,0)</f>
        <v>576</v>
      </c>
      <c r="T103" s="220">
        <f>S103*Prices!$B$6+S103</f>
        <v>662.4</v>
      </c>
      <c r="U103" s="220">
        <f>ROUND(FR103/Prices!$B$27,0)</f>
        <v>618</v>
      </c>
      <c r="V103" s="220">
        <f>U103*Prices!$B$6+U103</f>
        <v>710.7</v>
      </c>
      <c r="AB103" s="220">
        <f>ROUND(HD103/Prices!$B$27,0)</f>
        <v>483</v>
      </c>
      <c r="AC103" s="220">
        <f>AB103*Prices!$B$6+AB103</f>
        <v>555.45000000000005</v>
      </c>
      <c r="AD103" s="220">
        <f>ROUND(HF103/Prices!$B$27,0)</f>
        <v>500</v>
      </c>
      <c r="AE103" s="220">
        <f>AD103*Prices!$B$6+AD103</f>
        <v>575</v>
      </c>
      <c r="AF103" s="220">
        <f>ROUND(HH103/Prices!$B$27,0)</f>
        <v>506</v>
      </c>
      <c r="AG103" s="220">
        <f>AF103*Prices!$B$6+AF103</f>
        <v>581.9</v>
      </c>
      <c r="AH103" s="220">
        <f>ROUND(HJ103/Prices!$B$27,0)</f>
        <v>518</v>
      </c>
      <c r="AI103" s="220">
        <f>AH103*Prices!$B$6+AH103</f>
        <v>595.70000000000005</v>
      </c>
      <c r="AJ103" s="220">
        <f>ROUND(HL103/Prices!$B$27,0)</f>
        <v>524</v>
      </c>
      <c r="AK103" s="220">
        <f>AJ103*Prices!$B$6+AJ103</f>
        <v>602.6</v>
      </c>
      <c r="AL103" s="220">
        <f>ROUND(HN103/Prices!$B$27,0)</f>
        <v>539</v>
      </c>
      <c r="AM103" s="220">
        <f>AL103*Prices!$B$6+AL103</f>
        <v>619.85</v>
      </c>
      <c r="AN103" s="220">
        <f>ROUND(HP103/Prices!$B$27,0)</f>
        <v>551</v>
      </c>
      <c r="AO103" s="220">
        <f>AN103*Prices!$B$6+AN103</f>
        <v>633.65</v>
      </c>
      <c r="AP103" s="220">
        <f>ROUND(HR103/Prices!$B$27,0)</f>
        <v>593</v>
      </c>
      <c r="AQ103" s="220">
        <f>AP103*Prices!$B$6+AP103</f>
        <v>681.95</v>
      </c>
      <c r="AR103" s="221"/>
      <c r="AS103" s="221"/>
      <c r="AT103" s="221"/>
      <c r="AU103" s="221"/>
      <c r="AV103" s="221"/>
      <c r="AW103" s="220">
        <f t="shared" si="112"/>
        <v>483</v>
      </c>
      <c r="AX103" s="220">
        <f t="shared" si="112"/>
        <v>555.45000000000005</v>
      </c>
      <c r="AY103" s="220">
        <f t="shared" si="112"/>
        <v>500</v>
      </c>
      <c r="AZ103" s="220">
        <f t="shared" si="112"/>
        <v>575</v>
      </c>
      <c r="BA103" s="220">
        <f t="shared" si="112"/>
        <v>506</v>
      </c>
      <c r="BB103" s="220">
        <f t="shared" si="112"/>
        <v>581.9</v>
      </c>
      <c r="BC103" s="220">
        <f t="shared" si="112"/>
        <v>518</v>
      </c>
      <c r="BD103" s="220">
        <f t="shared" si="112"/>
        <v>595.70000000000005</v>
      </c>
      <c r="BE103" s="220">
        <f t="shared" si="112"/>
        <v>524</v>
      </c>
      <c r="BF103" s="220">
        <f t="shared" si="112"/>
        <v>602.6</v>
      </c>
      <c r="BG103" s="220">
        <f t="shared" si="112"/>
        <v>539</v>
      </c>
      <c r="BH103" s="220">
        <f t="shared" si="110"/>
        <v>619.85</v>
      </c>
      <c r="BI103" s="220">
        <f t="shared" si="110"/>
        <v>551</v>
      </c>
      <c r="BJ103" s="220">
        <f t="shared" si="110"/>
        <v>633.65</v>
      </c>
      <c r="BK103" s="220">
        <f t="shared" si="110"/>
        <v>593</v>
      </c>
      <c r="BL103" s="220">
        <f t="shared" si="110"/>
        <v>681.95</v>
      </c>
      <c r="BU103" s="220">
        <f>ROUND(JE103/Prices!$B$27,0)</f>
        <v>508</v>
      </c>
      <c r="BV103" s="220">
        <f>BU103*Prices!$B$6+BU103</f>
        <v>584.20000000000005</v>
      </c>
      <c r="BW103" s="220">
        <f>ROUND(JG103/Prices!$B$27,0)</f>
        <v>526</v>
      </c>
      <c r="BX103" s="220">
        <f>BW103*Prices!$B$6+BW103</f>
        <v>604.9</v>
      </c>
      <c r="BY103" s="220">
        <f>ROUND(JI103/Prices!$B$27,0)</f>
        <v>532</v>
      </c>
      <c r="BZ103" s="220">
        <f>BY103*Prices!$B$6+BY103</f>
        <v>611.79999999999995</v>
      </c>
      <c r="CA103" s="220">
        <f>ROUND(JK103/Prices!$B$27,0)</f>
        <v>544</v>
      </c>
      <c r="CB103" s="220">
        <f>CA103*Prices!$B$6+CA103</f>
        <v>625.6</v>
      </c>
      <c r="CC103" s="220">
        <f>ROUND(JM103/Prices!$B$27,0)</f>
        <v>550</v>
      </c>
      <c r="CD103" s="220">
        <f>CC103*Prices!$B$6+CC103</f>
        <v>632.5</v>
      </c>
      <c r="CE103" s="220">
        <f>ROUND(JO103/Prices!$B$27,0)</f>
        <v>565</v>
      </c>
      <c r="CF103" s="220">
        <f>CE103*Prices!$B$6+CE103</f>
        <v>649.75</v>
      </c>
      <c r="CG103" s="220">
        <f>ROUND(JQ103/Prices!$B$27,0)</f>
        <v>576</v>
      </c>
      <c r="CH103" s="220">
        <f>CG103*Prices!$B$6+CG103</f>
        <v>662.4</v>
      </c>
      <c r="CI103" s="220">
        <f>ROUND(JS103/Prices!$B$27,0)</f>
        <v>618</v>
      </c>
      <c r="CJ103" s="220">
        <f>CI103*Prices!$B$6+CI103</f>
        <v>710.7</v>
      </c>
      <c r="CP103" s="220">
        <f>ROUND(LW103/Prices!$B$27,0)</f>
        <v>483</v>
      </c>
      <c r="CQ103" s="220">
        <f>CP103*Prices!$B$6+CP103</f>
        <v>555.45000000000005</v>
      </c>
      <c r="CR103" s="220">
        <f>ROUND(LY103/Prices!$B$27,0)</f>
        <v>500</v>
      </c>
      <c r="CS103" s="220">
        <f>CR103*Prices!$B$6+CR103</f>
        <v>575</v>
      </c>
      <c r="CT103" s="220">
        <f>ROUND(MA103/Prices!$B$27,0)</f>
        <v>506</v>
      </c>
      <c r="CU103" s="220">
        <f>CT103*Prices!$B$6+CT103</f>
        <v>581.9</v>
      </c>
      <c r="CV103" s="220">
        <f>ROUND(MC103/Prices!$B$27,0)</f>
        <v>518</v>
      </c>
      <c r="CW103" s="220">
        <f>CV103*Prices!$B$6+CV103</f>
        <v>595.70000000000005</v>
      </c>
      <c r="CX103" s="220">
        <f>ROUND(ME103/Prices!$B$27,0)</f>
        <v>524</v>
      </c>
      <c r="CY103" s="220">
        <f>CX103*Prices!$B$6+CX103</f>
        <v>602.6</v>
      </c>
      <c r="CZ103" s="220">
        <f>ROUND(MG103/Prices!$B$27,0)</f>
        <v>539</v>
      </c>
      <c r="DA103" s="220">
        <f>CZ103*Prices!$B$6+CZ103</f>
        <v>619.85</v>
      </c>
      <c r="DB103" s="220">
        <f>ROUND(MI103/Prices!$B$27,0)</f>
        <v>551</v>
      </c>
      <c r="DC103" s="220">
        <f>DB103*Prices!$B$6+DB103</f>
        <v>633.65</v>
      </c>
      <c r="DD103" s="220">
        <f>ROUND(MK103/Prices!$B$27,0)</f>
        <v>593</v>
      </c>
      <c r="DE103" s="220">
        <f>DD103*Prices!$B$6+DD103</f>
        <v>681.95</v>
      </c>
      <c r="DF103" s="221"/>
      <c r="DG103" s="221"/>
      <c r="DH103" s="221"/>
      <c r="DI103" s="221"/>
      <c r="DJ103" s="221"/>
      <c r="DK103" s="220">
        <f t="shared" si="113"/>
        <v>483</v>
      </c>
      <c r="DL103" s="220">
        <f t="shared" si="113"/>
        <v>555.45000000000005</v>
      </c>
      <c r="DM103" s="220">
        <f t="shared" si="113"/>
        <v>500</v>
      </c>
      <c r="DN103" s="220">
        <f t="shared" si="113"/>
        <v>575</v>
      </c>
      <c r="DO103" s="220">
        <f t="shared" si="113"/>
        <v>506</v>
      </c>
      <c r="DP103" s="220">
        <f t="shared" si="113"/>
        <v>581.9</v>
      </c>
      <c r="DQ103" s="220">
        <f t="shared" si="113"/>
        <v>518</v>
      </c>
      <c r="DR103" s="220">
        <f t="shared" si="113"/>
        <v>595.70000000000005</v>
      </c>
      <c r="DS103" s="220">
        <f t="shared" si="113"/>
        <v>524</v>
      </c>
      <c r="DT103" s="220">
        <f t="shared" si="113"/>
        <v>602.6</v>
      </c>
      <c r="DU103" s="220">
        <f t="shared" si="113"/>
        <v>539</v>
      </c>
      <c r="DV103" s="220">
        <f t="shared" si="111"/>
        <v>619.85</v>
      </c>
      <c r="DW103" s="220">
        <f t="shared" si="111"/>
        <v>551</v>
      </c>
      <c r="DX103" s="220">
        <f t="shared" si="111"/>
        <v>633.65</v>
      </c>
      <c r="DY103" s="220">
        <f t="shared" si="111"/>
        <v>593</v>
      </c>
      <c r="DZ103" s="220">
        <f t="shared" si="111"/>
        <v>681.95</v>
      </c>
      <c r="EO103" s="222"/>
      <c r="EP103" s="222"/>
      <c r="ER103" s="223">
        <v>16.5</v>
      </c>
      <c r="ES103" s="83">
        <v>12</v>
      </c>
      <c r="ET103" s="84">
        <f t="shared" ref="ET103:ET133" si="114">ES103/12</f>
        <v>1</v>
      </c>
      <c r="EU103" s="84">
        <f t="shared" si="109"/>
        <v>2.5</v>
      </c>
      <c r="EV103" s="85">
        <v>1</v>
      </c>
      <c r="EW103" s="85"/>
      <c r="EX103" s="86">
        <v>80</v>
      </c>
      <c r="EY103" s="85">
        <v>16.5</v>
      </c>
      <c r="EZ103" s="87">
        <f>(EY103*1.2)*(Prices!$B$5/32)</f>
        <v>24.75</v>
      </c>
      <c r="FA103" s="88">
        <f>(EY103*1.3)*(Prices!$B$4/32)</f>
        <v>53.625</v>
      </c>
      <c r="FB103" s="88">
        <f>EV103*Prices!$B$2+EW103*Prices!$B$3</f>
        <v>40</v>
      </c>
      <c r="FC103" s="89">
        <f>EU103*Prices!$B$9</f>
        <v>15</v>
      </c>
      <c r="FD103" s="90">
        <f t="shared" si="59"/>
        <v>213.375</v>
      </c>
      <c r="FE103" s="90">
        <f>EU103*Prices!$B$10</f>
        <v>22.5</v>
      </c>
      <c r="FF103" s="90">
        <f t="shared" si="60"/>
        <v>220.875</v>
      </c>
      <c r="FG103" s="90">
        <f>EU103*Prices!$B$11</f>
        <v>25</v>
      </c>
      <c r="FH103" s="90">
        <f t="shared" si="61"/>
        <v>223.375</v>
      </c>
      <c r="FI103" s="90">
        <f>EU103*Prices!$B$12</f>
        <v>30</v>
      </c>
      <c r="FJ103" s="90">
        <f t="shared" si="62"/>
        <v>228.375</v>
      </c>
      <c r="FK103" s="90">
        <f>EU103*Prices!$B$13</f>
        <v>32.5</v>
      </c>
      <c r="FL103" s="90">
        <f t="shared" si="63"/>
        <v>230.875</v>
      </c>
      <c r="FM103" s="90">
        <f>EU103*Prices!$B$14</f>
        <v>38.75</v>
      </c>
      <c r="FN103" s="90">
        <f t="shared" si="64"/>
        <v>237.125</v>
      </c>
      <c r="FO103" s="90">
        <f>EU103*Prices!$B$15</f>
        <v>43.75</v>
      </c>
      <c r="FP103" s="90">
        <f t="shared" si="65"/>
        <v>242.125</v>
      </c>
      <c r="FQ103" s="90">
        <f>EU103*Prices!$B$16</f>
        <v>61.25</v>
      </c>
      <c r="FR103" s="90">
        <f t="shared" si="66"/>
        <v>259.625</v>
      </c>
      <c r="FS103" s="90">
        <f>EU103*Prices!$B$17</f>
        <v>0</v>
      </c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P103" s="222"/>
      <c r="GR103" s="223">
        <v>16.5</v>
      </c>
      <c r="GS103" s="83">
        <v>12</v>
      </c>
      <c r="GT103" s="84">
        <f t="shared" ref="GT103:GT133" si="115">GS103/12</f>
        <v>1</v>
      </c>
      <c r="GU103" s="84">
        <f t="shared" si="68"/>
        <v>2.5</v>
      </c>
      <c r="GV103" s="85">
        <v>1</v>
      </c>
      <c r="GW103" s="85"/>
      <c r="GX103" s="86">
        <v>80</v>
      </c>
      <c r="GY103" s="85">
        <v>16.5</v>
      </c>
      <c r="GZ103" s="87">
        <f>(GY103*1.2)*(Prices!$B$5/32)</f>
        <v>24.75</v>
      </c>
      <c r="HA103" s="88">
        <f>(GY103*1.3)*(Prices!$C$4/32)</f>
        <v>42.9</v>
      </c>
      <c r="HB103" s="88">
        <f>GV103*Prices!$B$2+GW103*Prices!$B$3</f>
        <v>40</v>
      </c>
      <c r="HC103" s="89">
        <f>GU103*Prices!$B$9</f>
        <v>15</v>
      </c>
      <c r="HD103" s="90">
        <f t="shared" si="69"/>
        <v>202.65</v>
      </c>
      <c r="HE103" s="90">
        <f>GU103*Prices!$B$10</f>
        <v>22.5</v>
      </c>
      <c r="HF103" s="90">
        <f t="shared" si="70"/>
        <v>210.15</v>
      </c>
      <c r="HG103" s="90">
        <f>GU103*Prices!$B$11</f>
        <v>25</v>
      </c>
      <c r="HH103" s="90">
        <f t="shared" si="71"/>
        <v>212.65</v>
      </c>
      <c r="HI103" s="90">
        <f>GU103*Prices!$B$12</f>
        <v>30</v>
      </c>
      <c r="HJ103" s="90">
        <f t="shared" si="72"/>
        <v>217.65</v>
      </c>
      <c r="HK103" s="90">
        <f>GU103*Prices!$B$13</f>
        <v>32.5</v>
      </c>
      <c r="HL103" s="90">
        <f t="shared" si="73"/>
        <v>220.15</v>
      </c>
      <c r="HM103" s="90">
        <f>GU103*Prices!$B$14</f>
        <v>38.75</v>
      </c>
      <c r="HN103" s="90">
        <f t="shared" si="74"/>
        <v>226.4</v>
      </c>
      <c r="HO103" s="90">
        <f>GU103*Prices!$B$15</f>
        <v>43.75</v>
      </c>
      <c r="HP103" s="90">
        <f t="shared" si="75"/>
        <v>231.4</v>
      </c>
      <c r="HQ103" s="90">
        <f>GU103*Prices!$B$16</f>
        <v>61.25</v>
      </c>
      <c r="HR103" s="90">
        <f t="shared" si="76"/>
        <v>248.9</v>
      </c>
      <c r="HS103" s="90">
        <f>GU103*Prices!$B$17</f>
        <v>0</v>
      </c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P103" s="222"/>
      <c r="IQ103" s="222"/>
      <c r="IS103" s="223">
        <v>16.5</v>
      </c>
      <c r="IT103" s="83">
        <v>12</v>
      </c>
      <c r="IU103" s="84">
        <f t="shared" ref="IU103:IU133" si="116">IT103/12</f>
        <v>1</v>
      </c>
      <c r="IV103" s="84">
        <f t="shared" si="78"/>
        <v>2.5</v>
      </c>
      <c r="IW103" s="85">
        <v>1</v>
      </c>
      <c r="IX103" s="85"/>
      <c r="IY103" s="86">
        <v>80</v>
      </c>
      <c r="IZ103" s="85">
        <v>16.5</v>
      </c>
      <c r="JA103" s="87">
        <f>(IZ103*1.2)*(Prices!$B$5/32)</f>
        <v>24.75</v>
      </c>
      <c r="JB103" s="88">
        <f>(IZ103*1.3)*(Prices!$B$4/32)</f>
        <v>53.625</v>
      </c>
      <c r="JC103" s="88">
        <f>IW103*Prices!$B$2+IX103*Prices!$B$3</f>
        <v>40</v>
      </c>
      <c r="JD103" s="89">
        <f>IV103*Prices!$B$9</f>
        <v>15</v>
      </c>
      <c r="JE103" s="90">
        <f t="shared" si="79"/>
        <v>213.375</v>
      </c>
      <c r="JF103" s="90">
        <f>IV103*Prices!$B$10</f>
        <v>22.5</v>
      </c>
      <c r="JG103" s="90">
        <f t="shared" si="80"/>
        <v>220.875</v>
      </c>
      <c r="JH103" s="90">
        <f>IV103*Prices!$B$11</f>
        <v>25</v>
      </c>
      <c r="JI103" s="90">
        <f t="shared" si="81"/>
        <v>223.375</v>
      </c>
      <c r="JJ103" s="90">
        <f>IV103*Prices!$B$12</f>
        <v>30</v>
      </c>
      <c r="JK103" s="90">
        <f t="shared" si="82"/>
        <v>228.375</v>
      </c>
      <c r="JL103" s="90">
        <f>IV103*Prices!$B$13</f>
        <v>32.5</v>
      </c>
      <c r="JM103" s="90">
        <f t="shared" si="83"/>
        <v>230.875</v>
      </c>
      <c r="JN103" s="90">
        <f>IV103*Prices!$B$14</f>
        <v>38.75</v>
      </c>
      <c r="JO103" s="90">
        <f t="shared" si="84"/>
        <v>237.125</v>
      </c>
      <c r="JP103" s="90">
        <f>IV103*Prices!$B$15</f>
        <v>43.75</v>
      </c>
      <c r="JQ103" s="90">
        <f t="shared" si="85"/>
        <v>242.125</v>
      </c>
      <c r="JR103" s="90">
        <f>IV103*Prices!$B$16</f>
        <v>61.25</v>
      </c>
      <c r="JS103" s="90">
        <f t="shared" si="86"/>
        <v>259.625</v>
      </c>
      <c r="JT103" s="90">
        <f>IV103*Prices!$B$17</f>
        <v>0</v>
      </c>
      <c r="JU103" s="90"/>
      <c r="JV103" s="90"/>
      <c r="JW103" s="90"/>
      <c r="JX103" s="90"/>
      <c r="JY103" s="90"/>
      <c r="JZ103" s="90"/>
      <c r="KA103" s="90"/>
      <c r="KB103" s="90"/>
      <c r="KC103" s="90"/>
      <c r="KD103" s="90"/>
      <c r="KE103" s="90"/>
      <c r="KF103" s="90"/>
      <c r="KG103" s="90"/>
      <c r="KH103" s="90"/>
      <c r="KI103" s="90"/>
      <c r="KJ103" s="90"/>
      <c r="KK103" s="90"/>
      <c r="KL103" s="90"/>
      <c r="KM103" s="90"/>
      <c r="KN103" s="90"/>
      <c r="KO103" s="90"/>
      <c r="KP103" s="90"/>
      <c r="KQ103" s="90"/>
      <c r="KR103" s="90"/>
      <c r="KS103" s="90"/>
      <c r="KT103" s="90"/>
      <c r="KU103" s="90"/>
      <c r="KV103" s="90"/>
      <c r="KW103" s="90"/>
      <c r="KX103" s="90"/>
      <c r="KY103" s="90"/>
      <c r="KZ103" s="90"/>
      <c r="LA103" s="224">
        <v>0</v>
      </c>
      <c r="LB103" s="225">
        <v>0</v>
      </c>
      <c r="LC103" s="88">
        <f t="shared" si="99"/>
        <v>38.279999999999994</v>
      </c>
      <c r="LD103" s="88">
        <f t="shared" si="100"/>
        <v>50.82</v>
      </c>
      <c r="LE103" s="88">
        <f t="shared" si="101"/>
        <v>5.5</v>
      </c>
      <c r="LF103" s="88">
        <f t="shared" si="102"/>
        <v>32.779999999999994</v>
      </c>
      <c r="LG103" s="90">
        <f t="shared" si="103"/>
        <v>45.32</v>
      </c>
      <c r="LH103" s="234">
        <f t="shared" si="104"/>
        <v>0</v>
      </c>
      <c r="LI103" s="222"/>
      <c r="LK103" s="223">
        <v>16.5</v>
      </c>
      <c r="LL103" s="83">
        <v>12</v>
      </c>
      <c r="LM103" s="84">
        <f t="shared" ref="LM103:LM133" si="117">LL103/12</f>
        <v>1</v>
      </c>
      <c r="LN103" s="84">
        <f t="shared" si="88"/>
        <v>2.5</v>
      </c>
      <c r="LO103" s="85">
        <v>1</v>
      </c>
      <c r="LP103" s="85"/>
      <c r="LQ103" s="86">
        <v>80</v>
      </c>
      <c r="LR103" s="85">
        <v>16.5</v>
      </c>
      <c r="LS103" s="87">
        <f>(LR103*1.2)*(Prices!$B$5/32)</f>
        <v>24.75</v>
      </c>
      <c r="LT103" s="88">
        <f>(LR103*1.3)*(Prices!$C$4/32)</f>
        <v>42.9</v>
      </c>
      <c r="LU103" s="88">
        <f>LO103*Prices!$B$2+LP103*Prices!$B$3</f>
        <v>40</v>
      </c>
      <c r="LV103" s="89">
        <f>LN103*Prices!$B$9</f>
        <v>15</v>
      </c>
      <c r="LW103" s="90">
        <f t="shared" si="89"/>
        <v>202.65</v>
      </c>
      <c r="LX103" s="90">
        <f>LN103*Prices!$B$10</f>
        <v>22.5</v>
      </c>
      <c r="LY103" s="90">
        <f t="shared" si="90"/>
        <v>210.15</v>
      </c>
      <c r="LZ103" s="90">
        <f>LN103*Prices!$B$11</f>
        <v>25</v>
      </c>
      <c r="MA103" s="90">
        <f t="shared" si="91"/>
        <v>212.65</v>
      </c>
      <c r="MB103" s="90">
        <f>LN103*Prices!$B$12</f>
        <v>30</v>
      </c>
      <c r="MC103" s="90">
        <f t="shared" si="92"/>
        <v>217.65</v>
      </c>
      <c r="MD103" s="90">
        <f>LN103*Prices!$B$13</f>
        <v>32.5</v>
      </c>
      <c r="ME103" s="90">
        <f t="shared" si="93"/>
        <v>220.15</v>
      </c>
      <c r="MF103" s="90">
        <f>LN103*Prices!$B$14</f>
        <v>38.75</v>
      </c>
      <c r="MG103" s="90">
        <f t="shared" si="94"/>
        <v>226.4</v>
      </c>
      <c r="MH103" s="90">
        <f>LN103*Prices!$B$15</f>
        <v>43.75</v>
      </c>
      <c r="MI103" s="90">
        <f t="shared" si="95"/>
        <v>231.4</v>
      </c>
      <c r="MJ103" s="90">
        <f>LN103*Prices!$B$16</f>
        <v>61.25</v>
      </c>
      <c r="MK103" s="90">
        <f t="shared" si="96"/>
        <v>248.9</v>
      </c>
      <c r="ML103" s="90">
        <f>LN103*Prices!$B$17</f>
        <v>0</v>
      </c>
      <c r="MM103" s="90"/>
      <c r="MN103" s="90"/>
      <c r="MO103" s="90"/>
      <c r="MP103" s="90"/>
      <c r="MQ103" s="90"/>
      <c r="MR103" s="90"/>
      <c r="MS103" s="90"/>
      <c r="MT103" s="90"/>
      <c r="MU103" s="90"/>
      <c r="MV103" s="90"/>
      <c r="MW103" s="90"/>
      <c r="MX103" s="90"/>
      <c r="MY103" s="90"/>
      <c r="MZ103" s="90"/>
      <c r="NA103" s="90"/>
    </row>
    <row r="104" spans="1:365" s="84" customFormat="1" ht="18" customHeight="1" thickBot="1" x14ac:dyDescent="0.3">
      <c r="A104" s="289" t="s">
        <v>210</v>
      </c>
      <c r="B104" s="290" t="s">
        <v>93</v>
      </c>
      <c r="C104" s="290" t="str">
        <f t="shared" si="97"/>
        <v>Base Cab: Garbage (18")</v>
      </c>
      <c r="D104" s="291" t="s">
        <v>208</v>
      </c>
      <c r="E104" s="292" t="s">
        <v>211</v>
      </c>
      <c r="F104" s="293" t="s">
        <v>210</v>
      </c>
      <c r="G104" s="220">
        <f>ROUND(FD104/Prices!$B$27,0)</f>
        <v>578</v>
      </c>
      <c r="H104" s="220">
        <f>G104*Prices!$B$6+G104</f>
        <v>664.7</v>
      </c>
      <c r="I104" s="220">
        <f>ROUND(FF104/Prices!$B$27,0)</f>
        <v>605</v>
      </c>
      <c r="J104" s="220">
        <f>I104*Prices!$B$6+I104</f>
        <v>695.75</v>
      </c>
      <c r="K104" s="220">
        <f>ROUND(FH104/Prices!$B$27,0)</f>
        <v>614</v>
      </c>
      <c r="L104" s="220">
        <f>K104*Prices!$B$6+K104</f>
        <v>706.1</v>
      </c>
      <c r="M104" s="220">
        <f>ROUND(FJ104/Prices!$B$27,0)</f>
        <v>632</v>
      </c>
      <c r="N104" s="220">
        <f>M104*Prices!$B$6+M104</f>
        <v>726.8</v>
      </c>
      <c r="O104" s="220">
        <f>ROUND(FL104/Prices!$B$27,0)</f>
        <v>640</v>
      </c>
      <c r="P104" s="220">
        <f>O104*Prices!$B$6+O104</f>
        <v>736</v>
      </c>
      <c r="Q104" s="220">
        <f>ROUND(FN104/Prices!$B$27,0)</f>
        <v>663</v>
      </c>
      <c r="R104" s="220">
        <f>Q104*Prices!$B$6+Q104</f>
        <v>762.45</v>
      </c>
      <c r="S104" s="220">
        <f>ROUND(FP104/Prices!$B$27,0)</f>
        <v>681</v>
      </c>
      <c r="T104" s="220">
        <f>S104*Prices!$B$6+S104</f>
        <v>783.15</v>
      </c>
      <c r="U104" s="220">
        <f>ROUND(FR104/Prices!$B$27,0)</f>
        <v>743</v>
      </c>
      <c r="V104" s="220">
        <f>U104*Prices!$B$6+U104</f>
        <v>854.45</v>
      </c>
      <c r="AB104" s="220">
        <f>ROUND(HD104/Prices!$B$27,0)</f>
        <v>549</v>
      </c>
      <c r="AC104" s="220">
        <f>AB104*Prices!$B$6+AB104</f>
        <v>631.35</v>
      </c>
      <c r="AD104" s="220">
        <f>ROUND(HF104/Prices!$B$27,0)</f>
        <v>575</v>
      </c>
      <c r="AE104" s="220">
        <f>AD104*Prices!$B$6+AD104</f>
        <v>661.25</v>
      </c>
      <c r="AF104" s="220">
        <f>ROUND(HH104/Prices!$B$27,0)</f>
        <v>584</v>
      </c>
      <c r="AG104" s="220">
        <f>AF104*Prices!$B$6+AF104</f>
        <v>671.6</v>
      </c>
      <c r="AH104" s="220">
        <f>ROUND(HJ104/Prices!$B$27,0)</f>
        <v>602</v>
      </c>
      <c r="AI104" s="220">
        <f>AH104*Prices!$B$6+AH104</f>
        <v>692.3</v>
      </c>
      <c r="AJ104" s="220">
        <f>ROUND(HL104/Prices!$B$27,0)</f>
        <v>611</v>
      </c>
      <c r="AK104" s="220">
        <f>AJ104*Prices!$B$6+AJ104</f>
        <v>702.65</v>
      </c>
      <c r="AL104" s="220">
        <f>ROUND(HN104/Prices!$B$27,0)</f>
        <v>633</v>
      </c>
      <c r="AM104" s="220">
        <f>AL104*Prices!$B$6+AL104</f>
        <v>727.95</v>
      </c>
      <c r="AN104" s="220">
        <f>ROUND(HP104/Prices!$B$27,0)</f>
        <v>651</v>
      </c>
      <c r="AO104" s="220">
        <f>AN104*Prices!$B$6+AN104</f>
        <v>748.65</v>
      </c>
      <c r="AP104" s="220">
        <f>ROUND(HR104/Prices!$B$27,0)</f>
        <v>714</v>
      </c>
      <c r="AQ104" s="220">
        <f>AP104*Prices!$B$6+AP104</f>
        <v>821.1</v>
      </c>
      <c r="AR104" s="221"/>
      <c r="AS104" s="221"/>
      <c r="AT104" s="221"/>
      <c r="AU104" s="221"/>
      <c r="AV104" s="221"/>
      <c r="AW104" s="220">
        <f t="shared" si="112"/>
        <v>549</v>
      </c>
      <c r="AX104" s="220">
        <f t="shared" si="112"/>
        <v>631.35</v>
      </c>
      <c r="AY104" s="220">
        <f t="shared" si="112"/>
        <v>575</v>
      </c>
      <c r="AZ104" s="220">
        <f t="shared" si="112"/>
        <v>661.25</v>
      </c>
      <c r="BA104" s="220">
        <f t="shared" si="112"/>
        <v>584</v>
      </c>
      <c r="BB104" s="220">
        <f t="shared" si="112"/>
        <v>671.6</v>
      </c>
      <c r="BC104" s="220">
        <f t="shared" si="112"/>
        <v>602</v>
      </c>
      <c r="BD104" s="220">
        <f t="shared" si="112"/>
        <v>692.3</v>
      </c>
      <c r="BE104" s="220">
        <f t="shared" si="112"/>
        <v>611</v>
      </c>
      <c r="BF104" s="220">
        <f t="shared" si="112"/>
        <v>702.65</v>
      </c>
      <c r="BG104" s="220">
        <f t="shared" si="112"/>
        <v>633</v>
      </c>
      <c r="BH104" s="220">
        <f t="shared" si="110"/>
        <v>727.95</v>
      </c>
      <c r="BI104" s="220">
        <f t="shared" si="110"/>
        <v>651</v>
      </c>
      <c r="BJ104" s="220">
        <f t="shared" si="110"/>
        <v>748.65</v>
      </c>
      <c r="BK104" s="220">
        <f t="shared" si="110"/>
        <v>714</v>
      </c>
      <c r="BL104" s="220">
        <f t="shared" si="110"/>
        <v>821.1</v>
      </c>
      <c r="BU104" s="220">
        <f>ROUND(JE104/Prices!$B$27,0)</f>
        <v>578</v>
      </c>
      <c r="BV104" s="220">
        <f>BU104*Prices!$B$6+BU104</f>
        <v>664.7</v>
      </c>
      <c r="BW104" s="220">
        <f>ROUND(JG104/Prices!$B$27,0)</f>
        <v>605</v>
      </c>
      <c r="BX104" s="220">
        <f>BW104*Prices!$B$6+BW104</f>
        <v>695.75</v>
      </c>
      <c r="BY104" s="220">
        <f>ROUND(JI104/Prices!$B$27,0)</f>
        <v>614</v>
      </c>
      <c r="BZ104" s="220">
        <f>BY104*Prices!$B$6+BY104</f>
        <v>706.1</v>
      </c>
      <c r="CA104" s="220">
        <f>ROUND(JK104/Prices!$B$27,0)</f>
        <v>632</v>
      </c>
      <c r="CB104" s="220">
        <f>CA104*Prices!$B$6+CA104</f>
        <v>726.8</v>
      </c>
      <c r="CC104" s="220">
        <f>ROUND(JM104/Prices!$B$27,0)</f>
        <v>640</v>
      </c>
      <c r="CD104" s="220">
        <f>CC104*Prices!$B$6+CC104</f>
        <v>736</v>
      </c>
      <c r="CE104" s="220">
        <f>ROUND(JO104/Prices!$B$27,0)</f>
        <v>663</v>
      </c>
      <c r="CF104" s="220">
        <f>CE104*Prices!$B$6+CE104</f>
        <v>762.45</v>
      </c>
      <c r="CG104" s="220">
        <f>ROUND(JQ104/Prices!$B$27,0)</f>
        <v>681</v>
      </c>
      <c r="CH104" s="220">
        <f>CG104*Prices!$B$6+CG104</f>
        <v>783.15</v>
      </c>
      <c r="CI104" s="220">
        <f>ROUND(JS104/Prices!$B$27,0)</f>
        <v>743</v>
      </c>
      <c r="CJ104" s="220">
        <f>CI104*Prices!$B$6+CI104</f>
        <v>854.45</v>
      </c>
      <c r="CP104" s="220">
        <f>ROUND(LW104/Prices!$B$27,0)</f>
        <v>549</v>
      </c>
      <c r="CQ104" s="220">
        <f>CP104*Prices!$B$6+CP104</f>
        <v>631.35</v>
      </c>
      <c r="CR104" s="220">
        <f>ROUND(LY104/Prices!$B$27,0)</f>
        <v>575</v>
      </c>
      <c r="CS104" s="220">
        <f>CR104*Prices!$B$6+CR104</f>
        <v>661.25</v>
      </c>
      <c r="CT104" s="220">
        <f>ROUND(MA104/Prices!$B$27,0)</f>
        <v>584</v>
      </c>
      <c r="CU104" s="220">
        <f>CT104*Prices!$B$6+CT104</f>
        <v>671.6</v>
      </c>
      <c r="CV104" s="220">
        <f>ROUND(MC104/Prices!$B$27,0)</f>
        <v>602</v>
      </c>
      <c r="CW104" s="220">
        <f>CV104*Prices!$B$6+CV104</f>
        <v>692.3</v>
      </c>
      <c r="CX104" s="220">
        <f>ROUND(ME104/Prices!$B$27,0)</f>
        <v>611</v>
      </c>
      <c r="CY104" s="220">
        <f>CX104*Prices!$B$6+CX104</f>
        <v>702.65</v>
      </c>
      <c r="CZ104" s="220">
        <f>ROUND(MG104/Prices!$B$27,0)</f>
        <v>633</v>
      </c>
      <c r="DA104" s="220">
        <f>CZ104*Prices!$B$6+CZ104</f>
        <v>727.95</v>
      </c>
      <c r="DB104" s="220">
        <f>ROUND(MI104/Prices!$B$27,0)</f>
        <v>651</v>
      </c>
      <c r="DC104" s="220">
        <f>DB104*Prices!$B$6+DB104</f>
        <v>748.65</v>
      </c>
      <c r="DD104" s="220">
        <f>ROUND(MK104/Prices!$B$27,0)</f>
        <v>714</v>
      </c>
      <c r="DE104" s="220">
        <f>DD104*Prices!$B$6+DD104</f>
        <v>821.1</v>
      </c>
      <c r="DF104" s="221"/>
      <c r="DG104" s="221"/>
      <c r="DH104" s="221"/>
      <c r="DI104" s="221"/>
      <c r="DJ104" s="221"/>
      <c r="DK104" s="220">
        <f t="shared" si="113"/>
        <v>549</v>
      </c>
      <c r="DL104" s="220">
        <f t="shared" si="113"/>
        <v>631.35</v>
      </c>
      <c r="DM104" s="220">
        <f t="shared" si="113"/>
        <v>575</v>
      </c>
      <c r="DN104" s="220">
        <f t="shared" si="113"/>
        <v>661.25</v>
      </c>
      <c r="DO104" s="220">
        <f t="shared" si="113"/>
        <v>584</v>
      </c>
      <c r="DP104" s="220">
        <f t="shared" si="113"/>
        <v>671.6</v>
      </c>
      <c r="DQ104" s="220">
        <f t="shared" si="113"/>
        <v>602</v>
      </c>
      <c r="DR104" s="220">
        <f t="shared" si="113"/>
        <v>692.3</v>
      </c>
      <c r="DS104" s="220">
        <f t="shared" si="113"/>
        <v>611</v>
      </c>
      <c r="DT104" s="220">
        <f t="shared" si="113"/>
        <v>702.65</v>
      </c>
      <c r="DU104" s="220">
        <f t="shared" si="113"/>
        <v>633</v>
      </c>
      <c r="DV104" s="220">
        <f t="shared" si="111"/>
        <v>727.95</v>
      </c>
      <c r="DW104" s="220">
        <f t="shared" si="111"/>
        <v>651</v>
      </c>
      <c r="DX104" s="220">
        <f t="shared" si="111"/>
        <v>748.65</v>
      </c>
      <c r="DY104" s="220">
        <f t="shared" si="111"/>
        <v>714</v>
      </c>
      <c r="DZ104" s="220">
        <f t="shared" si="111"/>
        <v>821.1</v>
      </c>
      <c r="EO104" s="222"/>
      <c r="EP104" s="222"/>
      <c r="ER104" s="223">
        <v>19</v>
      </c>
      <c r="ES104" s="83">
        <v>18</v>
      </c>
      <c r="ET104" s="84">
        <f t="shared" si="114"/>
        <v>1.5</v>
      </c>
      <c r="EU104" s="84">
        <f t="shared" si="109"/>
        <v>3.75</v>
      </c>
      <c r="EV104" s="85">
        <v>1</v>
      </c>
      <c r="EW104" s="85"/>
      <c r="EX104" s="86">
        <v>90</v>
      </c>
      <c r="EY104" s="85">
        <v>19</v>
      </c>
      <c r="EZ104" s="87">
        <f>(EY104*1.2)*(Prices!$B$5/32)</f>
        <v>28.5</v>
      </c>
      <c r="FA104" s="88">
        <f>(EY104*1.3)*(Prices!$B$4/32)</f>
        <v>61.75</v>
      </c>
      <c r="FB104" s="88">
        <f>EV104*Prices!$B$2+EW104*Prices!$B$3</f>
        <v>40</v>
      </c>
      <c r="FC104" s="89">
        <f>EU104*Prices!$B$9</f>
        <v>22.5</v>
      </c>
      <c r="FD104" s="90">
        <f t="shared" si="59"/>
        <v>242.75</v>
      </c>
      <c r="FE104" s="90">
        <f>EU104*Prices!$B$10</f>
        <v>33.75</v>
      </c>
      <c r="FF104" s="90">
        <f t="shared" si="60"/>
        <v>254</v>
      </c>
      <c r="FG104" s="90">
        <f>EU104*Prices!$B$11</f>
        <v>37.5</v>
      </c>
      <c r="FH104" s="90">
        <f t="shared" si="61"/>
        <v>257.75</v>
      </c>
      <c r="FI104" s="90">
        <f>EU104*Prices!$B$12</f>
        <v>45</v>
      </c>
      <c r="FJ104" s="90">
        <f t="shared" si="62"/>
        <v>265.25</v>
      </c>
      <c r="FK104" s="90">
        <f>EU104*Prices!$B$13</f>
        <v>48.75</v>
      </c>
      <c r="FL104" s="90">
        <f t="shared" si="63"/>
        <v>269</v>
      </c>
      <c r="FM104" s="90">
        <f>EU104*Prices!$B$14</f>
        <v>58.125</v>
      </c>
      <c r="FN104" s="90">
        <f t="shared" si="64"/>
        <v>278.375</v>
      </c>
      <c r="FO104" s="90">
        <f>EU104*Prices!$B$15</f>
        <v>65.625</v>
      </c>
      <c r="FP104" s="90">
        <f t="shared" si="65"/>
        <v>285.875</v>
      </c>
      <c r="FQ104" s="90">
        <f>EU104*Prices!$B$16</f>
        <v>91.875</v>
      </c>
      <c r="FR104" s="90">
        <f t="shared" si="66"/>
        <v>312.125</v>
      </c>
      <c r="FS104" s="90">
        <f>EU104*Prices!$B$17</f>
        <v>0</v>
      </c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P104" s="222"/>
      <c r="GR104" s="223">
        <v>19</v>
      </c>
      <c r="GS104" s="83">
        <v>18</v>
      </c>
      <c r="GT104" s="84">
        <f t="shared" si="115"/>
        <v>1.5</v>
      </c>
      <c r="GU104" s="84">
        <f t="shared" si="68"/>
        <v>3.75</v>
      </c>
      <c r="GV104" s="85">
        <v>1</v>
      </c>
      <c r="GW104" s="85"/>
      <c r="GX104" s="86">
        <v>90</v>
      </c>
      <c r="GY104" s="85">
        <v>19</v>
      </c>
      <c r="GZ104" s="87">
        <f>(GY104*1.2)*(Prices!$B$5/32)</f>
        <v>28.5</v>
      </c>
      <c r="HA104" s="88">
        <f>(GY104*1.3)*(Prices!$C$4/32)</f>
        <v>49.4</v>
      </c>
      <c r="HB104" s="88">
        <f>GV104*Prices!$B$2+GW104*Prices!$B$3</f>
        <v>40</v>
      </c>
      <c r="HC104" s="89">
        <f>GU104*Prices!$B$9</f>
        <v>22.5</v>
      </c>
      <c r="HD104" s="90">
        <f t="shared" si="69"/>
        <v>230.4</v>
      </c>
      <c r="HE104" s="90">
        <f>GU104*Prices!$B$10</f>
        <v>33.75</v>
      </c>
      <c r="HF104" s="90">
        <f t="shared" si="70"/>
        <v>241.65</v>
      </c>
      <c r="HG104" s="90">
        <f>GU104*Prices!$B$11</f>
        <v>37.5</v>
      </c>
      <c r="HH104" s="90">
        <f t="shared" si="71"/>
        <v>245.4</v>
      </c>
      <c r="HI104" s="90">
        <f>GU104*Prices!$B$12</f>
        <v>45</v>
      </c>
      <c r="HJ104" s="90">
        <f t="shared" si="72"/>
        <v>252.9</v>
      </c>
      <c r="HK104" s="90">
        <f>GU104*Prices!$B$13</f>
        <v>48.75</v>
      </c>
      <c r="HL104" s="90">
        <f t="shared" si="73"/>
        <v>256.64999999999998</v>
      </c>
      <c r="HM104" s="90">
        <f>GU104*Prices!$B$14</f>
        <v>58.125</v>
      </c>
      <c r="HN104" s="90">
        <f t="shared" si="74"/>
        <v>266.02499999999998</v>
      </c>
      <c r="HO104" s="90">
        <f>GU104*Prices!$B$15</f>
        <v>65.625</v>
      </c>
      <c r="HP104" s="90">
        <f t="shared" si="75"/>
        <v>273.52499999999998</v>
      </c>
      <c r="HQ104" s="90">
        <f>GU104*Prices!$B$16</f>
        <v>91.875</v>
      </c>
      <c r="HR104" s="90">
        <f t="shared" si="76"/>
        <v>299.77499999999998</v>
      </c>
      <c r="HS104" s="90">
        <f>GU104*Prices!$B$17</f>
        <v>0</v>
      </c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P104" s="222"/>
      <c r="IQ104" s="222"/>
      <c r="IS104" s="223">
        <v>19</v>
      </c>
      <c r="IT104" s="83">
        <v>18</v>
      </c>
      <c r="IU104" s="84">
        <f t="shared" si="116"/>
        <v>1.5</v>
      </c>
      <c r="IV104" s="84">
        <f t="shared" si="78"/>
        <v>3.75</v>
      </c>
      <c r="IW104" s="85">
        <v>1</v>
      </c>
      <c r="IX104" s="85"/>
      <c r="IY104" s="86">
        <v>90</v>
      </c>
      <c r="IZ104" s="85">
        <v>19</v>
      </c>
      <c r="JA104" s="87">
        <f>(IZ104*1.2)*(Prices!$B$5/32)</f>
        <v>28.5</v>
      </c>
      <c r="JB104" s="88">
        <f>(IZ104*1.3)*(Prices!$B$4/32)</f>
        <v>61.75</v>
      </c>
      <c r="JC104" s="88">
        <f>IW104*Prices!$B$2+IX104*Prices!$B$3</f>
        <v>40</v>
      </c>
      <c r="JD104" s="89">
        <f>IV104*Prices!$B$9</f>
        <v>22.5</v>
      </c>
      <c r="JE104" s="90">
        <f t="shared" si="79"/>
        <v>242.75</v>
      </c>
      <c r="JF104" s="90">
        <f>IV104*Prices!$B$10</f>
        <v>33.75</v>
      </c>
      <c r="JG104" s="90">
        <f t="shared" si="80"/>
        <v>254</v>
      </c>
      <c r="JH104" s="90">
        <f>IV104*Prices!$B$11</f>
        <v>37.5</v>
      </c>
      <c r="JI104" s="90">
        <f t="shared" si="81"/>
        <v>257.75</v>
      </c>
      <c r="JJ104" s="90">
        <f>IV104*Prices!$B$12</f>
        <v>45</v>
      </c>
      <c r="JK104" s="90">
        <f t="shared" si="82"/>
        <v>265.25</v>
      </c>
      <c r="JL104" s="90">
        <f>IV104*Prices!$B$13</f>
        <v>48.75</v>
      </c>
      <c r="JM104" s="90">
        <f t="shared" si="83"/>
        <v>269</v>
      </c>
      <c r="JN104" s="90">
        <f>IV104*Prices!$B$14</f>
        <v>58.125</v>
      </c>
      <c r="JO104" s="90">
        <f t="shared" si="84"/>
        <v>278.375</v>
      </c>
      <c r="JP104" s="90">
        <f>IV104*Prices!$B$15</f>
        <v>65.625</v>
      </c>
      <c r="JQ104" s="90">
        <f t="shared" si="85"/>
        <v>285.875</v>
      </c>
      <c r="JR104" s="90">
        <f>IV104*Prices!$B$16</f>
        <v>91.875</v>
      </c>
      <c r="JS104" s="90">
        <f t="shared" si="86"/>
        <v>312.125</v>
      </c>
      <c r="JT104" s="90">
        <f>IV104*Prices!$B$17</f>
        <v>0</v>
      </c>
      <c r="JU104" s="90"/>
      <c r="JV104" s="90"/>
      <c r="JW104" s="90"/>
      <c r="JX104" s="90"/>
      <c r="JY104" s="90"/>
      <c r="JZ104" s="90"/>
      <c r="KA104" s="90"/>
      <c r="KB104" s="90"/>
      <c r="KC104" s="90"/>
      <c r="KD104" s="90"/>
      <c r="KE104" s="90"/>
      <c r="KF104" s="90"/>
      <c r="KG104" s="90"/>
      <c r="KH104" s="90"/>
      <c r="KI104" s="90"/>
      <c r="KJ104" s="90"/>
      <c r="KK104" s="90"/>
      <c r="KL104" s="90"/>
      <c r="KM104" s="90"/>
      <c r="KN104" s="90"/>
      <c r="KO104" s="90"/>
      <c r="KP104" s="90"/>
      <c r="KQ104" s="90"/>
      <c r="KR104" s="90"/>
      <c r="KS104" s="90"/>
      <c r="KT104" s="90"/>
      <c r="KU104" s="90"/>
      <c r="KV104" s="90"/>
      <c r="KW104" s="90"/>
      <c r="KX104" s="90"/>
      <c r="KY104" s="90"/>
      <c r="KZ104" s="90"/>
      <c r="LA104" s="224">
        <v>0</v>
      </c>
      <c r="LB104" s="225">
        <v>0</v>
      </c>
      <c r="LC104" s="88">
        <f t="shared" si="99"/>
        <v>45.239999999999995</v>
      </c>
      <c r="LD104" s="88">
        <f t="shared" si="100"/>
        <v>60.06</v>
      </c>
      <c r="LE104" s="88">
        <f t="shared" si="101"/>
        <v>8.25</v>
      </c>
      <c r="LF104" s="88">
        <f t="shared" si="102"/>
        <v>36.989999999999995</v>
      </c>
      <c r="LG104" s="90">
        <f t="shared" si="103"/>
        <v>51.81</v>
      </c>
      <c r="LH104" s="234">
        <f t="shared" si="104"/>
        <v>0</v>
      </c>
      <c r="LI104" s="222"/>
      <c r="LK104" s="223">
        <v>19</v>
      </c>
      <c r="LL104" s="83">
        <v>18</v>
      </c>
      <c r="LM104" s="84">
        <f t="shared" si="117"/>
        <v>1.5</v>
      </c>
      <c r="LN104" s="84">
        <f t="shared" si="88"/>
        <v>3.75</v>
      </c>
      <c r="LO104" s="85">
        <v>1</v>
      </c>
      <c r="LP104" s="85"/>
      <c r="LQ104" s="86">
        <v>90</v>
      </c>
      <c r="LR104" s="85">
        <v>19</v>
      </c>
      <c r="LS104" s="87">
        <f>(LR104*1.2)*(Prices!$B$5/32)</f>
        <v>28.5</v>
      </c>
      <c r="LT104" s="88">
        <f>(LR104*1.3)*(Prices!$C$4/32)</f>
        <v>49.4</v>
      </c>
      <c r="LU104" s="88">
        <f>LO104*Prices!$B$2+LP104*Prices!$B$3</f>
        <v>40</v>
      </c>
      <c r="LV104" s="89">
        <f>LN104*Prices!$B$9</f>
        <v>22.5</v>
      </c>
      <c r="LW104" s="90">
        <f t="shared" si="89"/>
        <v>230.4</v>
      </c>
      <c r="LX104" s="90">
        <f>LN104*Prices!$B$10</f>
        <v>33.75</v>
      </c>
      <c r="LY104" s="90">
        <f t="shared" si="90"/>
        <v>241.65</v>
      </c>
      <c r="LZ104" s="90">
        <f>LN104*Prices!$B$11</f>
        <v>37.5</v>
      </c>
      <c r="MA104" s="90">
        <f t="shared" si="91"/>
        <v>245.4</v>
      </c>
      <c r="MB104" s="90">
        <f>LN104*Prices!$B$12</f>
        <v>45</v>
      </c>
      <c r="MC104" s="90">
        <f t="shared" si="92"/>
        <v>252.9</v>
      </c>
      <c r="MD104" s="90">
        <f>LN104*Prices!$B$13</f>
        <v>48.75</v>
      </c>
      <c r="ME104" s="90">
        <f t="shared" si="93"/>
        <v>256.64999999999998</v>
      </c>
      <c r="MF104" s="90">
        <f>LN104*Prices!$B$14</f>
        <v>58.125</v>
      </c>
      <c r="MG104" s="90">
        <f t="shared" si="94"/>
        <v>266.02499999999998</v>
      </c>
      <c r="MH104" s="90">
        <f>LN104*Prices!$B$15</f>
        <v>65.625</v>
      </c>
      <c r="MI104" s="90">
        <f t="shared" si="95"/>
        <v>273.52499999999998</v>
      </c>
      <c r="MJ104" s="90">
        <f>LN104*Prices!$B$16</f>
        <v>91.875</v>
      </c>
      <c r="MK104" s="90">
        <f t="shared" si="96"/>
        <v>299.77499999999998</v>
      </c>
      <c r="ML104" s="90">
        <f>LN104*Prices!$B$17</f>
        <v>0</v>
      </c>
      <c r="MM104" s="90"/>
      <c r="MN104" s="90"/>
      <c r="MO104" s="90"/>
      <c r="MP104" s="90"/>
      <c r="MQ104" s="90"/>
      <c r="MR104" s="90"/>
      <c r="MS104" s="90"/>
      <c r="MT104" s="90"/>
      <c r="MU104" s="90"/>
      <c r="MV104" s="90"/>
      <c r="MW104" s="90"/>
      <c r="MX104" s="90"/>
      <c r="MY104" s="90"/>
      <c r="MZ104" s="90"/>
      <c r="NA104" s="90"/>
    </row>
    <row r="105" spans="1:365" s="204" customFormat="1" ht="18" customHeight="1" thickBot="1" x14ac:dyDescent="0.3">
      <c r="A105" s="294"/>
      <c r="B105" s="295"/>
      <c r="C105" s="295"/>
      <c r="D105" s="296"/>
      <c r="E105" s="297"/>
      <c r="F105" s="298"/>
      <c r="G105" s="288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6"/>
      <c r="AS105" s="286"/>
      <c r="AT105" s="286"/>
      <c r="AU105" s="286"/>
      <c r="AV105" s="286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6"/>
      <c r="DG105" s="286"/>
      <c r="DH105" s="286"/>
      <c r="DI105" s="286"/>
      <c r="DJ105" s="286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O105" s="218"/>
      <c r="EP105" s="218"/>
      <c r="ER105" s="287"/>
      <c r="ES105" s="203"/>
      <c r="EV105" s="205"/>
      <c r="EW105" s="205"/>
      <c r="EX105" s="91"/>
      <c r="EY105" s="205"/>
      <c r="EZ105" s="206"/>
      <c r="FA105" s="78"/>
      <c r="FB105" s="78"/>
      <c r="FC105" s="207"/>
      <c r="FD105" s="208"/>
      <c r="FE105" s="208"/>
      <c r="FF105" s="208"/>
      <c r="FG105" s="208"/>
      <c r="FH105" s="208"/>
      <c r="FI105" s="208"/>
      <c r="FJ105" s="208"/>
      <c r="FK105" s="208"/>
      <c r="FL105" s="208"/>
      <c r="FM105" s="208"/>
      <c r="FN105" s="208"/>
      <c r="FO105" s="208"/>
      <c r="FP105" s="208"/>
      <c r="FQ105" s="208"/>
      <c r="FR105" s="208"/>
      <c r="FS105" s="208"/>
      <c r="FT105" s="208"/>
      <c r="FU105" s="208"/>
      <c r="FV105" s="208"/>
      <c r="FW105" s="208"/>
      <c r="FX105" s="208"/>
      <c r="FY105" s="208"/>
      <c r="FZ105" s="208"/>
      <c r="GA105" s="208"/>
      <c r="GB105" s="208"/>
      <c r="GC105" s="208"/>
      <c r="GD105" s="208"/>
      <c r="GE105" s="208"/>
      <c r="GF105" s="208"/>
      <c r="GG105" s="208"/>
      <c r="GH105" s="208"/>
      <c r="GP105" s="218"/>
      <c r="GR105" s="287"/>
      <c r="GS105" s="203"/>
      <c r="GV105" s="205"/>
      <c r="GW105" s="205"/>
      <c r="GX105" s="91"/>
      <c r="GY105" s="205"/>
      <c r="GZ105" s="206"/>
      <c r="HA105" s="78"/>
      <c r="HB105" s="78"/>
      <c r="HC105" s="207"/>
      <c r="HD105" s="208"/>
      <c r="HE105" s="208"/>
      <c r="HF105" s="208"/>
      <c r="HG105" s="208"/>
      <c r="HH105" s="208"/>
      <c r="HI105" s="208"/>
      <c r="HJ105" s="208"/>
      <c r="HK105" s="208"/>
      <c r="HL105" s="208"/>
      <c r="HM105" s="208"/>
      <c r="HN105" s="208"/>
      <c r="HO105" s="208"/>
      <c r="HP105" s="208"/>
      <c r="HQ105" s="208"/>
      <c r="HR105" s="208"/>
      <c r="HS105" s="208"/>
      <c r="HT105" s="208"/>
      <c r="HU105" s="208"/>
      <c r="HV105" s="208"/>
      <c r="HW105" s="208"/>
      <c r="HX105" s="208"/>
      <c r="HY105" s="208"/>
      <c r="HZ105" s="208"/>
      <c r="IA105" s="208"/>
      <c r="IB105" s="208"/>
      <c r="IC105" s="208"/>
      <c r="ID105" s="208"/>
      <c r="IE105" s="208"/>
      <c r="IF105" s="208"/>
      <c r="IG105" s="208"/>
      <c r="IH105" s="208"/>
      <c r="IP105" s="218"/>
      <c r="IQ105" s="218"/>
      <c r="IS105" s="287"/>
      <c r="IT105" s="203"/>
      <c r="IW105" s="205"/>
      <c r="IX105" s="205"/>
      <c r="IY105" s="91"/>
      <c r="IZ105" s="205"/>
      <c r="JA105" s="206"/>
      <c r="JB105" s="78"/>
      <c r="JC105" s="78"/>
      <c r="JD105" s="207"/>
      <c r="JE105" s="208"/>
      <c r="JF105" s="208"/>
      <c r="JG105" s="208"/>
      <c r="JH105" s="208"/>
      <c r="JI105" s="208"/>
      <c r="JJ105" s="208"/>
      <c r="JK105" s="208"/>
      <c r="JL105" s="208"/>
      <c r="JM105" s="208"/>
      <c r="JN105" s="208"/>
      <c r="JO105" s="208"/>
      <c r="JP105" s="208"/>
      <c r="JQ105" s="208"/>
      <c r="JR105" s="208"/>
      <c r="JS105" s="208"/>
      <c r="JT105" s="208"/>
      <c r="JU105" s="208"/>
      <c r="JV105" s="208"/>
      <c r="JW105" s="208"/>
      <c r="JX105" s="208"/>
      <c r="JY105" s="208"/>
      <c r="JZ105" s="208"/>
      <c r="KA105" s="208"/>
      <c r="KB105" s="208"/>
      <c r="KC105" s="208"/>
      <c r="KD105" s="208"/>
      <c r="KE105" s="208"/>
      <c r="KF105" s="208"/>
      <c r="KG105" s="208"/>
      <c r="KH105" s="208"/>
      <c r="KI105" s="208"/>
      <c r="KJ105" s="208"/>
      <c r="KK105" s="208"/>
      <c r="KL105" s="208"/>
      <c r="KM105" s="208"/>
      <c r="KN105" s="208"/>
      <c r="KO105" s="208"/>
      <c r="KP105" s="208"/>
      <c r="KQ105" s="208"/>
      <c r="KR105" s="208"/>
      <c r="KS105" s="208"/>
      <c r="KT105" s="208"/>
      <c r="KU105" s="208"/>
      <c r="KV105" s="208"/>
      <c r="KW105" s="208"/>
      <c r="KX105" s="208"/>
      <c r="KY105" s="208"/>
      <c r="KZ105" s="208"/>
      <c r="LA105" s="216"/>
      <c r="LB105" s="217"/>
      <c r="LC105" s="78"/>
      <c r="LD105" s="78"/>
      <c r="LE105" s="78"/>
      <c r="LF105" s="78"/>
      <c r="LG105" s="208"/>
      <c r="LH105" s="208"/>
      <c r="LI105" s="218"/>
      <c r="LK105" s="287"/>
      <c r="LL105" s="203"/>
      <c r="LO105" s="205"/>
      <c r="LP105" s="205"/>
      <c r="LQ105" s="91"/>
      <c r="LR105" s="205"/>
      <c r="LS105" s="206"/>
      <c r="LT105" s="78"/>
      <c r="LU105" s="78"/>
      <c r="LV105" s="207"/>
      <c r="LW105" s="208"/>
      <c r="LX105" s="208"/>
      <c r="LY105" s="208"/>
      <c r="LZ105" s="208"/>
      <c r="MA105" s="208"/>
      <c r="MB105" s="208"/>
      <c r="MC105" s="208"/>
      <c r="MD105" s="208"/>
      <c r="ME105" s="208"/>
      <c r="MF105" s="208"/>
      <c r="MG105" s="208"/>
      <c r="MH105" s="208"/>
      <c r="MI105" s="208"/>
      <c r="MJ105" s="208"/>
      <c r="MK105" s="208"/>
      <c r="ML105" s="208"/>
      <c r="MM105" s="208"/>
      <c r="MN105" s="208"/>
      <c r="MO105" s="208"/>
      <c r="MP105" s="208"/>
      <c r="MQ105" s="208"/>
      <c r="MR105" s="208"/>
      <c r="MS105" s="208"/>
      <c r="MT105" s="208"/>
      <c r="MU105" s="208"/>
      <c r="MV105" s="208"/>
      <c r="MW105" s="208"/>
      <c r="MX105" s="208"/>
      <c r="MY105" s="208"/>
      <c r="MZ105" s="208"/>
      <c r="NA105" s="208"/>
    </row>
    <row r="106" spans="1:365" ht="18" customHeight="1" x14ac:dyDescent="0.25">
      <c r="A106" s="169" t="s">
        <v>212</v>
      </c>
      <c r="B106" s="152" t="s">
        <v>93</v>
      </c>
      <c r="C106" s="152" t="str">
        <f t="shared" si="97"/>
        <v>Base Cab: Microwave Drawer (24")</v>
      </c>
      <c r="D106" s="121" t="s">
        <v>213</v>
      </c>
      <c r="E106" s="153" t="s">
        <v>200</v>
      </c>
      <c r="F106" s="303" t="s">
        <v>212</v>
      </c>
      <c r="G106" s="261">
        <f>ROUND(FD106/Prices!$B$27,0)</f>
        <v>472</v>
      </c>
      <c r="H106" s="71">
        <f>G106*Prices!$B$6+G106</f>
        <v>542.79999999999995</v>
      </c>
      <c r="I106" s="71">
        <f>ROUND(FF106/Prices!$B$27,0)</f>
        <v>508</v>
      </c>
      <c r="J106" s="71">
        <f>I106*Prices!$B$6+I106</f>
        <v>584.20000000000005</v>
      </c>
      <c r="K106" s="71">
        <f>ROUND(FH106/Prices!$B$27,0)</f>
        <v>520</v>
      </c>
      <c r="L106" s="71">
        <f>K106*Prices!$B$6+K106</f>
        <v>598</v>
      </c>
      <c r="M106" s="71">
        <f>ROUND(FJ106/Prices!$B$27,0)</f>
        <v>543</v>
      </c>
      <c r="N106" s="71">
        <f>M106*Prices!$B$6+M106</f>
        <v>624.45000000000005</v>
      </c>
      <c r="O106" s="71">
        <f>ROUND(FL106/Prices!$B$27,0)</f>
        <v>555</v>
      </c>
      <c r="P106" s="71">
        <f>O106*Prices!$B$6+O106</f>
        <v>638.25</v>
      </c>
      <c r="Q106" s="71">
        <f>ROUND(FN106/Prices!$B$27,0)</f>
        <v>585</v>
      </c>
      <c r="R106" s="71">
        <f>Q106*Prices!$B$6+Q106</f>
        <v>672.75</v>
      </c>
      <c r="S106" s="71">
        <f>ROUND(FP106/Prices!$B$27,0)</f>
        <v>609</v>
      </c>
      <c r="T106" s="71">
        <f>S106*Prices!$B$6+S106</f>
        <v>700.35</v>
      </c>
      <c r="U106" s="71">
        <f>ROUND(FR106/Prices!$B$27,0)</f>
        <v>692</v>
      </c>
      <c r="V106" s="71">
        <f>U106*Prices!$B$6+U106</f>
        <v>795.8</v>
      </c>
      <c r="W106" s="55"/>
      <c r="X106" s="55"/>
      <c r="Y106" s="55"/>
      <c r="Z106" s="55"/>
      <c r="AA106" s="55"/>
      <c r="AB106" s="71">
        <f>ROUND(HD106/Prices!$B$27,0)</f>
        <v>430</v>
      </c>
      <c r="AC106" s="71">
        <f>AB106*Prices!$B$6+AB106</f>
        <v>494.5</v>
      </c>
      <c r="AD106" s="71">
        <f>ROUND(HF106/Prices!$B$27,0)</f>
        <v>466</v>
      </c>
      <c r="AE106" s="71">
        <f>AD106*Prices!$B$6+AD106</f>
        <v>535.9</v>
      </c>
      <c r="AF106" s="71">
        <f>ROUND(HH106/Prices!$B$27,0)</f>
        <v>478</v>
      </c>
      <c r="AG106" s="71">
        <f>AF106*Prices!$B$6+AF106</f>
        <v>549.70000000000005</v>
      </c>
      <c r="AH106" s="71">
        <f>ROUND(HJ106/Prices!$B$27,0)</f>
        <v>502</v>
      </c>
      <c r="AI106" s="71">
        <f>AH106*Prices!$B$6+AH106</f>
        <v>577.29999999999995</v>
      </c>
      <c r="AJ106" s="71">
        <f>ROUND(HL106/Prices!$B$27,0)</f>
        <v>514</v>
      </c>
      <c r="AK106" s="71">
        <f>AJ106*Prices!$B$6+AJ106</f>
        <v>591.1</v>
      </c>
      <c r="AL106" s="71">
        <f>ROUND(HN106/Prices!$B$27,0)</f>
        <v>543</v>
      </c>
      <c r="AM106" s="71">
        <f>AL106*Prices!$B$6+AL106</f>
        <v>624.45000000000005</v>
      </c>
      <c r="AN106" s="71">
        <f>ROUND(HP106/Prices!$B$27,0)</f>
        <v>567</v>
      </c>
      <c r="AO106" s="71">
        <f>AN106*Prices!$B$6+AN106</f>
        <v>652.04999999999995</v>
      </c>
      <c r="AP106" s="71">
        <f>ROUND(HR106/Prices!$B$27,0)</f>
        <v>650</v>
      </c>
      <c r="AQ106" s="71">
        <f>AP106*Prices!$B$6+AP106</f>
        <v>747.5</v>
      </c>
      <c r="AW106" s="71">
        <f t="shared" si="112"/>
        <v>430</v>
      </c>
      <c r="AX106" s="71">
        <f t="shared" si="112"/>
        <v>494.5</v>
      </c>
      <c r="AY106" s="71">
        <f t="shared" si="112"/>
        <v>466</v>
      </c>
      <c r="AZ106" s="71">
        <f t="shared" si="112"/>
        <v>535.9</v>
      </c>
      <c r="BA106" s="71">
        <f t="shared" si="112"/>
        <v>478</v>
      </c>
      <c r="BB106" s="71">
        <f t="shared" si="112"/>
        <v>549.70000000000005</v>
      </c>
      <c r="BC106" s="71">
        <f t="shared" si="112"/>
        <v>502</v>
      </c>
      <c r="BD106" s="71">
        <f t="shared" si="112"/>
        <v>577.29999999999995</v>
      </c>
      <c r="BE106" s="71">
        <f t="shared" si="112"/>
        <v>514</v>
      </c>
      <c r="BF106" s="71">
        <f t="shared" si="112"/>
        <v>591.1</v>
      </c>
      <c r="BG106" s="71">
        <f t="shared" si="112"/>
        <v>543</v>
      </c>
      <c r="BH106" s="71">
        <f t="shared" si="110"/>
        <v>624.45000000000005</v>
      </c>
      <c r="BI106" s="71">
        <f t="shared" si="110"/>
        <v>567</v>
      </c>
      <c r="BJ106" s="71">
        <f t="shared" si="110"/>
        <v>652.04999999999995</v>
      </c>
      <c r="BK106" s="71">
        <f t="shared" si="110"/>
        <v>650</v>
      </c>
      <c r="BL106" s="71">
        <f t="shared" si="110"/>
        <v>747.5</v>
      </c>
      <c r="BM106" s="55"/>
      <c r="BN106" s="72"/>
      <c r="BO106" s="72"/>
      <c r="BP106" s="72"/>
      <c r="BQ106" s="72"/>
      <c r="BR106" s="72"/>
      <c r="BS106" s="72"/>
      <c r="BT106" s="55"/>
      <c r="BU106" s="71">
        <f>ROUND(JE106/Prices!$B$27,0)</f>
        <v>611</v>
      </c>
      <c r="BV106" s="71">
        <f>BU106*Prices!$B$6+BU106</f>
        <v>702.65</v>
      </c>
      <c r="BW106" s="71">
        <f>ROUND(JG106/Prices!$B$27,0)</f>
        <v>647</v>
      </c>
      <c r="BX106" s="71">
        <f>BW106*Prices!$B$6+BW106</f>
        <v>744.05</v>
      </c>
      <c r="BY106" s="71">
        <f>ROUND(JI106/Prices!$B$27,0)</f>
        <v>658</v>
      </c>
      <c r="BZ106" s="71">
        <f>BY106*Prices!$B$6+BY106</f>
        <v>756.7</v>
      </c>
      <c r="CA106" s="71">
        <f>ROUND(JK106/Prices!$B$27,0)</f>
        <v>682</v>
      </c>
      <c r="CB106" s="71">
        <f>CA106*Prices!$B$6+CA106</f>
        <v>784.3</v>
      </c>
      <c r="CC106" s="71">
        <f>ROUND(JM106/Prices!$B$27,0)</f>
        <v>694</v>
      </c>
      <c r="CD106" s="71">
        <f>CC106*Prices!$B$6+CC106</f>
        <v>798.1</v>
      </c>
      <c r="CE106" s="71">
        <f>ROUND(JO106/Prices!$B$27,0)</f>
        <v>724</v>
      </c>
      <c r="CF106" s="71">
        <f>CE106*Prices!$B$6+CE106</f>
        <v>832.6</v>
      </c>
      <c r="CG106" s="71">
        <f>ROUND(JQ106/Prices!$B$27,0)</f>
        <v>748</v>
      </c>
      <c r="CH106" s="71">
        <f>CG106*Prices!$B$6+CG106</f>
        <v>860.2</v>
      </c>
      <c r="CI106" s="71">
        <f>ROUND(JS106/Prices!$B$27,0)</f>
        <v>831</v>
      </c>
      <c r="CJ106" s="71">
        <f>CI106*Prices!$B$6+CI106</f>
        <v>955.65</v>
      </c>
      <c r="CK106" s="55"/>
      <c r="CL106" s="55"/>
      <c r="CM106" s="55"/>
      <c r="CN106" s="55"/>
      <c r="CO106" s="55"/>
      <c r="CP106" s="71">
        <f>ROUND(LW106/Prices!$B$27,0)</f>
        <v>569</v>
      </c>
      <c r="CQ106" s="71">
        <f>CP106*Prices!$B$6+CP106</f>
        <v>654.35</v>
      </c>
      <c r="CR106" s="71">
        <f>ROUND(LY106/Prices!$B$27,0)</f>
        <v>605</v>
      </c>
      <c r="CS106" s="71">
        <f>CR106*Prices!$B$6+CR106</f>
        <v>695.75</v>
      </c>
      <c r="CT106" s="71">
        <f>ROUND(MA106/Prices!$B$27,0)</f>
        <v>617</v>
      </c>
      <c r="CU106" s="71">
        <f>CT106*Prices!$B$6+CT106</f>
        <v>709.55</v>
      </c>
      <c r="CV106" s="71">
        <f>ROUND(MC106/Prices!$B$27,0)</f>
        <v>640</v>
      </c>
      <c r="CW106" s="71">
        <f>CV106*Prices!$B$6+CV106</f>
        <v>736</v>
      </c>
      <c r="CX106" s="71">
        <f>ROUND(ME106/Prices!$B$27,0)</f>
        <v>652</v>
      </c>
      <c r="CY106" s="71">
        <f>CX106*Prices!$B$6+CX106</f>
        <v>749.8</v>
      </c>
      <c r="CZ106" s="71">
        <f>ROUND(MG106/Prices!$B$27,0)</f>
        <v>682</v>
      </c>
      <c r="DA106" s="71">
        <f>CZ106*Prices!$B$6+CZ106</f>
        <v>784.3</v>
      </c>
      <c r="DB106" s="71">
        <f>ROUND(MI106/Prices!$B$27,0)</f>
        <v>706</v>
      </c>
      <c r="DC106" s="71">
        <f>DB106*Prices!$B$6+DB106</f>
        <v>811.9</v>
      </c>
      <c r="DD106" s="71">
        <f>ROUND(MK106/Prices!$B$27,0)</f>
        <v>789</v>
      </c>
      <c r="DE106" s="71">
        <f>DD106*Prices!$B$6+DD106</f>
        <v>907.35</v>
      </c>
      <c r="DK106" s="71">
        <f t="shared" si="113"/>
        <v>569</v>
      </c>
      <c r="DL106" s="71">
        <f t="shared" si="113"/>
        <v>654.35</v>
      </c>
      <c r="DM106" s="71">
        <f t="shared" si="113"/>
        <v>605</v>
      </c>
      <c r="DN106" s="71">
        <f t="shared" si="113"/>
        <v>695.75</v>
      </c>
      <c r="DO106" s="71">
        <f t="shared" si="113"/>
        <v>617</v>
      </c>
      <c r="DP106" s="71">
        <f t="shared" si="113"/>
        <v>709.55</v>
      </c>
      <c r="DQ106" s="71">
        <f t="shared" si="113"/>
        <v>640</v>
      </c>
      <c r="DR106" s="71">
        <f t="shared" si="113"/>
        <v>736</v>
      </c>
      <c r="DS106" s="71">
        <f t="shared" si="113"/>
        <v>652</v>
      </c>
      <c r="DT106" s="71">
        <f t="shared" si="113"/>
        <v>749.8</v>
      </c>
      <c r="DU106" s="71">
        <f t="shared" si="113"/>
        <v>682</v>
      </c>
      <c r="DV106" s="71">
        <f t="shared" si="111"/>
        <v>784.3</v>
      </c>
      <c r="DW106" s="71">
        <f t="shared" si="111"/>
        <v>706</v>
      </c>
      <c r="DX106" s="71">
        <f t="shared" si="111"/>
        <v>811.9</v>
      </c>
      <c r="DY106" s="71">
        <f t="shared" si="111"/>
        <v>789</v>
      </c>
      <c r="DZ106" s="71">
        <f t="shared" si="111"/>
        <v>907.35</v>
      </c>
      <c r="EA106" s="55"/>
      <c r="EB106" s="55"/>
      <c r="EC106" s="72"/>
      <c r="ED106" s="72"/>
      <c r="EE106" s="72"/>
      <c r="EF106" s="72"/>
      <c r="EG106" s="72"/>
      <c r="EH106" s="72"/>
      <c r="EI106" s="55"/>
      <c r="EJ106" s="55"/>
      <c r="EK106" s="55"/>
      <c r="EL106" s="55"/>
      <c r="EM106" s="55"/>
      <c r="EN106" s="55"/>
      <c r="EO106" s="73"/>
      <c r="ER106" s="74">
        <v>27</v>
      </c>
      <c r="ES106" s="49">
        <v>24</v>
      </c>
      <c r="ET106" s="55">
        <f t="shared" si="114"/>
        <v>2</v>
      </c>
      <c r="EU106" s="55">
        <f t="shared" si="109"/>
        <v>5</v>
      </c>
      <c r="EV106" s="75">
        <v>1</v>
      </c>
      <c r="EY106" s="75">
        <v>27</v>
      </c>
      <c r="EZ106" s="77">
        <f>(EY106*1.2)*(Prices!$B$5/32)</f>
        <v>40.5</v>
      </c>
      <c r="FA106" s="82">
        <f>(EY106*1.3)*(Prices!$B$4/32)</f>
        <v>87.75</v>
      </c>
      <c r="FB106" s="82">
        <f>EV106*Prices!$B$2+EW106*Prices!$B$3</f>
        <v>40</v>
      </c>
      <c r="FC106" s="79">
        <f>EU106*Prices!$B$9</f>
        <v>30</v>
      </c>
      <c r="FD106" s="80">
        <f t="shared" si="59"/>
        <v>198.25</v>
      </c>
      <c r="FE106" s="80">
        <f>EU106*Prices!$B$10</f>
        <v>45</v>
      </c>
      <c r="FF106" s="80">
        <f t="shared" si="60"/>
        <v>213.25</v>
      </c>
      <c r="FG106" s="80">
        <f>EU106*Prices!$B$11</f>
        <v>50</v>
      </c>
      <c r="FH106" s="80">
        <f t="shared" si="61"/>
        <v>218.25</v>
      </c>
      <c r="FI106" s="80">
        <f>EU106*Prices!$B$12</f>
        <v>60</v>
      </c>
      <c r="FJ106" s="80">
        <f t="shared" si="62"/>
        <v>228.25</v>
      </c>
      <c r="FK106" s="80">
        <f>EU106*Prices!$B$13</f>
        <v>65</v>
      </c>
      <c r="FL106" s="80">
        <f t="shared" si="63"/>
        <v>233.25</v>
      </c>
      <c r="FM106" s="80">
        <f>EU106*Prices!$B$14</f>
        <v>77.5</v>
      </c>
      <c r="FN106" s="80">
        <f t="shared" si="64"/>
        <v>245.75</v>
      </c>
      <c r="FO106" s="80">
        <f>EU106*Prices!$B$15</f>
        <v>87.5</v>
      </c>
      <c r="FP106" s="80">
        <f t="shared" si="65"/>
        <v>255.75</v>
      </c>
      <c r="FQ106" s="80">
        <f>EU106*Prices!$B$16</f>
        <v>122.5</v>
      </c>
      <c r="FR106" s="80">
        <f t="shared" si="66"/>
        <v>290.75</v>
      </c>
      <c r="FS106" s="80">
        <f>EU106*Prices!$B$17</f>
        <v>0</v>
      </c>
      <c r="FT106" s="80"/>
      <c r="FU106" s="80"/>
      <c r="FV106" s="80"/>
      <c r="FW106" s="80"/>
      <c r="FX106" s="80"/>
      <c r="FY106" s="80"/>
      <c r="FZ106" s="80"/>
      <c r="GA106" s="80"/>
      <c r="GB106" s="80"/>
      <c r="GC106" s="80"/>
      <c r="GD106" s="80"/>
      <c r="GE106" s="80"/>
      <c r="GF106" s="80"/>
      <c r="GG106" s="80"/>
      <c r="GH106" s="80"/>
      <c r="GR106" s="74">
        <v>27</v>
      </c>
      <c r="GS106" s="49">
        <v>24</v>
      </c>
      <c r="GT106" s="55">
        <f t="shared" si="115"/>
        <v>2</v>
      </c>
      <c r="GU106" s="55">
        <f t="shared" si="68"/>
        <v>5</v>
      </c>
      <c r="GV106" s="75">
        <v>1</v>
      </c>
      <c r="GW106" s="75"/>
      <c r="GX106" s="76"/>
      <c r="GY106" s="75">
        <v>27</v>
      </c>
      <c r="GZ106" s="77">
        <f>(GY106*1.2)*(Prices!$B$5/32)</f>
        <v>40.5</v>
      </c>
      <c r="HA106" s="82">
        <f>(GY106*1.3)*(Prices!$C$4/32)</f>
        <v>70.2</v>
      </c>
      <c r="HB106" s="82">
        <f>GV106*Prices!$B$2+GW106*Prices!$B$3</f>
        <v>40</v>
      </c>
      <c r="HC106" s="79">
        <f>GU106*Prices!$B$9</f>
        <v>30</v>
      </c>
      <c r="HD106" s="80">
        <f t="shared" si="69"/>
        <v>180.7</v>
      </c>
      <c r="HE106" s="80">
        <f>GU106*Prices!$B$10</f>
        <v>45</v>
      </c>
      <c r="HF106" s="80">
        <f t="shared" si="70"/>
        <v>195.7</v>
      </c>
      <c r="HG106" s="80">
        <f>GU106*Prices!$B$11</f>
        <v>50</v>
      </c>
      <c r="HH106" s="80">
        <f t="shared" si="71"/>
        <v>200.7</v>
      </c>
      <c r="HI106" s="80">
        <f>GU106*Prices!$B$12</f>
        <v>60</v>
      </c>
      <c r="HJ106" s="80">
        <f t="shared" si="72"/>
        <v>210.7</v>
      </c>
      <c r="HK106" s="80">
        <f>GU106*Prices!$B$13</f>
        <v>65</v>
      </c>
      <c r="HL106" s="80">
        <f t="shared" si="73"/>
        <v>215.7</v>
      </c>
      <c r="HM106" s="80">
        <f>GU106*Prices!$B$14</f>
        <v>77.5</v>
      </c>
      <c r="HN106" s="80">
        <f t="shared" si="74"/>
        <v>228.2</v>
      </c>
      <c r="HO106" s="80">
        <f>GU106*Prices!$B$15</f>
        <v>87.5</v>
      </c>
      <c r="HP106" s="80">
        <f t="shared" si="75"/>
        <v>238.2</v>
      </c>
      <c r="HQ106" s="80">
        <f>GU106*Prices!$B$16</f>
        <v>122.5</v>
      </c>
      <c r="HR106" s="80">
        <f t="shared" si="76"/>
        <v>273.2</v>
      </c>
      <c r="HS106" s="80">
        <f>GU106*Prices!$B$17</f>
        <v>0</v>
      </c>
      <c r="HT106" s="80"/>
      <c r="HU106" s="80"/>
      <c r="HV106" s="80"/>
      <c r="HW106" s="80"/>
      <c r="HX106" s="80"/>
      <c r="HY106" s="80"/>
      <c r="HZ106" s="80"/>
      <c r="IA106" s="80"/>
      <c r="IB106" s="80"/>
      <c r="IC106" s="80"/>
      <c r="ID106" s="80"/>
      <c r="IE106" s="80"/>
      <c r="IF106" s="80"/>
      <c r="IG106" s="80"/>
      <c r="IH106" s="80"/>
      <c r="IP106" s="73"/>
      <c r="IS106" s="74">
        <v>27</v>
      </c>
      <c r="IT106" s="49">
        <v>24</v>
      </c>
      <c r="IU106" s="55">
        <f t="shared" si="116"/>
        <v>2</v>
      </c>
      <c r="IV106" s="55">
        <f t="shared" si="78"/>
        <v>5</v>
      </c>
      <c r="IW106" s="75">
        <v>1</v>
      </c>
      <c r="IX106" s="75"/>
      <c r="IY106" s="76">
        <f t="shared" ref="IY106:IY155" si="118">LH106</f>
        <v>58.3</v>
      </c>
      <c r="IZ106" s="75">
        <v>27</v>
      </c>
      <c r="JA106" s="77">
        <f>(IZ106*1.2)*(Prices!$B$5/32)</f>
        <v>40.5</v>
      </c>
      <c r="JB106" s="82">
        <f>(IZ106*1.3)*(Prices!$B$4/32)</f>
        <v>87.75</v>
      </c>
      <c r="JC106" s="82">
        <f>IW106*Prices!$B$2+IX106*Prices!$B$3</f>
        <v>40</v>
      </c>
      <c r="JD106" s="79">
        <f>IV106*Prices!$B$9</f>
        <v>30</v>
      </c>
      <c r="JE106" s="80">
        <f t="shared" si="79"/>
        <v>256.55</v>
      </c>
      <c r="JF106" s="80">
        <f>IV106*Prices!$B$10</f>
        <v>45</v>
      </c>
      <c r="JG106" s="80">
        <f t="shared" si="80"/>
        <v>271.55</v>
      </c>
      <c r="JH106" s="80">
        <f>IV106*Prices!$B$11</f>
        <v>50</v>
      </c>
      <c r="JI106" s="80">
        <f t="shared" si="81"/>
        <v>276.55</v>
      </c>
      <c r="JJ106" s="80">
        <f>IV106*Prices!$B$12</f>
        <v>60</v>
      </c>
      <c r="JK106" s="80">
        <f t="shared" si="82"/>
        <v>286.55</v>
      </c>
      <c r="JL106" s="80">
        <f>IV106*Prices!$B$13</f>
        <v>65</v>
      </c>
      <c r="JM106" s="80">
        <f t="shared" si="83"/>
        <v>291.55</v>
      </c>
      <c r="JN106" s="80">
        <f>IV106*Prices!$B$14</f>
        <v>77.5</v>
      </c>
      <c r="JO106" s="80">
        <f t="shared" si="84"/>
        <v>304.05</v>
      </c>
      <c r="JP106" s="80">
        <f>IV106*Prices!$B$15</f>
        <v>87.5</v>
      </c>
      <c r="JQ106" s="80">
        <f t="shared" si="85"/>
        <v>314.05</v>
      </c>
      <c r="JR106" s="80">
        <f>IV106*Prices!$B$16</f>
        <v>122.5</v>
      </c>
      <c r="JS106" s="80">
        <f t="shared" si="86"/>
        <v>349.05</v>
      </c>
      <c r="JT106" s="80">
        <f>IV106*Prices!$B$17</f>
        <v>0</v>
      </c>
      <c r="JU106" s="80"/>
      <c r="JV106" s="80"/>
      <c r="JW106" s="80"/>
      <c r="JX106" s="80"/>
      <c r="JY106" s="80"/>
      <c r="JZ106" s="80"/>
      <c r="KA106" s="80"/>
      <c r="KB106" s="80"/>
      <c r="KC106" s="80"/>
      <c r="KD106" s="80"/>
      <c r="KE106" s="80"/>
      <c r="KF106" s="80"/>
      <c r="KG106" s="80"/>
      <c r="KH106" s="80"/>
      <c r="KI106" s="80"/>
      <c r="KJ106" s="80"/>
      <c r="KK106" s="80"/>
      <c r="KL106" s="80"/>
      <c r="KM106" s="80"/>
      <c r="KN106" s="80"/>
      <c r="KO106" s="80"/>
      <c r="KP106" s="80"/>
      <c r="KQ106" s="80"/>
      <c r="KR106" s="80"/>
      <c r="KS106" s="80"/>
      <c r="KT106" s="80"/>
      <c r="KU106" s="80"/>
      <c r="KV106" s="80"/>
      <c r="KW106" s="80"/>
      <c r="KX106" s="80"/>
      <c r="KY106" s="80"/>
      <c r="KZ106" s="80"/>
      <c r="LA106" s="197">
        <v>0</v>
      </c>
      <c r="LB106" s="200">
        <v>1</v>
      </c>
      <c r="LC106" s="82">
        <f t="shared" si="99"/>
        <v>52.199999999999996</v>
      </c>
      <c r="LD106" s="82">
        <f t="shared" si="100"/>
        <v>69.3</v>
      </c>
      <c r="LE106" s="82">
        <f t="shared" si="101"/>
        <v>11</v>
      </c>
      <c r="LF106" s="82">
        <f t="shared" si="102"/>
        <v>41.199999999999996</v>
      </c>
      <c r="LG106" s="80">
        <f t="shared" si="103"/>
        <v>58.3</v>
      </c>
      <c r="LH106" s="234">
        <f t="shared" si="104"/>
        <v>58.3</v>
      </c>
      <c r="LK106" s="74">
        <v>27</v>
      </c>
      <c r="LL106" s="49">
        <v>24</v>
      </c>
      <c r="LM106" s="55">
        <f t="shared" si="117"/>
        <v>2</v>
      </c>
      <c r="LN106" s="55">
        <f t="shared" si="88"/>
        <v>5</v>
      </c>
      <c r="LO106" s="75">
        <v>1</v>
      </c>
      <c r="LP106" s="75"/>
      <c r="LQ106" s="76">
        <f t="shared" ref="LQ106:LQ155" si="119">LH106</f>
        <v>58.3</v>
      </c>
      <c r="LR106" s="75">
        <v>27</v>
      </c>
      <c r="LS106" s="77">
        <f>(LR106*1.2)*(Prices!$B$5/32)</f>
        <v>40.5</v>
      </c>
      <c r="LT106" s="82">
        <f>(LR106*1.3)*(Prices!$C$4/32)</f>
        <v>70.2</v>
      </c>
      <c r="LU106" s="82">
        <f>LO106*Prices!$B$2+LP106*Prices!$B$3</f>
        <v>40</v>
      </c>
      <c r="LV106" s="79">
        <f>LN106*Prices!$B$9</f>
        <v>30</v>
      </c>
      <c r="LW106" s="80">
        <f t="shared" si="89"/>
        <v>239</v>
      </c>
      <c r="LX106" s="80">
        <f>LN106*Prices!$B$10</f>
        <v>45</v>
      </c>
      <c r="LY106" s="80">
        <f t="shared" si="90"/>
        <v>254</v>
      </c>
      <c r="LZ106" s="80">
        <f>LN106*Prices!$B$11</f>
        <v>50</v>
      </c>
      <c r="MA106" s="80">
        <f t="shared" si="91"/>
        <v>259</v>
      </c>
      <c r="MB106" s="80">
        <f>LN106*Prices!$B$12</f>
        <v>60</v>
      </c>
      <c r="MC106" s="80">
        <f t="shared" si="92"/>
        <v>269</v>
      </c>
      <c r="MD106" s="80">
        <f>LN106*Prices!$B$13</f>
        <v>65</v>
      </c>
      <c r="ME106" s="80">
        <f t="shared" si="93"/>
        <v>274</v>
      </c>
      <c r="MF106" s="80">
        <f>LN106*Prices!$B$14</f>
        <v>77.5</v>
      </c>
      <c r="MG106" s="80">
        <f t="shared" si="94"/>
        <v>286.5</v>
      </c>
      <c r="MH106" s="80">
        <f>LN106*Prices!$B$15</f>
        <v>87.5</v>
      </c>
      <c r="MI106" s="80">
        <f t="shared" si="95"/>
        <v>296.5</v>
      </c>
      <c r="MJ106" s="80">
        <f>LN106*Prices!$B$16</f>
        <v>122.5</v>
      </c>
      <c r="MK106" s="80">
        <f t="shared" si="96"/>
        <v>331.5</v>
      </c>
      <c r="ML106" s="80">
        <f>LN106*Prices!$B$17</f>
        <v>0</v>
      </c>
      <c r="MM106" s="80"/>
      <c r="MN106" s="80"/>
      <c r="MO106" s="80"/>
      <c r="MP106" s="80"/>
      <c r="MQ106" s="80"/>
      <c r="MR106" s="80"/>
      <c r="MS106" s="80"/>
      <c r="MT106" s="80"/>
      <c r="MU106" s="80"/>
      <c r="MV106" s="80"/>
      <c r="MW106" s="80"/>
      <c r="MX106" s="80"/>
      <c r="MY106" s="80"/>
      <c r="MZ106" s="80"/>
      <c r="NA106" s="80"/>
    </row>
    <row r="107" spans="1:365" ht="18" customHeight="1" thickBot="1" x14ac:dyDescent="0.3">
      <c r="A107" s="174" t="s">
        <v>214</v>
      </c>
      <c r="B107" s="176" t="s">
        <v>93</v>
      </c>
      <c r="C107" s="176" t="str">
        <f t="shared" si="97"/>
        <v>Base Cab: Microwave Drawer (30")</v>
      </c>
      <c r="D107" s="177" t="s">
        <v>213</v>
      </c>
      <c r="E107" s="178" t="s">
        <v>202</v>
      </c>
      <c r="F107" s="271" t="s">
        <v>214</v>
      </c>
      <c r="G107" s="261">
        <f>ROUND(FD107/Prices!$B$27,0)</f>
        <v>535</v>
      </c>
      <c r="H107" s="71">
        <f>G107*Prices!$B$6+G107</f>
        <v>615.25</v>
      </c>
      <c r="I107" s="71">
        <f>ROUND(FF107/Prices!$B$27,0)</f>
        <v>580</v>
      </c>
      <c r="J107" s="71">
        <f>I107*Prices!$B$6+I107</f>
        <v>667</v>
      </c>
      <c r="K107" s="71">
        <f>ROUND(FH107/Prices!$B$27,0)</f>
        <v>595</v>
      </c>
      <c r="L107" s="71">
        <f>K107*Prices!$B$6+K107</f>
        <v>684.25</v>
      </c>
      <c r="M107" s="71">
        <f>ROUND(FJ107/Prices!$B$27,0)</f>
        <v>624</v>
      </c>
      <c r="N107" s="71">
        <f>M107*Prices!$B$6+M107</f>
        <v>717.6</v>
      </c>
      <c r="O107" s="71">
        <f>ROUND(FL107/Prices!$B$27,0)</f>
        <v>639</v>
      </c>
      <c r="P107" s="71">
        <f>O107*Prices!$B$6+O107</f>
        <v>734.85</v>
      </c>
      <c r="Q107" s="71">
        <f>ROUND(FN107/Prices!$B$27,0)</f>
        <v>676</v>
      </c>
      <c r="R107" s="71">
        <f>Q107*Prices!$B$6+Q107</f>
        <v>777.4</v>
      </c>
      <c r="S107" s="71">
        <f>ROUND(FP107/Prices!$B$27,0)</f>
        <v>706</v>
      </c>
      <c r="T107" s="71">
        <f>S107*Prices!$B$6+S107</f>
        <v>811.9</v>
      </c>
      <c r="U107" s="71">
        <f>ROUND(FR107/Prices!$B$27,0)</f>
        <v>810</v>
      </c>
      <c r="V107" s="71">
        <f>U107*Prices!$B$6+U107</f>
        <v>931.5</v>
      </c>
      <c r="W107" s="55"/>
      <c r="X107" s="55"/>
      <c r="Y107" s="55"/>
      <c r="Z107" s="55"/>
      <c r="AA107" s="55"/>
      <c r="AB107" s="71">
        <f>ROUND(HD107/Prices!$B$27,0)</f>
        <v>487</v>
      </c>
      <c r="AC107" s="71">
        <f>AB107*Prices!$B$6+AB107</f>
        <v>560.04999999999995</v>
      </c>
      <c r="AD107" s="71">
        <f>ROUND(HF107/Prices!$B$27,0)</f>
        <v>532</v>
      </c>
      <c r="AE107" s="71">
        <f>AD107*Prices!$B$6+AD107</f>
        <v>611.79999999999995</v>
      </c>
      <c r="AF107" s="71">
        <f>ROUND(HH107/Prices!$B$27,0)</f>
        <v>547</v>
      </c>
      <c r="AG107" s="71">
        <f>AF107*Prices!$B$6+AF107</f>
        <v>629.04999999999995</v>
      </c>
      <c r="AH107" s="71">
        <f>ROUND(HJ107/Prices!$B$27,0)</f>
        <v>576</v>
      </c>
      <c r="AI107" s="71">
        <f>AH107*Prices!$B$6+AH107</f>
        <v>662.4</v>
      </c>
      <c r="AJ107" s="71">
        <f>ROUND(HL107/Prices!$B$27,0)</f>
        <v>591</v>
      </c>
      <c r="AK107" s="71">
        <f>AJ107*Prices!$B$6+AJ107</f>
        <v>679.65</v>
      </c>
      <c r="AL107" s="71">
        <f>ROUND(HN107/Prices!$B$27,0)</f>
        <v>629</v>
      </c>
      <c r="AM107" s="71">
        <f>AL107*Prices!$B$6+AL107</f>
        <v>723.35</v>
      </c>
      <c r="AN107" s="71">
        <f>ROUND(HP107/Prices!$B$27,0)</f>
        <v>658</v>
      </c>
      <c r="AO107" s="71">
        <f>AN107*Prices!$B$6+AN107</f>
        <v>756.7</v>
      </c>
      <c r="AP107" s="71">
        <f>ROUND(HR107/Prices!$B$27,0)</f>
        <v>762</v>
      </c>
      <c r="AQ107" s="71">
        <f>AP107*Prices!$B$6+AP107</f>
        <v>876.3</v>
      </c>
      <c r="AW107" s="71">
        <f t="shared" si="112"/>
        <v>487</v>
      </c>
      <c r="AX107" s="71">
        <f t="shared" si="112"/>
        <v>560.04999999999995</v>
      </c>
      <c r="AY107" s="71">
        <f t="shared" si="112"/>
        <v>532</v>
      </c>
      <c r="AZ107" s="71">
        <f t="shared" si="112"/>
        <v>611.79999999999995</v>
      </c>
      <c r="BA107" s="71">
        <f t="shared" si="112"/>
        <v>547</v>
      </c>
      <c r="BB107" s="71">
        <f t="shared" si="112"/>
        <v>629.04999999999995</v>
      </c>
      <c r="BC107" s="71">
        <f t="shared" si="112"/>
        <v>576</v>
      </c>
      <c r="BD107" s="71">
        <f t="shared" si="112"/>
        <v>662.4</v>
      </c>
      <c r="BE107" s="71">
        <f t="shared" si="112"/>
        <v>591</v>
      </c>
      <c r="BF107" s="71">
        <f t="shared" si="112"/>
        <v>679.65</v>
      </c>
      <c r="BG107" s="71">
        <f t="shared" si="112"/>
        <v>629</v>
      </c>
      <c r="BH107" s="71">
        <f t="shared" si="110"/>
        <v>723.35</v>
      </c>
      <c r="BI107" s="71">
        <f t="shared" si="110"/>
        <v>658</v>
      </c>
      <c r="BJ107" s="71">
        <f t="shared" si="110"/>
        <v>756.7</v>
      </c>
      <c r="BK107" s="71">
        <f t="shared" si="110"/>
        <v>762</v>
      </c>
      <c r="BL107" s="71">
        <f t="shared" si="110"/>
        <v>876.3</v>
      </c>
      <c r="BM107" s="55"/>
      <c r="BN107" s="72"/>
      <c r="BO107" s="72"/>
      <c r="BP107" s="72"/>
      <c r="BQ107" s="72"/>
      <c r="BR107" s="72"/>
      <c r="BS107" s="72"/>
      <c r="BT107" s="55"/>
      <c r="BU107" s="71">
        <f>ROUND(JE107/Prices!$B$27,0)</f>
        <v>689</v>
      </c>
      <c r="BV107" s="71">
        <f>BU107*Prices!$B$6+BU107</f>
        <v>792.35</v>
      </c>
      <c r="BW107" s="71">
        <f>ROUND(JG107/Prices!$B$27,0)</f>
        <v>734</v>
      </c>
      <c r="BX107" s="71">
        <f>BW107*Prices!$B$6+BW107</f>
        <v>844.1</v>
      </c>
      <c r="BY107" s="71">
        <f>ROUND(JI107/Prices!$B$27,0)</f>
        <v>749</v>
      </c>
      <c r="BZ107" s="71">
        <f>BY107*Prices!$B$6+BY107</f>
        <v>861.35</v>
      </c>
      <c r="CA107" s="71">
        <f>ROUND(JK107/Prices!$B$27,0)</f>
        <v>779</v>
      </c>
      <c r="CB107" s="71">
        <f>CA107*Prices!$B$6+CA107</f>
        <v>895.85</v>
      </c>
      <c r="CC107" s="71">
        <f>ROUND(JM107/Prices!$B$27,0)</f>
        <v>794</v>
      </c>
      <c r="CD107" s="71">
        <f>CC107*Prices!$B$6+CC107</f>
        <v>913.1</v>
      </c>
      <c r="CE107" s="71">
        <f>ROUND(JO107/Prices!$B$27,0)</f>
        <v>831</v>
      </c>
      <c r="CF107" s="71">
        <f>CE107*Prices!$B$6+CE107</f>
        <v>955.65</v>
      </c>
      <c r="CG107" s="71">
        <f>ROUND(JQ107/Prices!$B$27,0)</f>
        <v>861</v>
      </c>
      <c r="CH107" s="71">
        <f>CG107*Prices!$B$6+CG107</f>
        <v>990.15</v>
      </c>
      <c r="CI107" s="71">
        <f>ROUND(JS107/Prices!$B$27,0)</f>
        <v>965</v>
      </c>
      <c r="CJ107" s="71">
        <f>CI107*Prices!$B$6+CI107</f>
        <v>1109.75</v>
      </c>
      <c r="CK107" s="55"/>
      <c r="CL107" s="55"/>
      <c r="CM107" s="55"/>
      <c r="CN107" s="55"/>
      <c r="CO107" s="55"/>
      <c r="CP107" s="71">
        <f>ROUND(LW107/Prices!$B$27,0)</f>
        <v>641</v>
      </c>
      <c r="CQ107" s="71">
        <f>CP107*Prices!$B$6+CP107</f>
        <v>737.15</v>
      </c>
      <c r="CR107" s="71">
        <f>ROUND(LY107/Prices!$B$27,0)</f>
        <v>686</v>
      </c>
      <c r="CS107" s="71">
        <f>CR107*Prices!$B$6+CR107</f>
        <v>788.9</v>
      </c>
      <c r="CT107" s="71">
        <f>ROUND(MA107/Prices!$B$27,0)</f>
        <v>701</v>
      </c>
      <c r="CU107" s="71">
        <f>CT107*Prices!$B$6+CT107</f>
        <v>806.15</v>
      </c>
      <c r="CV107" s="71">
        <f>ROUND(MC107/Prices!$B$27,0)</f>
        <v>731</v>
      </c>
      <c r="CW107" s="71">
        <f>CV107*Prices!$B$6+CV107</f>
        <v>840.65</v>
      </c>
      <c r="CX107" s="71">
        <f>ROUND(ME107/Prices!$B$27,0)</f>
        <v>746</v>
      </c>
      <c r="CY107" s="71">
        <f>CX107*Prices!$B$6+CX107</f>
        <v>857.9</v>
      </c>
      <c r="CZ107" s="71">
        <f>ROUND(MG107/Prices!$B$27,0)</f>
        <v>783</v>
      </c>
      <c r="DA107" s="71">
        <f>CZ107*Prices!$B$6+CZ107</f>
        <v>900.45</v>
      </c>
      <c r="DB107" s="71">
        <f>ROUND(MI107/Prices!$B$27,0)</f>
        <v>813</v>
      </c>
      <c r="DC107" s="71">
        <f>DB107*Prices!$B$6+DB107</f>
        <v>934.95</v>
      </c>
      <c r="DD107" s="71">
        <f>ROUND(MK107/Prices!$B$27,0)</f>
        <v>917</v>
      </c>
      <c r="DE107" s="71">
        <f>DD107*Prices!$B$6+DD107</f>
        <v>1054.55</v>
      </c>
      <c r="DK107" s="71">
        <f t="shared" si="113"/>
        <v>641</v>
      </c>
      <c r="DL107" s="71">
        <f t="shared" si="113"/>
        <v>737.15</v>
      </c>
      <c r="DM107" s="71">
        <f t="shared" si="113"/>
        <v>686</v>
      </c>
      <c r="DN107" s="71">
        <f t="shared" si="113"/>
        <v>788.9</v>
      </c>
      <c r="DO107" s="71">
        <f t="shared" si="113"/>
        <v>701</v>
      </c>
      <c r="DP107" s="71">
        <f t="shared" si="113"/>
        <v>806.15</v>
      </c>
      <c r="DQ107" s="71">
        <f t="shared" si="113"/>
        <v>731</v>
      </c>
      <c r="DR107" s="71">
        <f t="shared" si="113"/>
        <v>840.65</v>
      </c>
      <c r="DS107" s="71">
        <f t="shared" si="113"/>
        <v>746</v>
      </c>
      <c r="DT107" s="71">
        <f t="shared" si="113"/>
        <v>857.9</v>
      </c>
      <c r="DU107" s="71">
        <f t="shared" si="113"/>
        <v>783</v>
      </c>
      <c r="DV107" s="71">
        <f t="shared" si="111"/>
        <v>900.45</v>
      </c>
      <c r="DW107" s="71">
        <f t="shared" si="111"/>
        <v>813</v>
      </c>
      <c r="DX107" s="71">
        <f t="shared" si="111"/>
        <v>934.95</v>
      </c>
      <c r="DY107" s="71">
        <f t="shared" si="111"/>
        <v>917</v>
      </c>
      <c r="DZ107" s="71">
        <f t="shared" si="111"/>
        <v>1054.55</v>
      </c>
      <c r="EA107" s="55"/>
      <c r="EB107" s="55"/>
      <c r="EC107" s="72"/>
      <c r="ED107" s="72"/>
      <c r="EE107" s="72"/>
      <c r="EF107" s="72"/>
      <c r="EG107" s="72"/>
      <c r="EH107" s="72"/>
      <c r="EI107" s="55"/>
      <c r="EJ107" s="55"/>
      <c r="EK107" s="55"/>
      <c r="EL107" s="55"/>
      <c r="EM107" s="55"/>
      <c r="EN107" s="55"/>
      <c r="EO107" s="73"/>
      <c r="ER107" s="74">
        <v>31</v>
      </c>
      <c r="ES107" s="49">
        <v>30</v>
      </c>
      <c r="ET107" s="55">
        <f t="shared" si="114"/>
        <v>2.5</v>
      </c>
      <c r="EU107" s="55">
        <f t="shared" si="109"/>
        <v>6.25</v>
      </c>
      <c r="EV107" s="75">
        <v>1</v>
      </c>
      <c r="EY107" s="75">
        <v>31</v>
      </c>
      <c r="EZ107" s="77">
        <f>(EY107*1.2)*(Prices!$B$5/32)</f>
        <v>46.499999999999993</v>
      </c>
      <c r="FA107" s="82">
        <f>(EY107*1.3)*(Prices!$B$4/32)</f>
        <v>100.75000000000001</v>
      </c>
      <c r="FB107" s="82">
        <f>EV107*Prices!$B$2+EW107*Prices!$B$3</f>
        <v>40</v>
      </c>
      <c r="FC107" s="79">
        <f>EU107*Prices!$B$9</f>
        <v>37.5</v>
      </c>
      <c r="FD107" s="80">
        <f t="shared" si="59"/>
        <v>224.75</v>
      </c>
      <c r="FE107" s="80">
        <f>EU107*Prices!$B$10</f>
        <v>56.25</v>
      </c>
      <c r="FF107" s="80">
        <f t="shared" si="60"/>
        <v>243.5</v>
      </c>
      <c r="FG107" s="80">
        <f>EU107*Prices!$B$11</f>
        <v>62.5</v>
      </c>
      <c r="FH107" s="80">
        <f t="shared" si="61"/>
        <v>249.75</v>
      </c>
      <c r="FI107" s="80">
        <f>EU107*Prices!$B$12</f>
        <v>75</v>
      </c>
      <c r="FJ107" s="80">
        <f t="shared" si="62"/>
        <v>262.25</v>
      </c>
      <c r="FK107" s="80">
        <f>EU107*Prices!$B$13</f>
        <v>81.25</v>
      </c>
      <c r="FL107" s="80">
        <f t="shared" si="63"/>
        <v>268.5</v>
      </c>
      <c r="FM107" s="80">
        <f>EU107*Prices!$B$14</f>
        <v>96.875</v>
      </c>
      <c r="FN107" s="80">
        <f t="shared" si="64"/>
        <v>284.125</v>
      </c>
      <c r="FO107" s="80">
        <f>EU107*Prices!$B$15</f>
        <v>109.375</v>
      </c>
      <c r="FP107" s="80">
        <f t="shared" si="65"/>
        <v>296.625</v>
      </c>
      <c r="FQ107" s="80">
        <f>EU107*Prices!$B$16</f>
        <v>153.125</v>
      </c>
      <c r="FR107" s="80">
        <f t="shared" si="66"/>
        <v>340.375</v>
      </c>
      <c r="FS107" s="80">
        <f>EU107*Prices!$B$17</f>
        <v>0</v>
      </c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R107" s="74">
        <v>31</v>
      </c>
      <c r="GS107" s="49">
        <v>30</v>
      </c>
      <c r="GT107" s="55">
        <f t="shared" si="115"/>
        <v>2.5</v>
      </c>
      <c r="GU107" s="55">
        <f t="shared" si="68"/>
        <v>6.25</v>
      </c>
      <c r="GV107" s="75">
        <v>1</v>
      </c>
      <c r="GW107" s="75"/>
      <c r="GX107" s="76"/>
      <c r="GY107" s="75">
        <v>31</v>
      </c>
      <c r="GZ107" s="77">
        <f>(GY107*1.2)*(Prices!$B$5/32)</f>
        <v>46.499999999999993</v>
      </c>
      <c r="HA107" s="82">
        <f>(GY107*1.3)*(Prices!$C$4/32)</f>
        <v>80.600000000000009</v>
      </c>
      <c r="HB107" s="82">
        <f>GV107*Prices!$B$2+GW107*Prices!$B$3</f>
        <v>40</v>
      </c>
      <c r="HC107" s="79">
        <f>GU107*Prices!$B$9</f>
        <v>37.5</v>
      </c>
      <c r="HD107" s="80">
        <f t="shared" si="69"/>
        <v>204.60000000000002</v>
      </c>
      <c r="HE107" s="80">
        <f>GU107*Prices!$B$10</f>
        <v>56.25</v>
      </c>
      <c r="HF107" s="80">
        <f t="shared" si="70"/>
        <v>223.35000000000002</v>
      </c>
      <c r="HG107" s="80">
        <f>GU107*Prices!$B$11</f>
        <v>62.5</v>
      </c>
      <c r="HH107" s="80">
        <f t="shared" si="71"/>
        <v>229.60000000000002</v>
      </c>
      <c r="HI107" s="80">
        <f>GU107*Prices!$B$12</f>
        <v>75</v>
      </c>
      <c r="HJ107" s="80">
        <f t="shared" si="72"/>
        <v>242.10000000000002</v>
      </c>
      <c r="HK107" s="80">
        <f>GU107*Prices!$B$13</f>
        <v>81.25</v>
      </c>
      <c r="HL107" s="80">
        <f t="shared" si="73"/>
        <v>248.35000000000002</v>
      </c>
      <c r="HM107" s="80">
        <f>GU107*Prices!$B$14</f>
        <v>96.875</v>
      </c>
      <c r="HN107" s="80">
        <f t="shared" si="74"/>
        <v>263.97500000000002</v>
      </c>
      <c r="HO107" s="80">
        <f>GU107*Prices!$B$15</f>
        <v>109.375</v>
      </c>
      <c r="HP107" s="80">
        <f t="shared" si="75"/>
        <v>276.47500000000002</v>
      </c>
      <c r="HQ107" s="80">
        <f>GU107*Prices!$B$16</f>
        <v>153.125</v>
      </c>
      <c r="HR107" s="80">
        <f t="shared" si="76"/>
        <v>320.22500000000002</v>
      </c>
      <c r="HS107" s="80">
        <f>GU107*Prices!$B$17</f>
        <v>0</v>
      </c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P107" s="73"/>
      <c r="IS107" s="74">
        <v>31</v>
      </c>
      <c r="IT107" s="49">
        <v>30</v>
      </c>
      <c r="IU107" s="55">
        <f t="shared" si="116"/>
        <v>2.5</v>
      </c>
      <c r="IV107" s="55">
        <f t="shared" si="78"/>
        <v>6.25</v>
      </c>
      <c r="IW107" s="75">
        <v>1</v>
      </c>
      <c r="IX107" s="75"/>
      <c r="IY107" s="76">
        <f t="shared" si="118"/>
        <v>64.790000000000006</v>
      </c>
      <c r="IZ107" s="75">
        <v>31</v>
      </c>
      <c r="JA107" s="77">
        <f>(IZ107*1.2)*(Prices!$B$5/32)</f>
        <v>46.499999999999993</v>
      </c>
      <c r="JB107" s="82">
        <f>(IZ107*1.3)*(Prices!$B$4/32)</f>
        <v>100.75000000000001</v>
      </c>
      <c r="JC107" s="82">
        <f>IW107*Prices!$B$2+IX107*Prices!$B$3</f>
        <v>40</v>
      </c>
      <c r="JD107" s="79">
        <f>IV107*Prices!$B$9</f>
        <v>37.5</v>
      </c>
      <c r="JE107" s="80">
        <f t="shared" si="79"/>
        <v>289.54000000000002</v>
      </c>
      <c r="JF107" s="80">
        <f>IV107*Prices!$B$10</f>
        <v>56.25</v>
      </c>
      <c r="JG107" s="80">
        <f t="shared" si="80"/>
        <v>308.29000000000002</v>
      </c>
      <c r="JH107" s="80">
        <f>IV107*Prices!$B$11</f>
        <v>62.5</v>
      </c>
      <c r="JI107" s="80">
        <f t="shared" si="81"/>
        <v>314.54000000000002</v>
      </c>
      <c r="JJ107" s="80">
        <f>IV107*Prices!$B$12</f>
        <v>75</v>
      </c>
      <c r="JK107" s="80">
        <f t="shared" si="82"/>
        <v>327.04000000000002</v>
      </c>
      <c r="JL107" s="80">
        <f>IV107*Prices!$B$13</f>
        <v>81.25</v>
      </c>
      <c r="JM107" s="80">
        <f t="shared" si="83"/>
        <v>333.29</v>
      </c>
      <c r="JN107" s="80">
        <f>IV107*Prices!$B$14</f>
        <v>96.875</v>
      </c>
      <c r="JO107" s="80">
        <f t="shared" si="84"/>
        <v>348.91500000000002</v>
      </c>
      <c r="JP107" s="80">
        <f>IV107*Prices!$B$15</f>
        <v>109.375</v>
      </c>
      <c r="JQ107" s="80">
        <f t="shared" si="85"/>
        <v>361.41500000000002</v>
      </c>
      <c r="JR107" s="80">
        <f>IV107*Prices!$B$16</f>
        <v>153.125</v>
      </c>
      <c r="JS107" s="80">
        <f t="shared" si="86"/>
        <v>405.16500000000002</v>
      </c>
      <c r="JT107" s="80">
        <f>IV107*Prices!$B$17</f>
        <v>0</v>
      </c>
      <c r="JU107" s="80"/>
      <c r="JV107" s="80"/>
      <c r="JW107" s="80"/>
      <c r="JX107" s="80"/>
      <c r="JY107" s="80"/>
      <c r="JZ107" s="80"/>
      <c r="KA107" s="80"/>
      <c r="KB107" s="80"/>
      <c r="KC107" s="80"/>
      <c r="KD107" s="80"/>
      <c r="KE107" s="80"/>
      <c r="KF107" s="80"/>
      <c r="KG107" s="80"/>
      <c r="KH107" s="80"/>
      <c r="KI107" s="80"/>
      <c r="KJ107" s="80"/>
      <c r="KK107" s="80"/>
      <c r="KL107" s="80"/>
      <c r="KM107" s="80"/>
      <c r="KN107" s="80"/>
      <c r="KO107" s="80"/>
      <c r="KP107" s="80"/>
      <c r="KQ107" s="80"/>
      <c r="KR107" s="80"/>
      <c r="KS107" s="80"/>
      <c r="KT107" s="80"/>
      <c r="KU107" s="80"/>
      <c r="KV107" s="80"/>
      <c r="KW107" s="80"/>
      <c r="KX107" s="80"/>
      <c r="KY107" s="80"/>
      <c r="KZ107" s="80"/>
      <c r="LA107" s="197">
        <v>0</v>
      </c>
      <c r="LB107" s="200">
        <v>1</v>
      </c>
      <c r="LC107" s="82">
        <f t="shared" si="99"/>
        <v>59.16</v>
      </c>
      <c r="LD107" s="82">
        <f t="shared" si="100"/>
        <v>78.540000000000006</v>
      </c>
      <c r="LE107" s="82">
        <f t="shared" si="101"/>
        <v>13.75</v>
      </c>
      <c r="LF107" s="82">
        <f t="shared" si="102"/>
        <v>45.41</v>
      </c>
      <c r="LG107" s="80">
        <f t="shared" si="103"/>
        <v>64.790000000000006</v>
      </c>
      <c r="LH107" s="234">
        <f t="shared" si="104"/>
        <v>64.790000000000006</v>
      </c>
      <c r="LK107" s="74">
        <v>31</v>
      </c>
      <c r="LL107" s="49">
        <v>30</v>
      </c>
      <c r="LM107" s="55">
        <f t="shared" si="117"/>
        <v>2.5</v>
      </c>
      <c r="LN107" s="55">
        <f t="shared" si="88"/>
        <v>6.25</v>
      </c>
      <c r="LO107" s="75">
        <v>1</v>
      </c>
      <c r="LP107" s="75"/>
      <c r="LQ107" s="76">
        <f t="shared" si="119"/>
        <v>64.790000000000006</v>
      </c>
      <c r="LR107" s="75">
        <v>31</v>
      </c>
      <c r="LS107" s="77">
        <f>(LR107*1.2)*(Prices!$B$5/32)</f>
        <v>46.499999999999993</v>
      </c>
      <c r="LT107" s="82">
        <f>(LR107*1.3)*(Prices!$C$4/32)</f>
        <v>80.600000000000009</v>
      </c>
      <c r="LU107" s="82">
        <f>LO107*Prices!$B$2+LP107*Prices!$B$3</f>
        <v>40</v>
      </c>
      <c r="LV107" s="79">
        <f>LN107*Prices!$B$9</f>
        <v>37.5</v>
      </c>
      <c r="LW107" s="80">
        <f t="shared" si="89"/>
        <v>269.39000000000004</v>
      </c>
      <c r="LX107" s="80">
        <f>LN107*Prices!$B$10</f>
        <v>56.25</v>
      </c>
      <c r="LY107" s="80">
        <f t="shared" si="90"/>
        <v>288.14000000000004</v>
      </c>
      <c r="LZ107" s="80">
        <f>LN107*Prices!$B$11</f>
        <v>62.5</v>
      </c>
      <c r="MA107" s="80">
        <f t="shared" si="91"/>
        <v>294.39000000000004</v>
      </c>
      <c r="MB107" s="80">
        <f>LN107*Prices!$B$12</f>
        <v>75</v>
      </c>
      <c r="MC107" s="80">
        <f t="shared" si="92"/>
        <v>306.89000000000004</v>
      </c>
      <c r="MD107" s="80">
        <f>LN107*Prices!$B$13</f>
        <v>81.25</v>
      </c>
      <c r="ME107" s="80">
        <f t="shared" si="93"/>
        <v>313.14000000000004</v>
      </c>
      <c r="MF107" s="80">
        <f>LN107*Prices!$B$14</f>
        <v>96.875</v>
      </c>
      <c r="MG107" s="80">
        <f t="shared" si="94"/>
        <v>328.76500000000004</v>
      </c>
      <c r="MH107" s="80">
        <f>LN107*Prices!$B$15</f>
        <v>109.375</v>
      </c>
      <c r="MI107" s="80">
        <f t="shared" si="95"/>
        <v>341.26500000000004</v>
      </c>
      <c r="MJ107" s="80">
        <f>LN107*Prices!$B$16</f>
        <v>153.125</v>
      </c>
      <c r="MK107" s="80">
        <f t="shared" si="96"/>
        <v>385.01500000000004</v>
      </c>
      <c r="ML107" s="80">
        <f>LN107*Prices!$B$17</f>
        <v>0</v>
      </c>
      <c r="MM107" s="80"/>
      <c r="MN107" s="80"/>
      <c r="MO107" s="80"/>
      <c r="MP107" s="80"/>
      <c r="MQ107" s="80"/>
      <c r="MR107" s="80"/>
      <c r="MS107" s="80"/>
      <c r="MT107" s="80"/>
      <c r="MU107" s="80"/>
      <c r="MV107" s="80"/>
      <c r="MW107" s="80"/>
      <c r="MX107" s="80"/>
      <c r="MY107" s="80"/>
      <c r="MZ107" s="80"/>
      <c r="NA107" s="80"/>
    </row>
    <row r="108" spans="1:365" ht="18" customHeight="1" thickBot="1" x14ac:dyDescent="0.3">
      <c r="A108" s="304"/>
      <c r="B108" s="278"/>
      <c r="C108" s="278"/>
      <c r="D108" s="279"/>
      <c r="E108" s="280"/>
      <c r="F108" s="305"/>
      <c r="G108" s="26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55"/>
      <c r="X108" s="55"/>
      <c r="Y108" s="55"/>
      <c r="Z108" s="55"/>
      <c r="AA108" s="55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55"/>
      <c r="BN108" s="72"/>
      <c r="BO108" s="72"/>
      <c r="BP108" s="72"/>
      <c r="BQ108" s="72"/>
      <c r="BR108" s="72"/>
      <c r="BS108" s="72"/>
      <c r="BT108" s="55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55"/>
      <c r="CL108" s="55"/>
      <c r="CM108" s="55"/>
      <c r="CN108" s="55"/>
      <c r="CO108" s="55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55"/>
      <c r="EB108" s="55"/>
      <c r="EC108" s="72"/>
      <c r="ED108" s="72"/>
      <c r="EE108" s="72"/>
      <c r="EF108" s="72"/>
      <c r="EG108" s="72"/>
      <c r="EH108" s="72"/>
      <c r="EI108" s="55"/>
      <c r="EJ108" s="55"/>
      <c r="EK108" s="55"/>
      <c r="EL108" s="55"/>
      <c r="EM108" s="55"/>
      <c r="EN108" s="55"/>
      <c r="EO108" s="73"/>
      <c r="ER108" s="74"/>
      <c r="EZ108" s="77"/>
      <c r="FC108" s="79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0"/>
      <c r="GF108" s="80"/>
      <c r="GG108" s="80"/>
      <c r="GH108" s="80"/>
      <c r="GR108" s="74"/>
      <c r="GS108" s="49"/>
      <c r="GT108" s="55"/>
      <c r="GU108" s="55"/>
      <c r="GV108" s="75"/>
      <c r="GW108" s="75"/>
      <c r="GX108" s="76"/>
      <c r="GZ108" s="77"/>
      <c r="HA108" s="82"/>
      <c r="HB108" s="82"/>
      <c r="HC108" s="79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P108" s="73"/>
      <c r="IS108" s="74"/>
      <c r="IT108" s="49"/>
      <c r="IW108" s="75"/>
      <c r="IX108" s="75"/>
      <c r="IY108" s="76"/>
      <c r="IZ108" s="75"/>
      <c r="JA108" s="77"/>
      <c r="JB108" s="82"/>
      <c r="JC108" s="82"/>
      <c r="JD108" s="79"/>
      <c r="JE108" s="80"/>
      <c r="JF108" s="80"/>
      <c r="JG108" s="80"/>
      <c r="JH108" s="80"/>
      <c r="JI108" s="80"/>
      <c r="JJ108" s="80"/>
      <c r="JK108" s="80"/>
      <c r="JL108" s="80"/>
      <c r="JM108" s="80"/>
      <c r="JN108" s="80"/>
      <c r="JO108" s="80"/>
      <c r="JP108" s="80"/>
      <c r="JQ108" s="80"/>
      <c r="JR108" s="80"/>
      <c r="JS108" s="80"/>
      <c r="JT108" s="80"/>
      <c r="JU108" s="80"/>
      <c r="JV108" s="80"/>
      <c r="JW108" s="80"/>
      <c r="JX108" s="80"/>
      <c r="JY108" s="80"/>
      <c r="JZ108" s="80"/>
      <c r="KA108" s="80"/>
      <c r="KB108" s="80"/>
      <c r="KC108" s="80"/>
      <c r="KD108" s="80"/>
      <c r="KE108" s="80"/>
      <c r="KF108" s="80"/>
      <c r="KG108" s="80"/>
      <c r="KH108" s="80"/>
      <c r="KI108" s="80"/>
      <c r="KJ108" s="80"/>
      <c r="KK108" s="80"/>
      <c r="KL108" s="80"/>
      <c r="KM108" s="80"/>
      <c r="KN108" s="80"/>
      <c r="KO108" s="80"/>
      <c r="KP108" s="80"/>
      <c r="KQ108" s="80"/>
      <c r="KR108" s="80"/>
      <c r="KS108" s="80"/>
      <c r="KT108" s="80"/>
      <c r="KU108" s="80"/>
      <c r="KV108" s="80"/>
      <c r="KW108" s="80"/>
      <c r="KX108" s="80"/>
      <c r="KY108" s="80"/>
      <c r="KZ108" s="80"/>
      <c r="LF108" s="82"/>
      <c r="LG108" s="80"/>
      <c r="LH108" s="234"/>
      <c r="LK108" s="74"/>
      <c r="LL108" s="49"/>
      <c r="LO108" s="75"/>
      <c r="LP108" s="75"/>
      <c r="LQ108" s="76"/>
      <c r="LR108" s="75"/>
      <c r="LS108" s="77"/>
      <c r="LT108" s="82"/>
      <c r="LU108" s="82"/>
      <c r="LV108" s="79"/>
      <c r="LW108" s="80"/>
      <c r="LX108" s="80"/>
      <c r="LY108" s="80"/>
      <c r="LZ108" s="80"/>
      <c r="MA108" s="80"/>
      <c r="MB108" s="80"/>
      <c r="MC108" s="80"/>
      <c r="MD108" s="80"/>
      <c r="ME108" s="80"/>
      <c r="MF108" s="80"/>
      <c r="MG108" s="80"/>
      <c r="MH108" s="80"/>
      <c r="MI108" s="80"/>
      <c r="MJ108" s="80"/>
      <c r="MK108" s="80"/>
      <c r="ML108" s="80"/>
      <c r="MM108" s="80"/>
      <c r="MN108" s="80"/>
      <c r="MO108" s="80"/>
      <c r="MP108" s="80"/>
      <c r="MQ108" s="80"/>
      <c r="MR108" s="80"/>
      <c r="MS108" s="80"/>
      <c r="MT108" s="80"/>
      <c r="MU108" s="80"/>
      <c r="MV108" s="80"/>
      <c r="MW108" s="80"/>
      <c r="MX108" s="80"/>
      <c r="MY108" s="80"/>
      <c r="MZ108" s="80"/>
      <c r="NA108" s="80"/>
    </row>
    <row r="109" spans="1:365" ht="18" customHeight="1" x14ac:dyDescent="0.25">
      <c r="A109" s="169" t="s">
        <v>215</v>
      </c>
      <c r="B109" s="152" t="s">
        <v>93</v>
      </c>
      <c r="C109" s="152" t="str">
        <f t="shared" si="97"/>
        <v>Base Cab: 1 door - 12"D (9" to 12")</v>
      </c>
      <c r="D109" s="121" t="s">
        <v>216</v>
      </c>
      <c r="E109" s="153" t="s">
        <v>95</v>
      </c>
      <c r="F109" s="303" t="s">
        <v>215</v>
      </c>
      <c r="G109" s="261">
        <f>ROUND(FD109/Prices!$B$27,0)</f>
        <v>185</v>
      </c>
      <c r="H109" s="71">
        <f>G109*Prices!$B$6+G109</f>
        <v>212.75</v>
      </c>
      <c r="I109" s="71">
        <f>ROUND(FF109/Prices!$B$27,0)</f>
        <v>203</v>
      </c>
      <c r="J109" s="71">
        <f>I109*Prices!$B$6+I109</f>
        <v>233.45</v>
      </c>
      <c r="K109" s="71">
        <f>ROUND(FH109/Prices!$B$27,0)</f>
        <v>209</v>
      </c>
      <c r="L109" s="71">
        <f>K109*Prices!$B$6+K109</f>
        <v>240.35</v>
      </c>
      <c r="M109" s="71">
        <f>ROUND(FJ109/Prices!$B$27,0)</f>
        <v>221</v>
      </c>
      <c r="N109" s="71">
        <f>M109*Prices!$B$6+M109</f>
        <v>254.15</v>
      </c>
      <c r="O109" s="71">
        <f>ROUND(FL109/Prices!$B$27,0)</f>
        <v>227</v>
      </c>
      <c r="P109" s="71">
        <f>O109*Prices!$B$6+O109</f>
        <v>261.05</v>
      </c>
      <c r="Q109" s="71">
        <f>ROUND(FN109/Prices!$B$27,0)</f>
        <v>242</v>
      </c>
      <c r="R109" s="71">
        <f>Q109*Prices!$B$6+Q109</f>
        <v>278.3</v>
      </c>
      <c r="S109" s="71">
        <f>ROUND(FP109/Prices!$B$27,0)</f>
        <v>254</v>
      </c>
      <c r="T109" s="71">
        <f>S109*Prices!$B$6+S109</f>
        <v>292.10000000000002</v>
      </c>
      <c r="U109" s="71">
        <f>ROUND(FR109/Prices!$B$27,0)</f>
        <v>295</v>
      </c>
      <c r="V109" s="71">
        <f>U109*Prices!$B$6+U109</f>
        <v>339.25</v>
      </c>
      <c r="W109" s="55"/>
      <c r="X109" s="55"/>
      <c r="Y109" s="55"/>
      <c r="Z109" s="55"/>
      <c r="AA109" s="55"/>
      <c r="AB109" s="71">
        <f>ROUND(HD109/Prices!$B$27,0)</f>
        <v>167</v>
      </c>
      <c r="AC109" s="71">
        <f>AB109*Prices!$B$6+AB109</f>
        <v>192.05</v>
      </c>
      <c r="AD109" s="71">
        <f>ROUND(HF109/Prices!$B$27,0)</f>
        <v>185</v>
      </c>
      <c r="AE109" s="71">
        <f>AD109*Prices!$B$6+AD109</f>
        <v>212.75</v>
      </c>
      <c r="AF109" s="71">
        <f>ROUND(HH109/Prices!$B$27,0)</f>
        <v>191</v>
      </c>
      <c r="AG109" s="71">
        <f>AF109*Prices!$B$6+AF109</f>
        <v>219.65</v>
      </c>
      <c r="AH109" s="71">
        <f>ROUND(HJ109/Prices!$B$27,0)</f>
        <v>203</v>
      </c>
      <c r="AI109" s="71">
        <f>AH109*Prices!$B$6+AH109</f>
        <v>233.45</v>
      </c>
      <c r="AJ109" s="71">
        <f>ROUND(HL109/Prices!$B$27,0)</f>
        <v>209</v>
      </c>
      <c r="AK109" s="71">
        <f>AJ109*Prices!$B$6+AJ109</f>
        <v>240.35</v>
      </c>
      <c r="AL109" s="71">
        <f>ROUND(HN109/Prices!$B$27,0)</f>
        <v>224</v>
      </c>
      <c r="AM109" s="71">
        <f>AL109*Prices!$B$6+AL109</f>
        <v>257.60000000000002</v>
      </c>
      <c r="AN109" s="71">
        <f>ROUND(HP109/Prices!$B$27,0)</f>
        <v>236</v>
      </c>
      <c r="AO109" s="71">
        <f>AN109*Prices!$B$6+AN109</f>
        <v>271.39999999999998</v>
      </c>
      <c r="AP109" s="71">
        <f>ROUND(HR109/Prices!$B$27,0)</f>
        <v>277</v>
      </c>
      <c r="AQ109" s="71">
        <f>AP109*Prices!$B$6+AP109</f>
        <v>318.55</v>
      </c>
      <c r="AW109" s="71">
        <f t="shared" si="112"/>
        <v>167</v>
      </c>
      <c r="AX109" s="71">
        <f t="shared" si="112"/>
        <v>192.05</v>
      </c>
      <c r="AY109" s="71">
        <f t="shared" si="112"/>
        <v>185</v>
      </c>
      <c r="AZ109" s="71">
        <f t="shared" si="112"/>
        <v>212.75</v>
      </c>
      <c r="BA109" s="71">
        <f t="shared" si="112"/>
        <v>191</v>
      </c>
      <c r="BB109" s="71">
        <f t="shared" si="112"/>
        <v>219.65</v>
      </c>
      <c r="BC109" s="71">
        <f t="shared" si="112"/>
        <v>203</v>
      </c>
      <c r="BD109" s="71">
        <f t="shared" si="112"/>
        <v>233.45</v>
      </c>
      <c r="BE109" s="71">
        <f t="shared" si="112"/>
        <v>209</v>
      </c>
      <c r="BF109" s="71">
        <f t="shared" si="112"/>
        <v>240.35</v>
      </c>
      <c r="BG109" s="71">
        <f t="shared" si="112"/>
        <v>224</v>
      </c>
      <c r="BH109" s="71">
        <f t="shared" si="110"/>
        <v>257.60000000000002</v>
      </c>
      <c r="BI109" s="71">
        <f t="shared" si="110"/>
        <v>236</v>
      </c>
      <c r="BJ109" s="71">
        <f t="shared" si="110"/>
        <v>271.39999999999998</v>
      </c>
      <c r="BK109" s="71">
        <f t="shared" si="110"/>
        <v>277</v>
      </c>
      <c r="BL109" s="71">
        <f t="shared" si="110"/>
        <v>318.55</v>
      </c>
      <c r="BM109" s="55"/>
      <c r="BN109" s="72"/>
      <c r="BO109" s="72"/>
      <c r="BP109" s="72"/>
      <c r="BQ109" s="72"/>
      <c r="BR109" s="72"/>
      <c r="BS109" s="72"/>
      <c r="BT109" s="55"/>
      <c r="BU109" s="71">
        <f>ROUND(JE109/Prices!$B$27,0)</f>
        <v>185</v>
      </c>
      <c r="BV109" s="71">
        <f>BU109*Prices!$B$6+BU109</f>
        <v>212.75</v>
      </c>
      <c r="BW109" s="71">
        <f>ROUND(JG109/Prices!$B$27,0)</f>
        <v>203</v>
      </c>
      <c r="BX109" s="71">
        <f>BW109*Prices!$B$6+BW109</f>
        <v>233.45</v>
      </c>
      <c r="BY109" s="71">
        <f>ROUND(JI109/Prices!$B$27,0)</f>
        <v>209</v>
      </c>
      <c r="BZ109" s="71">
        <f>BY109*Prices!$B$6+BY109</f>
        <v>240.35</v>
      </c>
      <c r="CA109" s="71">
        <f>ROUND(JK109/Prices!$B$27,0)</f>
        <v>221</v>
      </c>
      <c r="CB109" s="71">
        <f>CA109*Prices!$B$6+CA109</f>
        <v>254.15</v>
      </c>
      <c r="CC109" s="71">
        <f>ROUND(JM109/Prices!$B$27,0)</f>
        <v>227</v>
      </c>
      <c r="CD109" s="71">
        <f>CC109*Prices!$B$6+CC109</f>
        <v>261.05</v>
      </c>
      <c r="CE109" s="71">
        <f>ROUND(JO109/Prices!$B$27,0)</f>
        <v>242</v>
      </c>
      <c r="CF109" s="71">
        <f>CE109*Prices!$B$6+CE109</f>
        <v>278.3</v>
      </c>
      <c r="CG109" s="71">
        <f>ROUND(JQ109/Prices!$B$27,0)</f>
        <v>254</v>
      </c>
      <c r="CH109" s="71">
        <f>CG109*Prices!$B$6+CG109</f>
        <v>292.10000000000002</v>
      </c>
      <c r="CI109" s="71">
        <f>ROUND(JS109/Prices!$B$27,0)</f>
        <v>295</v>
      </c>
      <c r="CJ109" s="71">
        <f>CI109*Prices!$B$6+CI109</f>
        <v>339.25</v>
      </c>
      <c r="CK109" s="55"/>
      <c r="CL109" s="55"/>
      <c r="CM109" s="55"/>
      <c r="CN109" s="55"/>
      <c r="CO109" s="55"/>
      <c r="CP109" s="71">
        <f>ROUND(LW109/Prices!$B$27,0)</f>
        <v>167</v>
      </c>
      <c r="CQ109" s="71">
        <f>CP109*Prices!$B$6+CP109</f>
        <v>192.05</v>
      </c>
      <c r="CR109" s="71">
        <f>ROUND(LY109/Prices!$B$27,0)</f>
        <v>185</v>
      </c>
      <c r="CS109" s="71">
        <f>CR109*Prices!$B$6+CR109</f>
        <v>212.75</v>
      </c>
      <c r="CT109" s="71">
        <f>ROUND(MA109/Prices!$B$27,0)</f>
        <v>191</v>
      </c>
      <c r="CU109" s="71">
        <f>CT109*Prices!$B$6+CT109</f>
        <v>219.65</v>
      </c>
      <c r="CV109" s="71">
        <f>ROUND(MC109/Prices!$B$27,0)</f>
        <v>203</v>
      </c>
      <c r="CW109" s="71">
        <f>CV109*Prices!$B$6+CV109</f>
        <v>233.45</v>
      </c>
      <c r="CX109" s="71">
        <f>ROUND(ME109/Prices!$B$27,0)</f>
        <v>209</v>
      </c>
      <c r="CY109" s="71">
        <f>CX109*Prices!$B$6+CX109</f>
        <v>240.35</v>
      </c>
      <c r="CZ109" s="71">
        <f>ROUND(MG109/Prices!$B$27,0)</f>
        <v>224</v>
      </c>
      <c r="DA109" s="71">
        <f>CZ109*Prices!$B$6+CZ109</f>
        <v>257.60000000000002</v>
      </c>
      <c r="DB109" s="71">
        <f>ROUND(MI109/Prices!$B$27,0)</f>
        <v>236</v>
      </c>
      <c r="DC109" s="71">
        <f>DB109*Prices!$B$6+DB109</f>
        <v>271.39999999999998</v>
      </c>
      <c r="DD109" s="71">
        <f>ROUND(MK109/Prices!$B$27,0)</f>
        <v>277</v>
      </c>
      <c r="DE109" s="71">
        <f>DD109*Prices!$B$6+DD109</f>
        <v>318.55</v>
      </c>
      <c r="DK109" s="71">
        <f t="shared" si="113"/>
        <v>167</v>
      </c>
      <c r="DL109" s="71">
        <f t="shared" si="113"/>
        <v>192.05</v>
      </c>
      <c r="DM109" s="71">
        <f t="shared" si="113"/>
        <v>185</v>
      </c>
      <c r="DN109" s="71">
        <f t="shared" si="113"/>
        <v>212.75</v>
      </c>
      <c r="DO109" s="71">
        <f t="shared" si="113"/>
        <v>191</v>
      </c>
      <c r="DP109" s="71">
        <f t="shared" si="113"/>
        <v>219.65</v>
      </c>
      <c r="DQ109" s="71">
        <f t="shared" si="113"/>
        <v>203</v>
      </c>
      <c r="DR109" s="71">
        <f t="shared" si="113"/>
        <v>233.45</v>
      </c>
      <c r="DS109" s="71">
        <f t="shared" si="113"/>
        <v>209</v>
      </c>
      <c r="DT109" s="71">
        <f t="shared" si="113"/>
        <v>240.35</v>
      </c>
      <c r="DU109" s="71">
        <f t="shared" si="113"/>
        <v>224</v>
      </c>
      <c r="DV109" s="71">
        <f t="shared" si="111"/>
        <v>257.60000000000002</v>
      </c>
      <c r="DW109" s="71">
        <f t="shared" si="111"/>
        <v>236</v>
      </c>
      <c r="DX109" s="71">
        <f t="shared" si="111"/>
        <v>271.39999999999998</v>
      </c>
      <c r="DY109" s="71">
        <f t="shared" si="111"/>
        <v>277</v>
      </c>
      <c r="DZ109" s="71">
        <f t="shared" si="111"/>
        <v>318.55</v>
      </c>
      <c r="EA109" s="55"/>
      <c r="EB109" s="55"/>
      <c r="EC109" s="72"/>
      <c r="ED109" s="72"/>
      <c r="EE109" s="72"/>
      <c r="EF109" s="72"/>
      <c r="EG109" s="72"/>
      <c r="EH109" s="72"/>
      <c r="EI109" s="55"/>
      <c r="EJ109" s="55"/>
      <c r="EK109" s="55"/>
      <c r="EL109" s="55"/>
      <c r="EM109" s="55"/>
      <c r="EN109" s="55"/>
      <c r="EO109" s="73"/>
      <c r="EP109" s="73"/>
      <c r="ER109" s="74">
        <v>11.5</v>
      </c>
      <c r="ES109" s="49">
        <v>12</v>
      </c>
      <c r="ET109" s="55">
        <f t="shared" si="114"/>
        <v>1</v>
      </c>
      <c r="EU109" s="55">
        <f t="shared" si="109"/>
        <v>2.5</v>
      </c>
      <c r="EW109" s="75">
        <v>2</v>
      </c>
      <c r="EY109" s="75">
        <v>11.5</v>
      </c>
      <c r="EZ109" s="77">
        <f>(EY109*1.2)*(Prices!$B$5/32)</f>
        <v>17.25</v>
      </c>
      <c r="FA109" s="82">
        <f>(EY109*1.3)*(Prices!$B$4/32)</f>
        <v>37.375</v>
      </c>
      <c r="FB109" s="82">
        <f>EV109*Prices!$B$2+EW109*Prices!$B$3</f>
        <v>8.1</v>
      </c>
      <c r="FC109" s="79">
        <f>EU109*Prices!$B$9</f>
        <v>15</v>
      </c>
      <c r="FD109" s="80">
        <f t="shared" si="59"/>
        <v>77.724999999999994</v>
      </c>
      <c r="FE109" s="80">
        <f>EU109*Prices!$B$10</f>
        <v>22.5</v>
      </c>
      <c r="FF109" s="80">
        <f t="shared" si="60"/>
        <v>85.224999999999994</v>
      </c>
      <c r="FG109" s="80">
        <f>EU109*Prices!$B$11</f>
        <v>25</v>
      </c>
      <c r="FH109" s="80">
        <f t="shared" si="61"/>
        <v>87.724999999999994</v>
      </c>
      <c r="FI109" s="80">
        <f>EU109*Prices!$B$12</f>
        <v>30</v>
      </c>
      <c r="FJ109" s="80">
        <f t="shared" si="62"/>
        <v>92.724999999999994</v>
      </c>
      <c r="FK109" s="80">
        <f>EU109*Prices!$B$13</f>
        <v>32.5</v>
      </c>
      <c r="FL109" s="80">
        <f t="shared" si="63"/>
        <v>95.224999999999994</v>
      </c>
      <c r="FM109" s="80">
        <f>EU109*Prices!$B$14</f>
        <v>38.75</v>
      </c>
      <c r="FN109" s="80">
        <f t="shared" si="64"/>
        <v>101.47499999999999</v>
      </c>
      <c r="FO109" s="80">
        <f>EU109*Prices!$B$15</f>
        <v>43.75</v>
      </c>
      <c r="FP109" s="80">
        <f t="shared" si="65"/>
        <v>106.47499999999999</v>
      </c>
      <c r="FQ109" s="80">
        <f>EU109*Prices!$B$16</f>
        <v>61.25</v>
      </c>
      <c r="FR109" s="80">
        <f t="shared" si="66"/>
        <v>123.97499999999999</v>
      </c>
      <c r="FS109" s="80">
        <f>EU109*Prices!$B$17</f>
        <v>0</v>
      </c>
      <c r="FT109" s="80"/>
      <c r="FU109" s="80"/>
      <c r="FV109" s="80"/>
      <c r="FW109" s="80"/>
      <c r="FX109" s="80"/>
      <c r="FY109" s="80"/>
      <c r="FZ109" s="80"/>
      <c r="GA109" s="80"/>
      <c r="GB109" s="80"/>
      <c r="GC109" s="80"/>
      <c r="GD109" s="80"/>
      <c r="GE109" s="80"/>
      <c r="GF109" s="80"/>
      <c r="GG109" s="80"/>
      <c r="GH109" s="80"/>
      <c r="GP109" s="73"/>
      <c r="GR109" s="74">
        <v>11.5</v>
      </c>
      <c r="GS109" s="49">
        <v>12</v>
      </c>
      <c r="GT109" s="55">
        <f t="shared" si="115"/>
        <v>1</v>
      </c>
      <c r="GU109" s="55">
        <f t="shared" si="68"/>
        <v>2.5</v>
      </c>
      <c r="GV109" s="75"/>
      <c r="GW109" s="75">
        <v>2</v>
      </c>
      <c r="GX109" s="76"/>
      <c r="GY109" s="75">
        <v>11.5</v>
      </c>
      <c r="GZ109" s="77">
        <f>(GY109*1.2)*(Prices!$B$5/32)</f>
        <v>17.25</v>
      </c>
      <c r="HA109" s="82">
        <f>(GY109*1.3)*(Prices!$C$4/32)</f>
        <v>29.900000000000002</v>
      </c>
      <c r="HB109" s="82">
        <f>GV109*Prices!$B$2+GW109*Prices!$B$3</f>
        <v>8.1</v>
      </c>
      <c r="HC109" s="79">
        <f>GU109*Prices!$B$9</f>
        <v>15</v>
      </c>
      <c r="HD109" s="80">
        <f t="shared" si="69"/>
        <v>70.25</v>
      </c>
      <c r="HE109" s="80">
        <f>GU109*Prices!$B$10</f>
        <v>22.5</v>
      </c>
      <c r="HF109" s="80">
        <f t="shared" si="70"/>
        <v>77.75</v>
      </c>
      <c r="HG109" s="80">
        <f>GU109*Prices!$B$11</f>
        <v>25</v>
      </c>
      <c r="HH109" s="80">
        <f t="shared" si="71"/>
        <v>80.25</v>
      </c>
      <c r="HI109" s="80">
        <f>GU109*Prices!$B$12</f>
        <v>30</v>
      </c>
      <c r="HJ109" s="80">
        <f t="shared" si="72"/>
        <v>85.25</v>
      </c>
      <c r="HK109" s="80">
        <f>GU109*Prices!$B$13</f>
        <v>32.5</v>
      </c>
      <c r="HL109" s="80">
        <f t="shared" si="73"/>
        <v>87.75</v>
      </c>
      <c r="HM109" s="80">
        <f>GU109*Prices!$B$14</f>
        <v>38.75</v>
      </c>
      <c r="HN109" s="80">
        <f t="shared" si="74"/>
        <v>94</v>
      </c>
      <c r="HO109" s="80">
        <f>GU109*Prices!$B$15</f>
        <v>43.75</v>
      </c>
      <c r="HP109" s="80">
        <f t="shared" si="75"/>
        <v>99</v>
      </c>
      <c r="HQ109" s="80">
        <f>GU109*Prices!$B$16</f>
        <v>61.25</v>
      </c>
      <c r="HR109" s="80">
        <f t="shared" si="76"/>
        <v>116.5</v>
      </c>
      <c r="HS109" s="80">
        <f>GU109*Prices!$B$17</f>
        <v>0</v>
      </c>
      <c r="HT109" s="80"/>
      <c r="HU109" s="80"/>
      <c r="HV109" s="80"/>
      <c r="HW109" s="80"/>
      <c r="HX109" s="80"/>
      <c r="HY109" s="80"/>
      <c r="HZ109" s="80"/>
      <c r="IA109" s="80"/>
      <c r="IB109" s="80"/>
      <c r="IC109" s="80"/>
      <c r="ID109" s="80"/>
      <c r="IE109" s="80"/>
      <c r="IF109" s="80"/>
      <c r="IG109" s="80"/>
      <c r="IH109" s="80"/>
      <c r="IP109" s="73"/>
      <c r="IQ109" s="73"/>
      <c r="IS109" s="74">
        <v>11.5</v>
      </c>
      <c r="IT109" s="49">
        <v>12</v>
      </c>
      <c r="IU109" s="55">
        <f t="shared" si="116"/>
        <v>1</v>
      </c>
      <c r="IV109" s="55">
        <f t="shared" si="78"/>
        <v>2.5</v>
      </c>
      <c r="IW109" s="75"/>
      <c r="IX109" s="75">
        <v>2</v>
      </c>
      <c r="IY109" s="76">
        <f t="shared" si="118"/>
        <v>0</v>
      </c>
      <c r="IZ109" s="75">
        <v>11.5</v>
      </c>
      <c r="JA109" s="77">
        <f>(IZ109*1.2)*(Prices!$B$5/32)</f>
        <v>17.25</v>
      </c>
      <c r="JB109" s="82">
        <f>(IZ109*1.3)*(Prices!$B$4/32)</f>
        <v>37.375</v>
      </c>
      <c r="JC109" s="82">
        <f>IW109*Prices!$B$2+IX109*Prices!$B$3</f>
        <v>8.1</v>
      </c>
      <c r="JD109" s="79">
        <f>IV109*Prices!$B$9</f>
        <v>15</v>
      </c>
      <c r="JE109" s="80">
        <f t="shared" si="79"/>
        <v>77.724999999999994</v>
      </c>
      <c r="JF109" s="80">
        <f>IV109*Prices!$B$10</f>
        <v>22.5</v>
      </c>
      <c r="JG109" s="80">
        <f t="shared" si="80"/>
        <v>85.224999999999994</v>
      </c>
      <c r="JH109" s="80">
        <f>IV109*Prices!$B$11</f>
        <v>25</v>
      </c>
      <c r="JI109" s="80">
        <f t="shared" si="81"/>
        <v>87.724999999999994</v>
      </c>
      <c r="JJ109" s="80">
        <f>IV109*Prices!$B$12</f>
        <v>30</v>
      </c>
      <c r="JK109" s="80">
        <f t="shared" si="82"/>
        <v>92.724999999999994</v>
      </c>
      <c r="JL109" s="80">
        <f>IV109*Prices!$B$13</f>
        <v>32.5</v>
      </c>
      <c r="JM109" s="80">
        <f t="shared" si="83"/>
        <v>95.224999999999994</v>
      </c>
      <c r="JN109" s="80">
        <f>IV109*Prices!$B$14</f>
        <v>38.75</v>
      </c>
      <c r="JO109" s="80">
        <f t="shared" si="84"/>
        <v>101.47499999999999</v>
      </c>
      <c r="JP109" s="80">
        <f>IV109*Prices!$B$15</f>
        <v>43.75</v>
      </c>
      <c r="JQ109" s="80">
        <f t="shared" si="85"/>
        <v>106.47499999999999</v>
      </c>
      <c r="JR109" s="80">
        <f>IV109*Prices!$B$16</f>
        <v>61.25</v>
      </c>
      <c r="JS109" s="80">
        <f t="shared" si="86"/>
        <v>123.97499999999999</v>
      </c>
      <c r="JT109" s="80">
        <f>IV109*Prices!$B$17</f>
        <v>0</v>
      </c>
      <c r="JU109" s="80"/>
      <c r="JV109" s="80"/>
      <c r="JW109" s="80"/>
      <c r="JX109" s="80"/>
      <c r="JY109" s="80"/>
      <c r="JZ109" s="80"/>
      <c r="KA109" s="80"/>
      <c r="KB109" s="80"/>
      <c r="KC109" s="80"/>
      <c r="KD109" s="80"/>
      <c r="KE109" s="80"/>
      <c r="KF109" s="80"/>
      <c r="KG109" s="80"/>
      <c r="KH109" s="80"/>
      <c r="KI109" s="80"/>
      <c r="KJ109" s="80"/>
      <c r="KK109" s="80"/>
      <c r="KL109" s="80"/>
      <c r="KM109" s="80"/>
      <c r="KN109" s="80"/>
      <c r="KO109" s="80"/>
      <c r="KP109" s="80"/>
      <c r="KQ109" s="80"/>
      <c r="KR109" s="80"/>
      <c r="KS109" s="80"/>
      <c r="KT109" s="80"/>
      <c r="KU109" s="80"/>
      <c r="KV109" s="80"/>
      <c r="KW109" s="80"/>
      <c r="KX109" s="80"/>
      <c r="KY109" s="80"/>
      <c r="KZ109" s="80"/>
      <c r="LA109" s="197">
        <v>0</v>
      </c>
      <c r="LB109" s="200">
        <v>0</v>
      </c>
      <c r="LC109" s="82">
        <f t="shared" si="99"/>
        <v>38.279999999999994</v>
      </c>
      <c r="LD109" s="82">
        <f t="shared" si="100"/>
        <v>50.82</v>
      </c>
      <c r="LE109" s="82">
        <f t="shared" si="101"/>
        <v>5.5</v>
      </c>
      <c r="LF109" s="82">
        <f t="shared" si="102"/>
        <v>32.779999999999994</v>
      </c>
      <c r="LG109" s="80">
        <f t="shared" si="103"/>
        <v>45.32</v>
      </c>
      <c r="LH109" s="234">
        <f t="shared" si="104"/>
        <v>0</v>
      </c>
      <c r="LI109" s="73"/>
      <c r="LK109" s="74">
        <v>11.5</v>
      </c>
      <c r="LL109" s="49">
        <v>12</v>
      </c>
      <c r="LM109" s="55">
        <f t="shared" si="117"/>
        <v>1</v>
      </c>
      <c r="LN109" s="55">
        <f t="shared" si="88"/>
        <v>2.5</v>
      </c>
      <c r="LO109" s="75"/>
      <c r="LP109" s="75">
        <v>2</v>
      </c>
      <c r="LQ109" s="76">
        <f t="shared" si="119"/>
        <v>0</v>
      </c>
      <c r="LR109" s="75">
        <v>11.5</v>
      </c>
      <c r="LS109" s="77">
        <f>(LR109*1.2)*(Prices!$B$5/32)</f>
        <v>17.25</v>
      </c>
      <c r="LT109" s="82">
        <f>(LR109*1.3)*(Prices!$C$4/32)</f>
        <v>29.900000000000002</v>
      </c>
      <c r="LU109" s="82">
        <f>LO109*Prices!$B$2+LP109*Prices!$B$3</f>
        <v>8.1</v>
      </c>
      <c r="LV109" s="79">
        <f>LN109*Prices!$B$9</f>
        <v>15</v>
      </c>
      <c r="LW109" s="80">
        <f t="shared" si="89"/>
        <v>70.25</v>
      </c>
      <c r="LX109" s="80">
        <f>LN109*Prices!$B$10</f>
        <v>22.5</v>
      </c>
      <c r="LY109" s="80">
        <f t="shared" si="90"/>
        <v>77.75</v>
      </c>
      <c r="LZ109" s="80">
        <f>LN109*Prices!$B$11</f>
        <v>25</v>
      </c>
      <c r="MA109" s="80">
        <f t="shared" si="91"/>
        <v>80.25</v>
      </c>
      <c r="MB109" s="80">
        <f>LN109*Prices!$B$12</f>
        <v>30</v>
      </c>
      <c r="MC109" s="80">
        <f t="shared" si="92"/>
        <v>85.25</v>
      </c>
      <c r="MD109" s="80">
        <f>LN109*Prices!$B$13</f>
        <v>32.5</v>
      </c>
      <c r="ME109" s="80">
        <f t="shared" si="93"/>
        <v>87.75</v>
      </c>
      <c r="MF109" s="80">
        <f>LN109*Prices!$B$14</f>
        <v>38.75</v>
      </c>
      <c r="MG109" s="80">
        <f t="shared" si="94"/>
        <v>94</v>
      </c>
      <c r="MH109" s="80">
        <f>LN109*Prices!$B$15</f>
        <v>43.75</v>
      </c>
      <c r="MI109" s="80">
        <f t="shared" si="95"/>
        <v>99</v>
      </c>
      <c r="MJ109" s="80">
        <f>LN109*Prices!$B$16</f>
        <v>61.25</v>
      </c>
      <c r="MK109" s="80">
        <f t="shared" si="96"/>
        <v>116.5</v>
      </c>
      <c r="ML109" s="80">
        <f>LN109*Prices!$B$17</f>
        <v>0</v>
      </c>
      <c r="MM109" s="80"/>
      <c r="MN109" s="80"/>
      <c r="MO109" s="80"/>
      <c r="MP109" s="80"/>
      <c r="MQ109" s="80"/>
      <c r="MR109" s="80"/>
      <c r="MS109" s="80"/>
      <c r="MT109" s="80"/>
      <c r="MU109" s="80"/>
      <c r="MV109" s="80"/>
      <c r="MW109" s="80"/>
      <c r="MX109" s="80"/>
      <c r="MY109" s="80"/>
      <c r="MZ109" s="80"/>
      <c r="NA109" s="80"/>
    </row>
    <row r="110" spans="1:365" ht="18" customHeight="1" x14ac:dyDescent="0.25">
      <c r="A110" s="171" t="s">
        <v>217</v>
      </c>
      <c r="B110" s="69" t="s">
        <v>93</v>
      </c>
      <c r="C110" s="69" t="str">
        <f t="shared" si="97"/>
        <v>Base Cab: 1 door - 12"D (13" to 15")</v>
      </c>
      <c r="D110" s="70" t="s">
        <v>216</v>
      </c>
      <c r="E110" s="68" t="s">
        <v>97</v>
      </c>
      <c r="F110" s="268" t="s">
        <v>217</v>
      </c>
      <c r="G110" s="261">
        <f>ROUND(FD110/Prices!$B$27,0)</f>
        <v>217</v>
      </c>
      <c r="H110" s="71">
        <f>G110*Prices!$B$6+G110</f>
        <v>249.55</v>
      </c>
      <c r="I110" s="71">
        <f>ROUND(FF110/Prices!$B$27,0)</f>
        <v>239</v>
      </c>
      <c r="J110" s="71">
        <f>I110*Prices!$B$6+I110</f>
        <v>274.85000000000002</v>
      </c>
      <c r="K110" s="71">
        <f>ROUND(FH110/Prices!$B$27,0)</f>
        <v>246</v>
      </c>
      <c r="L110" s="71">
        <f>K110*Prices!$B$6+K110</f>
        <v>282.89999999999998</v>
      </c>
      <c r="M110" s="71">
        <f>ROUND(FJ110/Prices!$B$27,0)</f>
        <v>261</v>
      </c>
      <c r="N110" s="71">
        <f>M110*Prices!$B$6+M110</f>
        <v>300.14999999999998</v>
      </c>
      <c r="O110" s="71">
        <f>ROUND(FL110/Prices!$B$27,0)</f>
        <v>269</v>
      </c>
      <c r="P110" s="71">
        <f>O110*Prices!$B$6+O110</f>
        <v>309.35000000000002</v>
      </c>
      <c r="Q110" s="71">
        <f>ROUND(FN110/Prices!$B$27,0)</f>
        <v>287</v>
      </c>
      <c r="R110" s="71">
        <f>Q110*Prices!$B$6+Q110</f>
        <v>330.05</v>
      </c>
      <c r="S110" s="71">
        <f>ROUND(FP110/Prices!$B$27,0)</f>
        <v>302</v>
      </c>
      <c r="T110" s="71">
        <f>S110*Prices!$B$6+S110</f>
        <v>347.3</v>
      </c>
      <c r="U110" s="71">
        <f>ROUND(FR110/Prices!$B$27,0)</f>
        <v>354</v>
      </c>
      <c r="V110" s="71">
        <f>U110*Prices!$B$6+U110</f>
        <v>407.1</v>
      </c>
      <c r="W110" s="55"/>
      <c r="X110" s="55"/>
      <c r="Y110" s="55"/>
      <c r="Z110" s="55"/>
      <c r="AA110" s="55"/>
      <c r="AB110" s="71">
        <f>ROUND(HD110/Prices!$B$27,0)</f>
        <v>196</v>
      </c>
      <c r="AC110" s="71">
        <f>AB110*Prices!$B$6+AB110</f>
        <v>225.4</v>
      </c>
      <c r="AD110" s="71">
        <f>ROUND(HF110/Prices!$B$27,0)</f>
        <v>218</v>
      </c>
      <c r="AE110" s="71">
        <f>AD110*Prices!$B$6+AD110</f>
        <v>250.7</v>
      </c>
      <c r="AF110" s="71">
        <f>ROUND(HH110/Prices!$B$27,0)</f>
        <v>225</v>
      </c>
      <c r="AG110" s="71">
        <f>AF110*Prices!$B$6+AF110</f>
        <v>258.75</v>
      </c>
      <c r="AH110" s="71">
        <f>ROUND(HJ110/Prices!$B$27,0)</f>
        <v>240</v>
      </c>
      <c r="AI110" s="71">
        <f>AH110*Prices!$B$6+AH110</f>
        <v>276</v>
      </c>
      <c r="AJ110" s="71">
        <f>ROUND(HL110/Prices!$B$27,0)</f>
        <v>248</v>
      </c>
      <c r="AK110" s="71">
        <f>AJ110*Prices!$B$6+AJ110</f>
        <v>285.2</v>
      </c>
      <c r="AL110" s="71">
        <f>ROUND(HN110/Prices!$B$27,0)</f>
        <v>266</v>
      </c>
      <c r="AM110" s="71">
        <f>AL110*Prices!$B$6+AL110</f>
        <v>305.89999999999998</v>
      </c>
      <c r="AN110" s="71">
        <f>ROUND(HP110/Prices!$B$27,0)</f>
        <v>281</v>
      </c>
      <c r="AO110" s="71">
        <f>AN110*Prices!$B$6+AN110</f>
        <v>323.14999999999998</v>
      </c>
      <c r="AP110" s="71">
        <f>ROUND(HR110/Prices!$B$27,0)</f>
        <v>333</v>
      </c>
      <c r="AQ110" s="71">
        <f>AP110*Prices!$B$6+AP110</f>
        <v>382.95</v>
      </c>
      <c r="AW110" s="71">
        <f t="shared" si="112"/>
        <v>196</v>
      </c>
      <c r="AX110" s="71">
        <f t="shared" si="112"/>
        <v>225.4</v>
      </c>
      <c r="AY110" s="71">
        <f t="shared" si="112"/>
        <v>218</v>
      </c>
      <c r="AZ110" s="71">
        <f t="shared" si="112"/>
        <v>250.7</v>
      </c>
      <c r="BA110" s="71">
        <f t="shared" si="112"/>
        <v>225</v>
      </c>
      <c r="BB110" s="71">
        <f t="shared" si="112"/>
        <v>258.75</v>
      </c>
      <c r="BC110" s="71">
        <f t="shared" si="112"/>
        <v>240</v>
      </c>
      <c r="BD110" s="71">
        <f t="shared" si="112"/>
        <v>276</v>
      </c>
      <c r="BE110" s="71">
        <f t="shared" si="112"/>
        <v>248</v>
      </c>
      <c r="BF110" s="71">
        <f t="shared" si="112"/>
        <v>285.2</v>
      </c>
      <c r="BG110" s="71">
        <f t="shared" si="112"/>
        <v>266</v>
      </c>
      <c r="BH110" s="71">
        <f t="shared" si="110"/>
        <v>305.89999999999998</v>
      </c>
      <c r="BI110" s="71">
        <f t="shared" si="110"/>
        <v>281</v>
      </c>
      <c r="BJ110" s="71">
        <f t="shared" si="110"/>
        <v>323.14999999999998</v>
      </c>
      <c r="BK110" s="71">
        <f t="shared" si="110"/>
        <v>333</v>
      </c>
      <c r="BL110" s="71">
        <f t="shared" si="110"/>
        <v>382.95</v>
      </c>
      <c r="BM110" s="55"/>
      <c r="BN110" s="72"/>
      <c r="BO110" s="72"/>
      <c r="BP110" s="72"/>
      <c r="BQ110" s="72"/>
      <c r="BR110" s="72"/>
      <c r="BS110" s="72"/>
      <c r="BT110" s="55"/>
      <c r="BU110" s="71">
        <f>ROUND(JE110/Prices!$B$27,0)</f>
        <v>217</v>
      </c>
      <c r="BV110" s="71">
        <f>BU110*Prices!$B$6+BU110</f>
        <v>249.55</v>
      </c>
      <c r="BW110" s="71">
        <f>ROUND(JG110/Prices!$B$27,0)</f>
        <v>239</v>
      </c>
      <c r="BX110" s="71">
        <f>BW110*Prices!$B$6+BW110</f>
        <v>274.85000000000002</v>
      </c>
      <c r="BY110" s="71">
        <f>ROUND(JI110/Prices!$B$27,0)</f>
        <v>246</v>
      </c>
      <c r="BZ110" s="71">
        <f>BY110*Prices!$B$6+BY110</f>
        <v>282.89999999999998</v>
      </c>
      <c r="CA110" s="71">
        <f>ROUND(JK110/Prices!$B$27,0)</f>
        <v>261</v>
      </c>
      <c r="CB110" s="71">
        <f>CA110*Prices!$B$6+CA110</f>
        <v>300.14999999999998</v>
      </c>
      <c r="CC110" s="71">
        <f>ROUND(JM110/Prices!$B$27,0)</f>
        <v>269</v>
      </c>
      <c r="CD110" s="71">
        <f>CC110*Prices!$B$6+CC110</f>
        <v>309.35000000000002</v>
      </c>
      <c r="CE110" s="71">
        <f>ROUND(JO110/Prices!$B$27,0)</f>
        <v>287</v>
      </c>
      <c r="CF110" s="71">
        <f>CE110*Prices!$B$6+CE110</f>
        <v>330.05</v>
      </c>
      <c r="CG110" s="71">
        <f>ROUND(JQ110/Prices!$B$27,0)</f>
        <v>302</v>
      </c>
      <c r="CH110" s="71">
        <f>CG110*Prices!$B$6+CG110</f>
        <v>347.3</v>
      </c>
      <c r="CI110" s="71">
        <f>ROUND(JS110/Prices!$B$27,0)</f>
        <v>354</v>
      </c>
      <c r="CJ110" s="71">
        <f>CI110*Prices!$B$6+CI110</f>
        <v>407.1</v>
      </c>
      <c r="CK110" s="55"/>
      <c r="CL110" s="55"/>
      <c r="CM110" s="55"/>
      <c r="CN110" s="55"/>
      <c r="CO110" s="55"/>
      <c r="CP110" s="71">
        <f>ROUND(LW110/Prices!$B$27,0)</f>
        <v>196</v>
      </c>
      <c r="CQ110" s="71">
        <f>CP110*Prices!$B$6+CP110</f>
        <v>225.4</v>
      </c>
      <c r="CR110" s="71">
        <f>ROUND(LY110/Prices!$B$27,0)</f>
        <v>218</v>
      </c>
      <c r="CS110" s="71">
        <f>CR110*Prices!$B$6+CR110</f>
        <v>250.7</v>
      </c>
      <c r="CT110" s="71">
        <f>ROUND(MA110/Prices!$B$27,0)</f>
        <v>225</v>
      </c>
      <c r="CU110" s="71">
        <f>CT110*Prices!$B$6+CT110</f>
        <v>258.75</v>
      </c>
      <c r="CV110" s="71">
        <f>ROUND(MC110/Prices!$B$27,0)</f>
        <v>240</v>
      </c>
      <c r="CW110" s="71">
        <f>CV110*Prices!$B$6+CV110</f>
        <v>276</v>
      </c>
      <c r="CX110" s="71">
        <f>ROUND(ME110/Prices!$B$27,0)</f>
        <v>248</v>
      </c>
      <c r="CY110" s="71">
        <f>CX110*Prices!$B$6+CX110</f>
        <v>285.2</v>
      </c>
      <c r="CZ110" s="71">
        <f>ROUND(MG110/Prices!$B$27,0)</f>
        <v>266</v>
      </c>
      <c r="DA110" s="71">
        <f>CZ110*Prices!$B$6+CZ110</f>
        <v>305.89999999999998</v>
      </c>
      <c r="DB110" s="71">
        <f>ROUND(MI110/Prices!$B$27,0)</f>
        <v>281</v>
      </c>
      <c r="DC110" s="71">
        <f>DB110*Prices!$B$6+DB110</f>
        <v>323.14999999999998</v>
      </c>
      <c r="DD110" s="71">
        <f>ROUND(MK110/Prices!$B$27,0)</f>
        <v>333</v>
      </c>
      <c r="DE110" s="71">
        <f>DD110*Prices!$B$6+DD110</f>
        <v>382.95</v>
      </c>
      <c r="DK110" s="71">
        <f t="shared" si="113"/>
        <v>196</v>
      </c>
      <c r="DL110" s="71">
        <f t="shared" si="113"/>
        <v>225.4</v>
      </c>
      <c r="DM110" s="71">
        <f t="shared" si="113"/>
        <v>218</v>
      </c>
      <c r="DN110" s="71">
        <f t="shared" si="113"/>
        <v>250.7</v>
      </c>
      <c r="DO110" s="71">
        <f t="shared" si="113"/>
        <v>225</v>
      </c>
      <c r="DP110" s="71">
        <f t="shared" si="113"/>
        <v>258.75</v>
      </c>
      <c r="DQ110" s="71">
        <f t="shared" si="113"/>
        <v>240</v>
      </c>
      <c r="DR110" s="71">
        <f t="shared" si="113"/>
        <v>276</v>
      </c>
      <c r="DS110" s="71">
        <f t="shared" si="113"/>
        <v>248</v>
      </c>
      <c r="DT110" s="71">
        <f t="shared" si="113"/>
        <v>285.2</v>
      </c>
      <c r="DU110" s="71">
        <f t="shared" si="113"/>
        <v>266</v>
      </c>
      <c r="DV110" s="71">
        <f t="shared" si="111"/>
        <v>305.89999999999998</v>
      </c>
      <c r="DW110" s="71">
        <f t="shared" si="111"/>
        <v>281</v>
      </c>
      <c r="DX110" s="71">
        <f t="shared" si="111"/>
        <v>323.14999999999998</v>
      </c>
      <c r="DY110" s="71">
        <f t="shared" si="111"/>
        <v>333</v>
      </c>
      <c r="DZ110" s="71">
        <f t="shared" si="111"/>
        <v>382.95</v>
      </c>
      <c r="EA110" s="55"/>
      <c r="EB110" s="55"/>
      <c r="EC110" s="72"/>
      <c r="ED110" s="72"/>
      <c r="EE110" s="72"/>
      <c r="EF110" s="72"/>
      <c r="EG110" s="72"/>
      <c r="EH110" s="72"/>
      <c r="EI110" s="55"/>
      <c r="EJ110" s="55"/>
      <c r="EK110" s="55"/>
      <c r="EL110" s="55"/>
      <c r="EM110" s="55"/>
      <c r="EN110" s="55"/>
      <c r="EO110" s="73"/>
      <c r="EP110" s="73"/>
      <c r="ER110" s="74">
        <v>13.5</v>
      </c>
      <c r="ES110" s="49">
        <v>15</v>
      </c>
      <c r="ET110" s="55">
        <f t="shared" si="114"/>
        <v>1.25</v>
      </c>
      <c r="EU110" s="55">
        <f t="shared" si="109"/>
        <v>3.125</v>
      </c>
      <c r="EW110" s="75">
        <v>2</v>
      </c>
      <c r="EY110" s="75">
        <v>13.5</v>
      </c>
      <c r="EZ110" s="77">
        <f>(EY110*1.2)*(Prices!$B$5/32)</f>
        <v>20.25</v>
      </c>
      <c r="FA110" s="82">
        <f>(EY110*1.3)*(Prices!$B$4/32)</f>
        <v>43.875</v>
      </c>
      <c r="FB110" s="82">
        <f>EV110*Prices!$B$2+EW110*Prices!$B$3</f>
        <v>8.1</v>
      </c>
      <c r="FC110" s="79">
        <f>EU110*Prices!$B$9</f>
        <v>18.75</v>
      </c>
      <c r="FD110" s="80">
        <f t="shared" si="59"/>
        <v>90.974999999999994</v>
      </c>
      <c r="FE110" s="80">
        <f>EU110*Prices!$B$10</f>
        <v>28.125</v>
      </c>
      <c r="FF110" s="80">
        <f t="shared" si="60"/>
        <v>100.35</v>
      </c>
      <c r="FG110" s="80">
        <f>EU110*Prices!$B$11</f>
        <v>31.25</v>
      </c>
      <c r="FH110" s="80">
        <f t="shared" si="61"/>
        <v>103.47499999999999</v>
      </c>
      <c r="FI110" s="80">
        <f>EU110*Prices!$B$12</f>
        <v>37.5</v>
      </c>
      <c r="FJ110" s="80">
        <f t="shared" si="62"/>
        <v>109.72499999999999</v>
      </c>
      <c r="FK110" s="80">
        <f>EU110*Prices!$B$13</f>
        <v>40.625</v>
      </c>
      <c r="FL110" s="80">
        <f t="shared" si="63"/>
        <v>112.85</v>
      </c>
      <c r="FM110" s="80">
        <f>EU110*Prices!$B$14</f>
        <v>48.4375</v>
      </c>
      <c r="FN110" s="80">
        <f t="shared" si="64"/>
        <v>120.66249999999999</v>
      </c>
      <c r="FO110" s="80">
        <f>EU110*Prices!$B$15</f>
        <v>54.6875</v>
      </c>
      <c r="FP110" s="80">
        <f t="shared" si="65"/>
        <v>126.91249999999999</v>
      </c>
      <c r="FQ110" s="80">
        <f>EU110*Prices!$B$16</f>
        <v>76.5625</v>
      </c>
      <c r="FR110" s="80">
        <f t="shared" si="66"/>
        <v>148.78749999999999</v>
      </c>
      <c r="FS110" s="80">
        <f>EU110*Prices!$B$17</f>
        <v>0</v>
      </c>
      <c r="FT110" s="80"/>
      <c r="FU110" s="80"/>
      <c r="FV110" s="80"/>
      <c r="FW110" s="80"/>
      <c r="FX110" s="80"/>
      <c r="FY110" s="80"/>
      <c r="FZ110" s="80"/>
      <c r="GA110" s="80"/>
      <c r="GB110" s="80"/>
      <c r="GC110" s="80"/>
      <c r="GD110" s="80"/>
      <c r="GE110" s="80"/>
      <c r="GF110" s="80"/>
      <c r="GG110" s="80"/>
      <c r="GH110" s="80"/>
      <c r="GP110" s="73"/>
      <c r="GR110" s="74">
        <v>13.5</v>
      </c>
      <c r="GS110" s="49">
        <v>15</v>
      </c>
      <c r="GT110" s="55">
        <f t="shared" si="115"/>
        <v>1.25</v>
      </c>
      <c r="GU110" s="55">
        <f t="shared" si="68"/>
        <v>3.125</v>
      </c>
      <c r="GV110" s="75"/>
      <c r="GW110" s="75">
        <v>2</v>
      </c>
      <c r="GX110" s="76"/>
      <c r="GY110" s="75">
        <v>13.5</v>
      </c>
      <c r="GZ110" s="77">
        <f>(GY110*1.2)*(Prices!$B$5/32)</f>
        <v>20.25</v>
      </c>
      <c r="HA110" s="82">
        <f>(GY110*1.3)*(Prices!$C$4/32)</f>
        <v>35.1</v>
      </c>
      <c r="HB110" s="82">
        <f>GV110*Prices!$B$2+GW110*Prices!$B$3</f>
        <v>8.1</v>
      </c>
      <c r="HC110" s="79">
        <f>GU110*Prices!$B$9</f>
        <v>18.75</v>
      </c>
      <c r="HD110" s="80">
        <f t="shared" si="69"/>
        <v>82.2</v>
      </c>
      <c r="HE110" s="80">
        <f>GU110*Prices!$B$10</f>
        <v>28.125</v>
      </c>
      <c r="HF110" s="80">
        <f t="shared" si="70"/>
        <v>91.575000000000003</v>
      </c>
      <c r="HG110" s="80">
        <f>GU110*Prices!$B$11</f>
        <v>31.25</v>
      </c>
      <c r="HH110" s="80">
        <f t="shared" si="71"/>
        <v>94.7</v>
      </c>
      <c r="HI110" s="80">
        <f>GU110*Prices!$B$12</f>
        <v>37.5</v>
      </c>
      <c r="HJ110" s="80">
        <f t="shared" si="72"/>
        <v>100.95</v>
      </c>
      <c r="HK110" s="80">
        <f>GU110*Prices!$B$13</f>
        <v>40.625</v>
      </c>
      <c r="HL110" s="80">
        <f t="shared" si="73"/>
        <v>104.075</v>
      </c>
      <c r="HM110" s="80">
        <f>GU110*Prices!$B$14</f>
        <v>48.4375</v>
      </c>
      <c r="HN110" s="80">
        <f t="shared" si="74"/>
        <v>111.8875</v>
      </c>
      <c r="HO110" s="80">
        <f>GU110*Prices!$B$15</f>
        <v>54.6875</v>
      </c>
      <c r="HP110" s="80">
        <f t="shared" si="75"/>
        <v>118.1375</v>
      </c>
      <c r="HQ110" s="80">
        <f>GU110*Prices!$B$16</f>
        <v>76.5625</v>
      </c>
      <c r="HR110" s="80">
        <f t="shared" si="76"/>
        <v>140.01249999999999</v>
      </c>
      <c r="HS110" s="80">
        <f>GU110*Prices!$B$17</f>
        <v>0</v>
      </c>
      <c r="HT110" s="80"/>
      <c r="HU110" s="80"/>
      <c r="HV110" s="80"/>
      <c r="HW110" s="80"/>
      <c r="HX110" s="80"/>
      <c r="HY110" s="80"/>
      <c r="HZ110" s="80"/>
      <c r="IA110" s="80"/>
      <c r="IB110" s="80"/>
      <c r="IC110" s="80"/>
      <c r="ID110" s="80"/>
      <c r="IE110" s="80"/>
      <c r="IF110" s="80"/>
      <c r="IG110" s="80"/>
      <c r="IH110" s="80"/>
      <c r="IP110" s="73"/>
      <c r="IQ110" s="73"/>
      <c r="IS110" s="74">
        <v>13.5</v>
      </c>
      <c r="IT110" s="49">
        <v>15</v>
      </c>
      <c r="IU110" s="55">
        <f t="shared" si="116"/>
        <v>1.25</v>
      </c>
      <c r="IV110" s="55">
        <f t="shared" si="78"/>
        <v>3.125</v>
      </c>
      <c r="IW110" s="75"/>
      <c r="IX110" s="75">
        <v>2</v>
      </c>
      <c r="IY110" s="76">
        <f t="shared" si="118"/>
        <v>0</v>
      </c>
      <c r="IZ110" s="75">
        <v>13.5</v>
      </c>
      <c r="JA110" s="77">
        <f>(IZ110*1.2)*(Prices!$B$5/32)</f>
        <v>20.25</v>
      </c>
      <c r="JB110" s="82">
        <f>(IZ110*1.3)*(Prices!$B$4/32)</f>
        <v>43.875</v>
      </c>
      <c r="JC110" s="82">
        <f>IW110*Prices!$B$2+IX110*Prices!$B$3</f>
        <v>8.1</v>
      </c>
      <c r="JD110" s="79">
        <f>IV110*Prices!$B$9</f>
        <v>18.75</v>
      </c>
      <c r="JE110" s="80">
        <f t="shared" si="79"/>
        <v>90.974999999999994</v>
      </c>
      <c r="JF110" s="80">
        <f>IV110*Prices!$B$10</f>
        <v>28.125</v>
      </c>
      <c r="JG110" s="80">
        <f t="shared" si="80"/>
        <v>100.35</v>
      </c>
      <c r="JH110" s="80">
        <f>IV110*Prices!$B$11</f>
        <v>31.25</v>
      </c>
      <c r="JI110" s="80">
        <f t="shared" si="81"/>
        <v>103.47499999999999</v>
      </c>
      <c r="JJ110" s="80">
        <f>IV110*Prices!$B$12</f>
        <v>37.5</v>
      </c>
      <c r="JK110" s="80">
        <f t="shared" si="82"/>
        <v>109.72499999999999</v>
      </c>
      <c r="JL110" s="80">
        <f>IV110*Prices!$B$13</f>
        <v>40.625</v>
      </c>
      <c r="JM110" s="80">
        <f t="shared" si="83"/>
        <v>112.85</v>
      </c>
      <c r="JN110" s="80">
        <f>IV110*Prices!$B$14</f>
        <v>48.4375</v>
      </c>
      <c r="JO110" s="80">
        <f t="shared" si="84"/>
        <v>120.66249999999999</v>
      </c>
      <c r="JP110" s="80">
        <f>IV110*Prices!$B$15</f>
        <v>54.6875</v>
      </c>
      <c r="JQ110" s="80">
        <f t="shared" si="85"/>
        <v>126.91249999999999</v>
      </c>
      <c r="JR110" s="80">
        <f>IV110*Prices!$B$16</f>
        <v>76.5625</v>
      </c>
      <c r="JS110" s="80">
        <f t="shared" si="86"/>
        <v>148.78749999999999</v>
      </c>
      <c r="JT110" s="80">
        <f>IV110*Prices!$B$17</f>
        <v>0</v>
      </c>
      <c r="JU110" s="80"/>
      <c r="JV110" s="80"/>
      <c r="JW110" s="80"/>
      <c r="JX110" s="80"/>
      <c r="JY110" s="80"/>
      <c r="JZ110" s="80"/>
      <c r="KA110" s="80"/>
      <c r="KB110" s="80"/>
      <c r="KC110" s="80"/>
      <c r="KD110" s="80"/>
      <c r="KE110" s="80"/>
      <c r="KF110" s="80"/>
      <c r="KG110" s="80"/>
      <c r="KH110" s="80"/>
      <c r="KI110" s="80"/>
      <c r="KJ110" s="80"/>
      <c r="KK110" s="80"/>
      <c r="KL110" s="80"/>
      <c r="KM110" s="80"/>
      <c r="KN110" s="80"/>
      <c r="KO110" s="80"/>
      <c r="KP110" s="80"/>
      <c r="KQ110" s="80"/>
      <c r="KR110" s="80"/>
      <c r="KS110" s="80"/>
      <c r="KT110" s="80"/>
      <c r="KU110" s="80"/>
      <c r="KV110" s="80"/>
      <c r="KW110" s="80"/>
      <c r="KX110" s="80"/>
      <c r="KY110" s="80"/>
      <c r="KZ110" s="80"/>
      <c r="LA110" s="197">
        <v>0</v>
      </c>
      <c r="LB110" s="200">
        <v>0</v>
      </c>
      <c r="LC110" s="82">
        <f t="shared" si="99"/>
        <v>41.76</v>
      </c>
      <c r="LD110" s="82">
        <f t="shared" si="100"/>
        <v>55.44</v>
      </c>
      <c r="LE110" s="82">
        <f t="shared" si="101"/>
        <v>6.875</v>
      </c>
      <c r="LF110" s="82">
        <f t="shared" si="102"/>
        <v>34.884999999999998</v>
      </c>
      <c r="LG110" s="80">
        <f t="shared" si="103"/>
        <v>48.564999999999998</v>
      </c>
      <c r="LH110" s="234">
        <f t="shared" si="104"/>
        <v>0</v>
      </c>
      <c r="LI110" s="73"/>
      <c r="LK110" s="74">
        <v>13.5</v>
      </c>
      <c r="LL110" s="49">
        <v>15</v>
      </c>
      <c r="LM110" s="55">
        <f t="shared" si="117"/>
        <v>1.25</v>
      </c>
      <c r="LN110" s="55">
        <f t="shared" si="88"/>
        <v>3.125</v>
      </c>
      <c r="LO110" s="75"/>
      <c r="LP110" s="75">
        <v>2</v>
      </c>
      <c r="LQ110" s="76">
        <f t="shared" si="119"/>
        <v>0</v>
      </c>
      <c r="LR110" s="75">
        <v>13.5</v>
      </c>
      <c r="LS110" s="77">
        <f>(LR110*1.2)*(Prices!$B$5/32)</f>
        <v>20.25</v>
      </c>
      <c r="LT110" s="82">
        <f>(LR110*1.3)*(Prices!$C$4/32)</f>
        <v>35.1</v>
      </c>
      <c r="LU110" s="82">
        <f>LO110*Prices!$B$2+LP110*Prices!$B$3</f>
        <v>8.1</v>
      </c>
      <c r="LV110" s="79">
        <f>LN110*Prices!$B$9</f>
        <v>18.75</v>
      </c>
      <c r="LW110" s="80">
        <f t="shared" si="89"/>
        <v>82.2</v>
      </c>
      <c r="LX110" s="80">
        <f>LN110*Prices!$B$10</f>
        <v>28.125</v>
      </c>
      <c r="LY110" s="80">
        <f t="shared" si="90"/>
        <v>91.575000000000003</v>
      </c>
      <c r="LZ110" s="80">
        <f>LN110*Prices!$B$11</f>
        <v>31.25</v>
      </c>
      <c r="MA110" s="80">
        <f t="shared" si="91"/>
        <v>94.7</v>
      </c>
      <c r="MB110" s="80">
        <f>LN110*Prices!$B$12</f>
        <v>37.5</v>
      </c>
      <c r="MC110" s="80">
        <f t="shared" si="92"/>
        <v>100.95</v>
      </c>
      <c r="MD110" s="80">
        <f>LN110*Prices!$B$13</f>
        <v>40.625</v>
      </c>
      <c r="ME110" s="80">
        <f t="shared" si="93"/>
        <v>104.075</v>
      </c>
      <c r="MF110" s="80">
        <f>LN110*Prices!$B$14</f>
        <v>48.4375</v>
      </c>
      <c r="MG110" s="80">
        <f t="shared" si="94"/>
        <v>111.8875</v>
      </c>
      <c r="MH110" s="80">
        <f>LN110*Prices!$B$15</f>
        <v>54.6875</v>
      </c>
      <c r="MI110" s="80">
        <f t="shared" si="95"/>
        <v>118.1375</v>
      </c>
      <c r="MJ110" s="80">
        <f>LN110*Prices!$B$16</f>
        <v>76.5625</v>
      </c>
      <c r="MK110" s="80">
        <f t="shared" si="96"/>
        <v>140.01249999999999</v>
      </c>
      <c r="ML110" s="80">
        <f>LN110*Prices!$B$17</f>
        <v>0</v>
      </c>
      <c r="MM110" s="80"/>
      <c r="MN110" s="80"/>
      <c r="MO110" s="80"/>
      <c r="MP110" s="80"/>
      <c r="MQ110" s="80"/>
      <c r="MR110" s="80"/>
      <c r="MS110" s="80"/>
      <c r="MT110" s="80"/>
      <c r="MU110" s="80"/>
      <c r="MV110" s="80"/>
      <c r="MW110" s="80"/>
      <c r="MX110" s="80"/>
      <c r="MY110" s="80"/>
      <c r="MZ110" s="80"/>
      <c r="NA110" s="80"/>
    </row>
    <row r="111" spans="1:365" ht="18" customHeight="1" x14ac:dyDescent="0.25">
      <c r="A111" s="171" t="s">
        <v>218</v>
      </c>
      <c r="B111" s="69" t="s">
        <v>93</v>
      </c>
      <c r="C111" s="69" t="str">
        <f t="shared" si="97"/>
        <v>Base Cab: 1 door - 12"D (16" to 18")</v>
      </c>
      <c r="D111" s="70" t="s">
        <v>216</v>
      </c>
      <c r="E111" s="68" t="s">
        <v>99</v>
      </c>
      <c r="F111" s="268" t="s">
        <v>218</v>
      </c>
      <c r="G111" s="261">
        <f>ROUND(FD111/Prices!$B$27,0)</f>
        <v>243</v>
      </c>
      <c r="H111" s="71">
        <f>G111*Prices!$B$6+G111</f>
        <v>279.45</v>
      </c>
      <c r="I111" s="71">
        <f>ROUND(FF111/Prices!$B$27,0)</f>
        <v>269</v>
      </c>
      <c r="J111" s="71">
        <f>I111*Prices!$B$6+I111</f>
        <v>309.35000000000002</v>
      </c>
      <c r="K111" s="71">
        <f>ROUND(FH111/Prices!$B$27,0)</f>
        <v>278</v>
      </c>
      <c r="L111" s="71">
        <f>K111*Prices!$B$6+K111</f>
        <v>319.7</v>
      </c>
      <c r="M111" s="71">
        <f>ROUND(FJ111/Prices!$B$27,0)</f>
        <v>296</v>
      </c>
      <c r="N111" s="71">
        <f>M111*Prices!$B$6+M111</f>
        <v>340.4</v>
      </c>
      <c r="O111" s="71">
        <f>ROUND(FL111/Prices!$B$27,0)</f>
        <v>305</v>
      </c>
      <c r="P111" s="71">
        <f>O111*Prices!$B$6+O111</f>
        <v>350.75</v>
      </c>
      <c r="Q111" s="71">
        <f>ROUND(FN111/Prices!$B$27,0)</f>
        <v>327</v>
      </c>
      <c r="R111" s="71">
        <f>Q111*Prices!$B$6+Q111</f>
        <v>376.05</v>
      </c>
      <c r="S111" s="71">
        <f>ROUND(FP111/Prices!$B$27,0)</f>
        <v>345</v>
      </c>
      <c r="T111" s="71">
        <f>S111*Prices!$B$6+S111</f>
        <v>396.75</v>
      </c>
      <c r="U111" s="71">
        <f>ROUND(FR111/Prices!$B$27,0)</f>
        <v>408</v>
      </c>
      <c r="V111" s="71">
        <f>U111*Prices!$B$6+U111</f>
        <v>469.2</v>
      </c>
      <c r="W111" s="55"/>
      <c r="X111" s="55"/>
      <c r="Y111" s="55"/>
      <c r="Z111" s="55"/>
      <c r="AA111" s="55"/>
      <c r="AB111" s="71">
        <f>ROUND(HD111/Prices!$B$27,0)</f>
        <v>219</v>
      </c>
      <c r="AC111" s="71">
        <f>AB111*Prices!$B$6+AB111</f>
        <v>251.85</v>
      </c>
      <c r="AD111" s="71">
        <f>ROUND(HF111/Prices!$B$27,0)</f>
        <v>246</v>
      </c>
      <c r="AE111" s="71">
        <f>AD111*Prices!$B$6+AD111</f>
        <v>282.89999999999998</v>
      </c>
      <c r="AF111" s="71">
        <f>ROUND(HH111/Prices!$B$27,0)</f>
        <v>255</v>
      </c>
      <c r="AG111" s="71">
        <f>AF111*Prices!$B$6+AF111</f>
        <v>293.25</v>
      </c>
      <c r="AH111" s="71">
        <f>ROUND(HJ111/Prices!$B$27,0)</f>
        <v>273</v>
      </c>
      <c r="AI111" s="71">
        <f>AH111*Prices!$B$6+AH111</f>
        <v>313.95</v>
      </c>
      <c r="AJ111" s="71">
        <f>ROUND(HL111/Prices!$B$27,0)</f>
        <v>282</v>
      </c>
      <c r="AK111" s="71">
        <f>AJ111*Prices!$B$6+AJ111</f>
        <v>324.3</v>
      </c>
      <c r="AL111" s="71">
        <f>ROUND(HN111/Prices!$B$27,0)</f>
        <v>304</v>
      </c>
      <c r="AM111" s="71">
        <f>AL111*Prices!$B$6+AL111</f>
        <v>349.6</v>
      </c>
      <c r="AN111" s="71">
        <f>ROUND(HP111/Prices!$B$27,0)</f>
        <v>322</v>
      </c>
      <c r="AO111" s="71">
        <f>AN111*Prices!$B$6+AN111</f>
        <v>370.3</v>
      </c>
      <c r="AP111" s="71">
        <f>ROUND(HR111/Prices!$B$27,0)</f>
        <v>384</v>
      </c>
      <c r="AQ111" s="71">
        <f>AP111*Prices!$B$6+AP111</f>
        <v>441.6</v>
      </c>
      <c r="AW111" s="71">
        <f t="shared" si="112"/>
        <v>219</v>
      </c>
      <c r="AX111" s="71">
        <f t="shared" si="112"/>
        <v>251.85</v>
      </c>
      <c r="AY111" s="71">
        <f t="shared" si="112"/>
        <v>246</v>
      </c>
      <c r="AZ111" s="71">
        <f t="shared" si="112"/>
        <v>282.89999999999998</v>
      </c>
      <c r="BA111" s="71">
        <f t="shared" si="112"/>
        <v>255</v>
      </c>
      <c r="BB111" s="71">
        <f t="shared" si="112"/>
        <v>293.25</v>
      </c>
      <c r="BC111" s="71">
        <f t="shared" si="112"/>
        <v>273</v>
      </c>
      <c r="BD111" s="71">
        <f t="shared" si="112"/>
        <v>313.95</v>
      </c>
      <c r="BE111" s="71">
        <f t="shared" si="112"/>
        <v>282</v>
      </c>
      <c r="BF111" s="71">
        <f t="shared" si="112"/>
        <v>324.3</v>
      </c>
      <c r="BG111" s="71">
        <f t="shared" si="112"/>
        <v>304</v>
      </c>
      <c r="BH111" s="71">
        <f t="shared" si="110"/>
        <v>349.6</v>
      </c>
      <c r="BI111" s="71">
        <f t="shared" si="110"/>
        <v>322</v>
      </c>
      <c r="BJ111" s="71">
        <f t="shared" si="110"/>
        <v>370.3</v>
      </c>
      <c r="BK111" s="71">
        <f t="shared" si="110"/>
        <v>384</v>
      </c>
      <c r="BL111" s="71">
        <f t="shared" si="110"/>
        <v>441.6</v>
      </c>
      <c r="BM111" s="55"/>
      <c r="BN111" s="72"/>
      <c r="BO111" s="72"/>
      <c r="BP111" s="72"/>
      <c r="BQ111" s="72"/>
      <c r="BR111" s="72"/>
      <c r="BS111" s="72"/>
      <c r="BT111" s="55"/>
      <c r="BU111" s="71">
        <f>ROUND(JE111/Prices!$B$27,0)</f>
        <v>243</v>
      </c>
      <c r="BV111" s="71">
        <f>BU111*Prices!$B$6+BU111</f>
        <v>279.45</v>
      </c>
      <c r="BW111" s="71">
        <f>ROUND(JG111/Prices!$B$27,0)</f>
        <v>269</v>
      </c>
      <c r="BX111" s="71">
        <f>BW111*Prices!$B$6+BW111</f>
        <v>309.35000000000002</v>
      </c>
      <c r="BY111" s="71">
        <f>ROUND(JI111/Prices!$B$27,0)</f>
        <v>278</v>
      </c>
      <c r="BZ111" s="71">
        <f>BY111*Prices!$B$6+BY111</f>
        <v>319.7</v>
      </c>
      <c r="CA111" s="71">
        <f>ROUND(JK111/Prices!$B$27,0)</f>
        <v>296</v>
      </c>
      <c r="CB111" s="71">
        <f>CA111*Prices!$B$6+CA111</f>
        <v>340.4</v>
      </c>
      <c r="CC111" s="71">
        <f>ROUND(JM111/Prices!$B$27,0)</f>
        <v>305</v>
      </c>
      <c r="CD111" s="71">
        <f>CC111*Prices!$B$6+CC111</f>
        <v>350.75</v>
      </c>
      <c r="CE111" s="71">
        <f>ROUND(JO111/Prices!$B$27,0)</f>
        <v>327</v>
      </c>
      <c r="CF111" s="71">
        <f>CE111*Prices!$B$6+CE111</f>
        <v>376.05</v>
      </c>
      <c r="CG111" s="71">
        <f>ROUND(JQ111/Prices!$B$27,0)</f>
        <v>345</v>
      </c>
      <c r="CH111" s="71">
        <f>CG111*Prices!$B$6+CG111</f>
        <v>396.75</v>
      </c>
      <c r="CI111" s="71">
        <f>ROUND(JS111/Prices!$B$27,0)</f>
        <v>408</v>
      </c>
      <c r="CJ111" s="71">
        <f>CI111*Prices!$B$6+CI111</f>
        <v>469.2</v>
      </c>
      <c r="CK111" s="55"/>
      <c r="CL111" s="55"/>
      <c r="CM111" s="55"/>
      <c r="CN111" s="55"/>
      <c r="CO111" s="55"/>
      <c r="CP111" s="71">
        <f>ROUND(LW111/Prices!$B$27,0)</f>
        <v>219</v>
      </c>
      <c r="CQ111" s="71">
        <f>CP111*Prices!$B$6+CP111</f>
        <v>251.85</v>
      </c>
      <c r="CR111" s="71">
        <f>ROUND(LY111/Prices!$B$27,0)</f>
        <v>246</v>
      </c>
      <c r="CS111" s="71">
        <f>CR111*Prices!$B$6+CR111</f>
        <v>282.89999999999998</v>
      </c>
      <c r="CT111" s="71">
        <f>ROUND(MA111/Prices!$B$27,0)</f>
        <v>255</v>
      </c>
      <c r="CU111" s="71">
        <f>CT111*Prices!$B$6+CT111</f>
        <v>293.25</v>
      </c>
      <c r="CV111" s="71">
        <f>ROUND(MC111/Prices!$B$27,0)</f>
        <v>273</v>
      </c>
      <c r="CW111" s="71">
        <f>CV111*Prices!$B$6+CV111</f>
        <v>313.95</v>
      </c>
      <c r="CX111" s="71">
        <f>ROUND(ME111/Prices!$B$27,0)</f>
        <v>282</v>
      </c>
      <c r="CY111" s="71">
        <f>CX111*Prices!$B$6+CX111</f>
        <v>324.3</v>
      </c>
      <c r="CZ111" s="71">
        <f>ROUND(MG111/Prices!$B$27,0)</f>
        <v>304</v>
      </c>
      <c r="DA111" s="71">
        <f>CZ111*Prices!$B$6+CZ111</f>
        <v>349.6</v>
      </c>
      <c r="DB111" s="71">
        <f>ROUND(MI111/Prices!$B$27,0)</f>
        <v>322</v>
      </c>
      <c r="DC111" s="71">
        <f>DB111*Prices!$B$6+DB111</f>
        <v>370.3</v>
      </c>
      <c r="DD111" s="71">
        <f>ROUND(MK111/Prices!$B$27,0)</f>
        <v>384</v>
      </c>
      <c r="DE111" s="71">
        <f>DD111*Prices!$B$6+DD111</f>
        <v>441.6</v>
      </c>
      <c r="DK111" s="71">
        <f t="shared" si="113"/>
        <v>219</v>
      </c>
      <c r="DL111" s="71">
        <f t="shared" si="113"/>
        <v>251.85</v>
      </c>
      <c r="DM111" s="71">
        <f t="shared" si="113"/>
        <v>246</v>
      </c>
      <c r="DN111" s="71">
        <f t="shared" si="113"/>
        <v>282.89999999999998</v>
      </c>
      <c r="DO111" s="71">
        <f t="shared" si="113"/>
        <v>255</v>
      </c>
      <c r="DP111" s="71">
        <f t="shared" si="113"/>
        <v>293.25</v>
      </c>
      <c r="DQ111" s="71">
        <f t="shared" si="113"/>
        <v>273</v>
      </c>
      <c r="DR111" s="71">
        <f t="shared" si="113"/>
        <v>313.95</v>
      </c>
      <c r="DS111" s="71">
        <f t="shared" si="113"/>
        <v>282</v>
      </c>
      <c r="DT111" s="71">
        <f t="shared" si="113"/>
        <v>324.3</v>
      </c>
      <c r="DU111" s="71">
        <f t="shared" si="113"/>
        <v>304</v>
      </c>
      <c r="DV111" s="71">
        <f t="shared" si="111"/>
        <v>349.6</v>
      </c>
      <c r="DW111" s="71">
        <f t="shared" si="111"/>
        <v>322</v>
      </c>
      <c r="DX111" s="71">
        <f t="shared" si="111"/>
        <v>370.3</v>
      </c>
      <c r="DY111" s="71">
        <f t="shared" si="111"/>
        <v>384</v>
      </c>
      <c r="DZ111" s="71">
        <f t="shared" si="111"/>
        <v>441.6</v>
      </c>
      <c r="EA111" s="55"/>
      <c r="EB111" s="55"/>
      <c r="EC111" s="72"/>
      <c r="ED111" s="72"/>
      <c r="EE111" s="72"/>
      <c r="EF111" s="72"/>
      <c r="EG111" s="72"/>
      <c r="EH111" s="72"/>
      <c r="EI111" s="55"/>
      <c r="EJ111" s="55"/>
      <c r="EK111" s="55"/>
      <c r="EL111" s="55"/>
      <c r="EM111" s="55"/>
      <c r="EN111" s="55"/>
      <c r="EO111" s="73"/>
      <c r="EP111" s="73"/>
      <c r="ER111" s="74">
        <v>15</v>
      </c>
      <c r="ES111" s="49">
        <v>18</v>
      </c>
      <c r="ET111" s="55">
        <f t="shared" si="114"/>
        <v>1.5</v>
      </c>
      <c r="EU111" s="55">
        <f t="shared" si="109"/>
        <v>3.75</v>
      </c>
      <c r="EW111" s="75">
        <v>2</v>
      </c>
      <c r="EY111" s="75">
        <v>15</v>
      </c>
      <c r="EZ111" s="77">
        <f>(EY111*1.2)*(Prices!$B$5/32)</f>
        <v>22.5</v>
      </c>
      <c r="FA111" s="82">
        <f>(EY111*1.3)*(Prices!$B$4/32)</f>
        <v>48.75</v>
      </c>
      <c r="FB111" s="82">
        <f>EV111*Prices!$B$2+EW111*Prices!$B$3</f>
        <v>8.1</v>
      </c>
      <c r="FC111" s="79">
        <f>EU111*Prices!$B$9</f>
        <v>22.5</v>
      </c>
      <c r="FD111" s="80">
        <f t="shared" si="59"/>
        <v>101.85</v>
      </c>
      <c r="FE111" s="80">
        <f>EU111*Prices!$B$10</f>
        <v>33.75</v>
      </c>
      <c r="FF111" s="80">
        <f t="shared" si="60"/>
        <v>113.1</v>
      </c>
      <c r="FG111" s="80">
        <f>EU111*Prices!$B$11</f>
        <v>37.5</v>
      </c>
      <c r="FH111" s="80">
        <f t="shared" si="61"/>
        <v>116.85</v>
      </c>
      <c r="FI111" s="80">
        <f>EU111*Prices!$B$12</f>
        <v>45</v>
      </c>
      <c r="FJ111" s="80">
        <f t="shared" si="62"/>
        <v>124.35</v>
      </c>
      <c r="FK111" s="80">
        <f>EU111*Prices!$B$13</f>
        <v>48.75</v>
      </c>
      <c r="FL111" s="80">
        <f t="shared" si="63"/>
        <v>128.1</v>
      </c>
      <c r="FM111" s="80">
        <f>EU111*Prices!$B$14</f>
        <v>58.125</v>
      </c>
      <c r="FN111" s="80">
        <f t="shared" si="64"/>
        <v>137.47499999999999</v>
      </c>
      <c r="FO111" s="80">
        <f>EU111*Prices!$B$15</f>
        <v>65.625</v>
      </c>
      <c r="FP111" s="80">
        <f t="shared" si="65"/>
        <v>144.97499999999999</v>
      </c>
      <c r="FQ111" s="80">
        <f>EU111*Prices!$B$16</f>
        <v>91.875</v>
      </c>
      <c r="FR111" s="80">
        <f t="shared" si="66"/>
        <v>171.22499999999999</v>
      </c>
      <c r="FS111" s="80">
        <f>EU111*Prices!$B$17</f>
        <v>0</v>
      </c>
      <c r="FT111" s="80"/>
      <c r="FU111" s="80"/>
      <c r="FV111" s="80"/>
      <c r="FW111" s="80"/>
      <c r="FX111" s="80"/>
      <c r="FY111" s="80"/>
      <c r="FZ111" s="80"/>
      <c r="GA111" s="80"/>
      <c r="GB111" s="80"/>
      <c r="GC111" s="80"/>
      <c r="GD111" s="80"/>
      <c r="GE111" s="80"/>
      <c r="GF111" s="80"/>
      <c r="GG111" s="80"/>
      <c r="GH111" s="80"/>
      <c r="GP111" s="73"/>
      <c r="GR111" s="74">
        <v>15</v>
      </c>
      <c r="GS111" s="49">
        <v>18</v>
      </c>
      <c r="GT111" s="55">
        <f t="shared" si="115"/>
        <v>1.5</v>
      </c>
      <c r="GU111" s="55">
        <f t="shared" si="68"/>
        <v>3.75</v>
      </c>
      <c r="GV111" s="75"/>
      <c r="GW111" s="75">
        <v>2</v>
      </c>
      <c r="GX111" s="76"/>
      <c r="GY111" s="75">
        <v>15</v>
      </c>
      <c r="GZ111" s="77">
        <f>(GY111*1.2)*(Prices!$B$5/32)</f>
        <v>22.5</v>
      </c>
      <c r="HA111" s="82">
        <f>(GY111*1.3)*(Prices!$C$4/32)</f>
        <v>39</v>
      </c>
      <c r="HB111" s="82">
        <f>GV111*Prices!$B$2+GW111*Prices!$B$3</f>
        <v>8.1</v>
      </c>
      <c r="HC111" s="79">
        <f>GU111*Prices!$B$9</f>
        <v>22.5</v>
      </c>
      <c r="HD111" s="80">
        <f t="shared" si="69"/>
        <v>92.1</v>
      </c>
      <c r="HE111" s="80">
        <f>GU111*Prices!$B$10</f>
        <v>33.75</v>
      </c>
      <c r="HF111" s="80">
        <f t="shared" si="70"/>
        <v>103.35</v>
      </c>
      <c r="HG111" s="80">
        <f>GU111*Prices!$B$11</f>
        <v>37.5</v>
      </c>
      <c r="HH111" s="80">
        <f t="shared" si="71"/>
        <v>107.1</v>
      </c>
      <c r="HI111" s="80">
        <f>GU111*Prices!$B$12</f>
        <v>45</v>
      </c>
      <c r="HJ111" s="80">
        <f t="shared" si="72"/>
        <v>114.6</v>
      </c>
      <c r="HK111" s="80">
        <f>GU111*Prices!$B$13</f>
        <v>48.75</v>
      </c>
      <c r="HL111" s="80">
        <f t="shared" si="73"/>
        <v>118.35</v>
      </c>
      <c r="HM111" s="80">
        <f>GU111*Prices!$B$14</f>
        <v>58.125</v>
      </c>
      <c r="HN111" s="80">
        <f t="shared" si="74"/>
        <v>127.72499999999999</v>
      </c>
      <c r="HO111" s="80">
        <f>GU111*Prices!$B$15</f>
        <v>65.625</v>
      </c>
      <c r="HP111" s="80">
        <f t="shared" si="75"/>
        <v>135.22499999999999</v>
      </c>
      <c r="HQ111" s="80">
        <f>GU111*Prices!$B$16</f>
        <v>91.875</v>
      </c>
      <c r="HR111" s="80">
        <f t="shared" si="76"/>
        <v>161.47499999999999</v>
      </c>
      <c r="HS111" s="80">
        <f>GU111*Prices!$B$17</f>
        <v>0</v>
      </c>
      <c r="HT111" s="80"/>
      <c r="HU111" s="80"/>
      <c r="HV111" s="80"/>
      <c r="HW111" s="80"/>
      <c r="HX111" s="80"/>
      <c r="HY111" s="80"/>
      <c r="HZ111" s="80"/>
      <c r="IA111" s="80"/>
      <c r="IB111" s="80"/>
      <c r="IC111" s="80"/>
      <c r="ID111" s="80"/>
      <c r="IE111" s="80"/>
      <c r="IF111" s="80"/>
      <c r="IG111" s="80"/>
      <c r="IH111" s="80"/>
      <c r="IP111" s="73"/>
      <c r="IQ111" s="73"/>
      <c r="IS111" s="74">
        <v>15</v>
      </c>
      <c r="IT111" s="49">
        <v>18</v>
      </c>
      <c r="IU111" s="55">
        <f t="shared" si="116"/>
        <v>1.5</v>
      </c>
      <c r="IV111" s="55">
        <f t="shared" si="78"/>
        <v>3.75</v>
      </c>
      <c r="IW111" s="75"/>
      <c r="IX111" s="75">
        <v>2</v>
      </c>
      <c r="IY111" s="76">
        <f t="shared" si="118"/>
        <v>0</v>
      </c>
      <c r="IZ111" s="75">
        <v>15</v>
      </c>
      <c r="JA111" s="77">
        <f>(IZ111*1.2)*(Prices!$B$5/32)</f>
        <v>22.5</v>
      </c>
      <c r="JB111" s="82">
        <f>(IZ111*1.3)*(Prices!$B$4/32)</f>
        <v>48.75</v>
      </c>
      <c r="JC111" s="82">
        <f>IW111*Prices!$B$2+IX111*Prices!$B$3</f>
        <v>8.1</v>
      </c>
      <c r="JD111" s="79">
        <f>IV111*Prices!$B$9</f>
        <v>22.5</v>
      </c>
      <c r="JE111" s="80">
        <f t="shared" si="79"/>
        <v>101.85</v>
      </c>
      <c r="JF111" s="80">
        <f>IV111*Prices!$B$10</f>
        <v>33.75</v>
      </c>
      <c r="JG111" s="80">
        <f t="shared" si="80"/>
        <v>113.1</v>
      </c>
      <c r="JH111" s="80">
        <f>IV111*Prices!$B$11</f>
        <v>37.5</v>
      </c>
      <c r="JI111" s="80">
        <f t="shared" si="81"/>
        <v>116.85</v>
      </c>
      <c r="JJ111" s="80">
        <f>IV111*Prices!$B$12</f>
        <v>45</v>
      </c>
      <c r="JK111" s="80">
        <f t="shared" si="82"/>
        <v>124.35</v>
      </c>
      <c r="JL111" s="80">
        <f>IV111*Prices!$B$13</f>
        <v>48.75</v>
      </c>
      <c r="JM111" s="80">
        <f t="shared" si="83"/>
        <v>128.1</v>
      </c>
      <c r="JN111" s="80">
        <f>IV111*Prices!$B$14</f>
        <v>58.125</v>
      </c>
      <c r="JO111" s="80">
        <f t="shared" si="84"/>
        <v>137.47499999999999</v>
      </c>
      <c r="JP111" s="80">
        <f>IV111*Prices!$B$15</f>
        <v>65.625</v>
      </c>
      <c r="JQ111" s="80">
        <f t="shared" si="85"/>
        <v>144.97499999999999</v>
      </c>
      <c r="JR111" s="80">
        <f>IV111*Prices!$B$16</f>
        <v>91.875</v>
      </c>
      <c r="JS111" s="80">
        <f t="shared" si="86"/>
        <v>171.22499999999999</v>
      </c>
      <c r="JT111" s="80">
        <f>IV111*Prices!$B$17</f>
        <v>0</v>
      </c>
      <c r="JU111" s="80"/>
      <c r="JV111" s="80"/>
      <c r="JW111" s="80"/>
      <c r="JX111" s="80"/>
      <c r="JY111" s="80"/>
      <c r="JZ111" s="80"/>
      <c r="KA111" s="80"/>
      <c r="KB111" s="80"/>
      <c r="KC111" s="80"/>
      <c r="KD111" s="80"/>
      <c r="KE111" s="80"/>
      <c r="KF111" s="80"/>
      <c r="KG111" s="80"/>
      <c r="KH111" s="80"/>
      <c r="KI111" s="80"/>
      <c r="KJ111" s="80"/>
      <c r="KK111" s="80"/>
      <c r="KL111" s="80"/>
      <c r="KM111" s="80"/>
      <c r="KN111" s="80"/>
      <c r="KO111" s="80"/>
      <c r="KP111" s="80"/>
      <c r="KQ111" s="80"/>
      <c r="KR111" s="80"/>
      <c r="KS111" s="80"/>
      <c r="KT111" s="80"/>
      <c r="KU111" s="80"/>
      <c r="KV111" s="80"/>
      <c r="KW111" s="80"/>
      <c r="KX111" s="80"/>
      <c r="KY111" s="80"/>
      <c r="KZ111" s="80"/>
      <c r="LA111" s="197">
        <v>0</v>
      </c>
      <c r="LB111" s="200">
        <v>0</v>
      </c>
      <c r="LC111" s="82">
        <f t="shared" si="99"/>
        <v>45.239999999999995</v>
      </c>
      <c r="LD111" s="82">
        <f t="shared" si="100"/>
        <v>60.06</v>
      </c>
      <c r="LE111" s="82">
        <f t="shared" si="101"/>
        <v>8.25</v>
      </c>
      <c r="LF111" s="82">
        <f t="shared" si="102"/>
        <v>36.989999999999995</v>
      </c>
      <c r="LG111" s="80">
        <f t="shared" si="103"/>
        <v>51.81</v>
      </c>
      <c r="LH111" s="234">
        <f t="shared" si="104"/>
        <v>0</v>
      </c>
      <c r="LI111" s="73"/>
      <c r="LK111" s="74">
        <v>15</v>
      </c>
      <c r="LL111" s="49">
        <v>18</v>
      </c>
      <c r="LM111" s="55">
        <f t="shared" si="117"/>
        <v>1.5</v>
      </c>
      <c r="LN111" s="55">
        <f t="shared" si="88"/>
        <v>3.75</v>
      </c>
      <c r="LO111" s="75"/>
      <c r="LP111" s="75">
        <v>2</v>
      </c>
      <c r="LQ111" s="76">
        <f t="shared" si="119"/>
        <v>0</v>
      </c>
      <c r="LR111" s="75">
        <v>15</v>
      </c>
      <c r="LS111" s="77">
        <f>(LR111*1.2)*(Prices!$B$5/32)</f>
        <v>22.5</v>
      </c>
      <c r="LT111" s="82">
        <f>(LR111*1.3)*(Prices!$C$4/32)</f>
        <v>39</v>
      </c>
      <c r="LU111" s="82">
        <f>LO111*Prices!$B$2+LP111*Prices!$B$3</f>
        <v>8.1</v>
      </c>
      <c r="LV111" s="79">
        <f>LN111*Prices!$B$9</f>
        <v>22.5</v>
      </c>
      <c r="LW111" s="80">
        <f t="shared" si="89"/>
        <v>92.1</v>
      </c>
      <c r="LX111" s="80">
        <f>LN111*Prices!$B$10</f>
        <v>33.75</v>
      </c>
      <c r="LY111" s="80">
        <f t="shared" si="90"/>
        <v>103.35</v>
      </c>
      <c r="LZ111" s="80">
        <f>LN111*Prices!$B$11</f>
        <v>37.5</v>
      </c>
      <c r="MA111" s="80">
        <f t="shared" si="91"/>
        <v>107.1</v>
      </c>
      <c r="MB111" s="80">
        <f>LN111*Prices!$B$12</f>
        <v>45</v>
      </c>
      <c r="MC111" s="80">
        <f t="shared" si="92"/>
        <v>114.6</v>
      </c>
      <c r="MD111" s="80">
        <f>LN111*Prices!$B$13</f>
        <v>48.75</v>
      </c>
      <c r="ME111" s="80">
        <f t="shared" si="93"/>
        <v>118.35</v>
      </c>
      <c r="MF111" s="80">
        <f>LN111*Prices!$B$14</f>
        <v>58.125</v>
      </c>
      <c r="MG111" s="80">
        <f t="shared" si="94"/>
        <v>127.72499999999999</v>
      </c>
      <c r="MH111" s="80">
        <f>LN111*Prices!$B$15</f>
        <v>65.625</v>
      </c>
      <c r="MI111" s="80">
        <f t="shared" si="95"/>
        <v>135.22499999999999</v>
      </c>
      <c r="MJ111" s="80">
        <f>LN111*Prices!$B$16</f>
        <v>91.875</v>
      </c>
      <c r="MK111" s="80">
        <f t="shared" si="96"/>
        <v>161.47499999999999</v>
      </c>
      <c r="ML111" s="80">
        <f>LN111*Prices!$B$17</f>
        <v>0</v>
      </c>
      <c r="MM111" s="80"/>
      <c r="MN111" s="80"/>
      <c r="MO111" s="80"/>
      <c r="MP111" s="80"/>
      <c r="MQ111" s="80"/>
      <c r="MR111" s="80"/>
      <c r="MS111" s="80"/>
      <c r="MT111" s="80"/>
      <c r="MU111" s="80"/>
      <c r="MV111" s="80"/>
      <c r="MW111" s="80"/>
      <c r="MX111" s="80"/>
      <c r="MY111" s="80"/>
      <c r="MZ111" s="80"/>
      <c r="NA111" s="80"/>
    </row>
    <row r="112" spans="1:365" ht="18" customHeight="1" x14ac:dyDescent="0.25">
      <c r="A112" s="171" t="s">
        <v>219</v>
      </c>
      <c r="B112" s="69" t="s">
        <v>93</v>
      </c>
      <c r="C112" s="69" t="str">
        <f t="shared" si="97"/>
        <v>Base Cab: 1 door - 12"D (19" to 21")</v>
      </c>
      <c r="D112" s="70" t="s">
        <v>216</v>
      </c>
      <c r="E112" s="68" t="s">
        <v>101</v>
      </c>
      <c r="F112" s="268" t="s">
        <v>219</v>
      </c>
      <c r="G112" s="261">
        <f>ROUND(FD112/Prices!$B$27,0)</f>
        <v>268</v>
      </c>
      <c r="H112" s="71">
        <f>G112*Prices!$B$6+G112</f>
        <v>308.2</v>
      </c>
      <c r="I112" s="71">
        <f>ROUND(FF112/Prices!$B$27,0)</f>
        <v>300</v>
      </c>
      <c r="J112" s="71">
        <f>I112*Prices!$B$6+I112</f>
        <v>345</v>
      </c>
      <c r="K112" s="71">
        <f>ROUND(FH112/Prices!$B$27,0)</f>
        <v>310</v>
      </c>
      <c r="L112" s="71">
        <f>K112*Prices!$B$6+K112</f>
        <v>356.5</v>
      </c>
      <c r="M112" s="71">
        <f>ROUND(FJ112/Prices!$B$27,0)</f>
        <v>331</v>
      </c>
      <c r="N112" s="71">
        <f>M112*Prices!$B$6+M112</f>
        <v>380.65</v>
      </c>
      <c r="O112" s="71">
        <f>ROUND(FL112/Prices!$B$27,0)</f>
        <v>341</v>
      </c>
      <c r="P112" s="71">
        <f>O112*Prices!$B$6+O112</f>
        <v>392.15</v>
      </c>
      <c r="Q112" s="71">
        <f>ROUND(FN112/Prices!$B$27,0)</f>
        <v>367</v>
      </c>
      <c r="R112" s="71">
        <f>Q112*Prices!$B$6+Q112</f>
        <v>422.05</v>
      </c>
      <c r="S112" s="71">
        <f>ROUND(FP112/Prices!$B$27,0)</f>
        <v>388</v>
      </c>
      <c r="T112" s="71">
        <f>S112*Prices!$B$6+S112</f>
        <v>446.2</v>
      </c>
      <c r="U112" s="71">
        <f>ROUND(FR112/Prices!$B$27,0)</f>
        <v>461</v>
      </c>
      <c r="V112" s="71">
        <f>U112*Prices!$B$6+U112</f>
        <v>530.15</v>
      </c>
      <c r="W112" s="55"/>
      <c r="X112" s="55"/>
      <c r="Y112" s="55"/>
      <c r="Z112" s="55"/>
      <c r="AA112" s="55"/>
      <c r="AB112" s="71">
        <f>ROUND(HD112/Prices!$B$27,0)</f>
        <v>243</v>
      </c>
      <c r="AC112" s="71">
        <f>AB112*Prices!$B$6+AB112</f>
        <v>279.45</v>
      </c>
      <c r="AD112" s="71">
        <f>ROUND(HF112/Prices!$B$27,0)</f>
        <v>274</v>
      </c>
      <c r="AE112" s="71">
        <f>AD112*Prices!$B$6+AD112</f>
        <v>315.10000000000002</v>
      </c>
      <c r="AF112" s="71">
        <f>ROUND(HH112/Prices!$B$27,0)</f>
        <v>285</v>
      </c>
      <c r="AG112" s="71">
        <f>AF112*Prices!$B$6+AF112</f>
        <v>327.75</v>
      </c>
      <c r="AH112" s="71">
        <f>ROUND(HJ112/Prices!$B$27,0)</f>
        <v>305</v>
      </c>
      <c r="AI112" s="71">
        <f>AH112*Prices!$B$6+AH112</f>
        <v>350.75</v>
      </c>
      <c r="AJ112" s="71">
        <f>ROUND(HL112/Prices!$B$27,0)</f>
        <v>316</v>
      </c>
      <c r="AK112" s="71">
        <f>AJ112*Prices!$B$6+AJ112</f>
        <v>363.4</v>
      </c>
      <c r="AL112" s="71">
        <f>ROUND(HN112/Prices!$B$27,0)</f>
        <v>342</v>
      </c>
      <c r="AM112" s="71">
        <f>AL112*Prices!$B$6+AL112</f>
        <v>393.3</v>
      </c>
      <c r="AN112" s="71">
        <f>ROUND(HP112/Prices!$B$27,0)</f>
        <v>363</v>
      </c>
      <c r="AO112" s="71">
        <f>AN112*Prices!$B$6+AN112</f>
        <v>417.45</v>
      </c>
      <c r="AP112" s="71">
        <f>ROUND(HR112/Prices!$B$27,0)</f>
        <v>436</v>
      </c>
      <c r="AQ112" s="71">
        <f>AP112*Prices!$B$6+AP112</f>
        <v>501.4</v>
      </c>
      <c r="AW112" s="71">
        <f t="shared" si="112"/>
        <v>243</v>
      </c>
      <c r="AX112" s="71">
        <f t="shared" si="112"/>
        <v>279.45</v>
      </c>
      <c r="AY112" s="71">
        <f t="shared" si="112"/>
        <v>274</v>
      </c>
      <c r="AZ112" s="71">
        <f t="shared" si="112"/>
        <v>315.10000000000002</v>
      </c>
      <c r="BA112" s="71">
        <f t="shared" si="112"/>
        <v>285</v>
      </c>
      <c r="BB112" s="71">
        <f t="shared" si="112"/>
        <v>327.75</v>
      </c>
      <c r="BC112" s="71">
        <f t="shared" si="112"/>
        <v>305</v>
      </c>
      <c r="BD112" s="71">
        <f t="shared" si="112"/>
        <v>350.75</v>
      </c>
      <c r="BE112" s="71">
        <f t="shared" si="112"/>
        <v>316</v>
      </c>
      <c r="BF112" s="71">
        <f t="shared" si="112"/>
        <v>363.4</v>
      </c>
      <c r="BG112" s="71">
        <f t="shared" si="112"/>
        <v>342</v>
      </c>
      <c r="BH112" s="71">
        <f t="shared" si="110"/>
        <v>393.3</v>
      </c>
      <c r="BI112" s="71">
        <f t="shared" si="110"/>
        <v>363</v>
      </c>
      <c r="BJ112" s="71">
        <f t="shared" si="110"/>
        <v>417.45</v>
      </c>
      <c r="BK112" s="71">
        <f t="shared" si="110"/>
        <v>436</v>
      </c>
      <c r="BL112" s="71">
        <f t="shared" si="110"/>
        <v>501.4</v>
      </c>
      <c r="BM112" s="55"/>
      <c r="BN112" s="72"/>
      <c r="BO112" s="72"/>
      <c r="BP112" s="72"/>
      <c r="BQ112" s="72"/>
      <c r="BR112" s="72"/>
      <c r="BS112" s="72"/>
      <c r="BT112" s="55"/>
      <c r="BU112" s="71">
        <f>ROUND(JE112/Prices!$B$27,0)</f>
        <v>268</v>
      </c>
      <c r="BV112" s="71">
        <f>BU112*Prices!$B$6+BU112</f>
        <v>308.2</v>
      </c>
      <c r="BW112" s="71">
        <f>ROUND(JG112/Prices!$B$27,0)</f>
        <v>300</v>
      </c>
      <c r="BX112" s="71">
        <f>BW112*Prices!$B$6+BW112</f>
        <v>345</v>
      </c>
      <c r="BY112" s="71">
        <f>ROUND(JI112/Prices!$B$27,0)</f>
        <v>310</v>
      </c>
      <c r="BZ112" s="71">
        <f>BY112*Prices!$B$6+BY112</f>
        <v>356.5</v>
      </c>
      <c r="CA112" s="71">
        <f>ROUND(JK112/Prices!$B$27,0)</f>
        <v>331</v>
      </c>
      <c r="CB112" s="71">
        <f>CA112*Prices!$B$6+CA112</f>
        <v>380.65</v>
      </c>
      <c r="CC112" s="71">
        <f>ROUND(JM112/Prices!$B$27,0)</f>
        <v>341</v>
      </c>
      <c r="CD112" s="71">
        <f>CC112*Prices!$B$6+CC112</f>
        <v>392.15</v>
      </c>
      <c r="CE112" s="71">
        <f>ROUND(JO112/Prices!$B$27,0)</f>
        <v>367</v>
      </c>
      <c r="CF112" s="71">
        <f>CE112*Prices!$B$6+CE112</f>
        <v>422.05</v>
      </c>
      <c r="CG112" s="71">
        <f>ROUND(JQ112/Prices!$B$27,0)</f>
        <v>388</v>
      </c>
      <c r="CH112" s="71">
        <f>CG112*Prices!$B$6+CG112</f>
        <v>446.2</v>
      </c>
      <c r="CI112" s="71">
        <f>ROUND(JS112/Prices!$B$27,0)</f>
        <v>461</v>
      </c>
      <c r="CJ112" s="71">
        <f>CI112*Prices!$B$6+CI112</f>
        <v>530.15</v>
      </c>
      <c r="CK112" s="55"/>
      <c r="CL112" s="55"/>
      <c r="CM112" s="55"/>
      <c r="CN112" s="55"/>
      <c r="CO112" s="55"/>
      <c r="CP112" s="71">
        <f>ROUND(LW112/Prices!$B$27,0)</f>
        <v>243</v>
      </c>
      <c r="CQ112" s="71">
        <f>CP112*Prices!$B$6+CP112</f>
        <v>279.45</v>
      </c>
      <c r="CR112" s="71">
        <f>ROUND(LY112/Prices!$B$27,0)</f>
        <v>274</v>
      </c>
      <c r="CS112" s="71">
        <f>CR112*Prices!$B$6+CR112</f>
        <v>315.10000000000002</v>
      </c>
      <c r="CT112" s="71">
        <f>ROUND(MA112/Prices!$B$27,0)</f>
        <v>285</v>
      </c>
      <c r="CU112" s="71">
        <f>CT112*Prices!$B$6+CT112</f>
        <v>327.75</v>
      </c>
      <c r="CV112" s="71">
        <f>ROUND(MC112/Prices!$B$27,0)</f>
        <v>305</v>
      </c>
      <c r="CW112" s="71">
        <f>CV112*Prices!$B$6+CV112</f>
        <v>350.75</v>
      </c>
      <c r="CX112" s="71">
        <f>ROUND(ME112/Prices!$B$27,0)</f>
        <v>316</v>
      </c>
      <c r="CY112" s="71">
        <f>CX112*Prices!$B$6+CX112</f>
        <v>363.4</v>
      </c>
      <c r="CZ112" s="71">
        <f>ROUND(MG112/Prices!$B$27,0)</f>
        <v>342</v>
      </c>
      <c r="DA112" s="71">
        <f>CZ112*Prices!$B$6+CZ112</f>
        <v>393.3</v>
      </c>
      <c r="DB112" s="71">
        <f>ROUND(MI112/Prices!$B$27,0)</f>
        <v>363</v>
      </c>
      <c r="DC112" s="71">
        <f>DB112*Prices!$B$6+DB112</f>
        <v>417.45</v>
      </c>
      <c r="DD112" s="71">
        <f>ROUND(MK112/Prices!$B$27,0)</f>
        <v>436</v>
      </c>
      <c r="DE112" s="71">
        <f>DD112*Prices!$B$6+DD112</f>
        <v>501.4</v>
      </c>
      <c r="DK112" s="71">
        <f t="shared" si="113"/>
        <v>243</v>
      </c>
      <c r="DL112" s="71">
        <f t="shared" si="113"/>
        <v>279.45</v>
      </c>
      <c r="DM112" s="71">
        <f t="shared" si="113"/>
        <v>274</v>
      </c>
      <c r="DN112" s="71">
        <f t="shared" si="113"/>
        <v>315.10000000000002</v>
      </c>
      <c r="DO112" s="71">
        <f t="shared" si="113"/>
        <v>285</v>
      </c>
      <c r="DP112" s="71">
        <f t="shared" si="113"/>
        <v>327.75</v>
      </c>
      <c r="DQ112" s="71">
        <f t="shared" si="113"/>
        <v>305</v>
      </c>
      <c r="DR112" s="71">
        <f t="shared" si="113"/>
        <v>350.75</v>
      </c>
      <c r="DS112" s="71">
        <f t="shared" si="113"/>
        <v>316</v>
      </c>
      <c r="DT112" s="71">
        <f t="shared" si="113"/>
        <v>363.4</v>
      </c>
      <c r="DU112" s="71">
        <f t="shared" si="113"/>
        <v>342</v>
      </c>
      <c r="DV112" s="71">
        <f t="shared" si="111"/>
        <v>393.3</v>
      </c>
      <c r="DW112" s="71">
        <f t="shared" si="111"/>
        <v>363</v>
      </c>
      <c r="DX112" s="71">
        <f t="shared" si="111"/>
        <v>417.45</v>
      </c>
      <c r="DY112" s="71">
        <f t="shared" si="111"/>
        <v>436</v>
      </c>
      <c r="DZ112" s="71">
        <f t="shared" si="111"/>
        <v>501.4</v>
      </c>
      <c r="EA112" s="55"/>
      <c r="EB112" s="55"/>
      <c r="EC112" s="72"/>
      <c r="ED112" s="72"/>
      <c r="EE112" s="72"/>
      <c r="EF112" s="72"/>
      <c r="EG112" s="72"/>
      <c r="EH112" s="72"/>
      <c r="EI112" s="55"/>
      <c r="EJ112" s="55"/>
      <c r="EK112" s="55"/>
      <c r="EL112" s="55"/>
      <c r="EM112" s="55"/>
      <c r="EN112" s="55"/>
      <c r="EO112" s="73"/>
      <c r="EP112" s="73"/>
      <c r="ER112" s="74">
        <v>16.5</v>
      </c>
      <c r="ES112" s="49">
        <v>21</v>
      </c>
      <c r="ET112" s="55">
        <f t="shared" si="114"/>
        <v>1.75</v>
      </c>
      <c r="EU112" s="55">
        <f t="shared" si="109"/>
        <v>4.375</v>
      </c>
      <c r="EW112" s="75">
        <v>2</v>
      </c>
      <c r="EY112" s="75">
        <v>16.5</v>
      </c>
      <c r="EZ112" s="77">
        <f>(EY112*1.2)*(Prices!$B$5/32)</f>
        <v>24.75</v>
      </c>
      <c r="FA112" s="82">
        <f>(EY112*1.3)*(Prices!$B$4/32)</f>
        <v>53.625</v>
      </c>
      <c r="FB112" s="82">
        <f>EV112*Prices!$B$2+EW112*Prices!$B$3</f>
        <v>8.1</v>
      </c>
      <c r="FC112" s="79">
        <f>EU112*Prices!$B$9</f>
        <v>26.25</v>
      </c>
      <c r="FD112" s="80">
        <f t="shared" si="59"/>
        <v>112.72499999999999</v>
      </c>
      <c r="FE112" s="80">
        <f>EU112*Prices!$B$10</f>
        <v>39.375</v>
      </c>
      <c r="FF112" s="80">
        <f t="shared" si="60"/>
        <v>125.85</v>
      </c>
      <c r="FG112" s="80">
        <f>EU112*Prices!$B$11</f>
        <v>43.75</v>
      </c>
      <c r="FH112" s="80">
        <f t="shared" si="61"/>
        <v>130.22499999999999</v>
      </c>
      <c r="FI112" s="80">
        <f>EU112*Prices!$B$12</f>
        <v>52.5</v>
      </c>
      <c r="FJ112" s="80">
        <f t="shared" si="62"/>
        <v>138.97499999999999</v>
      </c>
      <c r="FK112" s="80">
        <f>EU112*Prices!$B$13</f>
        <v>56.875</v>
      </c>
      <c r="FL112" s="80">
        <f t="shared" si="63"/>
        <v>143.35</v>
      </c>
      <c r="FM112" s="80">
        <f>EU112*Prices!$B$14</f>
        <v>67.8125</v>
      </c>
      <c r="FN112" s="80">
        <f t="shared" si="64"/>
        <v>154.28749999999999</v>
      </c>
      <c r="FO112" s="80">
        <f>EU112*Prices!$B$15</f>
        <v>76.5625</v>
      </c>
      <c r="FP112" s="80">
        <f t="shared" si="65"/>
        <v>163.03749999999999</v>
      </c>
      <c r="FQ112" s="80">
        <f>EU112*Prices!$B$16</f>
        <v>107.1875</v>
      </c>
      <c r="FR112" s="80">
        <f t="shared" si="66"/>
        <v>193.66249999999999</v>
      </c>
      <c r="FS112" s="80">
        <f>EU112*Prices!$B$17</f>
        <v>0</v>
      </c>
      <c r="FT112" s="80"/>
      <c r="FU112" s="80"/>
      <c r="FV112" s="80"/>
      <c r="FW112" s="80"/>
      <c r="FX112" s="80"/>
      <c r="FY112" s="80"/>
      <c r="FZ112" s="80"/>
      <c r="GA112" s="80"/>
      <c r="GB112" s="80"/>
      <c r="GC112" s="80"/>
      <c r="GD112" s="80"/>
      <c r="GE112" s="80"/>
      <c r="GF112" s="80"/>
      <c r="GG112" s="80"/>
      <c r="GH112" s="80"/>
      <c r="GP112" s="73"/>
      <c r="GR112" s="74">
        <v>16.5</v>
      </c>
      <c r="GS112" s="49">
        <v>21</v>
      </c>
      <c r="GT112" s="55">
        <f t="shared" si="115"/>
        <v>1.75</v>
      </c>
      <c r="GU112" s="55">
        <f t="shared" si="68"/>
        <v>4.375</v>
      </c>
      <c r="GV112" s="75"/>
      <c r="GW112" s="75">
        <v>2</v>
      </c>
      <c r="GX112" s="76"/>
      <c r="GY112" s="75">
        <v>16.5</v>
      </c>
      <c r="GZ112" s="77">
        <f>(GY112*1.2)*(Prices!$B$5/32)</f>
        <v>24.75</v>
      </c>
      <c r="HA112" s="82">
        <f>(GY112*1.3)*(Prices!$C$4/32)</f>
        <v>42.9</v>
      </c>
      <c r="HB112" s="82">
        <f>GV112*Prices!$B$2+GW112*Prices!$B$3</f>
        <v>8.1</v>
      </c>
      <c r="HC112" s="79">
        <f>GU112*Prices!$B$9</f>
        <v>26.25</v>
      </c>
      <c r="HD112" s="80">
        <f t="shared" si="69"/>
        <v>102</v>
      </c>
      <c r="HE112" s="80">
        <f>GU112*Prices!$B$10</f>
        <v>39.375</v>
      </c>
      <c r="HF112" s="80">
        <f t="shared" si="70"/>
        <v>115.125</v>
      </c>
      <c r="HG112" s="80">
        <f>GU112*Prices!$B$11</f>
        <v>43.75</v>
      </c>
      <c r="HH112" s="80">
        <f t="shared" si="71"/>
        <v>119.5</v>
      </c>
      <c r="HI112" s="80">
        <f>GU112*Prices!$B$12</f>
        <v>52.5</v>
      </c>
      <c r="HJ112" s="80">
        <f t="shared" si="72"/>
        <v>128.25</v>
      </c>
      <c r="HK112" s="80">
        <f>GU112*Prices!$B$13</f>
        <v>56.875</v>
      </c>
      <c r="HL112" s="80">
        <f t="shared" si="73"/>
        <v>132.625</v>
      </c>
      <c r="HM112" s="80">
        <f>GU112*Prices!$B$14</f>
        <v>67.8125</v>
      </c>
      <c r="HN112" s="80">
        <f t="shared" si="74"/>
        <v>143.5625</v>
      </c>
      <c r="HO112" s="80">
        <f>GU112*Prices!$B$15</f>
        <v>76.5625</v>
      </c>
      <c r="HP112" s="80">
        <f t="shared" si="75"/>
        <v>152.3125</v>
      </c>
      <c r="HQ112" s="80">
        <f>GU112*Prices!$B$16</f>
        <v>107.1875</v>
      </c>
      <c r="HR112" s="80">
        <f t="shared" si="76"/>
        <v>182.9375</v>
      </c>
      <c r="HS112" s="80">
        <f>GU112*Prices!$B$17</f>
        <v>0</v>
      </c>
      <c r="HT112" s="80"/>
      <c r="HU112" s="80"/>
      <c r="HV112" s="80"/>
      <c r="HW112" s="80"/>
      <c r="HX112" s="80"/>
      <c r="HY112" s="80"/>
      <c r="HZ112" s="80"/>
      <c r="IA112" s="80"/>
      <c r="IB112" s="80"/>
      <c r="IC112" s="80"/>
      <c r="ID112" s="80"/>
      <c r="IE112" s="80"/>
      <c r="IF112" s="80"/>
      <c r="IG112" s="80"/>
      <c r="IH112" s="80"/>
      <c r="IP112" s="73"/>
      <c r="IQ112" s="73"/>
      <c r="IS112" s="74">
        <v>16.5</v>
      </c>
      <c r="IT112" s="49">
        <v>21</v>
      </c>
      <c r="IU112" s="55">
        <f t="shared" si="116"/>
        <v>1.75</v>
      </c>
      <c r="IV112" s="55">
        <f t="shared" si="78"/>
        <v>4.375</v>
      </c>
      <c r="IW112" s="75"/>
      <c r="IX112" s="75">
        <v>2</v>
      </c>
      <c r="IY112" s="76">
        <f t="shared" si="118"/>
        <v>0</v>
      </c>
      <c r="IZ112" s="75">
        <v>16.5</v>
      </c>
      <c r="JA112" s="77">
        <f>(IZ112*1.2)*(Prices!$B$5/32)</f>
        <v>24.75</v>
      </c>
      <c r="JB112" s="82">
        <f>(IZ112*1.3)*(Prices!$B$4/32)</f>
        <v>53.625</v>
      </c>
      <c r="JC112" s="82">
        <f>IW112*Prices!$B$2+IX112*Prices!$B$3</f>
        <v>8.1</v>
      </c>
      <c r="JD112" s="79">
        <f>IV112*Prices!$B$9</f>
        <v>26.25</v>
      </c>
      <c r="JE112" s="80">
        <f t="shared" si="79"/>
        <v>112.72499999999999</v>
      </c>
      <c r="JF112" s="80">
        <f>IV112*Prices!$B$10</f>
        <v>39.375</v>
      </c>
      <c r="JG112" s="80">
        <f t="shared" si="80"/>
        <v>125.85</v>
      </c>
      <c r="JH112" s="80">
        <f>IV112*Prices!$B$11</f>
        <v>43.75</v>
      </c>
      <c r="JI112" s="80">
        <f t="shared" si="81"/>
        <v>130.22499999999999</v>
      </c>
      <c r="JJ112" s="80">
        <f>IV112*Prices!$B$12</f>
        <v>52.5</v>
      </c>
      <c r="JK112" s="80">
        <f t="shared" si="82"/>
        <v>138.97499999999999</v>
      </c>
      <c r="JL112" s="80">
        <f>IV112*Prices!$B$13</f>
        <v>56.875</v>
      </c>
      <c r="JM112" s="80">
        <f t="shared" si="83"/>
        <v>143.35</v>
      </c>
      <c r="JN112" s="80">
        <f>IV112*Prices!$B$14</f>
        <v>67.8125</v>
      </c>
      <c r="JO112" s="80">
        <f t="shared" si="84"/>
        <v>154.28749999999999</v>
      </c>
      <c r="JP112" s="80">
        <f>IV112*Prices!$B$15</f>
        <v>76.5625</v>
      </c>
      <c r="JQ112" s="80">
        <f t="shared" si="85"/>
        <v>163.03749999999999</v>
      </c>
      <c r="JR112" s="80">
        <f>IV112*Prices!$B$16</f>
        <v>107.1875</v>
      </c>
      <c r="JS112" s="80">
        <f t="shared" si="86"/>
        <v>193.66249999999999</v>
      </c>
      <c r="JT112" s="80">
        <f>IV112*Prices!$B$17</f>
        <v>0</v>
      </c>
      <c r="JU112" s="80"/>
      <c r="JV112" s="80"/>
      <c r="JW112" s="80"/>
      <c r="JX112" s="80"/>
      <c r="JY112" s="80"/>
      <c r="JZ112" s="80"/>
      <c r="KA112" s="80"/>
      <c r="KB112" s="80"/>
      <c r="KC112" s="80"/>
      <c r="KD112" s="80"/>
      <c r="KE112" s="80"/>
      <c r="KF112" s="80"/>
      <c r="KG112" s="80"/>
      <c r="KH112" s="80"/>
      <c r="KI112" s="80"/>
      <c r="KJ112" s="80"/>
      <c r="KK112" s="80"/>
      <c r="KL112" s="80"/>
      <c r="KM112" s="80"/>
      <c r="KN112" s="80"/>
      <c r="KO112" s="80"/>
      <c r="KP112" s="80"/>
      <c r="KQ112" s="80"/>
      <c r="KR112" s="80"/>
      <c r="KS112" s="80"/>
      <c r="KT112" s="80"/>
      <c r="KU112" s="80"/>
      <c r="KV112" s="80"/>
      <c r="KW112" s="80"/>
      <c r="KX112" s="80"/>
      <c r="KY112" s="80"/>
      <c r="KZ112" s="80"/>
      <c r="LA112" s="197">
        <v>0</v>
      </c>
      <c r="LB112" s="200">
        <v>0</v>
      </c>
      <c r="LC112" s="82">
        <f t="shared" si="99"/>
        <v>48.72</v>
      </c>
      <c r="LD112" s="82">
        <f t="shared" si="100"/>
        <v>64.680000000000007</v>
      </c>
      <c r="LE112" s="82">
        <f t="shared" si="101"/>
        <v>9.625</v>
      </c>
      <c r="LF112" s="82">
        <f t="shared" si="102"/>
        <v>39.094999999999999</v>
      </c>
      <c r="LG112" s="80">
        <f t="shared" si="103"/>
        <v>55.055000000000007</v>
      </c>
      <c r="LH112" s="234">
        <f t="shared" si="104"/>
        <v>0</v>
      </c>
      <c r="LI112" s="73"/>
      <c r="LK112" s="74">
        <v>16.5</v>
      </c>
      <c r="LL112" s="49">
        <v>21</v>
      </c>
      <c r="LM112" s="55">
        <f t="shared" si="117"/>
        <v>1.75</v>
      </c>
      <c r="LN112" s="55">
        <f t="shared" si="88"/>
        <v>4.375</v>
      </c>
      <c r="LO112" s="75"/>
      <c r="LP112" s="75">
        <v>2</v>
      </c>
      <c r="LQ112" s="76">
        <f t="shared" si="119"/>
        <v>0</v>
      </c>
      <c r="LR112" s="75">
        <v>16.5</v>
      </c>
      <c r="LS112" s="77">
        <f>(LR112*1.2)*(Prices!$B$5/32)</f>
        <v>24.75</v>
      </c>
      <c r="LT112" s="82">
        <f>(LR112*1.3)*(Prices!$C$4/32)</f>
        <v>42.9</v>
      </c>
      <c r="LU112" s="82">
        <f>LO112*Prices!$B$2+LP112*Prices!$B$3</f>
        <v>8.1</v>
      </c>
      <c r="LV112" s="79">
        <f>LN112*Prices!$B$9</f>
        <v>26.25</v>
      </c>
      <c r="LW112" s="80">
        <f t="shared" si="89"/>
        <v>102</v>
      </c>
      <c r="LX112" s="80">
        <f>LN112*Prices!$B$10</f>
        <v>39.375</v>
      </c>
      <c r="LY112" s="80">
        <f t="shared" si="90"/>
        <v>115.125</v>
      </c>
      <c r="LZ112" s="80">
        <f>LN112*Prices!$B$11</f>
        <v>43.75</v>
      </c>
      <c r="MA112" s="80">
        <f t="shared" si="91"/>
        <v>119.5</v>
      </c>
      <c r="MB112" s="80">
        <f>LN112*Prices!$B$12</f>
        <v>52.5</v>
      </c>
      <c r="MC112" s="80">
        <f t="shared" si="92"/>
        <v>128.25</v>
      </c>
      <c r="MD112" s="80">
        <f>LN112*Prices!$B$13</f>
        <v>56.875</v>
      </c>
      <c r="ME112" s="80">
        <f t="shared" si="93"/>
        <v>132.625</v>
      </c>
      <c r="MF112" s="80">
        <f>LN112*Prices!$B$14</f>
        <v>67.8125</v>
      </c>
      <c r="MG112" s="80">
        <f t="shared" si="94"/>
        <v>143.5625</v>
      </c>
      <c r="MH112" s="80">
        <f>LN112*Prices!$B$15</f>
        <v>76.5625</v>
      </c>
      <c r="MI112" s="80">
        <f t="shared" si="95"/>
        <v>152.3125</v>
      </c>
      <c r="MJ112" s="80">
        <f>LN112*Prices!$B$16</f>
        <v>107.1875</v>
      </c>
      <c r="MK112" s="80">
        <f t="shared" si="96"/>
        <v>182.9375</v>
      </c>
      <c r="ML112" s="80">
        <f>LN112*Prices!$B$17</f>
        <v>0</v>
      </c>
      <c r="MM112" s="80"/>
      <c r="MN112" s="80"/>
      <c r="MO112" s="80"/>
      <c r="MP112" s="80"/>
      <c r="MQ112" s="80"/>
      <c r="MR112" s="80"/>
      <c r="MS112" s="80"/>
      <c r="MT112" s="80"/>
      <c r="MU112" s="80"/>
      <c r="MV112" s="80"/>
      <c r="MW112" s="80"/>
      <c r="MX112" s="80"/>
      <c r="MY112" s="80"/>
      <c r="MZ112" s="80"/>
      <c r="NA112" s="80"/>
    </row>
    <row r="113" spans="1:365" ht="18" customHeight="1" thickBot="1" x14ac:dyDescent="0.3">
      <c r="A113" s="174" t="s">
        <v>220</v>
      </c>
      <c r="B113" s="176" t="s">
        <v>93</v>
      </c>
      <c r="C113" s="176" t="str">
        <f t="shared" si="97"/>
        <v>Base Cab: 1 door - 12"D (22" to 24")</v>
      </c>
      <c r="D113" s="177" t="s">
        <v>216</v>
      </c>
      <c r="E113" s="178" t="s">
        <v>103</v>
      </c>
      <c r="F113" s="271" t="s">
        <v>220</v>
      </c>
      <c r="G113" s="261">
        <f>ROUND(FD113/Prices!$B$27,0)</f>
        <v>294</v>
      </c>
      <c r="H113" s="71">
        <f>G113*Prices!$B$6+G113</f>
        <v>338.1</v>
      </c>
      <c r="I113" s="71">
        <f>ROUND(FF113/Prices!$B$27,0)</f>
        <v>330</v>
      </c>
      <c r="J113" s="71">
        <f>I113*Prices!$B$6+I113</f>
        <v>379.5</v>
      </c>
      <c r="K113" s="71">
        <f>ROUND(FH113/Prices!$B$27,0)</f>
        <v>342</v>
      </c>
      <c r="L113" s="71">
        <f>K113*Prices!$B$6+K113</f>
        <v>393.3</v>
      </c>
      <c r="M113" s="71">
        <f>ROUND(FJ113/Prices!$B$27,0)</f>
        <v>366</v>
      </c>
      <c r="N113" s="71">
        <f>M113*Prices!$B$6+M113</f>
        <v>420.9</v>
      </c>
      <c r="O113" s="71">
        <f>ROUND(FL113/Prices!$B$27,0)</f>
        <v>378</v>
      </c>
      <c r="P113" s="71">
        <f>O113*Prices!$B$6+O113</f>
        <v>434.7</v>
      </c>
      <c r="Q113" s="71">
        <f>ROUND(FN113/Prices!$B$27,0)</f>
        <v>407</v>
      </c>
      <c r="R113" s="71">
        <f>Q113*Prices!$B$6+Q113</f>
        <v>468.05</v>
      </c>
      <c r="S113" s="71">
        <f>ROUND(FP113/Prices!$B$27,0)</f>
        <v>431</v>
      </c>
      <c r="T113" s="71">
        <f>S113*Prices!$B$6+S113</f>
        <v>495.65</v>
      </c>
      <c r="U113" s="71">
        <f>ROUND(FR113/Prices!$B$27,0)</f>
        <v>515</v>
      </c>
      <c r="V113" s="71">
        <f>U113*Prices!$B$6+U113</f>
        <v>592.25</v>
      </c>
      <c r="W113" s="55"/>
      <c r="X113" s="55"/>
      <c r="Y113" s="55"/>
      <c r="Z113" s="55"/>
      <c r="AA113" s="55"/>
      <c r="AB113" s="71">
        <f>ROUND(HD113/Prices!$B$27,0)</f>
        <v>266</v>
      </c>
      <c r="AC113" s="71">
        <f>AB113*Prices!$B$6+AB113</f>
        <v>305.89999999999998</v>
      </c>
      <c r="AD113" s="71">
        <f>ROUND(HF113/Prices!$B$27,0)</f>
        <v>302</v>
      </c>
      <c r="AE113" s="71">
        <f>AD113*Prices!$B$6+AD113</f>
        <v>347.3</v>
      </c>
      <c r="AF113" s="71">
        <f>ROUND(HH113/Prices!$B$27,0)</f>
        <v>314</v>
      </c>
      <c r="AG113" s="71">
        <f>AF113*Prices!$B$6+AF113</f>
        <v>361.1</v>
      </c>
      <c r="AH113" s="71">
        <f>ROUND(HJ113/Prices!$B$27,0)</f>
        <v>338</v>
      </c>
      <c r="AI113" s="71">
        <f>AH113*Prices!$B$6+AH113</f>
        <v>388.7</v>
      </c>
      <c r="AJ113" s="71">
        <f>ROUND(HL113/Prices!$B$27,0)</f>
        <v>350</v>
      </c>
      <c r="AK113" s="71">
        <f>AJ113*Prices!$B$6+AJ113</f>
        <v>402.5</v>
      </c>
      <c r="AL113" s="71">
        <f>ROUND(HN113/Prices!$B$27,0)</f>
        <v>380</v>
      </c>
      <c r="AM113" s="71">
        <f>AL113*Prices!$B$6+AL113</f>
        <v>437</v>
      </c>
      <c r="AN113" s="71">
        <f>ROUND(HP113/Prices!$B$27,0)</f>
        <v>403</v>
      </c>
      <c r="AO113" s="71">
        <f>AN113*Prices!$B$6+AN113</f>
        <v>463.45</v>
      </c>
      <c r="AP113" s="71">
        <f>ROUND(HR113/Prices!$B$27,0)</f>
        <v>487</v>
      </c>
      <c r="AQ113" s="71">
        <f>AP113*Prices!$B$6+AP113</f>
        <v>560.04999999999995</v>
      </c>
      <c r="AW113" s="71">
        <f t="shared" si="112"/>
        <v>266</v>
      </c>
      <c r="AX113" s="71">
        <f t="shared" si="112"/>
        <v>305.89999999999998</v>
      </c>
      <c r="AY113" s="71">
        <f t="shared" si="112"/>
        <v>302</v>
      </c>
      <c r="AZ113" s="71">
        <f t="shared" si="112"/>
        <v>347.3</v>
      </c>
      <c r="BA113" s="71">
        <f t="shared" si="112"/>
        <v>314</v>
      </c>
      <c r="BB113" s="71">
        <f t="shared" si="112"/>
        <v>361.1</v>
      </c>
      <c r="BC113" s="71">
        <f t="shared" si="112"/>
        <v>338</v>
      </c>
      <c r="BD113" s="71">
        <f t="shared" si="112"/>
        <v>388.7</v>
      </c>
      <c r="BE113" s="71">
        <f t="shared" si="112"/>
        <v>350</v>
      </c>
      <c r="BF113" s="71">
        <f t="shared" si="112"/>
        <v>402.5</v>
      </c>
      <c r="BG113" s="71">
        <f t="shared" si="112"/>
        <v>380</v>
      </c>
      <c r="BH113" s="71">
        <f t="shared" si="110"/>
        <v>437</v>
      </c>
      <c r="BI113" s="71">
        <f t="shared" si="110"/>
        <v>403</v>
      </c>
      <c r="BJ113" s="71">
        <f t="shared" si="110"/>
        <v>463.45</v>
      </c>
      <c r="BK113" s="71">
        <f t="shared" si="110"/>
        <v>487</v>
      </c>
      <c r="BL113" s="71">
        <f t="shared" si="110"/>
        <v>560.04999999999995</v>
      </c>
      <c r="BM113" s="55"/>
      <c r="BN113" s="72"/>
      <c r="BO113" s="72"/>
      <c r="BP113" s="72"/>
      <c r="BQ113" s="72"/>
      <c r="BR113" s="72"/>
      <c r="BS113" s="72"/>
      <c r="BT113" s="55"/>
      <c r="BU113" s="71">
        <f>ROUND(JE113/Prices!$B$27,0)</f>
        <v>294</v>
      </c>
      <c r="BV113" s="71">
        <f>BU113*Prices!$B$6+BU113</f>
        <v>338.1</v>
      </c>
      <c r="BW113" s="71">
        <f>ROUND(JG113/Prices!$B$27,0)</f>
        <v>330</v>
      </c>
      <c r="BX113" s="71">
        <f>BW113*Prices!$B$6+BW113</f>
        <v>379.5</v>
      </c>
      <c r="BY113" s="71">
        <f>ROUND(JI113/Prices!$B$27,0)</f>
        <v>342</v>
      </c>
      <c r="BZ113" s="71">
        <f>BY113*Prices!$B$6+BY113</f>
        <v>393.3</v>
      </c>
      <c r="CA113" s="71">
        <f>ROUND(JK113/Prices!$B$27,0)</f>
        <v>366</v>
      </c>
      <c r="CB113" s="71">
        <f>CA113*Prices!$B$6+CA113</f>
        <v>420.9</v>
      </c>
      <c r="CC113" s="71">
        <f>ROUND(JM113/Prices!$B$27,0)</f>
        <v>378</v>
      </c>
      <c r="CD113" s="71">
        <f>CC113*Prices!$B$6+CC113</f>
        <v>434.7</v>
      </c>
      <c r="CE113" s="71">
        <f>ROUND(JO113/Prices!$B$27,0)</f>
        <v>407</v>
      </c>
      <c r="CF113" s="71">
        <f>CE113*Prices!$B$6+CE113</f>
        <v>468.05</v>
      </c>
      <c r="CG113" s="71">
        <f>ROUND(JQ113/Prices!$B$27,0)</f>
        <v>431</v>
      </c>
      <c r="CH113" s="71">
        <f>CG113*Prices!$B$6+CG113</f>
        <v>495.65</v>
      </c>
      <c r="CI113" s="71">
        <f>ROUND(JS113/Prices!$B$27,0)</f>
        <v>515</v>
      </c>
      <c r="CJ113" s="71">
        <f>CI113*Prices!$B$6+CI113</f>
        <v>592.25</v>
      </c>
      <c r="CK113" s="55"/>
      <c r="CL113" s="55"/>
      <c r="CM113" s="55"/>
      <c r="CN113" s="55"/>
      <c r="CO113" s="55"/>
      <c r="CP113" s="71">
        <f>ROUND(LW113/Prices!$B$27,0)</f>
        <v>266</v>
      </c>
      <c r="CQ113" s="71">
        <f>CP113*Prices!$B$6+CP113</f>
        <v>305.89999999999998</v>
      </c>
      <c r="CR113" s="71">
        <f>ROUND(LY113/Prices!$B$27,0)</f>
        <v>302</v>
      </c>
      <c r="CS113" s="71">
        <f>CR113*Prices!$B$6+CR113</f>
        <v>347.3</v>
      </c>
      <c r="CT113" s="71">
        <f>ROUND(MA113/Prices!$B$27,0)</f>
        <v>314</v>
      </c>
      <c r="CU113" s="71">
        <f>CT113*Prices!$B$6+CT113</f>
        <v>361.1</v>
      </c>
      <c r="CV113" s="71">
        <f>ROUND(MC113/Prices!$B$27,0)</f>
        <v>338</v>
      </c>
      <c r="CW113" s="71">
        <f>CV113*Prices!$B$6+CV113</f>
        <v>388.7</v>
      </c>
      <c r="CX113" s="71">
        <f>ROUND(ME113/Prices!$B$27,0)</f>
        <v>350</v>
      </c>
      <c r="CY113" s="71">
        <f>CX113*Prices!$B$6+CX113</f>
        <v>402.5</v>
      </c>
      <c r="CZ113" s="71">
        <f>ROUND(MG113/Prices!$B$27,0)</f>
        <v>380</v>
      </c>
      <c r="DA113" s="71">
        <f>CZ113*Prices!$B$6+CZ113</f>
        <v>437</v>
      </c>
      <c r="DB113" s="71">
        <f>ROUND(MI113/Prices!$B$27,0)</f>
        <v>403</v>
      </c>
      <c r="DC113" s="71">
        <f>DB113*Prices!$B$6+DB113</f>
        <v>463.45</v>
      </c>
      <c r="DD113" s="71">
        <f>ROUND(MK113/Prices!$B$27,0)</f>
        <v>487</v>
      </c>
      <c r="DE113" s="71">
        <f>DD113*Prices!$B$6+DD113</f>
        <v>560.04999999999995</v>
      </c>
      <c r="DK113" s="71">
        <f t="shared" si="113"/>
        <v>266</v>
      </c>
      <c r="DL113" s="71">
        <f t="shared" si="113"/>
        <v>305.89999999999998</v>
      </c>
      <c r="DM113" s="71">
        <f t="shared" si="113"/>
        <v>302</v>
      </c>
      <c r="DN113" s="71">
        <f t="shared" si="113"/>
        <v>347.3</v>
      </c>
      <c r="DO113" s="71">
        <f t="shared" si="113"/>
        <v>314</v>
      </c>
      <c r="DP113" s="71">
        <f t="shared" si="113"/>
        <v>361.1</v>
      </c>
      <c r="DQ113" s="71">
        <f t="shared" si="113"/>
        <v>338</v>
      </c>
      <c r="DR113" s="71">
        <f t="shared" si="113"/>
        <v>388.7</v>
      </c>
      <c r="DS113" s="71">
        <f t="shared" si="113"/>
        <v>350</v>
      </c>
      <c r="DT113" s="71">
        <f t="shared" si="113"/>
        <v>402.5</v>
      </c>
      <c r="DU113" s="71">
        <f t="shared" si="113"/>
        <v>380</v>
      </c>
      <c r="DV113" s="71">
        <f t="shared" si="111"/>
        <v>437</v>
      </c>
      <c r="DW113" s="71">
        <f t="shared" si="111"/>
        <v>403</v>
      </c>
      <c r="DX113" s="71">
        <f t="shared" si="111"/>
        <v>463.45</v>
      </c>
      <c r="DY113" s="71">
        <f t="shared" si="111"/>
        <v>487</v>
      </c>
      <c r="DZ113" s="71">
        <f t="shared" si="111"/>
        <v>560.04999999999995</v>
      </c>
      <c r="EA113" s="55"/>
      <c r="EB113" s="55"/>
      <c r="EC113" s="72"/>
      <c r="ED113" s="72"/>
      <c r="EE113" s="72"/>
      <c r="EF113" s="72"/>
      <c r="EG113" s="72"/>
      <c r="EH113" s="72"/>
      <c r="EI113" s="55"/>
      <c r="EJ113" s="55"/>
      <c r="EK113" s="55"/>
      <c r="EL113" s="55"/>
      <c r="EM113" s="55"/>
      <c r="EN113" s="55"/>
      <c r="EO113" s="73"/>
      <c r="EP113" s="73"/>
      <c r="ER113" s="74">
        <v>18</v>
      </c>
      <c r="ES113" s="49">
        <v>24</v>
      </c>
      <c r="ET113" s="55">
        <f t="shared" si="114"/>
        <v>2</v>
      </c>
      <c r="EU113" s="55">
        <f t="shared" si="109"/>
        <v>5</v>
      </c>
      <c r="EW113" s="75">
        <v>2</v>
      </c>
      <c r="EY113" s="75">
        <v>18</v>
      </c>
      <c r="EZ113" s="77">
        <f>(EY113*1.2)*(Prices!$B$5/32)</f>
        <v>26.999999999999996</v>
      </c>
      <c r="FA113" s="82">
        <f>(EY113*1.3)*(Prices!$B$4/32)</f>
        <v>58.500000000000007</v>
      </c>
      <c r="FB113" s="82">
        <f>EV113*Prices!$B$2+EW113*Prices!$B$3</f>
        <v>8.1</v>
      </c>
      <c r="FC113" s="79">
        <f>EU113*Prices!$B$9</f>
        <v>30</v>
      </c>
      <c r="FD113" s="80">
        <f t="shared" si="59"/>
        <v>123.60000000000001</v>
      </c>
      <c r="FE113" s="80">
        <f>EU113*Prices!$B$10</f>
        <v>45</v>
      </c>
      <c r="FF113" s="80">
        <f t="shared" si="60"/>
        <v>138.6</v>
      </c>
      <c r="FG113" s="80">
        <f>EU113*Prices!$B$11</f>
        <v>50</v>
      </c>
      <c r="FH113" s="80">
        <f t="shared" si="61"/>
        <v>143.6</v>
      </c>
      <c r="FI113" s="80">
        <f>EU113*Prices!$B$12</f>
        <v>60</v>
      </c>
      <c r="FJ113" s="80">
        <f t="shared" si="62"/>
        <v>153.6</v>
      </c>
      <c r="FK113" s="80">
        <f>EU113*Prices!$B$13</f>
        <v>65</v>
      </c>
      <c r="FL113" s="80">
        <f t="shared" si="63"/>
        <v>158.6</v>
      </c>
      <c r="FM113" s="80">
        <f>EU113*Prices!$B$14</f>
        <v>77.5</v>
      </c>
      <c r="FN113" s="80">
        <f t="shared" si="64"/>
        <v>171.1</v>
      </c>
      <c r="FO113" s="80">
        <f>EU113*Prices!$B$15</f>
        <v>87.5</v>
      </c>
      <c r="FP113" s="80">
        <f t="shared" si="65"/>
        <v>181.1</v>
      </c>
      <c r="FQ113" s="80">
        <f>EU113*Prices!$B$16</f>
        <v>122.5</v>
      </c>
      <c r="FR113" s="80">
        <f t="shared" si="66"/>
        <v>216.1</v>
      </c>
      <c r="FS113" s="80">
        <f>EU113*Prices!$B$17</f>
        <v>0</v>
      </c>
      <c r="FT113" s="80"/>
      <c r="FU113" s="80"/>
      <c r="FV113" s="80"/>
      <c r="FW113" s="80"/>
      <c r="FX113" s="80"/>
      <c r="FY113" s="80"/>
      <c r="FZ113" s="80"/>
      <c r="GA113" s="80"/>
      <c r="GB113" s="80"/>
      <c r="GC113" s="80"/>
      <c r="GD113" s="80"/>
      <c r="GE113" s="80"/>
      <c r="GF113" s="80"/>
      <c r="GG113" s="80"/>
      <c r="GH113" s="80"/>
      <c r="GP113" s="73"/>
      <c r="GR113" s="74">
        <v>18</v>
      </c>
      <c r="GS113" s="49">
        <v>24</v>
      </c>
      <c r="GT113" s="55">
        <f t="shared" si="115"/>
        <v>2</v>
      </c>
      <c r="GU113" s="55">
        <f t="shared" si="68"/>
        <v>5</v>
      </c>
      <c r="GV113" s="75"/>
      <c r="GW113" s="75">
        <v>2</v>
      </c>
      <c r="GX113" s="76"/>
      <c r="GY113" s="75">
        <v>18</v>
      </c>
      <c r="GZ113" s="77">
        <f>(GY113*1.2)*(Prices!$B$5/32)</f>
        <v>26.999999999999996</v>
      </c>
      <c r="HA113" s="82">
        <f>(GY113*1.3)*(Prices!$C$4/32)</f>
        <v>46.800000000000004</v>
      </c>
      <c r="HB113" s="82">
        <f>GV113*Prices!$B$2+GW113*Prices!$B$3</f>
        <v>8.1</v>
      </c>
      <c r="HC113" s="79">
        <f>GU113*Prices!$B$9</f>
        <v>30</v>
      </c>
      <c r="HD113" s="80">
        <f t="shared" si="69"/>
        <v>111.9</v>
      </c>
      <c r="HE113" s="80">
        <f>GU113*Prices!$B$10</f>
        <v>45</v>
      </c>
      <c r="HF113" s="80">
        <f t="shared" si="70"/>
        <v>126.9</v>
      </c>
      <c r="HG113" s="80">
        <f>GU113*Prices!$B$11</f>
        <v>50</v>
      </c>
      <c r="HH113" s="80">
        <f t="shared" si="71"/>
        <v>131.9</v>
      </c>
      <c r="HI113" s="80">
        <f>GU113*Prices!$B$12</f>
        <v>60</v>
      </c>
      <c r="HJ113" s="80">
        <f t="shared" si="72"/>
        <v>141.9</v>
      </c>
      <c r="HK113" s="80">
        <f>GU113*Prices!$B$13</f>
        <v>65</v>
      </c>
      <c r="HL113" s="80">
        <f t="shared" si="73"/>
        <v>146.9</v>
      </c>
      <c r="HM113" s="80">
        <f>GU113*Prices!$B$14</f>
        <v>77.5</v>
      </c>
      <c r="HN113" s="80">
        <f t="shared" si="74"/>
        <v>159.4</v>
      </c>
      <c r="HO113" s="80">
        <f>GU113*Prices!$B$15</f>
        <v>87.5</v>
      </c>
      <c r="HP113" s="80">
        <f t="shared" si="75"/>
        <v>169.4</v>
      </c>
      <c r="HQ113" s="80">
        <f>GU113*Prices!$B$16</f>
        <v>122.5</v>
      </c>
      <c r="HR113" s="80">
        <f t="shared" si="76"/>
        <v>204.4</v>
      </c>
      <c r="HS113" s="80">
        <f>GU113*Prices!$B$17</f>
        <v>0</v>
      </c>
      <c r="HT113" s="80"/>
      <c r="HU113" s="80"/>
      <c r="HV113" s="80"/>
      <c r="HW113" s="80"/>
      <c r="HX113" s="80"/>
      <c r="HY113" s="80"/>
      <c r="HZ113" s="80"/>
      <c r="IA113" s="80"/>
      <c r="IB113" s="80"/>
      <c r="IC113" s="80"/>
      <c r="ID113" s="80"/>
      <c r="IE113" s="80"/>
      <c r="IF113" s="80"/>
      <c r="IG113" s="80"/>
      <c r="IH113" s="80"/>
      <c r="IP113" s="73"/>
      <c r="IQ113" s="73"/>
      <c r="IS113" s="74">
        <v>18</v>
      </c>
      <c r="IT113" s="49">
        <v>24</v>
      </c>
      <c r="IU113" s="55">
        <f t="shared" si="116"/>
        <v>2</v>
      </c>
      <c r="IV113" s="55">
        <f t="shared" si="78"/>
        <v>5</v>
      </c>
      <c r="IW113" s="75"/>
      <c r="IX113" s="75">
        <v>2</v>
      </c>
      <c r="IY113" s="76">
        <f t="shared" si="118"/>
        <v>0</v>
      </c>
      <c r="IZ113" s="75">
        <v>18</v>
      </c>
      <c r="JA113" s="77">
        <f>(IZ113*1.2)*(Prices!$B$5/32)</f>
        <v>26.999999999999996</v>
      </c>
      <c r="JB113" s="82">
        <f>(IZ113*1.3)*(Prices!$B$4/32)</f>
        <v>58.500000000000007</v>
      </c>
      <c r="JC113" s="82">
        <f>IW113*Prices!$B$2+IX113*Prices!$B$3</f>
        <v>8.1</v>
      </c>
      <c r="JD113" s="79">
        <f>IV113*Prices!$B$9</f>
        <v>30</v>
      </c>
      <c r="JE113" s="80">
        <f t="shared" si="79"/>
        <v>123.60000000000001</v>
      </c>
      <c r="JF113" s="80">
        <f>IV113*Prices!$B$10</f>
        <v>45</v>
      </c>
      <c r="JG113" s="80">
        <f t="shared" si="80"/>
        <v>138.6</v>
      </c>
      <c r="JH113" s="80">
        <f>IV113*Prices!$B$11</f>
        <v>50</v>
      </c>
      <c r="JI113" s="80">
        <f t="shared" si="81"/>
        <v>143.6</v>
      </c>
      <c r="JJ113" s="80">
        <f>IV113*Prices!$B$12</f>
        <v>60</v>
      </c>
      <c r="JK113" s="80">
        <f t="shared" si="82"/>
        <v>153.6</v>
      </c>
      <c r="JL113" s="80">
        <f>IV113*Prices!$B$13</f>
        <v>65</v>
      </c>
      <c r="JM113" s="80">
        <f t="shared" si="83"/>
        <v>158.6</v>
      </c>
      <c r="JN113" s="80">
        <f>IV113*Prices!$B$14</f>
        <v>77.5</v>
      </c>
      <c r="JO113" s="80">
        <f t="shared" si="84"/>
        <v>171.1</v>
      </c>
      <c r="JP113" s="80">
        <f>IV113*Prices!$B$15</f>
        <v>87.5</v>
      </c>
      <c r="JQ113" s="80">
        <f t="shared" si="85"/>
        <v>181.1</v>
      </c>
      <c r="JR113" s="80">
        <f>IV113*Prices!$B$16</f>
        <v>122.5</v>
      </c>
      <c r="JS113" s="80">
        <f t="shared" si="86"/>
        <v>216.1</v>
      </c>
      <c r="JT113" s="80">
        <f>IV113*Prices!$B$17</f>
        <v>0</v>
      </c>
      <c r="JU113" s="80"/>
      <c r="JV113" s="80"/>
      <c r="JW113" s="80"/>
      <c r="JX113" s="80"/>
      <c r="JY113" s="80"/>
      <c r="JZ113" s="80"/>
      <c r="KA113" s="80"/>
      <c r="KB113" s="80"/>
      <c r="KC113" s="80"/>
      <c r="KD113" s="80"/>
      <c r="KE113" s="80"/>
      <c r="KF113" s="80"/>
      <c r="KG113" s="80"/>
      <c r="KH113" s="80"/>
      <c r="KI113" s="80"/>
      <c r="KJ113" s="80"/>
      <c r="KK113" s="80"/>
      <c r="KL113" s="80"/>
      <c r="KM113" s="80"/>
      <c r="KN113" s="80"/>
      <c r="KO113" s="80"/>
      <c r="KP113" s="80"/>
      <c r="KQ113" s="80"/>
      <c r="KR113" s="80"/>
      <c r="KS113" s="80"/>
      <c r="KT113" s="80"/>
      <c r="KU113" s="80"/>
      <c r="KV113" s="80"/>
      <c r="KW113" s="80"/>
      <c r="KX113" s="80"/>
      <c r="KY113" s="80"/>
      <c r="KZ113" s="80"/>
      <c r="LA113" s="197">
        <v>0</v>
      </c>
      <c r="LB113" s="200">
        <v>0</v>
      </c>
      <c r="LC113" s="82">
        <f t="shared" si="99"/>
        <v>52.199999999999996</v>
      </c>
      <c r="LD113" s="82">
        <f t="shared" si="100"/>
        <v>69.3</v>
      </c>
      <c r="LE113" s="82">
        <f t="shared" si="101"/>
        <v>11</v>
      </c>
      <c r="LF113" s="82">
        <f t="shared" si="102"/>
        <v>41.199999999999996</v>
      </c>
      <c r="LG113" s="80">
        <f t="shared" si="103"/>
        <v>58.3</v>
      </c>
      <c r="LH113" s="234">
        <f t="shared" si="104"/>
        <v>0</v>
      </c>
      <c r="LI113" s="73"/>
      <c r="LK113" s="74">
        <v>18</v>
      </c>
      <c r="LL113" s="49">
        <v>24</v>
      </c>
      <c r="LM113" s="55">
        <f t="shared" si="117"/>
        <v>2</v>
      </c>
      <c r="LN113" s="55">
        <f t="shared" si="88"/>
        <v>5</v>
      </c>
      <c r="LO113" s="75"/>
      <c r="LP113" s="75">
        <v>2</v>
      </c>
      <c r="LQ113" s="76">
        <f t="shared" si="119"/>
        <v>0</v>
      </c>
      <c r="LR113" s="75">
        <v>18</v>
      </c>
      <c r="LS113" s="77">
        <f>(LR113*1.2)*(Prices!$B$5/32)</f>
        <v>26.999999999999996</v>
      </c>
      <c r="LT113" s="82">
        <f>(LR113*1.3)*(Prices!$C$4/32)</f>
        <v>46.800000000000004</v>
      </c>
      <c r="LU113" s="82">
        <f>LO113*Prices!$B$2+LP113*Prices!$B$3</f>
        <v>8.1</v>
      </c>
      <c r="LV113" s="79">
        <f>LN113*Prices!$B$9</f>
        <v>30</v>
      </c>
      <c r="LW113" s="80">
        <f t="shared" si="89"/>
        <v>111.9</v>
      </c>
      <c r="LX113" s="80">
        <f>LN113*Prices!$B$10</f>
        <v>45</v>
      </c>
      <c r="LY113" s="80">
        <f t="shared" si="90"/>
        <v>126.9</v>
      </c>
      <c r="LZ113" s="80">
        <f>LN113*Prices!$B$11</f>
        <v>50</v>
      </c>
      <c r="MA113" s="80">
        <f t="shared" si="91"/>
        <v>131.9</v>
      </c>
      <c r="MB113" s="80">
        <f>LN113*Prices!$B$12</f>
        <v>60</v>
      </c>
      <c r="MC113" s="80">
        <f t="shared" si="92"/>
        <v>141.9</v>
      </c>
      <c r="MD113" s="80">
        <f>LN113*Prices!$B$13</f>
        <v>65</v>
      </c>
      <c r="ME113" s="80">
        <f t="shared" si="93"/>
        <v>146.9</v>
      </c>
      <c r="MF113" s="80">
        <f>LN113*Prices!$B$14</f>
        <v>77.5</v>
      </c>
      <c r="MG113" s="80">
        <f t="shared" si="94"/>
        <v>159.4</v>
      </c>
      <c r="MH113" s="80">
        <f>LN113*Prices!$B$15</f>
        <v>87.5</v>
      </c>
      <c r="MI113" s="80">
        <f t="shared" si="95"/>
        <v>169.4</v>
      </c>
      <c r="MJ113" s="80">
        <f>LN113*Prices!$B$16</f>
        <v>122.5</v>
      </c>
      <c r="MK113" s="80">
        <f t="shared" si="96"/>
        <v>204.4</v>
      </c>
      <c r="ML113" s="80">
        <f>LN113*Prices!$B$17</f>
        <v>0</v>
      </c>
      <c r="MM113" s="80"/>
      <c r="MN113" s="80"/>
      <c r="MO113" s="80"/>
      <c r="MP113" s="80"/>
      <c r="MQ113" s="80"/>
      <c r="MR113" s="80"/>
      <c r="MS113" s="80"/>
      <c r="MT113" s="80"/>
      <c r="MU113" s="80"/>
      <c r="MV113" s="80"/>
      <c r="MW113" s="80"/>
      <c r="MX113" s="80"/>
      <c r="MY113" s="80"/>
      <c r="MZ113" s="80"/>
      <c r="NA113" s="80"/>
    </row>
    <row r="114" spans="1:365" ht="18" customHeight="1" thickBot="1" x14ac:dyDescent="0.3">
      <c r="A114" s="282"/>
      <c r="B114" s="278"/>
      <c r="C114" s="278"/>
      <c r="D114" s="279"/>
      <c r="E114" s="280"/>
      <c r="F114" s="284"/>
      <c r="G114" s="26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55"/>
      <c r="X114" s="55"/>
      <c r="Y114" s="55"/>
      <c r="Z114" s="55"/>
      <c r="AA114" s="55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55"/>
      <c r="BN114" s="72"/>
      <c r="BO114" s="72"/>
      <c r="BP114" s="72"/>
      <c r="BQ114" s="72"/>
      <c r="BR114" s="72"/>
      <c r="BS114" s="72"/>
      <c r="BT114" s="55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55"/>
      <c r="CL114" s="55"/>
      <c r="CM114" s="55"/>
      <c r="CN114" s="55"/>
      <c r="CO114" s="55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55"/>
      <c r="EB114" s="55"/>
      <c r="EC114" s="72"/>
      <c r="ED114" s="72"/>
      <c r="EE114" s="72"/>
      <c r="EF114" s="72"/>
      <c r="EG114" s="72"/>
      <c r="EH114" s="72"/>
      <c r="EI114" s="55"/>
      <c r="EJ114" s="55"/>
      <c r="EK114" s="55"/>
      <c r="EL114" s="55"/>
      <c r="EM114" s="55"/>
      <c r="EN114" s="55"/>
      <c r="EO114" s="73"/>
      <c r="EP114" s="73"/>
      <c r="ER114" s="74"/>
      <c r="EZ114" s="77"/>
      <c r="FC114" s="79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80"/>
      <c r="GH114" s="80"/>
      <c r="GP114" s="73"/>
      <c r="GR114" s="74"/>
      <c r="GS114" s="49"/>
      <c r="GT114" s="55"/>
      <c r="GU114" s="55"/>
      <c r="GV114" s="75"/>
      <c r="GW114" s="75"/>
      <c r="GX114" s="76"/>
      <c r="GZ114" s="77"/>
      <c r="HA114" s="82"/>
      <c r="HB114" s="82"/>
      <c r="HC114" s="79"/>
      <c r="HD114" s="80"/>
      <c r="HE114" s="80"/>
      <c r="HF114" s="80"/>
      <c r="HG114" s="80"/>
      <c r="HH114" s="80"/>
      <c r="HI114" s="80"/>
      <c r="HJ114" s="80"/>
      <c r="HK114" s="80"/>
      <c r="HL114" s="80"/>
      <c r="HM114" s="80"/>
      <c r="HN114" s="80"/>
      <c r="HO114" s="80"/>
      <c r="HP114" s="80"/>
      <c r="HQ114" s="80"/>
      <c r="HR114" s="80"/>
      <c r="HS114" s="80"/>
      <c r="HT114" s="80"/>
      <c r="HU114" s="80"/>
      <c r="HV114" s="80"/>
      <c r="HW114" s="80"/>
      <c r="HX114" s="80"/>
      <c r="HY114" s="80"/>
      <c r="HZ114" s="80"/>
      <c r="IA114" s="80"/>
      <c r="IB114" s="80"/>
      <c r="IC114" s="80"/>
      <c r="ID114" s="80"/>
      <c r="IE114" s="80"/>
      <c r="IF114" s="80"/>
      <c r="IG114" s="80"/>
      <c r="IH114" s="80"/>
      <c r="IP114" s="73"/>
      <c r="IQ114" s="73"/>
      <c r="IS114" s="74"/>
      <c r="IT114" s="49"/>
      <c r="IW114" s="75"/>
      <c r="IX114" s="75"/>
      <c r="IY114" s="76"/>
      <c r="IZ114" s="75"/>
      <c r="JA114" s="77"/>
      <c r="JB114" s="82"/>
      <c r="JC114" s="82"/>
      <c r="JD114" s="79"/>
      <c r="JE114" s="80"/>
      <c r="JF114" s="80"/>
      <c r="JG114" s="80"/>
      <c r="JH114" s="80"/>
      <c r="JI114" s="80"/>
      <c r="JJ114" s="80"/>
      <c r="JK114" s="80"/>
      <c r="JL114" s="80"/>
      <c r="JM114" s="80"/>
      <c r="JN114" s="80"/>
      <c r="JO114" s="80"/>
      <c r="JP114" s="80"/>
      <c r="JQ114" s="80"/>
      <c r="JR114" s="80"/>
      <c r="JS114" s="80"/>
      <c r="JT114" s="80"/>
      <c r="JU114" s="80"/>
      <c r="JV114" s="80"/>
      <c r="JW114" s="80"/>
      <c r="JX114" s="80"/>
      <c r="JY114" s="80"/>
      <c r="JZ114" s="80"/>
      <c r="KA114" s="80"/>
      <c r="KB114" s="80"/>
      <c r="KC114" s="80"/>
      <c r="KD114" s="80"/>
      <c r="KE114" s="80"/>
      <c r="KF114" s="80"/>
      <c r="KG114" s="80"/>
      <c r="KH114" s="80"/>
      <c r="KI114" s="80"/>
      <c r="KJ114" s="80"/>
      <c r="KK114" s="80"/>
      <c r="KL114" s="80"/>
      <c r="KM114" s="80"/>
      <c r="KN114" s="80"/>
      <c r="KO114" s="80"/>
      <c r="KP114" s="80"/>
      <c r="KQ114" s="80"/>
      <c r="KR114" s="80"/>
      <c r="KS114" s="80"/>
      <c r="KT114" s="80"/>
      <c r="KU114" s="80"/>
      <c r="KV114" s="80"/>
      <c r="KW114" s="80"/>
      <c r="KX114" s="80"/>
      <c r="KY114" s="80"/>
      <c r="KZ114" s="80"/>
      <c r="LF114" s="82"/>
      <c r="LG114" s="80"/>
      <c r="LH114" s="234"/>
      <c r="LI114" s="73"/>
      <c r="LK114" s="74"/>
      <c r="LL114" s="49"/>
      <c r="LO114" s="75"/>
      <c r="LP114" s="75"/>
      <c r="LQ114" s="76"/>
      <c r="LR114" s="75"/>
      <c r="LS114" s="77"/>
      <c r="LT114" s="82"/>
      <c r="LU114" s="82"/>
      <c r="LV114" s="79"/>
      <c r="LW114" s="80"/>
      <c r="LX114" s="80"/>
      <c r="LY114" s="80"/>
      <c r="LZ114" s="80"/>
      <c r="MA114" s="80"/>
      <c r="MB114" s="80"/>
      <c r="MC114" s="80"/>
      <c r="MD114" s="80"/>
      <c r="ME114" s="80"/>
      <c r="MF114" s="80"/>
      <c r="MG114" s="80"/>
      <c r="MH114" s="80"/>
      <c r="MI114" s="80"/>
      <c r="MJ114" s="80"/>
      <c r="MK114" s="80"/>
      <c r="ML114" s="80"/>
      <c r="MM114" s="80"/>
      <c r="MN114" s="80"/>
      <c r="MO114" s="80"/>
      <c r="MP114" s="80"/>
      <c r="MQ114" s="80"/>
      <c r="MR114" s="80"/>
      <c r="MS114" s="80"/>
      <c r="MT114" s="80"/>
      <c r="MU114" s="80"/>
      <c r="MV114" s="80"/>
      <c r="MW114" s="80"/>
      <c r="MX114" s="80"/>
      <c r="MY114" s="80"/>
      <c r="MZ114" s="80"/>
      <c r="NA114" s="80"/>
    </row>
    <row r="115" spans="1:365" ht="18" customHeight="1" x14ac:dyDescent="0.25">
      <c r="A115" s="169" t="s">
        <v>221</v>
      </c>
      <c r="B115" s="152" t="s">
        <v>93</v>
      </c>
      <c r="C115" s="152" t="str">
        <f t="shared" si="97"/>
        <v>Base Cab: 1 door - 12"D - No TOE (9" to 12")</v>
      </c>
      <c r="D115" s="121" t="s">
        <v>222</v>
      </c>
      <c r="E115" s="153" t="s">
        <v>95</v>
      </c>
      <c r="F115" s="303" t="s">
        <v>221</v>
      </c>
      <c r="G115" s="261">
        <f>ROUND(FD115/Prices!$B$27,0)</f>
        <v>190</v>
      </c>
      <c r="H115" s="71">
        <f>G115*Prices!$B$6+G115</f>
        <v>218.5</v>
      </c>
      <c r="I115" s="71">
        <f>ROUND(FF115/Prices!$B$27,0)</f>
        <v>211</v>
      </c>
      <c r="J115" s="71">
        <f>I115*Prices!$B$6+I115</f>
        <v>242.65</v>
      </c>
      <c r="K115" s="71">
        <f>ROUND(FH115/Prices!$B$27,0)</f>
        <v>218</v>
      </c>
      <c r="L115" s="71">
        <f>K115*Prices!$B$6+K115</f>
        <v>250.7</v>
      </c>
      <c r="M115" s="71">
        <f>ROUND(FJ115/Prices!$B$27,0)</f>
        <v>231</v>
      </c>
      <c r="N115" s="71">
        <f>M115*Prices!$B$6+M115</f>
        <v>265.64999999999998</v>
      </c>
      <c r="O115" s="71">
        <f>ROUND(FL115/Prices!$B$27,0)</f>
        <v>238</v>
      </c>
      <c r="P115" s="71">
        <f>O115*Prices!$B$6+O115</f>
        <v>273.7</v>
      </c>
      <c r="Q115" s="71">
        <f>ROUND(FN115/Prices!$B$27,0)</f>
        <v>255</v>
      </c>
      <c r="R115" s="71">
        <f>Q115*Prices!$B$6+Q115</f>
        <v>293.25</v>
      </c>
      <c r="S115" s="71">
        <f>ROUND(FP115/Prices!$B$27,0)</f>
        <v>269</v>
      </c>
      <c r="T115" s="71">
        <f>S115*Prices!$B$6+S115</f>
        <v>309.35000000000002</v>
      </c>
      <c r="U115" s="71">
        <f>ROUND(FR115/Prices!$B$27,0)</f>
        <v>317</v>
      </c>
      <c r="V115" s="71">
        <f>U115*Prices!$B$6+U115</f>
        <v>364.55</v>
      </c>
      <c r="W115" s="55"/>
      <c r="X115" s="55"/>
      <c r="Y115" s="55"/>
      <c r="Z115" s="55"/>
      <c r="AA115" s="55"/>
      <c r="AB115" s="71">
        <f>ROUND(HD115/Prices!$B$27,0)</f>
        <v>173</v>
      </c>
      <c r="AC115" s="71">
        <f>AB115*Prices!$B$6+AB115</f>
        <v>198.95</v>
      </c>
      <c r="AD115" s="71">
        <f>ROUND(HF115/Prices!$B$27,0)</f>
        <v>193</v>
      </c>
      <c r="AE115" s="71">
        <f>AD115*Prices!$B$6+AD115</f>
        <v>221.95</v>
      </c>
      <c r="AF115" s="71">
        <f>ROUND(HH115/Prices!$B$27,0)</f>
        <v>200</v>
      </c>
      <c r="AG115" s="71">
        <f>AF115*Prices!$B$6+AF115</f>
        <v>230</v>
      </c>
      <c r="AH115" s="71">
        <f>ROUND(HJ115/Prices!$B$27,0)</f>
        <v>214</v>
      </c>
      <c r="AI115" s="71">
        <f>AH115*Prices!$B$6+AH115</f>
        <v>246.1</v>
      </c>
      <c r="AJ115" s="71">
        <f>ROUND(HL115/Prices!$B$27,0)</f>
        <v>221</v>
      </c>
      <c r="AK115" s="71">
        <f>AJ115*Prices!$B$6+AJ115</f>
        <v>254.15</v>
      </c>
      <c r="AL115" s="71">
        <f>ROUND(HN115/Prices!$B$27,0)</f>
        <v>238</v>
      </c>
      <c r="AM115" s="71">
        <f>AL115*Prices!$B$6+AL115</f>
        <v>273.7</v>
      </c>
      <c r="AN115" s="71">
        <f>ROUND(HP115/Prices!$B$27,0)</f>
        <v>251</v>
      </c>
      <c r="AO115" s="71">
        <f>AN115*Prices!$B$6+AN115</f>
        <v>288.64999999999998</v>
      </c>
      <c r="AP115" s="71">
        <f>ROUND(HR115/Prices!$B$27,0)</f>
        <v>299</v>
      </c>
      <c r="AQ115" s="71">
        <f>AP115*Prices!$B$6+AP115</f>
        <v>343.85</v>
      </c>
      <c r="AW115" s="71">
        <f t="shared" si="112"/>
        <v>173</v>
      </c>
      <c r="AX115" s="71">
        <f t="shared" si="112"/>
        <v>198.95</v>
      </c>
      <c r="AY115" s="71">
        <f t="shared" si="112"/>
        <v>193</v>
      </c>
      <c r="AZ115" s="71">
        <f t="shared" si="112"/>
        <v>221.95</v>
      </c>
      <c r="BA115" s="71">
        <f t="shared" si="112"/>
        <v>200</v>
      </c>
      <c r="BB115" s="71">
        <f t="shared" si="112"/>
        <v>230</v>
      </c>
      <c r="BC115" s="71">
        <f t="shared" si="112"/>
        <v>214</v>
      </c>
      <c r="BD115" s="71">
        <f t="shared" si="112"/>
        <v>246.1</v>
      </c>
      <c r="BE115" s="71">
        <f t="shared" si="112"/>
        <v>221</v>
      </c>
      <c r="BF115" s="71">
        <f t="shared" si="112"/>
        <v>254.15</v>
      </c>
      <c r="BG115" s="71">
        <f t="shared" si="112"/>
        <v>238</v>
      </c>
      <c r="BH115" s="71">
        <f t="shared" si="110"/>
        <v>273.7</v>
      </c>
      <c r="BI115" s="71">
        <f t="shared" si="110"/>
        <v>251</v>
      </c>
      <c r="BJ115" s="71">
        <f t="shared" si="110"/>
        <v>288.64999999999998</v>
      </c>
      <c r="BK115" s="71">
        <f t="shared" si="110"/>
        <v>299</v>
      </c>
      <c r="BL115" s="71">
        <f t="shared" si="110"/>
        <v>343.85</v>
      </c>
      <c r="BM115" s="55"/>
      <c r="BN115" s="72"/>
      <c r="BO115" s="72"/>
      <c r="BP115" s="72"/>
      <c r="BQ115" s="72"/>
      <c r="BR115" s="72"/>
      <c r="BS115" s="72"/>
      <c r="BT115" s="55"/>
      <c r="BU115" s="71">
        <f>ROUND(JE115/Prices!$B$27,0)</f>
        <v>190</v>
      </c>
      <c r="BV115" s="71">
        <f>BU115*Prices!$B$6+BU115</f>
        <v>218.5</v>
      </c>
      <c r="BW115" s="71">
        <f>ROUND(JG115/Prices!$B$27,0)</f>
        <v>211</v>
      </c>
      <c r="BX115" s="71">
        <f>BW115*Prices!$B$6+BW115</f>
        <v>242.65</v>
      </c>
      <c r="BY115" s="71">
        <f>ROUND(JI115/Prices!$B$27,0)</f>
        <v>218</v>
      </c>
      <c r="BZ115" s="71">
        <f>BY115*Prices!$B$6+BY115</f>
        <v>250.7</v>
      </c>
      <c r="CA115" s="71">
        <f>ROUND(JK115/Prices!$B$27,0)</f>
        <v>231</v>
      </c>
      <c r="CB115" s="71">
        <f>CA115*Prices!$B$6+CA115</f>
        <v>265.64999999999998</v>
      </c>
      <c r="CC115" s="71">
        <f>ROUND(JM115/Prices!$B$27,0)</f>
        <v>238</v>
      </c>
      <c r="CD115" s="71">
        <f>CC115*Prices!$B$6+CC115</f>
        <v>273.7</v>
      </c>
      <c r="CE115" s="71">
        <f>ROUND(JO115/Prices!$B$27,0)</f>
        <v>255</v>
      </c>
      <c r="CF115" s="71">
        <f>CE115*Prices!$B$6+CE115</f>
        <v>293.25</v>
      </c>
      <c r="CG115" s="71">
        <f>ROUND(JQ115/Prices!$B$27,0)</f>
        <v>269</v>
      </c>
      <c r="CH115" s="71">
        <f>CG115*Prices!$B$6+CG115</f>
        <v>309.35000000000002</v>
      </c>
      <c r="CI115" s="71">
        <f>ROUND(JS115/Prices!$B$27,0)</f>
        <v>317</v>
      </c>
      <c r="CJ115" s="71">
        <f>CI115*Prices!$B$6+CI115</f>
        <v>364.55</v>
      </c>
      <c r="CK115" s="55"/>
      <c r="CL115" s="55"/>
      <c r="CM115" s="55"/>
      <c r="CN115" s="55"/>
      <c r="CO115" s="55"/>
      <c r="CP115" s="71">
        <f>ROUND(LW115/Prices!$B$27,0)</f>
        <v>173</v>
      </c>
      <c r="CQ115" s="71">
        <f>CP115*Prices!$B$6+CP115</f>
        <v>198.95</v>
      </c>
      <c r="CR115" s="71">
        <f>ROUND(LY115/Prices!$B$27,0)</f>
        <v>193</v>
      </c>
      <c r="CS115" s="71">
        <f>CR115*Prices!$B$6+CR115</f>
        <v>221.95</v>
      </c>
      <c r="CT115" s="71">
        <f>ROUND(MA115/Prices!$B$27,0)</f>
        <v>200</v>
      </c>
      <c r="CU115" s="71">
        <f>CT115*Prices!$B$6+CT115</f>
        <v>230</v>
      </c>
      <c r="CV115" s="71">
        <f>ROUND(MC115/Prices!$B$27,0)</f>
        <v>214</v>
      </c>
      <c r="CW115" s="71">
        <f>CV115*Prices!$B$6+CV115</f>
        <v>246.1</v>
      </c>
      <c r="CX115" s="71">
        <f>ROUND(ME115/Prices!$B$27,0)</f>
        <v>221</v>
      </c>
      <c r="CY115" s="71">
        <f>CX115*Prices!$B$6+CX115</f>
        <v>254.15</v>
      </c>
      <c r="CZ115" s="71">
        <f>ROUND(MG115/Prices!$B$27,0)</f>
        <v>238</v>
      </c>
      <c r="DA115" s="71">
        <f>CZ115*Prices!$B$6+CZ115</f>
        <v>273.7</v>
      </c>
      <c r="DB115" s="71">
        <f>ROUND(MI115/Prices!$B$27,0)</f>
        <v>251</v>
      </c>
      <c r="DC115" s="71">
        <f>DB115*Prices!$B$6+DB115</f>
        <v>288.64999999999998</v>
      </c>
      <c r="DD115" s="71">
        <f>ROUND(MK115/Prices!$B$27,0)</f>
        <v>299</v>
      </c>
      <c r="DE115" s="71">
        <f>DD115*Prices!$B$6+DD115</f>
        <v>343.85</v>
      </c>
      <c r="DK115" s="71">
        <f t="shared" si="113"/>
        <v>173</v>
      </c>
      <c r="DL115" s="71">
        <f t="shared" si="113"/>
        <v>198.95</v>
      </c>
      <c r="DM115" s="71">
        <f t="shared" si="113"/>
        <v>193</v>
      </c>
      <c r="DN115" s="71">
        <f t="shared" si="113"/>
        <v>221.95</v>
      </c>
      <c r="DO115" s="71">
        <f t="shared" si="113"/>
        <v>200</v>
      </c>
      <c r="DP115" s="71">
        <f t="shared" si="113"/>
        <v>230</v>
      </c>
      <c r="DQ115" s="71">
        <f t="shared" si="113"/>
        <v>214</v>
      </c>
      <c r="DR115" s="71">
        <f t="shared" si="113"/>
        <v>246.1</v>
      </c>
      <c r="DS115" s="71">
        <f t="shared" si="113"/>
        <v>221</v>
      </c>
      <c r="DT115" s="71">
        <f t="shared" si="113"/>
        <v>254.15</v>
      </c>
      <c r="DU115" s="71">
        <f t="shared" si="113"/>
        <v>238</v>
      </c>
      <c r="DV115" s="71">
        <f t="shared" si="111"/>
        <v>273.7</v>
      </c>
      <c r="DW115" s="71">
        <f t="shared" si="111"/>
        <v>251</v>
      </c>
      <c r="DX115" s="71">
        <f t="shared" si="111"/>
        <v>288.64999999999998</v>
      </c>
      <c r="DY115" s="71">
        <f t="shared" si="111"/>
        <v>299</v>
      </c>
      <c r="DZ115" s="71">
        <f t="shared" si="111"/>
        <v>343.85</v>
      </c>
      <c r="EA115" s="55"/>
      <c r="EB115" s="55"/>
      <c r="EC115" s="72"/>
      <c r="ED115" s="72"/>
      <c r="EE115" s="72"/>
      <c r="EF115" s="72"/>
      <c r="EG115" s="72"/>
      <c r="EH115" s="72"/>
      <c r="EI115" s="55"/>
      <c r="EJ115" s="55"/>
      <c r="EK115" s="55"/>
      <c r="EL115" s="55"/>
      <c r="EM115" s="55"/>
      <c r="EN115" s="55"/>
      <c r="EO115" s="73"/>
      <c r="EP115" s="73"/>
      <c r="ER115" s="74">
        <v>11.5</v>
      </c>
      <c r="ES115" s="49">
        <v>12</v>
      </c>
      <c r="ET115" s="55">
        <f t="shared" si="114"/>
        <v>1</v>
      </c>
      <c r="EU115" s="55">
        <f>ES115*34.5/144</f>
        <v>2.875</v>
      </c>
      <c r="EW115" s="75">
        <v>2</v>
      </c>
      <c r="EY115" s="75">
        <v>11.5</v>
      </c>
      <c r="EZ115" s="77">
        <f>(EY115*1.2)*(Prices!$B$5/32)</f>
        <v>17.25</v>
      </c>
      <c r="FA115" s="82">
        <f>(EY115*1.3)*(Prices!$B$4/32)</f>
        <v>37.375</v>
      </c>
      <c r="FB115" s="82">
        <f>EV115*Prices!$B$2+EW115*Prices!$B$3</f>
        <v>8.1</v>
      </c>
      <c r="FC115" s="79">
        <f>EU115*Prices!$B$9</f>
        <v>17.25</v>
      </c>
      <c r="FD115" s="80">
        <f t="shared" si="59"/>
        <v>79.974999999999994</v>
      </c>
      <c r="FE115" s="80">
        <f>EU115*Prices!$B$10</f>
        <v>25.875</v>
      </c>
      <c r="FF115" s="80">
        <f t="shared" si="60"/>
        <v>88.6</v>
      </c>
      <c r="FG115" s="80">
        <f>EU115*Prices!$B$11</f>
        <v>28.75</v>
      </c>
      <c r="FH115" s="80">
        <f t="shared" si="61"/>
        <v>91.474999999999994</v>
      </c>
      <c r="FI115" s="80">
        <f>EU115*Prices!$B$12</f>
        <v>34.5</v>
      </c>
      <c r="FJ115" s="80">
        <f t="shared" si="62"/>
        <v>97.224999999999994</v>
      </c>
      <c r="FK115" s="80">
        <f>EU115*Prices!$B$13</f>
        <v>37.375</v>
      </c>
      <c r="FL115" s="80">
        <f t="shared" si="63"/>
        <v>100.1</v>
      </c>
      <c r="FM115" s="80">
        <f>EU115*Prices!$B$14</f>
        <v>44.5625</v>
      </c>
      <c r="FN115" s="80">
        <f t="shared" si="64"/>
        <v>107.28749999999999</v>
      </c>
      <c r="FO115" s="80">
        <f>EU115*Prices!$B$15</f>
        <v>50.3125</v>
      </c>
      <c r="FP115" s="80">
        <f t="shared" si="65"/>
        <v>113.03749999999999</v>
      </c>
      <c r="FQ115" s="80">
        <f>EU115*Prices!$B$16</f>
        <v>70.4375</v>
      </c>
      <c r="FR115" s="80">
        <f t="shared" si="66"/>
        <v>133.16249999999999</v>
      </c>
      <c r="FS115" s="80">
        <f>EU115*Prices!$B$17</f>
        <v>0</v>
      </c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80"/>
      <c r="GH115" s="80"/>
      <c r="GP115" s="73"/>
      <c r="GR115" s="74">
        <v>11.5</v>
      </c>
      <c r="GS115" s="49">
        <v>12</v>
      </c>
      <c r="GT115" s="55">
        <f t="shared" si="115"/>
        <v>1</v>
      </c>
      <c r="GU115" s="55">
        <f>GS115*34.5/144</f>
        <v>2.875</v>
      </c>
      <c r="GV115" s="75"/>
      <c r="GW115" s="75">
        <v>2</v>
      </c>
      <c r="GX115" s="76"/>
      <c r="GY115" s="75">
        <v>11.5</v>
      </c>
      <c r="GZ115" s="77">
        <f>(GY115*1.2)*(Prices!$B$5/32)</f>
        <v>17.25</v>
      </c>
      <c r="HA115" s="82">
        <f>(GY115*1.3)*(Prices!$C$4/32)</f>
        <v>29.900000000000002</v>
      </c>
      <c r="HB115" s="82">
        <f>GV115*Prices!$B$2+GW115*Prices!$B$3</f>
        <v>8.1</v>
      </c>
      <c r="HC115" s="79">
        <f>GU115*Prices!$B$9</f>
        <v>17.25</v>
      </c>
      <c r="HD115" s="80">
        <f t="shared" si="69"/>
        <v>72.5</v>
      </c>
      <c r="HE115" s="80">
        <f>GU115*Prices!$B$10</f>
        <v>25.875</v>
      </c>
      <c r="HF115" s="80">
        <f t="shared" si="70"/>
        <v>81.125</v>
      </c>
      <c r="HG115" s="80">
        <f>GU115*Prices!$B$11</f>
        <v>28.75</v>
      </c>
      <c r="HH115" s="80">
        <f t="shared" si="71"/>
        <v>84</v>
      </c>
      <c r="HI115" s="80">
        <f>GU115*Prices!$B$12</f>
        <v>34.5</v>
      </c>
      <c r="HJ115" s="80">
        <f t="shared" si="72"/>
        <v>89.75</v>
      </c>
      <c r="HK115" s="80">
        <f>GU115*Prices!$B$13</f>
        <v>37.375</v>
      </c>
      <c r="HL115" s="80">
        <f t="shared" si="73"/>
        <v>92.625</v>
      </c>
      <c r="HM115" s="80">
        <f>GU115*Prices!$B$14</f>
        <v>44.5625</v>
      </c>
      <c r="HN115" s="80">
        <f t="shared" si="74"/>
        <v>99.8125</v>
      </c>
      <c r="HO115" s="80">
        <f>GU115*Prices!$B$15</f>
        <v>50.3125</v>
      </c>
      <c r="HP115" s="80">
        <f t="shared" si="75"/>
        <v>105.5625</v>
      </c>
      <c r="HQ115" s="80">
        <f>GU115*Prices!$B$16</f>
        <v>70.4375</v>
      </c>
      <c r="HR115" s="80">
        <f t="shared" si="76"/>
        <v>125.6875</v>
      </c>
      <c r="HS115" s="80">
        <f>GU115*Prices!$B$17</f>
        <v>0</v>
      </c>
      <c r="HT115" s="80"/>
      <c r="HU115" s="80"/>
      <c r="HV115" s="80"/>
      <c r="HW115" s="80"/>
      <c r="HX115" s="80"/>
      <c r="HY115" s="80"/>
      <c r="HZ115" s="80"/>
      <c r="IA115" s="80"/>
      <c r="IB115" s="80"/>
      <c r="IC115" s="80"/>
      <c r="ID115" s="80"/>
      <c r="IE115" s="80"/>
      <c r="IF115" s="80"/>
      <c r="IG115" s="80"/>
      <c r="IH115" s="80"/>
      <c r="IP115" s="73"/>
      <c r="IQ115" s="73"/>
      <c r="IS115" s="74">
        <v>11.5</v>
      </c>
      <c r="IT115" s="49">
        <v>12</v>
      </c>
      <c r="IU115" s="55">
        <f t="shared" si="116"/>
        <v>1</v>
      </c>
      <c r="IV115" s="55">
        <f>IT115*34.5/144</f>
        <v>2.875</v>
      </c>
      <c r="IW115" s="75"/>
      <c r="IX115" s="75">
        <v>2</v>
      </c>
      <c r="IY115" s="76">
        <f t="shared" si="118"/>
        <v>0</v>
      </c>
      <c r="IZ115" s="75">
        <v>11.5</v>
      </c>
      <c r="JA115" s="77">
        <f>(IZ115*1.2)*(Prices!$B$5/32)</f>
        <v>17.25</v>
      </c>
      <c r="JB115" s="82">
        <f>(IZ115*1.3)*(Prices!$B$4/32)</f>
        <v>37.375</v>
      </c>
      <c r="JC115" s="82">
        <f>IW115*Prices!$B$2+IX115*Prices!$B$3</f>
        <v>8.1</v>
      </c>
      <c r="JD115" s="79">
        <f>IV115*Prices!$B$9</f>
        <v>17.25</v>
      </c>
      <c r="JE115" s="80">
        <f t="shared" si="79"/>
        <v>79.974999999999994</v>
      </c>
      <c r="JF115" s="80">
        <f>IV115*Prices!$B$10</f>
        <v>25.875</v>
      </c>
      <c r="JG115" s="80">
        <f t="shared" si="80"/>
        <v>88.6</v>
      </c>
      <c r="JH115" s="80">
        <f>IV115*Prices!$B$11</f>
        <v>28.75</v>
      </c>
      <c r="JI115" s="80">
        <f t="shared" si="81"/>
        <v>91.474999999999994</v>
      </c>
      <c r="JJ115" s="80">
        <f>IV115*Prices!$B$12</f>
        <v>34.5</v>
      </c>
      <c r="JK115" s="80">
        <f t="shared" si="82"/>
        <v>97.224999999999994</v>
      </c>
      <c r="JL115" s="80">
        <f>IV115*Prices!$B$13</f>
        <v>37.375</v>
      </c>
      <c r="JM115" s="80">
        <f t="shared" si="83"/>
        <v>100.1</v>
      </c>
      <c r="JN115" s="80">
        <f>IV115*Prices!$B$14</f>
        <v>44.5625</v>
      </c>
      <c r="JO115" s="80">
        <f t="shared" si="84"/>
        <v>107.28749999999999</v>
      </c>
      <c r="JP115" s="80">
        <f>IV115*Prices!$B$15</f>
        <v>50.3125</v>
      </c>
      <c r="JQ115" s="80">
        <f t="shared" si="85"/>
        <v>113.03749999999999</v>
      </c>
      <c r="JR115" s="80">
        <f>IV115*Prices!$B$16</f>
        <v>70.4375</v>
      </c>
      <c r="JS115" s="80">
        <f t="shared" si="86"/>
        <v>133.16249999999999</v>
      </c>
      <c r="JT115" s="80">
        <f>IV115*Prices!$B$17</f>
        <v>0</v>
      </c>
      <c r="JU115" s="80"/>
      <c r="JV115" s="80"/>
      <c r="JW115" s="80"/>
      <c r="JX115" s="80"/>
      <c r="JY115" s="80"/>
      <c r="JZ115" s="80"/>
      <c r="KA115" s="80"/>
      <c r="KB115" s="80"/>
      <c r="KC115" s="80"/>
      <c r="KD115" s="80"/>
      <c r="KE115" s="80"/>
      <c r="KF115" s="80"/>
      <c r="KG115" s="80"/>
      <c r="KH115" s="80"/>
      <c r="KI115" s="80"/>
      <c r="KJ115" s="80"/>
      <c r="KK115" s="80"/>
      <c r="KL115" s="80"/>
      <c r="KM115" s="80"/>
      <c r="KN115" s="80"/>
      <c r="KO115" s="80"/>
      <c r="KP115" s="80"/>
      <c r="KQ115" s="80"/>
      <c r="KR115" s="80"/>
      <c r="KS115" s="80"/>
      <c r="KT115" s="80"/>
      <c r="KU115" s="80"/>
      <c r="KV115" s="80"/>
      <c r="KW115" s="80"/>
      <c r="KX115" s="80"/>
      <c r="KY115" s="80"/>
      <c r="KZ115" s="80"/>
      <c r="LA115" s="197">
        <v>0</v>
      </c>
      <c r="LB115" s="200">
        <v>0</v>
      </c>
      <c r="LC115" s="82">
        <f t="shared" si="99"/>
        <v>38.279999999999994</v>
      </c>
      <c r="LD115" s="82">
        <f t="shared" si="100"/>
        <v>50.82</v>
      </c>
      <c r="LE115" s="82">
        <f t="shared" si="101"/>
        <v>5.5</v>
      </c>
      <c r="LF115" s="82">
        <f t="shared" si="102"/>
        <v>32.779999999999994</v>
      </c>
      <c r="LG115" s="80">
        <f t="shared" si="103"/>
        <v>45.32</v>
      </c>
      <c r="LH115" s="234">
        <f t="shared" si="104"/>
        <v>0</v>
      </c>
      <c r="LI115" s="73"/>
      <c r="LK115" s="74">
        <v>11.5</v>
      </c>
      <c r="LL115" s="49">
        <v>12</v>
      </c>
      <c r="LM115" s="55">
        <f t="shared" si="117"/>
        <v>1</v>
      </c>
      <c r="LN115" s="55">
        <f>LL115*34.5/144</f>
        <v>2.875</v>
      </c>
      <c r="LO115" s="75"/>
      <c r="LP115" s="75">
        <v>2</v>
      </c>
      <c r="LQ115" s="76">
        <f t="shared" si="119"/>
        <v>0</v>
      </c>
      <c r="LR115" s="75">
        <v>11.5</v>
      </c>
      <c r="LS115" s="77">
        <f>(LR115*1.2)*(Prices!$B$5/32)</f>
        <v>17.25</v>
      </c>
      <c r="LT115" s="82">
        <f>(LR115*1.3)*(Prices!$C$4/32)</f>
        <v>29.900000000000002</v>
      </c>
      <c r="LU115" s="82">
        <f>LO115*Prices!$B$2+LP115*Prices!$B$3</f>
        <v>8.1</v>
      </c>
      <c r="LV115" s="79">
        <f>LN115*Prices!$B$9</f>
        <v>17.25</v>
      </c>
      <c r="LW115" s="80">
        <f t="shared" si="89"/>
        <v>72.5</v>
      </c>
      <c r="LX115" s="80">
        <f>LN115*Prices!$B$10</f>
        <v>25.875</v>
      </c>
      <c r="LY115" s="80">
        <f t="shared" si="90"/>
        <v>81.125</v>
      </c>
      <c r="LZ115" s="80">
        <f>LN115*Prices!$B$11</f>
        <v>28.75</v>
      </c>
      <c r="MA115" s="80">
        <f t="shared" si="91"/>
        <v>84</v>
      </c>
      <c r="MB115" s="80">
        <f>LN115*Prices!$B$12</f>
        <v>34.5</v>
      </c>
      <c r="MC115" s="80">
        <f t="shared" si="92"/>
        <v>89.75</v>
      </c>
      <c r="MD115" s="80">
        <f>LN115*Prices!$B$13</f>
        <v>37.375</v>
      </c>
      <c r="ME115" s="80">
        <f t="shared" si="93"/>
        <v>92.625</v>
      </c>
      <c r="MF115" s="80">
        <f>LN115*Prices!$B$14</f>
        <v>44.5625</v>
      </c>
      <c r="MG115" s="80">
        <f t="shared" si="94"/>
        <v>99.8125</v>
      </c>
      <c r="MH115" s="80">
        <f>LN115*Prices!$B$15</f>
        <v>50.3125</v>
      </c>
      <c r="MI115" s="80">
        <f t="shared" si="95"/>
        <v>105.5625</v>
      </c>
      <c r="MJ115" s="80">
        <f>LN115*Prices!$B$16</f>
        <v>70.4375</v>
      </c>
      <c r="MK115" s="80">
        <f t="shared" si="96"/>
        <v>125.6875</v>
      </c>
      <c r="ML115" s="80">
        <f>LN115*Prices!$B$17</f>
        <v>0</v>
      </c>
      <c r="MM115" s="80"/>
      <c r="MN115" s="80"/>
      <c r="MO115" s="80"/>
      <c r="MP115" s="80"/>
      <c r="MQ115" s="80"/>
      <c r="MR115" s="80"/>
      <c r="MS115" s="80"/>
      <c r="MT115" s="80"/>
      <c r="MU115" s="80"/>
      <c r="MV115" s="80"/>
      <c r="MW115" s="80"/>
      <c r="MX115" s="80"/>
      <c r="MY115" s="80"/>
      <c r="MZ115" s="80"/>
      <c r="NA115" s="80"/>
    </row>
    <row r="116" spans="1:365" ht="18" customHeight="1" x14ac:dyDescent="0.25">
      <c r="A116" s="171" t="s">
        <v>223</v>
      </c>
      <c r="B116" s="69" t="s">
        <v>93</v>
      </c>
      <c r="C116" s="69" t="str">
        <f t="shared" si="97"/>
        <v>Base Cab: 1 door - 12"D - No TOE (13" to 15")</v>
      </c>
      <c r="D116" s="70" t="s">
        <v>222</v>
      </c>
      <c r="E116" s="68" t="s">
        <v>97</v>
      </c>
      <c r="F116" s="268" t="s">
        <v>223</v>
      </c>
      <c r="G116" s="261">
        <f>ROUND(FD116/Prices!$B$27,0)</f>
        <v>223</v>
      </c>
      <c r="H116" s="71">
        <f>G116*Prices!$B$6+G116</f>
        <v>256.45</v>
      </c>
      <c r="I116" s="71">
        <f>ROUND(FF116/Prices!$B$27,0)</f>
        <v>249</v>
      </c>
      <c r="J116" s="71">
        <f>I116*Prices!$B$6+I116</f>
        <v>286.35000000000002</v>
      </c>
      <c r="K116" s="71">
        <f>ROUND(FH116/Prices!$B$27,0)</f>
        <v>258</v>
      </c>
      <c r="L116" s="71">
        <f>K116*Prices!$B$6+K116</f>
        <v>296.7</v>
      </c>
      <c r="M116" s="71">
        <f>ROUND(FJ116/Prices!$B$27,0)</f>
        <v>275</v>
      </c>
      <c r="N116" s="71">
        <f>M116*Prices!$B$6+M116</f>
        <v>316.25</v>
      </c>
      <c r="O116" s="71">
        <f>ROUND(FL116/Prices!$B$27,0)</f>
        <v>283</v>
      </c>
      <c r="P116" s="71">
        <f>O116*Prices!$B$6+O116</f>
        <v>325.45</v>
      </c>
      <c r="Q116" s="71">
        <f>ROUND(FN116/Prices!$B$27,0)</f>
        <v>305</v>
      </c>
      <c r="R116" s="71">
        <f>Q116*Prices!$B$6+Q116</f>
        <v>350.75</v>
      </c>
      <c r="S116" s="71">
        <f>ROUND(FP116/Prices!$B$27,0)</f>
        <v>322</v>
      </c>
      <c r="T116" s="71">
        <f>S116*Prices!$B$6+S116</f>
        <v>370.3</v>
      </c>
      <c r="U116" s="71">
        <f>ROUND(FR116/Prices!$B$27,0)</f>
        <v>382</v>
      </c>
      <c r="V116" s="71">
        <f>U116*Prices!$B$6+U116</f>
        <v>439.3</v>
      </c>
      <c r="W116" s="55"/>
      <c r="X116" s="55"/>
      <c r="Y116" s="55"/>
      <c r="Z116" s="55"/>
      <c r="AA116" s="55"/>
      <c r="AB116" s="71">
        <f>ROUND(HD116/Prices!$B$27,0)</f>
        <v>202</v>
      </c>
      <c r="AC116" s="71">
        <f>AB116*Prices!$B$6+AB116</f>
        <v>232.3</v>
      </c>
      <c r="AD116" s="71">
        <f>ROUND(HF116/Prices!$B$27,0)</f>
        <v>228</v>
      </c>
      <c r="AE116" s="71">
        <f>AD116*Prices!$B$6+AD116</f>
        <v>262.2</v>
      </c>
      <c r="AF116" s="71">
        <f>ROUND(HH116/Prices!$B$27,0)</f>
        <v>237</v>
      </c>
      <c r="AG116" s="71">
        <f>AF116*Prices!$B$6+AF116</f>
        <v>272.55</v>
      </c>
      <c r="AH116" s="71">
        <f>ROUND(HJ116/Prices!$B$27,0)</f>
        <v>254</v>
      </c>
      <c r="AI116" s="71">
        <f>AH116*Prices!$B$6+AH116</f>
        <v>292.10000000000002</v>
      </c>
      <c r="AJ116" s="71">
        <f>ROUND(HL116/Prices!$B$27,0)</f>
        <v>262</v>
      </c>
      <c r="AK116" s="71">
        <f>AJ116*Prices!$B$6+AJ116</f>
        <v>301.3</v>
      </c>
      <c r="AL116" s="71">
        <f>ROUND(HN116/Prices!$B$27,0)</f>
        <v>284</v>
      </c>
      <c r="AM116" s="71">
        <f>AL116*Prices!$B$6+AL116</f>
        <v>326.60000000000002</v>
      </c>
      <c r="AN116" s="71">
        <f>ROUND(HP116/Prices!$B$27,0)</f>
        <v>301</v>
      </c>
      <c r="AO116" s="71">
        <f>AN116*Prices!$B$6+AN116</f>
        <v>346.15</v>
      </c>
      <c r="AP116" s="71">
        <f>ROUND(HR116/Prices!$B$27,0)</f>
        <v>361</v>
      </c>
      <c r="AQ116" s="71">
        <f>AP116*Prices!$B$6+AP116</f>
        <v>415.15</v>
      </c>
      <c r="AW116" s="71">
        <f t="shared" si="112"/>
        <v>202</v>
      </c>
      <c r="AX116" s="71">
        <f t="shared" si="112"/>
        <v>232.3</v>
      </c>
      <c r="AY116" s="71">
        <f t="shared" si="112"/>
        <v>228</v>
      </c>
      <c r="AZ116" s="71">
        <f t="shared" si="112"/>
        <v>262.2</v>
      </c>
      <c r="BA116" s="71">
        <f t="shared" si="112"/>
        <v>237</v>
      </c>
      <c r="BB116" s="71">
        <f t="shared" si="112"/>
        <v>272.55</v>
      </c>
      <c r="BC116" s="71">
        <f t="shared" si="112"/>
        <v>254</v>
      </c>
      <c r="BD116" s="71">
        <f t="shared" si="112"/>
        <v>292.10000000000002</v>
      </c>
      <c r="BE116" s="71">
        <f t="shared" si="112"/>
        <v>262</v>
      </c>
      <c r="BF116" s="71">
        <f t="shared" si="112"/>
        <v>301.3</v>
      </c>
      <c r="BG116" s="71">
        <f t="shared" si="112"/>
        <v>284</v>
      </c>
      <c r="BH116" s="71">
        <f t="shared" si="110"/>
        <v>326.60000000000002</v>
      </c>
      <c r="BI116" s="71">
        <f t="shared" si="110"/>
        <v>301</v>
      </c>
      <c r="BJ116" s="71">
        <f t="shared" si="110"/>
        <v>346.15</v>
      </c>
      <c r="BK116" s="71">
        <f t="shared" si="110"/>
        <v>361</v>
      </c>
      <c r="BL116" s="71">
        <f t="shared" si="110"/>
        <v>415.15</v>
      </c>
      <c r="BM116" s="55"/>
      <c r="BN116" s="72"/>
      <c r="BO116" s="72"/>
      <c r="BP116" s="72"/>
      <c r="BQ116" s="72"/>
      <c r="BR116" s="72"/>
      <c r="BS116" s="72"/>
      <c r="BT116" s="55"/>
      <c r="BU116" s="71">
        <f>ROUND(JE116/Prices!$B$27,0)</f>
        <v>223</v>
      </c>
      <c r="BV116" s="71">
        <f>BU116*Prices!$B$6+BU116</f>
        <v>256.45</v>
      </c>
      <c r="BW116" s="71">
        <f>ROUND(JG116/Prices!$B$27,0)</f>
        <v>249</v>
      </c>
      <c r="BX116" s="71">
        <f>BW116*Prices!$B$6+BW116</f>
        <v>286.35000000000002</v>
      </c>
      <c r="BY116" s="71">
        <f>ROUND(JI116/Prices!$B$27,0)</f>
        <v>258</v>
      </c>
      <c r="BZ116" s="71">
        <f>BY116*Prices!$B$6+BY116</f>
        <v>296.7</v>
      </c>
      <c r="CA116" s="71">
        <f>ROUND(JK116/Prices!$B$27,0)</f>
        <v>275</v>
      </c>
      <c r="CB116" s="71">
        <f>CA116*Prices!$B$6+CA116</f>
        <v>316.25</v>
      </c>
      <c r="CC116" s="71">
        <f>ROUND(JM116/Prices!$B$27,0)</f>
        <v>283</v>
      </c>
      <c r="CD116" s="71">
        <f>CC116*Prices!$B$6+CC116</f>
        <v>325.45</v>
      </c>
      <c r="CE116" s="71">
        <f>ROUND(JO116/Prices!$B$27,0)</f>
        <v>305</v>
      </c>
      <c r="CF116" s="71">
        <f>CE116*Prices!$B$6+CE116</f>
        <v>350.75</v>
      </c>
      <c r="CG116" s="71">
        <f>ROUND(JQ116/Prices!$B$27,0)</f>
        <v>322</v>
      </c>
      <c r="CH116" s="71">
        <f>CG116*Prices!$B$6+CG116</f>
        <v>370.3</v>
      </c>
      <c r="CI116" s="71">
        <f>ROUND(JS116/Prices!$B$27,0)</f>
        <v>382</v>
      </c>
      <c r="CJ116" s="71">
        <f>CI116*Prices!$B$6+CI116</f>
        <v>439.3</v>
      </c>
      <c r="CK116" s="55"/>
      <c r="CL116" s="55"/>
      <c r="CM116" s="55"/>
      <c r="CN116" s="55"/>
      <c r="CO116" s="55"/>
      <c r="CP116" s="71">
        <f>ROUND(LW116/Prices!$B$27,0)</f>
        <v>202</v>
      </c>
      <c r="CQ116" s="71">
        <f>CP116*Prices!$B$6+CP116</f>
        <v>232.3</v>
      </c>
      <c r="CR116" s="71">
        <f>ROUND(LY116/Prices!$B$27,0)</f>
        <v>228</v>
      </c>
      <c r="CS116" s="71">
        <f>CR116*Prices!$B$6+CR116</f>
        <v>262.2</v>
      </c>
      <c r="CT116" s="71">
        <f>ROUND(MA116/Prices!$B$27,0)</f>
        <v>237</v>
      </c>
      <c r="CU116" s="71">
        <f>CT116*Prices!$B$6+CT116</f>
        <v>272.55</v>
      </c>
      <c r="CV116" s="71">
        <f>ROUND(MC116/Prices!$B$27,0)</f>
        <v>254</v>
      </c>
      <c r="CW116" s="71">
        <f>CV116*Prices!$B$6+CV116</f>
        <v>292.10000000000002</v>
      </c>
      <c r="CX116" s="71">
        <f>ROUND(ME116/Prices!$B$27,0)</f>
        <v>262</v>
      </c>
      <c r="CY116" s="71">
        <f>CX116*Prices!$B$6+CX116</f>
        <v>301.3</v>
      </c>
      <c r="CZ116" s="71">
        <f>ROUND(MG116/Prices!$B$27,0)</f>
        <v>284</v>
      </c>
      <c r="DA116" s="71">
        <f>CZ116*Prices!$B$6+CZ116</f>
        <v>326.60000000000002</v>
      </c>
      <c r="DB116" s="71">
        <f>ROUND(MI116/Prices!$B$27,0)</f>
        <v>301</v>
      </c>
      <c r="DC116" s="71">
        <f>DB116*Prices!$B$6+DB116</f>
        <v>346.15</v>
      </c>
      <c r="DD116" s="71">
        <f>ROUND(MK116/Prices!$B$27,0)</f>
        <v>361</v>
      </c>
      <c r="DE116" s="71">
        <f>DD116*Prices!$B$6+DD116</f>
        <v>415.15</v>
      </c>
      <c r="DK116" s="71">
        <f t="shared" si="113"/>
        <v>202</v>
      </c>
      <c r="DL116" s="71">
        <f t="shared" si="113"/>
        <v>232.3</v>
      </c>
      <c r="DM116" s="71">
        <f t="shared" si="113"/>
        <v>228</v>
      </c>
      <c r="DN116" s="71">
        <f t="shared" si="113"/>
        <v>262.2</v>
      </c>
      <c r="DO116" s="71">
        <f t="shared" si="113"/>
        <v>237</v>
      </c>
      <c r="DP116" s="71">
        <f t="shared" si="113"/>
        <v>272.55</v>
      </c>
      <c r="DQ116" s="71">
        <f t="shared" si="113"/>
        <v>254</v>
      </c>
      <c r="DR116" s="71">
        <f t="shared" si="113"/>
        <v>292.10000000000002</v>
      </c>
      <c r="DS116" s="71">
        <f t="shared" si="113"/>
        <v>262</v>
      </c>
      <c r="DT116" s="71">
        <f t="shared" si="113"/>
        <v>301.3</v>
      </c>
      <c r="DU116" s="71">
        <f t="shared" si="113"/>
        <v>284</v>
      </c>
      <c r="DV116" s="71">
        <f t="shared" si="111"/>
        <v>326.60000000000002</v>
      </c>
      <c r="DW116" s="71">
        <f t="shared" si="111"/>
        <v>301</v>
      </c>
      <c r="DX116" s="71">
        <f t="shared" si="111"/>
        <v>346.15</v>
      </c>
      <c r="DY116" s="71">
        <f t="shared" si="111"/>
        <v>361</v>
      </c>
      <c r="DZ116" s="71">
        <f t="shared" si="111"/>
        <v>415.15</v>
      </c>
      <c r="EA116" s="55"/>
      <c r="EB116" s="55"/>
      <c r="EC116" s="72"/>
      <c r="ED116" s="72"/>
      <c r="EE116" s="72"/>
      <c r="EF116" s="72"/>
      <c r="EG116" s="72"/>
      <c r="EH116" s="72"/>
      <c r="EI116" s="55"/>
      <c r="EJ116" s="55"/>
      <c r="EK116" s="55"/>
      <c r="EL116" s="55"/>
      <c r="EM116" s="55"/>
      <c r="EN116" s="55"/>
      <c r="EO116" s="73"/>
      <c r="EP116" s="73"/>
      <c r="ER116" s="74">
        <v>13.5</v>
      </c>
      <c r="ES116" s="49">
        <v>15</v>
      </c>
      <c r="ET116" s="55">
        <f t="shared" si="114"/>
        <v>1.25</v>
      </c>
      <c r="EU116" s="55">
        <f>ES116*34.5/144</f>
        <v>3.59375</v>
      </c>
      <c r="EW116" s="75">
        <v>2</v>
      </c>
      <c r="EY116" s="75">
        <v>13.5</v>
      </c>
      <c r="EZ116" s="77">
        <f>(EY116*1.2)*(Prices!$B$5/32)</f>
        <v>20.25</v>
      </c>
      <c r="FA116" s="82">
        <f>(EY116*1.3)*(Prices!$B$4/32)</f>
        <v>43.875</v>
      </c>
      <c r="FB116" s="82">
        <f>EV116*Prices!$B$2+EW116*Prices!$B$3</f>
        <v>8.1</v>
      </c>
      <c r="FC116" s="79">
        <f>EU116*Prices!$B$9</f>
        <v>21.5625</v>
      </c>
      <c r="FD116" s="80">
        <f t="shared" si="59"/>
        <v>93.787499999999994</v>
      </c>
      <c r="FE116" s="80">
        <f>EU116*Prices!$B$10</f>
        <v>32.34375</v>
      </c>
      <c r="FF116" s="80">
        <f t="shared" si="60"/>
        <v>104.56874999999999</v>
      </c>
      <c r="FG116" s="80">
        <f>EU116*Prices!$B$11</f>
        <v>35.9375</v>
      </c>
      <c r="FH116" s="80">
        <f t="shared" si="61"/>
        <v>108.16249999999999</v>
      </c>
      <c r="FI116" s="80">
        <f>EU116*Prices!$B$12</f>
        <v>43.125</v>
      </c>
      <c r="FJ116" s="80">
        <f t="shared" si="62"/>
        <v>115.35</v>
      </c>
      <c r="FK116" s="80">
        <f>EU116*Prices!$B$13</f>
        <v>46.71875</v>
      </c>
      <c r="FL116" s="80">
        <f t="shared" si="63"/>
        <v>118.94374999999999</v>
      </c>
      <c r="FM116" s="80">
        <f>EU116*Prices!$B$14</f>
        <v>55.703125</v>
      </c>
      <c r="FN116" s="80">
        <f t="shared" si="64"/>
        <v>127.92812499999999</v>
      </c>
      <c r="FO116" s="80">
        <f>EU116*Prices!$B$15</f>
        <v>62.890625</v>
      </c>
      <c r="FP116" s="80">
        <f t="shared" si="65"/>
        <v>135.11562499999999</v>
      </c>
      <c r="FQ116" s="80">
        <f>EU116*Prices!$B$16</f>
        <v>88.046875</v>
      </c>
      <c r="FR116" s="80">
        <f t="shared" si="66"/>
        <v>160.27187499999999</v>
      </c>
      <c r="FS116" s="80">
        <f>EU116*Prices!$B$17</f>
        <v>0</v>
      </c>
      <c r="FT116" s="80"/>
      <c r="FU116" s="80"/>
      <c r="FV116" s="80"/>
      <c r="FW116" s="80"/>
      <c r="FX116" s="80"/>
      <c r="FY116" s="80"/>
      <c r="FZ116" s="80"/>
      <c r="GA116" s="80"/>
      <c r="GB116" s="80"/>
      <c r="GC116" s="80"/>
      <c r="GD116" s="80"/>
      <c r="GE116" s="80"/>
      <c r="GF116" s="80"/>
      <c r="GG116" s="80"/>
      <c r="GH116" s="80"/>
      <c r="GP116" s="73"/>
      <c r="GR116" s="74">
        <v>13.5</v>
      </c>
      <c r="GS116" s="49">
        <v>15</v>
      </c>
      <c r="GT116" s="55">
        <f t="shared" si="115"/>
        <v>1.25</v>
      </c>
      <c r="GU116" s="55">
        <f>GS116*34.5/144</f>
        <v>3.59375</v>
      </c>
      <c r="GV116" s="75"/>
      <c r="GW116" s="75">
        <v>2</v>
      </c>
      <c r="GX116" s="76"/>
      <c r="GY116" s="75">
        <v>13.5</v>
      </c>
      <c r="GZ116" s="77">
        <f>(GY116*1.2)*(Prices!$B$5/32)</f>
        <v>20.25</v>
      </c>
      <c r="HA116" s="82">
        <f>(GY116*1.3)*(Prices!$C$4/32)</f>
        <v>35.1</v>
      </c>
      <c r="HB116" s="82">
        <f>GV116*Prices!$B$2+GW116*Prices!$B$3</f>
        <v>8.1</v>
      </c>
      <c r="HC116" s="79">
        <f>GU116*Prices!$B$9</f>
        <v>21.5625</v>
      </c>
      <c r="HD116" s="80">
        <f t="shared" si="69"/>
        <v>85.012500000000003</v>
      </c>
      <c r="HE116" s="80">
        <f>GU116*Prices!$B$10</f>
        <v>32.34375</v>
      </c>
      <c r="HF116" s="80">
        <f t="shared" si="70"/>
        <v>95.793750000000003</v>
      </c>
      <c r="HG116" s="80">
        <f>GU116*Prices!$B$11</f>
        <v>35.9375</v>
      </c>
      <c r="HH116" s="80">
        <f t="shared" si="71"/>
        <v>99.387500000000003</v>
      </c>
      <c r="HI116" s="80">
        <f>GU116*Prices!$B$12</f>
        <v>43.125</v>
      </c>
      <c r="HJ116" s="80">
        <f t="shared" si="72"/>
        <v>106.575</v>
      </c>
      <c r="HK116" s="80">
        <f>GU116*Prices!$B$13</f>
        <v>46.71875</v>
      </c>
      <c r="HL116" s="80">
        <f t="shared" si="73"/>
        <v>110.16875</v>
      </c>
      <c r="HM116" s="80">
        <f>GU116*Prices!$B$14</f>
        <v>55.703125</v>
      </c>
      <c r="HN116" s="80">
        <f t="shared" si="74"/>
        <v>119.153125</v>
      </c>
      <c r="HO116" s="80">
        <f>GU116*Prices!$B$15</f>
        <v>62.890625</v>
      </c>
      <c r="HP116" s="80">
        <f t="shared" si="75"/>
        <v>126.34062499999999</v>
      </c>
      <c r="HQ116" s="80">
        <f>GU116*Prices!$B$16</f>
        <v>88.046875</v>
      </c>
      <c r="HR116" s="80">
        <f t="shared" si="76"/>
        <v>151.49687499999999</v>
      </c>
      <c r="HS116" s="80">
        <f>GU116*Prices!$B$17</f>
        <v>0</v>
      </c>
      <c r="HT116" s="80"/>
      <c r="HU116" s="80"/>
      <c r="HV116" s="80"/>
      <c r="HW116" s="80"/>
      <c r="HX116" s="80"/>
      <c r="HY116" s="80"/>
      <c r="HZ116" s="80"/>
      <c r="IA116" s="80"/>
      <c r="IB116" s="80"/>
      <c r="IC116" s="80"/>
      <c r="ID116" s="80"/>
      <c r="IE116" s="80"/>
      <c r="IF116" s="80"/>
      <c r="IG116" s="80"/>
      <c r="IH116" s="80"/>
      <c r="IP116" s="73"/>
      <c r="IQ116" s="73"/>
      <c r="IS116" s="74">
        <v>13.5</v>
      </c>
      <c r="IT116" s="49">
        <v>15</v>
      </c>
      <c r="IU116" s="55">
        <f t="shared" si="116"/>
        <v>1.25</v>
      </c>
      <c r="IV116" s="55">
        <f>IT116*34.5/144</f>
        <v>3.59375</v>
      </c>
      <c r="IW116" s="75"/>
      <c r="IX116" s="75">
        <v>2</v>
      </c>
      <c r="IY116" s="76">
        <f t="shared" si="118"/>
        <v>0</v>
      </c>
      <c r="IZ116" s="75">
        <v>13.5</v>
      </c>
      <c r="JA116" s="77">
        <f>(IZ116*1.2)*(Prices!$B$5/32)</f>
        <v>20.25</v>
      </c>
      <c r="JB116" s="82">
        <f>(IZ116*1.3)*(Prices!$B$4/32)</f>
        <v>43.875</v>
      </c>
      <c r="JC116" s="82">
        <f>IW116*Prices!$B$2+IX116*Prices!$B$3</f>
        <v>8.1</v>
      </c>
      <c r="JD116" s="79">
        <f>IV116*Prices!$B$9</f>
        <v>21.5625</v>
      </c>
      <c r="JE116" s="80">
        <f t="shared" si="79"/>
        <v>93.787499999999994</v>
      </c>
      <c r="JF116" s="80">
        <f>IV116*Prices!$B$10</f>
        <v>32.34375</v>
      </c>
      <c r="JG116" s="80">
        <f t="shared" si="80"/>
        <v>104.56874999999999</v>
      </c>
      <c r="JH116" s="80">
        <f>IV116*Prices!$B$11</f>
        <v>35.9375</v>
      </c>
      <c r="JI116" s="80">
        <f t="shared" si="81"/>
        <v>108.16249999999999</v>
      </c>
      <c r="JJ116" s="80">
        <f>IV116*Prices!$B$12</f>
        <v>43.125</v>
      </c>
      <c r="JK116" s="80">
        <f t="shared" si="82"/>
        <v>115.35</v>
      </c>
      <c r="JL116" s="80">
        <f>IV116*Prices!$B$13</f>
        <v>46.71875</v>
      </c>
      <c r="JM116" s="80">
        <f t="shared" si="83"/>
        <v>118.94374999999999</v>
      </c>
      <c r="JN116" s="80">
        <f>IV116*Prices!$B$14</f>
        <v>55.703125</v>
      </c>
      <c r="JO116" s="80">
        <f t="shared" si="84"/>
        <v>127.92812499999999</v>
      </c>
      <c r="JP116" s="80">
        <f>IV116*Prices!$B$15</f>
        <v>62.890625</v>
      </c>
      <c r="JQ116" s="80">
        <f t="shared" si="85"/>
        <v>135.11562499999999</v>
      </c>
      <c r="JR116" s="80">
        <f>IV116*Prices!$B$16</f>
        <v>88.046875</v>
      </c>
      <c r="JS116" s="80">
        <f t="shared" si="86"/>
        <v>160.27187499999999</v>
      </c>
      <c r="JT116" s="80">
        <f>IV116*Prices!$B$17</f>
        <v>0</v>
      </c>
      <c r="JU116" s="80"/>
      <c r="JV116" s="80"/>
      <c r="JW116" s="80"/>
      <c r="JX116" s="80"/>
      <c r="JY116" s="80"/>
      <c r="JZ116" s="80"/>
      <c r="KA116" s="80"/>
      <c r="KB116" s="80"/>
      <c r="KC116" s="80"/>
      <c r="KD116" s="80"/>
      <c r="KE116" s="80"/>
      <c r="KF116" s="80"/>
      <c r="KG116" s="80"/>
      <c r="KH116" s="80"/>
      <c r="KI116" s="80"/>
      <c r="KJ116" s="80"/>
      <c r="KK116" s="80"/>
      <c r="KL116" s="80"/>
      <c r="KM116" s="80"/>
      <c r="KN116" s="80"/>
      <c r="KO116" s="80"/>
      <c r="KP116" s="80"/>
      <c r="KQ116" s="80"/>
      <c r="KR116" s="80"/>
      <c r="KS116" s="80"/>
      <c r="KT116" s="80"/>
      <c r="KU116" s="80"/>
      <c r="KV116" s="80"/>
      <c r="KW116" s="80"/>
      <c r="KX116" s="80"/>
      <c r="KY116" s="80"/>
      <c r="KZ116" s="80"/>
      <c r="LA116" s="197">
        <v>0</v>
      </c>
      <c r="LB116" s="200">
        <v>0</v>
      </c>
      <c r="LC116" s="82">
        <f t="shared" si="99"/>
        <v>41.76</v>
      </c>
      <c r="LD116" s="82">
        <f t="shared" si="100"/>
        <v>55.44</v>
      </c>
      <c r="LE116" s="82">
        <f t="shared" si="101"/>
        <v>6.875</v>
      </c>
      <c r="LF116" s="82">
        <f t="shared" si="102"/>
        <v>34.884999999999998</v>
      </c>
      <c r="LG116" s="80">
        <f t="shared" si="103"/>
        <v>48.564999999999998</v>
      </c>
      <c r="LH116" s="234">
        <f t="shared" si="104"/>
        <v>0</v>
      </c>
      <c r="LI116" s="73"/>
      <c r="LK116" s="74">
        <v>13.5</v>
      </c>
      <c r="LL116" s="49">
        <v>15</v>
      </c>
      <c r="LM116" s="55">
        <f t="shared" si="117"/>
        <v>1.25</v>
      </c>
      <c r="LN116" s="55">
        <f>LL116*34.5/144</f>
        <v>3.59375</v>
      </c>
      <c r="LO116" s="75"/>
      <c r="LP116" s="75">
        <v>2</v>
      </c>
      <c r="LQ116" s="76">
        <f t="shared" si="119"/>
        <v>0</v>
      </c>
      <c r="LR116" s="75">
        <v>13.5</v>
      </c>
      <c r="LS116" s="77">
        <f>(LR116*1.2)*(Prices!$B$5/32)</f>
        <v>20.25</v>
      </c>
      <c r="LT116" s="82">
        <f>(LR116*1.3)*(Prices!$C$4/32)</f>
        <v>35.1</v>
      </c>
      <c r="LU116" s="82">
        <f>LO116*Prices!$B$2+LP116*Prices!$B$3</f>
        <v>8.1</v>
      </c>
      <c r="LV116" s="79">
        <f>LN116*Prices!$B$9</f>
        <v>21.5625</v>
      </c>
      <c r="LW116" s="80">
        <f t="shared" si="89"/>
        <v>85.012500000000003</v>
      </c>
      <c r="LX116" s="80">
        <f>LN116*Prices!$B$10</f>
        <v>32.34375</v>
      </c>
      <c r="LY116" s="80">
        <f t="shared" si="90"/>
        <v>95.793750000000003</v>
      </c>
      <c r="LZ116" s="80">
        <f>LN116*Prices!$B$11</f>
        <v>35.9375</v>
      </c>
      <c r="MA116" s="80">
        <f t="shared" si="91"/>
        <v>99.387500000000003</v>
      </c>
      <c r="MB116" s="80">
        <f>LN116*Prices!$B$12</f>
        <v>43.125</v>
      </c>
      <c r="MC116" s="80">
        <f t="shared" si="92"/>
        <v>106.575</v>
      </c>
      <c r="MD116" s="80">
        <f>LN116*Prices!$B$13</f>
        <v>46.71875</v>
      </c>
      <c r="ME116" s="80">
        <f t="shared" si="93"/>
        <v>110.16875</v>
      </c>
      <c r="MF116" s="80">
        <f>LN116*Prices!$B$14</f>
        <v>55.703125</v>
      </c>
      <c r="MG116" s="80">
        <f t="shared" si="94"/>
        <v>119.153125</v>
      </c>
      <c r="MH116" s="80">
        <f>LN116*Prices!$B$15</f>
        <v>62.890625</v>
      </c>
      <c r="MI116" s="80">
        <f t="shared" si="95"/>
        <v>126.34062499999999</v>
      </c>
      <c r="MJ116" s="80">
        <f>LN116*Prices!$B$16</f>
        <v>88.046875</v>
      </c>
      <c r="MK116" s="80">
        <f t="shared" si="96"/>
        <v>151.49687499999999</v>
      </c>
      <c r="ML116" s="80">
        <f>LN116*Prices!$B$17</f>
        <v>0</v>
      </c>
      <c r="MM116" s="80"/>
      <c r="MN116" s="80"/>
      <c r="MO116" s="80"/>
      <c r="MP116" s="80"/>
      <c r="MQ116" s="80"/>
      <c r="MR116" s="80"/>
      <c r="MS116" s="80"/>
      <c r="MT116" s="80"/>
      <c r="MU116" s="80"/>
      <c r="MV116" s="80"/>
      <c r="MW116" s="80"/>
      <c r="MX116" s="80"/>
      <c r="MY116" s="80"/>
      <c r="MZ116" s="80"/>
      <c r="NA116" s="80"/>
    </row>
    <row r="117" spans="1:365" ht="18" customHeight="1" x14ac:dyDescent="0.25">
      <c r="A117" s="171" t="s">
        <v>224</v>
      </c>
      <c r="B117" s="69" t="s">
        <v>93</v>
      </c>
      <c r="C117" s="69" t="str">
        <f t="shared" si="97"/>
        <v>Base Cab: 1 door - 12"D - No TOE (16" to 18")</v>
      </c>
      <c r="D117" s="70" t="s">
        <v>222</v>
      </c>
      <c r="E117" s="68" t="s">
        <v>99</v>
      </c>
      <c r="F117" s="268" t="s">
        <v>224</v>
      </c>
      <c r="G117" s="261">
        <f>ROUND(FD117/Prices!$B$27,0)</f>
        <v>251</v>
      </c>
      <c r="H117" s="71">
        <f>G117*Prices!$B$6+G117</f>
        <v>288.64999999999998</v>
      </c>
      <c r="I117" s="71">
        <f>ROUND(FF117/Prices!$B$27,0)</f>
        <v>281</v>
      </c>
      <c r="J117" s="71">
        <f>I117*Prices!$B$6+I117</f>
        <v>323.14999999999998</v>
      </c>
      <c r="K117" s="71">
        <f>ROUND(FH117/Prices!$B$27,0)</f>
        <v>292</v>
      </c>
      <c r="L117" s="71">
        <f>K117*Prices!$B$6+K117</f>
        <v>335.8</v>
      </c>
      <c r="M117" s="71">
        <f>ROUND(FJ117/Prices!$B$27,0)</f>
        <v>312</v>
      </c>
      <c r="N117" s="71">
        <f>M117*Prices!$B$6+M117</f>
        <v>358.8</v>
      </c>
      <c r="O117" s="71">
        <f>ROUND(FL117/Prices!$B$27,0)</f>
        <v>322</v>
      </c>
      <c r="P117" s="71">
        <f>O117*Prices!$B$6+O117</f>
        <v>370.3</v>
      </c>
      <c r="Q117" s="71">
        <f>ROUND(FN117/Prices!$B$27,0)</f>
        <v>348</v>
      </c>
      <c r="R117" s="71">
        <f>Q117*Prices!$B$6+Q117</f>
        <v>400.2</v>
      </c>
      <c r="S117" s="71">
        <f>ROUND(FP117/Prices!$B$27,0)</f>
        <v>369</v>
      </c>
      <c r="T117" s="71">
        <f>S117*Prices!$B$6+S117</f>
        <v>424.35</v>
      </c>
      <c r="U117" s="71">
        <f>ROUND(FR117/Prices!$B$27,0)</f>
        <v>440</v>
      </c>
      <c r="V117" s="71">
        <f>U117*Prices!$B$6+U117</f>
        <v>506</v>
      </c>
      <c r="W117" s="55"/>
      <c r="X117" s="55"/>
      <c r="Y117" s="55"/>
      <c r="Z117" s="55"/>
      <c r="AA117" s="55"/>
      <c r="AB117" s="71">
        <f>ROUND(HD117/Prices!$B$27,0)</f>
        <v>227</v>
      </c>
      <c r="AC117" s="71">
        <f>AB117*Prices!$B$6+AB117</f>
        <v>261.05</v>
      </c>
      <c r="AD117" s="71">
        <f>ROUND(HF117/Prices!$B$27,0)</f>
        <v>258</v>
      </c>
      <c r="AE117" s="71">
        <f>AD117*Prices!$B$6+AD117</f>
        <v>296.7</v>
      </c>
      <c r="AF117" s="71">
        <f>ROUND(HH117/Prices!$B$27,0)</f>
        <v>268</v>
      </c>
      <c r="AG117" s="71">
        <f>AF117*Prices!$B$6+AF117</f>
        <v>308.2</v>
      </c>
      <c r="AH117" s="71">
        <f>ROUND(HJ117/Prices!$B$27,0)</f>
        <v>289</v>
      </c>
      <c r="AI117" s="71">
        <f>AH117*Prices!$B$6+AH117</f>
        <v>332.35</v>
      </c>
      <c r="AJ117" s="71">
        <f>ROUND(HL117/Prices!$B$27,0)</f>
        <v>299</v>
      </c>
      <c r="AK117" s="71">
        <f>AJ117*Prices!$B$6+AJ117</f>
        <v>343.85</v>
      </c>
      <c r="AL117" s="71">
        <f>ROUND(HN117/Prices!$B$27,0)</f>
        <v>325</v>
      </c>
      <c r="AM117" s="71">
        <f>AL117*Prices!$B$6+AL117</f>
        <v>373.75</v>
      </c>
      <c r="AN117" s="71">
        <f>ROUND(HP117/Prices!$B$27,0)</f>
        <v>345</v>
      </c>
      <c r="AO117" s="71">
        <f>AN117*Prices!$B$6+AN117</f>
        <v>396.75</v>
      </c>
      <c r="AP117" s="71">
        <f>ROUND(HR117/Prices!$B$27,0)</f>
        <v>417</v>
      </c>
      <c r="AQ117" s="71">
        <f>AP117*Prices!$B$6+AP117</f>
        <v>479.55</v>
      </c>
      <c r="AW117" s="71">
        <f t="shared" si="112"/>
        <v>227</v>
      </c>
      <c r="AX117" s="71">
        <f t="shared" si="112"/>
        <v>261.05</v>
      </c>
      <c r="AY117" s="71">
        <f t="shared" si="112"/>
        <v>258</v>
      </c>
      <c r="AZ117" s="71">
        <f t="shared" si="112"/>
        <v>296.7</v>
      </c>
      <c r="BA117" s="71">
        <f t="shared" si="112"/>
        <v>268</v>
      </c>
      <c r="BB117" s="71">
        <f t="shared" si="112"/>
        <v>308.2</v>
      </c>
      <c r="BC117" s="71">
        <f t="shared" si="112"/>
        <v>289</v>
      </c>
      <c r="BD117" s="71">
        <f t="shared" si="112"/>
        <v>332.35</v>
      </c>
      <c r="BE117" s="71">
        <f t="shared" si="112"/>
        <v>299</v>
      </c>
      <c r="BF117" s="71">
        <f t="shared" si="112"/>
        <v>343.85</v>
      </c>
      <c r="BG117" s="71">
        <f t="shared" si="112"/>
        <v>325</v>
      </c>
      <c r="BH117" s="71">
        <f t="shared" si="110"/>
        <v>373.75</v>
      </c>
      <c r="BI117" s="71">
        <f t="shared" si="110"/>
        <v>345</v>
      </c>
      <c r="BJ117" s="71">
        <f t="shared" si="110"/>
        <v>396.75</v>
      </c>
      <c r="BK117" s="71">
        <f t="shared" si="110"/>
        <v>417</v>
      </c>
      <c r="BL117" s="71">
        <f t="shared" si="110"/>
        <v>479.55</v>
      </c>
      <c r="BM117" s="55"/>
      <c r="BN117" s="72"/>
      <c r="BO117" s="72"/>
      <c r="BP117" s="72"/>
      <c r="BQ117" s="72"/>
      <c r="BR117" s="72"/>
      <c r="BS117" s="72"/>
      <c r="BT117" s="55"/>
      <c r="BU117" s="71">
        <f>ROUND(JE117/Prices!$B$27,0)</f>
        <v>251</v>
      </c>
      <c r="BV117" s="71">
        <f>BU117*Prices!$B$6+BU117</f>
        <v>288.64999999999998</v>
      </c>
      <c r="BW117" s="71">
        <f>ROUND(JG117/Prices!$B$27,0)</f>
        <v>281</v>
      </c>
      <c r="BX117" s="71">
        <f>BW117*Prices!$B$6+BW117</f>
        <v>323.14999999999998</v>
      </c>
      <c r="BY117" s="71">
        <f>ROUND(JI117/Prices!$B$27,0)</f>
        <v>292</v>
      </c>
      <c r="BZ117" s="71">
        <f>BY117*Prices!$B$6+BY117</f>
        <v>335.8</v>
      </c>
      <c r="CA117" s="71">
        <f>ROUND(JK117/Prices!$B$27,0)</f>
        <v>312</v>
      </c>
      <c r="CB117" s="71">
        <f>CA117*Prices!$B$6+CA117</f>
        <v>358.8</v>
      </c>
      <c r="CC117" s="71">
        <f>ROUND(JM117/Prices!$B$27,0)</f>
        <v>322</v>
      </c>
      <c r="CD117" s="71">
        <f>CC117*Prices!$B$6+CC117</f>
        <v>370.3</v>
      </c>
      <c r="CE117" s="71">
        <f>ROUND(JO117/Prices!$B$27,0)</f>
        <v>348</v>
      </c>
      <c r="CF117" s="71">
        <f>CE117*Prices!$B$6+CE117</f>
        <v>400.2</v>
      </c>
      <c r="CG117" s="71">
        <f>ROUND(JQ117/Prices!$B$27,0)</f>
        <v>369</v>
      </c>
      <c r="CH117" s="71">
        <f>CG117*Prices!$B$6+CG117</f>
        <v>424.35</v>
      </c>
      <c r="CI117" s="71">
        <f>ROUND(JS117/Prices!$B$27,0)</f>
        <v>440</v>
      </c>
      <c r="CJ117" s="71">
        <f>CI117*Prices!$B$6+CI117</f>
        <v>506</v>
      </c>
      <c r="CK117" s="55"/>
      <c r="CL117" s="55"/>
      <c r="CM117" s="55"/>
      <c r="CN117" s="55"/>
      <c r="CO117" s="55"/>
      <c r="CP117" s="71">
        <f>ROUND(LW117/Prices!$B$27,0)</f>
        <v>227</v>
      </c>
      <c r="CQ117" s="71">
        <f>CP117*Prices!$B$6+CP117</f>
        <v>261.05</v>
      </c>
      <c r="CR117" s="71">
        <f>ROUND(LY117/Prices!$B$27,0)</f>
        <v>258</v>
      </c>
      <c r="CS117" s="71">
        <f>CR117*Prices!$B$6+CR117</f>
        <v>296.7</v>
      </c>
      <c r="CT117" s="71">
        <f>ROUND(MA117/Prices!$B$27,0)</f>
        <v>268</v>
      </c>
      <c r="CU117" s="71">
        <f>CT117*Prices!$B$6+CT117</f>
        <v>308.2</v>
      </c>
      <c r="CV117" s="71">
        <f>ROUND(MC117/Prices!$B$27,0)</f>
        <v>289</v>
      </c>
      <c r="CW117" s="71">
        <f>CV117*Prices!$B$6+CV117</f>
        <v>332.35</v>
      </c>
      <c r="CX117" s="71">
        <f>ROUND(ME117/Prices!$B$27,0)</f>
        <v>299</v>
      </c>
      <c r="CY117" s="71">
        <f>CX117*Prices!$B$6+CX117</f>
        <v>343.85</v>
      </c>
      <c r="CZ117" s="71">
        <f>ROUND(MG117/Prices!$B$27,0)</f>
        <v>325</v>
      </c>
      <c r="DA117" s="71">
        <f>CZ117*Prices!$B$6+CZ117</f>
        <v>373.75</v>
      </c>
      <c r="DB117" s="71">
        <f>ROUND(MI117/Prices!$B$27,0)</f>
        <v>345</v>
      </c>
      <c r="DC117" s="71">
        <f>DB117*Prices!$B$6+DB117</f>
        <v>396.75</v>
      </c>
      <c r="DD117" s="71">
        <f>ROUND(MK117/Prices!$B$27,0)</f>
        <v>417</v>
      </c>
      <c r="DE117" s="71">
        <f>DD117*Prices!$B$6+DD117</f>
        <v>479.55</v>
      </c>
      <c r="DK117" s="71">
        <f t="shared" si="113"/>
        <v>227</v>
      </c>
      <c r="DL117" s="71">
        <f t="shared" si="113"/>
        <v>261.05</v>
      </c>
      <c r="DM117" s="71">
        <f t="shared" si="113"/>
        <v>258</v>
      </c>
      <c r="DN117" s="71">
        <f t="shared" si="113"/>
        <v>296.7</v>
      </c>
      <c r="DO117" s="71">
        <f t="shared" si="113"/>
        <v>268</v>
      </c>
      <c r="DP117" s="71">
        <f t="shared" si="113"/>
        <v>308.2</v>
      </c>
      <c r="DQ117" s="71">
        <f t="shared" si="113"/>
        <v>289</v>
      </c>
      <c r="DR117" s="71">
        <f t="shared" si="113"/>
        <v>332.35</v>
      </c>
      <c r="DS117" s="71">
        <f t="shared" si="113"/>
        <v>299</v>
      </c>
      <c r="DT117" s="71">
        <f t="shared" si="113"/>
        <v>343.85</v>
      </c>
      <c r="DU117" s="71">
        <f t="shared" si="113"/>
        <v>325</v>
      </c>
      <c r="DV117" s="71">
        <f t="shared" si="111"/>
        <v>373.75</v>
      </c>
      <c r="DW117" s="71">
        <f t="shared" si="111"/>
        <v>345</v>
      </c>
      <c r="DX117" s="71">
        <f t="shared" si="111"/>
        <v>396.75</v>
      </c>
      <c r="DY117" s="71">
        <f t="shared" si="111"/>
        <v>417</v>
      </c>
      <c r="DZ117" s="71">
        <f t="shared" si="111"/>
        <v>479.55</v>
      </c>
      <c r="EA117" s="55"/>
      <c r="EB117" s="55"/>
      <c r="EC117" s="72"/>
      <c r="ED117" s="72"/>
      <c r="EE117" s="72"/>
      <c r="EF117" s="72"/>
      <c r="EG117" s="72"/>
      <c r="EH117" s="72"/>
      <c r="EI117" s="55"/>
      <c r="EJ117" s="55"/>
      <c r="EK117" s="55"/>
      <c r="EL117" s="55"/>
      <c r="EM117" s="55"/>
      <c r="EN117" s="55"/>
      <c r="EO117" s="73"/>
      <c r="EP117" s="73"/>
      <c r="ER117" s="74">
        <v>15</v>
      </c>
      <c r="ES117" s="49">
        <v>18</v>
      </c>
      <c r="ET117" s="55">
        <f t="shared" si="114"/>
        <v>1.5</v>
      </c>
      <c r="EU117" s="55">
        <f>ES117*34.5/144</f>
        <v>4.3125</v>
      </c>
      <c r="EW117" s="75">
        <v>2</v>
      </c>
      <c r="EY117" s="75">
        <v>15</v>
      </c>
      <c r="EZ117" s="77">
        <f>(EY117*1.2)*(Prices!$B$5/32)</f>
        <v>22.5</v>
      </c>
      <c r="FA117" s="82">
        <f>(EY117*1.3)*(Prices!$B$4/32)</f>
        <v>48.75</v>
      </c>
      <c r="FB117" s="82">
        <f>EV117*Prices!$B$2+EW117*Prices!$B$3</f>
        <v>8.1</v>
      </c>
      <c r="FC117" s="79">
        <f>EU117*Prices!$B$9</f>
        <v>25.875</v>
      </c>
      <c r="FD117" s="80">
        <f t="shared" si="59"/>
        <v>105.22499999999999</v>
      </c>
      <c r="FE117" s="80">
        <f>EU117*Prices!$B$10</f>
        <v>38.8125</v>
      </c>
      <c r="FF117" s="80">
        <f t="shared" si="60"/>
        <v>118.16249999999999</v>
      </c>
      <c r="FG117" s="80">
        <f>EU117*Prices!$B$11</f>
        <v>43.125</v>
      </c>
      <c r="FH117" s="80">
        <f t="shared" si="61"/>
        <v>122.47499999999999</v>
      </c>
      <c r="FI117" s="80">
        <f>EU117*Prices!$B$12</f>
        <v>51.75</v>
      </c>
      <c r="FJ117" s="80">
        <f t="shared" si="62"/>
        <v>131.1</v>
      </c>
      <c r="FK117" s="80">
        <f>EU117*Prices!$B$13</f>
        <v>56.0625</v>
      </c>
      <c r="FL117" s="80">
        <f t="shared" si="63"/>
        <v>135.41249999999999</v>
      </c>
      <c r="FM117" s="80">
        <f>EU117*Prices!$B$14</f>
        <v>66.84375</v>
      </c>
      <c r="FN117" s="80">
        <f t="shared" si="64"/>
        <v>146.19374999999999</v>
      </c>
      <c r="FO117" s="80">
        <f>EU117*Prices!$B$15</f>
        <v>75.46875</v>
      </c>
      <c r="FP117" s="80">
        <f t="shared" si="65"/>
        <v>154.81874999999999</v>
      </c>
      <c r="FQ117" s="80">
        <f>EU117*Prices!$B$16</f>
        <v>105.65625</v>
      </c>
      <c r="FR117" s="80">
        <f t="shared" si="66"/>
        <v>185.00624999999999</v>
      </c>
      <c r="FS117" s="80">
        <f>EU117*Prices!$B$17</f>
        <v>0</v>
      </c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P117" s="73"/>
      <c r="GR117" s="74">
        <v>15</v>
      </c>
      <c r="GS117" s="49">
        <v>18</v>
      </c>
      <c r="GT117" s="55">
        <f t="shared" si="115"/>
        <v>1.5</v>
      </c>
      <c r="GU117" s="55">
        <f>GS117*34.5/144</f>
        <v>4.3125</v>
      </c>
      <c r="GV117" s="75"/>
      <c r="GW117" s="75">
        <v>2</v>
      </c>
      <c r="GX117" s="76"/>
      <c r="GY117" s="75">
        <v>15</v>
      </c>
      <c r="GZ117" s="77">
        <f>(GY117*1.2)*(Prices!$B$5/32)</f>
        <v>22.5</v>
      </c>
      <c r="HA117" s="82">
        <f>(GY117*1.3)*(Prices!$C$4/32)</f>
        <v>39</v>
      </c>
      <c r="HB117" s="82">
        <f>GV117*Prices!$B$2+GW117*Prices!$B$3</f>
        <v>8.1</v>
      </c>
      <c r="HC117" s="79">
        <f>GU117*Prices!$B$9</f>
        <v>25.875</v>
      </c>
      <c r="HD117" s="80">
        <f t="shared" si="69"/>
        <v>95.474999999999994</v>
      </c>
      <c r="HE117" s="80">
        <f>GU117*Prices!$B$10</f>
        <v>38.8125</v>
      </c>
      <c r="HF117" s="80">
        <f t="shared" si="70"/>
        <v>108.41249999999999</v>
      </c>
      <c r="HG117" s="80">
        <f>GU117*Prices!$B$11</f>
        <v>43.125</v>
      </c>
      <c r="HH117" s="80">
        <f t="shared" si="71"/>
        <v>112.72499999999999</v>
      </c>
      <c r="HI117" s="80">
        <f>GU117*Prices!$B$12</f>
        <v>51.75</v>
      </c>
      <c r="HJ117" s="80">
        <f t="shared" si="72"/>
        <v>121.35</v>
      </c>
      <c r="HK117" s="80">
        <f>GU117*Prices!$B$13</f>
        <v>56.0625</v>
      </c>
      <c r="HL117" s="80">
        <f t="shared" si="73"/>
        <v>125.66249999999999</v>
      </c>
      <c r="HM117" s="80">
        <f>GU117*Prices!$B$14</f>
        <v>66.84375</v>
      </c>
      <c r="HN117" s="80">
        <f t="shared" si="74"/>
        <v>136.44374999999999</v>
      </c>
      <c r="HO117" s="80">
        <f>GU117*Prices!$B$15</f>
        <v>75.46875</v>
      </c>
      <c r="HP117" s="80">
        <f t="shared" si="75"/>
        <v>145.06874999999999</v>
      </c>
      <c r="HQ117" s="80">
        <f>GU117*Prices!$B$16</f>
        <v>105.65625</v>
      </c>
      <c r="HR117" s="80">
        <f t="shared" si="76"/>
        <v>175.25624999999999</v>
      </c>
      <c r="HS117" s="80">
        <f>GU117*Prices!$B$17</f>
        <v>0</v>
      </c>
      <c r="HT117" s="80"/>
      <c r="HU117" s="80"/>
      <c r="HV117" s="80"/>
      <c r="HW117" s="80"/>
      <c r="HX117" s="80"/>
      <c r="HY117" s="80"/>
      <c r="HZ117" s="80"/>
      <c r="IA117" s="80"/>
      <c r="IB117" s="80"/>
      <c r="IC117" s="80"/>
      <c r="ID117" s="80"/>
      <c r="IE117" s="80"/>
      <c r="IF117" s="80"/>
      <c r="IG117" s="80"/>
      <c r="IH117" s="80"/>
      <c r="IP117" s="73"/>
      <c r="IQ117" s="73"/>
      <c r="IS117" s="74">
        <v>15</v>
      </c>
      <c r="IT117" s="49">
        <v>18</v>
      </c>
      <c r="IU117" s="55">
        <f t="shared" si="116"/>
        <v>1.5</v>
      </c>
      <c r="IV117" s="55">
        <f>IT117*34.5/144</f>
        <v>4.3125</v>
      </c>
      <c r="IW117" s="75"/>
      <c r="IX117" s="75">
        <v>2</v>
      </c>
      <c r="IY117" s="76">
        <f t="shared" si="118"/>
        <v>0</v>
      </c>
      <c r="IZ117" s="75">
        <v>15</v>
      </c>
      <c r="JA117" s="77">
        <f>(IZ117*1.2)*(Prices!$B$5/32)</f>
        <v>22.5</v>
      </c>
      <c r="JB117" s="82">
        <f>(IZ117*1.3)*(Prices!$B$4/32)</f>
        <v>48.75</v>
      </c>
      <c r="JC117" s="82">
        <f>IW117*Prices!$B$2+IX117*Prices!$B$3</f>
        <v>8.1</v>
      </c>
      <c r="JD117" s="79">
        <f>IV117*Prices!$B$9</f>
        <v>25.875</v>
      </c>
      <c r="JE117" s="80">
        <f t="shared" si="79"/>
        <v>105.22499999999999</v>
      </c>
      <c r="JF117" s="80">
        <f>IV117*Prices!$B$10</f>
        <v>38.8125</v>
      </c>
      <c r="JG117" s="80">
        <f t="shared" si="80"/>
        <v>118.16249999999999</v>
      </c>
      <c r="JH117" s="80">
        <f>IV117*Prices!$B$11</f>
        <v>43.125</v>
      </c>
      <c r="JI117" s="80">
        <f t="shared" si="81"/>
        <v>122.47499999999999</v>
      </c>
      <c r="JJ117" s="80">
        <f>IV117*Prices!$B$12</f>
        <v>51.75</v>
      </c>
      <c r="JK117" s="80">
        <f t="shared" si="82"/>
        <v>131.1</v>
      </c>
      <c r="JL117" s="80">
        <f>IV117*Prices!$B$13</f>
        <v>56.0625</v>
      </c>
      <c r="JM117" s="80">
        <f t="shared" si="83"/>
        <v>135.41249999999999</v>
      </c>
      <c r="JN117" s="80">
        <f>IV117*Prices!$B$14</f>
        <v>66.84375</v>
      </c>
      <c r="JO117" s="80">
        <f t="shared" si="84"/>
        <v>146.19374999999999</v>
      </c>
      <c r="JP117" s="80">
        <f>IV117*Prices!$B$15</f>
        <v>75.46875</v>
      </c>
      <c r="JQ117" s="80">
        <f t="shared" si="85"/>
        <v>154.81874999999999</v>
      </c>
      <c r="JR117" s="80">
        <f>IV117*Prices!$B$16</f>
        <v>105.65625</v>
      </c>
      <c r="JS117" s="80">
        <f t="shared" si="86"/>
        <v>185.00624999999999</v>
      </c>
      <c r="JT117" s="80">
        <f>IV117*Prices!$B$17</f>
        <v>0</v>
      </c>
      <c r="JU117" s="80"/>
      <c r="JV117" s="80"/>
      <c r="JW117" s="80"/>
      <c r="JX117" s="80"/>
      <c r="JY117" s="80"/>
      <c r="JZ117" s="80"/>
      <c r="KA117" s="80"/>
      <c r="KB117" s="80"/>
      <c r="KC117" s="80"/>
      <c r="KD117" s="80"/>
      <c r="KE117" s="80"/>
      <c r="KF117" s="80"/>
      <c r="KG117" s="80"/>
      <c r="KH117" s="80"/>
      <c r="KI117" s="80"/>
      <c r="KJ117" s="80"/>
      <c r="KK117" s="80"/>
      <c r="KL117" s="80"/>
      <c r="KM117" s="80"/>
      <c r="KN117" s="80"/>
      <c r="KO117" s="80"/>
      <c r="KP117" s="80"/>
      <c r="KQ117" s="80"/>
      <c r="KR117" s="80"/>
      <c r="KS117" s="80"/>
      <c r="KT117" s="80"/>
      <c r="KU117" s="80"/>
      <c r="KV117" s="80"/>
      <c r="KW117" s="80"/>
      <c r="KX117" s="80"/>
      <c r="KY117" s="80"/>
      <c r="KZ117" s="80"/>
      <c r="LA117" s="197">
        <v>0</v>
      </c>
      <c r="LB117" s="200">
        <v>0</v>
      </c>
      <c r="LC117" s="82">
        <f t="shared" si="99"/>
        <v>45.239999999999995</v>
      </c>
      <c r="LD117" s="82">
        <f t="shared" si="100"/>
        <v>60.06</v>
      </c>
      <c r="LE117" s="82">
        <f t="shared" si="101"/>
        <v>8.25</v>
      </c>
      <c r="LF117" s="82">
        <f t="shared" si="102"/>
        <v>36.989999999999995</v>
      </c>
      <c r="LG117" s="80">
        <f t="shared" si="103"/>
        <v>51.81</v>
      </c>
      <c r="LH117" s="234">
        <f t="shared" si="104"/>
        <v>0</v>
      </c>
      <c r="LI117" s="73"/>
      <c r="LK117" s="74">
        <v>15</v>
      </c>
      <c r="LL117" s="49">
        <v>18</v>
      </c>
      <c r="LM117" s="55">
        <f t="shared" si="117"/>
        <v>1.5</v>
      </c>
      <c r="LN117" s="55">
        <f>LL117*34.5/144</f>
        <v>4.3125</v>
      </c>
      <c r="LO117" s="75"/>
      <c r="LP117" s="75">
        <v>2</v>
      </c>
      <c r="LQ117" s="76">
        <f t="shared" si="119"/>
        <v>0</v>
      </c>
      <c r="LR117" s="75">
        <v>15</v>
      </c>
      <c r="LS117" s="77">
        <f>(LR117*1.2)*(Prices!$B$5/32)</f>
        <v>22.5</v>
      </c>
      <c r="LT117" s="82">
        <f>(LR117*1.3)*(Prices!$C$4/32)</f>
        <v>39</v>
      </c>
      <c r="LU117" s="82">
        <f>LO117*Prices!$B$2+LP117*Prices!$B$3</f>
        <v>8.1</v>
      </c>
      <c r="LV117" s="79">
        <f>LN117*Prices!$B$9</f>
        <v>25.875</v>
      </c>
      <c r="LW117" s="80">
        <f t="shared" si="89"/>
        <v>95.474999999999994</v>
      </c>
      <c r="LX117" s="80">
        <f>LN117*Prices!$B$10</f>
        <v>38.8125</v>
      </c>
      <c r="LY117" s="80">
        <f t="shared" si="90"/>
        <v>108.41249999999999</v>
      </c>
      <c r="LZ117" s="80">
        <f>LN117*Prices!$B$11</f>
        <v>43.125</v>
      </c>
      <c r="MA117" s="80">
        <f t="shared" si="91"/>
        <v>112.72499999999999</v>
      </c>
      <c r="MB117" s="80">
        <f>LN117*Prices!$B$12</f>
        <v>51.75</v>
      </c>
      <c r="MC117" s="80">
        <f t="shared" si="92"/>
        <v>121.35</v>
      </c>
      <c r="MD117" s="80">
        <f>LN117*Prices!$B$13</f>
        <v>56.0625</v>
      </c>
      <c r="ME117" s="80">
        <f t="shared" si="93"/>
        <v>125.66249999999999</v>
      </c>
      <c r="MF117" s="80">
        <f>LN117*Prices!$B$14</f>
        <v>66.84375</v>
      </c>
      <c r="MG117" s="80">
        <f t="shared" si="94"/>
        <v>136.44374999999999</v>
      </c>
      <c r="MH117" s="80">
        <f>LN117*Prices!$B$15</f>
        <v>75.46875</v>
      </c>
      <c r="MI117" s="80">
        <f t="shared" si="95"/>
        <v>145.06874999999999</v>
      </c>
      <c r="MJ117" s="80">
        <f>LN117*Prices!$B$16</f>
        <v>105.65625</v>
      </c>
      <c r="MK117" s="80">
        <f t="shared" si="96"/>
        <v>175.25624999999999</v>
      </c>
      <c r="ML117" s="80">
        <f>LN117*Prices!$B$17</f>
        <v>0</v>
      </c>
      <c r="MM117" s="80"/>
      <c r="MN117" s="80"/>
      <c r="MO117" s="80"/>
      <c r="MP117" s="80"/>
      <c r="MQ117" s="80"/>
      <c r="MR117" s="80"/>
      <c r="MS117" s="80"/>
      <c r="MT117" s="80"/>
      <c r="MU117" s="80"/>
      <c r="MV117" s="80"/>
      <c r="MW117" s="80"/>
      <c r="MX117" s="80"/>
      <c r="MY117" s="80"/>
      <c r="MZ117" s="80"/>
      <c r="NA117" s="80"/>
    </row>
    <row r="118" spans="1:365" ht="18" customHeight="1" x14ac:dyDescent="0.25">
      <c r="A118" s="171" t="s">
        <v>225</v>
      </c>
      <c r="B118" s="69" t="s">
        <v>93</v>
      </c>
      <c r="C118" s="69" t="str">
        <f t="shared" si="97"/>
        <v>Base Cab: 1 door - 12"D - No TOE (19" to 21")</v>
      </c>
      <c r="D118" s="70" t="s">
        <v>222</v>
      </c>
      <c r="E118" s="68" t="s">
        <v>101</v>
      </c>
      <c r="F118" s="268" t="s">
        <v>225</v>
      </c>
      <c r="G118" s="261">
        <f>ROUND(FD118/Prices!$B$27,0)</f>
        <v>278</v>
      </c>
      <c r="H118" s="71">
        <f>G118*Prices!$B$6+G118</f>
        <v>319.7</v>
      </c>
      <c r="I118" s="71">
        <f>ROUND(FF118/Prices!$B$27,0)</f>
        <v>314</v>
      </c>
      <c r="J118" s="71">
        <f>I118*Prices!$B$6+I118</f>
        <v>361.1</v>
      </c>
      <c r="K118" s="71">
        <f>ROUND(FH118/Prices!$B$27,0)</f>
        <v>326</v>
      </c>
      <c r="L118" s="71">
        <f>K118*Prices!$B$6+K118</f>
        <v>374.9</v>
      </c>
      <c r="M118" s="71">
        <f>ROUND(FJ118/Prices!$B$27,0)</f>
        <v>350</v>
      </c>
      <c r="N118" s="71">
        <f>M118*Prices!$B$6+M118</f>
        <v>402.5</v>
      </c>
      <c r="O118" s="71">
        <f>ROUND(FL118/Prices!$B$27,0)</f>
        <v>362</v>
      </c>
      <c r="P118" s="71">
        <f>O118*Prices!$B$6+O118</f>
        <v>416.3</v>
      </c>
      <c r="Q118" s="71">
        <f>ROUND(FN118/Prices!$B$27,0)</f>
        <v>392</v>
      </c>
      <c r="R118" s="71">
        <f>Q118*Prices!$B$6+Q118</f>
        <v>450.8</v>
      </c>
      <c r="S118" s="71">
        <f>ROUND(FP118/Prices!$B$27,0)</f>
        <v>416</v>
      </c>
      <c r="T118" s="71">
        <f>S118*Prices!$B$6+S118</f>
        <v>478.4</v>
      </c>
      <c r="U118" s="71">
        <f>ROUND(FR118/Prices!$B$27,0)</f>
        <v>499</v>
      </c>
      <c r="V118" s="71">
        <f>U118*Prices!$B$6+U118</f>
        <v>573.85</v>
      </c>
      <c r="W118" s="55"/>
      <c r="X118" s="55"/>
      <c r="Y118" s="55"/>
      <c r="Z118" s="55"/>
      <c r="AA118" s="55"/>
      <c r="AB118" s="71">
        <f>ROUND(HD118/Prices!$B$27,0)</f>
        <v>252</v>
      </c>
      <c r="AC118" s="71">
        <f>AB118*Prices!$B$6+AB118</f>
        <v>289.8</v>
      </c>
      <c r="AD118" s="71">
        <f>ROUND(HF118/Prices!$B$27,0)</f>
        <v>288</v>
      </c>
      <c r="AE118" s="71">
        <f>AD118*Prices!$B$6+AD118</f>
        <v>331.2</v>
      </c>
      <c r="AF118" s="71">
        <f>ROUND(HH118/Prices!$B$27,0)</f>
        <v>300</v>
      </c>
      <c r="AG118" s="71">
        <f>AF118*Prices!$B$6+AF118</f>
        <v>345</v>
      </c>
      <c r="AH118" s="71">
        <f>ROUND(HJ118/Prices!$B$27,0)</f>
        <v>324</v>
      </c>
      <c r="AI118" s="71">
        <f>AH118*Prices!$B$6+AH118</f>
        <v>372.6</v>
      </c>
      <c r="AJ118" s="71">
        <f>ROUND(HL118/Prices!$B$27,0)</f>
        <v>336</v>
      </c>
      <c r="AK118" s="71">
        <f>AJ118*Prices!$B$6+AJ118</f>
        <v>386.4</v>
      </c>
      <c r="AL118" s="71">
        <f>ROUND(HN118/Prices!$B$27,0)</f>
        <v>366</v>
      </c>
      <c r="AM118" s="71">
        <f>AL118*Prices!$B$6+AL118</f>
        <v>420.9</v>
      </c>
      <c r="AN118" s="71">
        <f>ROUND(HP118/Prices!$B$27,0)</f>
        <v>390</v>
      </c>
      <c r="AO118" s="71">
        <f>AN118*Prices!$B$6+AN118</f>
        <v>448.5</v>
      </c>
      <c r="AP118" s="71">
        <f>ROUND(HR118/Prices!$B$27,0)</f>
        <v>474</v>
      </c>
      <c r="AQ118" s="71">
        <f>AP118*Prices!$B$6+AP118</f>
        <v>545.1</v>
      </c>
      <c r="AW118" s="71">
        <f t="shared" si="112"/>
        <v>252</v>
      </c>
      <c r="AX118" s="71">
        <f t="shared" si="112"/>
        <v>289.8</v>
      </c>
      <c r="AY118" s="71">
        <f t="shared" si="112"/>
        <v>288</v>
      </c>
      <c r="AZ118" s="71">
        <f t="shared" si="112"/>
        <v>331.2</v>
      </c>
      <c r="BA118" s="71">
        <f t="shared" si="112"/>
        <v>300</v>
      </c>
      <c r="BB118" s="71">
        <f t="shared" si="112"/>
        <v>345</v>
      </c>
      <c r="BC118" s="71">
        <f t="shared" si="112"/>
        <v>324</v>
      </c>
      <c r="BD118" s="71">
        <f t="shared" si="112"/>
        <v>372.6</v>
      </c>
      <c r="BE118" s="71">
        <f t="shared" si="112"/>
        <v>336</v>
      </c>
      <c r="BF118" s="71">
        <f t="shared" si="112"/>
        <v>386.4</v>
      </c>
      <c r="BG118" s="71">
        <f t="shared" si="112"/>
        <v>366</v>
      </c>
      <c r="BH118" s="71">
        <f t="shared" si="110"/>
        <v>420.9</v>
      </c>
      <c r="BI118" s="71">
        <f t="shared" si="110"/>
        <v>390</v>
      </c>
      <c r="BJ118" s="71">
        <f t="shared" si="110"/>
        <v>448.5</v>
      </c>
      <c r="BK118" s="71">
        <f t="shared" si="110"/>
        <v>474</v>
      </c>
      <c r="BL118" s="71">
        <f t="shared" si="110"/>
        <v>545.1</v>
      </c>
      <c r="BM118" s="55"/>
      <c r="BN118" s="72"/>
      <c r="BO118" s="72"/>
      <c r="BP118" s="72"/>
      <c r="BQ118" s="72"/>
      <c r="BR118" s="72"/>
      <c r="BS118" s="72"/>
      <c r="BT118" s="55"/>
      <c r="BU118" s="71">
        <f>ROUND(JE118/Prices!$B$27,0)</f>
        <v>278</v>
      </c>
      <c r="BV118" s="71">
        <f>BU118*Prices!$B$6+BU118</f>
        <v>319.7</v>
      </c>
      <c r="BW118" s="71">
        <f>ROUND(JG118/Prices!$B$27,0)</f>
        <v>314</v>
      </c>
      <c r="BX118" s="71">
        <f>BW118*Prices!$B$6+BW118</f>
        <v>361.1</v>
      </c>
      <c r="BY118" s="71">
        <f>ROUND(JI118/Prices!$B$27,0)</f>
        <v>326</v>
      </c>
      <c r="BZ118" s="71">
        <f>BY118*Prices!$B$6+BY118</f>
        <v>374.9</v>
      </c>
      <c r="CA118" s="71">
        <f>ROUND(JK118/Prices!$B$27,0)</f>
        <v>350</v>
      </c>
      <c r="CB118" s="71">
        <f>CA118*Prices!$B$6+CA118</f>
        <v>402.5</v>
      </c>
      <c r="CC118" s="71">
        <f>ROUND(JM118/Prices!$B$27,0)</f>
        <v>362</v>
      </c>
      <c r="CD118" s="71">
        <f>CC118*Prices!$B$6+CC118</f>
        <v>416.3</v>
      </c>
      <c r="CE118" s="71">
        <f>ROUND(JO118/Prices!$B$27,0)</f>
        <v>392</v>
      </c>
      <c r="CF118" s="71">
        <f>CE118*Prices!$B$6+CE118</f>
        <v>450.8</v>
      </c>
      <c r="CG118" s="71">
        <f>ROUND(JQ118/Prices!$B$27,0)</f>
        <v>416</v>
      </c>
      <c r="CH118" s="71">
        <f>CG118*Prices!$B$6+CG118</f>
        <v>478.4</v>
      </c>
      <c r="CI118" s="71">
        <f>ROUND(JS118/Prices!$B$27,0)</f>
        <v>499</v>
      </c>
      <c r="CJ118" s="71">
        <f>CI118*Prices!$B$6+CI118</f>
        <v>573.85</v>
      </c>
      <c r="CK118" s="55"/>
      <c r="CL118" s="55"/>
      <c r="CM118" s="55"/>
      <c r="CN118" s="55"/>
      <c r="CO118" s="55"/>
      <c r="CP118" s="71">
        <f>ROUND(LW118/Prices!$B$27,0)</f>
        <v>252</v>
      </c>
      <c r="CQ118" s="71">
        <f>CP118*Prices!$B$6+CP118</f>
        <v>289.8</v>
      </c>
      <c r="CR118" s="71">
        <f>ROUND(LY118/Prices!$B$27,0)</f>
        <v>288</v>
      </c>
      <c r="CS118" s="71">
        <f>CR118*Prices!$B$6+CR118</f>
        <v>331.2</v>
      </c>
      <c r="CT118" s="71">
        <f>ROUND(MA118/Prices!$B$27,0)</f>
        <v>300</v>
      </c>
      <c r="CU118" s="71">
        <f>CT118*Prices!$B$6+CT118</f>
        <v>345</v>
      </c>
      <c r="CV118" s="71">
        <f>ROUND(MC118/Prices!$B$27,0)</f>
        <v>324</v>
      </c>
      <c r="CW118" s="71">
        <f>CV118*Prices!$B$6+CV118</f>
        <v>372.6</v>
      </c>
      <c r="CX118" s="71">
        <f>ROUND(ME118/Prices!$B$27,0)</f>
        <v>336</v>
      </c>
      <c r="CY118" s="71">
        <f>CX118*Prices!$B$6+CX118</f>
        <v>386.4</v>
      </c>
      <c r="CZ118" s="71">
        <f>ROUND(MG118/Prices!$B$27,0)</f>
        <v>366</v>
      </c>
      <c r="DA118" s="71">
        <f>CZ118*Prices!$B$6+CZ118</f>
        <v>420.9</v>
      </c>
      <c r="DB118" s="71">
        <f>ROUND(MI118/Prices!$B$27,0)</f>
        <v>390</v>
      </c>
      <c r="DC118" s="71">
        <f>DB118*Prices!$B$6+DB118</f>
        <v>448.5</v>
      </c>
      <c r="DD118" s="71">
        <f>ROUND(MK118/Prices!$B$27,0)</f>
        <v>474</v>
      </c>
      <c r="DE118" s="71">
        <f>DD118*Prices!$B$6+DD118</f>
        <v>545.1</v>
      </c>
      <c r="DK118" s="71">
        <f t="shared" si="113"/>
        <v>252</v>
      </c>
      <c r="DL118" s="71">
        <f t="shared" si="113"/>
        <v>289.8</v>
      </c>
      <c r="DM118" s="71">
        <f t="shared" si="113"/>
        <v>288</v>
      </c>
      <c r="DN118" s="71">
        <f t="shared" si="113"/>
        <v>331.2</v>
      </c>
      <c r="DO118" s="71">
        <f t="shared" si="113"/>
        <v>300</v>
      </c>
      <c r="DP118" s="71">
        <f t="shared" si="113"/>
        <v>345</v>
      </c>
      <c r="DQ118" s="71">
        <f t="shared" si="113"/>
        <v>324</v>
      </c>
      <c r="DR118" s="71">
        <f t="shared" si="113"/>
        <v>372.6</v>
      </c>
      <c r="DS118" s="71">
        <f t="shared" si="113"/>
        <v>336</v>
      </c>
      <c r="DT118" s="71">
        <f t="shared" si="113"/>
        <v>386.4</v>
      </c>
      <c r="DU118" s="71">
        <f t="shared" si="113"/>
        <v>366</v>
      </c>
      <c r="DV118" s="71">
        <f t="shared" si="111"/>
        <v>420.9</v>
      </c>
      <c r="DW118" s="71">
        <f t="shared" si="111"/>
        <v>390</v>
      </c>
      <c r="DX118" s="71">
        <f t="shared" si="111"/>
        <v>448.5</v>
      </c>
      <c r="DY118" s="71">
        <f t="shared" si="111"/>
        <v>474</v>
      </c>
      <c r="DZ118" s="71">
        <f t="shared" si="111"/>
        <v>545.1</v>
      </c>
      <c r="EA118" s="55"/>
      <c r="EB118" s="55"/>
      <c r="EC118" s="72"/>
      <c r="ED118" s="72"/>
      <c r="EE118" s="72"/>
      <c r="EF118" s="72"/>
      <c r="EG118" s="72"/>
      <c r="EH118" s="72"/>
      <c r="EI118" s="55"/>
      <c r="EJ118" s="55"/>
      <c r="EK118" s="55"/>
      <c r="EL118" s="55"/>
      <c r="EM118" s="55"/>
      <c r="EN118" s="55"/>
      <c r="EO118" s="73"/>
      <c r="EP118" s="73"/>
      <c r="ER118" s="74">
        <v>16.5</v>
      </c>
      <c r="ES118" s="49">
        <v>21</v>
      </c>
      <c r="ET118" s="55">
        <f t="shared" si="114"/>
        <v>1.75</v>
      </c>
      <c r="EU118" s="55">
        <f>ES118*34.5/144</f>
        <v>5.03125</v>
      </c>
      <c r="EW118" s="75">
        <v>2</v>
      </c>
      <c r="EY118" s="75">
        <v>16.5</v>
      </c>
      <c r="EZ118" s="77">
        <f>(EY118*1.2)*(Prices!$B$5/32)</f>
        <v>24.75</v>
      </c>
      <c r="FA118" s="82">
        <f>(EY118*1.3)*(Prices!$B$4/32)</f>
        <v>53.625</v>
      </c>
      <c r="FB118" s="82">
        <f>EV118*Prices!$B$2+EW118*Prices!$B$3</f>
        <v>8.1</v>
      </c>
      <c r="FC118" s="79">
        <f>EU118*Prices!$B$9</f>
        <v>30.1875</v>
      </c>
      <c r="FD118" s="80">
        <f t="shared" si="59"/>
        <v>116.66249999999999</v>
      </c>
      <c r="FE118" s="80">
        <f>EU118*Prices!$B$10</f>
        <v>45.28125</v>
      </c>
      <c r="FF118" s="80">
        <f t="shared" si="60"/>
        <v>131.75624999999999</v>
      </c>
      <c r="FG118" s="80">
        <f>EU118*Prices!$B$11</f>
        <v>50.3125</v>
      </c>
      <c r="FH118" s="80">
        <f t="shared" si="61"/>
        <v>136.78749999999999</v>
      </c>
      <c r="FI118" s="80">
        <f>EU118*Prices!$B$12</f>
        <v>60.375</v>
      </c>
      <c r="FJ118" s="80">
        <f t="shared" si="62"/>
        <v>146.85</v>
      </c>
      <c r="FK118" s="80">
        <f>EU118*Prices!$B$13</f>
        <v>65.40625</v>
      </c>
      <c r="FL118" s="80">
        <f t="shared" si="63"/>
        <v>151.88124999999999</v>
      </c>
      <c r="FM118" s="80">
        <f>EU118*Prices!$B$14</f>
        <v>77.984375</v>
      </c>
      <c r="FN118" s="80">
        <f t="shared" si="64"/>
        <v>164.45937499999999</v>
      </c>
      <c r="FO118" s="80">
        <f>EU118*Prices!$B$15</f>
        <v>88.046875</v>
      </c>
      <c r="FP118" s="80">
        <f t="shared" si="65"/>
        <v>174.52187499999999</v>
      </c>
      <c r="FQ118" s="80">
        <f>EU118*Prices!$B$16</f>
        <v>123.265625</v>
      </c>
      <c r="FR118" s="80">
        <f t="shared" si="66"/>
        <v>209.74062499999999</v>
      </c>
      <c r="FS118" s="80">
        <f>EU118*Prices!$B$17</f>
        <v>0</v>
      </c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80"/>
      <c r="GH118" s="80"/>
      <c r="GP118" s="73"/>
      <c r="GR118" s="74">
        <v>16.5</v>
      </c>
      <c r="GS118" s="49">
        <v>21</v>
      </c>
      <c r="GT118" s="55">
        <f t="shared" si="115"/>
        <v>1.75</v>
      </c>
      <c r="GU118" s="55">
        <f>GS118*34.5/144</f>
        <v>5.03125</v>
      </c>
      <c r="GV118" s="75"/>
      <c r="GW118" s="75">
        <v>2</v>
      </c>
      <c r="GX118" s="76"/>
      <c r="GY118" s="75">
        <v>16.5</v>
      </c>
      <c r="GZ118" s="77">
        <f>(GY118*1.2)*(Prices!$B$5/32)</f>
        <v>24.75</v>
      </c>
      <c r="HA118" s="82">
        <f>(GY118*1.3)*(Prices!$C$4/32)</f>
        <v>42.9</v>
      </c>
      <c r="HB118" s="82">
        <f>GV118*Prices!$B$2+GW118*Prices!$B$3</f>
        <v>8.1</v>
      </c>
      <c r="HC118" s="79">
        <f>GU118*Prices!$B$9</f>
        <v>30.1875</v>
      </c>
      <c r="HD118" s="80">
        <f t="shared" si="69"/>
        <v>105.9375</v>
      </c>
      <c r="HE118" s="80">
        <f>GU118*Prices!$B$10</f>
        <v>45.28125</v>
      </c>
      <c r="HF118" s="80">
        <f t="shared" si="70"/>
        <v>121.03125</v>
      </c>
      <c r="HG118" s="80">
        <f>GU118*Prices!$B$11</f>
        <v>50.3125</v>
      </c>
      <c r="HH118" s="80">
        <f t="shared" si="71"/>
        <v>126.0625</v>
      </c>
      <c r="HI118" s="80">
        <f>GU118*Prices!$B$12</f>
        <v>60.375</v>
      </c>
      <c r="HJ118" s="80">
        <f t="shared" si="72"/>
        <v>136.125</v>
      </c>
      <c r="HK118" s="80">
        <f>GU118*Prices!$B$13</f>
        <v>65.40625</v>
      </c>
      <c r="HL118" s="80">
        <f t="shared" si="73"/>
        <v>141.15625</v>
      </c>
      <c r="HM118" s="80">
        <f>GU118*Prices!$B$14</f>
        <v>77.984375</v>
      </c>
      <c r="HN118" s="80">
        <f t="shared" si="74"/>
        <v>153.734375</v>
      </c>
      <c r="HO118" s="80">
        <f>GU118*Prices!$B$15</f>
        <v>88.046875</v>
      </c>
      <c r="HP118" s="80">
        <f t="shared" si="75"/>
        <v>163.796875</v>
      </c>
      <c r="HQ118" s="80">
        <f>GU118*Prices!$B$16</f>
        <v>123.265625</v>
      </c>
      <c r="HR118" s="80">
        <f t="shared" si="76"/>
        <v>199.015625</v>
      </c>
      <c r="HS118" s="80">
        <f>GU118*Prices!$B$17</f>
        <v>0</v>
      </c>
      <c r="HT118" s="80"/>
      <c r="HU118" s="80"/>
      <c r="HV118" s="80"/>
      <c r="HW118" s="80"/>
      <c r="HX118" s="80"/>
      <c r="HY118" s="80"/>
      <c r="HZ118" s="80"/>
      <c r="IA118" s="80"/>
      <c r="IB118" s="80"/>
      <c r="IC118" s="80"/>
      <c r="ID118" s="80"/>
      <c r="IE118" s="80"/>
      <c r="IF118" s="80"/>
      <c r="IG118" s="80"/>
      <c r="IH118" s="80"/>
      <c r="IP118" s="73"/>
      <c r="IQ118" s="73"/>
      <c r="IS118" s="74">
        <v>16.5</v>
      </c>
      <c r="IT118" s="49">
        <v>21</v>
      </c>
      <c r="IU118" s="55">
        <f t="shared" si="116"/>
        <v>1.75</v>
      </c>
      <c r="IV118" s="55">
        <f>IT118*34.5/144</f>
        <v>5.03125</v>
      </c>
      <c r="IW118" s="75"/>
      <c r="IX118" s="75">
        <v>2</v>
      </c>
      <c r="IY118" s="76">
        <f t="shared" si="118"/>
        <v>0</v>
      </c>
      <c r="IZ118" s="75">
        <v>16.5</v>
      </c>
      <c r="JA118" s="77">
        <f>(IZ118*1.2)*(Prices!$B$5/32)</f>
        <v>24.75</v>
      </c>
      <c r="JB118" s="82">
        <f>(IZ118*1.3)*(Prices!$B$4/32)</f>
        <v>53.625</v>
      </c>
      <c r="JC118" s="82">
        <f>IW118*Prices!$B$2+IX118*Prices!$B$3</f>
        <v>8.1</v>
      </c>
      <c r="JD118" s="79">
        <f>IV118*Prices!$B$9</f>
        <v>30.1875</v>
      </c>
      <c r="JE118" s="80">
        <f t="shared" si="79"/>
        <v>116.66249999999999</v>
      </c>
      <c r="JF118" s="80">
        <f>IV118*Prices!$B$10</f>
        <v>45.28125</v>
      </c>
      <c r="JG118" s="80">
        <f t="shared" si="80"/>
        <v>131.75624999999999</v>
      </c>
      <c r="JH118" s="80">
        <f>IV118*Prices!$B$11</f>
        <v>50.3125</v>
      </c>
      <c r="JI118" s="80">
        <f t="shared" si="81"/>
        <v>136.78749999999999</v>
      </c>
      <c r="JJ118" s="80">
        <f>IV118*Prices!$B$12</f>
        <v>60.375</v>
      </c>
      <c r="JK118" s="80">
        <f t="shared" si="82"/>
        <v>146.85</v>
      </c>
      <c r="JL118" s="80">
        <f>IV118*Prices!$B$13</f>
        <v>65.40625</v>
      </c>
      <c r="JM118" s="80">
        <f t="shared" si="83"/>
        <v>151.88124999999999</v>
      </c>
      <c r="JN118" s="80">
        <f>IV118*Prices!$B$14</f>
        <v>77.984375</v>
      </c>
      <c r="JO118" s="80">
        <f t="shared" si="84"/>
        <v>164.45937499999999</v>
      </c>
      <c r="JP118" s="80">
        <f>IV118*Prices!$B$15</f>
        <v>88.046875</v>
      </c>
      <c r="JQ118" s="80">
        <f t="shared" si="85"/>
        <v>174.52187499999999</v>
      </c>
      <c r="JR118" s="80">
        <f>IV118*Prices!$B$16</f>
        <v>123.265625</v>
      </c>
      <c r="JS118" s="80">
        <f t="shared" si="86"/>
        <v>209.74062499999999</v>
      </c>
      <c r="JT118" s="80">
        <f>IV118*Prices!$B$17</f>
        <v>0</v>
      </c>
      <c r="JU118" s="80"/>
      <c r="JV118" s="80"/>
      <c r="JW118" s="80"/>
      <c r="JX118" s="80"/>
      <c r="JY118" s="80"/>
      <c r="JZ118" s="80"/>
      <c r="KA118" s="80"/>
      <c r="KB118" s="80"/>
      <c r="KC118" s="80"/>
      <c r="KD118" s="80"/>
      <c r="KE118" s="80"/>
      <c r="KF118" s="80"/>
      <c r="KG118" s="80"/>
      <c r="KH118" s="80"/>
      <c r="KI118" s="80"/>
      <c r="KJ118" s="80"/>
      <c r="KK118" s="80"/>
      <c r="KL118" s="80"/>
      <c r="KM118" s="80"/>
      <c r="KN118" s="80"/>
      <c r="KO118" s="80"/>
      <c r="KP118" s="80"/>
      <c r="KQ118" s="80"/>
      <c r="KR118" s="80"/>
      <c r="KS118" s="80"/>
      <c r="KT118" s="80"/>
      <c r="KU118" s="80"/>
      <c r="KV118" s="80"/>
      <c r="KW118" s="80"/>
      <c r="KX118" s="80"/>
      <c r="KY118" s="80"/>
      <c r="KZ118" s="80"/>
      <c r="LA118" s="197">
        <v>0</v>
      </c>
      <c r="LB118" s="200">
        <v>0</v>
      </c>
      <c r="LC118" s="82">
        <f t="shared" si="99"/>
        <v>48.72</v>
      </c>
      <c r="LD118" s="82">
        <f t="shared" si="100"/>
        <v>64.680000000000007</v>
      </c>
      <c r="LE118" s="82">
        <f t="shared" si="101"/>
        <v>9.625</v>
      </c>
      <c r="LF118" s="82">
        <f t="shared" si="102"/>
        <v>39.094999999999999</v>
      </c>
      <c r="LG118" s="80">
        <f t="shared" si="103"/>
        <v>55.055000000000007</v>
      </c>
      <c r="LH118" s="234">
        <f t="shared" si="104"/>
        <v>0</v>
      </c>
      <c r="LI118" s="73"/>
      <c r="LK118" s="74">
        <v>16.5</v>
      </c>
      <c r="LL118" s="49">
        <v>21</v>
      </c>
      <c r="LM118" s="55">
        <f t="shared" si="117"/>
        <v>1.75</v>
      </c>
      <c r="LN118" s="55">
        <f>LL118*34.5/144</f>
        <v>5.03125</v>
      </c>
      <c r="LO118" s="75"/>
      <c r="LP118" s="75">
        <v>2</v>
      </c>
      <c r="LQ118" s="76">
        <f t="shared" si="119"/>
        <v>0</v>
      </c>
      <c r="LR118" s="75">
        <v>16.5</v>
      </c>
      <c r="LS118" s="77">
        <f>(LR118*1.2)*(Prices!$B$5/32)</f>
        <v>24.75</v>
      </c>
      <c r="LT118" s="82">
        <f>(LR118*1.3)*(Prices!$C$4/32)</f>
        <v>42.9</v>
      </c>
      <c r="LU118" s="82">
        <f>LO118*Prices!$B$2+LP118*Prices!$B$3</f>
        <v>8.1</v>
      </c>
      <c r="LV118" s="79">
        <f>LN118*Prices!$B$9</f>
        <v>30.1875</v>
      </c>
      <c r="LW118" s="80">
        <f t="shared" si="89"/>
        <v>105.9375</v>
      </c>
      <c r="LX118" s="80">
        <f>LN118*Prices!$B$10</f>
        <v>45.28125</v>
      </c>
      <c r="LY118" s="80">
        <f t="shared" si="90"/>
        <v>121.03125</v>
      </c>
      <c r="LZ118" s="80">
        <f>LN118*Prices!$B$11</f>
        <v>50.3125</v>
      </c>
      <c r="MA118" s="80">
        <f t="shared" si="91"/>
        <v>126.0625</v>
      </c>
      <c r="MB118" s="80">
        <f>LN118*Prices!$B$12</f>
        <v>60.375</v>
      </c>
      <c r="MC118" s="80">
        <f t="shared" si="92"/>
        <v>136.125</v>
      </c>
      <c r="MD118" s="80">
        <f>LN118*Prices!$B$13</f>
        <v>65.40625</v>
      </c>
      <c r="ME118" s="80">
        <f t="shared" si="93"/>
        <v>141.15625</v>
      </c>
      <c r="MF118" s="80">
        <f>LN118*Prices!$B$14</f>
        <v>77.984375</v>
      </c>
      <c r="MG118" s="80">
        <f t="shared" si="94"/>
        <v>153.734375</v>
      </c>
      <c r="MH118" s="80">
        <f>LN118*Prices!$B$15</f>
        <v>88.046875</v>
      </c>
      <c r="MI118" s="80">
        <f t="shared" si="95"/>
        <v>163.796875</v>
      </c>
      <c r="MJ118" s="80">
        <f>LN118*Prices!$B$16</f>
        <v>123.265625</v>
      </c>
      <c r="MK118" s="80">
        <f t="shared" si="96"/>
        <v>199.015625</v>
      </c>
      <c r="ML118" s="80">
        <f>LN118*Prices!$B$17</f>
        <v>0</v>
      </c>
      <c r="MM118" s="80"/>
      <c r="MN118" s="80"/>
      <c r="MO118" s="80"/>
      <c r="MP118" s="80"/>
      <c r="MQ118" s="80"/>
      <c r="MR118" s="80"/>
      <c r="MS118" s="80"/>
      <c r="MT118" s="80"/>
      <c r="MU118" s="80"/>
      <c r="MV118" s="80"/>
      <c r="MW118" s="80"/>
      <c r="MX118" s="80"/>
      <c r="MY118" s="80"/>
      <c r="MZ118" s="80"/>
      <c r="NA118" s="80"/>
    </row>
    <row r="119" spans="1:365" ht="18" customHeight="1" thickBot="1" x14ac:dyDescent="0.3">
      <c r="A119" s="174" t="s">
        <v>226</v>
      </c>
      <c r="B119" s="176" t="s">
        <v>93</v>
      </c>
      <c r="C119" s="176" t="str">
        <f t="shared" si="97"/>
        <v>Base Cab: 1 door - 12"D - No TOE (22" to 24")</v>
      </c>
      <c r="D119" s="177" t="s">
        <v>222</v>
      </c>
      <c r="E119" s="180" t="s">
        <v>103</v>
      </c>
      <c r="F119" s="271" t="s">
        <v>226</v>
      </c>
      <c r="G119" s="261">
        <f>ROUND(FD119/Prices!$B$27,0)</f>
        <v>305</v>
      </c>
      <c r="H119" s="71">
        <f>G119*Prices!$B$6+G119</f>
        <v>350.75</v>
      </c>
      <c r="I119" s="71">
        <f>ROUND(FF119/Prices!$B$27,0)</f>
        <v>346</v>
      </c>
      <c r="J119" s="71">
        <f>I119*Prices!$B$6+I119</f>
        <v>397.9</v>
      </c>
      <c r="K119" s="71">
        <f>ROUND(FH119/Prices!$B$27,0)</f>
        <v>360</v>
      </c>
      <c r="L119" s="71">
        <f>K119*Prices!$B$6+K119</f>
        <v>414</v>
      </c>
      <c r="M119" s="71">
        <f>ROUND(FJ119/Prices!$B$27,0)</f>
        <v>387</v>
      </c>
      <c r="N119" s="71">
        <f>M119*Prices!$B$6+M119</f>
        <v>445.05</v>
      </c>
      <c r="O119" s="71">
        <f>ROUND(FL119/Prices!$B$27,0)</f>
        <v>401</v>
      </c>
      <c r="P119" s="71">
        <f>O119*Prices!$B$6+O119</f>
        <v>461.15</v>
      </c>
      <c r="Q119" s="71">
        <f>ROUND(FN119/Prices!$B$27,0)</f>
        <v>435</v>
      </c>
      <c r="R119" s="71">
        <f>Q119*Prices!$B$6+Q119</f>
        <v>500.25</v>
      </c>
      <c r="S119" s="71">
        <f>ROUND(FP119/Prices!$B$27,0)</f>
        <v>462</v>
      </c>
      <c r="T119" s="71">
        <f>S119*Prices!$B$6+S119</f>
        <v>531.29999999999995</v>
      </c>
      <c r="U119" s="71">
        <f>ROUND(FR119/Prices!$B$27,0)</f>
        <v>558</v>
      </c>
      <c r="V119" s="71">
        <f>U119*Prices!$B$6+U119</f>
        <v>641.70000000000005</v>
      </c>
      <c r="W119" s="55"/>
      <c r="X119" s="55"/>
      <c r="Y119" s="55"/>
      <c r="Z119" s="55"/>
      <c r="AA119" s="55"/>
      <c r="AB119" s="71">
        <f>ROUND(HD119/Prices!$B$27,0)</f>
        <v>277</v>
      </c>
      <c r="AC119" s="71">
        <f>AB119*Prices!$B$6+AB119</f>
        <v>318.55</v>
      </c>
      <c r="AD119" s="71">
        <f>ROUND(HF119/Prices!$B$27,0)</f>
        <v>318</v>
      </c>
      <c r="AE119" s="71">
        <f>AD119*Prices!$B$6+AD119</f>
        <v>365.7</v>
      </c>
      <c r="AF119" s="71">
        <f>ROUND(HH119/Prices!$B$27,0)</f>
        <v>332</v>
      </c>
      <c r="AG119" s="71">
        <f>AF119*Prices!$B$6+AF119</f>
        <v>381.8</v>
      </c>
      <c r="AH119" s="71">
        <f>ROUND(HJ119/Prices!$B$27,0)</f>
        <v>359</v>
      </c>
      <c r="AI119" s="71">
        <f>AH119*Prices!$B$6+AH119</f>
        <v>412.85</v>
      </c>
      <c r="AJ119" s="71">
        <f>ROUND(HL119/Prices!$B$27,0)</f>
        <v>373</v>
      </c>
      <c r="AK119" s="71">
        <f>AJ119*Prices!$B$6+AJ119</f>
        <v>428.95</v>
      </c>
      <c r="AL119" s="71">
        <f>ROUND(HN119/Prices!$B$27,0)</f>
        <v>407</v>
      </c>
      <c r="AM119" s="71">
        <f>AL119*Prices!$B$6+AL119</f>
        <v>468.05</v>
      </c>
      <c r="AN119" s="71">
        <f>ROUND(HP119/Prices!$B$27,0)</f>
        <v>435</v>
      </c>
      <c r="AO119" s="71">
        <f>AN119*Prices!$B$6+AN119</f>
        <v>500.25</v>
      </c>
      <c r="AP119" s="71">
        <f>ROUND(HR119/Prices!$B$27,0)</f>
        <v>530</v>
      </c>
      <c r="AQ119" s="71">
        <f>AP119*Prices!$B$6+AP119</f>
        <v>609.5</v>
      </c>
      <c r="AW119" s="71">
        <f t="shared" si="112"/>
        <v>277</v>
      </c>
      <c r="AX119" s="71">
        <f t="shared" si="112"/>
        <v>318.55</v>
      </c>
      <c r="AY119" s="71">
        <f t="shared" si="112"/>
        <v>318</v>
      </c>
      <c r="AZ119" s="71">
        <f t="shared" si="112"/>
        <v>365.7</v>
      </c>
      <c r="BA119" s="71">
        <f t="shared" si="112"/>
        <v>332</v>
      </c>
      <c r="BB119" s="71">
        <f t="shared" si="112"/>
        <v>381.8</v>
      </c>
      <c r="BC119" s="71">
        <f t="shared" si="112"/>
        <v>359</v>
      </c>
      <c r="BD119" s="71">
        <f t="shared" si="112"/>
        <v>412.85</v>
      </c>
      <c r="BE119" s="71">
        <f t="shared" si="112"/>
        <v>373</v>
      </c>
      <c r="BF119" s="71">
        <f t="shared" si="112"/>
        <v>428.95</v>
      </c>
      <c r="BG119" s="71">
        <f t="shared" si="112"/>
        <v>407</v>
      </c>
      <c r="BH119" s="71">
        <f t="shared" si="110"/>
        <v>468.05</v>
      </c>
      <c r="BI119" s="71">
        <f t="shared" si="110"/>
        <v>435</v>
      </c>
      <c r="BJ119" s="71">
        <f t="shared" si="110"/>
        <v>500.25</v>
      </c>
      <c r="BK119" s="71">
        <f t="shared" si="110"/>
        <v>530</v>
      </c>
      <c r="BL119" s="71">
        <f t="shared" si="110"/>
        <v>609.5</v>
      </c>
      <c r="BM119" s="55"/>
      <c r="BN119" s="72"/>
      <c r="BO119" s="72"/>
      <c r="BP119" s="72"/>
      <c r="BQ119" s="72"/>
      <c r="BR119" s="72"/>
      <c r="BS119" s="72"/>
      <c r="BT119" s="55"/>
      <c r="BU119" s="71">
        <f>ROUND(JE119/Prices!$B$27,0)</f>
        <v>305</v>
      </c>
      <c r="BV119" s="71">
        <f>BU119*Prices!$B$6+BU119</f>
        <v>350.75</v>
      </c>
      <c r="BW119" s="71">
        <f>ROUND(JG119/Prices!$B$27,0)</f>
        <v>346</v>
      </c>
      <c r="BX119" s="71">
        <f>BW119*Prices!$B$6+BW119</f>
        <v>397.9</v>
      </c>
      <c r="BY119" s="71">
        <f>ROUND(JI119/Prices!$B$27,0)</f>
        <v>360</v>
      </c>
      <c r="BZ119" s="71">
        <f>BY119*Prices!$B$6+BY119</f>
        <v>414</v>
      </c>
      <c r="CA119" s="71">
        <f>ROUND(JK119/Prices!$B$27,0)</f>
        <v>387</v>
      </c>
      <c r="CB119" s="71">
        <f>CA119*Prices!$B$6+CA119</f>
        <v>445.05</v>
      </c>
      <c r="CC119" s="71">
        <f>ROUND(JM119/Prices!$B$27,0)</f>
        <v>401</v>
      </c>
      <c r="CD119" s="71">
        <f>CC119*Prices!$B$6+CC119</f>
        <v>461.15</v>
      </c>
      <c r="CE119" s="71">
        <f>ROUND(JO119/Prices!$B$27,0)</f>
        <v>435</v>
      </c>
      <c r="CF119" s="71">
        <f>CE119*Prices!$B$6+CE119</f>
        <v>500.25</v>
      </c>
      <c r="CG119" s="71">
        <f>ROUND(JQ119/Prices!$B$27,0)</f>
        <v>462</v>
      </c>
      <c r="CH119" s="71">
        <f>CG119*Prices!$B$6+CG119</f>
        <v>531.29999999999995</v>
      </c>
      <c r="CI119" s="71">
        <f>ROUND(JS119/Prices!$B$27,0)</f>
        <v>558</v>
      </c>
      <c r="CJ119" s="71">
        <f>CI119*Prices!$B$6+CI119</f>
        <v>641.70000000000005</v>
      </c>
      <c r="CK119" s="55"/>
      <c r="CL119" s="55"/>
      <c r="CM119" s="55"/>
      <c r="CN119" s="55"/>
      <c r="CO119" s="55"/>
      <c r="CP119" s="71">
        <f>ROUND(LW119/Prices!$B$27,0)</f>
        <v>277</v>
      </c>
      <c r="CQ119" s="71">
        <f>CP119*Prices!$B$6+CP119</f>
        <v>318.55</v>
      </c>
      <c r="CR119" s="71">
        <f>ROUND(LY119/Prices!$B$27,0)</f>
        <v>318</v>
      </c>
      <c r="CS119" s="71">
        <f>CR119*Prices!$B$6+CR119</f>
        <v>365.7</v>
      </c>
      <c r="CT119" s="71">
        <f>ROUND(MA119/Prices!$B$27,0)</f>
        <v>332</v>
      </c>
      <c r="CU119" s="71">
        <f>CT119*Prices!$B$6+CT119</f>
        <v>381.8</v>
      </c>
      <c r="CV119" s="71">
        <f>ROUND(MC119/Prices!$B$27,0)</f>
        <v>359</v>
      </c>
      <c r="CW119" s="71">
        <f>CV119*Prices!$B$6+CV119</f>
        <v>412.85</v>
      </c>
      <c r="CX119" s="71">
        <f>ROUND(ME119/Prices!$B$27,0)</f>
        <v>373</v>
      </c>
      <c r="CY119" s="71">
        <f>CX119*Prices!$B$6+CX119</f>
        <v>428.95</v>
      </c>
      <c r="CZ119" s="71">
        <f>ROUND(MG119/Prices!$B$27,0)</f>
        <v>407</v>
      </c>
      <c r="DA119" s="71">
        <f>CZ119*Prices!$B$6+CZ119</f>
        <v>468.05</v>
      </c>
      <c r="DB119" s="71">
        <f>ROUND(MI119/Prices!$B$27,0)</f>
        <v>435</v>
      </c>
      <c r="DC119" s="71">
        <f>DB119*Prices!$B$6+DB119</f>
        <v>500.25</v>
      </c>
      <c r="DD119" s="71">
        <f>ROUND(MK119/Prices!$B$27,0)</f>
        <v>530</v>
      </c>
      <c r="DE119" s="71">
        <f>DD119*Prices!$B$6+DD119</f>
        <v>609.5</v>
      </c>
      <c r="DK119" s="71">
        <f t="shared" si="113"/>
        <v>277</v>
      </c>
      <c r="DL119" s="71">
        <f t="shared" si="113"/>
        <v>318.55</v>
      </c>
      <c r="DM119" s="71">
        <f t="shared" si="113"/>
        <v>318</v>
      </c>
      <c r="DN119" s="71">
        <f t="shared" si="113"/>
        <v>365.7</v>
      </c>
      <c r="DO119" s="71">
        <f t="shared" si="113"/>
        <v>332</v>
      </c>
      <c r="DP119" s="71">
        <f t="shared" si="113"/>
        <v>381.8</v>
      </c>
      <c r="DQ119" s="71">
        <f t="shared" si="113"/>
        <v>359</v>
      </c>
      <c r="DR119" s="71">
        <f t="shared" si="113"/>
        <v>412.85</v>
      </c>
      <c r="DS119" s="71">
        <f t="shared" si="113"/>
        <v>373</v>
      </c>
      <c r="DT119" s="71">
        <f t="shared" si="113"/>
        <v>428.95</v>
      </c>
      <c r="DU119" s="71">
        <f t="shared" si="113"/>
        <v>407</v>
      </c>
      <c r="DV119" s="71">
        <f t="shared" si="111"/>
        <v>468.05</v>
      </c>
      <c r="DW119" s="71">
        <f t="shared" si="111"/>
        <v>435</v>
      </c>
      <c r="DX119" s="71">
        <f t="shared" si="111"/>
        <v>500.25</v>
      </c>
      <c r="DY119" s="71">
        <f t="shared" si="111"/>
        <v>530</v>
      </c>
      <c r="DZ119" s="71">
        <f t="shared" si="111"/>
        <v>609.5</v>
      </c>
      <c r="EA119" s="55"/>
      <c r="EB119" s="55"/>
      <c r="EC119" s="72"/>
      <c r="ED119" s="72"/>
      <c r="EE119" s="72"/>
      <c r="EF119" s="72"/>
      <c r="EG119" s="72"/>
      <c r="EH119" s="72"/>
      <c r="EI119" s="55"/>
      <c r="EJ119" s="55"/>
      <c r="EK119" s="55"/>
      <c r="EL119" s="55"/>
      <c r="EM119" s="55"/>
      <c r="EN119" s="55"/>
      <c r="EO119" s="73"/>
      <c r="EP119" s="73"/>
      <c r="ER119" s="74">
        <v>18</v>
      </c>
      <c r="ES119" s="49">
        <v>24</v>
      </c>
      <c r="ET119" s="55">
        <f t="shared" si="114"/>
        <v>2</v>
      </c>
      <c r="EU119" s="55">
        <f>ES119*34.5/144</f>
        <v>5.75</v>
      </c>
      <c r="EW119" s="75">
        <v>2</v>
      </c>
      <c r="EY119" s="75">
        <v>18</v>
      </c>
      <c r="EZ119" s="77">
        <f>(EY119*1.2)*(Prices!$B$5/32)</f>
        <v>26.999999999999996</v>
      </c>
      <c r="FA119" s="82">
        <f>(EY119*1.3)*(Prices!$B$4/32)</f>
        <v>58.500000000000007</v>
      </c>
      <c r="FB119" s="82">
        <f>EV119*Prices!$B$2+EW119*Prices!$B$3</f>
        <v>8.1</v>
      </c>
      <c r="FC119" s="79">
        <f>EU119*Prices!$B$9</f>
        <v>34.5</v>
      </c>
      <c r="FD119" s="80">
        <f t="shared" si="59"/>
        <v>128.1</v>
      </c>
      <c r="FE119" s="80">
        <f>EU119*Prices!$B$10</f>
        <v>51.75</v>
      </c>
      <c r="FF119" s="80">
        <f t="shared" si="60"/>
        <v>145.35</v>
      </c>
      <c r="FG119" s="80">
        <f>EU119*Prices!$B$11</f>
        <v>57.5</v>
      </c>
      <c r="FH119" s="80">
        <f t="shared" si="61"/>
        <v>151.1</v>
      </c>
      <c r="FI119" s="80">
        <f>EU119*Prices!$B$12</f>
        <v>69</v>
      </c>
      <c r="FJ119" s="80">
        <f t="shared" si="62"/>
        <v>162.6</v>
      </c>
      <c r="FK119" s="80">
        <f>EU119*Prices!$B$13</f>
        <v>74.75</v>
      </c>
      <c r="FL119" s="80">
        <f t="shared" si="63"/>
        <v>168.35</v>
      </c>
      <c r="FM119" s="80">
        <f>EU119*Prices!$B$14</f>
        <v>89.125</v>
      </c>
      <c r="FN119" s="80">
        <f t="shared" si="64"/>
        <v>182.72499999999999</v>
      </c>
      <c r="FO119" s="80">
        <f>EU119*Prices!$B$15</f>
        <v>100.625</v>
      </c>
      <c r="FP119" s="80">
        <f t="shared" si="65"/>
        <v>194.22499999999999</v>
      </c>
      <c r="FQ119" s="80">
        <f>EU119*Prices!$B$16</f>
        <v>140.875</v>
      </c>
      <c r="FR119" s="80">
        <f t="shared" si="66"/>
        <v>234.47499999999999</v>
      </c>
      <c r="FS119" s="80">
        <f>EU119*Prices!$B$17</f>
        <v>0</v>
      </c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80"/>
      <c r="GH119" s="80"/>
      <c r="GP119" s="73"/>
      <c r="GR119" s="74">
        <v>18</v>
      </c>
      <c r="GS119" s="49">
        <v>24</v>
      </c>
      <c r="GT119" s="55">
        <f t="shared" si="115"/>
        <v>2</v>
      </c>
      <c r="GU119" s="55">
        <f>GS119*34.5/144</f>
        <v>5.75</v>
      </c>
      <c r="GV119" s="75"/>
      <c r="GW119" s="75">
        <v>2</v>
      </c>
      <c r="GX119" s="76"/>
      <c r="GY119" s="75">
        <v>18</v>
      </c>
      <c r="GZ119" s="77">
        <f>(GY119*1.2)*(Prices!$B$5/32)</f>
        <v>26.999999999999996</v>
      </c>
      <c r="HA119" s="82">
        <f>(GY119*1.3)*(Prices!$C$4/32)</f>
        <v>46.800000000000004</v>
      </c>
      <c r="HB119" s="82">
        <f>GV119*Prices!$B$2+GW119*Prices!$B$3</f>
        <v>8.1</v>
      </c>
      <c r="HC119" s="79">
        <f>GU119*Prices!$B$9</f>
        <v>34.5</v>
      </c>
      <c r="HD119" s="80">
        <f t="shared" si="69"/>
        <v>116.4</v>
      </c>
      <c r="HE119" s="80">
        <f>GU119*Prices!$B$10</f>
        <v>51.75</v>
      </c>
      <c r="HF119" s="80">
        <f t="shared" si="70"/>
        <v>133.65</v>
      </c>
      <c r="HG119" s="80">
        <f>GU119*Prices!$B$11</f>
        <v>57.5</v>
      </c>
      <c r="HH119" s="80">
        <f t="shared" si="71"/>
        <v>139.4</v>
      </c>
      <c r="HI119" s="80">
        <f>GU119*Prices!$B$12</f>
        <v>69</v>
      </c>
      <c r="HJ119" s="80">
        <f t="shared" si="72"/>
        <v>150.9</v>
      </c>
      <c r="HK119" s="80">
        <f>GU119*Prices!$B$13</f>
        <v>74.75</v>
      </c>
      <c r="HL119" s="80">
        <f t="shared" si="73"/>
        <v>156.65</v>
      </c>
      <c r="HM119" s="80">
        <f>GU119*Prices!$B$14</f>
        <v>89.125</v>
      </c>
      <c r="HN119" s="80">
        <f t="shared" si="74"/>
        <v>171.02500000000001</v>
      </c>
      <c r="HO119" s="80">
        <f>GU119*Prices!$B$15</f>
        <v>100.625</v>
      </c>
      <c r="HP119" s="80">
        <f t="shared" si="75"/>
        <v>182.52500000000001</v>
      </c>
      <c r="HQ119" s="80">
        <f>GU119*Prices!$B$16</f>
        <v>140.875</v>
      </c>
      <c r="HR119" s="80">
        <f t="shared" si="76"/>
        <v>222.77500000000001</v>
      </c>
      <c r="HS119" s="80">
        <f>GU119*Prices!$B$17</f>
        <v>0</v>
      </c>
      <c r="HT119" s="80"/>
      <c r="HU119" s="80"/>
      <c r="HV119" s="80"/>
      <c r="HW119" s="80"/>
      <c r="HX119" s="80"/>
      <c r="HY119" s="80"/>
      <c r="HZ119" s="80"/>
      <c r="IA119" s="80"/>
      <c r="IB119" s="80"/>
      <c r="IC119" s="80"/>
      <c r="ID119" s="80"/>
      <c r="IE119" s="80"/>
      <c r="IF119" s="80"/>
      <c r="IG119" s="80"/>
      <c r="IH119" s="80"/>
      <c r="IP119" s="73"/>
      <c r="IQ119" s="73"/>
      <c r="IS119" s="74">
        <v>18</v>
      </c>
      <c r="IT119" s="49">
        <v>24</v>
      </c>
      <c r="IU119" s="55">
        <f t="shared" si="116"/>
        <v>2</v>
      </c>
      <c r="IV119" s="55">
        <f>IT119*34.5/144</f>
        <v>5.75</v>
      </c>
      <c r="IW119" s="75"/>
      <c r="IX119" s="75">
        <v>2</v>
      </c>
      <c r="IY119" s="76">
        <f t="shared" si="118"/>
        <v>0</v>
      </c>
      <c r="IZ119" s="75">
        <v>18</v>
      </c>
      <c r="JA119" s="77">
        <f>(IZ119*1.2)*(Prices!$B$5/32)</f>
        <v>26.999999999999996</v>
      </c>
      <c r="JB119" s="82">
        <f>(IZ119*1.3)*(Prices!$B$4/32)</f>
        <v>58.500000000000007</v>
      </c>
      <c r="JC119" s="82">
        <f>IW119*Prices!$B$2+IX119*Prices!$B$3</f>
        <v>8.1</v>
      </c>
      <c r="JD119" s="79">
        <f>IV119*Prices!$B$9</f>
        <v>34.5</v>
      </c>
      <c r="JE119" s="80">
        <f t="shared" si="79"/>
        <v>128.1</v>
      </c>
      <c r="JF119" s="80">
        <f>IV119*Prices!$B$10</f>
        <v>51.75</v>
      </c>
      <c r="JG119" s="80">
        <f t="shared" si="80"/>
        <v>145.35</v>
      </c>
      <c r="JH119" s="80">
        <f>IV119*Prices!$B$11</f>
        <v>57.5</v>
      </c>
      <c r="JI119" s="80">
        <f t="shared" si="81"/>
        <v>151.1</v>
      </c>
      <c r="JJ119" s="80">
        <f>IV119*Prices!$B$12</f>
        <v>69</v>
      </c>
      <c r="JK119" s="80">
        <f t="shared" si="82"/>
        <v>162.6</v>
      </c>
      <c r="JL119" s="80">
        <f>IV119*Prices!$B$13</f>
        <v>74.75</v>
      </c>
      <c r="JM119" s="80">
        <f t="shared" si="83"/>
        <v>168.35</v>
      </c>
      <c r="JN119" s="80">
        <f>IV119*Prices!$B$14</f>
        <v>89.125</v>
      </c>
      <c r="JO119" s="80">
        <f t="shared" si="84"/>
        <v>182.72499999999999</v>
      </c>
      <c r="JP119" s="80">
        <f>IV119*Prices!$B$15</f>
        <v>100.625</v>
      </c>
      <c r="JQ119" s="80">
        <f t="shared" si="85"/>
        <v>194.22499999999999</v>
      </c>
      <c r="JR119" s="80">
        <f>IV119*Prices!$B$16</f>
        <v>140.875</v>
      </c>
      <c r="JS119" s="80">
        <f t="shared" si="86"/>
        <v>234.47499999999999</v>
      </c>
      <c r="JT119" s="80">
        <f>IV119*Prices!$B$17</f>
        <v>0</v>
      </c>
      <c r="JU119" s="80"/>
      <c r="JV119" s="80"/>
      <c r="JW119" s="80"/>
      <c r="JX119" s="80"/>
      <c r="JY119" s="80"/>
      <c r="JZ119" s="80"/>
      <c r="KA119" s="80"/>
      <c r="KB119" s="80"/>
      <c r="KC119" s="80"/>
      <c r="KD119" s="80"/>
      <c r="KE119" s="80"/>
      <c r="KF119" s="80"/>
      <c r="KG119" s="80"/>
      <c r="KH119" s="80"/>
      <c r="KI119" s="80"/>
      <c r="KJ119" s="80"/>
      <c r="KK119" s="80"/>
      <c r="KL119" s="80"/>
      <c r="KM119" s="80"/>
      <c r="KN119" s="80"/>
      <c r="KO119" s="80"/>
      <c r="KP119" s="80"/>
      <c r="KQ119" s="80"/>
      <c r="KR119" s="80"/>
      <c r="KS119" s="80"/>
      <c r="KT119" s="80"/>
      <c r="KU119" s="80"/>
      <c r="KV119" s="80"/>
      <c r="KW119" s="80"/>
      <c r="KX119" s="80"/>
      <c r="KY119" s="80"/>
      <c r="KZ119" s="80"/>
      <c r="LA119" s="197">
        <v>0</v>
      </c>
      <c r="LB119" s="200">
        <v>0</v>
      </c>
      <c r="LC119" s="82">
        <f t="shared" si="99"/>
        <v>52.199999999999996</v>
      </c>
      <c r="LD119" s="82">
        <f t="shared" si="100"/>
        <v>69.3</v>
      </c>
      <c r="LE119" s="82">
        <f t="shared" si="101"/>
        <v>11</v>
      </c>
      <c r="LF119" s="82">
        <f t="shared" si="102"/>
        <v>41.199999999999996</v>
      </c>
      <c r="LG119" s="80">
        <f t="shared" si="103"/>
        <v>58.3</v>
      </c>
      <c r="LH119" s="234">
        <f t="shared" si="104"/>
        <v>0</v>
      </c>
      <c r="LI119" s="73"/>
      <c r="LK119" s="74">
        <v>18</v>
      </c>
      <c r="LL119" s="49">
        <v>24</v>
      </c>
      <c r="LM119" s="55">
        <f t="shared" si="117"/>
        <v>2</v>
      </c>
      <c r="LN119" s="55">
        <f>LL119*34.5/144</f>
        <v>5.75</v>
      </c>
      <c r="LO119" s="75"/>
      <c r="LP119" s="75">
        <v>2</v>
      </c>
      <c r="LQ119" s="76">
        <f t="shared" si="119"/>
        <v>0</v>
      </c>
      <c r="LR119" s="75">
        <v>18</v>
      </c>
      <c r="LS119" s="77">
        <f>(LR119*1.2)*(Prices!$B$5/32)</f>
        <v>26.999999999999996</v>
      </c>
      <c r="LT119" s="82">
        <f>(LR119*1.3)*(Prices!$C$4/32)</f>
        <v>46.800000000000004</v>
      </c>
      <c r="LU119" s="82">
        <f>LO119*Prices!$B$2+LP119*Prices!$B$3</f>
        <v>8.1</v>
      </c>
      <c r="LV119" s="79">
        <f>LN119*Prices!$B$9</f>
        <v>34.5</v>
      </c>
      <c r="LW119" s="80">
        <f t="shared" si="89"/>
        <v>116.4</v>
      </c>
      <c r="LX119" s="80">
        <f>LN119*Prices!$B$10</f>
        <v>51.75</v>
      </c>
      <c r="LY119" s="80">
        <f t="shared" si="90"/>
        <v>133.65</v>
      </c>
      <c r="LZ119" s="80">
        <f>LN119*Prices!$B$11</f>
        <v>57.5</v>
      </c>
      <c r="MA119" s="80">
        <f t="shared" si="91"/>
        <v>139.4</v>
      </c>
      <c r="MB119" s="80">
        <f>LN119*Prices!$B$12</f>
        <v>69</v>
      </c>
      <c r="MC119" s="80">
        <f t="shared" si="92"/>
        <v>150.9</v>
      </c>
      <c r="MD119" s="80">
        <f>LN119*Prices!$B$13</f>
        <v>74.75</v>
      </c>
      <c r="ME119" s="80">
        <f t="shared" si="93"/>
        <v>156.65</v>
      </c>
      <c r="MF119" s="80">
        <f>LN119*Prices!$B$14</f>
        <v>89.125</v>
      </c>
      <c r="MG119" s="80">
        <f t="shared" si="94"/>
        <v>171.02500000000001</v>
      </c>
      <c r="MH119" s="80">
        <f>LN119*Prices!$B$15</f>
        <v>100.625</v>
      </c>
      <c r="MI119" s="80">
        <f t="shared" si="95"/>
        <v>182.52500000000001</v>
      </c>
      <c r="MJ119" s="80">
        <f>LN119*Prices!$B$16</f>
        <v>140.875</v>
      </c>
      <c r="MK119" s="80">
        <f t="shared" si="96"/>
        <v>222.77500000000001</v>
      </c>
      <c r="ML119" s="80">
        <f>LN119*Prices!$B$17</f>
        <v>0</v>
      </c>
      <c r="MM119" s="80"/>
      <c r="MN119" s="80"/>
      <c r="MO119" s="80"/>
      <c r="MP119" s="80"/>
      <c r="MQ119" s="80"/>
      <c r="MR119" s="80"/>
      <c r="MS119" s="80"/>
      <c r="MT119" s="80"/>
      <c r="MU119" s="80"/>
      <c r="MV119" s="80"/>
      <c r="MW119" s="80"/>
      <c r="MX119" s="80"/>
      <c r="MY119" s="80"/>
      <c r="MZ119" s="80"/>
      <c r="NA119" s="80"/>
    </row>
    <row r="120" spans="1:365" ht="18" customHeight="1" thickBot="1" x14ac:dyDescent="0.3">
      <c r="A120" s="282"/>
      <c r="B120" s="278"/>
      <c r="C120" s="278"/>
      <c r="D120" s="279"/>
      <c r="E120" s="283"/>
      <c r="F120" s="284"/>
      <c r="G120" s="26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55"/>
      <c r="X120" s="55"/>
      <c r="Y120" s="55"/>
      <c r="Z120" s="55"/>
      <c r="AA120" s="55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55"/>
      <c r="BN120" s="72"/>
      <c r="BO120" s="72"/>
      <c r="BP120" s="72"/>
      <c r="BQ120" s="72"/>
      <c r="BR120" s="72"/>
      <c r="BS120" s="72"/>
      <c r="BT120" s="55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55"/>
      <c r="CL120" s="55"/>
      <c r="CM120" s="55"/>
      <c r="CN120" s="55"/>
      <c r="CO120" s="55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55"/>
      <c r="EB120" s="55"/>
      <c r="EC120" s="72"/>
      <c r="ED120" s="72"/>
      <c r="EE120" s="72"/>
      <c r="EF120" s="72"/>
      <c r="EG120" s="72"/>
      <c r="EH120" s="72"/>
      <c r="EI120" s="55"/>
      <c r="EJ120" s="55"/>
      <c r="EK120" s="55"/>
      <c r="EL120" s="55"/>
      <c r="EM120" s="55"/>
      <c r="EN120" s="55"/>
      <c r="EO120" s="73"/>
      <c r="EP120" s="73"/>
      <c r="ER120" s="74"/>
      <c r="EZ120" s="77"/>
      <c r="FC120" s="79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80"/>
      <c r="GH120" s="80"/>
      <c r="GP120" s="73"/>
      <c r="GR120" s="74"/>
      <c r="GS120" s="49"/>
      <c r="GT120" s="55"/>
      <c r="GU120" s="55"/>
      <c r="GV120" s="75"/>
      <c r="GW120" s="75"/>
      <c r="GX120" s="76"/>
      <c r="GZ120" s="77"/>
      <c r="HA120" s="82"/>
      <c r="HB120" s="82"/>
      <c r="HC120" s="79"/>
      <c r="HD120" s="80"/>
      <c r="HE120" s="80"/>
      <c r="HF120" s="80"/>
      <c r="HG120" s="80"/>
      <c r="HH120" s="80"/>
      <c r="HI120" s="80"/>
      <c r="HJ120" s="80"/>
      <c r="HK120" s="80"/>
      <c r="HL120" s="80"/>
      <c r="HM120" s="80"/>
      <c r="HN120" s="80"/>
      <c r="HO120" s="80"/>
      <c r="HP120" s="80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P120" s="73"/>
      <c r="IQ120" s="73"/>
      <c r="IS120" s="74"/>
      <c r="IT120" s="49"/>
      <c r="IW120" s="75"/>
      <c r="IX120" s="75"/>
      <c r="IY120" s="76"/>
      <c r="IZ120" s="75"/>
      <c r="JA120" s="77"/>
      <c r="JB120" s="82"/>
      <c r="JC120" s="82"/>
      <c r="JD120" s="79"/>
      <c r="JE120" s="80"/>
      <c r="JF120" s="80"/>
      <c r="JG120" s="80"/>
      <c r="JH120" s="80"/>
      <c r="JI120" s="80"/>
      <c r="JJ120" s="80"/>
      <c r="JK120" s="80"/>
      <c r="JL120" s="80"/>
      <c r="JM120" s="80"/>
      <c r="JN120" s="80"/>
      <c r="JO120" s="80"/>
      <c r="JP120" s="80"/>
      <c r="JQ120" s="80"/>
      <c r="JR120" s="80"/>
      <c r="JS120" s="80"/>
      <c r="JT120" s="80"/>
      <c r="JU120" s="80"/>
      <c r="JV120" s="80"/>
      <c r="JW120" s="80"/>
      <c r="JX120" s="80"/>
      <c r="JY120" s="80"/>
      <c r="JZ120" s="80"/>
      <c r="KA120" s="80"/>
      <c r="KB120" s="80"/>
      <c r="KC120" s="80"/>
      <c r="KD120" s="80"/>
      <c r="KE120" s="80"/>
      <c r="KF120" s="80"/>
      <c r="KG120" s="80"/>
      <c r="KH120" s="80"/>
      <c r="KI120" s="80"/>
      <c r="KJ120" s="80"/>
      <c r="KK120" s="80"/>
      <c r="KL120" s="80"/>
      <c r="KM120" s="80"/>
      <c r="KN120" s="80"/>
      <c r="KO120" s="80"/>
      <c r="KP120" s="80"/>
      <c r="KQ120" s="80"/>
      <c r="KR120" s="80"/>
      <c r="KS120" s="80"/>
      <c r="KT120" s="80"/>
      <c r="KU120" s="80"/>
      <c r="KV120" s="80"/>
      <c r="KW120" s="80"/>
      <c r="KX120" s="80"/>
      <c r="KY120" s="80"/>
      <c r="KZ120" s="80"/>
      <c r="LF120" s="82"/>
      <c r="LG120" s="80"/>
      <c r="LH120" s="234"/>
      <c r="LI120" s="73"/>
      <c r="LK120" s="74"/>
      <c r="LL120" s="49"/>
      <c r="LO120" s="75"/>
      <c r="LP120" s="75"/>
      <c r="LQ120" s="76"/>
      <c r="LR120" s="75"/>
      <c r="LS120" s="77"/>
      <c r="LT120" s="82"/>
      <c r="LU120" s="82"/>
      <c r="LV120" s="79"/>
      <c r="LW120" s="80"/>
      <c r="LX120" s="80"/>
      <c r="LY120" s="80"/>
      <c r="LZ120" s="80"/>
      <c r="MA120" s="80"/>
      <c r="MB120" s="80"/>
      <c r="MC120" s="80"/>
      <c r="MD120" s="80"/>
      <c r="ME120" s="80"/>
      <c r="MF120" s="80"/>
      <c r="MG120" s="80"/>
      <c r="MH120" s="80"/>
      <c r="MI120" s="80"/>
      <c r="MJ120" s="80"/>
      <c r="MK120" s="80"/>
      <c r="ML120" s="80"/>
      <c r="MM120" s="80"/>
      <c r="MN120" s="80"/>
      <c r="MO120" s="80"/>
      <c r="MP120" s="80"/>
      <c r="MQ120" s="80"/>
      <c r="MR120" s="80"/>
      <c r="MS120" s="80"/>
      <c r="MT120" s="80"/>
      <c r="MU120" s="80"/>
      <c r="MV120" s="80"/>
      <c r="MW120" s="80"/>
      <c r="MX120" s="80"/>
      <c r="MY120" s="80"/>
      <c r="MZ120" s="80"/>
      <c r="NA120" s="80"/>
    </row>
    <row r="121" spans="1:365" ht="18" customHeight="1" x14ac:dyDescent="0.25">
      <c r="A121" s="169" t="s">
        <v>227</v>
      </c>
      <c r="B121" s="152" t="s">
        <v>93</v>
      </c>
      <c r="C121" s="152" t="str">
        <f t="shared" si="97"/>
        <v>Base Cab: 2 doors - 12"D (22" to 24")</v>
      </c>
      <c r="D121" s="121" t="s">
        <v>228</v>
      </c>
      <c r="E121" s="153" t="s">
        <v>103</v>
      </c>
      <c r="F121" s="303" t="s">
        <v>227</v>
      </c>
      <c r="G121" s="261">
        <f>ROUND(FD121/Prices!$B$27,0)</f>
        <v>314</v>
      </c>
      <c r="H121" s="71">
        <f>G121*Prices!$B$6+G121</f>
        <v>361.1</v>
      </c>
      <c r="I121" s="71">
        <f>ROUND(FF121/Prices!$B$27,0)</f>
        <v>349</v>
      </c>
      <c r="J121" s="71">
        <f>I121*Prices!$B$6+I121</f>
        <v>401.35</v>
      </c>
      <c r="K121" s="71">
        <f>ROUND(FH121/Prices!$B$27,0)</f>
        <v>361</v>
      </c>
      <c r="L121" s="71">
        <f>K121*Prices!$B$6+K121</f>
        <v>415.15</v>
      </c>
      <c r="M121" s="71">
        <f>ROUND(FJ121/Prices!$B$27,0)</f>
        <v>385</v>
      </c>
      <c r="N121" s="71">
        <f>M121*Prices!$B$6+M121</f>
        <v>442.75</v>
      </c>
      <c r="O121" s="71">
        <f>ROUND(FL121/Prices!$B$27,0)</f>
        <v>397</v>
      </c>
      <c r="P121" s="71">
        <f>O121*Prices!$B$6+O121</f>
        <v>456.55</v>
      </c>
      <c r="Q121" s="71">
        <f>ROUND(FN121/Prices!$B$27,0)</f>
        <v>427</v>
      </c>
      <c r="R121" s="71">
        <f>Q121*Prices!$B$6+Q121</f>
        <v>491.05</v>
      </c>
      <c r="S121" s="71">
        <f>ROUND(FP121/Prices!$B$27,0)</f>
        <v>450</v>
      </c>
      <c r="T121" s="71">
        <f>S121*Prices!$B$6+S121</f>
        <v>517.5</v>
      </c>
      <c r="U121" s="71">
        <f>ROUND(FR121/Prices!$B$27,0)</f>
        <v>534</v>
      </c>
      <c r="V121" s="71">
        <f>U121*Prices!$B$6+U121</f>
        <v>614.1</v>
      </c>
      <c r="W121" s="55"/>
      <c r="X121" s="55"/>
      <c r="Y121" s="55"/>
      <c r="Z121" s="55"/>
      <c r="AA121" s="55"/>
      <c r="AB121" s="71">
        <f>ROUND(HD121/Prices!$B$27,0)</f>
        <v>286</v>
      </c>
      <c r="AC121" s="71">
        <f>AB121*Prices!$B$6+AB121</f>
        <v>328.9</v>
      </c>
      <c r="AD121" s="71">
        <f>ROUND(HF121/Prices!$B$27,0)</f>
        <v>321</v>
      </c>
      <c r="AE121" s="71">
        <f>AD121*Prices!$B$6+AD121</f>
        <v>369.15</v>
      </c>
      <c r="AF121" s="71">
        <f>ROUND(HH121/Prices!$B$27,0)</f>
        <v>333</v>
      </c>
      <c r="AG121" s="71">
        <f>AF121*Prices!$B$6+AF121</f>
        <v>382.95</v>
      </c>
      <c r="AH121" s="71">
        <f>ROUND(HJ121/Prices!$B$27,0)</f>
        <v>357</v>
      </c>
      <c r="AI121" s="71">
        <f>AH121*Prices!$B$6+AH121</f>
        <v>410.55</v>
      </c>
      <c r="AJ121" s="71">
        <f>ROUND(HL121/Prices!$B$27,0)</f>
        <v>369</v>
      </c>
      <c r="AK121" s="71">
        <f>AJ121*Prices!$B$6+AJ121</f>
        <v>424.35</v>
      </c>
      <c r="AL121" s="71">
        <f>ROUND(HN121/Prices!$B$27,0)</f>
        <v>399</v>
      </c>
      <c r="AM121" s="71">
        <f>AL121*Prices!$B$6+AL121</f>
        <v>458.85</v>
      </c>
      <c r="AN121" s="71">
        <f>ROUND(HP121/Prices!$B$27,0)</f>
        <v>423</v>
      </c>
      <c r="AO121" s="71">
        <f>AN121*Prices!$B$6+AN121</f>
        <v>486.45</v>
      </c>
      <c r="AP121" s="71">
        <f>ROUND(HR121/Prices!$B$27,0)</f>
        <v>506</v>
      </c>
      <c r="AQ121" s="71">
        <f>AP121*Prices!$B$6+AP121</f>
        <v>581.9</v>
      </c>
      <c r="AW121" s="71">
        <f t="shared" si="112"/>
        <v>286</v>
      </c>
      <c r="AX121" s="71">
        <f t="shared" si="112"/>
        <v>328.9</v>
      </c>
      <c r="AY121" s="71">
        <f t="shared" si="112"/>
        <v>321</v>
      </c>
      <c r="AZ121" s="71">
        <f t="shared" si="112"/>
        <v>369.15</v>
      </c>
      <c r="BA121" s="71">
        <f t="shared" si="112"/>
        <v>333</v>
      </c>
      <c r="BB121" s="71">
        <f t="shared" si="112"/>
        <v>382.95</v>
      </c>
      <c r="BC121" s="71">
        <f t="shared" si="112"/>
        <v>357</v>
      </c>
      <c r="BD121" s="71">
        <f t="shared" si="112"/>
        <v>410.55</v>
      </c>
      <c r="BE121" s="71">
        <f t="shared" si="112"/>
        <v>369</v>
      </c>
      <c r="BF121" s="71">
        <f t="shared" si="112"/>
        <v>424.35</v>
      </c>
      <c r="BG121" s="71">
        <f t="shared" si="112"/>
        <v>399</v>
      </c>
      <c r="BH121" s="71">
        <f t="shared" si="110"/>
        <v>458.85</v>
      </c>
      <c r="BI121" s="71">
        <f t="shared" si="110"/>
        <v>423</v>
      </c>
      <c r="BJ121" s="71">
        <f t="shared" si="110"/>
        <v>486.45</v>
      </c>
      <c r="BK121" s="71">
        <f t="shared" si="110"/>
        <v>506</v>
      </c>
      <c r="BL121" s="71">
        <f t="shared" si="110"/>
        <v>581.9</v>
      </c>
      <c r="BM121" s="55"/>
      <c r="BN121" s="72"/>
      <c r="BO121" s="72"/>
      <c r="BP121" s="72"/>
      <c r="BQ121" s="72"/>
      <c r="BR121" s="72"/>
      <c r="BS121" s="72"/>
      <c r="BT121" s="55"/>
      <c r="BU121" s="71">
        <f>ROUND(JE121/Prices!$B$27,0)</f>
        <v>314</v>
      </c>
      <c r="BV121" s="71">
        <f>BU121*Prices!$B$6+BU121</f>
        <v>361.1</v>
      </c>
      <c r="BW121" s="71">
        <f>ROUND(JG121/Prices!$B$27,0)</f>
        <v>349</v>
      </c>
      <c r="BX121" s="71">
        <f>BW121*Prices!$B$6+BW121</f>
        <v>401.35</v>
      </c>
      <c r="BY121" s="71">
        <f>ROUND(JI121/Prices!$B$27,0)</f>
        <v>361</v>
      </c>
      <c r="BZ121" s="71">
        <f>BY121*Prices!$B$6+BY121</f>
        <v>415.15</v>
      </c>
      <c r="CA121" s="71">
        <f>ROUND(JK121/Prices!$B$27,0)</f>
        <v>385</v>
      </c>
      <c r="CB121" s="71">
        <f>CA121*Prices!$B$6+CA121</f>
        <v>442.75</v>
      </c>
      <c r="CC121" s="71">
        <f>ROUND(JM121/Prices!$B$27,0)</f>
        <v>397</v>
      </c>
      <c r="CD121" s="71">
        <f>CC121*Prices!$B$6+CC121</f>
        <v>456.55</v>
      </c>
      <c r="CE121" s="71">
        <f>ROUND(JO121/Prices!$B$27,0)</f>
        <v>427</v>
      </c>
      <c r="CF121" s="71">
        <f>CE121*Prices!$B$6+CE121</f>
        <v>491.05</v>
      </c>
      <c r="CG121" s="71">
        <f>ROUND(JQ121/Prices!$B$27,0)</f>
        <v>450</v>
      </c>
      <c r="CH121" s="71">
        <f>CG121*Prices!$B$6+CG121</f>
        <v>517.5</v>
      </c>
      <c r="CI121" s="71">
        <f>ROUND(JS121/Prices!$B$27,0)</f>
        <v>534</v>
      </c>
      <c r="CJ121" s="71">
        <f>CI121*Prices!$B$6+CI121</f>
        <v>614.1</v>
      </c>
      <c r="CK121" s="55"/>
      <c r="CL121" s="55"/>
      <c r="CM121" s="55"/>
      <c r="CN121" s="55"/>
      <c r="CO121" s="55"/>
      <c r="CP121" s="71">
        <f>ROUND(LW121/Prices!$B$27,0)</f>
        <v>286</v>
      </c>
      <c r="CQ121" s="71">
        <f>CP121*Prices!$B$6+CP121</f>
        <v>328.9</v>
      </c>
      <c r="CR121" s="71">
        <f>ROUND(LY121/Prices!$B$27,0)</f>
        <v>321</v>
      </c>
      <c r="CS121" s="71">
        <f>CR121*Prices!$B$6+CR121</f>
        <v>369.15</v>
      </c>
      <c r="CT121" s="71">
        <f>ROUND(MA121/Prices!$B$27,0)</f>
        <v>333</v>
      </c>
      <c r="CU121" s="71">
        <f>CT121*Prices!$B$6+CT121</f>
        <v>382.95</v>
      </c>
      <c r="CV121" s="71">
        <f>ROUND(MC121/Prices!$B$27,0)</f>
        <v>357</v>
      </c>
      <c r="CW121" s="71">
        <f>CV121*Prices!$B$6+CV121</f>
        <v>410.55</v>
      </c>
      <c r="CX121" s="71">
        <f>ROUND(ME121/Prices!$B$27,0)</f>
        <v>369</v>
      </c>
      <c r="CY121" s="71">
        <f>CX121*Prices!$B$6+CX121</f>
        <v>424.35</v>
      </c>
      <c r="CZ121" s="71">
        <f>ROUND(MG121/Prices!$B$27,0)</f>
        <v>399</v>
      </c>
      <c r="DA121" s="71">
        <f>CZ121*Prices!$B$6+CZ121</f>
        <v>458.85</v>
      </c>
      <c r="DB121" s="71">
        <f>ROUND(MI121/Prices!$B$27,0)</f>
        <v>423</v>
      </c>
      <c r="DC121" s="71">
        <f>DB121*Prices!$B$6+DB121</f>
        <v>486.45</v>
      </c>
      <c r="DD121" s="71">
        <f>ROUND(MK121/Prices!$B$27,0)</f>
        <v>506</v>
      </c>
      <c r="DE121" s="71">
        <f>DD121*Prices!$B$6+DD121</f>
        <v>581.9</v>
      </c>
      <c r="DK121" s="71">
        <f t="shared" si="113"/>
        <v>286</v>
      </c>
      <c r="DL121" s="71">
        <f t="shared" si="113"/>
        <v>328.9</v>
      </c>
      <c r="DM121" s="71">
        <f t="shared" si="113"/>
        <v>321</v>
      </c>
      <c r="DN121" s="71">
        <f t="shared" si="113"/>
        <v>369.15</v>
      </c>
      <c r="DO121" s="71">
        <f t="shared" si="113"/>
        <v>333</v>
      </c>
      <c r="DP121" s="71">
        <f t="shared" si="113"/>
        <v>382.95</v>
      </c>
      <c r="DQ121" s="71">
        <f t="shared" si="113"/>
        <v>357</v>
      </c>
      <c r="DR121" s="71">
        <f t="shared" si="113"/>
        <v>410.55</v>
      </c>
      <c r="DS121" s="71">
        <f t="shared" si="113"/>
        <v>369</v>
      </c>
      <c r="DT121" s="71">
        <f t="shared" si="113"/>
        <v>424.35</v>
      </c>
      <c r="DU121" s="71">
        <f t="shared" si="113"/>
        <v>399</v>
      </c>
      <c r="DV121" s="71">
        <f t="shared" si="111"/>
        <v>458.85</v>
      </c>
      <c r="DW121" s="71">
        <f t="shared" si="111"/>
        <v>423</v>
      </c>
      <c r="DX121" s="71">
        <f t="shared" si="111"/>
        <v>486.45</v>
      </c>
      <c r="DY121" s="71">
        <f t="shared" si="111"/>
        <v>506</v>
      </c>
      <c r="DZ121" s="71">
        <f t="shared" si="111"/>
        <v>581.9</v>
      </c>
      <c r="EA121" s="55"/>
      <c r="EB121" s="55"/>
      <c r="EC121" s="72"/>
      <c r="ED121" s="72"/>
      <c r="EE121" s="72"/>
      <c r="EF121" s="72"/>
      <c r="EG121" s="72"/>
      <c r="EH121" s="72"/>
      <c r="EI121" s="55"/>
      <c r="EJ121" s="55"/>
      <c r="EK121" s="55"/>
      <c r="EL121" s="55"/>
      <c r="EM121" s="55"/>
      <c r="EN121" s="55"/>
      <c r="EO121" s="73"/>
      <c r="EP121" s="73"/>
      <c r="ER121" s="74">
        <v>18</v>
      </c>
      <c r="ES121" s="49">
        <v>24</v>
      </c>
      <c r="ET121" s="55">
        <f t="shared" si="114"/>
        <v>2</v>
      </c>
      <c r="EU121" s="55">
        <f t="shared" ref="EU121:EU126" si="120">ES121*30/144</f>
        <v>5</v>
      </c>
      <c r="EW121" s="75">
        <v>4</v>
      </c>
      <c r="EY121" s="75">
        <v>18</v>
      </c>
      <c r="EZ121" s="77">
        <f>(EY121*1.2)*(Prices!$B$5/32)</f>
        <v>26.999999999999996</v>
      </c>
      <c r="FA121" s="82">
        <f>(EY121*1.3)*(Prices!$B$4/32)</f>
        <v>58.500000000000007</v>
      </c>
      <c r="FB121" s="82">
        <f>EV121*Prices!$B$2+EW121*Prices!$B$3</f>
        <v>16.2</v>
      </c>
      <c r="FC121" s="79">
        <f>EU121*Prices!$B$9</f>
        <v>30</v>
      </c>
      <c r="FD121" s="80">
        <f t="shared" si="59"/>
        <v>131.70000000000002</v>
      </c>
      <c r="FE121" s="80">
        <f>EU121*Prices!$B$10</f>
        <v>45</v>
      </c>
      <c r="FF121" s="80">
        <f t="shared" si="60"/>
        <v>146.70000000000002</v>
      </c>
      <c r="FG121" s="80">
        <f>EU121*Prices!$B$11</f>
        <v>50</v>
      </c>
      <c r="FH121" s="80">
        <f t="shared" si="61"/>
        <v>151.70000000000002</v>
      </c>
      <c r="FI121" s="80">
        <f>EU121*Prices!$B$12</f>
        <v>60</v>
      </c>
      <c r="FJ121" s="80">
        <f t="shared" si="62"/>
        <v>161.70000000000002</v>
      </c>
      <c r="FK121" s="80">
        <f>EU121*Prices!$B$13</f>
        <v>65</v>
      </c>
      <c r="FL121" s="80">
        <f t="shared" si="63"/>
        <v>166.70000000000002</v>
      </c>
      <c r="FM121" s="80">
        <f>EU121*Prices!$B$14</f>
        <v>77.5</v>
      </c>
      <c r="FN121" s="80">
        <f t="shared" si="64"/>
        <v>179.20000000000002</v>
      </c>
      <c r="FO121" s="80">
        <f>EU121*Prices!$B$15</f>
        <v>87.5</v>
      </c>
      <c r="FP121" s="80">
        <f t="shared" si="65"/>
        <v>189.20000000000002</v>
      </c>
      <c r="FQ121" s="80">
        <f>EU121*Prices!$B$16</f>
        <v>122.5</v>
      </c>
      <c r="FR121" s="80">
        <f t="shared" si="66"/>
        <v>224.2</v>
      </c>
      <c r="FS121" s="80">
        <f>EU121*Prices!$B$17</f>
        <v>0</v>
      </c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P121" s="73"/>
      <c r="GR121" s="74">
        <v>18</v>
      </c>
      <c r="GS121" s="49">
        <v>24</v>
      </c>
      <c r="GT121" s="55">
        <f t="shared" si="115"/>
        <v>2</v>
      </c>
      <c r="GU121" s="55">
        <f t="shared" ref="GU121:GU126" si="121">GS121*30/144</f>
        <v>5</v>
      </c>
      <c r="GV121" s="75"/>
      <c r="GW121" s="75">
        <v>4</v>
      </c>
      <c r="GX121" s="76"/>
      <c r="GY121" s="75">
        <v>18</v>
      </c>
      <c r="GZ121" s="77">
        <f>(GY121*1.2)*(Prices!$B$5/32)</f>
        <v>26.999999999999996</v>
      </c>
      <c r="HA121" s="82">
        <f>(GY121*1.3)*(Prices!$C$4/32)</f>
        <v>46.800000000000004</v>
      </c>
      <c r="HB121" s="82">
        <f>GV121*Prices!$B$2+GW121*Prices!$B$3</f>
        <v>16.2</v>
      </c>
      <c r="HC121" s="79">
        <f>GU121*Prices!$B$9</f>
        <v>30</v>
      </c>
      <c r="HD121" s="80">
        <f t="shared" si="69"/>
        <v>120</v>
      </c>
      <c r="HE121" s="80">
        <f>GU121*Prices!$B$10</f>
        <v>45</v>
      </c>
      <c r="HF121" s="80">
        <f t="shared" si="70"/>
        <v>135</v>
      </c>
      <c r="HG121" s="80">
        <f>GU121*Prices!$B$11</f>
        <v>50</v>
      </c>
      <c r="HH121" s="80">
        <f t="shared" si="71"/>
        <v>140</v>
      </c>
      <c r="HI121" s="80">
        <f>GU121*Prices!$B$12</f>
        <v>60</v>
      </c>
      <c r="HJ121" s="80">
        <f t="shared" si="72"/>
        <v>150</v>
      </c>
      <c r="HK121" s="80">
        <f>GU121*Prices!$B$13</f>
        <v>65</v>
      </c>
      <c r="HL121" s="80">
        <f t="shared" si="73"/>
        <v>155</v>
      </c>
      <c r="HM121" s="80">
        <f>GU121*Prices!$B$14</f>
        <v>77.5</v>
      </c>
      <c r="HN121" s="80">
        <f t="shared" si="74"/>
        <v>167.5</v>
      </c>
      <c r="HO121" s="80">
        <f>GU121*Prices!$B$15</f>
        <v>87.5</v>
      </c>
      <c r="HP121" s="80">
        <f t="shared" si="75"/>
        <v>177.5</v>
      </c>
      <c r="HQ121" s="80">
        <f>GU121*Prices!$B$16</f>
        <v>122.5</v>
      </c>
      <c r="HR121" s="80">
        <f t="shared" si="76"/>
        <v>212.5</v>
      </c>
      <c r="HS121" s="80">
        <f>GU121*Prices!$B$17</f>
        <v>0</v>
      </c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P121" s="73"/>
      <c r="IQ121" s="73"/>
      <c r="IS121" s="74">
        <v>18</v>
      </c>
      <c r="IT121" s="49">
        <v>24</v>
      </c>
      <c r="IU121" s="55">
        <f t="shared" si="116"/>
        <v>2</v>
      </c>
      <c r="IV121" s="55">
        <f t="shared" ref="IV121:IV126" si="122">IT121*30/144</f>
        <v>5</v>
      </c>
      <c r="IW121" s="75"/>
      <c r="IX121" s="75">
        <v>4</v>
      </c>
      <c r="IY121" s="76">
        <f t="shared" si="118"/>
        <v>0</v>
      </c>
      <c r="IZ121" s="75">
        <v>18</v>
      </c>
      <c r="JA121" s="77">
        <f>(IZ121*1.2)*(Prices!$B$5/32)</f>
        <v>26.999999999999996</v>
      </c>
      <c r="JB121" s="82">
        <f>(IZ121*1.3)*(Prices!$B$4/32)</f>
        <v>58.500000000000007</v>
      </c>
      <c r="JC121" s="82">
        <f>IW121*Prices!$B$2+IX121*Prices!$B$3</f>
        <v>16.2</v>
      </c>
      <c r="JD121" s="79">
        <f>IV121*Prices!$B$9</f>
        <v>30</v>
      </c>
      <c r="JE121" s="80">
        <f t="shared" si="79"/>
        <v>131.70000000000002</v>
      </c>
      <c r="JF121" s="80">
        <f>IV121*Prices!$B$10</f>
        <v>45</v>
      </c>
      <c r="JG121" s="80">
        <f t="shared" si="80"/>
        <v>146.70000000000002</v>
      </c>
      <c r="JH121" s="80">
        <f>IV121*Prices!$B$11</f>
        <v>50</v>
      </c>
      <c r="JI121" s="80">
        <f t="shared" si="81"/>
        <v>151.70000000000002</v>
      </c>
      <c r="JJ121" s="80">
        <f>IV121*Prices!$B$12</f>
        <v>60</v>
      </c>
      <c r="JK121" s="80">
        <f t="shared" si="82"/>
        <v>161.70000000000002</v>
      </c>
      <c r="JL121" s="80">
        <f>IV121*Prices!$B$13</f>
        <v>65</v>
      </c>
      <c r="JM121" s="80">
        <f t="shared" si="83"/>
        <v>166.70000000000002</v>
      </c>
      <c r="JN121" s="80">
        <f>IV121*Prices!$B$14</f>
        <v>77.5</v>
      </c>
      <c r="JO121" s="80">
        <f t="shared" si="84"/>
        <v>179.20000000000002</v>
      </c>
      <c r="JP121" s="80">
        <f>IV121*Prices!$B$15</f>
        <v>87.5</v>
      </c>
      <c r="JQ121" s="80">
        <f t="shared" si="85"/>
        <v>189.20000000000002</v>
      </c>
      <c r="JR121" s="80">
        <f>IV121*Prices!$B$16</f>
        <v>122.5</v>
      </c>
      <c r="JS121" s="80">
        <f t="shared" si="86"/>
        <v>224.2</v>
      </c>
      <c r="JT121" s="80">
        <f>IV121*Prices!$B$17</f>
        <v>0</v>
      </c>
      <c r="JU121" s="80"/>
      <c r="JV121" s="80"/>
      <c r="JW121" s="80"/>
      <c r="JX121" s="80"/>
      <c r="JY121" s="80"/>
      <c r="JZ121" s="80"/>
      <c r="KA121" s="80"/>
      <c r="KB121" s="80"/>
      <c r="KC121" s="80"/>
      <c r="KD121" s="80"/>
      <c r="KE121" s="80"/>
      <c r="KF121" s="80"/>
      <c r="KG121" s="80"/>
      <c r="KH121" s="80"/>
      <c r="KI121" s="80"/>
      <c r="KJ121" s="80"/>
      <c r="KK121" s="80"/>
      <c r="KL121" s="80"/>
      <c r="KM121" s="80"/>
      <c r="KN121" s="80"/>
      <c r="KO121" s="80"/>
      <c r="KP121" s="80"/>
      <c r="KQ121" s="80"/>
      <c r="KR121" s="80"/>
      <c r="KS121" s="80"/>
      <c r="KT121" s="80"/>
      <c r="KU121" s="80"/>
      <c r="KV121" s="80"/>
      <c r="KW121" s="80"/>
      <c r="KX121" s="80"/>
      <c r="KY121" s="80"/>
      <c r="KZ121" s="80"/>
      <c r="LA121" s="197">
        <v>0</v>
      </c>
      <c r="LB121" s="200">
        <v>0</v>
      </c>
      <c r="LC121" s="82">
        <f t="shared" si="99"/>
        <v>52.199999999999996</v>
      </c>
      <c r="LD121" s="82">
        <f t="shared" si="100"/>
        <v>69.3</v>
      </c>
      <c r="LE121" s="82">
        <f t="shared" si="101"/>
        <v>11</v>
      </c>
      <c r="LF121" s="82">
        <f t="shared" si="102"/>
        <v>41.199999999999996</v>
      </c>
      <c r="LG121" s="80">
        <f t="shared" si="103"/>
        <v>58.3</v>
      </c>
      <c r="LH121" s="234">
        <f t="shared" si="104"/>
        <v>0</v>
      </c>
      <c r="LI121" s="73"/>
      <c r="LK121" s="74">
        <v>18</v>
      </c>
      <c r="LL121" s="49">
        <v>24</v>
      </c>
      <c r="LM121" s="55">
        <f t="shared" si="117"/>
        <v>2</v>
      </c>
      <c r="LN121" s="55">
        <f t="shared" ref="LN121:LN126" si="123">LL121*30/144</f>
        <v>5</v>
      </c>
      <c r="LO121" s="75"/>
      <c r="LP121" s="75">
        <v>4</v>
      </c>
      <c r="LQ121" s="76">
        <f t="shared" si="119"/>
        <v>0</v>
      </c>
      <c r="LR121" s="75">
        <v>18</v>
      </c>
      <c r="LS121" s="77">
        <f>(LR121*1.2)*(Prices!$B$5/32)</f>
        <v>26.999999999999996</v>
      </c>
      <c r="LT121" s="82">
        <f>(LR121*1.3)*(Prices!$C$4/32)</f>
        <v>46.800000000000004</v>
      </c>
      <c r="LU121" s="82">
        <f>LO121*Prices!$B$2+LP121*Prices!$B$3</f>
        <v>16.2</v>
      </c>
      <c r="LV121" s="79">
        <f>LN121*Prices!$B$9</f>
        <v>30</v>
      </c>
      <c r="LW121" s="80">
        <f t="shared" si="89"/>
        <v>120</v>
      </c>
      <c r="LX121" s="80">
        <f>LN121*Prices!$B$10</f>
        <v>45</v>
      </c>
      <c r="LY121" s="80">
        <f t="shared" si="90"/>
        <v>135</v>
      </c>
      <c r="LZ121" s="80">
        <f>LN121*Prices!$B$11</f>
        <v>50</v>
      </c>
      <c r="MA121" s="80">
        <f t="shared" si="91"/>
        <v>140</v>
      </c>
      <c r="MB121" s="80">
        <f>LN121*Prices!$B$12</f>
        <v>60</v>
      </c>
      <c r="MC121" s="80">
        <f t="shared" si="92"/>
        <v>150</v>
      </c>
      <c r="MD121" s="80">
        <f>LN121*Prices!$B$13</f>
        <v>65</v>
      </c>
      <c r="ME121" s="80">
        <f t="shared" si="93"/>
        <v>155</v>
      </c>
      <c r="MF121" s="80">
        <f>LN121*Prices!$B$14</f>
        <v>77.5</v>
      </c>
      <c r="MG121" s="80">
        <f t="shared" si="94"/>
        <v>167.5</v>
      </c>
      <c r="MH121" s="80">
        <f>LN121*Prices!$B$15</f>
        <v>87.5</v>
      </c>
      <c r="MI121" s="80">
        <f t="shared" si="95"/>
        <v>177.5</v>
      </c>
      <c r="MJ121" s="80">
        <f>LN121*Prices!$B$16</f>
        <v>122.5</v>
      </c>
      <c r="MK121" s="80">
        <f t="shared" si="96"/>
        <v>212.5</v>
      </c>
      <c r="ML121" s="80">
        <f>LN121*Prices!$B$17</f>
        <v>0</v>
      </c>
      <c r="MM121" s="80"/>
      <c r="MN121" s="80"/>
      <c r="MO121" s="80"/>
      <c r="MP121" s="80"/>
      <c r="MQ121" s="80"/>
      <c r="MR121" s="80"/>
      <c r="MS121" s="80"/>
      <c r="MT121" s="80"/>
      <c r="MU121" s="80"/>
      <c r="MV121" s="80"/>
      <c r="MW121" s="80"/>
      <c r="MX121" s="80"/>
      <c r="MY121" s="80"/>
      <c r="MZ121" s="80"/>
      <c r="NA121" s="80"/>
    </row>
    <row r="122" spans="1:365" ht="18" customHeight="1" x14ac:dyDescent="0.25">
      <c r="A122" s="171" t="s">
        <v>229</v>
      </c>
      <c r="B122" s="69" t="s">
        <v>93</v>
      </c>
      <c r="C122" s="69" t="str">
        <f t="shared" si="97"/>
        <v>Base Cab: 2 doors - 12"D (25" to 27")</v>
      </c>
      <c r="D122" s="70" t="s">
        <v>228</v>
      </c>
      <c r="E122" s="68" t="s">
        <v>107</v>
      </c>
      <c r="F122" s="268" t="s">
        <v>229</v>
      </c>
      <c r="G122" s="261">
        <f>ROUND(FD122/Prices!$B$27,0)</f>
        <v>345</v>
      </c>
      <c r="H122" s="71">
        <f>G122*Prices!$B$6+G122</f>
        <v>396.75</v>
      </c>
      <c r="I122" s="71">
        <f>ROUND(FF122/Prices!$B$27,0)</f>
        <v>385</v>
      </c>
      <c r="J122" s="71">
        <f>I122*Prices!$B$6+I122</f>
        <v>442.75</v>
      </c>
      <c r="K122" s="71">
        <f>ROUND(FH122/Prices!$B$27,0)</f>
        <v>399</v>
      </c>
      <c r="L122" s="71">
        <f>K122*Prices!$B$6+K122</f>
        <v>458.85</v>
      </c>
      <c r="M122" s="71">
        <f>ROUND(FJ122/Prices!$B$27,0)</f>
        <v>425</v>
      </c>
      <c r="N122" s="71">
        <f>M122*Prices!$B$6+M122</f>
        <v>488.75</v>
      </c>
      <c r="O122" s="71">
        <f>ROUND(FL122/Prices!$B$27,0)</f>
        <v>439</v>
      </c>
      <c r="P122" s="71">
        <f>O122*Prices!$B$6+O122</f>
        <v>504.85</v>
      </c>
      <c r="Q122" s="71">
        <f>ROUND(FN122/Prices!$B$27,0)</f>
        <v>472</v>
      </c>
      <c r="R122" s="71">
        <f>Q122*Prices!$B$6+Q122</f>
        <v>542.79999999999995</v>
      </c>
      <c r="S122" s="71">
        <f>ROUND(FP122/Prices!$B$27,0)</f>
        <v>499</v>
      </c>
      <c r="T122" s="71">
        <f>S122*Prices!$B$6+S122</f>
        <v>573.85</v>
      </c>
      <c r="U122" s="71">
        <f>ROUND(FR122/Prices!$B$27,0)</f>
        <v>593</v>
      </c>
      <c r="V122" s="71">
        <f>U122*Prices!$B$6+U122</f>
        <v>681.95</v>
      </c>
      <c r="W122" s="55"/>
      <c r="X122" s="55"/>
      <c r="Y122" s="55"/>
      <c r="Z122" s="55"/>
      <c r="AA122" s="55"/>
      <c r="AB122" s="71">
        <f>ROUND(HD122/Prices!$B$27,0)</f>
        <v>314</v>
      </c>
      <c r="AC122" s="71">
        <f>AB122*Prices!$B$6+AB122</f>
        <v>361.1</v>
      </c>
      <c r="AD122" s="71">
        <f>ROUND(HF122/Prices!$B$27,0)</f>
        <v>354</v>
      </c>
      <c r="AE122" s="71">
        <f>AD122*Prices!$B$6+AD122</f>
        <v>407.1</v>
      </c>
      <c r="AF122" s="71">
        <f>ROUND(HH122/Prices!$B$27,0)</f>
        <v>368</v>
      </c>
      <c r="AG122" s="71">
        <f>AF122*Prices!$B$6+AF122</f>
        <v>423.2</v>
      </c>
      <c r="AH122" s="71">
        <f>ROUND(HJ122/Prices!$B$27,0)</f>
        <v>395</v>
      </c>
      <c r="AI122" s="71">
        <f>AH122*Prices!$B$6+AH122</f>
        <v>454.25</v>
      </c>
      <c r="AJ122" s="71">
        <f>ROUND(HL122/Prices!$B$27,0)</f>
        <v>408</v>
      </c>
      <c r="AK122" s="71">
        <f>AJ122*Prices!$B$6+AJ122</f>
        <v>469.2</v>
      </c>
      <c r="AL122" s="71">
        <f>ROUND(HN122/Prices!$B$27,0)</f>
        <v>441</v>
      </c>
      <c r="AM122" s="71">
        <f>AL122*Prices!$B$6+AL122</f>
        <v>507.15</v>
      </c>
      <c r="AN122" s="71">
        <f>ROUND(HP122/Prices!$B$27,0)</f>
        <v>468</v>
      </c>
      <c r="AO122" s="71">
        <f>AN122*Prices!$B$6+AN122</f>
        <v>538.20000000000005</v>
      </c>
      <c r="AP122" s="71">
        <f>ROUND(HR122/Prices!$B$27,0)</f>
        <v>562</v>
      </c>
      <c r="AQ122" s="71">
        <f>AP122*Prices!$B$6+AP122</f>
        <v>646.29999999999995</v>
      </c>
      <c r="AW122" s="71">
        <f t="shared" si="112"/>
        <v>314</v>
      </c>
      <c r="AX122" s="71">
        <f t="shared" si="112"/>
        <v>361.1</v>
      </c>
      <c r="AY122" s="71">
        <f t="shared" si="112"/>
        <v>354</v>
      </c>
      <c r="AZ122" s="71">
        <f t="shared" si="112"/>
        <v>407.1</v>
      </c>
      <c r="BA122" s="71">
        <f t="shared" si="112"/>
        <v>368</v>
      </c>
      <c r="BB122" s="71">
        <f t="shared" si="112"/>
        <v>423.2</v>
      </c>
      <c r="BC122" s="71">
        <f t="shared" si="112"/>
        <v>395</v>
      </c>
      <c r="BD122" s="71">
        <f t="shared" si="112"/>
        <v>454.25</v>
      </c>
      <c r="BE122" s="71">
        <f t="shared" si="112"/>
        <v>408</v>
      </c>
      <c r="BF122" s="71">
        <f t="shared" si="112"/>
        <v>469.2</v>
      </c>
      <c r="BG122" s="71">
        <f t="shared" si="112"/>
        <v>441</v>
      </c>
      <c r="BH122" s="71">
        <f t="shared" si="110"/>
        <v>507.15</v>
      </c>
      <c r="BI122" s="71">
        <f t="shared" si="110"/>
        <v>468</v>
      </c>
      <c r="BJ122" s="71">
        <f t="shared" si="110"/>
        <v>538.20000000000005</v>
      </c>
      <c r="BK122" s="71">
        <f t="shared" si="110"/>
        <v>562</v>
      </c>
      <c r="BL122" s="71">
        <f t="shared" si="110"/>
        <v>646.29999999999995</v>
      </c>
      <c r="BM122" s="55"/>
      <c r="BN122" s="72"/>
      <c r="BO122" s="72"/>
      <c r="BP122" s="72"/>
      <c r="BQ122" s="72"/>
      <c r="BR122" s="72"/>
      <c r="BS122" s="72"/>
      <c r="BT122" s="55"/>
      <c r="BU122" s="71">
        <f>ROUND(JE122/Prices!$B$27,0)</f>
        <v>345</v>
      </c>
      <c r="BV122" s="71">
        <f>BU122*Prices!$B$6+BU122</f>
        <v>396.75</v>
      </c>
      <c r="BW122" s="71">
        <f>ROUND(JG122/Prices!$B$27,0)</f>
        <v>385</v>
      </c>
      <c r="BX122" s="71">
        <f>BW122*Prices!$B$6+BW122</f>
        <v>442.75</v>
      </c>
      <c r="BY122" s="71">
        <f>ROUND(JI122/Prices!$B$27,0)</f>
        <v>399</v>
      </c>
      <c r="BZ122" s="71">
        <f>BY122*Prices!$B$6+BY122</f>
        <v>458.85</v>
      </c>
      <c r="CA122" s="71">
        <f>ROUND(JK122/Prices!$B$27,0)</f>
        <v>425</v>
      </c>
      <c r="CB122" s="71">
        <f>CA122*Prices!$B$6+CA122</f>
        <v>488.75</v>
      </c>
      <c r="CC122" s="71">
        <f>ROUND(JM122/Prices!$B$27,0)</f>
        <v>439</v>
      </c>
      <c r="CD122" s="71">
        <f>CC122*Prices!$B$6+CC122</f>
        <v>504.85</v>
      </c>
      <c r="CE122" s="71">
        <f>ROUND(JO122/Prices!$B$27,0)</f>
        <v>472</v>
      </c>
      <c r="CF122" s="71">
        <f>CE122*Prices!$B$6+CE122</f>
        <v>542.79999999999995</v>
      </c>
      <c r="CG122" s="71">
        <f>ROUND(JQ122/Prices!$B$27,0)</f>
        <v>499</v>
      </c>
      <c r="CH122" s="71">
        <f>CG122*Prices!$B$6+CG122</f>
        <v>573.85</v>
      </c>
      <c r="CI122" s="71">
        <f>ROUND(JS122/Prices!$B$27,0)</f>
        <v>593</v>
      </c>
      <c r="CJ122" s="71">
        <f>CI122*Prices!$B$6+CI122</f>
        <v>681.95</v>
      </c>
      <c r="CK122" s="55"/>
      <c r="CL122" s="55"/>
      <c r="CM122" s="55"/>
      <c r="CN122" s="55"/>
      <c r="CO122" s="55"/>
      <c r="CP122" s="71">
        <f>ROUND(LW122/Prices!$B$27,0)</f>
        <v>314</v>
      </c>
      <c r="CQ122" s="71">
        <f>CP122*Prices!$B$6+CP122</f>
        <v>361.1</v>
      </c>
      <c r="CR122" s="71">
        <f>ROUND(LY122/Prices!$B$27,0)</f>
        <v>354</v>
      </c>
      <c r="CS122" s="71">
        <f>CR122*Prices!$B$6+CR122</f>
        <v>407.1</v>
      </c>
      <c r="CT122" s="71">
        <f>ROUND(MA122/Prices!$B$27,0)</f>
        <v>368</v>
      </c>
      <c r="CU122" s="71">
        <f>CT122*Prices!$B$6+CT122</f>
        <v>423.2</v>
      </c>
      <c r="CV122" s="71">
        <f>ROUND(MC122/Prices!$B$27,0)</f>
        <v>395</v>
      </c>
      <c r="CW122" s="71">
        <f>CV122*Prices!$B$6+CV122</f>
        <v>454.25</v>
      </c>
      <c r="CX122" s="71">
        <f>ROUND(ME122/Prices!$B$27,0)</f>
        <v>408</v>
      </c>
      <c r="CY122" s="71">
        <f>CX122*Prices!$B$6+CX122</f>
        <v>469.2</v>
      </c>
      <c r="CZ122" s="71">
        <f>ROUND(MG122/Prices!$B$27,0)</f>
        <v>441</v>
      </c>
      <c r="DA122" s="71">
        <f>CZ122*Prices!$B$6+CZ122</f>
        <v>507.15</v>
      </c>
      <c r="DB122" s="71">
        <f>ROUND(MI122/Prices!$B$27,0)</f>
        <v>468</v>
      </c>
      <c r="DC122" s="71">
        <f>DB122*Prices!$B$6+DB122</f>
        <v>538.20000000000005</v>
      </c>
      <c r="DD122" s="71">
        <f>ROUND(MK122/Prices!$B$27,0)</f>
        <v>562</v>
      </c>
      <c r="DE122" s="71">
        <f>DD122*Prices!$B$6+DD122</f>
        <v>646.29999999999995</v>
      </c>
      <c r="DK122" s="71">
        <f t="shared" si="113"/>
        <v>314</v>
      </c>
      <c r="DL122" s="71">
        <f t="shared" si="113"/>
        <v>361.1</v>
      </c>
      <c r="DM122" s="71">
        <f t="shared" si="113"/>
        <v>354</v>
      </c>
      <c r="DN122" s="71">
        <f t="shared" si="113"/>
        <v>407.1</v>
      </c>
      <c r="DO122" s="71">
        <f t="shared" si="113"/>
        <v>368</v>
      </c>
      <c r="DP122" s="71">
        <f t="shared" si="113"/>
        <v>423.2</v>
      </c>
      <c r="DQ122" s="71">
        <f t="shared" si="113"/>
        <v>395</v>
      </c>
      <c r="DR122" s="71">
        <f t="shared" si="113"/>
        <v>454.25</v>
      </c>
      <c r="DS122" s="71">
        <f t="shared" si="113"/>
        <v>408</v>
      </c>
      <c r="DT122" s="71">
        <f t="shared" si="113"/>
        <v>469.2</v>
      </c>
      <c r="DU122" s="71">
        <f t="shared" si="113"/>
        <v>441</v>
      </c>
      <c r="DV122" s="71">
        <f t="shared" si="111"/>
        <v>507.15</v>
      </c>
      <c r="DW122" s="71">
        <f t="shared" si="111"/>
        <v>468</v>
      </c>
      <c r="DX122" s="71">
        <f t="shared" si="111"/>
        <v>538.20000000000005</v>
      </c>
      <c r="DY122" s="71">
        <f t="shared" si="111"/>
        <v>562</v>
      </c>
      <c r="DZ122" s="71">
        <f t="shared" si="111"/>
        <v>646.29999999999995</v>
      </c>
      <c r="EA122" s="55"/>
      <c r="EB122" s="55"/>
      <c r="EC122" s="72"/>
      <c r="ED122" s="72"/>
      <c r="EE122" s="72"/>
      <c r="EF122" s="72"/>
      <c r="EG122" s="72"/>
      <c r="EH122" s="72"/>
      <c r="EI122" s="55"/>
      <c r="EJ122" s="55"/>
      <c r="EK122" s="55"/>
      <c r="EL122" s="55"/>
      <c r="EM122" s="55"/>
      <c r="EN122" s="55"/>
      <c r="EO122" s="73"/>
      <c r="EP122" s="73"/>
      <c r="ER122" s="74">
        <v>20</v>
      </c>
      <c r="ES122" s="49">
        <v>27</v>
      </c>
      <c r="ET122" s="55">
        <f t="shared" si="114"/>
        <v>2.25</v>
      </c>
      <c r="EU122" s="55">
        <f t="shared" si="120"/>
        <v>5.625</v>
      </c>
      <c r="EW122" s="75">
        <v>4</v>
      </c>
      <c r="EY122" s="75">
        <v>20</v>
      </c>
      <c r="EZ122" s="77">
        <f>(EY122*1.2)*(Prices!$B$5/32)</f>
        <v>30</v>
      </c>
      <c r="FA122" s="82">
        <f>(EY122*1.3)*(Prices!$B$4/32)</f>
        <v>65</v>
      </c>
      <c r="FB122" s="82">
        <f>EV122*Prices!$B$2+EW122*Prices!$B$3</f>
        <v>16.2</v>
      </c>
      <c r="FC122" s="79">
        <f>EU122*Prices!$B$9</f>
        <v>33.75</v>
      </c>
      <c r="FD122" s="80">
        <f t="shared" si="59"/>
        <v>144.94999999999999</v>
      </c>
      <c r="FE122" s="80">
        <f>EU122*Prices!$B$10</f>
        <v>50.625</v>
      </c>
      <c r="FF122" s="80">
        <f t="shared" si="60"/>
        <v>161.82499999999999</v>
      </c>
      <c r="FG122" s="80">
        <f>EU122*Prices!$B$11</f>
        <v>56.25</v>
      </c>
      <c r="FH122" s="80">
        <f t="shared" si="61"/>
        <v>167.45</v>
      </c>
      <c r="FI122" s="80">
        <f>EU122*Prices!$B$12</f>
        <v>67.5</v>
      </c>
      <c r="FJ122" s="80">
        <f t="shared" si="62"/>
        <v>178.7</v>
      </c>
      <c r="FK122" s="80">
        <f>EU122*Prices!$B$13</f>
        <v>73.125</v>
      </c>
      <c r="FL122" s="80">
        <f t="shared" si="63"/>
        <v>184.32499999999999</v>
      </c>
      <c r="FM122" s="80">
        <f>EU122*Prices!$B$14</f>
        <v>87.1875</v>
      </c>
      <c r="FN122" s="80">
        <f t="shared" si="64"/>
        <v>198.38749999999999</v>
      </c>
      <c r="FO122" s="80">
        <f>EU122*Prices!$B$15</f>
        <v>98.4375</v>
      </c>
      <c r="FP122" s="80">
        <f t="shared" si="65"/>
        <v>209.63749999999999</v>
      </c>
      <c r="FQ122" s="80">
        <f>EU122*Prices!$B$16</f>
        <v>137.8125</v>
      </c>
      <c r="FR122" s="80">
        <f t="shared" si="66"/>
        <v>249.01249999999999</v>
      </c>
      <c r="FS122" s="80">
        <f>EU122*Prices!$B$17</f>
        <v>0</v>
      </c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P122" s="73"/>
      <c r="GR122" s="74">
        <v>20</v>
      </c>
      <c r="GS122" s="49">
        <v>27</v>
      </c>
      <c r="GT122" s="55">
        <f t="shared" si="115"/>
        <v>2.25</v>
      </c>
      <c r="GU122" s="55">
        <f t="shared" si="121"/>
        <v>5.625</v>
      </c>
      <c r="GV122" s="75"/>
      <c r="GW122" s="75">
        <v>4</v>
      </c>
      <c r="GX122" s="76"/>
      <c r="GY122" s="75">
        <v>20</v>
      </c>
      <c r="GZ122" s="77">
        <f>(GY122*1.2)*(Prices!$B$5/32)</f>
        <v>30</v>
      </c>
      <c r="HA122" s="82">
        <f>(GY122*1.3)*(Prices!$C$4/32)</f>
        <v>52</v>
      </c>
      <c r="HB122" s="82">
        <f>GV122*Prices!$B$2+GW122*Prices!$B$3</f>
        <v>16.2</v>
      </c>
      <c r="HC122" s="79">
        <f>GU122*Prices!$B$9</f>
        <v>33.75</v>
      </c>
      <c r="HD122" s="80">
        <f t="shared" si="69"/>
        <v>131.94999999999999</v>
      </c>
      <c r="HE122" s="80">
        <f>GU122*Prices!$B$10</f>
        <v>50.625</v>
      </c>
      <c r="HF122" s="80">
        <f t="shared" si="70"/>
        <v>148.82499999999999</v>
      </c>
      <c r="HG122" s="80">
        <f>GU122*Prices!$B$11</f>
        <v>56.25</v>
      </c>
      <c r="HH122" s="80">
        <f t="shared" si="71"/>
        <v>154.44999999999999</v>
      </c>
      <c r="HI122" s="80">
        <f>GU122*Prices!$B$12</f>
        <v>67.5</v>
      </c>
      <c r="HJ122" s="80">
        <f t="shared" si="72"/>
        <v>165.7</v>
      </c>
      <c r="HK122" s="80">
        <f>GU122*Prices!$B$13</f>
        <v>73.125</v>
      </c>
      <c r="HL122" s="80">
        <f t="shared" si="73"/>
        <v>171.32499999999999</v>
      </c>
      <c r="HM122" s="80">
        <f>GU122*Prices!$B$14</f>
        <v>87.1875</v>
      </c>
      <c r="HN122" s="80">
        <f t="shared" si="74"/>
        <v>185.38749999999999</v>
      </c>
      <c r="HO122" s="80">
        <f>GU122*Prices!$B$15</f>
        <v>98.4375</v>
      </c>
      <c r="HP122" s="80">
        <f t="shared" si="75"/>
        <v>196.63749999999999</v>
      </c>
      <c r="HQ122" s="80">
        <f>GU122*Prices!$B$16</f>
        <v>137.8125</v>
      </c>
      <c r="HR122" s="80">
        <f t="shared" si="76"/>
        <v>236.01249999999999</v>
      </c>
      <c r="HS122" s="80">
        <f>GU122*Prices!$B$17</f>
        <v>0</v>
      </c>
      <c r="HT122" s="80"/>
      <c r="HU122" s="80"/>
      <c r="HV122" s="80"/>
      <c r="HW122" s="80"/>
      <c r="HX122" s="80"/>
      <c r="HY122" s="80"/>
      <c r="HZ122" s="80"/>
      <c r="IA122" s="80"/>
      <c r="IB122" s="80"/>
      <c r="IC122" s="80"/>
      <c r="ID122" s="80"/>
      <c r="IE122" s="80"/>
      <c r="IF122" s="80"/>
      <c r="IG122" s="80"/>
      <c r="IH122" s="80"/>
      <c r="IP122" s="73"/>
      <c r="IQ122" s="73"/>
      <c r="IS122" s="74">
        <v>20</v>
      </c>
      <c r="IT122" s="49">
        <v>27</v>
      </c>
      <c r="IU122" s="55">
        <f t="shared" si="116"/>
        <v>2.25</v>
      </c>
      <c r="IV122" s="55">
        <f t="shared" si="122"/>
        <v>5.625</v>
      </c>
      <c r="IW122" s="75"/>
      <c r="IX122" s="75">
        <v>4</v>
      </c>
      <c r="IY122" s="76">
        <f t="shared" si="118"/>
        <v>0</v>
      </c>
      <c r="IZ122" s="75">
        <v>20</v>
      </c>
      <c r="JA122" s="77">
        <f>(IZ122*1.2)*(Prices!$B$5/32)</f>
        <v>30</v>
      </c>
      <c r="JB122" s="82">
        <f>(IZ122*1.3)*(Prices!$B$4/32)</f>
        <v>65</v>
      </c>
      <c r="JC122" s="82">
        <f>IW122*Prices!$B$2+IX122*Prices!$B$3</f>
        <v>16.2</v>
      </c>
      <c r="JD122" s="79">
        <f>IV122*Prices!$B$9</f>
        <v>33.75</v>
      </c>
      <c r="JE122" s="80">
        <f t="shared" si="79"/>
        <v>144.94999999999999</v>
      </c>
      <c r="JF122" s="80">
        <f>IV122*Prices!$B$10</f>
        <v>50.625</v>
      </c>
      <c r="JG122" s="80">
        <f t="shared" si="80"/>
        <v>161.82499999999999</v>
      </c>
      <c r="JH122" s="80">
        <f>IV122*Prices!$B$11</f>
        <v>56.25</v>
      </c>
      <c r="JI122" s="80">
        <f t="shared" si="81"/>
        <v>167.45</v>
      </c>
      <c r="JJ122" s="80">
        <f>IV122*Prices!$B$12</f>
        <v>67.5</v>
      </c>
      <c r="JK122" s="80">
        <f t="shared" si="82"/>
        <v>178.7</v>
      </c>
      <c r="JL122" s="80">
        <f>IV122*Prices!$B$13</f>
        <v>73.125</v>
      </c>
      <c r="JM122" s="80">
        <f t="shared" si="83"/>
        <v>184.32499999999999</v>
      </c>
      <c r="JN122" s="80">
        <f>IV122*Prices!$B$14</f>
        <v>87.1875</v>
      </c>
      <c r="JO122" s="80">
        <f t="shared" si="84"/>
        <v>198.38749999999999</v>
      </c>
      <c r="JP122" s="80">
        <f>IV122*Prices!$B$15</f>
        <v>98.4375</v>
      </c>
      <c r="JQ122" s="80">
        <f t="shared" si="85"/>
        <v>209.63749999999999</v>
      </c>
      <c r="JR122" s="80">
        <f>IV122*Prices!$B$16</f>
        <v>137.8125</v>
      </c>
      <c r="JS122" s="80">
        <f t="shared" si="86"/>
        <v>249.01249999999999</v>
      </c>
      <c r="JT122" s="80">
        <f>IV122*Prices!$B$17</f>
        <v>0</v>
      </c>
      <c r="JU122" s="80"/>
      <c r="JV122" s="80"/>
      <c r="JW122" s="80"/>
      <c r="JX122" s="80"/>
      <c r="JY122" s="80"/>
      <c r="JZ122" s="80"/>
      <c r="KA122" s="80"/>
      <c r="KB122" s="80"/>
      <c r="KC122" s="80"/>
      <c r="KD122" s="80"/>
      <c r="KE122" s="80"/>
      <c r="KF122" s="80"/>
      <c r="KG122" s="80"/>
      <c r="KH122" s="80"/>
      <c r="KI122" s="80"/>
      <c r="KJ122" s="80"/>
      <c r="KK122" s="80"/>
      <c r="KL122" s="80"/>
      <c r="KM122" s="80"/>
      <c r="KN122" s="80"/>
      <c r="KO122" s="80"/>
      <c r="KP122" s="80"/>
      <c r="KQ122" s="80"/>
      <c r="KR122" s="80"/>
      <c r="KS122" s="80"/>
      <c r="KT122" s="80"/>
      <c r="KU122" s="80"/>
      <c r="KV122" s="80"/>
      <c r="KW122" s="80"/>
      <c r="KX122" s="80"/>
      <c r="KY122" s="80"/>
      <c r="KZ122" s="80"/>
      <c r="LA122" s="197">
        <v>0</v>
      </c>
      <c r="LB122" s="200">
        <v>0</v>
      </c>
      <c r="LC122" s="82">
        <f t="shared" si="99"/>
        <v>55.679999999999993</v>
      </c>
      <c r="LD122" s="82">
        <f t="shared" si="100"/>
        <v>73.92</v>
      </c>
      <c r="LE122" s="82">
        <f t="shared" si="101"/>
        <v>12.375</v>
      </c>
      <c r="LF122" s="82">
        <f t="shared" si="102"/>
        <v>43.304999999999993</v>
      </c>
      <c r="LG122" s="80">
        <f t="shared" si="103"/>
        <v>61.545000000000002</v>
      </c>
      <c r="LH122" s="234">
        <f t="shared" si="104"/>
        <v>0</v>
      </c>
      <c r="LI122" s="73"/>
      <c r="LK122" s="74">
        <v>20</v>
      </c>
      <c r="LL122" s="49">
        <v>27</v>
      </c>
      <c r="LM122" s="55">
        <f t="shared" si="117"/>
        <v>2.25</v>
      </c>
      <c r="LN122" s="55">
        <f t="shared" si="123"/>
        <v>5.625</v>
      </c>
      <c r="LO122" s="75"/>
      <c r="LP122" s="75">
        <v>4</v>
      </c>
      <c r="LQ122" s="76">
        <f t="shared" si="119"/>
        <v>0</v>
      </c>
      <c r="LR122" s="75">
        <v>20</v>
      </c>
      <c r="LS122" s="77">
        <f>(LR122*1.2)*(Prices!$B$5/32)</f>
        <v>30</v>
      </c>
      <c r="LT122" s="82">
        <f>(LR122*1.3)*(Prices!$C$4/32)</f>
        <v>52</v>
      </c>
      <c r="LU122" s="82">
        <f>LO122*Prices!$B$2+LP122*Prices!$B$3</f>
        <v>16.2</v>
      </c>
      <c r="LV122" s="79">
        <f>LN122*Prices!$B$9</f>
        <v>33.75</v>
      </c>
      <c r="LW122" s="80">
        <f t="shared" si="89"/>
        <v>131.94999999999999</v>
      </c>
      <c r="LX122" s="80">
        <f>LN122*Prices!$B$10</f>
        <v>50.625</v>
      </c>
      <c r="LY122" s="80">
        <f t="shared" si="90"/>
        <v>148.82499999999999</v>
      </c>
      <c r="LZ122" s="80">
        <f>LN122*Prices!$B$11</f>
        <v>56.25</v>
      </c>
      <c r="MA122" s="80">
        <f t="shared" si="91"/>
        <v>154.44999999999999</v>
      </c>
      <c r="MB122" s="80">
        <f>LN122*Prices!$B$12</f>
        <v>67.5</v>
      </c>
      <c r="MC122" s="80">
        <f t="shared" si="92"/>
        <v>165.7</v>
      </c>
      <c r="MD122" s="80">
        <f>LN122*Prices!$B$13</f>
        <v>73.125</v>
      </c>
      <c r="ME122" s="80">
        <f t="shared" si="93"/>
        <v>171.32499999999999</v>
      </c>
      <c r="MF122" s="80">
        <f>LN122*Prices!$B$14</f>
        <v>87.1875</v>
      </c>
      <c r="MG122" s="80">
        <f t="shared" si="94"/>
        <v>185.38749999999999</v>
      </c>
      <c r="MH122" s="80">
        <f>LN122*Prices!$B$15</f>
        <v>98.4375</v>
      </c>
      <c r="MI122" s="80">
        <f t="shared" si="95"/>
        <v>196.63749999999999</v>
      </c>
      <c r="MJ122" s="80">
        <f>LN122*Prices!$B$16</f>
        <v>137.8125</v>
      </c>
      <c r="MK122" s="80">
        <f t="shared" si="96"/>
        <v>236.01249999999999</v>
      </c>
      <c r="ML122" s="80">
        <f>LN122*Prices!$B$17</f>
        <v>0</v>
      </c>
      <c r="MM122" s="80"/>
      <c r="MN122" s="80"/>
      <c r="MO122" s="80"/>
      <c r="MP122" s="80"/>
      <c r="MQ122" s="80"/>
      <c r="MR122" s="80"/>
      <c r="MS122" s="80"/>
      <c r="MT122" s="80"/>
      <c r="MU122" s="80"/>
      <c r="MV122" s="80"/>
      <c r="MW122" s="80"/>
      <c r="MX122" s="80"/>
      <c r="MY122" s="80"/>
      <c r="MZ122" s="80"/>
      <c r="NA122" s="80"/>
    </row>
    <row r="123" spans="1:365" ht="18" customHeight="1" x14ac:dyDescent="0.25">
      <c r="A123" s="171" t="s">
        <v>230</v>
      </c>
      <c r="B123" s="69" t="s">
        <v>93</v>
      </c>
      <c r="C123" s="69" t="str">
        <f t="shared" si="97"/>
        <v>Base Cab: 2 doors - 12"D (28" to 30")</v>
      </c>
      <c r="D123" s="70" t="s">
        <v>228</v>
      </c>
      <c r="E123" s="68" t="s">
        <v>109</v>
      </c>
      <c r="F123" s="268" t="s">
        <v>230</v>
      </c>
      <c r="G123" s="261">
        <f>ROUND(FD123/Prices!$B$27,0)</f>
        <v>371</v>
      </c>
      <c r="H123" s="71">
        <f>G123*Prices!$B$6+G123</f>
        <v>426.65</v>
      </c>
      <c r="I123" s="71">
        <f>ROUND(FF123/Prices!$B$27,0)</f>
        <v>416</v>
      </c>
      <c r="J123" s="71">
        <f>I123*Prices!$B$6+I123</f>
        <v>478.4</v>
      </c>
      <c r="K123" s="71">
        <f>ROUND(FH123/Prices!$B$27,0)</f>
        <v>431</v>
      </c>
      <c r="L123" s="71">
        <f>K123*Prices!$B$6+K123</f>
        <v>495.65</v>
      </c>
      <c r="M123" s="71">
        <f>ROUND(FJ123/Prices!$B$27,0)</f>
        <v>460</v>
      </c>
      <c r="N123" s="71">
        <f>M123*Prices!$B$6+M123</f>
        <v>529</v>
      </c>
      <c r="O123" s="71">
        <f>ROUND(FL123/Prices!$B$27,0)</f>
        <v>475</v>
      </c>
      <c r="P123" s="71">
        <f>O123*Prices!$B$6+O123</f>
        <v>546.25</v>
      </c>
      <c r="Q123" s="71">
        <f>ROUND(FN123/Prices!$B$27,0)</f>
        <v>512</v>
      </c>
      <c r="R123" s="71">
        <f>Q123*Prices!$B$6+Q123</f>
        <v>588.79999999999995</v>
      </c>
      <c r="S123" s="71">
        <f>ROUND(FP123/Prices!$B$27,0)</f>
        <v>542</v>
      </c>
      <c r="T123" s="71">
        <f>S123*Prices!$B$6+S123</f>
        <v>623.29999999999995</v>
      </c>
      <c r="U123" s="71">
        <f>ROUND(FR123/Prices!$B$27,0)</f>
        <v>646</v>
      </c>
      <c r="V123" s="71">
        <f>U123*Prices!$B$6+U123</f>
        <v>742.9</v>
      </c>
      <c r="W123" s="55"/>
      <c r="X123" s="55"/>
      <c r="Y123" s="55"/>
      <c r="Z123" s="55"/>
      <c r="AA123" s="55"/>
      <c r="AB123" s="71">
        <f>ROUND(HD123/Prices!$B$27,0)</f>
        <v>338</v>
      </c>
      <c r="AC123" s="71">
        <f>AB123*Prices!$B$6+AB123</f>
        <v>388.7</v>
      </c>
      <c r="AD123" s="71">
        <f>ROUND(HF123/Prices!$B$27,0)</f>
        <v>382</v>
      </c>
      <c r="AE123" s="71">
        <f>AD123*Prices!$B$6+AD123</f>
        <v>439.3</v>
      </c>
      <c r="AF123" s="71">
        <f>ROUND(HH123/Prices!$B$27,0)</f>
        <v>397</v>
      </c>
      <c r="AG123" s="71">
        <f>AF123*Prices!$B$6+AF123</f>
        <v>456.55</v>
      </c>
      <c r="AH123" s="71">
        <f>ROUND(HJ123/Prices!$B$27,0)</f>
        <v>427</v>
      </c>
      <c r="AI123" s="71">
        <f>AH123*Prices!$B$6+AH123</f>
        <v>491.05</v>
      </c>
      <c r="AJ123" s="71">
        <f>ROUND(HL123/Prices!$B$27,0)</f>
        <v>442</v>
      </c>
      <c r="AK123" s="71">
        <f>AJ123*Prices!$B$6+AJ123</f>
        <v>508.3</v>
      </c>
      <c r="AL123" s="71">
        <f>ROUND(HN123/Prices!$B$27,0)</f>
        <v>479</v>
      </c>
      <c r="AM123" s="71">
        <f>AL123*Prices!$B$6+AL123</f>
        <v>550.85</v>
      </c>
      <c r="AN123" s="71">
        <f>ROUND(HP123/Prices!$B$27,0)</f>
        <v>509</v>
      </c>
      <c r="AO123" s="71">
        <f>AN123*Prices!$B$6+AN123</f>
        <v>585.35</v>
      </c>
      <c r="AP123" s="71">
        <f>ROUND(HR123/Prices!$B$27,0)</f>
        <v>613</v>
      </c>
      <c r="AQ123" s="71">
        <f>AP123*Prices!$B$6+AP123</f>
        <v>704.95</v>
      </c>
      <c r="AW123" s="71">
        <f t="shared" si="112"/>
        <v>338</v>
      </c>
      <c r="AX123" s="71">
        <f t="shared" si="112"/>
        <v>388.7</v>
      </c>
      <c r="AY123" s="71">
        <f t="shared" si="112"/>
        <v>382</v>
      </c>
      <c r="AZ123" s="71">
        <f t="shared" si="112"/>
        <v>439.3</v>
      </c>
      <c r="BA123" s="71">
        <f t="shared" si="112"/>
        <v>397</v>
      </c>
      <c r="BB123" s="71">
        <f t="shared" si="112"/>
        <v>456.55</v>
      </c>
      <c r="BC123" s="71">
        <f t="shared" si="112"/>
        <v>427</v>
      </c>
      <c r="BD123" s="71">
        <f t="shared" si="112"/>
        <v>491.05</v>
      </c>
      <c r="BE123" s="71">
        <f t="shared" si="112"/>
        <v>442</v>
      </c>
      <c r="BF123" s="71">
        <f t="shared" si="112"/>
        <v>508.3</v>
      </c>
      <c r="BG123" s="71">
        <f t="shared" si="112"/>
        <v>479</v>
      </c>
      <c r="BH123" s="71">
        <f t="shared" si="110"/>
        <v>550.85</v>
      </c>
      <c r="BI123" s="71">
        <f t="shared" si="110"/>
        <v>509</v>
      </c>
      <c r="BJ123" s="71">
        <f t="shared" si="110"/>
        <v>585.35</v>
      </c>
      <c r="BK123" s="71">
        <f t="shared" si="110"/>
        <v>613</v>
      </c>
      <c r="BL123" s="71">
        <f t="shared" si="110"/>
        <v>704.95</v>
      </c>
      <c r="BM123" s="55"/>
      <c r="BN123" s="72"/>
      <c r="BO123" s="72"/>
      <c r="BP123" s="72"/>
      <c r="BQ123" s="72"/>
      <c r="BR123" s="72"/>
      <c r="BS123" s="72"/>
      <c r="BT123" s="55"/>
      <c r="BU123" s="71">
        <f>ROUND(JE123/Prices!$B$27,0)</f>
        <v>371</v>
      </c>
      <c r="BV123" s="71">
        <f>BU123*Prices!$B$6+BU123</f>
        <v>426.65</v>
      </c>
      <c r="BW123" s="71">
        <f>ROUND(JG123/Prices!$B$27,0)</f>
        <v>416</v>
      </c>
      <c r="BX123" s="71">
        <f>BW123*Prices!$B$6+BW123</f>
        <v>478.4</v>
      </c>
      <c r="BY123" s="71">
        <f>ROUND(JI123/Prices!$B$27,0)</f>
        <v>431</v>
      </c>
      <c r="BZ123" s="71">
        <f>BY123*Prices!$B$6+BY123</f>
        <v>495.65</v>
      </c>
      <c r="CA123" s="71">
        <f>ROUND(JK123/Prices!$B$27,0)</f>
        <v>460</v>
      </c>
      <c r="CB123" s="71">
        <f>CA123*Prices!$B$6+CA123</f>
        <v>529</v>
      </c>
      <c r="CC123" s="71">
        <f>ROUND(JM123/Prices!$B$27,0)</f>
        <v>475</v>
      </c>
      <c r="CD123" s="71">
        <f>CC123*Prices!$B$6+CC123</f>
        <v>546.25</v>
      </c>
      <c r="CE123" s="71">
        <f>ROUND(JO123/Prices!$B$27,0)</f>
        <v>512</v>
      </c>
      <c r="CF123" s="71">
        <f>CE123*Prices!$B$6+CE123</f>
        <v>588.79999999999995</v>
      </c>
      <c r="CG123" s="71">
        <f>ROUND(JQ123/Prices!$B$27,0)</f>
        <v>542</v>
      </c>
      <c r="CH123" s="71">
        <f>CG123*Prices!$B$6+CG123</f>
        <v>623.29999999999995</v>
      </c>
      <c r="CI123" s="71">
        <f>ROUND(JS123/Prices!$B$27,0)</f>
        <v>646</v>
      </c>
      <c r="CJ123" s="71">
        <f>CI123*Prices!$B$6+CI123</f>
        <v>742.9</v>
      </c>
      <c r="CK123" s="55"/>
      <c r="CL123" s="55"/>
      <c r="CM123" s="55"/>
      <c r="CN123" s="55"/>
      <c r="CO123" s="55"/>
      <c r="CP123" s="71">
        <f>ROUND(LW123/Prices!$B$27,0)</f>
        <v>338</v>
      </c>
      <c r="CQ123" s="71">
        <f>CP123*Prices!$B$6+CP123</f>
        <v>388.7</v>
      </c>
      <c r="CR123" s="71">
        <f>ROUND(LY123/Prices!$B$27,0)</f>
        <v>382</v>
      </c>
      <c r="CS123" s="71">
        <f>CR123*Prices!$B$6+CR123</f>
        <v>439.3</v>
      </c>
      <c r="CT123" s="71">
        <f>ROUND(MA123/Prices!$B$27,0)</f>
        <v>397</v>
      </c>
      <c r="CU123" s="71">
        <f>CT123*Prices!$B$6+CT123</f>
        <v>456.55</v>
      </c>
      <c r="CV123" s="71">
        <f>ROUND(MC123/Prices!$B$27,0)</f>
        <v>427</v>
      </c>
      <c r="CW123" s="71">
        <f>CV123*Prices!$B$6+CV123</f>
        <v>491.05</v>
      </c>
      <c r="CX123" s="71">
        <f>ROUND(ME123/Prices!$B$27,0)</f>
        <v>442</v>
      </c>
      <c r="CY123" s="71">
        <f>CX123*Prices!$B$6+CX123</f>
        <v>508.3</v>
      </c>
      <c r="CZ123" s="71">
        <f>ROUND(MG123/Prices!$B$27,0)</f>
        <v>479</v>
      </c>
      <c r="DA123" s="71">
        <f>CZ123*Prices!$B$6+CZ123</f>
        <v>550.85</v>
      </c>
      <c r="DB123" s="71">
        <f>ROUND(MI123/Prices!$B$27,0)</f>
        <v>509</v>
      </c>
      <c r="DC123" s="71">
        <f>DB123*Prices!$B$6+DB123</f>
        <v>585.35</v>
      </c>
      <c r="DD123" s="71">
        <f>ROUND(MK123/Prices!$B$27,0)</f>
        <v>613</v>
      </c>
      <c r="DE123" s="71">
        <f>DD123*Prices!$B$6+DD123</f>
        <v>704.95</v>
      </c>
      <c r="DK123" s="71">
        <f t="shared" si="113"/>
        <v>338</v>
      </c>
      <c r="DL123" s="71">
        <f t="shared" si="113"/>
        <v>388.7</v>
      </c>
      <c r="DM123" s="71">
        <f t="shared" si="113"/>
        <v>382</v>
      </c>
      <c r="DN123" s="71">
        <f t="shared" si="113"/>
        <v>439.3</v>
      </c>
      <c r="DO123" s="71">
        <f t="shared" si="113"/>
        <v>397</v>
      </c>
      <c r="DP123" s="71">
        <f t="shared" si="113"/>
        <v>456.55</v>
      </c>
      <c r="DQ123" s="71">
        <f t="shared" si="113"/>
        <v>427</v>
      </c>
      <c r="DR123" s="71">
        <f t="shared" si="113"/>
        <v>491.05</v>
      </c>
      <c r="DS123" s="71">
        <f t="shared" si="113"/>
        <v>442</v>
      </c>
      <c r="DT123" s="71">
        <f t="shared" si="113"/>
        <v>508.3</v>
      </c>
      <c r="DU123" s="71">
        <f t="shared" si="113"/>
        <v>479</v>
      </c>
      <c r="DV123" s="71">
        <f t="shared" si="111"/>
        <v>550.85</v>
      </c>
      <c r="DW123" s="71">
        <f t="shared" si="111"/>
        <v>509</v>
      </c>
      <c r="DX123" s="71">
        <f t="shared" si="111"/>
        <v>585.35</v>
      </c>
      <c r="DY123" s="71">
        <f t="shared" si="111"/>
        <v>613</v>
      </c>
      <c r="DZ123" s="71">
        <f t="shared" si="111"/>
        <v>704.95</v>
      </c>
      <c r="EA123" s="55"/>
      <c r="EB123" s="55"/>
      <c r="EC123" s="72"/>
      <c r="ED123" s="72"/>
      <c r="EE123" s="72"/>
      <c r="EF123" s="72"/>
      <c r="EG123" s="72"/>
      <c r="EH123" s="72"/>
      <c r="EI123" s="55"/>
      <c r="EJ123" s="55"/>
      <c r="EK123" s="55"/>
      <c r="EL123" s="55"/>
      <c r="EM123" s="55"/>
      <c r="EN123" s="55"/>
      <c r="EO123" s="73"/>
      <c r="EP123" s="73"/>
      <c r="ER123" s="74">
        <v>21.5</v>
      </c>
      <c r="ES123" s="49">
        <v>30</v>
      </c>
      <c r="ET123" s="55">
        <f t="shared" si="114"/>
        <v>2.5</v>
      </c>
      <c r="EU123" s="55">
        <f t="shared" si="120"/>
        <v>6.25</v>
      </c>
      <c r="EW123" s="75">
        <v>4</v>
      </c>
      <c r="EY123" s="75">
        <v>21.5</v>
      </c>
      <c r="EZ123" s="77">
        <f>(EY123*1.2)*(Prices!$B$5/32)</f>
        <v>32.25</v>
      </c>
      <c r="FA123" s="82">
        <f>(EY123*1.3)*(Prices!$B$4/32)</f>
        <v>69.875</v>
      </c>
      <c r="FB123" s="82">
        <f>EV123*Prices!$B$2+EW123*Prices!$B$3</f>
        <v>16.2</v>
      </c>
      <c r="FC123" s="79">
        <f>EU123*Prices!$B$9</f>
        <v>37.5</v>
      </c>
      <c r="FD123" s="80">
        <f t="shared" si="59"/>
        <v>155.82499999999999</v>
      </c>
      <c r="FE123" s="80">
        <f>EU123*Prices!$B$10</f>
        <v>56.25</v>
      </c>
      <c r="FF123" s="80">
        <f t="shared" si="60"/>
        <v>174.57499999999999</v>
      </c>
      <c r="FG123" s="80">
        <f>EU123*Prices!$B$11</f>
        <v>62.5</v>
      </c>
      <c r="FH123" s="80">
        <f t="shared" si="61"/>
        <v>180.82499999999999</v>
      </c>
      <c r="FI123" s="80">
        <f>EU123*Prices!$B$12</f>
        <v>75</v>
      </c>
      <c r="FJ123" s="80">
        <f t="shared" si="62"/>
        <v>193.32499999999999</v>
      </c>
      <c r="FK123" s="80">
        <f>EU123*Prices!$B$13</f>
        <v>81.25</v>
      </c>
      <c r="FL123" s="80">
        <f t="shared" si="63"/>
        <v>199.57499999999999</v>
      </c>
      <c r="FM123" s="80">
        <f>EU123*Prices!$B$14</f>
        <v>96.875</v>
      </c>
      <c r="FN123" s="80">
        <f t="shared" si="64"/>
        <v>215.2</v>
      </c>
      <c r="FO123" s="80">
        <f>EU123*Prices!$B$15</f>
        <v>109.375</v>
      </c>
      <c r="FP123" s="80">
        <f t="shared" si="65"/>
        <v>227.7</v>
      </c>
      <c r="FQ123" s="80">
        <f>EU123*Prices!$B$16</f>
        <v>153.125</v>
      </c>
      <c r="FR123" s="80">
        <f t="shared" si="66"/>
        <v>271.45</v>
      </c>
      <c r="FS123" s="80">
        <f>EU123*Prices!$B$17</f>
        <v>0</v>
      </c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80"/>
      <c r="GH123" s="80"/>
      <c r="GP123" s="73"/>
      <c r="GR123" s="74">
        <v>21.5</v>
      </c>
      <c r="GS123" s="49">
        <v>30</v>
      </c>
      <c r="GT123" s="55">
        <f t="shared" si="115"/>
        <v>2.5</v>
      </c>
      <c r="GU123" s="55">
        <f t="shared" si="121"/>
        <v>6.25</v>
      </c>
      <c r="GV123" s="75"/>
      <c r="GW123" s="75">
        <v>4</v>
      </c>
      <c r="GX123" s="76"/>
      <c r="GY123" s="75">
        <v>21.5</v>
      </c>
      <c r="GZ123" s="77">
        <f>(GY123*1.2)*(Prices!$B$5/32)</f>
        <v>32.25</v>
      </c>
      <c r="HA123" s="82">
        <f>(GY123*1.3)*(Prices!$C$4/32)</f>
        <v>55.9</v>
      </c>
      <c r="HB123" s="82">
        <f>GV123*Prices!$B$2+GW123*Prices!$B$3</f>
        <v>16.2</v>
      </c>
      <c r="HC123" s="79">
        <f>GU123*Prices!$B$9</f>
        <v>37.5</v>
      </c>
      <c r="HD123" s="80">
        <f t="shared" si="69"/>
        <v>141.85</v>
      </c>
      <c r="HE123" s="80">
        <f>GU123*Prices!$B$10</f>
        <v>56.25</v>
      </c>
      <c r="HF123" s="80">
        <f t="shared" si="70"/>
        <v>160.6</v>
      </c>
      <c r="HG123" s="80">
        <f>GU123*Prices!$B$11</f>
        <v>62.5</v>
      </c>
      <c r="HH123" s="80">
        <f t="shared" si="71"/>
        <v>166.85</v>
      </c>
      <c r="HI123" s="80">
        <f>GU123*Prices!$B$12</f>
        <v>75</v>
      </c>
      <c r="HJ123" s="80">
        <f t="shared" si="72"/>
        <v>179.35</v>
      </c>
      <c r="HK123" s="80">
        <f>GU123*Prices!$B$13</f>
        <v>81.25</v>
      </c>
      <c r="HL123" s="80">
        <f t="shared" si="73"/>
        <v>185.6</v>
      </c>
      <c r="HM123" s="80">
        <f>GU123*Prices!$B$14</f>
        <v>96.875</v>
      </c>
      <c r="HN123" s="80">
        <f t="shared" si="74"/>
        <v>201.22499999999999</v>
      </c>
      <c r="HO123" s="80">
        <f>GU123*Prices!$B$15</f>
        <v>109.375</v>
      </c>
      <c r="HP123" s="80">
        <f t="shared" si="75"/>
        <v>213.72499999999999</v>
      </c>
      <c r="HQ123" s="80">
        <f>GU123*Prices!$B$16</f>
        <v>153.125</v>
      </c>
      <c r="HR123" s="80">
        <f t="shared" si="76"/>
        <v>257.47500000000002</v>
      </c>
      <c r="HS123" s="80">
        <f>GU123*Prices!$B$17</f>
        <v>0</v>
      </c>
      <c r="HT123" s="80"/>
      <c r="HU123" s="80"/>
      <c r="HV123" s="80"/>
      <c r="HW123" s="80"/>
      <c r="HX123" s="80"/>
      <c r="HY123" s="80"/>
      <c r="HZ123" s="80"/>
      <c r="IA123" s="80"/>
      <c r="IB123" s="80"/>
      <c r="IC123" s="80"/>
      <c r="ID123" s="80"/>
      <c r="IE123" s="80"/>
      <c r="IF123" s="80"/>
      <c r="IG123" s="80"/>
      <c r="IH123" s="80"/>
      <c r="IP123" s="73"/>
      <c r="IQ123" s="73"/>
      <c r="IS123" s="74">
        <v>21.5</v>
      </c>
      <c r="IT123" s="49">
        <v>30</v>
      </c>
      <c r="IU123" s="55">
        <f t="shared" si="116"/>
        <v>2.5</v>
      </c>
      <c r="IV123" s="55">
        <f t="shared" si="122"/>
        <v>6.25</v>
      </c>
      <c r="IW123" s="75"/>
      <c r="IX123" s="75">
        <v>4</v>
      </c>
      <c r="IY123" s="76">
        <f t="shared" si="118"/>
        <v>0</v>
      </c>
      <c r="IZ123" s="75">
        <v>21.5</v>
      </c>
      <c r="JA123" s="77">
        <f>(IZ123*1.2)*(Prices!$B$5/32)</f>
        <v>32.25</v>
      </c>
      <c r="JB123" s="82">
        <f>(IZ123*1.3)*(Prices!$B$4/32)</f>
        <v>69.875</v>
      </c>
      <c r="JC123" s="82">
        <f>IW123*Prices!$B$2+IX123*Prices!$B$3</f>
        <v>16.2</v>
      </c>
      <c r="JD123" s="79">
        <f>IV123*Prices!$B$9</f>
        <v>37.5</v>
      </c>
      <c r="JE123" s="80">
        <f t="shared" si="79"/>
        <v>155.82499999999999</v>
      </c>
      <c r="JF123" s="80">
        <f>IV123*Prices!$B$10</f>
        <v>56.25</v>
      </c>
      <c r="JG123" s="80">
        <f t="shared" si="80"/>
        <v>174.57499999999999</v>
      </c>
      <c r="JH123" s="80">
        <f>IV123*Prices!$B$11</f>
        <v>62.5</v>
      </c>
      <c r="JI123" s="80">
        <f t="shared" si="81"/>
        <v>180.82499999999999</v>
      </c>
      <c r="JJ123" s="80">
        <f>IV123*Prices!$B$12</f>
        <v>75</v>
      </c>
      <c r="JK123" s="80">
        <f t="shared" si="82"/>
        <v>193.32499999999999</v>
      </c>
      <c r="JL123" s="80">
        <f>IV123*Prices!$B$13</f>
        <v>81.25</v>
      </c>
      <c r="JM123" s="80">
        <f t="shared" si="83"/>
        <v>199.57499999999999</v>
      </c>
      <c r="JN123" s="80">
        <f>IV123*Prices!$B$14</f>
        <v>96.875</v>
      </c>
      <c r="JO123" s="80">
        <f t="shared" si="84"/>
        <v>215.2</v>
      </c>
      <c r="JP123" s="80">
        <f>IV123*Prices!$B$15</f>
        <v>109.375</v>
      </c>
      <c r="JQ123" s="80">
        <f t="shared" si="85"/>
        <v>227.7</v>
      </c>
      <c r="JR123" s="80">
        <f>IV123*Prices!$B$16</f>
        <v>153.125</v>
      </c>
      <c r="JS123" s="80">
        <f t="shared" si="86"/>
        <v>271.45</v>
      </c>
      <c r="JT123" s="80">
        <f>IV123*Prices!$B$17</f>
        <v>0</v>
      </c>
      <c r="JU123" s="80"/>
      <c r="JV123" s="80"/>
      <c r="JW123" s="80"/>
      <c r="JX123" s="80"/>
      <c r="JY123" s="80"/>
      <c r="JZ123" s="80"/>
      <c r="KA123" s="80"/>
      <c r="KB123" s="80"/>
      <c r="KC123" s="80"/>
      <c r="KD123" s="80"/>
      <c r="KE123" s="80"/>
      <c r="KF123" s="80"/>
      <c r="KG123" s="80"/>
      <c r="KH123" s="80"/>
      <c r="KI123" s="80"/>
      <c r="KJ123" s="80"/>
      <c r="KK123" s="80"/>
      <c r="KL123" s="80"/>
      <c r="KM123" s="80"/>
      <c r="KN123" s="80"/>
      <c r="KO123" s="80"/>
      <c r="KP123" s="80"/>
      <c r="KQ123" s="80"/>
      <c r="KR123" s="80"/>
      <c r="KS123" s="80"/>
      <c r="KT123" s="80"/>
      <c r="KU123" s="80"/>
      <c r="KV123" s="80"/>
      <c r="KW123" s="80"/>
      <c r="KX123" s="80"/>
      <c r="KY123" s="80"/>
      <c r="KZ123" s="80"/>
      <c r="LA123" s="197">
        <v>0</v>
      </c>
      <c r="LB123" s="200">
        <v>0</v>
      </c>
      <c r="LC123" s="82">
        <f t="shared" si="99"/>
        <v>59.16</v>
      </c>
      <c r="LD123" s="82">
        <f t="shared" si="100"/>
        <v>78.540000000000006</v>
      </c>
      <c r="LE123" s="82">
        <f t="shared" si="101"/>
        <v>13.75</v>
      </c>
      <c r="LF123" s="82">
        <f t="shared" si="102"/>
        <v>45.41</v>
      </c>
      <c r="LG123" s="80">
        <f t="shared" si="103"/>
        <v>64.790000000000006</v>
      </c>
      <c r="LH123" s="234">
        <f t="shared" si="104"/>
        <v>0</v>
      </c>
      <c r="LI123" s="73"/>
      <c r="LK123" s="74">
        <v>21.5</v>
      </c>
      <c r="LL123" s="49">
        <v>30</v>
      </c>
      <c r="LM123" s="55">
        <f t="shared" si="117"/>
        <v>2.5</v>
      </c>
      <c r="LN123" s="55">
        <f t="shared" si="123"/>
        <v>6.25</v>
      </c>
      <c r="LO123" s="75"/>
      <c r="LP123" s="75">
        <v>4</v>
      </c>
      <c r="LQ123" s="76">
        <f t="shared" si="119"/>
        <v>0</v>
      </c>
      <c r="LR123" s="75">
        <v>21.5</v>
      </c>
      <c r="LS123" s="77">
        <f>(LR123*1.2)*(Prices!$B$5/32)</f>
        <v>32.25</v>
      </c>
      <c r="LT123" s="82">
        <f>(LR123*1.3)*(Prices!$C$4/32)</f>
        <v>55.9</v>
      </c>
      <c r="LU123" s="82">
        <f>LO123*Prices!$B$2+LP123*Prices!$B$3</f>
        <v>16.2</v>
      </c>
      <c r="LV123" s="79">
        <f>LN123*Prices!$B$9</f>
        <v>37.5</v>
      </c>
      <c r="LW123" s="80">
        <f t="shared" si="89"/>
        <v>141.85</v>
      </c>
      <c r="LX123" s="80">
        <f>LN123*Prices!$B$10</f>
        <v>56.25</v>
      </c>
      <c r="LY123" s="80">
        <f t="shared" si="90"/>
        <v>160.6</v>
      </c>
      <c r="LZ123" s="80">
        <f>LN123*Prices!$B$11</f>
        <v>62.5</v>
      </c>
      <c r="MA123" s="80">
        <f t="shared" si="91"/>
        <v>166.85</v>
      </c>
      <c r="MB123" s="80">
        <f>LN123*Prices!$B$12</f>
        <v>75</v>
      </c>
      <c r="MC123" s="80">
        <f t="shared" si="92"/>
        <v>179.35</v>
      </c>
      <c r="MD123" s="80">
        <f>LN123*Prices!$B$13</f>
        <v>81.25</v>
      </c>
      <c r="ME123" s="80">
        <f t="shared" si="93"/>
        <v>185.6</v>
      </c>
      <c r="MF123" s="80">
        <f>LN123*Prices!$B$14</f>
        <v>96.875</v>
      </c>
      <c r="MG123" s="80">
        <f t="shared" si="94"/>
        <v>201.22499999999999</v>
      </c>
      <c r="MH123" s="80">
        <f>LN123*Prices!$B$15</f>
        <v>109.375</v>
      </c>
      <c r="MI123" s="80">
        <f t="shared" si="95"/>
        <v>213.72499999999999</v>
      </c>
      <c r="MJ123" s="80">
        <f>LN123*Prices!$B$16</f>
        <v>153.125</v>
      </c>
      <c r="MK123" s="80">
        <f t="shared" si="96"/>
        <v>257.47500000000002</v>
      </c>
      <c r="ML123" s="80">
        <f>LN123*Prices!$B$17</f>
        <v>0</v>
      </c>
      <c r="MM123" s="80"/>
      <c r="MN123" s="80"/>
      <c r="MO123" s="80"/>
      <c r="MP123" s="80"/>
      <c r="MQ123" s="80"/>
      <c r="MR123" s="80"/>
      <c r="MS123" s="80"/>
      <c r="MT123" s="80"/>
      <c r="MU123" s="80"/>
      <c r="MV123" s="80"/>
      <c r="MW123" s="80"/>
      <c r="MX123" s="80"/>
      <c r="MY123" s="80"/>
      <c r="MZ123" s="80"/>
      <c r="NA123" s="80"/>
    </row>
    <row r="124" spans="1:365" ht="18" customHeight="1" x14ac:dyDescent="0.25">
      <c r="A124" s="171" t="s">
        <v>231</v>
      </c>
      <c r="B124" s="69" t="s">
        <v>93</v>
      </c>
      <c r="C124" s="69" t="str">
        <f t="shared" si="97"/>
        <v>Base Cab: 2 doors - 12"D (31" to 33")</v>
      </c>
      <c r="D124" s="70" t="s">
        <v>228</v>
      </c>
      <c r="E124" s="68" t="s">
        <v>111</v>
      </c>
      <c r="F124" s="268" t="s">
        <v>231</v>
      </c>
      <c r="G124" s="261">
        <f>ROUND(FD124/Prices!$B$27,0)</f>
        <v>397</v>
      </c>
      <c r="H124" s="71">
        <f>G124*Prices!$B$6+G124</f>
        <v>456.55</v>
      </c>
      <c r="I124" s="71">
        <f>ROUND(FF124/Prices!$B$27,0)</f>
        <v>446</v>
      </c>
      <c r="J124" s="71">
        <f>I124*Prices!$B$6+I124</f>
        <v>512.9</v>
      </c>
      <c r="K124" s="71">
        <f>ROUND(FH124/Prices!$B$27,0)</f>
        <v>462</v>
      </c>
      <c r="L124" s="71">
        <f>K124*Prices!$B$6+K124</f>
        <v>531.29999999999995</v>
      </c>
      <c r="M124" s="71">
        <f>ROUND(FJ124/Prices!$B$27,0)</f>
        <v>495</v>
      </c>
      <c r="N124" s="71">
        <f>M124*Prices!$B$6+M124</f>
        <v>569.25</v>
      </c>
      <c r="O124" s="71">
        <f>ROUND(FL124/Prices!$B$27,0)</f>
        <v>511</v>
      </c>
      <c r="P124" s="71">
        <f>O124*Prices!$B$6+O124</f>
        <v>587.65</v>
      </c>
      <c r="Q124" s="71">
        <f>ROUND(FN124/Prices!$B$27,0)</f>
        <v>552</v>
      </c>
      <c r="R124" s="71">
        <f>Q124*Prices!$B$6+Q124</f>
        <v>634.79999999999995</v>
      </c>
      <c r="S124" s="71">
        <f>ROUND(FP124/Prices!$B$27,0)</f>
        <v>585</v>
      </c>
      <c r="T124" s="71">
        <f>S124*Prices!$B$6+S124</f>
        <v>672.75</v>
      </c>
      <c r="U124" s="71">
        <f>ROUND(FR124/Prices!$B$27,0)</f>
        <v>700</v>
      </c>
      <c r="V124" s="71">
        <f>U124*Prices!$B$6+U124</f>
        <v>805</v>
      </c>
      <c r="W124" s="55"/>
      <c r="X124" s="55"/>
      <c r="Y124" s="55"/>
      <c r="Z124" s="55"/>
      <c r="AA124" s="55"/>
      <c r="AB124" s="71">
        <f>ROUND(HD124/Prices!$B$27,0)</f>
        <v>361</v>
      </c>
      <c r="AC124" s="71">
        <f>AB124*Prices!$B$6+AB124</f>
        <v>415.15</v>
      </c>
      <c r="AD124" s="71">
        <f>ROUND(HF124/Prices!$B$27,0)</f>
        <v>410</v>
      </c>
      <c r="AE124" s="71">
        <f>AD124*Prices!$B$6+AD124</f>
        <v>471.5</v>
      </c>
      <c r="AF124" s="71">
        <f>ROUND(HH124/Prices!$B$27,0)</f>
        <v>427</v>
      </c>
      <c r="AG124" s="71">
        <f>AF124*Prices!$B$6+AF124</f>
        <v>491.05</v>
      </c>
      <c r="AH124" s="71">
        <f>ROUND(HJ124/Prices!$B$27,0)</f>
        <v>460</v>
      </c>
      <c r="AI124" s="71">
        <f>AH124*Prices!$B$6+AH124</f>
        <v>529</v>
      </c>
      <c r="AJ124" s="71">
        <f>ROUND(HL124/Prices!$B$27,0)</f>
        <v>476</v>
      </c>
      <c r="AK124" s="71">
        <f>AJ124*Prices!$B$6+AJ124</f>
        <v>547.4</v>
      </c>
      <c r="AL124" s="71">
        <f>ROUND(HN124/Prices!$B$27,0)</f>
        <v>517</v>
      </c>
      <c r="AM124" s="71">
        <f>AL124*Prices!$B$6+AL124</f>
        <v>594.54999999999995</v>
      </c>
      <c r="AN124" s="71">
        <f>ROUND(HP124/Prices!$B$27,0)</f>
        <v>550</v>
      </c>
      <c r="AO124" s="71">
        <f>AN124*Prices!$B$6+AN124</f>
        <v>632.5</v>
      </c>
      <c r="AP124" s="71">
        <f>ROUND(HR124/Prices!$B$27,0)</f>
        <v>664</v>
      </c>
      <c r="AQ124" s="71">
        <f>AP124*Prices!$B$6+AP124</f>
        <v>763.6</v>
      </c>
      <c r="AW124" s="71">
        <f t="shared" si="112"/>
        <v>361</v>
      </c>
      <c r="AX124" s="71">
        <f t="shared" si="112"/>
        <v>415.15</v>
      </c>
      <c r="AY124" s="71">
        <f t="shared" si="112"/>
        <v>410</v>
      </c>
      <c r="AZ124" s="71">
        <f t="shared" si="112"/>
        <v>471.5</v>
      </c>
      <c r="BA124" s="71">
        <f t="shared" si="112"/>
        <v>427</v>
      </c>
      <c r="BB124" s="71">
        <f t="shared" si="112"/>
        <v>491.05</v>
      </c>
      <c r="BC124" s="71">
        <f t="shared" si="112"/>
        <v>460</v>
      </c>
      <c r="BD124" s="71">
        <f t="shared" si="112"/>
        <v>529</v>
      </c>
      <c r="BE124" s="71">
        <f t="shared" si="112"/>
        <v>476</v>
      </c>
      <c r="BF124" s="71">
        <f t="shared" si="112"/>
        <v>547.4</v>
      </c>
      <c r="BG124" s="71">
        <f t="shared" si="112"/>
        <v>517</v>
      </c>
      <c r="BH124" s="71">
        <f t="shared" si="110"/>
        <v>594.54999999999995</v>
      </c>
      <c r="BI124" s="71">
        <f t="shared" si="110"/>
        <v>550</v>
      </c>
      <c r="BJ124" s="71">
        <f t="shared" si="110"/>
        <v>632.5</v>
      </c>
      <c r="BK124" s="71">
        <f t="shared" si="110"/>
        <v>664</v>
      </c>
      <c r="BL124" s="71">
        <f t="shared" si="110"/>
        <v>763.6</v>
      </c>
      <c r="BM124" s="55"/>
      <c r="BN124" s="72"/>
      <c r="BO124" s="72"/>
      <c r="BP124" s="72"/>
      <c r="BQ124" s="72"/>
      <c r="BR124" s="72"/>
      <c r="BS124" s="72"/>
      <c r="BT124" s="55"/>
      <c r="BU124" s="71">
        <f>ROUND(JE124/Prices!$B$27,0)</f>
        <v>397</v>
      </c>
      <c r="BV124" s="71">
        <f>BU124*Prices!$B$6+BU124</f>
        <v>456.55</v>
      </c>
      <c r="BW124" s="71">
        <f>ROUND(JG124/Prices!$B$27,0)</f>
        <v>446</v>
      </c>
      <c r="BX124" s="71">
        <f>BW124*Prices!$B$6+BW124</f>
        <v>512.9</v>
      </c>
      <c r="BY124" s="71">
        <f>ROUND(JI124/Prices!$B$27,0)</f>
        <v>462</v>
      </c>
      <c r="BZ124" s="71">
        <f>BY124*Prices!$B$6+BY124</f>
        <v>531.29999999999995</v>
      </c>
      <c r="CA124" s="71">
        <f>ROUND(JK124/Prices!$B$27,0)</f>
        <v>495</v>
      </c>
      <c r="CB124" s="71">
        <f>CA124*Prices!$B$6+CA124</f>
        <v>569.25</v>
      </c>
      <c r="CC124" s="71">
        <f>ROUND(JM124/Prices!$B$27,0)</f>
        <v>511</v>
      </c>
      <c r="CD124" s="71">
        <f>CC124*Prices!$B$6+CC124</f>
        <v>587.65</v>
      </c>
      <c r="CE124" s="71">
        <f>ROUND(JO124/Prices!$B$27,0)</f>
        <v>552</v>
      </c>
      <c r="CF124" s="71">
        <f>CE124*Prices!$B$6+CE124</f>
        <v>634.79999999999995</v>
      </c>
      <c r="CG124" s="71">
        <f>ROUND(JQ124/Prices!$B$27,0)</f>
        <v>585</v>
      </c>
      <c r="CH124" s="71">
        <f>CG124*Prices!$B$6+CG124</f>
        <v>672.75</v>
      </c>
      <c r="CI124" s="71">
        <f>ROUND(JS124/Prices!$B$27,0)</f>
        <v>700</v>
      </c>
      <c r="CJ124" s="71">
        <f>CI124*Prices!$B$6+CI124</f>
        <v>805</v>
      </c>
      <c r="CK124" s="55"/>
      <c r="CL124" s="55"/>
      <c r="CM124" s="55"/>
      <c r="CN124" s="55"/>
      <c r="CO124" s="55"/>
      <c r="CP124" s="71">
        <f>ROUND(LW124/Prices!$B$27,0)</f>
        <v>361</v>
      </c>
      <c r="CQ124" s="71">
        <f>CP124*Prices!$B$6+CP124</f>
        <v>415.15</v>
      </c>
      <c r="CR124" s="71">
        <f>ROUND(LY124/Prices!$B$27,0)</f>
        <v>410</v>
      </c>
      <c r="CS124" s="71">
        <f>CR124*Prices!$B$6+CR124</f>
        <v>471.5</v>
      </c>
      <c r="CT124" s="71">
        <f>ROUND(MA124/Prices!$B$27,0)</f>
        <v>427</v>
      </c>
      <c r="CU124" s="71">
        <f>CT124*Prices!$B$6+CT124</f>
        <v>491.05</v>
      </c>
      <c r="CV124" s="71">
        <f>ROUND(MC124/Prices!$B$27,0)</f>
        <v>460</v>
      </c>
      <c r="CW124" s="71">
        <f>CV124*Prices!$B$6+CV124</f>
        <v>529</v>
      </c>
      <c r="CX124" s="71">
        <f>ROUND(ME124/Prices!$B$27,0)</f>
        <v>476</v>
      </c>
      <c r="CY124" s="71">
        <f>CX124*Prices!$B$6+CX124</f>
        <v>547.4</v>
      </c>
      <c r="CZ124" s="71">
        <f>ROUND(MG124/Prices!$B$27,0)</f>
        <v>517</v>
      </c>
      <c r="DA124" s="71">
        <f>CZ124*Prices!$B$6+CZ124</f>
        <v>594.54999999999995</v>
      </c>
      <c r="DB124" s="71">
        <f>ROUND(MI124/Prices!$B$27,0)</f>
        <v>550</v>
      </c>
      <c r="DC124" s="71">
        <f>DB124*Prices!$B$6+DB124</f>
        <v>632.5</v>
      </c>
      <c r="DD124" s="71">
        <f>ROUND(MK124/Prices!$B$27,0)</f>
        <v>664</v>
      </c>
      <c r="DE124" s="71">
        <f>DD124*Prices!$B$6+DD124</f>
        <v>763.6</v>
      </c>
      <c r="DK124" s="71">
        <f t="shared" si="113"/>
        <v>361</v>
      </c>
      <c r="DL124" s="71">
        <f t="shared" si="113"/>
        <v>415.15</v>
      </c>
      <c r="DM124" s="71">
        <f t="shared" si="113"/>
        <v>410</v>
      </c>
      <c r="DN124" s="71">
        <f t="shared" si="113"/>
        <v>471.5</v>
      </c>
      <c r="DO124" s="71">
        <f t="shared" si="113"/>
        <v>427</v>
      </c>
      <c r="DP124" s="71">
        <f t="shared" si="113"/>
        <v>491.05</v>
      </c>
      <c r="DQ124" s="71">
        <f t="shared" si="113"/>
        <v>460</v>
      </c>
      <c r="DR124" s="71">
        <f t="shared" si="113"/>
        <v>529</v>
      </c>
      <c r="DS124" s="71">
        <f t="shared" si="113"/>
        <v>476</v>
      </c>
      <c r="DT124" s="71">
        <f t="shared" si="113"/>
        <v>547.4</v>
      </c>
      <c r="DU124" s="71">
        <f t="shared" si="113"/>
        <v>517</v>
      </c>
      <c r="DV124" s="71">
        <f t="shared" si="111"/>
        <v>594.54999999999995</v>
      </c>
      <c r="DW124" s="71">
        <f t="shared" si="111"/>
        <v>550</v>
      </c>
      <c r="DX124" s="71">
        <f t="shared" si="111"/>
        <v>632.5</v>
      </c>
      <c r="DY124" s="71">
        <f t="shared" si="111"/>
        <v>664</v>
      </c>
      <c r="DZ124" s="71">
        <f t="shared" si="111"/>
        <v>763.6</v>
      </c>
      <c r="EA124" s="55"/>
      <c r="EB124" s="55"/>
      <c r="EC124" s="72"/>
      <c r="ED124" s="72"/>
      <c r="EE124" s="72"/>
      <c r="EF124" s="72"/>
      <c r="EG124" s="72"/>
      <c r="EH124" s="72"/>
      <c r="EI124" s="55"/>
      <c r="EJ124" s="55"/>
      <c r="EK124" s="55"/>
      <c r="EL124" s="55"/>
      <c r="EM124" s="55"/>
      <c r="EN124" s="55"/>
      <c r="EO124" s="73"/>
      <c r="EP124" s="73"/>
      <c r="ER124" s="74">
        <v>23</v>
      </c>
      <c r="ES124" s="49">
        <v>33</v>
      </c>
      <c r="ET124" s="55">
        <f t="shared" si="114"/>
        <v>2.75</v>
      </c>
      <c r="EU124" s="55">
        <f t="shared" si="120"/>
        <v>6.875</v>
      </c>
      <c r="EW124" s="75">
        <v>4</v>
      </c>
      <c r="EY124" s="75">
        <v>23</v>
      </c>
      <c r="EZ124" s="77">
        <f>(EY124*1.2)*(Prices!$B$5/32)</f>
        <v>34.5</v>
      </c>
      <c r="FA124" s="82">
        <f>(EY124*1.3)*(Prices!$B$4/32)</f>
        <v>74.75</v>
      </c>
      <c r="FB124" s="82">
        <f>EV124*Prices!$B$2+EW124*Prices!$B$3</f>
        <v>16.2</v>
      </c>
      <c r="FC124" s="79">
        <f>EU124*Prices!$B$9</f>
        <v>41.25</v>
      </c>
      <c r="FD124" s="80">
        <f t="shared" si="59"/>
        <v>166.7</v>
      </c>
      <c r="FE124" s="80">
        <f>EU124*Prices!$B$10</f>
        <v>61.875</v>
      </c>
      <c r="FF124" s="80">
        <f t="shared" si="60"/>
        <v>187.32499999999999</v>
      </c>
      <c r="FG124" s="80">
        <f>EU124*Prices!$B$11</f>
        <v>68.75</v>
      </c>
      <c r="FH124" s="80">
        <f t="shared" si="61"/>
        <v>194.2</v>
      </c>
      <c r="FI124" s="80">
        <f>EU124*Prices!$B$12</f>
        <v>82.5</v>
      </c>
      <c r="FJ124" s="80">
        <f t="shared" si="62"/>
        <v>207.95</v>
      </c>
      <c r="FK124" s="80">
        <f>EU124*Prices!$B$13</f>
        <v>89.375</v>
      </c>
      <c r="FL124" s="80">
        <f t="shared" si="63"/>
        <v>214.82499999999999</v>
      </c>
      <c r="FM124" s="80">
        <f>EU124*Prices!$B$14</f>
        <v>106.5625</v>
      </c>
      <c r="FN124" s="80">
        <f t="shared" si="64"/>
        <v>232.01249999999999</v>
      </c>
      <c r="FO124" s="80">
        <f>EU124*Prices!$B$15</f>
        <v>120.3125</v>
      </c>
      <c r="FP124" s="80">
        <f t="shared" si="65"/>
        <v>245.76249999999999</v>
      </c>
      <c r="FQ124" s="80">
        <f>EU124*Prices!$B$16</f>
        <v>168.4375</v>
      </c>
      <c r="FR124" s="80">
        <f t="shared" si="66"/>
        <v>293.88749999999999</v>
      </c>
      <c r="FS124" s="80">
        <f>EU124*Prices!$B$17</f>
        <v>0</v>
      </c>
      <c r="FT124" s="80"/>
      <c r="FU124" s="80"/>
      <c r="FV124" s="80"/>
      <c r="FW124" s="80"/>
      <c r="FX124" s="80"/>
      <c r="FY124" s="80"/>
      <c r="FZ124" s="80"/>
      <c r="GA124" s="80"/>
      <c r="GB124" s="80"/>
      <c r="GC124" s="80"/>
      <c r="GD124" s="80"/>
      <c r="GE124" s="80"/>
      <c r="GF124" s="80"/>
      <c r="GG124" s="80"/>
      <c r="GH124" s="80"/>
      <c r="GP124" s="73"/>
      <c r="GR124" s="74">
        <v>23</v>
      </c>
      <c r="GS124" s="49">
        <v>33</v>
      </c>
      <c r="GT124" s="55">
        <f t="shared" si="115"/>
        <v>2.75</v>
      </c>
      <c r="GU124" s="55">
        <f t="shared" si="121"/>
        <v>6.875</v>
      </c>
      <c r="GV124" s="75"/>
      <c r="GW124" s="75">
        <v>4</v>
      </c>
      <c r="GX124" s="76"/>
      <c r="GY124" s="75">
        <v>23</v>
      </c>
      <c r="GZ124" s="77">
        <f>(GY124*1.2)*(Prices!$B$5/32)</f>
        <v>34.5</v>
      </c>
      <c r="HA124" s="82">
        <f>(GY124*1.3)*(Prices!$C$4/32)</f>
        <v>59.800000000000004</v>
      </c>
      <c r="HB124" s="82">
        <f>GV124*Prices!$B$2+GW124*Prices!$B$3</f>
        <v>16.2</v>
      </c>
      <c r="HC124" s="79">
        <f>GU124*Prices!$B$9</f>
        <v>41.25</v>
      </c>
      <c r="HD124" s="80">
        <f t="shared" si="69"/>
        <v>151.75</v>
      </c>
      <c r="HE124" s="80">
        <f>GU124*Prices!$B$10</f>
        <v>61.875</v>
      </c>
      <c r="HF124" s="80">
        <f t="shared" si="70"/>
        <v>172.375</v>
      </c>
      <c r="HG124" s="80">
        <f>GU124*Prices!$B$11</f>
        <v>68.75</v>
      </c>
      <c r="HH124" s="80">
        <f t="shared" si="71"/>
        <v>179.25</v>
      </c>
      <c r="HI124" s="80">
        <f>GU124*Prices!$B$12</f>
        <v>82.5</v>
      </c>
      <c r="HJ124" s="80">
        <f t="shared" si="72"/>
        <v>193</v>
      </c>
      <c r="HK124" s="80">
        <f>GU124*Prices!$B$13</f>
        <v>89.375</v>
      </c>
      <c r="HL124" s="80">
        <f t="shared" si="73"/>
        <v>199.875</v>
      </c>
      <c r="HM124" s="80">
        <f>GU124*Prices!$B$14</f>
        <v>106.5625</v>
      </c>
      <c r="HN124" s="80">
        <f t="shared" si="74"/>
        <v>217.0625</v>
      </c>
      <c r="HO124" s="80">
        <f>GU124*Prices!$B$15</f>
        <v>120.3125</v>
      </c>
      <c r="HP124" s="80">
        <f t="shared" si="75"/>
        <v>230.8125</v>
      </c>
      <c r="HQ124" s="80">
        <f>GU124*Prices!$B$16</f>
        <v>168.4375</v>
      </c>
      <c r="HR124" s="80">
        <f t="shared" si="76"/>
        <v>278.9375</v>
      </c>
      <c r="HS124" s="80">
        <f>GU124*Prices!$B$17</f>
        <v>0</v>
      </c>
      <c r="HT124" s="80"/>
      <c r="HU124" s="80"/>
      <c r="HV124" s="80"/>
      <c r="HW124" s="80"/>
      <c r="HX124" s="80"/>
      <c r="HY124" s="80"/>
      <c r="HZ124" s="80"/>
      <c r="IA124" s="80"/>
      <c r="IB124" s="80"/>
      <c r="IC124" s="80"/>
      <c r="ID124" s="80"/>
      <c r="IE124" s="80"/>
      <c r="IF124" s="80"/>
      <c r="IG124" s="80"/>
      <c r="IH124" s="80"/>
      <c r="IP124" s="73"/>
      <c r="IQ124" s="73"/>
      <c r="IS124" s="74">
        <v>23</v>
      </c>
      <c r="IT124" s="49">
        <v>33</v>
      </c>
      <c r="IU124" s="55">
        <f t="shared" si="116"/>
        <v>2.75</v>
      </c>
      <c r="IV124" s="55">
        <f t="shared" si="122"/>
        <v>6.875</v>
      </c>
      <c r="IW124" s="75"/>
      <c r="IX124" s="75">
        <v>4</v>
      </c>
      <c r="IY124" s="76">
        <f t="shared" si="118"/>
        <v>0</v>
      </c>
      <c r="IZ124" s="75">
        <v>23</v>
      </c>
      <c r="JA124" s="77">
        <f>(IZ124*1.2)*(Prices!$B$5/32)</f>
        <v>34.5</v>
      </c>
      <c r="JB124" s="82">
        <f>(IZ124*1.3)*(Prices!$B$4/32)</f>
        <v>74.75</v>
      </c>
      <c r="JC124" s="82">
        <f>IW124*Prices!$B$2+IX124*Prices!$B$3</f>
        <v>16.2</v>
      </c>
      <c r="JD124" s="79">
        <f>IV124*Prices!$B$9</f>
        <v>41.25</v>
      </c>
      <c r="JE124" s="80">
        <f t="shared" si="79"/>
        <v>166.7</v>
      </c>
      <c r="JF124" s="80">
        <f>IV124*Prices!$B$10</f>
        <v>61.875</v>
      </c>
      <c r="JG124" s="80">
        <f t="shared" si="80"/>
        <v>187.32499999999999</v>
      </c>
      <c r="JH124" s="80">
        <f>IV124*Prices!$B$11</f>
        <v>68.75</v>
      </c>
      <c r="JI124" s="80">
        <f t="shared" si="81"/>
        <v>194.2</v>
      </c>
      <c r="JJ124" s="80">
        <f>IV124*Prices!$B$12</f>
        <v>82.5</v>
      </c>
      <c r="JK124" s="80">
        <f t="shared" si="82"/>
        <v>207.95</v>
      </c>
      <c r="JL124" s="80">
        <f>IV124*Prices!$B$13</f>
        <v>89.375</v>
      </c>
      <c r="JM124" s="80">
        <f t="shared" si="83"/>
        <v>214.82499999999999</v>
      </c>
      <c r="JN124" s="80">
        <f>IV124*Prices!$B$14</f>
        <v>106.5625</v>
      </c>
      <c r="JO124" s="80">
        <f t="shared" si="84"/>
        <v>232.01249999999999</v>
      </c>
      <c r="JP124" s="80">
        <f>IV124*Prices!$B$15</f>
        <v>120.3125</v>
      </c>
      <c r="JQ124" s="80">
        <f t="shared" si="85"/>
        <v>245.76249999999999</v>
      </c>
      <c r="JR124" s="80">
        <f>IV124*Prices!$B$16</f>
        <v>168.4375</v>
      </c>
      <c r="JS124" s="80">
        <f t="shared" si="86"/>
        <v>293.88749999999999</v>
      </c>
      <c r="JT124" s="80">
        <f>IV124*Prices!$B$17</f>
        <v>0</v>
      </c>
      <c r="JU124" s="80"/>
      <c r="JV124" s="80"/>
      <c r="JW124" s="80"/>
      <c r="JX124" s="80"/>
      <c r="JY124" s="80"/>
      <c r="JZ124" s="80"/>
      <c r="KA124" s="80"/>
      <c r="KB124" s="80"/>
      <c r="KC124" s="80"/>
      <c r="KD124" s="80"/>
      <c r="KE124" s="80"/>
      <c r="KF124" s="80"/>
      <c r="KG124" s="80"/>
      <c r="KH124" s="80"/>
      <c r="KI124" s="80"/>
      <c r="KJ124" s="80"/>
      <c r="KK124" s="80"/>
      <c r="KL124" s="80"/>
      <c r="KM124" s="80"/>
      <c r="KN124" s="80"/>
      <c r="KO124" s="80"/>
      <c r="KP124" s="80"/>
      <c r="KQ124" s="80"/>
      <c r="KR124" s="80"/>
      <c r="KS124" s="80"/>
      <c r="KT124" s="80"/>
      <c r="KU124" s="80"/>
      <c r="KV124" s="80"/>
      <c r="KW124" s="80"/>
      <c r="KX124" s="80"/>
      <c r="KY124" s="80"/>
      <c r="KZ124" s="80"/>
      <c r="LA124" s="197">
        <v>0</v>
      </c>
      <c r="LB124" s="200">
        <v>0</v>
      </c>
      <c r="LC124" s="82">
        <f t="shared" si="99"/>
        <v>62.639999999999993</v>
      </c>
      <c r="LD124" s="82">
        <f t="shared" si="100"/>
        <v>83.16</v>
      </c>
      <c r="LE124" s="82">
        <f t="shared" si="101"/>
        <v>15.125</v>
      </c>
      <c r="LF124" s="82">
        <f t="shared" si="102"/>
        <v>47.514999999999993</v>
      </c>
      <c r="LG124" s="80">
        <f t="shared" si="103"/>
        <v>68.034999999999997</v>
      </c>
      <c r="LH124" s="234">
        <f t="shared" si="104"/>
        <v>0</v>
      </c>
      <c r="LI124" s="73"/>
      <c r="LK124" s="74">
        <v>23</v>
      </c>
      <c r="LL124" s="49">
        <v>33</v>
      </c>
      <c r="LM124" s="55">
        <f t="shared" si="117"/>
        <v>2.75</v>
      </c>
      <c r="LN124" s="55">
        <f t="shared" si="123"/>
        <v>6.875</v>
      </c>
      <c r="LO124" s="75"/>
      <c r="LP124" s="75">
        <v>4</v>
      </c>
      <c r="LQ124" s="76">
        <f t="shared" si="119"/>
        <v>0</v>
      </c>
      <c r="LR124" s="75">
        <v>23</v>
      </c>
      <c r="LS124" s="77">
        <f>(LR124*1.2)*(Prices!$B$5/32)</f>
        <v>34.5</v>
      </c>
      <c r="LT124" s="82">
        <f>(LR124*1.3)*(Prices!$C$4/32)</f>
        <v>59.800000000000004</v>
      </c>
      <c r="LU124" s="82">
        <f>LO124*Prices!$B$2+LP124*Prices!$B$3</f>
        <v>16.2</v>
      </c>
      <c r="LV124" s="79">
        <f>LN124*Prices!$B$9</f>
        <v>41.25</v>
      </c>
      <c r="LW124" s="80">
        <f t="shared" si="89"/>
        <v>151.75</v>
      </c>
      <c r="LX124" s="80">
        <f>LN124*Prices!$B$10</f>
        <v>61.875</v>
      </c>
      <c r="LY124" s="80">
        <f t="shared" si="90"/>
        <v>172.375</v>
      </c>
      <c r="LZ124" s="80">
        <f>LN124*Prices!$B$11</f>
        <v>68.75</v>
      </c>
      <c r="MA124" s="80">
        <f t="shared" si="91"/>
        <v>179.25</v>
      </c>
      <c r="MB124" s="80">
        <f>LN124*Prices!$B$12</f>
        <v>82.5</v>
      </c>
      <c r="MC124" s="80">
        <f t="shared" si="92"/>
        <v>193</v>
      </c>
      <c r="MD124" s="80">
        <f>LN124*Prices!$B$13</f>
        <v>89.375</v>
      </c>
      <c r="ME124" s="80">
        <f t="shared" si="93"/>
        <v>199.875</v>
      </c>
      <c r="MF124" s="80">
        <f>LN124*Prices!$B$14</f>
        <v>106.5625</v>
      </c>
      <c r="MG124" s="80">
        <f t="shared" si="94"/>
        <v>217.0625</v>
      </c>
      <c r="MH124" s="80">
        <f>LN124*Prices!$B$15</f>
        <v>120.3125</v>
      </c>
      <c r="MI124" s="80">
        <f t="shared" si="95"/>
        <v>230.8125</v>
      </c>
      <c r="MJ124" s="80">
        <f>LN124*Prices!$B$16</f>
        <v>168.4375</v>
      </c>
      <c r="MK124" s="80">
        <f t="shared" si="96"/>
        <v>278.9375</v>
      </c>
      <c r="ML124" s="80">
        <f>LN124*Prices!$B$17</f>
        <v>0</v>
      </c>
      <c r="MM124" s="80"/>
      <c r="MN124" s="80"/>
      <c r="MO124" s="80"/>
      <c r="MP124" s="80"/>
      <c r="MQ124" s="80"/>
      <c r="MR124" s="80"/>
      <c r="MS124" s="80"/>
      <c r="MT124" s="80"/>
      <c r="MU124" s="80"/>
      <c r="MV124" s="80"/>
      <c r="MW124" s="80"/>
      <c r="MX124" s="80"/>
      <c r="MY124" s="80"/>
      <c r="MZ124" s="80"/>
      <c r="NA124" s="80"/>
    </row>
    <row r="125" spans="1:365" ht="18" customHeight="1" x14ac:dyDescent="0.25">
      <c r="A125" s="171" t="s">
        <v>232</v>
      </c>
      <c r="B125" s="69" t="s">
        <v>93</v>
      </c>
      <c r="C125" s="69" t="str">
        <f t="shared" si="97"/>
        <v>Base Cab: 2 doors - 12"D (34" to 36")</v>
      </c>
      <c r="D125" s="70" t="s">
        <v>228</v>
      </c>
      <c r="E125" s="68" t="s">
        <v>113</v>
      </c>
      <c r="F125" s="268" t="s">
        <v>232</v>
      </c>
      <c r="G125" s="261">
        <f>ROUND(FD125/Prices!$B$27,0)</f>
        <v>428</v>
      </c>
      <c r="H125" s="71">
        <f>G125*Prices!$B$6+G125</f>
        <v>492.2</v>
      </c>
      <c r="I125" s="71">
        <f>ROUND(FF125/Prices!$B$27,0)</f>
        <v>482</v>
      </c>
      <c r="J125" s="71">
        <f>I125*Prices!$B$6+I125</f>
        <v>554.29999999999995</v>
      </c>
      <c r="K125" s="71">
        <f>ROUND(FH125/Prices!$B$27,0)</f>
        <v>500</v>
      </c>
      <c r="L125" s="71">
        <f>K125*Prices!$B$6+K125</f>
        <v>575</v>
      </c>
      <c r="M125" s="71">
        <f>ROUND(FJ125/Prices!$B$27,0)</f>
        <v>536</v>
      </c>
      <c r="N125" s="71">
        <f>M125*Prices!$B$6+M125</f>
        <v>616.4</v>
      </c>
      <c r="O125" s="71">
        <f>ROUND(FL125/Prices!$B$27,0)</f>
        <v>553</v>
      </c>
      <c r="P125" s="71">
        <f>O125*Prices!$B$6+O125</f>
        <v>635.95000000000005</v>
      </c>
      <c r="Q125" s="71">
        <f>ROUND(FN125/Prices!$B$27,0)</f>
        <v>598</v>
      </c>
      <c r="R125" s="71">
        <f>Q125*Prices!$B$6+Q125</f>
        <v>687.7</v>
      </c>
      <c r="S125" s="71">
        <f>ROUND(FP125/Prices!$B$27,0)</f>
        <v>634</v>
      </c>
      <c r="T125" s="71">
        <f>S125*Prices!$B$6+S125</f>
        <v>729.1</v>
      </c>
      <c r="U125" s="71">
        <f>ROUND(FR125/Prices!$B$27,0)</f>
        <v>759</v>
      </c>
      <c r="V125" s="71">
        <f>U125*Prices!$B$6+U125</f>
        <v>872.85</v>
      </c>
      <c r="W125" s="55"/>
      <c r="X125" s="55"/>
      <c r="Y125" s="55"/>
      <c r="Z125" s="55"/>
      <c r="AA125" s="55"/>
      <c r="AB125" s="71">
        <f>ROUND(HD125/Prices!$B$27,0)</f>
        <v>390</v>
      </c>
      <c r="AC125" s="71">
        <f>AB125*Prices!$B$6+AB125</f>
        <v>448.5</v>
      </c>
      <c r="AD125" s="71">
        <f>ROUND(HF125/Prices!$B$27,0)</f>
        <v>443</v>
      </c>
      <c r="AE125" s="71">
        <f>AD125*Prices!$B$6+AD125</f>
        <v>509.45</v>
      </c>
      <c r="AF125" s="71">
        <f>ROUND(HH125/Prices!$B$27,0)</f>
        <v>461</v>
      </c>
      <c r="AG125" s="71">
        <f>AF125*Prices!$B$6+AF125</f>
        <v>530.15</v>
      </c>
      <c r="AH125" s="71">
        <f>ROUND(HJ125/Prices!$B$27,0)</f>
        <v>497</v>
      </c>
      <c r="AI125" s="71">
        <f>AH125*Prices!$B$6+AH125</f>
        <v>571.54999999999995</v>
      </c>
      <c r="AJ125" s="71">
        <f>ROUND(HL125/Prices!$B$27,0)</f>
        <v>515</v>
      </c>
      <c r="AK125" s="71">
        <f>AJ125*Prices!$B$6+AJ125</f>
        <v>592.25</v>
      </c>
      <c r="AL125" s="71">
        <f>ROUND(HN125/Prices!$B$27,0)</f>
        <v>559</v>
      </c>
      <c r="AM125" s="71">
        <f>AL125*Prices!$B$6+AL125</f>
        <v>642.85</v>
      </c>
      <c r="AN125" s="71">
        <f>ROUND(HP125/Prices!$B$27,0)</f>
        <v>595</v>
      </c>
      <c r="AO125" s="71">
        <f>AN125*Prices!$B$6+AN125</f>
        <v>684.25</v>
      </c>
      <c r="AP125" s="71">
        <f>ROUND(HR125/Prices!$B$27,0)</f>
        <v>720</v>
      </c>
      <c r="AQ125" s="71">
        <f>AP125*Prices!$B$6+AP125</f>
        <v>828</v>
      </c>
      <c r="AW125" s="71">
        <f t="shared" si="112"/>
        <v>390</v>
      </c>
      <c r="AX125" s="71">
        <f t="shared" si="112"/>
        <v>448.5</v>
      </c>
      <c r="AY125" s="71">
        <f t="shared" si="112"/>
        <v>443</v>
      </c>
      <c r="AZ125" s="71">
        <f t="shared" si="112"/>
        <v>509.45</v>
      </c>
      <c r="BA125" s="71">
        <f t="shared" si="112"/>
        <v>461</v>
      </c>
      <c r="BB125" s="71">
        <f t="shared" si="112"/>
        <v>530.15</v>
      </c>
      <c r="BC125" s="71">
        <f t="shared" si="112"/>
        <v>497</v>
      </c>
      <c r="BD125" s="71">
        <f t="shared" si="112"/>
        <v>571.54999999999995</v>
      </c>
      <c r="BE125" s="71">
        <f t="shared" si="112"/>
        <v>515</v>
      </c>
      <c r="BF125" s="71">
        <f t="shared" si="112"/>
        <v>592.25</v>
      </c>
      <c r="BG125" s="71">
        <f t="shared" si="112"/>
        <v>559</v>
      </c>
      <c r="BH125" s="71">
        <f t="shared" si="110"/>
        <v>642.85</v>
      </c>
      <c r="BI125" s="71">
        <f t="shared" si="110"/>
        <v>595</v>
      </c>
      <c r="BJ125" s="71">
        <f t="shared" si="110"/>
        <v>684.25</v>
      </c>
      <c r="BK125" s="71">
        <f t="shared" si="110"/>
        <v>720</v>
      </c>
      <c r="BL125" s="71">
        <f t="shared" si="110"/>
        <v>828</v>
      </c>
      <c r="BM125" s="55"/>
      <c r="BN125" s="72"/>
      <c r="BO125" s="72"/>
      <c r="BP125" s="72"/>
      <c r="BQ125" s="72"/>
      <c r="BR125" s="72"/>
      <c r="BS125" s="72"/>
      <c r="BT125" s="55"/>
      <c r="BU125" s="71">
        <f>ROUND(JE125/Prices!$B$27,0)</f>
        <v>428</v>
      </c>
      <c r="BV125" s="71">
        <f>BU125*Prices!$B$6+BU125</f>
        <v>492.2</v>
      </c>
      <c r="BW125" s="71">
        <f>ROUND(JG125/Prices!$B$27,0)</f>
        <v>482</v>
      </c>
      <c r="BX125" s="71">
        <f>BW125*Prices!$B$6+BW125</f>
        <v>554.29999999999995</v>
      </c>
      <c r="BY125" s="71">
        <f>ROUND(JI125/Prices!$B$27,0)</f>
        <v>500</v>
      </c>
      <c r="BZ125" s="71">
        <f>BY125*Prices!$B$6+BY125</f>
        <v>575</v>
      </c>
      <c r="CA125" s="71">
        <f>ROUND(JK125/Prices!$B$27,0)</f>
        <v>536</v>
      </c>
      <c r="CB125" s="71">
        <f>CA125*Prices!$B$6+CA125</f>
        <v>616.4</v>
      </c>
      <c r="CC125" s="71">
        <f>ROUND(JM125/Prices!$B$27,0)</f>
        <v>553</v>
      </c>
      <c r="CD125" s="71">
        <f>CC125*Prices!$B$6+CC125</f>
        <v>635.95000000000005</v>
      </c>
      <c r="CE125" s="71">
        <f>ROUND(JO125/Prices!$B$27,0)</f>
        <v>598</v>
      </c>
      <c r="CF125" s="71">
        <f>CE125*Prices!$B$6+CE125</f>
        <v>687.7</v>
      </c>
      <c r="CG125" s="71">
        <f>ROUND(JQ125/Prices!$B$27,0)</f>
        <v>634</v>
      </c>
      <c r="CH125" s="71">
        <f>CG125*Prices!$B$6+CG125</f>
        <v>729.1</v>
      </c>
      <c r="CI125" s="71">
        <f>ROUND(JS125/Prices!$B$27,0)</f>
        <v>759</v>
      </c>
      <c r="CJ125" s="71">
        <f>CI125*Prices!$B$6+CI125</f>
        <v>872.85</v>
      </c>
      <c r="CK125" s="55"/>
      <c r="CL125" s="55"/>
      <c r="CM125" s="55"/>
      <c r="CN125" s="55"/>
      <c r="CO125" s="55"/>
      <c r="CP125" s="71">
        <f>ROUND(LW125/Prices!$B$27,0)</f>
        <v>390</v>
      </c>
      <c r="CQ125" s="71">
        <f>CP125*Prices!$B$6+CP125</f>
        <v>448.5</v>
      </c>
      <c r="CR125" s="71">
        <f>ROUND(LY125/Prices!$B$27,0)</f>
        <v>443</v>
      </c>
      <c r="CS125" s="71">
        <f>CR125*Prices!$B$6+CR125</f>
        <v>509.45</v>
      </c>
      <c r="CT125" s="71">
        <f>ROUND(MA125/Prices!$B$27,0)</f>
        <v>461</v>
      </c>
      <c r="CU125" s="71">
        <f>CT125*Prices!$B$6+CT125</f>
        <v>530.15</v>
      </c>
      <c r="CV125" s="71">
        <f>ROUND(MC125/Prices!$B$27,0)</f>
        <v>497</v>
      </c>
      <c r="CW125" s="71">
        <f>CV125*Prices!$B$6+CV125</f>
        <v>571.54999999999995</v>
      </c>
      <c r="CX125" s="71">
        <f>ROUND(ME125/Prices!$B$27,0)</f>
        <v>515</v>
      </c>
      <c r="CY125" s="71">
        <f>CX125*Prices!$B$6+CX125</f>
        <v>592.25</v>
      </c>
      <c r="CZ125" s="71">
        <f>ROUND(MG125/Prices!$B$27,0)</f>
        <v>559</v>
      </c>
      <c r="DA125" s="71">
        <f>CZ125*Prices!$B$6+CZ125</f>
        <v>642.85</v>
      </c>
      <c r="DB125" s="71">
        <f>ROUND(MI125/Prices!$B$27,0)</f>
        <v>595</v>
      </c>
      <c r="DC125" s="71">
        <f>DB125*Prices!$B$6+DB125</f>
        <v>684.25</v>
      </c>
      <c r="DD125" s="71">
        <f>ROUND(MK125/Prices!$B$27,0)</f>
        <v>720</v>
      </c>
      <c r="DE125" s="71">
        <f>DD125*Prices!$B$6+DD125</f>
        <v>828</v>
      </c>
      <c r="DK125" s="71">
        <f t="shared" si="113"/>
        <v>390</v>
      </c>
      <c r="DL125" s="71">
        <f t="shared" si="113"/>
        <v>448.5</v>
      </c>
      <c r="DM125" s="71">
        <f t="shared" si="113"/>
        <v>443</v>
      </c>
      <c r="DN125" s="71">
        <f t="shared" si="113"/>
        <v>509.45</v>
      </c>
      <c r="DO125" s="71">
        <f t="shared" si="113"/>
        <v>461</v>
      </c>
      <c r="DP125" s="71">
        <f t="shared" si="113"/>
        <v>530.15</v>
      </c>
      <c r="DQ125" s="71">
        <f t="shared" si="113"/>
        <v>497</v>
      </c>
      <c r="DR125" s="71">
        <f t="shared" si="113"/>
        <v>571.54999999999995</v>
      </c>
      <c r="DS125" s="71">
        <f t="shared" si="113"/>
        <v>515</v>
      </c>
      <c r="DT125" s="71">
        <f t="shared" si="113"/>
        <v>592.25</v>
      </c>
      <c r="DU125" s="71">
        <f t="shared" si="113"/>
        <v>559</v>
      </c>
      <c r="DV125" s="71">
        <f t="shared" si="111"/>
        <v>642.85</v>
      </c>
      <c r="DW125" s="71">
        <f t="shared" si="111"/>
        <v>595</v>
      </c>
      <c r="DX125" s="71">
        <f t="shared" si="111"/>
        <v>684.25</v>
      </c>
      <c r="DY125" s="71">
        <f t="shared" si="111"/>
        <v>720</v>
      </c>
      <c r="DZ125" s="71">
        <f t="shared" si="111"/>
        <v>828</v>
      </c>
      <c r="EA125" s="55"/>
      <c r="EB125" s="55"/>
      <c r="EC125" s="72"/>
      <c r="ED125" s="72"/>
      <c r="EE125" s="72"/>
      <c r="EF125" s="72"/>
      <c r="EG125" s="72"/>
      <c r="EH125" s="72"/>
      <c r="EI125" s="55"/>
      <c r="EJ125" s="55"/>
      <c r="EK125" s="55"/>
      <c r="EL125" s="55"/>
      <c r="EM125" s="55"/>
      <c r="EN125" s="55"/>
      <c r="EO125" s="73"/>
      <c r="EP125" s="73"/>
      <c r="ER125" s="96">
        <v>25</v>
      </c>
      <c r="ES125" s="97">
        <v>36</v>
      </c>
      <c r="ET125" s="98">
        <f t="shared" si="114"/>
        <v>3</v>
      </c>
      <c r="EU125" s="98">
        <f t="shared" si="120"/>
        <v>7.5</v>
      </c>
      <c r="EV125" s="99"/>
      <c r="EW125" s="99">
        <v>4</v>
      </c>
      <c r="EX125" s="100"/>
      <c r="EY125" s="99">
        <v>25</v>
      </c>
      <c r="EZ125" s="101">
        <f>(EY125*1.2)*(Prices!$B$5/32)</f>
        <v>37.5</v>
      </c>
      <c r="FA125" s="102">
        <f>(EY125*1.3)*(Prices!$B$4/32)</f>
        <v>81.25</v>
      </c>
      <c r="FB125" s="102">
        <f>EV125*Prices!$B$2+EW125*Prices!$B$3</f>
        <v>16.2</v>
      </c>
      <c r="FC125" s="103">
        <f>EU125*Prices!$B$9</f>
        <v>45</v>
      </c>
      <c r="FD125" s="104">
        <f t="shared" si="59"/>
        <v>179.95</v>
      </c>
      <c r="FE125" s="104">
        <f>EU125*Prices!$B$10</f>
        <v>67.5</v>
      </c>
      <c r="FF125" s="104">
        <f t="shared" si="60"/>
        <v>202.45</v>
      </c>
      <c r="FG125" s="104">
        <f>EU125*Prices!$B$11</f>
        <v>75</v>
      </c>
      <c r="FH125" s="104">
        <f t="shared" si="61"/>
        <v>209.95</v>
      </c>
      <c r="FI125" s="104">
        <f>EU125*Prices!$B$12</f>
        <v>90</v>
      </c>
      <c r="FJ125" s="104">
        <f t="shared" si="62"/>
        <v>224.95</v>
      </c>
      <c r="FK125" s="104">
        <f>EU125*Prices!$B$13</f>
        <v>97.5</v>
      </c>
      <c r="FL125" s="104">
        <f t="shared" si="63"/>
        <v>232.45</v>
      </c>
      <c r="FM125" s="104">
        <f>EU125*Prices!$B$14</f>
        <v>116.25</v>
      </c>
      <c r="FN125" s="104">
        <f t="shared" si="64"/>
        <v>251.2</v>
      </c>
      <c r="FO125" s="104">
        <f>EU125*Prices!$B$15</f>
        <v>131.25</v>
      </c>
      <c r="FP125" s="104">
        <f t="shared" si="65"/>
        <v>266.2</v>
      </c>
      <c r="FQ125" s="104">
        <f>EU125*Prices!$B$16</f>
        <v>183.75</v>
      </c>
      <c r="FR125" s="104">
        <f t="shared" si="66"/>
        <v>318.7</v>
      </c>
      <c r="FS125" s="104">
        <f>EU125*Prices!$B$17</f>
        <v>0</v>
      </c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P125" s="73"/>
      <c r="GR125" s="96">
        <v>25</v>
      </c>
      <c r="GS125" s="97">
        <v>36</v>
      </c>
      <c r="GT125" s="98">
        <f t="shared" si="115"/>
        <v>3</v>
      </c>
      <c r="GU125" s="98">
        <f t="shared" si="121"/>
        <v>7.5</v>
      </c>
      <c r="GV125" s="99"/>
      <c r="GW125" s="99">
        <v>4</v>
      </c>
      <c r="GX125" s="100"/>
      <c r="GY125" s="99">
        <v>25</v>
      </c>
      <c r="GZ125" s="101">
        <f>(GY125*1.2)*(Prices!$B$5/32)</f>
        <v>37.5</v>
      </c>
      <c r="HA125" s="102">
        <f>(GY125*1.3)*(Prices!$C$4/32)</f>
        <v>65</v>
      </c>
      <c r="HB125" s="102">
        <f>GV125*Prices!$B$2+GW125*Prices!$B$3</f>
        <v>16.2</v>
      </c>
      <c r="HC125" s="103">
        <f>GU125*Prices!$B$9</f>
        <v>45</v>
      </c>
      <c r="HD125" s="104">
        <f t="shared" si="69"/>
        <v>163.69999999999999</v>
      </c>
      <c r="HE125" s="104">
        <f>GU125*Prices!$B$10</f>
        <v>67.5</v>
      </c>
      <c r="HF125" s="104">
        <f t="shared" si="70"/>
        <v>186.2</v>
      </c>
      <c r="HG125" s="104">
        <f>GU125*Prices!$B$11</f>
        <v>75</v>
      </c>
      <c r="HH125" s="104">
        <f t="shared" si="71"/>
        <v>193.7</v>
      </c>
      <c r="HI125" s="104">
        <f>GU125*Prices!$B$12</f>
        <v>90</v>
      </c>
      <c r="HJ125" s="104">
        <f t="shared" si="72"/>
        <v>208.7</v>
      </c>
      <c r="HK125" s="104">
        <f>GU125*Prices!$B$13</f>
        <v>97.5</v>
      </c>
      <c r="HL125" s="104">
        <f t="shared" si="73"/>
        <v>216.2</v>
      </c>
      <c r="HM125" s="104">
        <f>GU125*Prices!$B$14</f>
        <v>116.25</v>
      </c>
      <c r="HN125" s="104">
        <f t="shared" si="74"/>
        <v>234.95</v>
      </c>
      <c r="HO125" s="104">
        <f>GU125*Prices!$B$15</f>
        <v>131.25</v>
      </c>
      <c r="HP125" s="104">
        <f t="shared" si="75"/>
        <v>249.95</v>
      </c>
      <c r="HQ125" s="104">
        <f>GU125*Prices!$B$16</f>
        <v>183.75</v>
      </c>
      <c r="HR125" s="104">
        <f t="shared" si="76"/>
        <v>302.45</v>
      </c>
      <c r="HS125" s="104">
        <f>GU125*Prices!$B$17</f>
        <v>0</v>
      </c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P125" s="73"/>
      <c r="IQ125" s="73"/>
      <c r="IS125" s="214">
        <v>25</v>
      </c>
      <c r="IT125" s="203">
        <v>36</v>
      </c>
      <c r="IU125" s="204">
        <f t="shared" si="116"/>
        <v>3</v>
      </c>
      <c r="IV125" s="204">
        <f t="shared" si="122"/>
        <v>7.5</v>
      </c>
      <c r="IW125" s="205"/>
      <c r="IX125" s="205">
        <v>4</v>
      </c>
      <c r="IY125" s="91">
        <f t="shared" si="118"/>
        <v>0</v>
      </c>
      <c r="IZ125" s="205">
        <v>25</v>
      </c>
      <c r="JA125" s="206">
        <f>(IZ125*1.2)*(Prices!$B$5/32)</f>
        <v>37.5</v>
      </c>
      <c r="JB125" s="78">
        <f>(IZ125*1.3)*(Prices!$B$4/32)</f>
        <v>81.25</v>
      </c>
      <c r="JC125" s="78">
        <f>IW125*Prices!$B$2+IX125*Prices!$B$3</f>
        <v>16.2</v>
      </c>
      <c r="JD125" s="207">
        <f>IV125*Prices!$B$9</f>
        <v>45</v>
      </c>
      <c r="JE125" s="208">
        <f t="shared" si="79"/>
        <v>179.95</v>
      </c>
      <c r="JF125" s="208">
        <f>IV125*Prices!$B$10</f>
        <v>67.5</v>
      </c>
      <c r="JG125" s="208">
        <f t="shared" si="80"/>
        <v>202.45</v>
      </c>
      <c r="JH125" s="208">
        <f>IV125*Prices!$B$11</f>
        <v>75</v>
      </c>
      <c r="JI125" s="208">
        <f t="shared" si="81"/>
        <v>209.95</v>
      </c>
      <c r="JJ125" s="208">
        <f>IV125*Prices!$B$12</f>
        <v>90</v>
      </c>
      <c r="JK125" s="208">
        <f t="shared" si="82"/>
        <v>224.95</v>
      </c>
      <c r="JL125" s="208">
        <f>IV125*Prices!$B$13</f>
        <v>97.5</v>
      </c>
      <c r="JM125" s="208">
        <f t="shared" si="83"/>
        <v>232.45</v>
      </c>
      <c r="JN125" s="208">
        <f>IV125*Prices!$B$14</f>
        <v>116.25</v>
      </c>
      <c r="JO125" s="208">
        <f t="shared" si="84"/>
        <v>251.2</v>
      </c>
      <c r="JP125" s="208">
        <f>IV125*Prices!$B$15</f>
        <v>131.25</v>
      </c>
      <c r="JQ125" s="208">
        <f t="shared" si="85"/>
        <v>266.2</v>
      </c>
      <c r="JR125" s="208">
        <f>IV125*Prices!$B$16</f>
        <v>183.75</v>
      </c>
      <c r="JS125" s="208">
        <f t="shared" si="86"/>
        <v>318.7</v>
      </c>
      <c r="JT125" s="208">
        <f>IV125*Prices!$B$17</f>
        <v>0</v>
      </c>
      <c r="JU125" s="208"/>
      <c r="JV125" s="208"/>
      <c r="JW125" s="208"/>
      <c r="JX125" s="208"/>
      <c r="JY125" s="208"/>
      <c r="JZ125" s="208"/>
      <c r="KA125" s="208"/>
      <c r="KB125" s="208"/>
      <c r="KC125" s="208"/>
      <c r="KD125" s="208"/>
      <c r="KE125" s="208"/>
      <c r="KF125" s="208"/>
      <c r="KG125" s="208"/>
      <c r="KH125" s="208"/>
      <c r="KI125" s="208"/>
      <c r="KJ125" s="208"/>
      <c r="KK125" s="208"/>
      <c r="KL125" s="208"/>
      <c r="KM125" s="208"/>
      <c r="KN125" s="208"/>
      <c r="KO125" s="208"/>
      <c r="KP125" s="208"/>
      <c r="KQ125" s="208"/>
      <c r="KR125" s="208"/>
      <c r="KS125" s="208"/>
      <c r="KT125" s="208"/>
      <c r="KU125" s="208"/>
      <c r="KV125" s="208"/>
      <c r="KW125" s="208"/>
      <c r="KX125" s="208"/>
      <c r="KY125" s="208"/>
      <c r="KZ125" s="208"/>
      <c r="LA125" s="216">
        <v>0</v>
      </c>
      <c r="LB125" s="217">
        <v>0</v>
      </c>
      <c r="LC125" s="78">
        <f t="shared" si="99"/>
        <v>66.11999999999999</v>
      </c>
      <c r="LD125" s="78">
        <f t="shared" si="100"/>
        <v>87.78</v>
      </c>
      <c r="LE125" s="78">
        <f t="shared" si="101"/>
        <v>16.5</v>
      </c>
      <c r="LF125" s="78">
        <f t="shared" si="102"/>
        <v>49.61999999999999</v>
      </c>
      <c r="LG125" s="208">
        <f t="shared" si="103"/>
        <v>71.28</v>
      </c>
      <c r="LH125" s="234">
        <f t="shared" si="104"/>
        <v>0</v>
      </c>
      <c r="LI125" s="218"/>
      <c r="LJ125" s="204"/>
      <c r="LK125" s="214">
        <v>25</v>
      </c>
      <c r="LL125" s="203">
        <v>36</v>
      </c>
      <c r="LM125" s="204">
        <f t="shared" si="117"/>
        <v>3</v>
      </c>
      <c r="LN125" s="204">
        <f t="shared" si="123"/>
        <v>7.5</v>
      </c>
      <c r="LO125" s="205"/>
      <c r="LP125" s="205">
        <v>4</v>
      </c>
      <c r="LQ125" s="76">
        <f t="shared" si="119"/>
        <v>0</v>
      </c>
      <c r="LR125" s="205">
        <v>25</v>
      </c>
      <c r="LS125" s="206">
        <f>(LR125*1.2)*(Prices!$B$5/32)</f>
        <v>37.5</v>
      </c>
      <c r="LT125" s="78">
        <f>(LR125*1.3)*(Prices!$C$4/32)</f>
        <v>65</v>
      </c>
      <c r="LU125" s="78">
        <f>LO125*Prices!$B$2+LP125*Prices!$B$3</f>
        <v>16.2</v>
      </c>
      <c r="LV125" s="207">
        <f>LN125*Prices!$B$9</f>
        <v>45</v>
      </c>
      <c r="LW125" s="208">
        <f t="shared" si="89"/>
        <v>163.69999999999999</v>
      </c>
      <c r="LX125" s="208">
        <f>LN125*Prices!$B$10</f>
        <v>67.5</v>
      </c>
      <c r="LY125" s="208">
        <f t="shared" si="90"/>
        <v>186.2</v>
      </c>
      <c r="LZ125" s="208">
        <f>LN125*Prices!$B$11</f>
        <v>75</v>
      </c>
      <c r="MA125" s="208">
        <f t="shared" si="91"/>
        <v>193.7</v>
      </c>
      <c r="MB125" s="208">
        <f>LN125*Prices!$B$12</f>
        <v>90</v>
      </c>
      <c r="MC125" s="208">
        <f t="shared" si="92"/>
        <v>208.7</v>
      </c>
      <c r="MD125" s="208">
        <f>LN125*Prices!$B$13</f>
        <v>97.5</v>
      </c>
      <c r="ME125" s="208">
        <f t="shared" si="93"/>
        <v>216.2</v>
      </c>
      <c r="MF125" s="208">
        <f>LN125*Prices!$B$14</f>
        <v>116.25</v>
      </c>
      <c r="MG125" s="208">
        <f t="shared" si="94"/>
        <v>234.95</v>
      </c>
      <c r="MH125" s="208">
        <f>LN125*Prices!$B$15</f>
        <v>131.25</v>
      </c>
      <c r="MI125" s="208">
        <f t="shared" si="95"/>
        <v>249.95</v>
      </c>
      <c r="MJ125" s="208">
        <f>LN125*Prices!$B$16</f>
        <v>183.75</v>
      </c>
      <c r="MK125" s="208">
        <f t="shared" si="96"/>
        <v>302.45</v>
      </c>
      <c r="ML125" s="208">
        <f>LN125*Prices!$B$17</f>
        <v>0</v>
      </c>
      <c r="MM125" s="208"/>
      <c r="MN125" s="208"/>
      <c r="MO125" s="208"/>
      <c r="MP125" s="208"/>
      <c r="MQ125" s="208"/>
      <c r="MR125" s="208"/>
      <c r="MS125" s="208"/>
      <c r="MT125" s="208"/>
      <c r="MU125" s="208"/>
      <c r="MV125" s="208"/>
      <c r="MW125" s="208"/>
      <c r="MX125" s="208"/>
      <c r="MY125" s="208"/>
      <c r="MZ125" s="208"/>
      <c r="NA125" s="208"/>
    </row>
    <row r="126" spans="1:365" ht="18" customHeight="1" thickBot="1" x14ac:dyDescent="0.3">
      <c r="A126" s="174" t="s">
        <v>233</v>
      </c>
      <c r="B126" s="176" t="s">
        <v>93</v>
      </c>
      <c r="C126" s="176" t="str">
        <f t="shared" si="97"/>
        <v>Base Cab: 2 doors - 12"D (37" to 39" )</v>
      </c>
      <c r="D126" s="177" t="s">
        <v>228</v>
      </c>
      <c r="E126" s="178" t="s">
        <v>115</v>
      </c>
      <c r="F126" s="271" t="s">
        <v>233</v>
      </c>
      <c r="G126" s="261">
        <f>ROUND(FD126/Prices!$B$27,0)</f>
        <v>454</v>
      </c>
      <c r="H126" s="71">
        <f>G126*Prices!$B$6+G126</f>
        <v>522.1</v>
      </c>
      <c r="I126" s="71">
        <f>ROUND(FF126/Prices!$B$27,0)</f>
        <v>512</v>
      </c>
      <c r="J126" s="71">
        <f>I126*Prices!$B$6+I126</f>
        <v>588.79999999999995</v>
      </c>
      <c r="K126" s="71">
        <f>ROUND(FH126/Prices!$B$27,0)</f>
        <v>532</v>
      </c>
      <c r="L126" s="71">
        <f>K126*Prices!$B$6+K126</f>
        <v>611.79999999999995</v>
      </c>
      <c r="M126" s="71">
        <f>ROUND(FJ126/Prices!$B$27,0)</f>
        <v>570</v>
      </c>
      <c r="N126" s="71">
        <f>M126*Prices!$B$6+M126</f>
        <v>655.5</v>
      </c>
      <c r="O126" s="71">
        <f>ROUND(FL126/Prices!$B$27,0)</f>
        <v>590</v>
      </c>
      <c r="P126" s="71">
        <f>O126*Prices!$B$6+O126</f>
        <v>678.5</v>
      </c>
      <c r="Q126" s="71">
        <f>ROUND(FN126/Prices!$B$27,0)</f>
        <v>638</v>
      </c>
      <c r="R126" s="71">
        <f>Q126*Prices!$B$6+Q126</f>
        <v>733.7</v>
      </c>
      <c r="S126" s="71">
        <f>ROUND(FP126/Prices!$B$27,0)</f>
        <v>677</v>
      </c>
      <c r="T126" s="71">
        <f>S126*Prices!$B$6+S126</f>
        <v>778.55</v>
      </c>
      <c r="U126" s="71">
        <f>ROUND(FR126/Prices!$B$27,0)</f>
        <v>812</v>
      </c>
      <c r="V126" s="71">
        <f>U126*Prices!$B$6+U126</f>
        <v>933.8</v>
      </c>
      <c r="W126" s="55"/>
      <c r="X126" s="55"/>
      <c r="Y126" s="55"/>
      <c r="Z126" s="55"/>
      <c r="AA126" s="55"/>
      <c r="AB126" s="71">
        <f>ROUND(HD126/Prices!$B$27,0)</f>
        <v>413</v>
      </c>
      <c r="AC126" s="71">
        <f>AB126*Prices!$B$6+AB126</f>
        <v>474.95</v>
      </c>
      <c r="AD126" s="71">
        <f>ROUND(HF126/Prices!$B$27,0)</f>
        <v>471</v>
      </c>
      <c r="AE126" s="71">
        <f>AD126*Prices!$B$6+AD126</f>
        <v>541.65</v>
      </c>
      <c r="AF126" s="71">
        <f>ROUND(HH126/Prices!$B$27,0)</f>
        <v>491</v>
      </c>
      <c r="AG126" s="71">
        <f>AF126*Prices!$B$6+AF126</f>
        <v>564.65</v>
      </c>
      <c r="AH126" s="71">
        <f>ROUND(HJ126/Prices!$B$27,0)</f>
        <v>529</v>
      </c>
      <c r="AI126" s="71">
        <f>AH126*Prices!$B$6+AH126</f>
        <v>608.35</v>
      </c>
      <c r="AJ126" s="71">
        <f>ROUND(HL126/Prices!$B$27,0)</f>
        <v>549</v>
      </c>
      <c r="AK126" s="71">
        <f>AJ126*Prices!$B$6+AJ126</f>
        <v>631.35</v>
      </c>
      <c r="AL126" s="71">
        <f>ROUND(HN126/Prices!$B$27,0)</f>
        <v>597</v>
      </c>
      <c r="AM126" s="71">
        <f>AL126*Prices!$B$6+AL126</f>
        <v>686.55</v>
      </c>
      <c r="AN126" s="71">
        <f>ROUND(HP126/Prices!$B$27,0)</f>
        <v>636</v>
      </c>
      <c r="AO126" s="71">
        <f>AN126*Prices!$B$6+AN126</f>
        <v>731.4</v>
      </c>
      <c r="AP126" s="71">
        <f>ROUND(HR126/Prices!$B$27,0)</f>
        <v>771</v>
      </c>
      <c r="AQ126" s="71">
        <f>AP126*Prices!$B$6+AP126</f>
        <v>886.65</v>
      </c>
      <c r="AW126" s="71">
        <f t="shared" si="112"/>
        <v>413</v>
      </c>
      <c r="AX126" s="71">
        <f t="shared" si="112"/>
        <v>474.95</v>
      </c>
      <c r="AY126" s="71">
        <f t="shared" si="112"/>
        <v>471</v>
      </c>
      <c r="AZ126" s="71">
        <f t="shared" si="112"/>
        <v>541.65</v>
      </c>
      <c r="BA126" s="71">
        <f t="shared" si="112"/>
        <v>491</v>
      </c>
      <c r="BB126" s="71">
        <f t="shared" si="112"/>
        <v>564.65</v>
      </c>
      <c r="BC126" s="71">
        <f t="shared" si="112"/>
        <v>529</v>
      </c>
      <c r="BD126" s="71">
        <f t="shared" si="112"/>
        <v>608.35</v>
      </c>
      <c r="BE126" s="71">
        <f t="shared" si="112"/>
        <v>549</v>
      </c>
      <c r="BF126" s="71">
        <f t="shared" si="112"/>
        <v>631.35</v>
      </c>
      <c r="BG126" s="71">
        <f t="shared" si="112"/>
        <v>597</v>
      </c>
      <c r="BH126" s="71">
        <f t="shared" si="110"/>
        <v>686.55</v>
      </c>
      <c r="BI126" s="71">
        <f t="shared" si="110"/>
        <v>636</v>
      </c>
      <c r="BJ126" s="71">
        <f t="shared" si="110"/>
        <v>731.4</v>
      </c>
      <c r="BK126" s="71">
        <f t="shared" si="110"/>
        <v>771</v>
      </c>
      <c r="BL126" s="71">
        <f t="shared" si="110"/>
        <v>886.65</v>
      </c>
      <c r="BM126" s="55"/>
      <c r="BN126" s="72"/>
      <c r="BO126" s="72"/>
      <c r="BP126" s="72"/>
      <c r="BQ126" s="72"/>
      <c r="BR126" s="72"/>
      <c r="BS126" s="72"/>
      <c r="BT126" s="55"/>
      <c r="BU126" s="71">
        <f>ROUND(JE126/Prices!$B$27,0)</f>
        <v>454</v>
      </c>
      <c r="BV126" s="71">
        <f>BU126*Prices!$B$6+BU126</f>
        <v>522.1</v>
      </c>
      <c r="BW126" s="71">
        <f>ROUND(JG126/Prices!$B$27,0)</f>
        <v>512</v>
      </c>
      <c r="BX126" s="71">
        <f>BW126*Prices!$B$6+BW126</f>
        <v>588.79999999999995</v>
      </c>
      <c r="BY126" s="71">
        <f>ROUND(JI126/Prices!$B$27,0)</f>
        <v>532</v>
      </c>
      <c r="BZ126" s="71">
        <f>BY126*Prices!$B$6+BY126</f>
        <v>611.79999999999995</v>
      </c>
      <c r="CA126" s="71">
        <f>ROUND(JK126/Prices!$B$27,0)</f>
        <v>570</v>
      </c>
      <c r="CB126" s="71">
        <f>CA126*Prices!$B$6+CA126</f>
        <v>655.5</v>
      </c>
      <c r="CC126" s="71">
        <f>ROUND(JM126/Prices!$B$27,0)</f>
        <v>590</v>
      </c>
      <c r="CD126" s="71">
        <f>CC126*Prices!$B$6+CC126</f>
        <v>678.5</v>
      </c>
      <c r="CE126" s="71">
        <f>ROUND(JO126/Prices!$B$27,0)</f>
        <v>638</v>
      </c>
      <c r="CF126" s="71">
        <f>CE126*Prices!$B$6+CE126</f>
        <v>733.7</v>
      </c>
      <c r="CG126" s="71">
        <f>ROUND(JQ126/Prices!$B$27,0)</f>
        <v>677</v>
      </c>
      <c r="CH126" s="71">
        <f>CG126*Prices!$B$6+CG126</f>
        <v>778.55</v>
      </c>
      <c r="CI126" s="71">
        <f>ROUND(JS126/Prices!$B$27,0)</f>
        <v>812</v>
      </c>
      <c r="CJ126" s="71">
        <f>CI126*Prices!$B$6+CI126</f>
        <v>933.8</v>
      </c>
      <c r="CK126" s="55"/>
      <c r="CL126" s="55"/>
      <c r="CM126" s="55"/>
      <c r="CN126" s="55"/>
      <c r="CO126" s="55"/>
      <c r="CP126" s="71">
        <f>ROUND(LW126/Prices!$B$27,0)</f>
        <v>413</v>
      </c>
      <c r="CQ126" s="71">
        <f>CP126*Prices!$B$6+CP126</f>
        <v>474.95</v>
      </c>
      <c r="CR126" s="71">
        <f>ROUND(LY126/Prices!$B$27,0)</f>
        <v>471</v>
      </c>
      <c r="CS126" s="71">
        <f>CR126*Prices!$B$6+CR126</f>
        <v>541.65</v>
      </c>
      <c r="CT126" s="71">
        <f>ROUND(MA126/Prices!$B$27,0)</f>
        <v>491</v>
      </c>
      <c r="CU126" s="71">
        <f>CT126*Prices!$B$6+CT126</f>
        <v>564.65</v>
      </c>
      <c r="CV126" s="71">
        <f>ROUND(MC126/Prices!$B$27,0)</f>
        <v>529</v>
      </c>
      <c r="CW126" s="71">
        <f>CV126*Prices!$B$6+CV126</f>
        <v>608.35</v>
      </c>
      <c r="CX126" s="71">
        <f>ROUND(ME126/Prices!$B$27,0)</f>
        <v>549</v>
      </c>
      <c r="CY126" s="71">
        <f>CX126*Prices!$B$6+CX126</f>
        <v>631.35</v>
      </c>
      <c r="CZ126" s="71">
        <f>ROUND(MG126/Prices!$B$27,0)</f>
        <v>597</v>
      </c>
      <c r="DA126" s="71">
        <f>CZ126*Prices!$B$6+CZ126</f>
        <v>686.55</v>
      </c>
      <c r="DB126" s="71">
        <f>ROUND(MI126/Prices!$B$27,0)</f>
        <v>636</v>
      </c>
      <c r="DC126" s="71">
        <f>DB126*Prices!$B$6+DB126</f>
        <v>731.4</v>
      </c>
      <c r="DD126" s="71">
        <f>ROUND(MK126/Prices!$B$27,0)</f>
        <v>771</v>
      </c>
      <c r="DE126" s="71">
        <f>DD126*Prices!$B$6+DD126</f>
        <v>886.65</v>
      </c>
      <c r="DK126" s="71">
        <f t="shared" si="113"/>
        <v>413</v>
      </c>
      <c r="DL126" s="71">
        <f t="shared" si="113"/>
        <v>474.95</v>
      </c>
      <c r="DM126" s="71">
        <f t="shared" si="113"/>
        <v>471</v>
      </c>
      <c r="DN126" s="71">
        <f t="shared" si="113"/>
        <v>541.65</v>
      </c>
      <c r="DO126" s="71">
        <f t="shared" si="113"/>
        <v>491</v>
      </c>
      <c r="DP126" s="71">
        <f t="shared" si="113"/>
        <v>564.65</v>
      </c>
      <c r="DQ126" s="71">
        <f t="shared" si="113"/>
        <v>529</v>
      </c>
      <c r="DR126" s="71">
        <f t="shared" si="113"/>
        <v>608.35</v>
      </c>
      <c r="DS126" s="71">
        <f t="shared" si="113"/>
        <v>549</v>
      </c>
      <c r="DT126" s="71">
        <f t="shared" si="113"/>
        <v>631.35</v>
      </c>
      <c r="DU126" s="71">
        <f t="shared" si="113"/>
        <v>597</v>
      </c>
      <c r="DV126" s="71">
        <f t="shared" si="111"/>
        <v>686.55</v>
      </c>
      <c r="DW126" s="71">
        <f t="shared" si="111"/>
        <v>636</v>
      </c>
      <c r="DX126" s="71">
        <f t="shared" si="111"/>
        <v>731.4</v>
      </c>
      <c r="DY126" s="71">
        <f t="shared" si="111"/>
        <v>771</v>
      </c>
      <c r="DZ126" s="71">
        <f t="shared" si="111"/>
        <v>886.65</v>
      </c>
      <c r="EA126" s="55"/>
      <c r="EB126" s="55"/>
      <c r="EC126" s="72"/>
      <c r="ED126" s="72"/>
      <c r="EE126" s="72"/>
      <c r="EF126" s="72"/>
      <c r="EG126" s="72"/>
      <c r="EH126" s="72"/>
      <c r="EI126" s="55"/>
      <c r="EJ126" s="55"/>
      <c r="EK126" s="55"/>
      <c r="EL126" s="55"/>
      <c r="EM126" s="55"/>
      <c r="EN126" s="55"/>
      <c r="EO126" s="73"/>
      <c r="EP126" s="73"/>
      <c r="ER126" s="74">
        <v>26.5</v>
      </c>
      <c r="ES126" s="49">
        <v>39</v>
      </c>
      <c r="ET126" s="55">
        <f t="shared" si="114"/>
        <v>3.25</v>
      </c>
      <c r="EU126" s="55">
        <f t="shared" si="120"/>
        <v>8.125</v>
      </c>
      <c r="EW126" s="75">
        <v>4</v>
      </c>
      <c r="EY126" s="75">
        <v>26.5</v>
      </c>
      <c r="EZ126" s="77">
        <f>(EY126*1.2)*(Prices!$B$5/32)</f>
        <v>39.75</v>
      </c>
      <c r="FA126" s="82">
        <f>(EY126*1.3)*(Prices!$B$4/32)</f>
        <v>86.125</v>
      </c>
      <c r="FB126" s="82">
        <f>EV126*Prices!$B$2+EW126*Prices!$B$3</f>
        <v>16.2</v>
      </c>
      <c r="FC126" s="79">
        <f>EU126*Prices!$B$9</f>
        <v>48.75</v>
      </c>
      <c r="FD126" s="80">
        <f t="shared" si="59"/>
        <v>190.82499999999999</v>
      </c>
      <c r="FE126" s="80">
        <f>EU126*Prices!$B$10</f>
        <v>73.125</v>
      </c>
      <c r="FF126" s="80">
        <f t="shared" si="60"/>
        <v>215.2</v>
      </c>
      <c r="FG126" s="80">
        <f>EU126*Prices!$B$11</f>
        <v>81.25</v>
      </c>
      <c r="FH126" s="80">
        <f t="shared" si="61"/>
        <v>223.32499999999999</v>
      </c>
      <c r="FI126" s="80">
        <f>EU126*Prices!$B$12</f>
        <v>97.5</v>
      </c>
      <c r="FJ126" s="80">
        <f t="shared" si="62"/>
        <v>239.57499999999999</v>
      </c>
      <c r="FK126" s="80">
        <f>EU126*Prices!$B$13</f>
        <v>105.625</v>
      </c>
      <c r="FL126" s="80">
        <f t="shared" si="63"/>
        <v>247.7</v>
      </c>
      <c r="FM126" s="80">
        <f>EU126*Prices!$B$14</f>
        <v>125.9375</v>
      </c>
      <c r="FN126" s="80">
        <f t="shared" si="64"/>
        <v>268.01249999999999</v>
      </c>
      <c r="FO126" s="80">
        <f>EU126*Prices!$B$15</f>
        <v>142.1875</v>
      </c>
      <c r="FP126" s="80">
        <f t="shared" si="65"/>
        <v>284.26249999999999</v>
      </c>
      <c r="FQ126" s="80">
        <f>EU126*Prices!$B$16</f>
        <v>199.0625</v>
      </c>
      <c r="FR126" s="80">
        <f t="shared" si="66"/>
        <v>341.13749999999999</v>
      </c>
      <c r="FS126" s="80">
        <f>EU126*Prices!$B$17</f>
        <v>0</v>
      </c>
      <c r="FT126" s="80"/>
      <c r="FU126" s="80"/>
      <c r="FV126" s="80"/>
      <c r="FW126" s="80"/>
      <c r="FX126" s="80"/>
      <c r="FY126" s="80"/>
      <c r="FZ126" s="80"/>
      <c r="GA126" s="80"/>
      <c r="GB126" s="80"/>
      <c r="GC126" s="80"/>
      <c r="GD126" s="80"/>
      <c r="GE126" s="80"/>
      <c r="GF126" s="80"/>
      <c r="GG126" s="80"/>
      <c r="GH126" s="80"/>
      <c r="GP126" s="73"/>
      <c r="GR126" s="74">
        <v>26.5</v>
      </c>
      <c r="GS126" s="49">
        <v>39</v>
      </c>
      <c r="GT126" s="55">
        <f t="shared" si="115"/>
        <v>3.25</v>
      </c>
      <c r="GU126" s="55">
        <f t="shared" si="121"/>
        <v>8.125</v>
      </c>
      <c r="GV126" s="75"/>
      <c r="GW126" s="75">
        <v>4</v>
      </c>
      <c r="GX126" s="76"/>
      <c r="GY126" s="75">
        <v>26.5</v>
      </c>
      <c r="GZ126" s="77">
        <f>(GY126*1.2)*(Prices!$B$5/32)</f>
        <v>39.75</v>
      </c>
      <c r="HA126" s="82">
        <f>(GY126*1.3)*(Prices!$C$4/32)</f>
        <v>68.900000000000006</v>
      </c>
      <c r="HB126" s="82">
        <f>GV126*Prices!$B$2+GW126*Prices!$B$3</f>
        <v>16.2</v>
      </c>
      <c r="HC126" s="79">
        <f>GU126*Prices!$B$9</f>
        <v>48.75</v>
      </c>
      <c r="HD126" s="80">
        <f t="shared" si="69"/>
        <v>173.60000000000002</v>
      </c>
      <c r="HE126" s="80">
        <f>GU126*Prices!$B$10</f>
        <v>73.125</v>
      </c>
      <c r="HF126" s="80">
        <f t="shared" si="70"/>
        <v>197.97500000000002</v>
      </c>
      <c r="HG126" s="80">
        <f>GU126*Prices!$B$11</f>
        <v>81.25</v>
      </c>
      <c r="HH126" s="80">
        <f t="shared" si="71"/>
        <v>206.10000000000002</v>
      </c>
      <c r="HI126" s="80">
        <f>GU126*Prices!$B$12</f>
        <v>97.5</v>
      </c>
      <c r="HJ126" s="80">
        <f t="shared" si="72"/>
        <v>222.35000000000002</v>
      </c>
      <c r="HK126" s="80">
        <f>GU126*Prices!$B$13</f>
        <v>105.625</v>
      </c>
      <c r="HL126" s="80">
        <f t="shared" si="73"/>
        <v>230.47500000000002</v>
      </c>
      <c r="HM126" s="80">
        <f>GU126*Prices!$B$14</f>
        <v>125.9375</v>
      </c>
      <c r="HN126" s="80">
        <f t="shared" si="74"/>
        <v>250.78749999999999</v>
      </c>
      <c r="HO126" s="80">
        <f>GU126*Prices!$B$15</f>
        <v>142.1875</v>
      </c>
      <c r="HP126" s="80">
        <f t="shared" si="75"/>
        <v>267.03750000000002</v>
      </c>
      <c r="HQ126" s="80">
        <f>GU126*Prices!$B$16</f>
        <v>199.0625</v>
      </c>
      <c r="HR126" s="80">
        <f t="shared" si="76"/>
        <v>323.91250000000002</v>
      </c>
      <c r="HS126" s="80">
        <f>GU126*Prices!$B$17</f>
        <v>0</v>
      </c>
      <c r="HT126" s="80"/>
      <c r="HU126" s="80"/>
      <c r="HV126" s="80"/>
      <c r="HW126" s="80"/>
      <c r="HX126" s="80"/>
      <c r="HY126" s="80"/>
      <c r="HZ126" s="80"/>
      <c r="IA126" s="80"/>
      <c r="IB126" s="80"/>
      <c r="IC126" s="80"/>
      <c r="ID126" s="80"/>
      <c r="IE126" s="80"/>
      <c r="IF126" s="80"/>
      <c r="IG126" s="80"/>
      <c r="IH126" s="80"/>
      <c r="IP126" s="73"/>
      <c r="IQ126" s="73"/>
      <c r="IS126" s="74">
        <v>26.5</v>
      </c>
      <c r="IT126" s="49">
        <v>39</v>
      </c>
      <c r="IU126" s="55">
        <f t="shared" si="116"/>
        <v>3.25</v>
      </c>
      <c r="IV126" s="55">
        <f t="shared" si="122"/>
        <v>8.125</v>
      </c>
      <c r="IW126" s="75"/>
      <c r="IX126" s="75">
        <v>4</v>
      </c>
      <c r="IY126" s="76">
        <f t="shared" si="118"/>
        <v>0</v>
      </c>
      <c r="IZ126" s="75">
        <v>26.5</v>
      </c>
      <c r="JA126" s="77">
        <f>(IZ126*1.2)*(Prices!$B$5/32)</f>
        <v>39.75</v>
      </c>
      <c r="JB126" s="82">
        <f>(IZ126*1.3)*(Prices!$B$4/32)</f>
        <v>86.125</v>
      </c>
      <c r="JC126" s="82">
        <f>IW126*Prices!$B$2+IX126*Prices!$B$3</f>
        <v>16.2</v>
      </c>
      <c r="JD126" s="79">
        <f>IV126*Prices!$B$9</f>
        <v>48.75</v>
      </c>
      <c r="JE126" s="80">
        <f t="shared" si="79"/>
        <v>190.82499999999999</v>
      </c>
      <c r="JF126" s="80">
        <f>IV126*Prices!$B$10</f>
        <v>73.125</v>
      </c>
      <c r="JG126" s="80">
        <f t="shared" si="80"/>
        <v>215.2</v>
      </c>
      <c r="JH126" s="80">
        <f>IV126*Prices!$B$11</f>
        <v>81.25</v>
      </c>
      <c r="JI126" s="80">
        <f t="shared" si="81"/>
        <v>223.32499999999999</v>
      </c>
      <c r="JJ126" s="80">
        <f>IV126*Prices!$B$12</f>
        <v>97.5</v>
      </c>
      <c r="JK126" s="80">
        <f t="shared" si="82"/>
        <v>239.57499999999999</v>
      </c>
      <c r="JL126" s="80">
        <f>IV126*Prices!$B$13</f>
        <v>105.625</v>
      </c>
      <c r="JM126" s="80">
        <f t="shared" si="83"/>
        <v>247.7</v>
      </c>
      <c r="JN126" s="80">
        <f>IV126*Prices!$B$14</f>
        <v>125.9375</v>
      </c>
      <c r="JO126" s="80">
        <f t="shared" si="84"/>
        <v>268.01249999999999</v>
      </c>
      <c r="JP126" s="80">
        <f>IV126*Prices!$B$15</f>
        <v>142.1875</v>
      </c>
      <c r="JQ126" s="80">
        <f t="shared" si="85"/>
        <v>284.26249999999999</v>
      </c>
      <c r="JR126" s="80">
        <f>IV126*Prices!$B$16</f>
        <v>199.0625</v>
      </c>
      <c r="JS126" s="80">
        <f t="shared" si="86"/>
        <v>341.13749999999999</v>
      </c>
      <c r="JT126" s="80">
        <f>IV126*Prices!$B$17</f>
        <v>0</v>
      </c>
      <c r="JU126" s="80"/>
      <c r="JV126" s="80"/>
      <c r="JW126" s="80"/>
      <c r="JX126" s="80"/>
      <c r="JY126" s="80"/>
      <c r="JZ126" s="80"/>
      <c r="KA126" s="80"/>
      <c r="KB126" s="80"/>
      <c r="KC126" s="80"/>
      <c r="KD126" s="80"/>
      <c r="KE126" s="80"/>
      <c r="KF126" s="80"/>
      <c r="KG126" s="80"/>
      <c r="KH126" s="80"/>
      <c r="KI126" s="80"/>
      <c r="KJ126" s="80"/>
      <c r="KK126" s="80"/>
      <c r="KL126" s="80"/>
      <c r="KM126" s="80"/>
      <c r="KN126" s="80"/>
      <c r="KO126" s="80"/>
      <c r="KP126" s="80"/>
      <c r="KQ126" s="80"/>
      <c r="KR126" s="80"/>
      <c r="KS126" s="80"/>
      <c r="KT126" s="80"/>
      <c r="KU126" s="80"/>
      <c r="KV126" s="80"/>
      <c r="KW126" s="80"/>
      <c r="KX126" s="80"/>
      <c r="KY126" s="80"/>
      <c r="KZ126" s="80"/>
      <c r="LA126" s="197">
        <v>0</v>
      </c>
      <c r="LB126" s="200">
        <v>0</v>
      </c>
      <c r="LC126" s="82">
        <f t="shared" si="99"/>
        <v>69.599999999999994</v>
      </c>
      <c r="LD126" s="82">
        <f t="shared" si="100"/>
        <v>92.4</v>
      </c>
      <c r="LE126" s="82">
        <f t="shared" si="101"/>
        <v>17.875</v>
      </c>
      <c r="LF126" s="82">
        <f t="shared" si="102"/>
        <v>51.724999999999994</v>
      </c>
      <c r="LG126" s="80">
        <f t="shared" si="103"/>
        <v>74.525000000000006</v>
      </c>
      <c r="LH126" s="234">
        <f t="shared" si="104"/>
        <v>0</v>
      </c>
      <c r="LI126" s="73"/>
      <c r="LK126" s="74">
        <v>26.5</v>
      </c>
      <c r="LL126" s="49">
        <v>39</v>
      </c>
      <c r="LM126" s="55">
        <f t="shared" si="117"/>
        <v>3.25</v>
      </c>
      <c r="LN126" s="55">
        <f t="shared" si="123"/>
        <v>8.125</v>
      </c>
      <c r="LO126" s="75"/>
      <c r="LP126" s="75">
        <v>4</v>
      </c>
      <c r="LQ126" s="76">
        <f t="shared" si="119"/>
        <v>0</v>
      </c>
      <c r="LR126" s="75">
        <v>26.5</v>
      </c>
      <c r="LS126" s="77">
        <f>(LR126*1.2)*(Prices!$B$5/32)</f>
        <v>39.75</v>
      </c>
      <c r="LT126" s="82">
        <f>(LR126*1.3)*(Prices!$C$4/32)</f>
        <v>68.900000000000006</v>
      </c>
      <c r="LU126" s="82">
        <f>LO126*Prices!$B$2+LP126*Prices!$B$3</f>
        <v>16.2</v>
      </c>
      <c r="LV126" s="79">
        <f>LN126*Prices!$B$9</f>
        <v>48.75</v>
      </c>
      <c r="LW126" s="80">
        <f t="shared" si="89"/>
        <v>173.60000000000002</v>
      </c>
      <c r="LX126" s="80">
        <f>LN126*Prices!$B$10</f>
        <v>73.125</v>
      </c>
      <c r="LY126" s="80">
        <f t="shared" si="90"/>
        <v>197.97500000000002</v>
      </c>
      <c r="LZ126" s="80">
        <f>LN126*Prices!$B$11</f>
        <v>81.25</v>
      </c>
      <c r="MA126" s="80">
        <f t="shared" si="91"/>
        <v>206.10000000000002</v>
      </c>
      <c r="MB126" s="80">
        <f>LN126*Prices!$B$12</f>
        <v>97.5</v>
      </c>
      <c r="MC126" s="80">
        <f t="shared" si="92"/>
        <v>222.35000000000002</v>
      </c>
      <c r="MD126" s="80">
        <f>LN126*Prices!$B$13</f>
        <v>105.625</v>
      </c>
      <c r="ME126" s="80">
        <f t="shared" si="93"/>
        <v>230.47500000000002</v>
      </c>
      <c r="MF126" s="80">
        <f>LN126*Prices!$B$14</f>
        <v>125.9375</v>
      </c>
      <c r="MG126" s="80">
        <f t="shared" si="94"/>
        <v>250.78749999999999</v>
      </c>
      <c r="MH126" s="80">
        <f>LN126*Prices!$B$15</f>
        <v>142.1875</v>
      </c>
      <c r="MI126" s="80">
        <f t="shared" si="95"/>
        <v>267.03750000000002</v>
      </c>
      <c r="MJ126" s="80">
        <f>LN126*Prices!$B$16</f>
        <v>199.0625</v>
      </c>
      <c r="MK126" s="80">
        <f t="shared" si="96"/>
        <v>323.91250000000002</v>
      </c>
      <c r="ML126" s="80">
        <f>LN126*Prices!$B$17</f>
        <v>0</v>
      </c>
      <c r="MM126" s="80"/>
      <c r="MN126" s="80"/>
      <c r="MO126" s="80"/>
      <c r="MP126" s="80"/>
      <c r="MQ126" s="80"/>
      <c r="MR126" s="80"/>
      <c r="MS126" s="80"/>
      <c r="MT126" s="80"/>
      <c r="MU126" s="80"/>
      <c r="MV126" s="80"/>
      <c r="MW126" s="80"/>
      <c r="MX126" s="80"/>
      <c r="MY126" s="80"/>
      <c r="MZ126" s="80"/>
      <c r="NA126" s="80"/>
    </row>
    <row r="127" spans="1:365" ht="18" customHeight="1" thickBot="1" x14ac:dyDescent="0.3">
      <c r="A127" s="282"/>
      <c r="B127" s="278"/>
      <c r="C127" s="278"/>
      <c r="D127" s="279"/>
      <c r="E127" s="280"/>
      <c r="F127" s="284"/>
      <c r="G127" s="26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55"/>
      <c r="X127" s="55"/>
      <c r="Y127" s="55"/>
      <c r="Z127" s="55"/>
      <c r="AA127" s="55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55"/>
      <c r="BN127" s="72"/>
      <c r="BO127" s="72"/>
      <c r="BP127" s="72"/>
      <c r="BQ127" s="72"/>
      <c r="BR127" s="72"/>
      <c r="BS127" s="72"/>
      <c r="BT127" s="55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55"/>
      <c r="CL127" s="55"/>
      <c r="CM127" s="55"/>
      <c r="CN127" s="55"/>
      <c r="CO127" s="55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55"/>
      <c r="EB127" s="55"/>
      <c r="EC127" s="72"/>
      <c r="ED127" s="72"/>
      <c r="EE127" s="72"/>
      <c r="EF127" s="72"/>
      <c r="EG127" s="72"/>
      <c r="EH127" s="72"/>
      <c r="EI127" s="55"/>
      <c r="EJ127" s="55"/>
      <c r="EK127" s="55"/>
      <c r="EL127" s="55"/>
      <c r="EM127" s="55"/>
      <c r="EN127" s="55"/>
      <c r="EO127" s="73"/>
      <c r="EP127" s="73"/>
      <c r="ER127" s="74"/>
      <c r="EZ127" s="77"/>
      <c r="FC127" s="79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80"/>
      <c r="GH127" s="80"/>
      <c r="GP127" s="73"/>
      <c r="GR127" s="74"/>
      <c r="GS127" s="49"/>
      <c r="GT127" s="55"/>
      <c r="GU127" s="55"/>
      <c r="GV127" s="75"/>
      <c r="GW127" s="75"/>
      <c r="GX127" s="76"/>
      <c r="GZ127" s="77"/>
      <c r="HA127" s="82"/>
      <c r="HB127" s="82"/>
      <c r="HC127" s="79"/>
      <c r="HD127" s="80"/>
      <c r="HE127" s="80"/>
      <c r="HF127" s="80"/>
      <c r="HG127" s="80"/>
      <c r="HH127" s="80"/>
      <c r="HI127" s="80"/>
      <c r="HJ127" s="80"/>
      <c r="HK127" s="80"/>
      <c r="HL127" s="80"/>
      <c r="HM127" s="80"/>
      <c r="HN127" s="80"/>
      <c r="HO127" s="80"/>
      <c r="HP127" s="80"/>
      <c r="HQ127" s="80"/>
      <c r="HR127" s="80"/>
      <c r="HS127" s="80"/>
      <c r="HT127" s="80"/>
      <c r="HU127" s="80"/>
      <c r="HV127" s="80"/>
      <c r="HW127" s="80"/>
      <c r="HX127" s="80"/>
      <c r="HY127" s="80"/>
      <c r="HZ127" s="80"/>
      <c r="IA127" s="80"/>
      <c r="IB127" s="80"/>
      <c r="IC127" s="80"/>
      <c r="ID127" s="80"/>
      <c r="IE127" s="80"/>
      <c r="IF127" s="80"/>
      <c r="IG127" s="80"/>
      <c r="IH127" s="80"/>
      <c r="IP127" s="73"/>
      <c r="IQ127" s="73"/>
      <c r="IS127" s="74"/>
      <c r="IT127" s="49"/>
      <c r="IW127" s="75"/>
      <c r="IX127" s="75"/>
      <c r="IY127" s="76"/>
      <c r="IZ127" s="75"/>
      <c r="JA127" s="77"/>
      <c r="JB127" s="82"/>
      <c r="JC127" s="82"/>
      <c r="JD127" s="79"/>
      <c r="JE127" s="80"/>
      <c r="JF127" s="80"/>
      <c r="JG127" s="80"/>
      <c r="JH127" s="80"/>
      <c r="JI127" s="80"/>
      <c r="JJ127" s="80"/>
      <c r="JK127" s="80"/>
      <c r="JL127" s="80"/>
      <c r="JM127" s="80"/>
      <c r="JN127" s="80"/>
      <c r="JO127" s="80"/>
      <c r="JP127" s="80"/>
      <c r="JQ127" s="80"/>
      <c r="JR127" s="80"/>
      <c r="JS127" s="80"/>
      <c r="JT127" s="80"/>
      <c r="JU127" s="80"/>
      <c r="JV127" s="80"/>
      <c r="JW127" s="80"/>
      <c r="JX127" s="80"/>
      <c r="JY127" s="80"/>
      <c r="JZ127" s="80"/>
      <c r="KA127" s="80"/>
      <c r="KB127" s="80"/>
      <c r="KC127" s="80"/>
      <c r="KD127" s="80"/>
      <c r="KE127" s="80"/>
      <c r="KF127" s="80"/>
      <c r="KG127" s="80"/>
      <c r="KH127" s="80"/>
      <c r="KI127" s="80"/>
      <c r="KJ127" s="80"/>
      <c r="KK127" s="80"/>
      <c r="KL127" s="80"/>
      <c r="KM127" s="80"/>
      <c r="KN127" s="80"/>
      <c r="KO127" s="80"/>
      <c r="KP127" s="80"/>
      <c r="KQ127" s="80"/>
      <c r="KR127" s="80"/>
      <c r="KS127" s="80"/>
      <c r="KT127" s="80"/>
      <c r="KU127" s="80"/>
      <c r="KV127" s="80"/>
      <c r="KW127" s="80"/>
      <c r="KX127" s="80"/>
      <c r="KY127" s="80"/>
      <c r="KZ127" s="80"/>
      <c r="LF127" s="82"/>
      <c r="LG127" s="80"/>
      <c r="LH127" s="234"/>
      <c r="LI127" s="73"/>
      <c r="LK127" s="74"/>
      <c r="LL127" s="49"/>
      <c r="LO127" s="75"/>
      <c r="LP127" s="75"/>
      <c r="LQ127" s="76"/>
      <c r="LR127" s="75"/>
      <c r="LS127" s="77"/>
      <c r="LT127" s="82"/>
      <c r="LU127" s="82"/>
      <c r="LV127" s="79"/>
      <c r="LW127" s="80"/>
      <c r="LX127" s="80"/>
      <c r="LY127" s="80"/>
      <c r="LZ127" s="80"/>
      <c r="MA127" s="80"/>
      <c r="MB127" s="80"/>
      <c r="MC127" s="80"/>
      <c r="MD127" s="80"/>
      <c r="ME127" s="80"/>
      <c r="MF127" s="80"/>
      <c r="MG127" s="80"/>
      <c r="MH127" s="80"/>
      <c r="MI127" s="80"/>
      <c r="MJ127" s="80"/>
      <c r="MK127" s="80"/>
      <c r="ML127" s="80"/>
      <c r="MM127" s="80"/>
      <c r="MN127" s="80"/>
      <c r="MO127" s="80"/>
      <c r="MP127" s="80"/>
      <c r="MQ127" s="80"/>
      <c r="MR127" s="80"/>
      <c r="MS127" s="80"/>
      <c r="MT127" s="80"/>
      <c r="MU127" s="80"/>
      <c r="MV127" s="80"/>
      <c r="MW127" s="80"/>
      <c r="MX127" s="80"/>
      <c r="MY127" s="80"/>
      <c r="MZ127" s="80"/>
      <c r="NA127" s="80"/>
    </row>
    <row r="128" spans="1:365" ht="18" customHeight="1" x14ac:dyDescent="0.25">
      <c r="A128" s="169" t="s">
        <v>234</v>
      </c>
      <c r="B128" s="152" t="s">
        <v>93</v>
      </c>
      <c r="C128" s="152" t="str">
        <f t="shared" si="97"/>
        <v>Base Cab: 2 doors - 12"D  - No TOE (22" to 24")</v>
      </c>
      <c r="D128" s="121" t="s">
        <v>235</v>
      </c>
      <c r="E128" s="153" t="s">
        <v>103</v>
      </c>
      <c r="F128" s="303" t="s">
        <v>234</v>
      </c>
      <c r="G128" s="261">
        <f>ROUND(FD128/Prices!$B$27,0)</f>
        <v>324</v>
      </c>
      <c r="H128" s="71">
        <f>G128*Prices!$B$6+G128</f>
        <v>372.6</v>
      </c>
      <c r="I128" s="71">
        <f>ROUND(FF128/Prices!$B$27,0)</f>
        <v>365</v>
      </c>
      <c r="J128" s="71">
        <f>I128*Prices!$B$6+I128</f>
        <v>419.75</v>
      </c>
      <c r="K128" s="71">
        <f>ROUND(FH128/Prices!$B$27,0)</f>
        <v>379</v>
      </c>
      <c r="L128" s="71">
        <f>K128*Prices!$B$6+K128</f>
        <v>435.85</v>
      </c>
      <c r="M128" s="71">
        <f>ROUND(FJ128/Prices!$B$27,0)</f>
        <v>406</v>
      </c>
      <c r="N128" s="71">
        <f>M128*Prices!$B$6+M128</f>
        <v>466.9</v>
      </c>
      <c r="O128" s="71">
        <f>ROUND(FL128/Prices!$B$27,0)</f>
        <v>420</v>
      </c>
      <c r="P128" s="71">
        <f>O128*Prices!$B$6+O128</f>
        <v>483</v>
      </c>
      <c r="Q128" s="71">
        <f>ROUND(FN128/Prices!$B$27,0)</f>
        <v>454</v>
      </c>
      <c r="R128" s="71">
        <f>Q128*Prices!$B$6+Q128</f>
        <v>522.1</v>
      </c>
      <c r="S128" s="71">
        <f>ROUND(FP128/Prices!$B$27,0)</f>
        <v>482</v>
      </c>
      <c r="T128" s="71">
        <f>S128*Prices!$B$6+S128</f>
        <v>554.29999999999995</v>
      </c>
      <c r="U128" s="71">
        <f>ROUND(FR128/Prices!$B$27,0)</f>
        <v>578</v>
      </c>
      <c r="V128" s="71">
        <f>U128*Prices!$B$6+U128</f>
        <v>664.7</v>
      </c>
      <c r="W128" s="55"/>
      <c r="X128" s="55"/>
      <c r="Y128" s="55"/>
      <c r="Z128" s="55"/>
      <c r="AA128" s="55"/>
      <c r="AB128" s="71">
        <f>ROUND(HD128/Prices!$B$27,0)</f>
        <v>296</v>
      </c>
      <c r="AC128" s="71">
        <f>AB128*Prices!$B$6+AB128</f>
        <v>340.4</v>
      </c>
      <c r="AD128" s="71">
        <f>ROUND(HF128/Prices!$B$27,0)</f>
        <v>338</v>
      </c>
      <c r="AE128" s="71">
        <f>AD128*Prices!$B$6+AD128</f>
        <v>388.7</v>
      </c>
      <c r="AF128" s="71">
        <f>ROUND(HH128/Prices!$B$27,0)</f>
        <v>351</v>
      </c>
      <c r="AG128" s="71">
        <f>AF128*Prices!$B$6+AF128</f>
        <v>403.65</v>
      </c>
      <c r="AH128" s="71">
        <f>ROUND(HJ128/Prices!$B$27,0)</f>
        <v>379</v>
      </c>
      <c r="AI128" s="71">
        <f>AH128*Prices!$B$6+AH128</f>
        <v>435.85</v>
      </c>
      <c r="AJ128" s="71">
        <f>ROUND(HL128/Prices!$B$27,0)</f>
        <v>392</v>
      </c>
      <c r="AK128" s="71">
        <f>AJ128*Prices!$B$6+AJ128</f>
        <v>450.8</v>
      </c>
      <c r="AL128" s="71">
        <f>ROUND(HN128/Prices!$B$27,0)</f>
        <v>426</v>
      </c>
      <c r="AM128" s="71">
        <f>AL128*Prices!$B$6+AL128</f>
        <v>489.9</v>
      </c>
      <c r="AN128" s="71">
        <f>ROUND(HP128/Prices!$B$27,0)</f>
        <v>454</v>
      </c>
      <c r="AO128" s="71">
        <f>AN128*Prices!$B$6+AN128</f>
        <v>522.1</v>
      </c>
      <c r="AP128" s="71">
        <f>ROUND(HR128/Prices!$B$27,0)</f>
        <v>550</v>
      </c>
      <c r="AQ128" s="71">
        <f>AP128*Prices!$B$6+AP128</f>
        <v>632.5</v>
      </c>
      <c r="AW128" s="71">
        <f t="shared" si="112"/>
        <v>296</v>
      </c>
      <c r="AX128" s="71">
        <f t="shared" si="112"/>
        <v>340.4</v>
      </c>
      <c r="AY128" s="71">
        <f t="shared" ref="AY128:BG155" si="124">AD128</f>
        <v>338</v>
      </c>
      <c r="AZ128" s="71">
        <f t="shared" si="124"/>
        <v>388.7</v>
      </c>
      <c r="BA128" s="71">
        <f t="shared" si="124"/>
        <v>351</v>
      </c>
      <c r="BB128" s="71">
        <f t="shared" si="124"/>
        <v>403.65</v>
      </c>
      <c r="BC128" s="71">
        <f t="shared" si="124"/>
        <v>379</v>
      </c>
      <c r="BD128" s="71">
        <f t="shared" si="124"/>
        <v>435.85</v>
      </c>
      <c r="BE128" s="71">
        <f t="shared" si="124"/>
        <v>392</v>
      </c>
      <c r="BF128" s="71">
        <f t="shared" si="124"/>
        <v>450.8</v>
      </c>
      <c r="BG128" s="71">
        <f t="shared" si="124"/>
        <v>426</v>
      </c>
      <c r="BH128" s="71">
        <f t="shared" si="110"/>
        <v>489.9</v>
      </c>
      <c r="BI128" s="71">
        <f t="shared" si="110"/>
        <v>454</v>
      </c>
      <c r="BJ128" s="71">
        <f t="shared" si="110"/>
        <v>522.1</v>
      </c>
      <c r="BK128" s="71">
        <f t="shared" si="110"/>
        <v>550</v>
      </c>
      <c r="BL128" s="71">
        <f t="shared" si="110"/>
        <v>632.5</v>
      </c>
      <c r="BM128" s="55"/>
      <c r="BN128" s="72"/>
      <c r="BO128" s="72"/>
      <c r="BP128" s="72"/>
      <c r="BQ128" s="72"/>
      <c r="BR128" s="72"/>
      <c r="BS128" s="72"/>
      <c r="BT128" s="55"/>
      <c r="BU128" s="71">
        <f>ROUND(JE128/Prices!$B$27,0)</f>
        <v>324</v>
      </c>
      <c r="BV128" s="71">
        <f>BU128*Prices!$B$6+BU128</f>
        <v>372.6</v>
      </c>
      <c r="BW128" s="71">
        <f>ROUND(JG128/Prices!$B$27,0)</f>
        <v>365</v>
      </c>
      <c r="BX128" s="71">
        <f>BW128*Prices!$B$6+BW128</f>
        <v>419.75</v>
      </c>
      <c r="BY128" s="71">
        <f>ROUND(JI128/Prices!$B$27,0)</f>
        <v>379</v>
      </c>
      <c r="BZ128" s="71">
        <f>BY128*Prices!$B$6+BY128</f>
        <v>435.85</v>
      </c>
      <c r="CA128" s="71">
        <f>ROUND(JK128/Prices!$B$27,0)</f>
        <v>406</v>
      </c>
      <c r="CB128" s="71">
        <f>CA128*Prices!$B$6+CA128</f>
        <v>466.9</v>
      </c>
      <c r="CC128" s="71">
        <f>ROUND(JM128/Prices!$B$27,0)</f>
        <v>420</v>
      </c>
      <c r="CD128" s="71">
        <f>CC128*Prices!$B$6+CC128</f>
        <v>483</v>
      </c>
      <c r="CE128" s="71">
        <f>ROUND(JO128/Prices!$B$27,0)</f>
        <v>454</v>
      </c>
      <c r="CF128" s="71">
        <f>CE128*Prices!$B$6+CE128</f>
        <v>522.1</v>
      </c>
      <c r="CG128" s="71">
        <f>ROUND(JQ128/Prices!$B$27,0)</f>
        <v>482</v>
      </c>
      <c r="CH128" s="71">
        <f>CG128*Prices!$B$6+CG128</f>
        <v>554.29999999999995</v>
      </c>
      <c r="CI128" s="71">
        <f>ROUND(JS128/Prices!$B$27,0)</f>
        <v>578</v>
      </c>
      <c r="CJ128" s="71">
        <f>CI128*Prices!$B$6+CI128</f>
        <v>664.7</v>
      </c>
      <c r="CK128" s="55"/>
      <c r="CL128" s="55"/>
      <c r="CM128" s="55"/>
      <c r="CN128" s="55"/>
      <c r="CO128" s="55"/>
      <c r="CP128" s="71">
        <f>ROUND(LW128/Prices!$B$27,0)</f>
        <v>296</v>
      </c>
      <c r="CQ128" s="71">
        <f>CP128*Prices!$B$6+CP128</f>
        <v>340.4</v>
      </c>
      <c r="CR128" s="71">
        <f>ROUND(LY128/Prices!$B$27,0)</f>
        <v>338</v>
      </c>
      <c r="CS128" s="71">
        <f>CR128*Prices!$B$6+CR128</f>
        <v>388.7</v>
      </c>
      <c r="CT128" s="71">
        <f>ROUND(MA128/Prices!$B$27,0)</f>
        <v>351</v>
      </c>
      <c r="CU128" s="71">
        <f>CT128*Prices!$B$6+CT128</f>
        <v>403.65</v>
      </c>
      <c r="CV128" s="71">
        <f>ROUND(MC128/Prices!$B$27,0)</f>
        <v>379</v>
      </c>
      <c r="CW128" s="71">
        <f>CV128*Prices!$B$6+CV128</f>
        <v>435.85</v>
      </c>
      <c r="CX128" s="71">
        <f>ROUND(ME128/Prices!$B$27,0)</f>
        <v>392</v>
      </c>
      <c r="CY128" s="71">
        <f>CX128*Prices!$B$6+CX128</f>
        <v>450.8</v>
      </c>
      <c r="CZ128" s="71">
        <f>ROUND(MG128/Prices!$B$27,0)</f>
        <v>426</v>
      </c>
      <c r="DA128" s="71">
        <f>CZ128*Prices!$B$6+CZ128</f>
        <v>489.9</v>
      </c>
      <c r="DB128" s="71">
        <f>ROUND(MI128/Prices!$B$27,0)</f>
        <v>454</v>
      </c>
      <c r="DC128" s="71">
        <f>DB128*Prices!$B$6+DB128</f>
        <v>522.1</v>
      </c>
      <c r="DD128" s="71">
        <f>ROUND(MK128/Prices!$B$27,0)</f>
        <v>550</v>
      </c>
      <c r="DE128" s="71">
        <f>DD128*Prices!$B$6+DD128</f>
        <v>632.5</v>
      </c>
      <c r="DK128" s="71">
        <f t="shared" si="113"/>
        <v>296</v>
      </c>
      <c r="DL128" s="71">
        <f t="shared" si="113"/>
        <v>340.4</v>
      </c>
      <c r="DM128" s="71">
        <f t="shared" ref="DM128:DU155" si="125">CR128</f>
        <v>338</v>
      </c>
      <c r="DN128" s="71">
        <f t="shared" si="125"/>
        <v>388.7</v>
      </c>
      <c r="DO128" s="71">
        <f t="shared" si="125"/>
        <v>351</v>
      </c>
      <c r="DP128" s="71">
        <f t="shared" si="125"/>
        <v>403.65</v>
      </c>
      <c r="DQ128" s="71">
        <f t="shared" si="125"/>
        <v>379</v>
      </c>
      <c r="DR128" s="71">
        <f t="shared" si="125"/>
        <v>435.85</v>
      </c>
      <c r="DS128" s="71">
        <f t="shared" si="125"/>
        <v>392</v>
      </c>
      <c r="DT128" s="71">
        <f t="shared" si="125"/>
        <v>450.8</v>
      </c>
      <c r="DU128" s="71">
        <f t="shared" si="125"/>
        <v>426</v>
      </c>
      <c r="DV128" s="71">
        <f t="shared" si="111"/>
        <v>489.9</v>
      </c>
      <c r="DW128" s="71">
        <f t="shared" si="111"/>
        <v>454</v>
      </c>
      <c r="DX128" s="71">
        <f t="shared" si="111"/>
        <v>522.1</v>
      </c>
      <c r="DY128" s="71">
        <f t="shared" si="111"/>
        <v>550</v>
      </c>
      <c r="DZ128" s="71">
        <f t="shared" si="111"/>
        <v>632.5</v>
      </c>
      <c r="EA128" s="55"/>
      <c r="EB128" s="55"/>
      <c r="EC128" s="72"/>
      <c r="ED128" s="72"/>
      <c r="EE128" s="72"/>
      <c r="EF128" s="72"/>
      <c r="EG128" s="72"/>
      <c r="EH128" s="72"/>
      <c r="EI128" s="55"/>
      <c r="EJ128" s="55"/>
      <c r="EK128" s="55"/>
      <c r="EL128" s="55"/>
      <c r="EM128" s="55"/>
      <c r="EN128" s="55"/>
      <c r="EO128" s="73"/>
      <c r="EP128" s="73"/>
      <c r="ER128" s="74">
        <v>18</v>
      </c>
      <c r="ES128" s="49">
        <v>24</v>
      </c>
      <c r="ET128" s="55">
        <f t="shared" si="114"/>
        <v>2</v>
      </c>
      <c r="EU128" s="55">
        <f t="shared" ref="EU128:EU133" si="126">ES128*34.5/144</f>
        <v>5.75</v>
      </c>
      <c r="EW128" s="75">
        <v>4</v>
      </c>
      <c r="EY128" s="75">
        <v>18</v>
      </c>
      <c r="EZ128" s="77">
        <f>(EY128*1.2)*(Prices!$B$5/32)</f>
        <v>26.999999999999996</v>
      </c>
      <c r="FA128" s="82">
        <f>(EY128*1.3)*(Prices!$B$4/32)</f>
        <v>58.500000000000007</v>
      </c>
      <c r="FB128" s="82">
        <f>EV128*Prices!$B$2+EW128*Prices!$B$3</f>
        <v>16.2</v>
      </c>
      <c r="FC128" s="79">
        <f>EU128*Prices!$B$9</f>
        <v>34.5</v>
      </c>
      <c r="FD128" s="80">
        <f t="shared" si="59"/>
        <v>136.20000000000002</v>
      </c>
      <c r="FE128" s="80">
        <f>EU128*Prices!$B$10</f>
        <v>51.75</v>
      </c>
      <c r="FF128" s="80">
        <f t="shared" si="60"/>
        <v>153.45000000000002</v>
      </c>
      <c r="FG128" s="80">
        <f>EU128*Prices!$B$11</f>
        <v>57.5</v>
      </c>
      <c r="FH128" s="80">
        <f t="shared" si="61"/>
        <v>159.20000000000002</v>
      </c>
      <c r="FI128" s="80">
        <f>EU128*Prices!$B$12</f>
        <v>69</v>
      </c>
      <c r="FJ128" s="80">
        <f t="shared" si="62"/>
        <v>170.70000000000002</v>
      </c>
      <c r="FK128" s="80">
        <f>EU128*Prices!$B$13</f>
        <v>74.75</v>
      </c>
      <c r="FL128" s="80">
        <f t="shared" si="63"/>
        <v>176.45000000000002</v>
      </c>
      <c r="FM128" s="80">
        <f>EU128*Prices!$B$14</f>
        <v>89.125</v>
      </c>
      <c r="FN128" s="80">
        <f t="shared" si="64"/>
        <v>190.82500000000002</v>
      </c>
      <c r="FO128" s="80">
        <f>EU128*Prices!$B$15</f>
        <v>100.625</v>
      </c>
      <c r="FP128" s="80">
        <f t="shared" si="65"/>
        <v>202.32500000000002</v>
      </c>
      <c r="FQ128" s="80">
        <f>EU128*Prices!$B$16</f>
        <v>140.875</v>
      </c>
      <c r="FR128" s="80">
        <f t="shared" si="66"/>
        <v>242.57499999999999</v>
      </c>
      <c r="FS128" s="80">
        <f>EU128*Prices!$B$17</f>
        <v>0</v>
      </c>
      <c r="FT128" s="80"/>
      <c r="FU128" s="80"/>
      <c r="FV128" s="80"/>
      <c r="FW128" s="80"/>
      <c r="FX128" s="80"/>
      <c r="FY128" s="80"/>
      <c r="FZ128" s="80"/>
      <c r="GA128" s="80"/>
      <c r="GB128" s="80"/>
      <c r="GC128" s="80"/>
      <c r="GD128" s="80"/>
      <c r="GE128" s="80"/>
      <c r="GF128" s="80"/>
      <c r="GG128" s="80"/>
      <c r="GH128" s="80"/>
      <c r="GP128" s="73"/>
      <c r="GR128" s="74">
        <v>18</v>
      </c>
      <c r="GS128" s="49">
        <v>24</v>
      </c>
      <c r="GT128" s="55">
        <f t="shared" si="115"/>
        <v>2</v>
      </c>
      <c r="GU128" s="55">
        <f t="shared" ref="GU128:GU133" si="127">GS128*34.5/144</f>
        <v>5.75</v>
      </c>
      <c r="GV128" s="75"/>
      <c r="GW128" s="75">
        <v>4</v>
      </c>
      <c r="GX128" s="76"/>
      <c r="GY128" s="75">
        <v>18</v>
      </c>
      <c r="GZ128" s="77">
        <f>(GY128*1.2)*(Prices!$B$5/32)</f>
        <v>26.999999999999996</v>
      </c>
      <c r="HA128" s="82">
        <f>(GY128*1.3)*(Prices!$C$4/32)</f>
        <v>46.800000000000004</v>
      </c>
      <c r="HB128" s="82">
        <f>GV128*Prices!$B$2+GW128*Prices!$B$3</f>
        <v>16.2</v>
      </c>
      <c r="HC128" s="79">
        <f>GU128*Prices!$B$9</f>
        <v>34.5</v>
      </c>
      <c r="HD128" s="80">
        <f t="shared" si="69"/>
        <v>124.5</v>
      </c>
      <c r="HE128" s="80">
        <f>GU128*Prices!$B$10</f>
        <v>51.75</v>
      </c>
      <c r="HF128" s="80">
        <f t="shared" si="70"/>
        <v>141.75</v>
      </c>
      <c r="HG128" s="80">
        <f>GU128*Prices!$B$11</f>
        <v>57.5</v>
      </c>
      <c r="HH128" s="80">
        <f t="shared" si="71"/>
        <v>147.5</v>
      </c>
      <c r="HI128" s="80">
        <f>GU128*Prices!$B$12</f>
        <v>69</v>
      </c>
      <c r="HJ128" s="80">
        <f t="shared" si="72"/>
        <v>159</v>
      </c>
      <c r="HK128" s="80">
        <f>GU128*Prices!$B$13</f>
        <v>74.75</v>
      </c>
      <c r="HL128" s="80">
        <f t="shared" si="73"/>
        <v>164.75</v>
      </c>
      <c r="HM128" s="80">
        <f>GU128*Prices!$B$14</f>
        <v>89.125</v>
      </c>
      <c r="HN128" s="80">
        <f t="shared" si="74"/>
        <v>179.125</v>
      </c>
      <c r="HO128" s="80">
        <f>GU128*Prices!$B$15</f>
        <v>100.625</v>
      </c>
      <c r="HP128" s="80">
        <f t="shared" si="75"/>
        <v>190.625</v>
      </c>
      <c r="HQ128" s="80">
        <f>GU128*Prices!$B$16</f>
        <v>140.875</v>
      </c>
      <c r="HR128" s="80">
        <f t="shared" si="76"/>
        <v>230.875</v>
      </c>
      <c r="HS128" s="80">
        <f>GU128*Prices!$B$17</f>
        <v>0</v>
      </c>
      <c r="HT128" s="80"/>
      <c r="HU128" s="80"/>
      <c r="HV128" s="80"/>
      <c r="HW128" s="80"/>
      <c r="HX128" s="80"/>
      <c r="HY128" s="80"/>
      <c r="HZ128" s="80"/>
      <c r="IA128" s="80"/>
      <c r="IB128" s="80"/>
      <c r="IC128" s="80"/>
      <c r="ID128" s="80"/>
      <c r="IE128" s="80"/>
      <c r="IF128" s="80"/>
      <c r="IG128" s="80"/>
      <c r="IH128" s="80"/>
      <c r="IP128" s="73"/>
      <c r="IQ128" s="73"/>
      <c r="IS128" s="74">
        <v>18</v>
      </c>
      <c r="IT128" s="49">
        <v>24</v>
      </c>
      <c r="IU128" s="55">
        <f t="shared" si="116"/>
        <v>2</v>
      </c>
      <c r="IV128" s="55">
        <f t="shared" ref="IV128:IV133" si="128">IT128*34.5/144</f>
        <v>5.75</v>
      </c>
      <c r="IW128" s="75"/>
      <c r="IX128" s="75">
        <v>4</v>
      </c>
      <c r="IY128" s="76">
        <f t="shared" si="118"/>
        <v>0</v>
      </c>
      <c r="IZ128" s="75">
        <v>18</v>
      </c>
      <c r="JA128" s="77">
        <f>(IZ128*1.2)*(Prices!$B$5/32)</f>
        <v>26.999999999999996</v>
      </c>
      <c r="JB128" s="82">
        <f>(IZ128*1.3)*(Prices!$B$4/32)</f>
        <v>58.500000000000007</v>
      </c>
      <c r="JC128" s="82">
        <f>IW128*Prices!$B$2+IX128*Prices!$B$3</f>
        <v>16.2</v>
      </c>
      <c r="JD128" s="79">
        <f>IV128*Prices!$B$9</f>
        <v>34.5</v>
      </c>
      <c r="JE128" s="80">
        <f t="shared" si="79"/>
        <v>136.20000000000002</v>
      </c>
      <c r="JF128" s="80">
        <f>IV128*Prices!$B$10</f>
        <v>51.75</v>
      </c>
      <c r="JG128" s="80">
        <f t="shared" si="80"/>
        <v>153.45000000000002</v>
      </c>
      <c r="JH128" s="80">
        <f>IV128*Prices!$B$11</f>
        <v>57.5</v>
      </c>
      <c r="JI128" s="80">
        <f t="shared" si="81"/>
        <v>159.20000000000002</v>
      </c>
      <c r="JJ128" s="80">
        <f>IV128*Prices!$B$12</f>
        <v>69</v>
      </c>
      <c r="JK128" s="80">
        <f t="shared" si="82"/>
        <v>170.70000000000002</v>
      </c>
      <c r="JL128" s="80">
        <f>IV128*Prices!$B$13</f>
        <v>74.75</v>
      </c>
      <c r="JM128" s="80">
        <f t="shared" si="83"/>
        <v>176.45000000000002</v>
      </c>
      <c r="JN128" s="80">
        <f>IV128*Prices!$B$14</f>
        <v>89.125</v>
      </c>
      <c r="JO128" s="80">
        <f t="shared" si="84"/>
        <v>190.82500000000002</v>
      </c>
      <c r="JP128" s="80">
        <f>IV128*Prices!$B$15</f>
        <v>100.625</v>
      </c>
      <c r="JQ128" s="80">
        <f t="shared" si="85"/>
        <v>202.32500000000002</v>
      </c>
      <c r="JR128" s="80">
        <f>IV128*Prices!$B$16</f>
        <v>140.875</v>
      </c>
      <c r="JS128" s="80">
        <f t="shared" si="86"/>
        <v>242.57499999999999</v>
      </c>
      <c r="JT128" s="80">
        <f>IV128*Prices!$B$17</f>
        <v>0</v>
      </c>
      <c r="JU128" s="80"/>
      <c r="JV128" s="80"/>
      <c r="JW128" s="80"/>
      <c r="JX128" s="80"/>
      <c r="JY128" s="80"/>
      <c r="JZ128" s="80"/>
      <c r="KA128" s="80"/>
      <c r="KB128" s="80"/>
      <c r="KC128" s="80"/>
      <c r="KD128" s="80"/>
      <c r="KE128" s="80"/>
      <c r="KF128" s="80"/>
      <c r="KG128" s="80"/>
      <c r="KH128" s="80"/>
      <c r="KI128" s="80"/>
      <c r="KJ128" s="80"/>
      <c r="KK128" s="80"/>
      <c r="KL128" s="80"/>
      <c r="KM128" s="80"/>
      <c r="KN128" s="80"/>
      <c r="KO128" s="80"/>
      <c r="KP128" s="80"/>
      <c r="KQ128" s="80"/>
      <c r="KR128" s="80"/>
      <c r="KS128" s="80"/>
      <c r="KT128" s="80"/>
      <c r="KU128" s="80"/>
      <c r="KV128" s="80"/>
      <c r="KW128" s="80"/>
      <c r="KX128" s="80"/>
      <c r="KY128" s="80"/>
      <c r="KZ128" s="80"/>
      <c r="LA128" s="197">
        <v>0</v>
      </c>
      <c r="LB128" s="200">
        <v>0</v>
      </c>
      <c r="LC128" s="82">
        <f t="shared" si="99"/>
        <v>52.199999999999996</v>
      </c>
      <c r="LD128" s="82">
        <f t="shared" si="100"/>
        <v>69.3</v>
      </c>
      <c r="LE128" s="82">
        <f t="shared" si="101"/>
        <v>11</v>
      </c>
      <c r="LF128" s="82">
        <f t="shared" si="102"/>
        <v>41.199999999999996</v>
      </c>
      <c r="LG128" s="80">
        <f t="shared" si="103"/>
        <v>58.3</v>
      </c>
      <c r="LH128" s="234">
        <f t="shared" si="104"/>
        <v>0</v>
      </c>
      <c r="LI128" s="73"/>
      <c r="LK128" s="74">
        <v>18</v>
      </c>
      <c r="LL128" s="49">
        <v>24</v>
      </c>
      <c r="LM128" s="55">
        <f t="shared" si="117"/>
        <v>2</v>
      </c>
      <c r="LN128" s="55">
        <f t="shared" ref="LN128:LN133" si="129">LL128*34.5/144</f>
        <v>5.75</v>
      </c>
      <c r="LO128" s="75"/>
      <c r="LP128" s="75">
        <v>4</v>
      </c>
      <c r="LQ128" s="76">
        <f t="shared" si="119"/>
        <v>0</v>
      </c>
      <c r="LR128" s="75">
        <v>18</v>
      </c>
      <c r="LS128" s="77">
        <f>(LR128*1.2)*(Prices!$B$5/32)</f>
        <v>26.999999999999996</v>
      </c>
      <c r="LT128" s="82">
        <f>(LR128*1.3)*(Prices!$C$4/32)</f>
        <v>46.800000000000004</v>
      </c>
      <c r="LU128" s="82">
        <f>LO128*Prices!$B$2+LP128*Prices!$B$3</f>
        <v>16.2</v>
      </c>
      <c r="LV128" s="79">
        <f>LN128*Prices!$B$9</f>
        <v>34.5</v>
      </c>
      <c r="LW128" s="80">
        <f t="shared" si="89"/>
        <v>124.5</v>
      </c>
      <c r="LX128" s="80">
        <f>LN128*Prices!$B$10</f>
        <v>51.75</v>
      </c>
      <c r="LY128" s="80">
        <f t="shared" si="90"/>
        <v>141.75</v>
      </c>
      <c r="LZ128" s="80">
        <f>LN128*Prices!$B$11</f>
        <v>57.5</v>
      </c>
      <c r="MA128" s="80">
        <f t="shared" si="91"/>
        <v>147.5</v>
      </c>
      <c r="MB128" s="80">
        <f>LN128*Prices!$B$12</f>
        <v>69</v>
      </c>
      <c r="MC128" s="80">
        <f t="shared" si="92"/>
        <v>159</v>
      </c>
      <c r="MD128" s="80">
        <f>LN128*Prices!$B$13</f>
        <v>74.75</v>
      </c>
      <c r="ME128" s="80">
        <f t="shared" si="93"/>
        <v>164.75</v>
      </c>
      <c r="MF128" s="80">
        <f>LN128*Prices!$B$14</f>
        <v>89.125</v>
      </c>
      <c r="MG128" s="80">
        <f t="shared" si="94"/>
        <v>179.125</v>
      </c>
      <c r="MH128" s="80">
        <f>LN128*Prices!$B$15</f>
        <v>100.625</v>
      </c>
      <c r="MI128" s="80">
        <f t="shared" si="95"/>
        <v>190.625</v>
      </c>
      <c r="MJ128" s="80">
        <f>LN128*Prices!$B$16</f>
        <v>140.875</v>
      </c>
      <c r="MK128" s="80">
        <f t="shared" si="96"/>
        <v>230.875</v>
      </c>
      <c r="ML128" s="80">
        <f>LN128*Prices!$B$17</f>
        <v>0</v>
      </c>
      <c r="MM128" s="80"/>
      <c r="MN128" s="80"/>
      <c r="MO128" s="80"/>
      <c r="MP128" s="80"/>
      <c r="MQ128" s="80"/>
      <c r="MR128" s="80"/>
      <c r="MS128" s="80"/>
      <c r="MT128" s="80"/>
      <c r="MU128" s="80"/>
      <c r="MV128" s="80"/>
      <c r="MW128" s="80"/>
      <c r="MX128" s="80"/>
      <c r="MY128" s="80"/>
      <c r="MZ128" s="80"/>
      <c r="NA128" s="80"/>
    </row>
    <row r="129" spans="1:365" ht="18" customHeight="1" x14ac:dyDescent="0.25">
      <c r="A129" s="171" t="s">
        <v>236</v>
      </c>
      <c r="B129" s="69" t="s">
        <v>93</v>
      </c>
      <c r="C129" s="69" t="str">
        <f t="shared" si="97"/>
        <v>Base Cab: 2 doors - 12"D  - No TOE (25" to 27")</v>
      </c>
      <c r="D129" s="70" t="s">
        <v>235</v>
      </c>
      <c r="E129" s="68" t="s">
        <v>107</v>
      </c>
      <c r="F129" s="268" t="s">
        <v>236</v>
      </c>
      <c r="G129" s="261">
        <f>ROUND(FD129/Prices!$B$27,0)</f>
        <v>357</v>
      </c>
      <c r="H129" s="71">
        <f>G129*Prices!$B$6+G129</f>
        <v>410.55</v>
      </c>
      <c r="I129" s="71">
        <f>ROUND(FF129/Prices!$B$27,0)</f>
        <v>403</v>
      </c>
      <c r="J129" s="71">
        <f>I129*Prices!$B$6+I129</f>
        <v>463.45</v>
      </c>
      <c r="K129" s="71">
        <f>ROUND(FH129/Prices!$B$27,0)</f>
        <v>419</v>
      </c>
      <c r="L129" s="71">
        <f>K129*Prices!$B$6+K129</f>
        <v>481.85</v>
      </c>
      <c r="M129" s="71">
        <f>ROUND(FJ129/Prices!$B$27,0)</f>
        <v>450</v>
      </c>
      <c r="N129" s="71">
        <f>M129*Prices!$B$6+M129</f>
        <v>517.5</v>
      </c>
      <c r="O129" s="71">
        <f>ROUND(FL129/Prices!$B$27,0)</f>
        <v>465</v>
      </c>
      <c r="P129" s="71">
        <f>O129*Prices!$B$6+O129</f>
        <v>534.75</v>
      </c>
      <c r="Q129" s="71">
        <f>ROUND(FN129/Prices!$B$27,0)</f>
        <v>503</v>
      </c>
      <c r="R129" s="71">
        <f>Q129*Prices!$B$6+Q129</f>
        <v>578.45000000000005</v>
      </c>
      <c r="S129" s="71">
        <f>ROUND(FP129/Prices!$B$27,0)</f>
        <v>534</v>
      </c>
      <c r="T129" s="71">
        <f>S129*Prices!$B$6+S129</f>
        <v>614.1</v>
      </c>
      <c r="U129" s="71">
        <f>ROUND(FR129/Prices!$B$27,0)</f>
        <v>642</v>
      </c>
      <c r="V129" s="71">
        <f>U129*Prices!$B$6+U129</f>
        <v>738.3</v>
      </c>
      <c r="W129" s="55"/>
      <c r="X129" s="55"/>
      <c r="Y129" s="55"/>
      <c r="Z129" s="55"/>
      <c r="AA129" s="55"/>
      <c r="AB129" s="71">
        <f>ROUND(HD129/Prices!$B$27,0)</f>
        <v>326</v>
      </c>
      <c r="AC129" s="71">
        <f>AB129*Prices!$B$6+AB129</f>
        <v>374.9</v>
      </c>
      <c r="AD129" s="71">
        <f>ROUND(HF129/Prices!$B$27,0)</f>
        <v>372</v>
      </c>
      <c r="AE129" s="71">
        <f>AD129*Prices!$B$6+AD129</f>
        <v>427.8</v>
      </c>
      <c r="AF129" s="71">
        <f>ROUND(HH129/Prices!$B$27,0)</f>
        <v>388</v>
      </c>
      <c r="AG129" s="71">
        <f>AF129*Prices!$B$6+AF129</f>
        <v>446.2</v>
      </c>
      <c r="AH129" s="71">
        <f>ROUND(HJ129/Prices!$B$27,0)</f>
        <v>419</v>
      </c>
      <c r="AI129" s="71">
        <f>AH129*Prices!$B$6+AH129</f>
        <v>481.85</v>
      </c>
      <c r="AJ129" s="71">
        <f>ROUND(HL129/Prices!$B$27,0)</f>
        <v>434</v>
      </c>
      <c r="AK129" s="71">
        <f>AJ129*Prices!$B$6+AJ129</f>
        <v>499.1</v>
      </c>
      <c r="AL129" s="71">
        <f>ROUND(HN129/Prices!$B$27,0)</f>
        <v>473</v>
      </c>
      <c r="AM129" s="71">
        <f>AL129*Prices!$B$6+AL129</f>
        <v>543.95000000000005</v>
      </c>
      <c r="AN129" s="71">
        <f>ROUND(HP129/Prices!$B$27,0)</f>
        <v>503</v>
      </c>
      <c r="AO129" s="71">
        <f>AN129*Prices!$B$6+AN129</f>
        <v>578.45000000000005</v>
      </c>
      <c r="AP129" s="71">
        <f>ROUND(HR129/Prices!$B$27,0)</f>
        <v>611</v>
      </c>
      <c r="AQ129" s="71">
        <f>AP129*Prices!$B$6+AP129</f>
        <v>702.65</v>
      </c>
      <c r="AW129" s="71">
        <f t="shared" ref="AW129:AX155" si="130">AB129</f>
        <v>326</v>
      </c>
      <c r="AX129" s="71">
        <f t="shared" si="130"/>
        <v>374.9</v>
      </c>
      <c r="AY129" s="71">
        <f t="shared" si="124"/>
        <v>372</v>
      </c>
      <c r="AZ129" s="71">
        <f t="shared" si="124"/>
        <v>427.8</v>
      </c>
      <c r="BA129" s="71">
        <f t="shared" si="124"/>
        <v>388</v>
      </c>
      <c r="BB129" s="71">
        <f t="shared" si="124"/>
        <v>446.2</v>
      </c>
      <c r="BC129" s="71">
        <f t="shared" si="124"/>
        <v>419</v>
      </c>
      <c r="BD129" s="71">
        <f t="shared" si="124"/>
        <v>481.85</v>
      </c>
      <c r="BE129" s="71">
        <f t="shared" si="124"/>
        <v>434</v>
      </c>
      <c r="BF129" s="71">
        <f t="shared" si="124"/>
        <v>499.1</v>
      </c>
      <c r="BG129" s="71">
        <f t="shared" si="124"/>
        <v>473</v>
      </c>
      <c r="BH129" s="71">
        <f t="shared" si="110"/>
        <v>543.95000000000005</v>
      </c>
      <c r="BI129" s="71">
        <f t="shared" si="110"/>
        <v>503</v>
      </c>
      <c r="BJ129" s="71">
        <f t="shared" si="110"/>
        <v>578.45000000000005</v>
      </c>
      <c r="BK129" s="71">
        <f t="shared" si="110"/>
        <v>611</v>
      </c>
      <c r="BL129" s="71">
        <f t="shared" si="110"/>
        <v>702.65</v>
      </c>
      <c r="BM129" s="55"/>
      <c r="BN129" s="72"/>
      <c r="BO129" s="72"/>
      <c r="BP129" s="72"/>
      <c r="BQ129" s="72"/>
      <c r="BR129" s="72"/>
      <c r="BS129" s="72"/>
      <c r="BT129" s="55"/>
      <c r="BU129" s="71">
        <f>ROUND(JE129/Prices!$B$27,0)</f>
        <v>357</v>
      </c>
      <c r="BV129" s="71">
        <f>BU129*Prices!$B$6+BU129</f>
        <v>410.55</v>
      </c>
      <c r="BW129" s="71">
        <f>ROUND(JG129/Prices!$B$27,0)</f>
        <v>403</v>
      </c>
      <c r="BX129" s="71">
        <f>BW129*Prices!$B$6+BW129</f>
        <v>463.45</v>
      </c>
      <c r="BY129" s="71">
        <f>ROUND(JI129/Prices!$B$27,0)</f>
        <v>419</v>
      </c>
      <c r="BZ129" s="71">
        <f>BY129*Prices!$B$6+BY129</f>
        <v>481.85</v>
      </c>
      <c r="CA129" s="71">
        <f>ROUND(JK129/Prices!$B$27,0)</f>
        <v>450</v>
      </c>
      <c r="CB129" s="71">
        <f>CA129*Prices!$B$6+CA129</f>
        <v>517.5</v>
      </c>
      <c r="CC129" s="71">
        <f>ROUND(JM129/Prices!$B$27,0)</f>
        <v>465</v>
      </c>
      <c r="CD129" s="71">
        <f>CC129*Prices!$B$6+CC129</f>
        <v>534.75</v>
      </c>
      <c r="CE129" s="71">
        <f>ROUND(JO129/Prices!$B$27,0)</f>
        <v>503</v>
      </c>
      <c r="CF129" s="71">
        <f>CE129*Prices!$B$6+CE129</f>
        <v>578.45000000000005</v>
      </c>
      <c r="CG129" s="71">
        <f>ROUND(JQ129/Prices!$B$27,0)</f>
        <v>534</v>
      </c>
      <c r="CH129" s="71">
        <f>CG129*Prices!$B$6+CG129</f>
        <v>614.1</v>
      </c>
      <c r="CI129" s="71">
        <f>ROUND(JS129/Prices!$B$27,0)</f>
        <v>642</v>
      </c>
      <c r="CJ129" s="71">
        <f>CI129*Prices!$B$6+CI129</f>
        <v>738.3</v>
      </c>
      <c r="CK129" s="55"/>
      <c r="CL129" s="55"/>
      <c r="CM129" s="55"/>
      <c r="CN129" s="55"/>
      <c r="CO129" s="55"/>
      <c r="CP129" s="71">
        <f>ROUND(LW129/Prices!$B$27,0)</f>
        <v>326</v>
      </c>
      <c r="CQ129" s="71">
        <f>CP129*Prices!$B$6+CP129</f>
        <v>374.9</v>
      </c>
      <c r="CR129" s="71">
        <f>ROUND(LY129/Prices!$B$27,0)</f>
        <v>372</v>
      </c>
      <c r="CS129" s="71">
        <f>CR129*Prices!$B$6+CR129</f>
        <v>427.8</v>
      </c>
      <c r="CT129" s="71">
        <f>ROUND(MA129/Prices!$B$27,0)</f>
        <v>388</v>
      </c>
      <c r="CU129" s="71">
        <f>CT129*Prices!$B$6+CT129</f>
        <v>446.2</v>
      </c>
      <c r="CV129" s="71">
        <f>ROUND(MC129/Prices!$B$27,0)</f>
        <v>419</v>
      </c>
      <c r="CW129" s="71">
        <f>CV129*Prices!$B$6+CV129</f>
        <v>481.85</v>
      </c>
      <c r="CX129" s="71">
        <f>ROUND(ME129/Prices!$B$27,0)</f>
        <v>434</v>
      </c>
      <c r="CY129" s="71">
        <f>CX129*Prices!$B$6+CX129</f>
        <v>499.1</v>
      </c>
      <c r="CZ129" s="71">
        <f>ROUND(MG129/Prices!$B$27,0)</f>
        <v>473</v>
      </c>
      <c r="DA129" s="71">
        <f>CZ129*Prices!$B$6+CZ129</f>
        <v>543.95000000000005</v>
      </c>
      <c r="DB129" s="71">
        <f>ROUND(MI129/Prices!$B$27,0)</f>
        <v>503</v>
      </c>
      <c r="DC129" s="71">
        <f>DB129*Prices!$B$6+DB129</f>
        <v>578.45000000000005</v>
      </c>
      <c r="DD129" s="71">
        <f>ROUND(MK129/Prices!$B$27,0)</f>
        <v>611</v>
      </c>
      <c r="DE129" s="71">
        <f>DD129*Prices!$B$6+DD129</f>
        <v>702.65</v>
      </c>
      <c r="DK129" s="71">
        <f t="shared" ref="DK129:DL155" si="131">CP129</f>
        <v>326</v>
      </c>
      <c r="DL129" s="71">
        <f t="shared" si="131"/>
        <v>374.9</v>
      </c>
      <c r="DM129" s="71">
        <f t="shared" si="125"/>
        <v>372</v>
      </c>
      <c r="DN129" s="71">
        <f t="shared" si="125"/>
        <v>427.8</v>
      </c>
      <c r="DO129" s="71">
        <f t="shared" si="125"/>
        <v>388</v>
      </c>
      <c r="DP129" s="71">
        <f t="shared" si="125"/>
        <v>446.2</v>
      </c>
      <c r="DQ129" s="71">
        <f t="shared" si="125"/>
        <v>419</v>
      </c>
      <c r="DR129" s="71">
        <f t="shared" si="125"/>
        <v>481.85</v>
      </c>
      <c r="DS129" s="71">
        <f t="shared" si="125"/>
        <v>434</v>
      </c>
      <c r="DT129" s="71">
        <f t="shared" si="125"/>
        <v>499.1</v>
      </c>
      <c r="DU129" s="71">
        <f t="shared" si="125"/>
        <v>473</v>
      </c>
      <c r="DV129" s="71">
        <f t="shared" si="111"/>
        <v>543.95000000000005</v>
      </c>
      <c r="DW129" s="71">
        <f t="shared" si="111"/>
        <v>503</v>
      </c>
      <c r="DX129" s="71">
        <f t="shared" si="111"/>
        <v>578.45000000000005</v>
      </c>
      <c r="DY129" s="71">
        <f t="shared" si="111"/>
        <v>611</v>
      </c>
      <c r="DZ129" s="71">
        <f t="shared" si="111"/>
        <v>702.65</v>
      </c>
      <c r="EA129" s="55"/>
      <c r="EB129" s="55"/>
      <c r="EC129" s="72"/>
      <c r="ED129" s="72"/>
      <c r="EE129" s="72"/>
      <c r="EF129" s="72"/>
      <c r="EG129" s="72"/>
      <c r="EH129" s="72"/>
      <c r="EI129" s="55"/>
      <c r="EJ129" s="55"/>
      <c r="EK129" s="55"/>
      <c r="EL129" s="55"/>
      <c r="EM129" s="55"/>
      <c r="EN129" s="55"/>
      <c r="EO129" s="73"/>
      <c r="EP129" s="73"/>
      <c r="ER129" s="74">
        <v>20</v>
      </c>
      <c r="ES129" s="49">
        <v>27</v>
      </c>
      <c r="ET129" s="55">
        <f t="shared" si="114"/>
        <v>2.25</v>
      </c>
      <c r="EU129" s="55">
        <f t="shared" si="126"/>
        <v>6.46875</v>
      </c>
      <c r="EW129" s="75">
        <v>4</v>
      </c>
      <c r="EY129" s="75">
        <v>20</v>
      </c>
      <c r="EZ129" s="77">
        <f>(EY129*1.2)*(Prices!$B$5/32)</f>
        <v>30</v>
      </c>
      <c r="FA129" s="82">
        <f>(EY129*1.3)*(Prices!$B$4/32)</f>
        <v>65</v>
      </c>
      <c r="FB129" s="82">
        <f>EV129*Prices!$B$2+EW129*Prices!$B$3</f>
        <v>16.2</v>
      </c>
      <c r="FC129" s="79">
        <f>EU129*Prices!$B$9</f>
        <v>38.8125</v>
      </c>
      <c r="FD129" s="80">
        <f t="shared" si="59"/>
        <v>150.01249999999999</v>
      </c>
      <c r="FE129" s="80">
        <f>EU129*Prices!$B$10</f>
        <v>58.21875</v>
      </c>
      <c r="FF129" s="80">
        <f t="shared" si="60"/>
        <v>169.41874999999999</v>
      </c>
      <c r="FG129" s="80">
        <f>EU129*Prices!$B$11</f>
        <v>64.6875</v>
      </c>
      <c r="FH129" s="80">
        <f t="shared" si="61"/>
        <v>175.88749999999999</v>
      </c>
      <c r="FI129" s="80">
        <f>EU129*Prices!$B$12</f>
        <v>77.625</v>
      </c>
      <c r="FJ129" s="80">
        <f t="shared" si="62"/>
        <v>188.82499999999999</v>
      </c>
      <c r="FK129" s="80">
        <f>EU129*Prices!$B$13</f>
        <v>84.09375</v>
      </c>
      <c r="FL129" s="80">
        <f t="shared" si="63"/>
        <v>195.29374999999999</v>
      </c>
      <c r="FM129" s="80">
        <f>EU129*Prices!$B$14</f>
        <v>100.265625</v>
      </c>
      <c r="FN129" s="80">
        <f t="shared" si="64"/>
        <v>211.46562499999999</v>
      </c>
      <c r="FO129" s="80">
        <f>EU129*Prices!$B$15</f>
        <v>113.203125</v>
      </c>
      <c r="FP129" s="80">
        <f t="shared" si="65"/>
        <v>224.40312499999999</v>
      </c>
      <c r="FQ129" s="80">
        <f>EU129*Prices!$B$16</f>
        <v>158.484375</v>
      </c>
      <c r="FR129" s="80">
        <f t="shared" si="66"/>
        <v>269.68437499999999</v>
      </c>
      <c r="FS129" s="80">
        <f>EU129*Prices!$B$17</f>
        <v>0</v>
      </c>
      <c r="FT129" s="80"/>
      <c r="FU129" s="80"/>
      <c r="FV129" s="80"/>
      <c r="FW129" s="80"/>
      <c r="FX129" s="80"/>
      <c r="FY129" s="80"/>
      <c r="FZ129" s="80"/>
      <c r="GA129" s="80"/>
      <c r="GB129" s="80"/>
      <c r="GC129" s="80"/>
      <c r="GD129" s="80"/>
      <c r="GE129" s="80"/>
      <c r="GF129" s="80"/>
      <c r="GG129" s="80"/>
      <c r="GH129" s="80"/>
      <c r="GP129" s="73"/>
      <c r="GR129" s="74">
        <v>20</v>
      </c>
      <c r="GS129" s="49">
        <v>27</v>
      </c>
      <c r="GT129" s="55">
        <f t="shared" si="115"/>
        <v>2.25</v>
      </c>
      <c r="GU129" s="55">
        <f t="shared" si="127"/>
        <v>6.46875</v>
      </c>
      <c r="GV129" s="75"/>
      <c r="GW129" s="75">
        <v>4</v>
      </c>
      <c r="GX129" s="76"/>
      <c r="GY129" s="75">
        <v>20</v>
      </c>
      <c r="GZ129" s="77">
        <f>(GY129*1.2)*(Prices!$B$5/32)</f>
        <v>30</v>
      </c>
      <c r="HA129" s="82">
        <f>(GY129*1.3)*(Prices!$C$4/32)</f>
        <v>52</v>
      </c>
      <c r="HB129" s="82">
        <f>GV129*Prices!$B$2+GW129*Prices!$B$3</f>
        <v>16.2</v>
      </c>
      <c r="HC129" s="79">
        <f>GU129*Prices!$B$9</f>
        <v>38.8125</v>
      </c>
      <c r="HD129" s="80">
        <f t="shared" si="69"/>
        <v>137.01249999999999</v>
      </c>
      <c r="HE129" s="80">
        <f>GU129*Prices!$B$10</f>
        <v>58.21875</v>
      </c>
      <c r="HF129" s="80">
        <f t="shared" si="70"/>
        <v>156.41874999999999</v>
      </c>
      <c r="HG129" s="80">
        <f>GU129*Prices!$B$11</f>
        <v>64.6875</v>
      </c>
      <c r="HH129" s="80">
        <f t="shared" si="71"/>
        <v>162.88749999999999</v>
      </c>
      <c r="HI129" s="80">
        <f>GU129*Prices!$B$12</f>
        <v>77.625</v>
      </c>
      <c r="HJ129" s="80">
        <f t="shared" si="72"/>
        <v>175.82499999999999</v>
      </c>
      <c r="HK129" s="80">
        <f>GU129*Prices!$B$13</f>
        <v>84.09375</v>
      </c>
      <c r="HL129" s="80">
        <f t="shared" si="73"/>
        <v>182.29374999999999</v>
      </c>
      <c r="HM129" s="80">
        <f>GU129*Prices!$B$14</f>
        <v>100.265625</v>
      </c>
      <c r="HN129" s="80">
        <f t="shared" si="74"/>
        <v>198.46562499999999</v>
      </c>
      <c r="HO129" s="80">
        <f>GU129*Prices!$B$15</f>
        <v>113.203125</v>
      </c>
      <c r="HP129" s="80">
        <f t="shared" si="75"/>
        <v>211.40312499999999</v>
      </c>
      <c r="HQ129" s="80">
        <f>GU129*Prices!$B$16</f>
        <v>158.484375</v>
      </c>
      <c r="HR129" s="80">
        <f t="shared" si="76"/>
        <v>256.68437499999999</v>
      </c>
      <c r="HS129" s="80">
        <f>GU129*Prices!$B$17</f>
        <v>0</v>
      </c>
      <c r="HT129" s="80"/>
      <c r="HU129" s="80"/>
      <c r="HV129" s="80"/>
      <c r="HW129" s="80"/>
      <c r="HX129" s="80"/>
      <c r="HY129" s="80"/>
      <c r="HZ129" s="80"/>
      <c r="IA129" s="80"/>
      <c r="IB129" s="80"/>
      <c r="IC129" s="80"/>
      <c r="ID129" s="80"/>
      <c r="IE129" s="80"/>
      <c r="IF129" s="80"/>
      <c r="IG129" s="80"/>
      <c r="IH129" s="80"/>
      <c r="IP129" s="73"/>
      <c r="IQ129" s="73"/>
      <c r="IS129" s="74">
        <v>20</v>
      </c>
      <c r="IT129" s="49">
        <v>27</v>
      </c>
      <c r="IU129" s="55">
        <f t="shared" si="116"/>
        <v>2.25</v>
      </c>
      <c r="IV129" s="55">
        <f t="shared" si="128"/>
        <v>6.46875</v>
      </c>
      <c r="IW129" s="75"/>
      <c r="IX129" s="75">
        <v>4</v>
      </c>
      <c r="IY129" s="76">
        <f t="shared" si="118"/>
        <v>0</v>
      </c>
      <c r="IZ129" s="75">
        <v>20</v>
      </c>
      <c r="JA129" s="77">
        <f>(IZ129*1.2)*(Prices!$B$5/32)</f>
        <v>30</v>
      </c>
      <c r="JB129" s="82">
        <f>(IZ129*1.3)*(Prices!$B$4/32)</f>
        <v>65</v>
      </c>
      <c r="JC129" s="82">
        <f>IW129*Prices!$B$2+IX129*Prices!$B$3</f>
        <v>16.2</v>
      </c>
      <c r="JD129" s="79">
        <f>IV129*Prices!$B$9</f>
        <v>38.8125</v>
      </c>
      <c r="JE129" s="80">
        <f t="shared" si="79"/>
        <v>150.01249999999999</v>
      </c>
      <c r="JF129" s="80">
        <f>IV129*Prices!$B$10</f>
        <v>58.21875</v>
      </c>
      <c r="JG129" s="80">
        <f t="shared" si="80"/>
        <v>169.41874999999999</v>
      </c>
      <c r="JH129" s="80">
        <f>IV129*Prices!$B$11</f>
        <v>64.6875</v>
      </c>
      <c r="JI129" s="80">
        <f t="shared" si="81"/>
        <v>175.88749999999999</v>
      </c>
      <c r="JJ129" s="80">
        <f>IV129*Prices!$B$12</f>
        <v>77.625</v>
      </c>
      <c r="JK129" s="80">
        <f t="shared" si="82"/>
        <v>188.82499999999999</v>
      </c>
      <c r="JL129" s="80">
        <f>IV129*Prices!$B$13</f>
        <v>84.09375</v>
      </c>
      <c r="JM129" s="80">
        <f t="shared" si="83"/>
        <v>195.29374999999999</v>
      </c>
      <c r="JN129" s="80">
        <f>IV129*Prices!$B$14</f>
        <v>100.265625</v>
      </c>
      <c r="JO129" s="80">
        <f t="shared" si="84"/>
        <v>211.46562499999999</v>
      </c>
      <c r="JP129" s="80">
        <f>IV129*Prices!$B$15</f>
        <v>113.203125</v>
      </c>
      <c r="JQ129" s="80">
        <f t="shared" si="85"/>
        <v>224.40312499999999</v>
      </c>
      <c r="JR129" s="80">
        <f>IV129*Prices!$B$16</f>
        <v>158.484375</v>
      </c>
      <c r="JS129" s="80">
        <f t="shared" si="86"/>
        <v>269.68437499999999</v>
      </c>
      <c r="JT129" s="80">
        <f>IV129*Prices!$B$17</f>
        <v>0</v>
      </c>
      <c r="JU129" s="80"/>
      <c r="JV129" s="80"/>
      <c r="JW129" s="80"/>
      <c r="JX129" s="80"/>
      <c r="JY129" s="80"/>
      <c r="JZ129" s="80"/>
      <c r="KA129" s="80"/>
      <c r="KB129" s="80"/>
      <c r="KC129" s="80"/>
      <c r="KD129" s="80"/>
      <c r="KE129" s="80"/>
      <c r="KF129" s="80"/>
      <c r="KG129" s="80"/>
      <c r="KH129" s="80"/>
      <c r="KI129" s="80"/>
      <c r="KJ129" s="80"/>
      <c r="KK129" s="80"/>
      <c r="KL129" s="80"/>
      <c r="KM129" s="80"/>
      <c r="KN129" s="80"/>
      <c r="KO129" s="80"/>
      <c r="KP129" s="80"/>
      <c r="KQ129" s="80"/>
      <c r="KR129" s="80"/>
      <c r="KS129" s="80"/>
      <c r="KT129" s="80"/>
      <c r="KU129" s="80"/>
      <c r="KV129" s="80"/>
      <c r="KW129" s="80"/>
      <c r="KX129" s="80"/>
      <c r="KY129" s="80"/>
      <c r="KZ129" s="80"/>
      <c r="LA129" s="197">
        <v>0</v>
      </c>
      <c r="LB129" s="200">
        <v>0</v>
      </c>
      <c r="LC129" s="82">
        <f t="shared" si="99"/>
        <v>55.679999999999993</v>
      </c>
      <c r="LD129" s="82">
        <f t="shared" si="100"/>
        <v>73.92</v>
      </c>
      <c r="LE129" s="82">
        <f t="shared" si="101"/>
        <v>12.375</v>
      </c>
      <c r="LF129" s="82">
        <f t="shared" si="102"/>
        <v>43.304999999999993</v>
      </c>
      <c r="LG129" s="80">
        <f t="shared" si="103"/>
        <v>61.545000000000002</v>
      </c>
      <c r="LH129" s="234">
        <f t="shared" si="104"/>
        <v>0</v>
      </c>
      <c r="LI129" s="73"/>
      <c r="LK129" s="74">
        <v>20</v>
      </c>
      <c r="LL129" s="49">
        <v>27</v>
      </c>
      <c r="LM129" s="55">
        <f t="shared" si="117"/>
        <v>2.25</v>
      </c>
      <c r="LN129" s="55">
        <f t="shared" si="129"/>
        <v>6.46875</v>
      </c>
      <c r="LO129" s="75"/>
      <c r="LP129" s="75">
        <v>4</v>
      </c>
      <c r="LQ129" s="76">
        <f t="shared" si="119"/>
        <v>0</v>
      </c>
      <c r="LR129" s="75">
        <v>20</v>
      </c>
      <c r="LS129" s="77">
        <f>(LR129*1.2)*(Prices!$B$5/32)</f>
        <v>30</v>
      </c>
      <c r="LT129" s="82">
        <f>(LR129*1.3)*(Prices!$C$4/32)</f>
        <v>52</v>
      </c>
      <c r="LU129" s="82">
        <f>LO129*Prices!$B$2+LP129*Prices!$B$3</f>
        <v>16.2</v>
      </c>
      <c r="LV129" s="79">
        <f>LN129*Prices!$B$9</f>
        <v>38.8125</v>
      </c>
      <c r="LW129" s="80">
        <f t="shared" si="89"/>
        <v>137.01249999999999</v>
      </c>
      <c r="LX129" s="80">
        <f>LN129*Prices!$B$10</f>
        <v>58.21875</v>
      </c>
      <c r="LY129" s="80">
        <f t="shared" si="90"/>
        <v>156.41874999999999</v>
      </c>
      <c r="LZ129" s="80">
        <f>LN129*Prices!$B$11</f>
        <v>64.6875</v>
      </c>
      <c r="MA129" s="80">
        <f t="shared" si="91"/>
        <v>162.88749999999999</v>
      </c>
      <c r="MB129" s="80">
        <f>LN129*Prices!$B$12</f>
        <v>77.625</v>
      </c>
      <c r="MC129" s="80">
        <f t="shared" si="92"/>
        <v>175.82499999999999</v>
      </c>
      <c r="MD129" s="80">
        <f>LN129*Prices!$B$13</f>
        <v>84.09375</v>
      </c>
      <c r="ME129" s="80">
        <f t="shared" si="93"/>
        <v>182.29374999999999</v>
      </c>
      <c r="MF129" s="80">
        <f>LN129*Prices!$B$14</f>
        <v>100.265625</v>
      </c>
      <c r="MG129" s="80">
        <f t="shared" si="94"/>
        <v>198.46562499999999</v>
      </c>
      <c r="MH129" s="80">
        <f>LN129*Prices!$B$15</f>
        <v>113.203125</v>
      </c>
      <c r="MI129" s="80">
        <f t="shared" si="95"/>
        <v>211.40312499999999</v>
      </c>
      <c r="MJ129" s="80">
        <f>LN129*Prices!$B$16</f>
        <v>158.484375</v>
      </c>
      <c r="MK129" s="80">
        <f t="shared" si="96"/>
        <v>256.68437499999999</v>
      </c>
      <c r="ML129" s="80">
        <f>LN129*Prices!$B$17</f>
        <v>0</v>
      </c>
      <c r="MM129" s="80"/>
      <c r="MN129" s="80"/>
      <c r="MO129" s="80"/>
      <c r="MP129" s="80"/>
      <c r="MQ129" s="80"/>
      <c r="MR129" s="80"/>
      <c r="MS129" s="80"/>
      <c r="MT129" s="80"/>
      <c r="MU129" s="80"/>
      <c r="MV129" s="80"/>
      <c r="MW129" s="80"/>
      <c r="MX129" s="80"/>
      <c r="MY129" s="80"/>
      <c r="MZ129" s="80"/>
      <c r="NA129" s="80"/>
    </row>
    <row r="130" spans="1:365" ht="18" customHeight="1" x14ac:dyDescent="0.25">
      <c r="A130" s="171" t="s">
        <v>237</v>
      </c>
      <c r="B130" s="69" t="s">
        <v>93</v>
      </c>
      <c r="C130" s="69" t="str">
        <f t="shared" si="97"/>
        <v>Base Cab: 2 doors - 12"D  - No TOE (28" to 30")</v>
      </c>
      <c r="D130" s="70" t="s">
        <v>235</v>
      </c>
      <c r="E130" s="68" t="s">
        <v>109</v>
      </c>
      <c r="F130" s="268" t="s">
        <v>237</v>
      </c>
      <c r="G130" s="261">
        <f>ROUND(FD130/Prices!$B$27,0)</f>
        <v>384</v>
      </c>
      <c r="H130" s="71">
        <f>G130*Prices!$B$6+G130</f>
        <v>441.6</v>
      </c>
      <c r="I130" s="71">
        <f>ROUND(FF130/Prices!$B$27,0)</f>
        <v>436</v>
      </c>
      <c r="J130" s="71">
        <f>I130*Prices!$B$6+I130</f>
        <v>501.4</v>
      </c>
      <c r="K130" s="71">
        <f>ROUND(FH130/Prices!$B$27,0)</f>
        <v>453</v>
      </c>
      <c r="L130" s="71">
        <f>K130*Prices!$B$6+K130</f>
        <v>520.95000000000005</v>
      </c>
      <c r="M130" s="71">
        <f>ROUND(FJ130/Prices!$B$27,0)</f>
        <v>487</v>
      </c>
      <c r="N130" s="71">
        <f>M130*Prices!$B$6+M130</f>
        <v>560.04999999999995</v>
      </c>
      <c r="O130" s="71">
        <f>ROUND(FL130/Prices!$B$27,0)</f>
        <v>504</v>
      </c>
      <c r="P130" s="71">
        <f>O130*Prices!$B$6+O130</f>
        <v>579.6</v>
      </c>
      <c r="Q130" s="71">
        <f>ROUND(FN130/Prices!$B$27,0)</f>
        <v>547</v>
      </c>
      <c r="R130" s="71">
        <f>Q130*Prices!$B$6+Q130</f>
        <v>629.04999999999995</v>
      </c>
      <c r="S130" s="71">
        <f>ROUND(FP130/Prices!$B$27,0)</f>
        <v>581</v>
      </c>
      <c r="T130" s="71">
        <f>S130*Prices!$B$6+S130</f>
        <v>668.15</v>
      </c>
      <c r="U130" s="71">
        <f>ROUND(FR130/Prices!$B$27,0)</f>
        <v>701</v>
      </c>
      <c r="V130" s="71">
        <f>U130*Prices!$B$6+U130</f>
        <v>806.15</v>
      </c>
      <c r="W130" s="55"/>
      <c r="X130" s="55"/>
      <c r="Y130" s="55"/>
      <c r="Z130" s="55"/>
      <c r="AA130" s="55"/>
      <c r="AB130" s="71">
        <f>ROUND(HD130/Prices!$B$27,0)</f>
        <v>351</v>
      </c>
      <c r="AC130" s="71">
        <f>AB130*Prices!$B$6+AB130</f>
        <v>403.65</v>
      </c>
      <c r="AD130" s="71">
        <f>ROUND(HF130/Prices!$B$27,0)</f>
        <v>402</v>
      </c>
      <c r="AE130" s="71">
        <f>AD130*Prices!$B$6+AD130</f>
        <v>462.3</v>
      </c>
      <c r="AF130" s="71">
        <f>ROUND(HH130/Prices!$B$27,0)</f>
        <v>420</v>
      </c>
      <c r="AG130" s="71">
        <f>AF130*Prices!$B$6+AF130</f>
        <v>483</v>
      </c>
      <c r="AH130" s="71">
        <f>ROUND(HJ130/Prices!$B$27,0)</f>
        <v>454</v>
      </c>
      <c r="AI130" s="71">
        <f>AH130*Prices!$B$6+AH130</f>
        <v>522.1</v>
      </c>
      <c r="AJ130" s="71">
        <f>ROUND(HL130/Prices!$B$27,0)</f>
        <v>471</v>
      </c>
      <c r="AK130" s="71">
        <f>AJ130*Prices!$B$6+AJ130</f>
        <v>541.65</v>
      </c>
      <c r="AL130" s="71">
        <f>ROUND(HN130/Prices!$B$27,0)</f>
        <v>514</v>
      </c>
      <c r="AM130" s="71">
        <f>AL130*Prices!$B$6+AL130</f>
        <v>591.1</v>
      </c>
      <c r="AN130" s="71">
        <f>ROUND(HP130/Prices!$B$27,0)</f>
        <v>548</v>
      </c>
      <c r="AO130" s="71">
        <f>AN130*Prices!$B$6+AN130</f>
        <v>630.20000000000005</v>
      </c>
      <c r="AP130" s="71">
        <f>ROUND(HR130/Prices!$B$27,0)</f>
        <v>668</v>
      </c>
      <c r="AQ130" s="71">
        <f>AP130*Prices!$B$6+AP130</f>
        <v>768.2</v>
      </c>
      <c r="AW130" s="71">
        <f t="shared" si="130"/>
        <v>351</v>
      </c>
      <c r="AX130" s="71">
        <f t="shared" si="130"/>
        <v>403.65</v>
      </c>
      <c r="AY130" s="71">
        <f t="shared" si="124"/>
        <v>402</v>
      </c>
      <c r="AZ130" s="71">
        <f t="shared" si="124"/>
        <v>462.3</v>
      </c>
      <c r="BA130" s="71">
        <f t="shared" si="124"/>
        <v>420</v>
      </c>
      <c r="BB130" s="71">
        <f t="shared" si="124"/>
        <v>483</v>
      </c>
      <c r="BC130" s="71">
        <f t="shared" si="124"/>
        <v>454</v>
      </c>
      <c r="BD130" s="71">
        <f t="shared" si="124"/>
        <v>522.1</v>
      </c>
      <c r="BE130" s="71">
        <f t="shared" si="124"/>
        <v>471</v>
      </c>
      <c r="BF130" s="71">
        <f t="shared" si="124"/>
        <v>541.65</v>
      </c>
      <c r="BG130" s="71">
        <f t="shared" si="124"/>
        <v>514</v>
      </c>
      <c r="BH130" s="71">
        <f t="shared" si="110"/>
        <v>591.1</v>
      </c>
      <c r="BI130" s="71">
        <f t="shared" si="110"/>
        <v>548</v>
      </c>
      <c r="BJ130" s="71">
        <f t="shared" si="110"/>
        <v>630.20000000000005</v>
      </c>
      <c r="BK130" s="71">
        <f t="shared" si="110"/>
        <v>668</v>
      </c>
      <c r="BL130" s="71">
        <f t="shared" si="110"/>
        <v>768.2</v>
      </c>
      <c r="BM130" s="55"/>
      <c r="BN130" s="72"/>
      <c r="BO130" s="72"/>
      <c r="BP130" s="72"/>
      <c r="BQ130" s="72"/>
      <c r="BR130" s="72"/>
      <c r="BS130" s="72"/>
      <c r="BT130" s="55"/>
      <c r="BU130" s="71">
        <f>ROUND(JE130/Prices!$B$27,0)</f>
        <v>384</v>
      </c>
      <c r="BV130" s="71">
        <f>BU130*Prices!$B$6+BU130</f>
        <v>441.6</v>
      </c>
      <c r="BW130" s="71">
        <f>ROUND(JG130/Prices!$B$27,0)</f>
        <v>436</v>
      </c>
      <c r="BX130" s="71">
        <f>BW130*Prices!$B$6+BW130</f>
        <v>501.4</v>
      </c>
      <c r="BY130" s="71">
        <f>ROUND(JI130/Prices!$B$27,0)</f>
        <v>453</v>
      </c>
      <c r="BZ130" s="71">
        <f>BY130*Prices!$B$6+BY130</f>
        <v>520.95000000000005</v>
      </c>
      <c r="CA130" s="71">
        <f>ROUND(JK130/Prices!$B$27,0)</f>
        <v>487</v>
      </c>
      <c r="CB130" s="71">
        <f>CA130*Prices!$B$6+CA130</f>
        <v>560.04999999999995</v>
      </c>
      <c r="CC130" s="71">
        <f>ROUND(JM130/Prices!$B$27,0)</f>
        <v>504</v>
      </c>
      <c r="CD130" s="71">
        <f>CC130*Prices!$B$6+CC130</f>
        <v>579.6</v>
      </c>
      <c r="CE130" s="71">
        <f>ROUND(JO130/Prices!$B$27,0)</f>
        <v>547</v>
      </c>
      <c r="CF130" s="71">
        <f>CE130*Prices!$B$6+CE130</f>
        <v>629.04999999999995</v>
      </c>
      <c r="CG130" s="71">
        <f>ROUND(JQ130/Prices!$B$27,0)</f>
        <v>581</v>
      </c>
      <c r="CH130" s="71">
        <f>CG130*Prices!$B$6+CG130</f>
        <v>668.15</v>
      </c>
      <c r="CI130" s="71">
        <f>ROUND(JS130/Prices!$B$27,0)</f>
        <v>701</v>
      </c>
      <c r="CJ130" s="71">
        <f>CI130*Prices!$B$6+CI130</f>
        <v>806.15</v>
      </c>
      <c r="CK130" s="55"/>
      <c r="CL130" s="55"/>
      <c r="CM130" s="55"/>
      <c r="CN130" s="55"/>
      <c r="CO130" s="55"/>
      <c r="CP130" s="71">
        <f>ROUND(LW130/Prices!$B$27,0)</f>
        <v>351</v>
      </c>
      <c r="CQ130" s="71">
        <f>CP130*Prices!$B$6+CP130</f>
        <v>403.65</v>
      </c>
      <c r="CR130" s="71">
        <f>ROUND(LY130/Prices!$B$27,0)</f>
        <v>402</v>
      </c>
      <c r="CS130" s="71">
        <f>CR130*Prices!$B$6+CR130</f>
        <v>462.3</v>
      </c>
      <c r="CT130" s="71">
        <f>ROUND(MA130/Prices!$B$27,0)</f>
        <v>420</v>
      </c>
      <c r="CU130" s="71">
        <f>CT130*Prices!$B$6+CT130</f>
        <v>483</v>
      </c>
      <c r="CV130" s="71">
        <f>ROUND(MC130/Prices!$B$27,0)</f>
        <v>454</v>
      </c>
      <c r="CW130" s="71">
        <f>CV130*Prices!$B$6+CV130</f>
        <v>522.1</v>
      </c>
      <c r="CX130" s="71">
        <f>ROUND(ME130/Prices!$B$27,0)</f>
        <v>471</v>
      </c>
      <c r="CY130" s="71">
        <f>CX130*Prices!$B$6+CX130</f>
        <v>541.65</v>
      </c>
      <c r="CZ130" s="71">
        <f>ROUND(MG130/Prices!$B$27,0)</f>
        <v>514</v>
      </c>
      <c r="DA130" s="71">
        <f>CZ130*Prices!$B$6+CZ130</f>
        <v>591.1</v>
      </c>
      <c r="DB130" s="71">
        <f>ROUND(MI130/Prices!$B$27,0)</f>
        <v>548</v>
      </c>
      <c r="DC130" s="71">
        <f>DB130*Prices!$B$6+DB130</f>
        <v>630.20000000000005</v>
      </c>
      <c r="DD130" s="71">
        <f>ROUND(MK130/Prices!$B$27,0)</f>
        <v>668</v>
      </c>
      <c r="DE130" s="71">
        <f>DD130*Prices!$B$6+DD130</f>
        <v>768.2</v>
      </c>
      <c r="DK130" s="71">
        <f t="shared" si="131"/>
        <v>351</v>
      </c>
      <c r="DL130" s="71">
        <f t="shared" si="131"/>
        <v>403.65</v>
      </c>
      <c r="DM130" s="71">
        <f t="shared" si="125"/>
        <v>402</v>
      </c>
      <c r="DN130" s="71">
        <f t="shared" si="125"/>
        <v>462.3</v>
      </c>
      <c r="DO130" s="71">
        <f t="shared" si="125"/>
        <v>420</v>
      </c>
      <c r="DP130" s="71">
        <f t="shared" si="125"/>
        <v>483</v>
      </c>
      <c r="DQ130" s="71">
        <f t="shared" si="125"/>
        <v>454</v>
      </c>
      <c r="DR130" s="71">
        <f t="shared" si="125"/>
        <v>522.1</v>
      </c>
      <c r="DS130" s="71">
        <f t="shared" si="125"/>
        <v>471</v>
      </c>
      <c r="DT130" s="71">
        <f t="shared" si="125"/>
        <v>541.65</v>
      </c>
      <c r="DU130" s="71">
        <f t="shared" si="125"/>
        <v>514</v>
      </c>
      <c r="DV130" s="71">
        <f t="shared" si="111"/>
        <v>591.1</v>
      </c>
      <c r="DW130" s="71">
        <f t="shared" si="111"/>
        <v>548</v>
      </c>
      <c r="DX130" s="71">
        <f t="shared" si="111"/>
        <v>630.20000000000005</v>
      </c>
      <c r="DY130" s="71">
        <f t="shared" si="111"/>
        <v>668</v>
      </c>
      <c r="DZ130" s="71">
        <f t="shared" si="111"/>
        <v>768.2</v>
      </c>
      <c r="EA130" s="55"/>
      <c r="EB130" s="55"/>
      <c r="EC130" s="72"/>
      <c r="ED130" s="72"/>
      <c r="EE130" s="72"/>
      <c r="EF130" s="72"/>
      <c r="EG130" s="72"/>
      <c r="EH130" s="72"/>
      <c r="EI130" s="55"/>
      <c r="EJ130" s="55"/>
      <c r="EK130" s="55"/>
      <c r="EL130" s="55"/>
      <c r="EM130" s="55"/>
      <c r="EN130" s="55"/>
      <c r="EO130" s="73"/>
      <c r="EP130" s="73"/>
      <c r="ER130" s="74">
        <v>21.5</v>
      </c>
      <c r="ES130" s="49">
        <v>30</v>
      </c>
      <c r="ET130" s="55">
        <f t="shared" si="114"/>
        <v>2.5</v>
      </c>
      <c r="EU130" s="55">
        <f t="shared" si="126"/>
        <v>7.1875</v>
      </c>
      <c r="EW130" s="75">
        <v>4</v>
      </c>
      <c r="EY130" s="75">
        <v>21.5</v>
      </c>
      <c r="EZ130" s="77">
        <f>(EY130*1.2)*(Prices!$B$5/32)</f>
        <v>32.25</v>
      </c>
      <c r="FA130" s="82">
        <f>(EY130*1.3)*(Prices!$B$4/32)</f>
        <v>69.875</v>
      </c>
      <c r="FB130" s="82">
        <f>EV130*Prices!$B$2+EW130*Prices!$B$3</f>
        <v>16.2</v>
      </c>
      <c r="FC130" s="79">
        <f>EU130*Prices!$B$9</f>
        <v>43.125</v>
      </c>
      <c r="FD130" s="80">
        <f t="shared" si="59"/>
        <v>161.44999999999999</v>
      </c>
      <c r="FE130" s="80">
        <f>EU130*Prices!$B$10</f>
        <v>64.6875</v>
      </c>
      <c r="FF130" s="80">
        <f t="shared" si="60"/>
        <v>183.01249999999999</v>
      </c>
      <c r="FG130" s="80">
        <f>EU130*Prices!$B$11</f>
        <v>71.875</v>
      </c>
      <c r="FH130" s="80">
        <f t="shared" si="61"/>
        <v>190.2</v>
      </c>
      <c r="FI130" s="80">
        <f>EU130*Prices!$B$12</f>
        <v>86.25</v>
      </c>
      <c r="FJ130" s="80">
        <f t="shared" si="62"/>
        <v>204.57499999999999</v>
      </c>
      <c r="FK130" s="80">
        <f>EU130*Prices!$B$13</f>
        <v>93.4375</v>
      </c>
      <c r="FL130" s="80">
        <f t="shared" si="63"/>
        <v>211.76249999999999</v>
      </c>
      <c r="FM130" s="80">
        <f>EU130*Prices!$B$14</f>
        <v>111.40625</v>
      </c>
      <c r="FN130" s="80">
        <f t="shared" si="64"/>
        <v>229.73124999999999</v>
      </c>
      <c r="FO130" s="80">
        <f>EU130*Prices!$B$15</f>
        <v>125.78125</v>
      </c>
      <c r="FP130" s="80">
        <f t="shared" si="65"/>
        <v>244.10624999999999</v>
      </c>
      <c r="FQ130" s="80">
        <f>EU130*Prices!$B$16</f>
        <v>176.09375</v>
      </c>
      <c r="FR130" s="80">
        <f t="shared" si="66"/>
        <v>294.41874999999999</v>
      </c>
      <c r="FS130" s="80">
        <f>EU130*Prices!$B$17</f>
        <v>0</v>
      </c>
      <c r="FT130" s="80"/>
      <c r="FU130" s="80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80"/>
      <c r="GH130" s="80"/>
      <c r="GP130" s="73"/>
      <c r="GR130" s="74">
        <v>21.5</v>
      </c>
      <c r="GS130" s="49">
        <v>30</v>
      </c>
      <c r="GT130" s="55">
        <f t="shared" si="115"/>
        <v>2.5</v>
      </c>
      <c r="GU130" s="55">
        <f t="shared" si="127"/>
        <v>7.1875</v>
      </c>
      <c r="GV130" s="75"/>
      <c r="GW130" s="75">
        <v>4</v>
      </c>
      <c r="GX130" s="76"/>
      <c r="GY130" s="75">
        <v>21.5</v>
      </c>
      <c r="GZ130" s="77">
        <f>(GY130*1.2)*(Prices!$B$5/32)</f>
        <v>32.25</v>
      </c>
      <c r="HA130" s="82">
        <f>(GY130*1.3)*(Prices!$C$4/32)</f>
        <v>55.9</v>
      </c>
      <c r="HB130" s="82">
        <f>GV130*Prices!$B$2+GW130*Prices!$B$3</f>
        <v>16.2</v>
      </c>
      <c r="HC130" s="79">
        <f>GU130*Prices!$B$9</f>
        <v>43.125</v>
      </c>
      <c r="HD130" s="80">
        <f t="shared" si="69"/>
        <v>147.47499999999999</v>
      </c>
      <c r="HE130" s="80">
        <f>GU130*Prices!$B$10</f>
        <v>64.6875</v>
      </c>
      <c r="HF130" s="80">
        <f t="shared" si="70"/>
        <v>169.03749999999999</v>
      </c>
      <c r="HG130" s="80">
        <f>GU130*Prices!$B$11</f>
        <v>71.875</v>
      </c>
      <c r="HH130" s="80">
        <f t="shared" si="71"/>
        <v>176.22499999999999</v>
      </c>
      <c r="HI130" s="80">
        <f>GU130*Prices!$B$12</f>
        <v>86.25</v>
      </c>
      <c r="HJ130" s="80">
        <f t="shared" si="72"/>
        <v>190.6</v>
      </c>
      <c r="HK130" s="80">
        <f>GU130*Prices!$B$13</f>
        <v>93.4375</v>
      </c>
      <c r="HL130" s="80">
        <f t="shared" si="73"/>
        <v>197.78749999999999</v>
      </c>
      <c r="HM130" s="80">
        <f>GU130*Prices!$B$14</f>
        <v>111.40625</v>
      </c>
      <c r="HN130" s="80">
        <f t="shared" si="74"/>
        <v>215.75624999999999</v>
      </c>
      <c r="HO130" s="80">
        <f>GU130*Prices!$B$15</f>
        <v>125.78125</v>
      </c>
      <c r="HP130" s="80">
        <f t="shared" si="75"/>
        <v>230.13124999999999</v>
      </c>
      <c r="HQ130" s="80">
        <f>GU130*Prices!$B$16</f>
        <v>176.09375</v>
      </c>
      <c r="HR130" s="80">
        <f t="shared" si="76"/>
        <v>280.44375000000002</v>
      </c>
      <c r="HS130" s="80">
        <f>GU130*Prices!$B$17</f>
        <v>0</v>
      </c>
      <c r="HT130" s="80"/>
      <c r="HU130" s="80"/>
      <c r="HV130" s="80"/>
      <c r="HW130" s="80"/>
      <c r="HX130" s="80"/>
      <c r="HY130" s="80"/>
      <c r="HZ130" s="80"/>
      <c r="IA130" s="80"/>
      <c r="IB130" s="80"/>
      <c r="IC130" s="80"/>
      <c r="ID130" s="80"/>
      <c r="IE130" s="80"/>
      <c r="IF130" s="80"/>
      <c r="IG130" s="80"/>
      <c r="IH130" s="80"/>
      <c r="IP130" s="73"/>
      <c r="IQ130" s="73"/>
      <c r="IS130" s="74">
        <v>21.5</v>
      </c>
      <c r="IT130" s="49">
        <v>30</v>
      </c>
      <c r="IU130" s="55">
        <f t="shared" si="116"/>
        <v>2.5</v>
      </c>
      <c r="IV130" s="55">
        <f t="shared" si="128"/>
        <v>7.1875</v>
      </c>
      <c r="IW130" s="75"/>
      <c r="IX130" s="75">
        <v>4</v>
      </c>
      <c r="IY130" s="76">
        <f t="shared" si="118"/>
        <v>0</v>
      </c>
      <c r="IZ130" s="75">
        <v>21.5</v>
      </c>
      <c r="JA130" s="77">
        <f>(IZ130*1.2)*(Prices!$B$5/32)</f>
        <v>32.25</v>
      </c>
      <c r="JB130" s="82">
        <f>(IZ130*1.3)*(Prices!$B$4/32)</f>
        <v>69.875</v>
      </c>
      <c r="JC130" s="82">
        <f>IW130*Prices!$B$2+IX130*Prices!$B$3</f>
        <v>16.2</v>
      </c>
      <c r="JD130" s="79">
        <f>IV130*Prices!$B$9</f>
        <v>43.125</v>
      </c>
      <c r="JE130" s="80">
        <f t="shared" si="79"/>
        <v>161.44999999999999</v>
      </c>
      <c r="JF130" s="80">
        <f>IV130*Prices!$B$10</f>
        <v>64.6875</v>
      </c>
      <c r="JG130" s="80">
        <f t="shared" si="80"/>
        <v>183.01249999999999</v>
      </c>
      <c r="JH130" s="80">
        <f>IV130*Prices!$B$11</f>
        <v>71.875</v>
      </c>
      <c r="JI130" s="80">
        <f t="shared" si="81"/>
        <v>190.2</v>
      </c>
      <c r="JJ130" s="80">
        <f>IV130*Prices!$B$12</f>
        <v>86.25</v>
      </c>
      <c r="JK130" s="80">
        <f t="shared" si="82"/>
        <v>204.57499999999999</v>
      </c>
      <c r="JL130" s="80">
        <f>IV130*Prices!$B$13</f>
        <v>93.4375</v>
      </c>
      <c r="JM130" s="80">
        <f t="shared" si="83"/>
        <v>211.76249999999999</v>
      </c>
      <c r="JN130" s="80">
        <f>IV130*Prices!$B$14</f>
        <v>111.40625</v>
      </c>
      <c r="JO130" s="80">
        <f t="shared" si="84"/>
        <v>229.73124999999999</v>
      </c>
      <c r="JP130" s="80">
        <f>IV130*Prices!$B$15</f>
        <v>125.78125</v>
      </c>
      <c r="JQ130" s="80">
        <f t="shared" si="85"/>
        <v>244.10624999999999</v>
      </c>
      <c r="JR130" s="80">
        <f>IV130*Prices!$B$16</f>
        <v>176.09375</v>
      </c>
      <c r="JS130" s="80">
        <f t="shared" si="86"/>
        <v>294.41874999999999</v>
      </c>
      <c r="JT130" s="80">
        <f>IV130*Prices!$B$17</f>
        <v>0</v>
      </c>
      <c r="JU130" s="80"/>
      <c r="JV130" s="80"/>
      <c r="JW130" s="80"/>
      <c r="JX130" s="80"/>
      <c r="JY130" s="80"/>
      <c r="JZ130" s="80"/>
      <c r="KA130" s="80"/>
      <c r="KB130" s="80"/>
      <c r="KC130" s="80"/>
      <c r="KD130" s="80"/>
      <c r="KE130" s="80"/>
      <c r="KF130" s="80"/>
      <c r="KG130" s="80"/>
      <c r="KH130" s="80"/>
      <c r="KI130" s="80"/>
      <c r="KJ130" s="80"/>
      <c r="KK130" s="80"/>
      <c r="KL130" s="80"/>
      <c r="KM130" s="80"/>
      <c r="KN130" s="80"/>
      <c r="KO130" s="80"/>
      <c r="KP130" s="80"/>
      <c r="KQ130" s="80"/>
      <c r="KR130" s="80"/>
      <c r="KS130" s="80"/>
      <c r="KT130" s="80"/>
      <c r="KU130" s="80"/>
      <c r="KV130" s="80"/>
      <c r="KW130" s="80"/>
      <c r="KX130" s="80"/>
      <c r="KY130" s="80"/>
      <c r="KZ130" s="80"/>
      <c r="LA130" s="197">
        <v>0</v>
      </c>
      <c r="LB130" s="200">
        <v>0</v>
      </c>
      <c r="LC130" s="82">
        <f t="shared" si="99"/>
        <v>59.16</v>
      </c>
      <c r="LD130" s="82">
        <f t="shared" si="100"/>
        <v>78.540000000000006</v>
      </c>
      <c r="LE130" s="82">
        <f t="shared" si="101"/>
        <v>13.75</v>
      </c>
      <c r="LF130" s="82">
        <f t="shared" si="102"/>
        <v>45.41</v>
      </c>
      <c r="LG130" s="80">
        <f t="shared" si="103"/>
        <v>64.790000000000006</v>
      </c>
      <c r="LH130" s="234">
        <f t="shared" si="104"/>
        <v>0</v>
      </c>
      <c r="LI130" s="73"/>
      <c r="LK130" s="74">
        <v>21.5</v>
      </c>
      <c r="LL130" s="49">
        <v>30</v>
      </c>
      <c r="LM130" s="55">
        <f t="shared" si="117"/>
        <v>2.5</v>
      </c>
      <c r="LN130" s="55">
        <f t="shared" si="129"/>
        <v>7.1875</v>
      </c>
      <c r="LO130" s="75"/>
      <c r="LP130" s="75">
        <v>4</v>
      </c>
      <c r="LQ130" s="76">
        <f t="shared" si="119"/>
        <v>0</v>
      </c>
      <c r="LR130" s="75">
        <v>21.5</v>
      </c>
      <c r="LS130" s="77">
        <f>(LR130*1.2)*(Prices!$B$5/32)</f>
        <v>32.25</v>
      </c>
      <c r="LT130" s="82">
        <f>(LR130*1.3)*(Prices!$C$4/32)</f>
        <v>55.9</v>
      </c>
      <c r="LU130" s="82">
        <f>LO130*Prices!$B$2+LP130*Prices!$B$3</f>
        <v>16.2</v>
      </c>
      <c r="LV130" s="79">
        <f>LN130*Prices!$B$9</f>
        <v>43.125</v>
      </c>
      <c r="LW130" s="80">
        <f t="shared" si="89"/>
        <v>147.47499999999999</v>
      </c>
      <c r="LX130" s="80">
        <f>LN130*Prices!$B$10</f>
        <v>64.6875</v>
      </c>
      <c r="LY130" s="80">
        <f t="shared" si="90"/>
        <v>169.03749999999999</v>
      </c>
      <c r="LZ130" s="80">
        <f>LN130*Prices!$B$11</f>
        <v>71.875</v>
      </c>
      <c r="MA130" s="80">
        <f t="shared" si="91"/>
        <v>176.22499999999999</v>
      </c>
      <c r="MB130" s="80">
        <f>LN130*Prices!$B$12</f>
        <v>86.25</v>
      </c>
      <c r="MC130" s="80">
        <f t="shared" si="92"/>
        <v>190.6</v>
      </c>
      <c r="MD130" s="80">
        <f>LN130*Prices!$B$13</f>
        <v>93.4375</v>
      </c>
      <c r="ME130" s="80">
        <f t="shared" si="93"/>
        <v>197.78749999999999</v>
      </c>
      <c r="MF130" s="80">
        <f>LN130*Prices!$B$14</f>
        <v>111.40625</v>
      </c>
      <c r="MG130" s="80">
        <f t="shared" si="94"/>
        <v>215.75624999999999</v>
      </c>
      <c r="MH130" s="80">
        <f>LN130*Prices!$B$15</f>
        <v>125.78125</v>
      </c>
      <c r="MI130" s="80">
        <f t="shared" si="95"/>
        <v>230.13124999999999</v>
      </c>
      <c r="MJ130" s="80">
        <f>LN130*Prices!$B$16</f>
        <v>176.09375</v>
      </c>
      <c r="MK130" s="80">
        <f t="shared" si="96"/>
        <v>280.44375000000002</v>
      </c>
      <c r="ML130" s="80">
        <f>LN130*Prices!$B$17</f>
        <v>0</v>
      </c>
      <c r="MM130" s="80"/>
      <c r="MN130" s="80"/>
      <c r="MO130" s="80"/>
      <c r="MP130" s="80"/>
      <c r="MQ130" s="80"/>
      <c r="MR130" s="80"/>
      <c r="MS130" s="80"/>
      <c r="MT130" s="80"/>
      <c r="MU130" s="80"/>
      <c r="MV130" s="80"/>
      <c r="MW130" s="80"/>
      <c r="MX130" s="80"/>
      <c r="MY130" s="80"/>
      <c r="MZ130" s="80"/>
      <c r="NA130" s="80"/>
    </row>
    <row r="131" spans="1:365" ht="18" customHeight="1" x14ac:dyDescent="0.25">
      <c r="A131" s="171" t="s">
        <v>238</v>
      </c>
      <c r="B131" s="69" t="s">
        <v>93</v>
      </c>
      <c r="C131" s="69" t="str">
        <f t="shared" si="97"/>
        <v>Base Cab: 2 doors - 12"D  - No TOE (31" to 33")</v>
      </c>
      <c r="D131" s="70" t="s">
        <v>235</v>
      </c>
      <c r="E131" s="68" t="s">
        <v>111</v>
      </c>
      <c r="F131" s="268" t="s">
        <v>238</v>
      </c>
      <c r="G131" s="261">
        <f>ROUND(FD131/Prices!$B$27,0)</f>
        <v>412</v>
      </c>
      <c r="H131" s="71">
        <f>G131*Prices!$B$6+G131</f>
        <v>473.8</v>
      </c>
      <c r="I131" s="71">
        <f>ROUND(FF131/Prices!$B$27,0)</f>
        <v>468</v>
      </c>
      <c r="J131" s="71">
        <f>I131*Prices!$B$6+I131</f>
        <v>538.20000000000005</v>
      </c>
      <c r="K131" s="71">
        <f>ROUND(FH131/Prices!$B$27,0)</f>
        <v>487</v>
      </c>
      <c r="L131" s="71">
        <f>K131*Prices!$B$6+K131</f>
        <v>560.04999999999995</v>
      </c>
      <c r="M131" s="71">
        <f>ROUND(FJ131/Prices!$B$27,0)</f>
        <v>525</v>
      </c>
      <c r="N131" s="71">
        <f>M131*Prices!$B$6+M131</f>
        <v>603.75</v>
      </c>
      <c r="O131" s="71">
        <f>ROUND(FL131/Prices!$B$27,0)</f>
        <v>543</v>
      </c>
      <c r="P131" s="71">
        <f>O131*Prices!$B$6+O131</f>
        <v>624.45000000000005</v>
      </c>
      <c r="Q131" s="71">
        <f>ROUND(FN131/Prices!$B$27,0)</f>
        <v>590</v>
      </c>
      <c r="R131" s="71">
        <f>Q131*Prices!$B$6+Q131</f>
        <v>678.5</v>
      </c>
      <c r="S131" s="71">
        <f>ROUND(FP131/Prices!$B$27,0)</f>
        <v>628</v>
      </c>
      <c r="T131" s="71">
        <f>S131*Prices!$B$6+S131</f>
        <v>722.2</v>
      </c>
      <c r="U131" s="71">
        <f>ROUND(FR131/Prices!$B$27,0)</f>
        <v>760</v>
      </c>
      <c r="V131" s="71">
        <f>U131*Prices!$B$6+U131</f>
        <v>874</v>
      </c>
      <c r="W131" s="55"/>
      <c r="X131" s="55"/>
      <c r="Y131" s="55"/>
      <c r="Z131" s="55"/>
      <c r="AA131" s="55"/>
      <c r="AB131" s="71">
        <f>ROUND(HD131/Prices!$B$27,0)</f>
        <v>376</v>
      </c>
      <c r="AC131" s="71">
        <f>AB131*Prices!$B$6+AB131</f>
        <v>432.4</v>
      </c>
      <c r="AD131" s="71">
        <f>ROUND(HF131/Prices!$B$27,0)</f>
        <v>433</v>
      </c>
      <c r="AE131" s="71">
        <f>AD131*Prices!$B$6+AD131</f>
        <v>497.95</v>
      </c>
      <c r="AF131" s="71">
        <f>ROUND(HH131/Prices!$B$27,0)</f>
        <v>451</v>
      </c>
      <c r="AG131" s="71">
        <f>AF131*Prices!$B$6+AF131</f>
        <v>518.65</v>
      </c>
      <c r="AH131" s="71">
        <f>ROUND(HJ131/Prices!$B$27,0)</f>
        <v>489</v>
      </c>
      <c r="AI131" s="71">
        <f>AH131*Prices!$B$6+AH131</f>
        <v>562.35</v>
      </c>
      <c r="AJ131" s="71">
        <f>ROUND(HL131/Prices!$B$27,0)</f>
        <v>508</v>
      </c>
      <c r="AK131" s="71">
        <f>AJ131*Prices!$B$6+AJ131</f>
        <v>584.20000000000005</v>
      </c>
      <c r="AL131" s="71">
        <f>ROUND(HN131/Prices!$B$27,0)</f>
        <v>555</v>
      </c>
      <c r="AM131" s="71">
        <f>AL131*Prices!$B$6+AL131</f>
        <v>638.25</v>
      </c>
      <c r="AN131" s="71">
        <f>ROUND(HP131/Prices!$B$27,0)</f>
        <v>593</v>
      </c>
      <c r="AO131" s="71">
        <f>AN131*Prices!$B$6+AN131</f>
        <v>681.95</v>
      </c>
      <c r="AP131" s="71">
        <f>ROUND(HR131/Prices!$B$27,0)</f>
        <v>724</v>
      </c>
      <c r="AQ131" s="71">
        <f>AP131*Prices!$B$6+AP131</f>
        <v>832.6</v>
      </c>
      <c r="AW131" s="71">
        <f t="shared" si="130"/>
        <v>376</v>
      </c>
      <c r="AX131" s="71">
        <f t="shared" si="130"/>
        <v>432.4</v>
      </c>
      <c r="AY131" s="71">
        <f t="shared" si="124"/>
        <v>433</v>
      </c>
      <c r="AZ131" s="71">
        <f t="shared" si="124"/>
        <v>497.95</v>
      </c>
      <c r="BA131" s="71">
        <f t="shared" si="124"/>
        <v>451</v>
      </c>
      <c r="BB131" s="71">
        <f t="shared" si="124"/>
        <v>518.65</v>
      </c>
      <c r="BC131" s="71">
        <f t="shared" si="124"/>
        <v>489</v>
      </c>
      <c r="BD131" s="71">
        <f t="shared" si="124"/>
        <v>562.35</v>
      </c>
      <c r="BE131" s="71">
        <f t="shared" si="124"/>
        <v>508</v>
      </c>
      <c r="BF131" s="71">
        <f t="shared" si="124"/>
        <v>584.20000000000005</v>
      </c>
      <c r="BG131" s="71">
        <f t="shared" si="124"/>
        <v>555</v>
      </c>
      <c r="BH131" s="71">
        <f t="shared" si="110"/>
        <v>638.25</v>
      </c>
      <c r="BI131" s="71">
        <f t="shared" si="110"/>
        <v>593</v>
      </c>
      <c r="BJ131" s="71">
        <f t="shared" si="110"/>
        <v>681.95</v>
      </c>
      <c r="BK131" s="71">
        <f t="shared" si="110"/>
        <v>724</v>
      </c>
      <c r="BL131" s="71">
        <f t="shared" si="110"/>
        <v>832.6</v>
      </c>
      <c r="BM131" s="55"/>
      <c r="BN131" s="72"/>
      <c r="BO131" s="72"/>
      <c r="BP131" s="72"/>
      <c r="BQ131" s="72"/>
      <c r="BR131" s="72"/>
      <c r="BS131" s="72"/>
      <c r="BT131" s="55"/>
      <c r="BU131" s="71">
        <f>ROUND(JE131/Prices!$B$27,0)</f>
        <v>412</v>
      </c>
      <c r="BV131" s="71">
        <f>BU131*Prices!$B$6+BU131</f>
        <v>473.8</v>
      </c>
      <c r="BW131" s="71">
        <f>ROUND(JG131/Prices!$B$27,0)</f>
        <v>468</v>
      </c>
      <c r="BX131" s="71">
        <f>BW131*Prices!$B$6+BW131</f>
        <v>538.20000000000005</v>
      </c>
      <c r="BY131" s="71">
        <f>ROUND(JI131/Prices!$B$27,0)</f>
        <v>487</v>
      </c>
      <c r="BZ131" s="71">
        <f>BY131*Prices!$B$6+BY131</f>
        <v>560.04999999999995</v>
      </c>
      <c r="CA131" s="71">
        <f>ROUND(JK131/Prices!$B$27,0)</f>
        <v>525</v>
      </c>
      <c r="CB131" s="71">
        <f>CA131*Prices!$B$6+CA131</f>
        <v>603.75</v>
      </c>
      <c r="CC131" s="71">
        <f>ROUND(JM131/Prices!$B$27,0)</f>
        <v>543</v>
      </c>
      <c r="CD131" s="71">
        <f>CC131*Prices!$B$6+CC131</f>
        <v>624.45000000000005</v>
      </c>
      <c r="CE131" s="71">
        <f>ROUND(JO131/Prices!$B$27,0)</f>
        <v>590</v>
      </c>
      <c r="CF131" s="71">
        <f>CE131*Prices!$B$6+CE131</f>
        <v>678.5</v>
      </c>
      <c r="CG131" s="71">
        <f>ROUND(JQ131/Prices!$B$27,0)</f>
        <v>628</v>
      </c>
      <c r="CH131" s="71">
        <f>CG131*Prices!$B$6+CG131</f>
        <v>722.2</v>
      </c>
      <c r="CI131" s="71">
        <f>ROUND(JS131/Prices!$B$27,0)</f>
        <v>760</v>
      </c>
      <c r="CJ131" s="71">
        <f>CI131*Prices!$B$6+CI131</f>
        <v>874</v>
      </c>
      <c r="CK131" s="55"/>
      <c r="CL131" s="55"/>
      <c r="CM131" s="55"/>
      <c r="CN131" s="55"/>
      <c r="CO131" s="55"/>
      <c r="CP131" s="71">
        <f>ROUND(LW131/Prices!$B$27,0)</f>
        <v>376</v>
      </c>
      <c r="CQ131" s="71">
        <f>CP131*Prices!$B$6+CP131</f>
        <v>432.4</v>
      </c>
      <c r="CR131" s="71">
        <f>ROUND(LY131/Prices!$B$27,0)</f>
        <v>433</v>
      </c>
      <c r="CS131" s="71">
        <f>CR131*Prices!$B$6+CR131</f>
        <v>497.95</v>
      </c>
      <c r="CT131" s="71">
        <f>ROUND(MA131/Prices!$B$27,0)</f>
        <v>451</v>
      </c>
      <c r="CU131" s="71">
        <f>CT131*Prices!$B$6+CT131</f>
        <v>518.65</v>
      </c>
      <c r="CV131" s="71">
        <f>ROUND(MC131/Prices!$B$27,0)</f>
        <v>489</v>
      </c>
      <c r="CW131" s="71">
        <f>CV131*Prices!$B$6+CV131</f>
        <v>562.35</v>
      </c>
      <c r="CX131" s="71">
        <f>ROUND(ME131/Prices!$B$27,0)</f>
        <v>508</v>
      </c>
      <c r="CY131" s="71">
        <f>CX131*Prices!$B$6+CX131</f>
        <v>584.20000000000005</v>
      </c>
      <c r="CZ131" s="71">
        <f>ROUND(MG131/Prices!$B$27,0)</f>
        <v>555</v>
      </c>
      <c r="DA131" s="71">
        <f>CZ131*Prices!$B$6+CZ131</f>
        <v>638.25</v>
      </c>
      <c r="DB131" s="71">
        <f>ROUND(MI131/Prices!$B$27,0)</f>
        <v>593</v>
      </c>
      <c r="DC131" s="71">
        <f>DB131*Prices!$B$6+DB131</f>
        <v>681.95</v>
      </c>
      <c r="DD131" s="71">
        <f>ROUND(MK131/Prices!$B$27,0)</f>
        <v>724</v>
      </c>
      <c r="DE131" s="71">
        <f>DD131*Prices!$B$6+DD131</f>
        <v>832.6</v>
      </c>
      <c r="DK131" s="71">
        <f t="shared" si="131"/>
        <v>376</v>
      </c>
      <c r="DL131" s="71">
        <f t="shared" si="131"/>
        <v>432.4</v>
      </c>
      <c r="DM131" s="71">
        <f t="shared" si="125"/>
        <v>433</v>
      </c>
      <c r="DN131" s="71">
        <f t="shared" si="125"/>
        <v>497.95</v>
      </c>
      <c r="DO131" s="71">
        <f t="shared" si="125"/>
        <v>451</v>
      </c>
      <c r="DP131" s="71">
        <f t="shared" si="125"/>
        <v>518.65</v>
      </c>
      <c r="DQ131" s="71">
        <f t="shared" si="125"/>
        <v>489</v>
      </c>
      <c r="DR131" s="71">
        <f t="shared" si="125"/>
        <v>562.35</v>
      </c>
      <c r="DS131" s="71">
        <f t="shared" si="125"/>
        <v>508</v>
      </c>
      <c r="DT131" s="71">
        <f t="shared" si="125"/>
        <v>584.20000000000005</v>
      </c>
      <c r="DU131" s="71">
        <f t="shared" si="125"/>
        <v>555</v>
      </c>
      <c r="DV131" s="71">
        <f t="shared" si="111"/>
        <v>638.25</v>
      </c>
      <c r="DW131" s="71">
        <f t="shared" si="111"/>
        <v>593</v>
      </c>
      <c r="DX131" s="71">
        <f t="shared" si="111"/>
        <v>681.95</v>
      </c>
      <c r="DY131" s="71">
        <f t="shared" si="111"/>
        <v>724</v>
      </c>
      <c r="DZ131" s="71">
        <f t="shared" si="111"/>
        <v>832.6</v>
      </c>
      <c r="EA131" s="55"/>
      <c r="EB131" s="55"/>
      <c r="EC131" s="72"/>
      <c r="ED131" s="72"/>
      <c r="EE131" s="72"/>
      <c r="EF131" s="72"/>
      <c r="EG131" s="72"/>
      <c r="EH131" s="72"/>
      <c r="EI131" s="55"/>
      <c r="EJ131" s="55"/>
      <c r="EK131" s="55"/>
      <c r="EL131" s="55"/>
      <c r="EM131" s="55"/>
      <c r="EN131" s="55"/>
      <c r="EO131" s="73"/>
      <c r="EP131" s="73"/>
      <c r="ER131" s="74">
        <v>23</v>
      </c>
      <c r="ES131" s="49">
        <v>33</v>
      </c>
      <c r="ET131" s="55">
        <f t="shared" si="114"/>
        <v>2.75</v>
      </c>
      <c r="EU131" s="55">
        <f t="shared" si="126"/>
        <v>7.90625</v>
      </c>
      <c r="EW131" s="75">
        <v>4</v>
      </c>
      <c r="EY131" s="75">
        <v>23</v>
      </c>
      <c r="EZ131" s="77">
        <f>(EY131*1.2)*(Prices!$B$5/32)</f>
        <v>34.5</v>
      </c>
      <c r="FA131" s="82">
        <f>(EY131*1.3)*(Prices!$B$4/32)</f>
        <v>74.75</v>
      </c>
      <c r="FB131" s="82">
        <f>EV131*Prices!$B$2+EW131*Prices!$B$3</f>
        <v>16.2</v>
      </c>
      <c r="FC131" s="79">
        <f>EU131*Prices!$B$9</f>
        <v>47.4375</v>
      </c>
      <c r="FD131" s="80">
        <f t="shared" si="59"/>
        <v>172.88749999999999</v>
      </c>
      <c r="FE131" s="80">
        <f>EU131*Prices!$B$10</f>
        <v>71.15625</v>
      </c>
      <c r="FF131" s="80">
        <f t="shared" si="60"/>
        <v>196.60624999999999</v>
      </c>
      <c r="FG131" s="80">
        <f>EU131*Prices!$B$11</f>
        <v>79.0625</v>
      </c>
      <c r="FH131" s="80">
        <f t="shared" si="61"/>
        <v>204.51249999999999</v>
      </c>
      <c r="FI131" s="80">
        <f>EU131*Prices!$B$12</f>
        <v>94.875</v>
      </c>
      <c r="FJ131" s="80">
        <f t="shared" si="62"/>
        <v>220.32499999999999</v>
      </c>
      <c r="FK131" s="80">
        <f>EU131*Prices!$B$13</f>
        <v>102.78125</v>
      </c>
      <c r="FL131" s="80">
        <f t="shared" si="63"/>
        <v>228.23124999999999</v>
      </c>
      <c r="FM131" s="80">
        <f>EU131*Prices!$B$14</f>
        <v>122.546875</v>
      </c>
      <c r="FN131" s="80">
        <f t="shared" si="64"/>
        <v>247.99687499999999</v>
      </c>
      <c r="FO131" s="80">
        <f>EU131*Prices!$B$15</f>
        <v>138.359375</v>
      </c>
      <c r="FP131" s="80">
        <f t="shared" si="65"/>
        <v>263.80937499999999</v>
      </c>
      <c r="FQ131" s="80">
        <f>EU131*Prices!$B$16</f>
        <v>193.703125</v>
      </c>
      <c r="FR131" s="80">
        <f t="shared" si="66"/>
        <v>319.15312499999999</v>
      </c>
      <c r="FS131" s="80">
        <f>EU131*Prices!$B$17</f>
        <v>0</v>
      </c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P131" s="73"/>
      <c r="GR131" s="74">
        <v>23</v>
      </c>
      <c r="GS131" s="49">
        <v>33</v>
      </c>
      <c r="GT131" s="55">
        <f t="shared" si="115"/>
        <v>2.75</v>
      </c>
      <c r="GU131" s="55">
        <f t="shared" si="127"/>
        <v>7.90625</v>
      </c>
      <c r="GV131" s="75"/>
      <c r="GW131" s="75">
        <v>4</v>
      </c>
      <c r="GX131" s="76"/>
      <c r="GY131" s="75">
        <v>23</v>
      </c>
      <c r="GZ131" s="77">
        <f>(GY131*1.2)*(Prices!$B$5/32)</f>
        <v>34.5</v>
      </c>
      <c r="HA131" s="82">
        <f>(GY131*1.3)*(Prices!$C$4/32)</f>
        <v>59.800000000000004</v>
      </c>
      <c r="HB131" s="82">
        <f>GV131*Prices!$B$2+GW131*Prices!$B$3</f>
        <v>16.2</v>
      </c>
      <c r="HC131" s="79">
        <f>GU131*Prices!$B$9</f>
        <v>47.4375</v>
      </c>
      <c r="HD131" s="80">
        <f t="shared" si="69"/>
        <v>157.9375</v>
      </c>
      <c r="HE131" s="80">
        <f>GU131*Prices!$B$10</f>
        <v>71.15625</v>
      </c>
      <c r="HF131" s="80">
        <f t="shared" si="70"/>
        <v>181.65625</v>
      </c>
      <c r="HG131" s="80">
        <f>GU131*Prices!$B$11</f>
        <v>79.0625</v>
      </c>
      <c r="HH131" s="80">
        <f t="shared" si="71"/>
        <v>189.5625</v>
      </c>
      <c r="HI131" s="80">
        <f>GU131*Prices!$B$12</f>
        <v>94.875</v>
      </c>
      <c r="HJ131" s="80">
        <f t="shared" si="72"/>
        <v>205.375</v>
      </c>
      <c r="HK131" s="80">
        <f>GU131*Prices!$B$13</f>
        <v>102.78125</v>
      </c>
      <c r="HL131" s="80">
        <f t="shared" si="73"/>
        <v>213.28125</v>
      </c>
      <c r="HM131" s="80">
        <f>GU131*Prices!$B$14</f>
        <v>122.546875</v>
      </c>
      <c r="HN131" s="80">
        <f t="shared" si="74"/>
        <v>233.046875</v>
      </c>
      <c r="HO131" s="80">
        <f>GU131*Prices!$B$15</f>
        <v>138.359375</v>
      </c>
      <c r="HP131" s="80">
        <f t="shared" si="75"/>
        <v>248.859375</v>
      </c>
      <c r="HQ131" s="80">
        <f>GU131*Prices!$B$16</f>
        <v>193.703125</v>
      </c>
      <c r="HR131" s="80">
        <f t="shared" si="76"/>
        <v>304.203125</v>
      </c>
      <c r="HS131" s="80">
        <f>GU131*Prices!$B$17</f>
        <v>0</v>
      </c>
      <c r="HT131" s="80"/>
      <c r="HU131" s="80"/>
      <c r="HV131" s="80"/>
      <c r="HW131" s="80"/>
      <c r="HX131" s="80"/>
      <c r="HY131" s="80"/>
      <c r="HZ131" s="80"/>
      <c r="IA131" s="80"/>
      <c r="IB131" s="80"/>
      <c r="IC131" s="80"/>
      <c r="ID131" s="80"/>
      <c r="IE131" s="80"/>
      <c r="IF131" s="80"/>
      <c r="IG131" s="80"/>
      <c r="IH131" s="80"/>
      <c r="IP131" s="73"/>
      <c r="IQ131" s="73"/>
      <c r="IS131" s="74">
        <v>23</v>
      </c>
      <c r="IT131" s="49">
        <v>33</v>
      </c>
      <c r="IU131" s="55">
        <f t="shared" si="116"/>
        <v>2.75</v>
      </c>
      <c r="IV131" s="55">
        <f t="shared" si="128"/>
        <v>7.90625</v>
      </c>
      <c r="IW131" s="75"/>
      <c r="IX131" s="75">
        <v>4</v>
      </c>
      <c r="IY131" s="76">
        <f t="shared" si="118"/>
        <v>0</v>
      </c>
      <c r="IZ131" s="75">
        <v>23</v>
      </c>
      <c r="JA131" s="77">
        <f>(IZ131*1.2)*(Prices!$B$5/32)</f>
        <v>34.5</v>
      </c>
      <c r="JB131" s="82">
        <f>(IZ131*1.3)*(Prices!$B$4/32)</f>
        <v>74.75</v>
      </c>
      <c r="JC131" s="82">
        <f>IW131*Prices!$B$2+IX131*Prices!$B$3</f>
        <v>16.2</v>
      </c>
      <c r="JD131" s="79">
        <f>IV131*Prices!$B$9</f>
        <v>47.4375</v>
      </c>
      <c r="JE131" s="80">
        <f t="shared" si="79"/>
        <v>172.88749999999999</v>
      </c>
      <c r="JF131" s="80">
        <f>IV131*Prices!$B$10</f>
        <v>71.15625</v>
      </c>
      <c r="JG131" s="80">
        <f t="shared" si="80"/>
        <v>196.60624999999999</v>
      </c>
      <c r="JH131" s="80">
        <f>IV131*Prices!$B$11</f>
        <v>79.0625</v>
      </c>
      <c r="JI131" s="80">
        <f t="shared" si="81"/>
        <v>204.51249999999999</v>
      </c>
      <c r="JJ131" s="80">
        <f>IV131*Prices!$B$12</f>
        <v>94.875</v>
      </c>
      <c r="JK131" s="80">
        <f t="shared" si="82"/>
        <v>220.32499999999999</v>
      </c>
      <c r="JL131" s="80">
        <f>IV131*Prices!$B$13</f>
        <v>102.78125</v>
      </c>
      <c r="JM131" s="80">
        <f t="shared" si="83"/>
        <v>228.23124999999999</v>
      </c>
      <c r="JN131" s="80">
        <f>IV131*Prices!$B$14</f>
        <v>122.546875</v>
      </c>
      <c r="JO131" s="80">
        <f t="shared" si="84"/>
        <v>247.99687499999999</v>
      </c>
      <c r="JP131" s="80">
        <f>IV131*Prices!$B$15</f>
        <v>138.359375</v>
      </c>
      <c r="JQ131" s="80">
        <f t="shared" si="85"/>
        <v>263.80937499999999</v>
      </c>
      <c r="JR131" s="80">
        <f>IV131*Prices!$B$16</f>
        <v>193.703125</v>
      </c>
      <c r="JS131" s="80">
        <f t="shared" si="86"/>
        <v>319.15312499999999</v>
      </c>
      <c r="JT131" s="80">
        <f>IV131*Prices!$B$17</f>
        <v>0</v>
      </c>
      <c r="JU131" s="80"/>
      <c r="JV131" s="80"/>
      <c r="JW131" s="80"/>
      <c r="JX131" s="80"/>
      <c r="JY131" s="80"/>
      <c r="JZ131" s="80"/>
      <c r="KA131" s="80"/>
      <c r="KB131" s="80"/>
      <c r="KC131" s="80"/>
      <c r="KD131" s="80"/>
      <c r="KE131" s="80"/>
      <c r="KF131" s="80"/>
      <c r="KG131" s="80"/>
      <c r="KH131" s="80"/>
      <c r="KI131" s="80"/>
      <c r="KJ131" s="80"/>
      <c r="KK131" s="80"/>
      <c r="KL131" s="80"/>
      <c r="KM131" s="80"/>
      <c r="KN131" s="80"/>
      <c r="KO131" s="80"/>
      <c r="KP131" s="80"/>
      <c r="KQ131" s="80"/>
      <c r="KR131" s="80"/>
      <c r="KS131" s="80"/>
      <c r="KT131" s="80"/>
      <c r="KU131" s="80"/>
      <c r="KV131" s="80"/>
      <c r="KW131" s="80"/>
      <c r="KX131" s="80"/>
      <c r="KY131" s="80"/>
      <c r="KZ131" s="80"/>
      <c r="LA131" s="197">
        <v>0</v>
      </c>
      <c r="LB131" s="200">
        <v>0</v>
      </c>
      <c r="LC131" s="82">
        <f t="shared" si="99"/>
        <v>62.639999999999993</v>
      </c>
      <c r="LD131" s="82">
        <f t="shared" si="100"/>
        <v>83.16</v>
      </c>
      <c r="LE131" s="82">
        <f t="shared" si="101"/>
        <v>15.125</v>
      </c>
      <c r="LF131" s="82">
        <f t="shared" si="102"/>
        <v>47.514999999999993</v>
      </c>
      <c r="LG131" s="80">
        <f t="shared" si="103"/>
        <v>68.034999999999997</v>
      </c>
      <c r="LH131" s="234">
        <f t="shared" si="104"/>
        <v>0</v>
      </c>
      <c r="LI131" s="73"/>
      <c r="LK131" s="74">
        <v>23</v>
      </c>
      <c r="LL131" s="49">
        <v>33</v>
      </c>
      <c r="LM131" s="55">
        <f t="shared" si="117"/>
        <v>2.75</v>
      </c>
      <c r="LN131" s="55">
        <f t="shared" si="129"/>
        <v>7.90625</v>
      </c>
      <c r="LO131" s="75"/>
      <c r="LP131" s="75">
        <v>4</v>
      </c>
      <c r="LQ131" s="76">
        <f t="shared" si="119"/>
        <v>0</v>
      </c>
      <c r="LR131" s="75">
        <v>23</v>
      </c>
      <c r="LS131" s="77">
        <f>(LR131*1.2)*(Prices!$B$5/32)</f>
        <v>34.5</v>
      </c>
      <c r="LT131" s="82">
        <f>(LR131*1.3)*(Prices!$C$4/32)</f>
        <v>59.800000000000004</v>
      </c>
      <c r="LU131" s="82">
        <f>LO131*Prices!$B$2+LP131*Prices!$B$3</f>
        <v>16.2</v>
      </c>
      <c r="LV131" s="79">
        <f>LN131*Prices!$B$9</f>
        <v>47.4375</v>
      </c>
      <c r="LW131" s="80">
        <f t="shared" si="89"/>
        <v>157.9375</v>
      </c>
      <c r="LX131" s="80">
        <f>LN131*Prices!$B$10</f>
        <v>71.15625</v>
      </c>
      <c r="LY131" s="80">
        <f t="shared" si="90"/>
        <v>181.65625</v>
      </c>
      <c r="LZ131" s="80">
        <f>LN131*Prices!$B$11</f>
        <v>79.0625</v>
      </c>
      <c r="MA131" s="80">
        <f t="shared" si="91"/>
        <v>189.5625</v>
      </c>
      <c r="MB131" s="80">
        <f>LN131*Prices!$B$12</f>
        <v>94.875</v>
      </c>
      <c r="MC131" s="80">
        <f t="shared" si="92"/>
        <v>205.375</v>
      </c>
      <c r="MD131" s="80">
        <f>LN131*Prices!$B$13</f>
        <v>102.78125</v>
      </c>
      <c r="ME131" s="80">
        <f t="shared" si="93"/>
        <v>213.28125</v>
      </c>
      <c r="MF131" s="80">
        <f>LN131*Prices!$B$14</f>
        <v>122.546875</v>
      </c>
      <c r="MG131" s="80">
        <f t="shared" si="94"/>
        <v>233.046875</v>
      </c>
      <c r="MH131" s="80">
        <f>LN131*Prices!$B$15</f>
        <v>138.359375</v>
      </c>
      <c r="MI131" s="80">
        <f t="shared" si="95"/>
        <v>248.859375</v>
      </c>
      <c r="MJ131" s="80">
        <f>LN131*Prices!$B$16</f>
        <v>193.703125</v>
      </c>
      <c r="MK131" s="80">
        <f t="shared" si="96"/>
        <v>304.203125</v>
      </c>
      <c r="ML131" s="80">
        <f>LN131*Prices!$B$17</f>
        <v>0</v>
      </c>
      <c r="MM131" s="80"/>
      <c r="MN131" s="80"/>
      <c r="MO131" s="80"/>
      <c r="MP131" s="80"/>
      <c r="MQ131" s="80"/>
      <c r="MR131" s="80"/>
      <c r="MS131" s="80"/>
      <c r="MT131" s="80"/>
      <c r="MU131" s="80"/>
      <c r="MV131" s="80"/>
      <c r="MW131" s="80"/>
      <c r="MX131" s="80"/>
      <c r="MY131" s="80"/>
      <c r="MZ131" s="80"/>
      <c r="NA131" s="80"/>
    </row>
    <row r="132" spans="1:365" ht="18" customHeight="1" x14ac:dyDescent="0.25">
      <c r="A132" s="171" t="s">
        <v>239</v>
      </c>
      <c r="B132" s="69" t="s">
        <v>93</v>
      </c>
      <c r="C132" s="69" t="str">
        <f t="shared" si="97"/>
        <v>Base Cab: 2 doors - 12"D  - No TOE (34" to 36")</v>
      </c>
      <c r="D132" s="70" t="s">
        <v>235</v>
      </c>
      <c r="E132" s="68" t="s">
        <v>113</v>
      </c>
      <c r="F132" s="268" t="s">
        <v>239</v>
      </c>
      <c r="G132" s="261">
        <f>ROUND(FD132/Prices!$B$27,0)</f>
        <v>445</v>
      </c>
      <c r="H132" s="71">
        <f>G132*Prices!$B$6+G132</f>
        <v>511.75</v>
      </c>
      <c r="I132" s="71">
        <f>ROUND(FF132/Prices!$B$27,0)</f>
        <v>506</v>
      </c>
      <c r="J132" s="71">
        <f>I132*Prices!$B$6+I132</f>
        <v>581.9</v>
      </c>
      <c r="K132" s="71">
        <f>ROUND(FH132/Prices!$B$27,0)</f>
        <v>527</v>
      </c>
      <c r="L132" s="71">
        <f>K132*Prices!$B$6+K132</f>
        <v>606.04999999999995</v>
      </c>
      <c r="M132" s="71">
        <f>ROUND(FJ132/Prices!$B$27,0)</f>
        <v>568</v>
      </c>
      <c r="N132" s="71">
        <f>M132*Prices!$B$6+M132</f>
        <v>653.20000000000005</v>
      </c>
      <c r="O132" s="71">
        <f>ROUND(FL132/Prices!$B$27,0)</f>
        <v>588</v>
      </c>
      <c r="P132" s="71">
        <f>O132*Prices!$B$6+O132</f>
        <v>676.2</v>
      </c>
      <c r="Q132" s="71">
        <f>ROUND(FN132/Prices!$B$27,0)</f>
        <v>640</v>
      </c>
      <c r="R132" s="71">
        <f>Q132*Prices!$B$6+Q132</f>
        <v>736</v>
      </c>
      <c r="S132" s="71">
        <f>ROUND(FP132/Prices!$B$27,0)</f>
        <v>681</v>
      </c>
      <c r="T132" s="71">
        <f>S132*Prices!$B$6+S132</f>
        <v>783.15</v>
      </c>
      <c r="U132" s="71">
        <f>ROUND(FR132/Prices!$B$27,0)</f>
        <v>824</v>
      </c>
      <c r="V132" s="71">
        <f>U132*Prices!$B$6+U132</f>
        <v>947.6</v>
      </c>
      <c r="W132" s="55"/>
      <c r="X132" s="55"/>
      <c r="Y132" s="55"/>
      <c r="Z132" s="55"/>
      <c r="AA132" s="55"/>
      <c r="AB132" s="71">
        <f>ROUND(HD132/Prices!$B$27,0)</f>
        <v>406</v>
      </c>
      <c r="AC132" s="71">
        <f>AB132*Prices!$B$6+AB132</f>
        <v>466.9</v>
      </c>
      <c r="AD132" s="71">
        <f>ROUND(HF132/Prices!$B$27,0)</f>
        <v>467</v>
      </c>
      <c r="AE132" s="71">
        <f>AD132*Prices!$B$6+AD132</f>
        <v>537.04999999999995</v>
      </c>
      <c r="AF132" s="71">
        <f>ROUND(HH132/Prices!$B$27,0)</f>
        <v>488</v>
      </c>
      <c r="AG132" s="71">
        <f>AF132*Prices!$B$6+AF132</f>
        <v>561.20000000000005</v>
      </c>
      <c r="AH132" s="71">
        <f>ROUND(HJ132/Prices!$B$27,0)</f>
        <v>529</v>
      </c>
      <c r="AI132" s="71">
        <f>AH132*Prices!$B$6+AH132</f>
        <v>608.35</v>
      </c>
      <c r="AJ132" s="71">
        <f>ROUND(HL132/Prices!$B$27,0)</f>
        <v>550</v>
      </c>
      <c r="AK132" s="71">
        <f>AJ132*Prices!$B$6+AJ132</f>
        <v>632.5</v>
      </c>
      <c r="AL132" s="71">
        <f>ROUND(HN132/Prices!$B$27,0)</f>
        <v>601</v>
      </c>
      <c r="AM132" s="71">
        <f>AL132*Prices!$B$6+AL132</f>
        <v>691.15</v>
      </c>
      <c r="AN132" s="71">
        <f>ROUND(HP132/Prices!$B$27,0)</f>
        <v>642</v>
      </c>
      <c r="AO132" s="71">
        <f>AN132*Prices!$B$6+AN132</f>
        <v>738.3</v>
      </c>
      <c r="AP132" s="71">
        <f>ROUND(HR132/Prices!$B$27,0)</f>
        <v>786</v>
      </c>
      <c r="AQ132" s="71">
        <f>AP132*Prices!$B$6+AP132</f>
        <v>903.9</v>
      </c>
      <c r="AW132" s="71">
        <f t="shared" si="130"/>
        <v>406</v>
      </c>
      <c r="AX132" s="71">
        <f t="shared" si="130"/>
        <v>466.9</v>
      </c>
      <c r="AY132" s="71">
        <f t="shared" si="124"/>
        <v>467</v>
      </c>
      <c r="AZ132" s="71">
        <f t="shared" si="124"/>
        <v>537.04999999999995</v>
      </c>
      <c r="BA132" s="71">
        <f t="shared" si="124"/>
        <v>488</v>
      </c>
      <c r="BB132" s="71">
        <f t="shared" si="124"/>
        <v>561.20000000000005</v>
      </c>
      <c r="BC132" s="71">
        <f t="shared" si="124"/>
        <v>529</v>
      </c>
      <c r="BD132" s="71">
        <f t="shared" si="124"/>
        <v>608.35</v>
      </c>
      <c r="BE132" s="71">
        <f t="shared" si="124"/>
        <v>550</v>
      </c>
      <c r="BF132" s="71">
        <f t="shared" si="124"/>
        <v>632.5</v>
      </c>
      <c r="BG132" s="71">
        <f t="shared" si="124"/>
        <v>601</v>
      </c>
      <c r="BH132" s="71">
        <f t="shared" si="110"/>
        <v>691.15</v>
      </c>
      <c r="BI132" s="71">
        <f t="shared" si="110"/>
        <v>642</v>
      </c>
      <c r="BJ132" s="71">
        <f t="shared" si="110"/>
        <v>738.3</v>
      </c>
      <c r="BK132" s="71">
        <f t="shared" si="110"/>
        <v>786</v>
      </c>
      <c r="BL132" s="71">
        <f t="shared" si="110"/>
        <v>903.9</v>
      </c>
      <c r="BM132" s="55"/>
      <c r="BN132" s="72"/>
      <c r="BO132" s="72"/>
      <c r="BP132" s="72"/>
      <c r="BQ132" s="72"/>
      <c r="BR132" s="72"/>
      <c r="BS132" s="72"/>
      <c r="BT132" s="55"/>
      <c r="BU132" s="71">
        <f>ROUND(JE132/Prices!$B$27,0)</f>
        <v>445</v>
      </c>
      <c r="BV132" s="71">
        <f>BU132*Prices!$B$6+BU132</f>
        <v>511.75</v>
      </c>
      <c r="BW132" s="71">
        <f>ROUND(JG132/Prices!$B$27,0)</f>
        <v>506</v>
      </c>
      <c r="BX132" s="71">
        <f>BW132*Prices!$B$6+BW132</f>
        <v>581.9</v>
      </c>
      <c r="BY132" s="71">
        <f>ROUND(JI132/Prices!$B$27,0)</f>
        <v>527</v>
      </c>
      <c r="BZ132" s="71">
        <f>BY132*Prices!$B$6+BY132</f>
        <v>606.04999999999995</v>
      </c>
      <c r="CA132" s="71">
        <f>ROUND(JK132/Prices!$B$27,0)</f>
        <v>568</v>
      </c>
      <c r="CB132" s="71">
        <f>CA132*Prices!$B$6+CA132</f>
        <v>653.20000000000005</v>
      </c>
      <c r="CC132" s="71">
        <f>ROUND(JM132/Prices!$B$27,0)</f>
        <v>588</v>
      </c>
      <c r="CD132" s="71">
        <f>CC132*Prices!$B$6+CC132</f>
        <v>676.2</v>
      </c>
      <c r="CE132" s="71">
        <f>ROUND(JO132/Prices!$B$27,0)</f>
        <v>640</v>
      </c>
      <c r="CF132" s="71">
        <f>CE132*Prices!$B$6+CE132</f>
        <v>736</v>
      </c>
      <c r="CG132" s="71">
        <f>ROUND(JQ132/Prices!$B$27,0)</f>
        <v>681</v>
      </c>
      <c r="CH132" s="71">
        <f>CG132*Prices!$B$6+CG132</f>
        <v>783.15</v>
      </c>
      <c r="CI132" s="71">
        <f>ROUND(JS132/Prices!$B$27,0)</f>
        <v>824</v>
      </c>
      <c r="CJ132" s="71">
        <f>CI132*Prices!$B$6+CI132</f>
        <v>947.6</v>
      </c>
      <c r="CK132" s="55"/>
      <c r="CL132" s="55"/>
      <c r="CM132" s="55"/>
      <c r="CN132" s="55"/>
      <c r="CO132" s="55"/>
      <c r="CP132" s="71">
        <f>ROUND(LW132/Prices!$B$27,0)</f>
        <v>406</v>
      </c>
      <c r="CQ132" s="71">
        <f>CP132*Prices!$B$6+CP132</f>
        <v>466.9</v>
      </c>
      <c r="CR132" s="71">
        <f>ROUND(LY132/Prices!$B$27,0)</f>
        <v>467</v>
      </c>
      <c r="CS132" s="71">
        <f>CR132*Prices!$B$6+CR132</f>
        <v>537.04999999999995</v>
      </c>
      <c r="CT132" s="71">
        <f>ROUND(MA132/Prices!$B$27,0)</f>
        <v>488</v>
      </c>
      <c r="CU132" s="71">
        <f>CT132*Prices!$B$6+CT132</f>
        <v>561.20000000000005</v>
      </c>
      <c r="CV132" s="71">
        <f>ROUND(MC132/Prices!$B$27,0)</f>
        <v>529</v>
      </c>
      <c r="CW132" s="71">
        <f>CV132*Prices!$B$6+CV132</f>
        <v>608.35</v>
      </c>
      <c r="CX132" s="71">
        <f>ROUND(ME132/Prices!$B$27,0)</f>
        <v>550</v>
      </c>
      <c r="CY132" s="71">
        <f>CX132*Prices!$B$6+CX132</f>
        <v>632.5</v>
      </c>
      <c r="CZ132" s="71">
        <f>ROUND(MG132/Prices!$B$27,0)</f>
        <v>601</v>
      </c>
      <c r="DA132" s="71">
        <f>CZ132*Prices!$B$6+CZ132</f>
        <v>691.15</v>
      </c>
      <c r="DB132" s="71">
        <f>ROUND(MI132/Prices!$B$27,0)</f>
        <v>642</v>
      </c>
      <c r="DC132" s="71">
        <f>DB132*Prices!$B$6+DB132</f>
        <v>738.3</v>
      </c>
      <c r="DD132" s="71">
        <f>ROUND(MK132/Prices!$B$27,0)</f>
        <v>786</v>
      </c>
      <c r="DE132" s="71">
        <f>DD132*Prices!$B$6+DD132</f>
        <v>903.9</v>
      </c>
      <c r="DK132" s="71">
        <f t="shared" si="131"/>
        <v>406</v>
      </c>
      <c r="DL132" s="71">
        <f t="shared" si="131"/>
        <v>466.9</v>
      </c>
      <c r="DM132" s="71">
        <f t="shared" si="125"/>
        <v>467</v>
      </c>
      <c r="DN132" s="71">
        <f t="shared" si="125"/>
        <v>537.04999999999995</v>
      </c>
      <c r="DO132" s="71">
        <f t="shared" si="125"/>
        <v>488</v>
      </c>
      <c r="DP132" s="71">
        <f t="shared" si="125"/>
        <v>561.20000000000005</v>
      </c>
      <c r="DQ132" s="71">
        <f t="shared" si="125"/>
        <v>529</v>
      </c>
      <c r="DR132" s="71">
        <f t="shared" si="125"/>
        <v>608.35</v>
      </c>
      <c r="DS132" s="71">
        <f t="shared" si="125"/>
        <v>550</v>
      </c>
      <c r="DT132" s="71">
        <f t="shared" si="125"/>
        <v>632.5</v>
      </c>
      <c r="DU132" s="71">
        <f t="shared" si="125"/>
        <v>601</v>
      </c>
      <c r="DV132" s="71">
        <f t="shared" si="111"/>
        <v>691.15</v>
      </c>
      <c r="DW132" s="71">
        <f t="shared" si="111"/>
        <v>642</v>
      </c>
      <c r="DX132" s="71">
        <f t="shared" si="111"/>
        <v>738.3</v>
      </c>
      <c r="DY132" s="71">
        <f t="shared" si="111"/>
        <v>786</v>
      </c>
      <c r="DZ132" s="71">
        <f t="shared" si="111"/>
        <v>903.9</v>
      </c>
      <c r="EA132" s="55"/>
      <c r="EB132" s="55"/>
      <c r="EC132" s="72"/>
      <c r="ED132" s="72"/>
      <c r="EE132" s="72"/>
      <c r="EF132" s="72"/>
      <c r="EG132" s="72"/>
      <c r="EH132" s="72"/>
      <c r="EI132" s="55"/>
      <c r="EJ132" s="55"/>
      <c r="EK132" s="55"/>
      <c r="EL132" s="55"/>
      <c r="EM132" s="55"/>
      <c r="EN132" s="55"/>
      <c r="EO132" s="73"/>
      <c r="EP132" s="73"/>
      <c r="ER132" s="74">
        <v>25</v>
      </c>
      <c r="ES132" s="49">
        <v>36</v>
      </c>
      <c r="ET132" s="55">
        <f t="shared" si="114"/>
        <v>3</v>
      </c>
      <c r="EU132" s="55">
        <f t="shared" si="126"/>
        <v>8.625</v>
      </c>
      <c r="EW132" s="75">
        <v>4</v>
      </c>
      <c r="EY132" s="75">
        <v>25</v>
      </c>
      <c r="EZ132" s="77">
        <f>(EY132*1.2)*(Prices!$B$5/32)</f>
        <v>37.5</v>
      </c>
      <c r="FA132" s="82">
        <f>(EY132*1.3)*(Prices!$B$4/32)</f>
        <v>81.25</v>
      </c>
      <c r="FB132" s="82">
        <f>EV132*Prices!$B$2+EW132*Prices!$B$3</f>
        <v>16.2</v>
      </c>
      <c r="FC132" s="79">
        <f>EU132*Prices!$B$9</f>
        <v>51.75</v>
      </c>
      <c r="FD132" s="80">
        <f t="shared" si="59"/>
        <v>186.7</v>
      </c>
      <c r="FE132" s="80">
        <f>EU132*Prices!$B$10</f>
        <v>77.625</v>
      </c>
      <c r="FF132" s="80">
        <f t="shared" si="60"/>
        <v>212.57499999999999</v>
      </c>
      <c r="FG132" s="80">
        <f>EU132*Prices!$B$11</f>
        <v>86.25</v>
      </c>
      <c r="FH132" s="80">
        <f t="shared" si="61"/>
        <v>221.2</v>
      </c>
      <c r="FI132" s="80">
        <f>EU132*Prices!$B$12</f>
        <v>103.5</v>
      </c>
      <c r="FJ132" s="80">
        <f t="shared" si="62"/>
        <v>238.45</v>
      </c>
      <c r="FK132" s="80">
        <f>EU132*Prices!$B$13</f>
        <v>112.125</v>
      </c>
      <c r="FL132" s="80">
        <f t="shared" si="63"/>
        <v>247.07499999999999</v>
      </c>
      <c r="FM132" s="80">
        <f>EU132*Prices!$B$14</f>
        <v>133.6875</v>
      </c>
      <c r="FN132" s="80">
        <f t="shared" si="64"/>
        <v>268.63749999999999</v>
      </c>
      <c r="FO132" s="80">
        <f>EU132*Prices!$B$15</f>
        <v>150.9375</v>
      </c>
      <c r="FP132" s="80">
        <f t="shared" si="65"/>
        <v>285.88749999999999</v>
      </c>
      <c r="FQ132" s="80">
        <f>EU132*Prices!$B$16</f>
        <v>211.3125</v>
      </c>
      <c r="FR132" s="80">
        <f t="shared" si="66"/>
        <v>346.26249999999999</v>
      </c>
      <c r="FS132" s="80">
        <f>EU132*Prices!$B$17</f>
        <v>0</v>
      </c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P132" s="73"/>
      <c r="GR132" s="74">
        <v>25</v>
      </c>
      <c r="GS132" s="49">
        <v>36</v>
      </c>
      <c r="GT132" s="55">
        <f t="shared" si="115"/>
        <v>3</v>
      </c>
      <c r="GU132" s="55">
        <f t="shared" si="127"/>
        <v>8.625</v>
      </c>
      <c r="GV132" s="75"/>
      <c r="GW132" s="75">
        <v>4</v>
      </c>
      <c r="GX132" s="76"/>
      <c r="GY132" s="75">
        <v>25</v>
      </c>
      <c r="GZ132" s="77">
        <f>(GY132*1.2)*(Prices!$B$5/32)</f>
        <v>37.5</v>
      </c>
      <c r="HA132" s="82">
        <f>(GY132*1.3)*(Prices!$C$4/32)</f>
        <v>65</v>
      </c>
      <c r="HB132" s="82">
        <f>GV132*Prices!$B$2+GW132*Prices!$B$3</f>
        <v>16.2</v>
      </c>
      <c r="HC132" s="79">
        <f>GU132*Prices!$B$9</f>
        <v>51.75</v>
      </c>
      <c r="HD132" s="80">
        <f t="shared" si="69"/>
        <v>170.45</v>
      </c>
      <c r="HE132" s="80">
        <f>GU132*Prices!$B$10</f>
        <v>77.625</v>
      </c>
      <c r="HF132" s="80">
        <f t="shared" si="70"/>
        <v>196.32499999999999</v>
      </c>
      <c r="HG132" s="80">
        <f>GU132*Prices!$B$11</f>
        <v>86.25</v>
      </c>
      <c r="HH132" s="80">
        <f t="shared" si="71"/>
        <v>204.95</v>
      </c>
      <c r="HI132" s="80">
        <f>GU132*Prices!$B$12</f>
        <v>103.5</v>
      </c>
      <c r="HJ132" s="80">
        <f t="shared" si="72"/>
        <v>222.2</v>
      </c>
      <c r="HK132" s="80">
        <f>GU132*Prices!$B$13</f>
        <v>112.125</v>
      </c>
      <c r="HL132" s="80">
        <f t="shared" si="73"/>
        <v>230.82499999999999</v>
      </c>
      <c r="HM132" s="80">
        <f>GU132*Prices!$B$14</f>
        <v>133.6875</v>
      </c>
      <c r="HN132" s="80">
        <f t="shared" si="74"/>
        <v>252.38749999999999</v>
      </c>
      <c r="HO132" s="80">
        <f>GU132*Prices!$B$15</f>
        <v>150.9375</v>
      </c>
      <c r="HP132" s="80">
        <f t="shared" si="75"/>
        <v>269.63749999999999</v>
      </c>
      <c r="HQ132" s="80">
        <f>GU132*Prices!$B$16</f>
        <v>211.3125</v>
      </c>
      <c r="HR132" s="80">
        <f t="shared" si="76"/>
        <v>330.01249999999999</v>
      </c>
      <c r="HS132" s="80">
        <f>GU132*Prices!$B$17</f>
        <v>0</v>
      </c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P132" s="73"/>
      <c r="IQ132" s="73"/>
      <c r="IS132" s="74">
        <v>25</v>
      </c>
      <c r="IT132" s="49">
        <v>36</v>
      </c>
      <c r="IU132" s="55">
        <f t="shared" si="116"/>
        <v>3</v>
      </c>
      <c r="IV132" s="55">
        <f t="shared" si="128"/>
        <v>8.625</v>
      </c>
      <c r="IW132" s="75"/>
      <c r="IX132" s="75">
        <v>4</v>
      </c>
      <c r="IY132" s="76">
        <f t="shared" si="118"/>
        <v>0</v>
      </c>
      <c r="IZ132" s="75">
        <v>25</v>
      </c>
      <c r="JA132" s="77">
        <f>(IZ132*1.2)*(Prices!$B$5/32)</f>
        <v>37.5</v>
      </c>
      <c r="JB132" s="82">
        <f>(IZ132*1.3)*(Prices!$B$4/32)</f>
        <v>81.25</v>
      </c>
      <c r="JC132" s="82">
        <f>IW132*Prices!$B$2+IX132*Prices!$B$3</f>
        <v>16.2</v>
      </c>
      <c r="JD132" s="79">
        <f>IV132*Prices!$B$9</f>
        <v>51.75</v>
      </c>
      <c r="JE132" s="80">
        <f t="shared" si="79"/>
        <v>186.7</v>
      </c>
      <c r="JF132" s="80">
        <f>IV132*Prices!$B$10</f>
        <v>77.625</v>
      </c>
      <c r="JG132" s="80">
        <f t="shared" si="80"/>
        <v>212.57499999999999</v>
      </c>
      <c r="JH132" s="80">
        <f>IV132*Prices!$B$11</f>
        <v>86.25</v>
      </c>
      <c r="JI132" s="80">
        <f t="shared" si="81"/>
        <v>221.2</v>
      </c>
      <c r="JJ132" s="80">
        <f>IV132*Prices!$B$12</f>
        <v>103.5</v>
      </c>
      <c r="JK132" s="80">
        <f t="shared" si="82"/>
        <v>238.45</v>
      </c>
      <c r="JL132" s="80">
        <f>IV132*Prices!$B$13</f>
        <v>112.125</v>
      </c>
      <c r="JM132" s="80">
        <f t="shared" si="83"/>
        <v>247.07499999999999</v>
      </c>
      <c r="JN132" s="80">
        <f>IV132*Prices!$B$14</f>
        <v>133.6875</v>
      </c>
      <c r="JO132" s="80">
        <f t="shared" si="84"/>
        <v>268.63749999999999</v>
      </c>
      <c r="JP132" s="80">
        <f>IV132*Prices!$B$15</f>
        <v>150.9375</v>
      </c>
      <c r="JQ132" s="80">
        <f t="shared" si="85"/>
        <v>285.88749999999999</v>
      </c>
      <c r="JR132" s="80">
        <f>IV132*Prices!$B$16</f>
        <v>211.3125</v>
      </c>
      <c r="JS132" s="80">
        <f t="shared" si="86"/>
        <v>346.26249999999999</v>
      </c>
      <c r="JT132" s="80">
        <f>IV132*Prices!$B$17</f>
        <v>0</v>
      </c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197">
        <v>0</v>
      </c>
      <c r="LB132" s="200">
        <v>0</v>
      </c>
      <c r="LC132" s="82">
        <f t="shared" si="99"/>
        <v>66.11999999999999</v>
      </c>
      <c r="LD132" s="82">
        <f t="shared" si="100"/>
        <v>87.78</v>
      </c>
      <c r="LE132" s="82">
        <f t="shared" si="101"/>
        <v>16.5</v>
      </c>
      <c r="LF132" s="82">
        <f t="shared" si="102"/>
        <v>49.61999999999999</v>
      </c>
      <c r="LG132" s="80">
        <f t="shared" si="103"/>
        <v>71.28</v>
      </c>
      <c r="LH132" s="234">
        <f t="shared" si="104"/>
        <v>0</v>
      </c>
      <c r="LI132" s="73"/>
      <c r="LK132" s="74">
        <v>25</v>
      </c>
      <c r="LL132" s="49">
        <v>36</v>
      </c>
      <c r="LM132" s="55">
        <f t="shared" si="117"/>
        <v>3</v>
      </c>
      <c r="LN132" s="55">
        <f t="shared" si="129"/>
        <v>8.625</v>
      </c>
      <c r="LO132" s="75"/>
      <c r="LP132" s="75">
        <v>4</v>
      </c>
      <c r="LQ132" s="76">
        <f t="shared" si="119"/>
        <v>0</v>
      </c>
      <c r="LR132" s="75">
        <v>25</v>
      </c>
      <c r="LS132" s="77">
        <f>(LR132*1.2)*(Prices!$B$5/32)</f>
        <v>37.5</v>
      </c>
      <c r="LT132" s="82">
        <f>(LR132*1.3)*(Prices!$C$4/32)</f>
        <v>65</v>
      </c>
      <c r="LU132" s="82">
        <f>LO132*Prices!$B$2+LP132*Prices!$B$3</f>
        <v>16.2</v>
      </c>
      <c r="LV132" s="79">
        <f>LN132*Prices!$B$9</f>
        <v>51.75</v>
      </c>
      <c r="LW132" s="80">
        <f t="shared" si="89"/>
        <v>170.45</v>
      </c>
      <c r="LX132" s="80">
        <f>LN132*Prices!$B$10</f>
        <v>77.625</v>
      </c>
      <c r="LY132" s="80">
        <f t="shared" si="90"/>
        <v>196.32499999999999</v>
      </c>
      <c r="LZ132" s="80">
        <f>LN132*Prices!$B$11</f>
        <v>86.25</v>
      </c>
      <c r="MA132" s="80">
        <f t="shared" si="91"/>
        <v>204.95</v>
      </c>
      <c r="MB132" s="80">
        <f>LN132*Prices!$B$12</f>
        <v>103.5</v>
      </c>
      <c r="MC132" s="80">
        <f t="shared" si="92"/>
        <v>222.2</v>
      </c>
      <c r="MD132" s="80">
        <f>LN132*Prices!$B$13</f>
        <v>112.125</v>
      </c>
      <c r="ME132" s="80">
        <f t="shared" si="93"/>
        <v>230.82499999999999</v>
      </c>
      <c r="MF132" s="80">
        <f>LN132*Prices!$B$14</f>
        <v>133.6875</v>
      </c>
      <c r="MG132" s="80">
        <f t="shared" si="94"/>
        <v>252.38749999999999</v>
      </c>
      <c r="MH132" s="80">
        <f>LN132*Prices!$B$15</f>
        <v>150.9375</v>
      </c>
      <c r="MI132" s="80">
        <f t="shared" si="95"/>
        <v>269.63749999999999</v>
      </c>
      <c r="MJ132" s="80">
        <f>LN132*Prices!$B$16</f>
        <v>211.3125</v>
      </c>
      <c r="MK132" s="80">
        <f t="shared" si="96"/>
        <v>330.01249999999999</v>
      </c>
      <c r="ML132" s="80">
        <f>LN132*Prices!$B$17</f>
        <v>0</v>
      </c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</row>
    <row r="133" spans="1:365" ht="18" customHeight="1" thickBot="1" x14ac:dyDescent="0.3">
      <c r="A133" s="174" t="s">
        <v>240</v>
      </c>
      <c r="B133" s="176" t="s">
        <v>93</v>
      </c>
      <c r="C133" s="176" t="str">
        <f t="shared" si="97"/>
        <v>Base Cab: 2 doors - 12"D  - No TOE (37" to 39" )</v>
      </c>
      <c r="D133" s="177" t="s">
        <v>235</v>
      </c>
      <c r="E133" s="178" t="s">
        <v>115</v>
      </c>
      <c r="F133" s="271" t="s">
        <v>240</v>
      </c>
      <c r="G133" s="261">
        <f>ROUND(FD133/Prices!$B$27,0)</f>
        <v>472</v>
      </c>
      <c r="H133" s="71">
        <f>G133*Prices!$B$6+G133</f>
        <v>542.79999999999995</v>
      </c>
      <c r="I133" s="71">
        <f>ROUND(FF133/Prices!$B$27,0)</f>
        <v>538</v>
      </c>
      <c r="J133" s="71">
        <f>I133*Prices!$B$6+I133</f>
        <v>618.70000000000005</v>
      </c>
      <c r="K133" s="71">
        <f>ROUND(FH133/Prices!$B$27,0)</f>
        <v>561</v>
      </c>
      <c r="L133" s="71">
        <f>K133*Prices!$B$6+K133</f>
        <v>645.15</v>
      </c>
      <c r="M133" s="71">
        <f>ROUND(FJ133/Prices!$B$27,0)</f>
        <v>605</v>
      </c>
      <c r="N133" s="71">
        <f>M133*Prices!$B$6+M133</f>
        <v>695.75</v>
      </c>
      <c r="O133" s="71">
        <f>ROUND(FL133/Prices!$B$27,0)</f>
        <v>627</v>
      </c>
      <c r="P133" s="71">
        <f>O133*Prices!$B$6+O133</f>
        <v>721.05</v>
      </c>
      <c r="Q133" s="71">
        <f>ROUND(FN133/Prices!$B$27,0)</f>
        <v>683</v>
      </c>
      <c r="R133" s="71">
        <f>Q133*Prices!$B$6+Q133</f>
        <v>785.45</v>
      </c>
      <c r="S133" s="71">
        <f>ROUND(FP133/Prices!$B$27,0)</f>
        <v>728</v>
      </c>
      <c r="T133" s="71">
        <f>S133*Prices!$B$6+S133</f>
        <v>837.2</v>
      </c>
      <c r="U133" s="71">
        <f>ROUND(FR133/Prices!$B$27,0)</f>
        <v>883</v>
      </c>
      <c r="V133" s="71">
        <f>U133*Prices!$B$6+U133</f>
        <v>1015.45</v>
      </c>
      <c r="W133" s="55"/>
      <c r="X133" s="55"/>
      <c r="Y133" s="55"/>
      <c r="Z133" s="55"/>
      <c r="AA133" s="55"/>
      <c r="AB133" s="71">
        <f>ROUND(HD133/Prices!$B$27,0)</f>
        <v>431</v>
      </c>
      <c r="AC133" s="71">
        <f>AB133*Prices!$B$6+AB133</f>
        <v>495.65</v>
      </c>
      <c r="AD133" s="71">
        <f>ROUND(HF133/Prices!$B$27,0)</f>
        <v>497</v>
      </c>
      <c r="AE133" s="71">
        <f>AD133*Prices!$B$6+AD133</f>
        <v>571.54999999999995</v>
      </c>
      <c r="AF133" s="71">
        <f>ROUND(HH133/Prices!$B$27,0)</f>
        <v>520</v>
      </c>
      <c r="AG133" s="71">
        <f>AF133*Prices!$B$6+AF133</f>
        <v>598</v>
      </c>
      <c r="AH133" s="71">
        <f>ROUND(HJ133/Prices!$B$27,0)</f>
        <v>564</v>
      </c>
      <c r="AI133" s="71">
        <f>AH133*Prices!$B$6+AH133</f>
        <v>648.6</v>
      </c>
      <c r="AJ133" s="71">
        <f>ROUND(HL133/Prices!$B$27,0)</f>
        <v>586</v>
      </c>
      <c r="AK133" s="71">
        <f>AJ133*Prices!$B$6+AJ133</f>
        <v>673.9</v>
      </c>
      <c r="AL133" s="71">
        <f>ROUND(HN133/Prices!$B$27,0)</f>
        <v>642</v>
      </c>
      <c r="AM133" s="71">
        <f>AL133*Prices!$B$6+AL133</f>
        <v>738.3</v>
      </c>
      <c r="AN133" s="71">
        <f>ROUND(HP133/Prices!$B$27,0)</f>
        <v>687</v>
      </c>
      <c r="AO133" s="71">
        <f>AN133*Prices!$B$6+AN133</f>
        <v>790.05</v>
      </c>
      <c r="AP133" s="71">
        <f>ROUND(HR133/Prices!$B$27,0)</f>
        <v>842</v>
      </c>
      <c r="AQ133" s="71">
        <f>AP133*Prices!$B$6+AP133</f>
        <v>968.3</v>
      </c>
      <c r="AW133" s="71">
        <f t="shared" si="130"/>
        <v>431</v>
      </c>
      <c r="AX133" s="71">
        <f t="shared" si="130"/>
        <v>495.65</v>
      </c>
      <c r="AY133" s="71">
        <f t="shared" si="124"/>
        <v>497</v>
      </c>
      <c r="AZ133" s="71">
        <f t="shared" si="124"/>
        <v>571.54999999999995</v>
      </c>
      <c r="BA133" s="71">
        <f t="shared" si="124"/>
        <v>520</v>
      </c>
      <c r="BB133" s="71">
        <f t="shared" si="124"/>
        <v>598</v>
      </c>
      <c r="BC133" s="71">
        <f t="shared" si="124"/>
        <v>564</v>
      </c>
      <c r="BD133" s="71">
        <f t="shared" si="124"/>
        <v>648.6</v>
      </c>
      <c r="BE133" s="71">
        <f t="shared" si="124"/>
        <v>586</v>
      </c>
      <c r="BF133" s="71">
        <f t="shared" si="124"/>
        <v>673.9</v>
      </c>
      <c r="BG133" s="71">
        <f t="shared" si="124"/>
        <v>642</v>
      </c>
      <c r="BH133" s="71">
        <f t="shared" si="110"/>
        <v>738.3</v>
      </c>
      <c r="BI133" s="71">
        <f t="shared" si="110"/>
        <v>687</v>
      </c>
      <c r="BJ133" s="71">
        <f t="shared" si="110"/>
        <v>790.05</v>
      </c>
      <c r="BK133" s="71">
        <f t="shared" si="110"/>
        <v>842</v>
      </c>
      <c r="BL133" s="71">
        <f t="shared" si="110"/>
        <v>968.3</v>
      </c>
      <c r="BM133" s="55"/>
      <c r="BN133" s="72"/>
      <c r="BO133" s="72"/>
      <c r="BP133" s="72"/>
      <c r="BQ133" s="72"/>
      <c r="BR133" s="72"/>
      <c r="BS133" s="72"/>
      <c r="BT133" s="55"/>
      <c r="BU133" s="71">
        <f>ROUND(JE133/Prices!$B$27,0)</f>
        <v>472</v>
      </c>
      <c r="BV133" s="71">
        <f>BU133*Prices!$B$6+BU133</f>
        <v>542.79999999999995</v>
      </c>
      <c r="BW133" s="71">
        <f>ROUND(JG133/Prices!$B$27,0)</f>
        <v>538</v>
      </c>
      <c r="BX133" s="71">
        <f>BW133*Prices!$B$6+BW133</f>
        <v>618.70000000000005</v>
      </c>
      <c r="BY133" s="71">
        <f>ROUND(JI133/Prices!$B$27,0)</f>
        <v>561</v>
      </c>
      <c r="BZ133" s="71">
        <f>BY133*Prices!$B$6+BY133</f>
        <v>645.15</v>
      </c>
      <c r="CA133" s="71">
        <f>ROUND(JK133/Prices!$B$27,0)</f>
        <v>605</v>
      </c>
      <c r="CB133" s="71">
        <f>CA133*Prices!$B$6+CA133</f>
        <v>695.75</v>
      </c>
      <c r="CC133" s="71">
        <f>ROUND(JM133/Prices!$B$27,0)</f>
        <v>627</v>
      </c>
      <c r="CD133" s="71">
        <f>CC133*Prices!$B$6+CC133</f>
        <v>721.05</v>
      </c>
      <c r="CE133" s="71">
        <f>ROUND(JO133/Prices!$B$27,0)</f>
        <v>683</v>
      </c>
      <c r="CF133" s="71">
        <f>CE133*Prices!$B$6+CE133</f>
        <v>785.45</v>
      </c>
      <c r="CG133" s="71">
        <f>ROUND(JQ133/Prices!$B$27,0)</f>
        <v>728</v>
      </c>
      <c r="CH133" s="71">
        <f>CG133*Prices!$B$6+CG133</f>
        <v>837.2</v>
      </c>
      <c r="CI133" s="71">
        <f>ROUND(JS133/Prices!$B$27,0)</f>
        <v>883</v>
      </c>
      <c r="CJ133" s="71">
        <f>CI133*Prices!$B$6+CI133</f>
        <v>1015.45</v>
      </c>
      <c r="CK133" s="55"/>
      <c r="CL133" s="55"/>
      <c r="CM133" s="55"/>
      <c r="CN133" s="55"/>
      <c r="CO133" s="55"/>
      <c r="CP133" s="71">
        <f>ROUND(LW133/Prices!$B$27,0)</f>
        <v>431</v>
      </c>
      <c r="CQ133" s="71">
        <f>CP133*Prices!$B$6+CP133</f>
        <v>495.65</v>
      </c>
      <c r="CR133" s="71">
        <f>ROUND(LY133/Prices!$B$27,0)</f>
        <v>497</v>
      </c>
      <c r="CS133" s="71">
        <f>CR133*Prices!$B$6+CR133</f>
        <v>571.54999999999995</v>
      </c>
      <c r="CT133" s="71">
        <f>ROUND(MA133/Prices!$B$27,0)</f>
        <v>520</v>
      </c>
      <c r="CU133" s="71">
        <f>CT133*Prices!$B$6+CT133</f>
        <v>598</v>
      </c>
      <c r="CV133" s="71">
        <f>ROUND(MC133/Prices!$B$27,0)</f>
        <v>564</v>
      </c>
      <c r="CW133" s="71">
        <f>CV133*Prices!$B$6+CV133</f>
        <v>648.6</v>
      </c>
      <c r="CX133" s="71">
        <f>ROUND(ME133/Prices!$B$27,0)</f>
        <v>586</v>
      </c>
      <c r="CY133" s="71">
        <f>CX133*Prices!$B$6+CX133</f>
        <v>673.9</v>
      </c>
      <c r="CZ133" s="71">
        <f>ROUND(MG133/Prices!$B$27,0)</f>
        <v>642</v>
      </c>
      <c r="DA133" s="71">
        <f>CZ133*Prices!$B$6+CZ133</f>
        <v>738.3</v>
      </c>
      <c r="DB133" s="71">
        <f>ROUND(MI133/Prices!$B$27,0)</f>
        <v>687</v>
      </c>
      <c r="DC133" s="71">
        <f>DB133*Prices!$B$6+DB133</f>
        <v>790.05</v>
      </c>
      <c r="DD133" s="71">
        <f>ROUND(MK133/Prices!$B$27,0)</f>
        <v>842</v>
      </c>
      <c r="DE133" s="71">
        <f>DD133*Prices!$B$6+DD133</f>
        <v>968.3</v>
      </c>
      <c r="DK133" s="71">
        <f t="shared" si="131"/>
        <v>431</v>
      </c>
      <c r="DL133" s="71">
        <f t="shared" si="131"/>
        <v>495.65</v>
      </c>
      <c r="DM133" s="71">
        <f t="shared" si="125"/>
        <v>497</v>
      </c>
      <c r="DN133" s="71">
        <f t="shared" si="125"/>
        <v>571.54999999999995</v>
      </c>
      <c r="DO133" s="71">
        <f t="shared" si="125"/>
        <v>520</v>
      </c>
      <c r="DP133" s="71">
        <f t="shared" si="125"/>
        <v>598</v>
      </c>
      <c r="DQ133" s="71">
        <f t="shared" si="125"/>
        <v>564</v>
      </c>
      <c r="DR133" s="71">
        <f t="shared" si="125"/>
        <v>648.6</v>
      </c>
      <c r="DS133" s="71">
        <f t="shared" si="125"/>
        <v>586</v>
      </c>
      <c r="DT133" s="71">
        <f t="shared" si="125"/>
        <v>673.9</v>
      </c>
      <c r="DU133" s="71">
        <f t="shared" si="125"/>
        <v>642</v>
      </c>
      <c r="DV133" s="71">
        <f t="shared" si="111"/>
        <v>738.3</v>
      </c>
      <c r="DW133" s="71">
        <f t="shared" si="111"/>
        <v>687</v>
      </c>
      <c r="DX133" s="71">
        <f t="shared" si="111"/>
        <v>790.05</v>
      </c>
      <c r="DY133" s="71">
        <f t="shared" si="111"/>
        <v>842</v>
      </c>
      <c r="DZ133" s="71">
        <f t="shared" si="111"/>
        <v>968.3</v>
      </c>
      <c r="EA133" s="55"/>
      <c r="EB133" s="55"/>
      <c r="EC133" s="72"/>
      <c r="ED133" s="72"/>
      <c r="EE133" s="72"/>
      <c r="EF133" s="72"/>
      <c r="EG133" s="72"/>
      <c r="EH133" s="72"/>
      <c r="EI133" s="55"/>
      <c r="EJ133" s="55"/>
      <c r="EK133" s="55"/>
      <c r="EL133" s="55"/>
      <c r="EM133" s="55"/>
      <c r="EN133" s="55"/>
      <c r="EO133" s="73"/>
      <c r="EP133" s="73"/>
      <c r="ER133" s="74">
        <v>26.5</v>
      </c>
      <c r="ES133" s="49">
        <v>39</v>
      </c>
      <c r="ET133" s="55">
        <f t="shared" si="114"/>
        <v>3.25</v>
      </c>
      <c r="EU133" s="55">
        <f t="shared" si="126"/>
        <v>9.34375</v>
      </c>
      <c r="EW133" s="75">
        <v>4</v>
      </c>
      <c r="EY133" s="75">
        <v>26.5</v>
      </c>
      <c r="EZ133" s="77">
        <f>(EY133*1.2)*(Prices!$B$5/32)</f>
        <v>39.75</v>
      </c>
      <c r="FA133" s="82">
        <f>(EY133*1.3)*(Prices!$B$4/32)</f>
        <v>86.125</v>
      </c>
      <c r="FB133" s="82">
        <f>EV133*Prices!$B$2+EW133*Prices!$B$3</f>
        <v>16.2</v>
      </c>
      <c r="FC133" s="79">
        <f>EU133*Prices!$B$9</f>
        <v>56.0625</v>
      </c>
      <c r="FD133" s="80">
        <f t="shared" si="59"/>
        <v>198.13749999999999</v>
      </c>
      <c r="FE133" s="80">
        <f>EU133*Prices!$B$10</f>
        <v>84.09375</v>
      </c>
      <c r="FF133" s="80">
        <f t="shared" si="60"/>
        <v>226.16874999999999</v>
      </c>
      <c r="FG133" s="80">
        <f>EU133*Prices!$B$11</f>
        <v>93.4375</v>
      </c>
      <c r="FH133" s="80">
        <f t="shared" si="61"/>
        <v>235.51249999999999</v>
      </c>
      <c r="FI133" s="80">
        <f>EU133*Prices!$B$12</f>
        <v>112.125</v>
      </c>
      <c r="FJ133" s="80">
        <f t="shared" si="62"/>
        <v>254.2</v>
      </c>
      <c r="FK133" s="80">
        <f>EU133*Prices!$B$13</f>
        <v>121.46875</v>
      </c>
      <c r="FL133" s="80">
        <f t="shared" si="63"/>
        <v>263.54374999999999</v>
      </c>
      <c r="FM133" s="80">
        <f>EU133*Prices!$B$14</f>
        <v>144.828125</v>
      </c>
      <c r="FN133" s="80">
        <f t="shared" si="64"/>
        <v>286.90312499999999</v>
      </c>
      <c r="FO133" s="80">
        <f>EU133*Prices!$B$15</f>
        <v>163.515625</v>
      </c>
      <c r="FP133" s="80">
        <f t="shared" si="65"/>
        <v>305.59062499999999</v>
      </c>
      <c r="FQ133" s="80">
        <f>EU133*Prices!$B$16</f>
        <v>228.921875</v>
      </c>
      <c r="FR133" s="80">
        <f t="shared" si="66"/>
        <v>370.99687499999999</v>
      </c>
      <c r="FS133" s="80">
        <f>EU133*Prices!$B$17</f>
        <v>0</v>
      </c>
      <c r="FT133" s="80"/>
      <c r="FU133" s="80"/>
      <c r="FV133" s="80"/>
      <c r="FW133" s="80"/>
      <c r="FX133" s="80"/>
      <c r="FY133" s="80"/>
      <c r="FZ133" s="80"/>
      <c r="GA133" s="80"/>
      <c r="GB133" s="80"/>
      <c r="GC133" s="80"/>
      <c r="GD133" s="80"/>
      <c r="GE133" s="80"/>
      <c r="GF133" s="80"/>
      <c r="GG133" s="80"/>
      <c r="GH133" s="80"/>
      <c r="GP133" s="73"/>
      <c r="GR133" s="74">
        <v>26.5</v>
      </c>
      <c r="GS133" s="49">
        <v>39</v>
      </c>
      <c r="GT133" s="55">
        <f t="shared" si="115"/>
        <v>3.25</v>
      </c>
      <c r="GU133" s="55">
        <f t="shared" si="127"/>
        <v>9.34375</v>
      </c>
      <c r="GV133" s="75"/>
      <c r="GW133" s="75">
        <v>4</v>
      </c>
      <c r="GX133" s="76"/>
      <c r="GY133" s="75">
        <v>26.5</v>
      </c>
      <c r="GZ133" s="77">
        <f>(GY133*1.2)*(Prices!$B$5/32)</f>
        <v>39.75</v>
      </c>
      <c r="HA133" s="82">
        <f>(GY133*1.3)*(Prices!$C$4/32)</f>
        <v>68.900000000000006</v>
      </c>
      <c r="HB133" s="82">
        <f>GV133*Prices!$B$2+GW133*Prices!$B$3</f>
        <v>16.2</v>
      </c>
      <c r="HC133" s="79">
        <f>GU133*Prices!$B$9</f>
        <v>56.0625</v>
      </c>
      <c r="HD133" s="80">
        <f t="shared" si="69"/>
        <v>180.91250000000002</v>
      </c>
      <c r="HE133" s="80">
        <f>GU133*Prices!$B$10</f>
        <v>84.09375</v>
      </c>
      <c r="HF133" s="80">
        <f t="shared" si="70"/>
        <v>208.94375000000002</v>
      </c>
      <c r="HG133" s="80">
        <f>GU133*Prices!$B$11</f>
        <v>93.4375</v>
      </c>
      <c r="HH133" s="80">
        <f t="shared" si="71"/>
        <v>218.28750000000002</v>
      </c>
      <c r="HI133" s="80">
        <f>GU133*Prices!$B$12</f>
        <v>112.125</v>
      </c>
      <c r="HJ133" s="80">
        <f t="shared" si="72"/>
        <v>236.97499999999999</v>
      </c>
      <c r="HK133" s="80">
        <f>GU133*Prices!$B$13</f>
        <v>121.46875</v>
      </c>
      <c r="HL133" s="80">
        <f t="shared" si="73"/>
        <v>246.31874999999999</v>
      </c>
      <c r="HM133" s="80">
        <f>GU133*Prices!$B$14</f>
        <v>144.828125</v>
      </c>
      <c r="HN133" s="80">
        <f t="shared" si="74"/>
        <v>269.67812500000002</v>
      </c>
      <c r="HO133" s="80">
        <f>GU133*Prices!$B$15</f>
        <v>163.515625</v>
      </c>
      <c r="HP133" s="80">
        <f t="shared" si="75"/>
        <v>288.36562500000002</v>
      </c>
      <c r="HQ133" s="80">
        <f>GU133*Prices!$B$16</f>
        <v>228.921875</v>
      </c>
      <c r="HR133" s="80">
        <f t="shared" si="76"/>
        <v>353.77187500000002</v>
      </c>
      <c r="HS133" s="80">
        <f>GU133*Prices!$B$17</f>
        <v>0</v>
      </c>
      <c r="HT133" s="80"/>
      <c r="HU133" s="80"/>
      <c r="HV133" s="80"/>
      <c r="HW133" s="80"/>
      <c r="HX133" s="80"/>
      <c r="HY133" s="80"/>
      <c r="HZ133" s="80"/>
      <c r="IA133" s="80"/>
      <c r="IB133" s="80"/>
      <c r="IC133" s="80"/>
      <c r="ID133" s="80"/>
      <c r="IE133" s="80"/>
      <c r="IF133" s="80"/>
      <c r="IG133" s="80"/>
      <c r="IH133" s="80"/>
      <c r="IP133" s="73"/>
      <c r="IQ133" s="73"/>
      <c r="IS133" s="74">
        <v>26.5</v>
      </c>
      <c r="IT133" s="49">
        <v>39</v>
      </c>
      <c r="IU133" s="55">
        <f t="shared" si="116"/>
        <v>3.25</v>
      </c>
      <c r="IV133" s="55">
        <f t="shared" si="128"/>
        <v>9.34375</v>
      </c>
      <c r="IW133" s="75"/>
      <c r="IX133" s="75">
        <v>4</v>
      </c>
      <c r="IY133" s="76">
        <f t="shared" si="118"/>
        <v>0</v>
      </c>
      <c r="IZ133" s="75">
        <v>26.5</v>
      </c>
      <c r="JA133" s="77">
        <f>(IZ133*1.2)*(Prices!$B$5/32)</f>
        <v>39.75</v>
      </c>
      <c r="JB133" s="82">
        <f>(IZ133*1.3)*(Prices!$B$4/32)</f>
        <v>86.125</v>
      </c>
      <c r="JC133" s="82">
        <f>IW133*Prices!$B$2+IX133*Prices!$B$3</f>
        <v>16.2</v>
      </c>
      <c r="JD133" s="79">
        <f>IV133*Prices!$B$9</f>
        <v>56.0625</v>
      </c>
      <c r="JE133" s="80">
        <f t="shared" si="79"/>
        <v>198.13749999999999</v>
      </c>
      <c r="JF133" s="80">
        <f>IV133*Prices!$B$10</f>
        <v>84.09375</v>
      </c>
      <c r="JG133" s="80">
        <f t="shared" si="80"/>
        <v>226.16874999999999</v>
      </c>
      <c r="JH133" s="80">
        <f>IV133*Prices!$B$11</f>
        <v>93.4375</v>
      </c>
      <c r="JI133" s="80">
        <f t="shared" si="81"/>
        <v>235.51249999999999</v>
      </c>
      <c r="JJ133" s="80">
        <f>IV133*Prices!$B$12</f>
        <v>112.125</v>
      </c>
      <c r="JK133" s="80">
        <f t="shared" si="82"/>
        <v>254.2</v>
      </c>
      <c r="JL133" s="80">
        <f>IV133*Prices!$B$13</f>
        <v>121.46875</v>
      </c>
      <c r="JM133" s="80">
        <f t="shared" si="83"/>
        <v>263.54374999999999</v>
      </c>
      <c r="JN133" s="80">
        <f>IV133*Prices!$B$14</f>
        <v>144.828125</v>
      </c>
      <c r="JO133" s="80">
        <f t="shared" si="84"/>
        <v>286.90312499999999</v>
      </c>
      <c r="JP133" s="80">
        <f>IV133*Prices!$B$15</f>
        <v>163.515625</v>
      </c>
      <c r="JQ133" s="80">
        <f t="shared" si="85"/>
        <v>305.59062499999999</v>
      </c>
      <c r="JR133" s="80">
        <f>IV133*Prices!$B$16</f>
        <v>228.921875</v>
      </c>
      <c r="JS133" s="80">
        <f t="shared" si="86"/>
        <v>370.99687499999999</v>
      </c>
      <c r="JT133" s="80">
        <f>IV133*Prices!$B$17</f>
        <v>0</v>
      </c>
      <c r="JU133" s="80"/>
      <c r="JV133" s="80"/>
      <c r="JW133" s="80"/>
      <c r="JX133" s="80"/>
      <c r="JY133" s="80"/>
      <c r="JZ133" s="80"/>
      <c r="KA133" s="80"/>
      <c r="KB133" s="80"/>
      <c r="KC133" s="80"/>
      <c r="KD133" s="80"/>
      <c r="KE133" s="80"/>
      <c r="KF133" s="80"/>
      <c r="KG133" s="80"/>
      <c r="KH133" s="80"/>
      <c r="KI133" s="80"/>
      <c r="KJ133" s="80"/>
      <c r="KK133" s="80"/>
      <c r="KL133" s="80"/>
      <c r="KM133" s="80"/>
      <c r="KN133" s="80"/>
      <c r="KO133" s="80"/>
      <c r="KP133" s="80"/>
      <c r="KQ133" s="80"/>
      <c r="KR133" s="80"/>
      <c r="KS133" s="80"/>
      <c r="KT133" s="80"/>
      <c r="KU133" s="80"/>
      <c r="KV133" s="80"/>
      <c r="KW133" s="80"/>
      <c r="KX133" s="80"/>
      <c r="KY133" s="80"/>
      <c r="KZ133" s="80"/>
      <c r="LA133" s="197">
        <v>0</v>
      </c>
      <c r="LB133" s="200">
        <v>0</v>
      </c>
      <c r="LC133" s="82">
        <f t="shared" si="99"/>
        <v>69.599999999999994</v>
      </c>
      <c r="LD133" s="82">
        <f t="shared" si="100"/>
        <v>92.4</v>
      </c>
      <c r="LE133" s="82">
        <f t="shared" si="101"/>
        <v>17.875</v>
      </c>
      <c r="LF133" s="82">
        <f t="shared" si="102"/>
        <v>51.724999999999994</v>
      </c>
      <c r="LG133" s="80">
        <f t="shared" si="103"/>
        <v>74.525000000000006</v>
      </c>
      <c r="LH133" s="234">
        <f t="shared" si="104"/>
        <v>0</v>
      </c>
      <c r="LI133" s="73"/>
      <c r="LK133" s="74">
        <v>26.5</v>
      </c>
      <c r="LL133" s="49">
        <v>39</v>
      </c>
      <c r="LM133" s="55">
        <f t="shared" si="117"/>
        <v>3.25</v>
      </c>
      <c r="LN133" s="55">
        <f t="shared" si="129"/>
        <v>9.34375</v>
      </c>
      <c r="LO133" s="75"/>
      <c r="LP133" s="75">
        <v>4</v>
      </c>
      <c r="LQ133" s="76">
        <f t="shared" si="119"/>
        <v>0</v>
      </c>
      <c r="LR133" s="75">
        <v>26.5</v>
      </c>
      <c r="LS133" s="77">
        <f>(LR133*1.2)*(Prices!$B$5/32)</f>
        <v>39.75</v>
      </c>
      <c r="LT133" s="82">
        <f>(LR133*1.3)*(Prices!$C$4/32)</f>
        <v>68.900000000000006</v>
      </c>
      <c r="LU133" s="82">
        <f>LO133*Prices!$B$2+LP133*Prices!$B$3</f>
        <v>16.2</v>
      </c>
      <c r="LV133" s="79">
        <f>LN133*Prices!$B$9</f>
        <v>56.0625</v>
      </c>
      <c r="LW133" s="80">
        <f t="shared" si="89"/>
        <v>180.91250000000002</v>
      </c>
      <c r="LX133" s="80">
        <f>LN133*Prices!$B$10</f>
        <v>84.09375</v>
      </c>
      <c r="LY133" s="80">
        <f t="shared" si="90"/>
        <v>208.94375000000002</v>
      </c>
      <c r="LZ133" s="80">
        <f>LN133*Prices!$B$11</f>
        <v>93.4375</v>
      </c>
      <c r="MA133" s="80">
        <f t="shared" si="91"/>
        <v>218.28750000000002</v>
      </c>
      <c r="MB133" s="80">
        <f>LN133*Prices!$B$12</f>
        <v>112.125</v>
      </c>
      <c r="MC133" s="80">
        <f t="shared" si="92"/>
        <v>236.97499999999999</v>
      </c>
      <c r="MD133" s="80">
        <f>LN133*Prices!$B$13</f>
        <v>121.46875</v>
      </c>
      <c r="ME133" s="80">
        <f t="shared" si="93"/>
        <v>246.31874999999999</v>
      </c>
      <c r="MF133" s="80">
        <f>LN133*Prices!$B$14</f>
        <v>144.828125</v>
      </c>
      <c r="MG133" s="80">
        <f t="shared" si="94"/>
        <v>269.67812500000002</v>
      </c>
      <c r="MH133" s="80">
        <f>LN133*Prices!$B$15</f>
        <v>163.515625</v>
      </c>
      <c r="MI133" s="80">
        <f t="shared" si="95"/>
        <v>288.36562500000002</v>
      </c>
      <c r="MJ133" s="80">
        <f>LN133*Prices!$B$16</f>
        <v>228.921875</v>
      </c>
      <c r="MK133" s="80">
        <f t="shared" si="96"/>
        <v>353.77187500000002</v>
      </c>
      <c r="ML133" s="80">
        <f>LN133*Prices!$B$17</f>
        <v>0</v>
      </c>
      <c r="MM133" s="80"/>
      <c r="MN133" s="80"/>
      <c r="MO133" s="80"/>
      <c r="MP133" s="80"/>
      <c r="MQ133" s="80"/>
      <c r="MR133" s="80"/>
      <c r="MS133" s="80"/>
      <c r="MT133" s="80"/>
      <c r="MU133" s="80"/>
      <c r="MV133" s="80"/>
      <c r="MW133" s="80"/>
      <c r="MX133" s="80"/>
      <c r="MY133" s="80"/>
      <c r="MZ133" s="80"/>
      <c r="NA133" s="80"/>
    </row>
    <row r="134" spans="1:365" ht="18" customHeight="1" thickBot="1" x14ac:dyDescent="0.3">
      <c r="A134" s="282"/>
      <c r="B134" s="278"/>
      <c r="C134" s="278"/>
      <c r="D134" s="279"/>
      <c r="E134" s="280"/>
      <c r="F134" s="284"/>
      <c r="G134" s="26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55"/>
      <c r="X134" s="55"/>
      <c r="Y134" s="55"/>
      <c r="Z134" s="55"/>
      <c r="AA134" s="55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55"/>
      <c r="BN134" s="72"/>
      <c r="BO134" s="72"/>
      <c r="BP134" s="72"/>
      <c r="BQ134" s="72"/>
      <c r="BR134" s="72"/>
      <c r="BS134" s="72"/>
      <c r="BT134" s="55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55"/>
      <c r="CL134" s="55"/>
      <c r="CM134" s="55"/>
      <c r="CN134" s="55"/>
      <c r="CO134" s="55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55"/>
      <c r="EB134" s="55"/>
      <c r="EC134" s="72"/>
      <c r="ED134" s="72"/>
      <c r="EE134" s="72"/>
      <c r="EF134" s="72"/>
      <c r="EG134" s="72"/>
      <c r="EH134" s="72"/>
      <c r="EI134" s="55"/>
      <c r="EJ134" s="55"/>
      <c r="EK134" s="55"/>
      <c r="EL134" s="55"/>
      <c r="EM134" s="55"/>
      <c r="EN134" s="55"/>
      <c r="EO134" s="73"/>
      <c r="EP134" s="73"/>
      <c r="ER134" s="74"/>
      <c r="EZ134" s="77"/>
      <c r="FC134" s="79"/>
      <c r="FD134" s="80"/>
      <c r="FE134" s="80"/>
      <c r="FF134" s="80"/>
      <c r="FG134" s="80"/>
      <c r="FH134" s="80"/>
      <c r="FI134" s="80"/>
      <c r="FJ134" s="80"/>
      <c r="FK134" s="80"/>
      <c r="FL134" s="80"/>
      <c r="FM134" s="80"/>
      <c r="FN134" s="80"/>
      <c r="FO134" s="80"/>
      <c r="FP134" s="80"/>
      <c r="FQ134" s="80"/>
      <c r="FR134" s="80"/>
      <c r="FS134" s="80"/>
      <c r="FT134" s="80"/>
      <c r="FU134" s="80"/>
      <c r="FV134" s="80"/>
      <c r="FW134" s="80"/>
      <c r="FX134" s="80"/>
      <c r="FY134" s="80"/>
      <c r="FZ134" s="80"/>
      <c r="GA134" s="80"/>
      <c r="GB134" s="80"/>
      <c r="GC134" s="80"/>
      <c r="GD134" s="80"/>
      <c r="GE134" s="80"/>
      <c r="GF134" s="80"/>
      <c r="GG134" s="80"/>
      <c r="GH134" s="80"/>
      <c r="GP134" s="73"/>
      <c r="GR134" s="74"/>
      <c r="GS134" s="49"/>
      <c r="GT134" s="55"/>
      <c r="GU134" s="55"/>
      <c r="GV134" s="75"/>
      <c r="GW134" s="75"/>
      <c r="GX134" s="76"/>
      <c r="GZ134" s="77"/>
      <c r="HA134" s="82"/>
      <c r="HB134" s="82"/>
      <c r="HC134" s="79"/>
      <c r="HD134" s="80"/>
      <c r="HE134" s="80"/>
      <c r="HF134" s="80"/>
      <c r="HG134" s="80"/>
      <c r="HH134" s="80"/>
      <c r="HI134" s="80"/>
      <c r="HJ134" s="80"/>
      <c r="HK134" s="80"/>
      <c r="HL134" s="80"/>
      <c r="HM134" s="80"/>
      <c r="HN134" s="80"/>
      <c r="HO134" s="80"/>
      <c r="HP134" s="80"/>
      <c r="HQ134" s="80"/>
      <c r="HR134" s="80"/>
      <c r="HS134" s="80"/>
      <c r="HT134" s="80"/>
      <c r="HU134" s="80"/>
      <c r="HV134" s="80"/>
      <c r="HW134" s="80"/>
      <c r="HX134" s="80"/>
      <c r="HY134" s="80"/>
      <c r="HZ134" s="80"/>
      <c r="IA134" s="80"/>
      <c r="IB134" s="80"/>
      <c r="IC134" s="80"/>
      <c r="ID134" s="80"/>
      <c r="IE134" s="80"/>
      <c r="IF134" s="80"/>
      <c r="IG134" s="80"/>
      <c r="IH134" s="80"/>
      <c r="IP134" s="73"/>
      <c r="IQ134" s="73"/>
      <c r="IS134" s="74"/>
      <c r="IT134" s="49"/>
      <c r="IW134" s="75"/>
      <c r="IX134" s="75"/>
      <c r="IY134" s="76"/>
      <c r="IZ134" s="75"/>
      <c r="JA134" s="77"/>
      <c r="JB134" s="82"/>
      <c r="JC134" s="82"/>
      <c r="JD134" s="79"/>
      <c r="JE134" s="80"/>
      <c r="JF134" s="80"/>
      <c r="JG134" s="80"/>
      <c r="JH134" s="80"/>
      <c r="JI134" s="80"/>
      <c r="JJ134" s="80"/>
      <c r="JK134" s="80"/>
      <c r="JL134" s="80"/>
      <c r="JM134" s="80"/>
      <c r="JN134" s="80"/>
      <c r="JO134" s="80"/>
      <c r="JP134" s="80"/>
      <c r="JQ134" s="80"/>
      <c r="JR134" s="80"/>
      <c r="JS134" s="80"/>
      <c r="JT134" s="80"/>
      <c r="JU134" s="80"/>
      <c r="JV134" s="80"/>
      <c r="JW134" s="80"/>
      <c r="JX134" s="80"/>
      <c r="JY134" s="80"/>
      <c r="JZ134" s="80"/>
      <c r="KA134" s="80"/>
      <c r="KB134" s="80"/>
      <c r="KC134" s="80"/>
      <c r="KD134" s="80"/>
      <c r="KE134" s="80"/>
      <c r="KF134" s="80"/>
      <c r="KG134" s="80"/>
      <c r="KH134" s="80"/>
      <c r="KI134" s="80"/>
      <c r="KJ134" s="80"/>
      <c r="KK134" s="80"/>
      <c r="KL134" s="80"/>
      <c r="KM134" s="80"/>
      <c r="KN134" s="80"/>
      <c r="KO134" s="80"/>
      <c r="KP134" s="80"/>
      <c r="KQ134" s="80"/>
      <c r="KR134" s="80"/>
      <c r="KS134" s="80"/>
      <c r="KT134" s="80"/>
      <c r="KU134" s="80"/>
      <c r="KV134" s="80"/>
      <c r="KW134" s="80"/>
      <c r="KX134" s="80"/>
      <c r="KY134" s="80"/>
      <c r="KZ134" s="80"/>
      <c r="LF134" s="82"/>
      <c r="LG134" s="80"/>
      <c r="LH134" s="234"/>
      <c r="LI134" s="73"/>
      <c r="LK134" s="74"/>
      <c r="LL134" s="49"/>
      <c r="LO134" s="75"/>
      <c r="LP134" s="75"/>
      <c r="LQ134" s="76"/>
      <c r="LR134" s="75"/>
      <c r="LS134" s="77"/>
      <c r="LT134" s="82"/>
      <c r="LU134" s="82"/>
      <c r="LV134" s="79"/>
      <c r="LW134" s="80"/>
      <c r="LX134" s="80"/>
      <c r="LY134" s="80"/>
      <c r="LZ134" s="80"/>
      <c r="MA134" s="80"/>
      <c r="MB134" s="80"/>
      <c r="MC134" s="80"/>
      <c r="MD134" s="80"/>
      <c r="ME134" s="80"/>
      <c r="MF134" s="80"/>
      <c r="MG134" s="80"/>
      <c r="MH134" s="80"/>
      <c r="MI134" s="80"/>
      <c r="MJ134" s="80"/>
      <c r="MK134" s="80"/>
      <c r="ML134" s="80"/>
      <c r="MM134" s="80"/>
      <c r="MN134" s="80"/>
      <c r="MO134" s="80"/>
      <c r="MP134" s="80"/>
      <c r="MQ134" s="80"/>
      <c r="MR134" s="80"/>
      <c r="MS134" s="80"/>
      <c r="MT134" s="80"/>
      <c r="MU134" s="80"/>
      <c r="MV134" s="80"/>
      <c r="MW134" s="80"/>
      <c r="MX134" s="80"/>
      <c r="MY134" s="80"/>
      <c r="MZ134" s="80"/>
      <c r="NA134" s="80"/>
    </row>
    <row r="135" spans="1:365" ht="18" customHeight="1" x14ac:dyDescent="0.25">
      <c r="A135" s="169" t="s">
        <v>241</v>
      </c>
      <c r="B135" s="152" t="s">
        <v>93</v>
      </c>
      <c r="C135" s="152" t="str">
        <f t="shared" si="97"/>
        <v>Base Cab: Left Blind (40" to 43")</v>
      </c>
      <c r="D135" s="121" t="s">
        <v>242</v>
      </c>
      <c r="E135" s="153" t="s">
        <v>243</v>
      </c>
      <c r="F135" s="303" t="s">
        <v>241</v>
      </c>
      <c r="G135" s="261">
        <f>ROUND(FD135/Prices!$B$27,0)</f>
        <v>537</v>
      </c>
      <c r="H135" s="71">
        <f>G135*Prices!$B$6+G135</f>
        <v>617.54999999999995</v>
      </c>
      <c r="I135" s="71">
        <f>ROUND(FF135/Prices!$B$27,0)</f>
        <v>563</v>
      </c>
      <c r="J135" s="71">
        <f>I135*Prices!$B$6+I135</f>
        <v>647.45000000000005</v>
      </c>
      <c r="K135" s="71">
        <f>ROUND(FH135/Prices!$B$27,0)</f>
        <v>572</v>
      </c>
      <c r="L135" s="71">
        <f>K135*Prices!$B$6+K135</f>
        <v>657.8</v>
      </c>
      <c r="M135" s="71">
        <f>ROUND(FJ135/Prices!$B$27,0)</f>
        <v>590</v>
      </c>
      <c r="N135" s="71">
        <f>M135*Prices!$B$6+M135</f>
        <v>678.5</v>
      </c>
      <c r="O135" s="71">
        <f>ROUND(FL135/Prices!$B$27,0)</f>
        <v>599</v>
      </c>
      <c r="P135" s="71">
        <f>O135*Prices!$B$6+O135</f>
        <v>688.85</v>
      </c>
      <c r="Q135" s="71">
        <f>ROUND(FN135/Prices!$B$27,0)</f>
        <v>621</v>
      </c>
      <c r="R135" s="71">
        <f>Q135*Prices!$B$6+Q135</f>
        <v>714.15</v>
      </c>
      <c r="S135" s="71">
        <f>ROUND(FP135/Prices!$B$27,0)</f>
        <v>639</v>
      </c>
      <c r="T135" s="71">
        <f>S135*Prices!$B$6+S135</f>
        <v>734.85</v>
      </c>
      <c r="U135" s="71">
        <f>ROUND(FR135/Prices!$B$27,0)</f>
        <v>702</v>
      </c>
      <c r="V135" s="71">
        <f>U135*Prices!$B$6+U135</f>
        <v>807.3</v>
      </c>
      <c r="W135" s="55"/>
      <c r="X135" s="55"/>
      <c r="Y135" s="55"/>
      <c r="Z135" s="55"/>
      <c r="AA135" s="55"/>
      <c r="AB135" s="71">
        <f>ROUND(HD135/Prices!$B$27,0)</f>
        <v>473</v>
      </c>
      <c r="AC135" s="71">
        <f>AB135*Prices!$B$6+AB135</f>
        <v>543.95000000000005</v>
      </c>
      <c r="AD135" s="71">
        <f>ROUND(HF135/Prices!$B$27,0)</f>
        <v>500</v>
      </c>
      <c r="AE135" s="71">
        <f>AD135*Prices!$B$6+AD135</f>
        <v>575</v>
      </c>
      <c r="AF135" s="71">
        <f>ROUND(HH135/Prices!$B$27,0)</f>
        <v>509</v>
      </c>
      <c r="AG135" s="71">
        <f>AF135*Prices!$B$6+AF135</f>
        <v>585.35</v>
      </c>
      <c r="AH135" s="71">
        <f>ROUND(HJ135/Prices!$B$27,0)</f>
        <v>527</v>
      </c>
      <c r="AI135" s="71">
        <f>AH135*Prices!$B$6+AH135</f>
        <v>606.04999999999995</v>
      </c>
      <c r="AJ135" s="71">
        <f>ROUND(HL135/Prices!$B$27,0)</f>
        <v>536</v>
      </c>
      <c r="AK135" s="71">
        <f>AJ135*Prices!$B$6+AJ135</f>
        <v>616.4</v>
      </c>
      <c r="AL135" s="71">
        <f>ROUND(HN135/Prices!$B$27,0)</f>
        <v>558</v>
      </c>
      <c r="AM135" s="71">
        <f>AL135*Prices!$B$6+AL135</f>
        <v>641.70000000000005</v>
      </c>
      <c r="AN135" s="71">
        <f>ROUND(HP135/Prices!$B$27,0)</f>
        <v>576</v>
      </c>
      <c r="AO135" s="71">
        <f>AN135*Prices!$B$6+AN135</f>
        <v>662.4</v>
      </c>
      <c r="AP135" s="71">
        <f>ROUND(HR135/Prices!$B$27,0)</f>
        <v>638</v>
      </c>
      <c r="AQ135" s="71">
        <f>AP135*Prices!$B$6+AP135</f>
        <v>733.7</v>
      </c>
      <c r="AW135" s="71">
        <f t="shared" si="130"/>
        <v>473</v>
      </c>
      <c r="AX135" s="71">
        <f t="shared" si="130"/>
        <v>543.95000000000005</v>
      </c>
      <c r="AY135" s="71">
        <f t="shared" si="124"/>
        <v>500</v>
      </c>
      <c r="AZ135" s="71">
        <f t="shared" si="124"/>
        <v>575</v>
      </c>
      <c r="BA135" s="71">
        <f t="shared" si="124"/>
        <v>509</v>
      </c>
      <c r="BB135" s="71">
        <f t="shared" si="124"/>
        <v>585.35</v>
      </c>
      <c r="BC135" s="71">
        <f t="shared" si="124"/>
        <v>527</v>
      </c>
      <c r="BD135" s="71">
        <f t="shared" si="124"/>
        <v>606.04999999999995</v>
      </c>
      <c r="BE135" s="71">
        <f t="shared" si="124"/>
        <v>536</v>
      </c>
      <c r="BF135" s="71">
        <f t="shared" si="124"/>
        <v>616.4</v>
      </c>
      <c r="BG135" s="71">
        <f t="shared" si="124"/>
        <v>558</v>
      </c>
      <c r="BH135" s="71">
        <f t="shared" si="110"/>
        <v>641.70000000000005</v>
      </c>
      <c r="BI135" s="71">
        <f t="shared" si="110"/>
        <v>576</v>
      </c>
      <c r="BJ135" s="71">
        <f t="shared" si="110"/>
        <v>662.4</v>
      </c>
      <c r="BK135" s="71">
        <f t="shared" si="110"/>
        <v>638</v>
      </c>
      <c r="BL135" s="71">
        <f t="shared" si="110"/>
        <v>733.7</v>
      </c>
      <c r="BM135" s="55"/>
      <c r="BN135" s="72"/>
      <c r="BO135" s="72"/>
      <c r="BP135" s="72"/>
      <c r="BQ135" s="72"/>
      <c r="BR135" s="72"/>
      <c r="BS135" s="72"/>
      <c r="BT135" s="55"/>
      <c r="BU135" s="71">
        <f>ROUND(JE135/Prices!$B$27,0)</f>
        <v>537</v>
      </c>
      <c r="BV135" s="71">
        <f>BU135*Prices!$B$6+BU135</f>
        <v>617.54999999999995</v>
      </c>
      <c r="BW135" s="71">
        <f>ROUND(JG135/Prices!$B$27,0)</f>
        <v>563</v>
      </c>
      <c r="BX135" s="71">
        <f>BW135*Prices!$B$6+BW135</f>
        <v>647.45000000000005</v>
      </c>
      <c r="BY135" s="71">
        <f>ROUND(JI135/Prices!$B$27,0)</f>
        <v>572</v>
      </c>
      <c r="BZ135" s="71">
        <f>BY135*Prices!$B$6+BY135</f>
        <v>657.8</v>
      </c>
      <c r="CA135" s="71">
        <f>ROUND(JK135/Prices!$B$27,0)</f>
        <v>590</v>
      </c>
      <c r="CB135" s="71">
        <f>CA135*Prices!$B$6+CA135</f>
        <v>678.5</v>
      </c>
      <c r="CC135" s="71">
        <f>ROUND(JM135/Prices!$B$27,0)</f>
        <v>599</v>
      </c>
      <c r="CD135" s="71">
        <f>CC135*Prices!$B$6+CC135</f>
        <v>688.85</v>
      </c>
      <c r="CE135" s="71">
        <f>ROUND(JO135/Prices!$B$27,0)</f>
        <v>621</v>
      </c>
      <c r="CF135" s="71">
        <f>CE135*Prices!$B$6+CE135</f>
        <v>714.15</v>
      </c>
      <c r="CG135" s="71">
        <f>ROUND(JQ135/Prices!$B$27,0)</f>
        <v>639</v>
      </c>
      <c r="CH135" s="71">
        <f>CG135*Prices!$B$6+CG135</f>
        <v>734.85</v>
      </c>
      <c r="CI135" s="71">
        <f>ROUND(JS135/Prices!$B$27,0)</f>
        <v>702</v>
      </c>
      <c r="CJ135" s="71">
        <f>CI135*Prices!$B$6+CI135</f>
        <v>807.3</v>
      </c>
      <c r="CK135" s="55"/>
      <c r="CL135" s="55"/>
      <c r="CM135" s="55"/>
      <c r="CN135" s="55"/>
      <c r="CO135" s="55"/>
      <c r="CP135" s="71">
        <f>ROUND(LW135/Prices!$B$27,0)</f>
        <v>473</v>
      </c>
      <c r="CQ135" s="71">
        <f>CP135*Prices!$B$6+CP135</f>
        <v>543.95000000000005</v>
      </c>
      <c r="CR135" s="71">
        <f>ROUND(LY135/Prices!$B$27,0)</f>
        <v>500</v>
      </c>
      <c r="CS135" s="71">
        <f>CR135*Prices!$B$6+CR135</f>
        <v>575</v>
      </c>
      <c r="CT135" s="71">
        <f>ROUND(MA135/Prices!$B$27,0)</f>
        <v>509</v>
      </c>
      <c r="CU135" s="71">
        <f>CT135*Prices!$B$6+CT135</f>
        <v>585.35</v>
      </c>
      <c r="CV135" s="71">
        <f>ROUND(MC135/Prices!$B$27,0)</f>
        <v>527</v>
      </c>
      <c r="CW135" s="71">
        <f>CV135*Prices!$B$6+CV135</f>
        <v>606.04999999999995</v>
      </c>
      <c r="CX135" s="71">
        <f>ROUND(ME135/Prices!$B$27,0)</f>
        <v>536</v>
      </c>
      <c r="CY135" s="71">
        <f>CX135*Prices!$B$6+CX135</f>
        <v>616.4</v>
      </c>
      <c r="CZ135" s="71">
        <f>ROUND(MG135/Prices!$B$27,0)</f>
        <v>558</v>
      </c>
      <c r="DA135" s="71">
        <f>CZ135*Prices!$B$6+CZ135</f>
        <v>641.70000000000005</v>
      </c>
      <c r="DB135" s="71">
        <f>ROUND(MI135/Prices!$B$27,0)</f>
        <v>576</v>
      </c>
      <c r="DC135" s="71">
        <f>DB135*Prices!$B$6+DB135</f>
        <v>662.4</v>
      </c>
      <c r="DD135" s="71">
        <f>ROUND(MK135/Prices!$B$27,0)</f>
        <v>638</v>
      </c>
      <c r="DE135" s="71">
        <f>DD135*Prices!$B$6+DD135</f>
        <v>733.7</v>
      </c>
      <c r="DK135" s="71">
        <f t="shared" si="131"/>
        <v>473</v>
      </c>
      <c r="DL135" s="71">
        <f t="shared" si="131"/>
        <v>543.95000000000005</v>
      </c>
      <c r="DM135" s="71">
        <f t="shared" si="125"/>
        <v>500</v>
      </c>
      <c r="DN135" s="71">
        <f t="shared" si="125"/>
        <v>575</v>
      </c>
      <c r="DO135" s="71">
        <f t="shared" si="125"/>
        <v>509</v>
      </c>
      <c r="DP135" s="71">
        <f t="shared" si="125"/>
        <v>585.35</v>
      </c>
      <c r="DQ135" s="71">
        <f t="shared" si="125"/>
        <v>527</v>
      </c>
      <c r="DR135" s="71">
        <f t="shared" si="125"/>
        <v>606.04999999999995</v>
      </c>
      <c r="DS135" s="71">
        <f t="shared" si="125"/>
        <v>536</v>
      </c>
      <c r="DT135" s="71">
        <f t="shared" si="125"/>
        <v>616.4</v>
      </c>
      <c r="DU135" s="71">
        <f t="shared" si="125"/>
        <v>558</v>
      </c>
      <c r="DV135" s="71">
        <f t="shared" si="111"/>
        <v>641.70000000000005</v>
      </c>
      <c r="DW135" s="71">
        <f t="shared" si="111"/>
        <v>576</v>
      </c>
      <c r="DX135" s="71">
        <f t="shared" si="111"/>
        <v>662.4</v>
      </c>
      <c r="DY135" s="71">
        <f t="shared" si="111"/>
        <v>638</v>
      </c>
      <c r="DZ135" s="71">
        <f t="shared" si="111"/>
        <v>733.7</v>
      </c>
      <c r="EA135" s="55"/>
      <c r="EB135" s="55"/>
      <c r="EC135" s="72"/>
      <c r="ED135" s="72"/>
      <c r="EE135" s="72"/>
      <c r="EF135" s="72"/>
      <c r="EG135" s="72"/>
      <c r="EH135" s="72"/>
      <c r="EI135" s="55"/>
      <c r="EJ135" s="55"/>
      <c r="EK135" s="55"/>
      <c r="EL135" s="55"/>
      <c r="EM135" s="55"/>
      <c r="EN135" s="55"/>
      <c r="EO135" s="73"/>
      <c r="EP135" s="73"/>
      <c r="ER135" s="74">
        <v>41</v>
      </c>
      <c r="ES135" s="105">
        <v>18</v>
      </c>
      <c r="ET135" s="55">
        <v>3.58</v>
      </c>
      <c r="EU135" s="55">
        <f t="shared" ref="EU135:EU150" si="132">ES135*30/144</f>
        <v>3.75</v>
      </c>
      <c r="EW135" s="75">
        <v>2</v>
      </c>
      <c r="EY135" s="75">
        <v>41</v>
      </c>
      <c r="EZ135" s="77">
        <f>(EY135*1.2)*(Prices!$B$5/32)</f>
        <v>61.499999999999993</v>
      </c>
      <c r="FA135" s="82">
        <f>(EY135*1.3)*(Prices!$B$4/32)</f>
        <v>133.25</v>
      </c>
      <c r="FB135" s="82">
        <f>EV135*Prices!$B$2+EW135*Prices!$B$3</f>
        <v>8.1</v>
      </c>
      <c r="FC135" s="79">
        <f>EU135*Prices!$B$9</f>
        <v>22.5</v>
      </c>
      <c r="FD135" s="80">
        <f t="shared" si="59"/>
        <v>225.35</v>
      </c>
      <c r="FE135" s="80">
        <f>EU135*Prices!$B$10</f>
        <v>33.75</v>
      </c>
      <c r="FF135" s="80">
        <f t="shared" si="60"/>
        <v>236.6</v>
      </c>
      <c r="FG135" s="80">
        <f>EU135*Prices!$B$11</f>
        <v>37.5</v>
      </c>
      <c r="FH135" s="80">
        <f t="shared" si="61"/>
        <v>240.35</v>
      </c>
      <c r="FI135" s="80">
        <f>EU135*Prices!$B$12</f>
        <v>45</v>
      </c>
      <c r="FJ135" s="80">
        <f t="shared" si="62"/>
        <v>247.85</v>
      </c>
      <c r="FK135" s="80">
        <f>EU135*Prices!$B$13</f>
        <v>48.75</v>
      </c>
      <c r="FL135" s="80">
        <f t="shared" si="63"/>
        <v>251.6</v>
      </c>
      <c r="FM135" s="80">
        <f>EU135*Prices!$B$14</f>
        <v>58.125</v>
      </c>
      <c r="FN135" s="80">
        <f t="shared" si="64"/>
        <v>260.97499999999997</v>
      </c>
      <c r="FO135" s="80">
        <f>EU135*Prices!$B$15</f>
        <v>65.625</v>
      </c>
      <c r="FP135" s="80">
        <f t="shared" si="65"/>
        <v>268.47499999999997</v>
      </c>
      <c r="FQ135" s="80">
        <f>EU135*Prices!$B$16</f>
        <v>91.875</v>
      </c>
      <c r="FR135" s="80">
        <f t="shared" si="66"/>
        <v>294.72499999999997</v>
      </c>
      <c r="FS135" s="80">
        <f>EU135*Prices!$B$17</f>
        <v>0</v>
      </c>
      <c r="FT135" s="80"/>
      <c r="FU135" s="80"/>
      <c r="FV135" s="80"/>
      <c r="FW135" s="80"/>
      <c r="FX135" s="80"/>
      <c r="FY135" s="80"/>
      <c r="FZ135" s="80"/>
      <c r="GA135" s="80"/>
      <c r="GB135" s="80"/>
      <c r="GC135" s="80"/>
      <c r="GD135" s="80"/>
      <c r="GE135" s="80"/>
      <c r="GF135" s="80"/>
      <c r="GG135" s="80"/>
      <c r="GH135" s="80"/>
      <c r="GP135" s="73"/>
      <c r="GR135" s="74">
        <v>41</v>
      </c>
      <c r="GS135" s="105">
        <v>18</v>
      </c>
      <c r="GT135" s="55">
        <v>3.58</v>
      </c>
      <c r="GU135" s="55">
        <f t="shared" ref="GU135:GU150" si="133">GS135*30/144</f>
        <v>3.75</v>
      </c>
      <c r="GV135" s="75"/>
      <c r="GW135" s="75">
        <v>2</v>
      </c>
      <c r="GX135" s="76"/>
      <c r="GY135" s="75">
        <v>41</v>
      </c>
      <c r="GZ135" s="77">
        <f>(GY135*1.2)*(Prices!$B$5/32)</f>
        <v>61.499999999999993</v>
      </c>
      <c r="HA135" s="82">
        <f>(GY135*1.3)*(Prices!$C$4/32)</f>
        <v>106.60000000000001</v>
      </c>
      <c r="HB135" s="82">
        <f>GV135*Prices!$B$2+GW135*Prices!$B$3</f>
        <v>8.1</v>
      </c>
      <c r="HC135" s="79">
        <f>GU135*Prices!$B$9</f>
        <v>22.5</v>
      </c>
      <c r="HD135" s="80">
        <f t="shared" si="69"/>
        <v>198.70000000000002</v>
      </c>
      <c r="HE135" s="80">
        <f>GU135*Prices!$B$10</f>
        <v>33.75</v>
      </c>
      <c r="HF135" s="80">
        <f t="shared" si="70"/>
        <v>209.95000000000002</v>
      </c>
      <c r="HG135" s="80">
        <f>GU135*Prices!$B$11</f>
        <v>37.5</v>
      </c>
      <c r="HH135" s="80">
        <f t="shared" si="71"/>
        <v>213.70000000000002</v>
      </c>
      <c r="HI135" s="80">
        <f>GU135*Prices!$B$12</f>
        <v>45</v>
      </c>
      <c r="HJ135" s="80">
        <f t="shared" si="72"/>
        <v>221.20000000000002</v>
      </c>
      <c r="HK135" s="80">
        <f>GU135*Prices!$B$13</f>
        <v>48.75</v>
      </c>
      <c r="HL135" s="80">
        <f t="shared" si="73"/>
        <v>224.95000000000002</v>
      </c>
      <c r="HM135" s="80">
        <f>GU135*Prices!$B$14</f>
        <v>58.125</v>
      </c>
      <c r="HN135" s="80">
        <f t="shared" si="74"/>
        <v>234.32499999999999</v>
      </c>
      <c r="HO135" s="80">
        <f>GU135*Prices!$B$15</f>
        <v>65.625</v>
      </c>
      <c r="HP135" s="80">
        <f t="shared" si="75"/>
        <v>241.82499999999999</v>
      </c>
      <c r="HQ135" s="80">
        <f>GU135*Prices!$B$16</f>
        <v>91.875</v>
      </c>
      <c r="HR135" s="80">
        <f t="shared" si="76"/>
        <v>268.07499999999999</v>
      </c>
      <c r="HS135" s="80">
        <f>GU135*Prices!$B$17</f>
        <v>0</v>
      </c>
      <c r="HT135" s="80"/>
      <c r="HU135" s="80"/>
      <c r="HV135" s="80"/>
      <c r="HW135" s="80"/>
      <c r="HX135" s="80"/>
      <c r="HY135" s="80"/>
      <c r="HZ135" s="80"/>
      <c r="IA135" s="80"/>
      <c r="IB135" s="80"/>
      <c r="IC135" s="80"/>
      <c r="ID135" s="80"/>
      <c r="IE135" s="80"/>
      <c r="IF135" s="80"/>
      <c r="IG135" s="80"/>
      <c r="IH135" s="80"/>
      <c r="IP135" s="73"/>
      <c r="IQ135" s="73"/>
      <c r="IS135" s="74">
        <v>41</v>
      </c>
      <c r="IT135" s="203">
        <v>18</v>
      </c>
      <c r="IU135" s="55">
        <v>3.58</v>
      </c>
      <c r="IV135" s="55">
        <f t="shared" ref="IV135:IV150" si="134">IT135*30/144</f>
        <v>3.75</v>
      </c>
      <c r="IW135" s="75"/>
      <c r="IX135" s="75">
        <v>2</v>
      </c>
      <c r="IY135" s="76">
        <f t="shared" si="118"/>
        <v>0</v>
      </c>
      <c r="IZ135" s="75">
        <v>41</v>
      </c>
      <c r="JA135" s="77">
        <f>(IZ135*1.2)*(Prices!$B$5/32)</f>
        <v>61.499999999999993</v>
      </c>
      <c r="JB135" s="82">
        <f>(IZ135*1.3)*(Prices!$B$4/32)</f>
        <v>133.25</v>
      </c>
      <c r="JC135" s="82">
        <f>IW135*Prices!$B$2+IX135*Prices!$B$3</f>
        <v>8.1</v>
      </c>
      <c r="JD135" s="79">
        <f>IV135*Prices!$B$9</f>
        <v>22.5</v>
      </c>
      <c r="JE135" s="80">
        <f t="shared" si="79"/>
        <v>225.35</v>
      </c>
      <c r="JF135" s="80">
        <f>IV135*Prices!$B$10</f>
        <v>33.75</v>
      </c>
      <c r="JG135" s="80">
        <f t="shared" si="80"/>
        <v>236.6</v>
      </c>
      <c r="JH135" s="80">
        <f>IV135*Prices!$B$11</f>
        <v>37.5</v>
      </c>
      <c r="JI135" s="80">
        <f t="shared" si="81"/>
        <v>240.35</v>
      </c>
      <c r="JJ135" s="80">
        <f>IV135*Prices!$B$12</f>
        <v>45</v>
      </c>
      <c r="JK135" s="80">
        <f t="shared" si="82"/>
        <v>247.85</v>
      </c>
      <c r="JL135" s="80">
        <f>IV135*Prices!$B$13</f>
        <v>48.75</v>
      </c>
      <c r="JM135" s="80">
        <f t="shared" si="83"/>
        <v>251.6</v>
      </c>
      <c r="JN135" s="80">
        <f>IV135*Prices!$B$14</f>
        <v>58.125</v>
      </c>
      <c r="JO135" s="80">
        <f t="shared" si="84"/>
        <v>260.97499999999997</v>
      </c>
      <c r="JP135" s="80">
        <f>IV135*Prices!$B$15</f>
        <v>65.625</v>
      </c>
      <c r="JQ135" s="80">
        <f t="shared" si="85"/>
        <v>268.47499999999997</v>
      </c>
      <c r="JR135" s="80">
        <f>IV135*Prices!$B$16</f>
        <v>91.875</v>
      </c>
      <c r="JS135" s="80">
        <f t="shared" si="86"/>
        <v>294.72499999999997</v>
      </c>
      <c r="JT135" s="80">
        <f>IV135*Prices!$B$17</f>
        <v>0</v>
      </c>
      <c r="JU135" s="80"/>
      <c r="JV135" s="80"/>
      <c r="JW135" s="80"/>
      <c r="JX135" s="80"/>
      <c r="JY135" s="80"/>
      <c r="JZ135" s="80"/>
      <c r="KA135" s="80"/>
      <c r="KB135" s="80"/>
      <c r="KC135" s="80"/>
      <c r="KD135" s="80"/>
      <c r="KE135" s="80"/>
      <c r="KF135" s="80"/>
      <c r="KG135" s="80"/>
      <c r="KH135" s="80"/>
      <c r="KI135" s="80"/>
      <c r="KJ135" s="80"/>
      <c r="KK135" s="80"/>
      <c r="KL135" s="80"/>
      <c r="KM135" s="80"/>
      <c r="KN135" s="80"/>
      <c r="KO135" s="80"/>
      <c r="KP135" s="80"/>
      <c r="KQ135" s="80"/>
      <c r="KR135" s="80"/>
      <c r="KS135" s="80"/>
      <c r="KT135" s="80"/>
      <c r="KU135" s="80"/>
      <c r="KV135" s="80"/>
      <c r="KW135" s="80"/>
      <c r="KX135" s="80"/>
      <c r="KY135" s="80"/>
      <c r="KZ135" s="80"/>
      <c r="LA135" s="197">
        <v>0</v>
      </c>
      <c r="LB135" s="200">
        <v>0</v>
      </c>
      <c r="LC135" s="82">
        <f t="shared" si="99"/>
        <v>45.239999999999995</v>
      </c>
      <c r="LD135" s="82">
        <f t="shared" si="100"/>
        <v>60.06</v>
      </c>
      <c r="LE135" s="82">
        <f t="shared" si="101"/>
        <v>8.25</v>
      </c>
      <c r="LF135" s="82">
        <f t="shared" si="102"/>
        <v>36.989999999999995</v>
      </c>
      <c r="LG135" s="80">
        <f t="shared" si="103"/>
        <v>51.81</v>
      </c>
      <c r="LH135" s="234">
        <f t="shared" si="104"/>
        <v>0</v>
      </c>
      <c r="LI135" s="73"/>
      <c r="LK135" s="74">
        <v>41</v>
      </c>
      <c r="LL135" s="203">
        <v>18</v>
      </c>
      <c r="LM135" s="55">
        <v>3.58</v>
      </c>
      <c r="LN135" s="55">
        <f t="shared" ref="LN135:LN150" si="135">LL135*30/144</f>
        <v>3.75</v>
      </c>
      <c r="LO135" s="75"/>
      <c r="LP135" s="75">
        <v>2</v>
      </c>
      <c r="LQ135" s="76">
        <f t="shared" si="119"/>
        <v>0</v>
      </c>
      <c r="LR135" s="75">
        <v>41</v>
      </c>
      <c r="LS135" s="77">
        <f>(LR135*1.2)*(Prices!$B$5/32)</f>
        <v>61.499999999999993</v>
      </c>
      <c r="LT135" s="82">
        <f>(LR135*1.3)*(Prices!$C$4/32)</f>
        <v>106.60000000000001</v>
      </c>
      <c r="LU135" s="82">
        <f>LO135*Prices!$B$2+LP135*Prices!$B$3</f>
        <v>8.1</v>
      </c>
      <c r="LV135" s="79">
        <f>LN135*Prices!$B$9</f>
        <v>22.5</v>
      </c>
      <c r="LW135" s="80">
        <f t="shared" si="89"/>
        <v>198.70000000000002</v>
      </c>
      <c r="LX135" s="80">
        <f>LN135*Prices!$B$10</f>
        <v>33.75</v>
      </c>
      <c r="LY135" s="80">
        <f t="shared" si="90"/>
        <v>209.95000000000002</v>
      </c>
      <c r="LZ135" s="80">
        <f>LN135*Prices!$B$11</f>
        <v>37.5</v>
      </c>
      <c r="MA135" s="80">
        <f t="shared" si="91"/>
        <v>213.70000000000002</v>
      </c>
      <c r="MB135" s="80">
        <f>LN135*Prices!$B$12</f>
        <v>45</v>
      </c>
      <c r="MC135" s="80">
        <f t="shared" si="92"/>
        <v>221.20000000000002</v>
      </c>
      <c r="MD135" s="80">
        <f>LN135*Prices!$B$13</f>
        <v>48.75</v>
      </c>
      <c r="ME135" s="80">
        <f t="shared" si="93"/>
        <v>224.95000000000002</v>
      </c>
      <c r="MF135" s="80">
        <f>LN135*Prices!$B$14</f>
        <v>58.125</v>
      </c>
      <c r="MG135" s="80">
        <f t="shared" si="94"/>
        <v>234.32499999999999</v>
      </c>
      <c r="MH135" s="80">
        <f>LN135*Prices!$B$15</f>
        <v>65.625</v>
      </c>
      <c r="MI135" s="80">
        <f t="shared" si="95"/>
        <v>241.82499999999999</v>
      </c>
      <c r="MJ135" s="80">
        <f>LN135*Prices!$B$16</f>
        <v>91.875</v>
      </c>
      <c r="MK135" s="80">
        <f t="shared" si="96"/>
        <v>268.07499999999999</v>
      </c>
      <c r="ML135" s="80">
        <f>LN135*Prices!$B$17</f>
        <v>0</v>
      </c>
      <c r="MM135" s="80"/>
      <c r="MN135" s="80"/>
      <c r="MO135" s="80"/>
      <c r="MP135" s="80"/>
      <c r="MQ135" s="80"/>
      <c r="MR135" s="80"/>
      <c r="MS135" s="80"/>
      <c r="MT135" s="80"/>
      <c r="MU135" s="80"/>
      <c r="MV135" s="80"/>
      <c r="MW135" s="80"/>
      <c r="MX135" s="80"/>
      <c r="MY135" s="80"/>
      <c r="MZ135" s="80"/>
      <c r="NA135" s="80"/>
    </row>
    <row r="136" spans="1:365" ht="18" customHeight="1" thickBot="1" x14ac:dyDescent="0.3">
      <c r="A136" s="174" t="s">
        <v>244</v>
      </c>
      <c r="B136" s="176" t="s">
        <v>93</v>
      </c>
      <c r="C136" s="176" t="str">
        <f t="shared" si="97"/>
        <v>Base Cab: Left Blind (44" to 48")</v>
      </c>
      <c r="D136" s="177" t="s">
        <v>242</v>
      </c>
      <c r="E136" s="178" t="s">
        <v>245</v>
      </c>
      <c r="F136" s="271" t="s">
        <v>244</v>
      </c>
      <c r="G136" s="261">
        <f>ROUND(FD136/Prices!$B$27,0)</f>
        <v>585</v>
      </c>
      <c r="H136" s="71">
        <f>G136*Prices!$B$6+G136</f>
        <v>672.75</v>
      </c>
      <c r="I136" s="71">
        <f>ROUND(FF136/Prices!$B$27,0)</f>
        <v>620</v>
      </c>
      <c r="J136" s="71">
        <f>I136*Prices!$B$6+I136</f>
        <v>713</v>
      </c>
      <c r="K136" s="71">
        <f>ROUND(FH136/Prices!$B$27,0)</f>
        <v>631</v>
      </c>
      <c r="L136" s="71">
        <f>K136*Prices!$B$6+K136</f>
        <v>725.65</v>
      </c>
      <c r="M136" s="71">
        <f>ROUND(FJ136/Prices!$B$27,0)</f>
        <v>654</v>
      </c>
      <c r="N136" s="71">
        <f>M136*Prices!$B$6+M136</f>
        <v>752.1</v>
      </c>
      <c r="O136" s="71">
        <f>ROUND(FL136/Prices!$B$27,0)</f>
        <v>665</v>
      </c>
      <c r="P136" s="71">
        <f>O136*Prices!$B$6+O136</f>
        <v>764.75</v>
      </c>
      <c r="Q136" s="71">
        <f>ROUND(FN136/Prices!$B$27,0)</f>
        <v>694</v>
      </c>
      <c r="R136" s="71">
        <f>Q136*Prices!$B$6+Q136</f>
        <v>798.1</v>
      </c>
      <c r="S136" s="71">
        <f>ROUND(FP136/Prices!$B$27,0)</f>
        <v>717</v>
      </c>
      <c r="T136" s="71">
        <f>S136*Prices!$B$6+S136</f>
        <v>824.55</v>
      </c>
      <c r="U136" s="71">
        <f>ROUND(FR136/Prices!$B$27,0)</f>
        <v>796</v>
      </c>
      <c r="V136" s="71">
        <f>U136*Prices!$B$6+U136</f>
        <v>915.4</v>
      </c>
      <c r="W136" s="55"/>
      <c r="X136" s="55"/>
      <c r="Y136" s="55"/>
      <c r="Z136" s="55"/>
      <c r="AA136" s="55"/>
      <c r="AB136" s="71">
        <f>ROUND(HD136/Prices!$B$27,0)</f>
        <v>517</v>
      </c>
      <c r="AC136" s="71">
        <f>AB136*Prices!$B$6+AB136</f>
        <v>594.54999999999995</v>
      </c>
      <c r="AD136" s="71">
        <f>ROUND(HF136/Prices!$B$27,0)</f>
        <v>551</v>
      </c>
      <c r="AE136" s="71">
        <f>AD136*Prices!$B$6+AD136</f>
        <v>633.65</v>
      </c>
      <c r="AF136" s="71">
        <f>ROUND(HH136/Prices!$B$27,0)</f>
        <v>563</v>
      </c>
      <c r="AG136" s="71">
        <f>AF136*Prices!$B$6+AF136</f>
        <v>647.45000000000005</v>
      </c>
      <c r="AH136" s="71">
        <f>ROUND(HJ136/Prices!$B$27,0)</f>
        <v>586</v>
      </c>
      <c r="AI136" s="71">
        <f>AH136*Prices!$B$6+AH136</f>
        <v>673.9</v>
      </c>
      <c r="AJ136" s="71">
        <f>ROUND(HL136/Prices!$B$27,0)</f>
        <v>597</v>
      </c>
      <c r="AK136" s="71">
        <f>AJ136*Prices!$B$6+AJ136</f>
        <v>686.55</v>
      </c>
      <c r="AL136" s="71">
        <f>ROUND(HN136/Prices!$B$27,0)</f>
        <v>626</v>
      </c>
      <c r="AM136" s="71">
        <f>AL136*Prices!$B$6+AL136</f>
        <v>719.9</v>
      </c>
      <c r="AN136" s="71">
        <f>ROUND(HP136/Prices!$B$27,0)</f>
        <v>648</v>
      </c>
      <c r="AO136" s="71">
        <f>AN136*Prices!$B$6+AN136</f>
        <v>745.2</v>
      </c>
      <c r="AP136" s="71">
        <f>ROUND(HR136/Prices!$B$27,0)</f>
        <v>728</v>
      </c>
      <c r="AQ136" s="71">
        <f>AP136*Prices!$B$6+AP136</f>
        <v>837.2</v>
      </c>
      <c r="AW136" s="71">
        <f t="shared" si="130"/>
        <v>517</v>
      </c>
      <c r="AX136" s="71">
        <f t="shared" si="130"/>
        <v>594.54999999999995</v>
      </c>
      <c r="AY136" s="71">
        <f t="shared" si="124"/>
        <v>551</v>
      </c>
      <c r="AZ136" s="71">
        <f t="shared" si="124"/>
        <v>633.65</v>
      </c>
      <c r="BA136" s="71">
        <f t="shared" si="124"/>
        <v>563</v>
      </c>
      <c r="BB136" s="71">
        <f t="shared" si="124"/>
        <v>647.45000000000005</v>
      </c>
      <c r="BC136" s="71">
        <f t="shared" si="124"/>
        <v>586</v>
      </c>
      <c r="BD136" s="71">
        <f t="shared" si="124"/>
        <v>673.9</v>
      </c>
      <c r="BE136" s="71">
        <f t="shared" si="124"/>
        <v>597</v>
      </c>
      <c r="BF136" s="71">
        <f t="shared" si="124"/>
        <v>686.55</v>
      </c>
      <c r="BG136" s="71">
        <f t="shared" si="124"/>
        <v>626</v>
      </c>
      <c r="BH136" s="71">
        <f t="shared" si="110"/>
        <v>719.9</v>
      </c>
      <c r="BI136" s="71">
        <f t="shared" si="110"/>
        <v>648</v>
      </c>
      <c r="BJ136" s="71">
        <f t="shared" si="110"/>
        <v>745.2</v>
      </c>
      <c r="BK136" s="71">
        <f t="shared" si="110"/>
        <v>728</v>
      </c>
      <c r="BL136" s="71">
        <f t="shared" si="110"/>
        <v>837.2</v>
      </c>
      <c r="BM136" s="55"/>
      <c r="BN136" s="72"/>
      <c r="BO136" s="72"/>
      <c r="BP136" s="72"/>
      <c r="BQ136" s="72"/>
      <c r="BR136" s="72"/>
      <c r="BS136" s="72"/>
      <c r="BT136" s="55"/>
      <c r="BU136" s="71">
        <f>ROUND(JE136/Prices!$B$27,0)</f>
        <v>585</v>
      </c>
      <c r="BV136" s="71">
        <f>BU136*Prices!$B$6+BU136</f>
        <v>672.75</v>
      </c>
      <c r="BW136" s="71">
        <f>ROUND(JG136/Prices!$B$27,0)</f>
        <v>620</v>
      </c>
      <c r="BX136" s="71">
        <f>BW136*Prices!$B$6+BW136</f>
        <v>713</v>
      </c>
      <c r="BY136" s="71">
        <f>ROUND(JI136/Prices!$B$27,0)</f>
        <v>631</v>
      </c>
      <c r="BZ136" s="71">
        <f>BY136*Prices!$B$6+BY136</f>
        <v>725.65</v>
      </c>
      <c r="CA136" s="71">
        <f>ROUND(JK136/Prices!$B$27,0)</f>
        <v>654</v>
      </c>
      <c r="CB136" s="71">
        <f>CA136*Prices!$B$6+CA136</f>
        <v>752.1</v>
      </c>
      <c r="CC136" s="71">
        <f>ROUND(JM136/Prices!$B$27,0)</f>
        <v>665</v>
      </c>
      <c r="CD136" s="71">
        <f>CC136*Prices!$B$6+CC136</f>
        <v>764.75</v>
      </c>
      <c r="CE136" s="71">
        <f>ROUND(JO136/Prices!$B$27,0)</f>
        <v>694</v>
      </c>
      <c r="CF136" s="71">
        <f>CE136*Prices!$B$6+CE136</f>
        <v>798.1</v>
      </c>
      <c r="CG136" s="71">
        <f>ROUND(JQ136/Prices!$B$27,0)</f>
        <v>717</v>
      </c>
      <c r="CH136" s="71">
        <f>CG136*Prices!$B$6+CG136</f>
        <v>824.55</v>
      </c>
      <c r="CI136" s="71">
        <f>ROUND(JS136/Prices!$B$27,0)</f>
        <v>796</v>
      </c>
      <c r="CJ136" s="71">
        <f>CI136*Prices!$B$6+CI136</f>
        <v>915.4</v>
      </c>
      <c r="CK136" s="55"/>
      <c r="CL136" s="55"/>
      <c r="CM136" s="55"/>
      <c r="CN136" s="55"/>
      <c r="CO136" s="55"/>
      <c r="CP136" s="71">
        <f>ROUND(LW136/Prices!$B$27,0)</f>
        <v>517</v>
      </c>
      <c r="CQ136" s="71">
        <f>CP136*Prices!$B$6+CP136</f>
        <v>594.54999999999995</v>
      </c>
      <c r="CR136" s="71">
        <f>ROUND(LY136/Prices!$B$27,0)</f>
        <v>551</v>
      </c>
      <c r="CS136" s="71">
        <f>CR136*Prices!$B$6+CR136</f>
        <v>633.65</v>
      </c>
      <c r="CT136" s="71">
        <f>ROUND(MA136/Prices!$B$27,0)</f>
        <v>563</v>
      </c>
      <c r="CU136" s="71">
        <f>CT136*Prices!$B$6+CT136</f>
        <v>647.45000000000005</v>
      </c>
      <c r="CV136" s="71">
        <f>ROUND(MC136/Prices!$B$27,0)</f>
        <v>586</v>
      </c>
      <c r="CW136" s="71">
        <f>CV136*Prices!$B$6+CV136</f>
        <v>673.9</v>
      </c>
      <c r="CX136" s="71">
        <f>ROUND(ME136/Prices!$B$27,0)</f>
        <v>597</v>
      </c>
      <c r="CY136" s="71">
        <f>CX136*Prices!$B$6+CX136</f>
        <v>686.55</v>
      </c>
      <c r="CZ136" s="71">
        <f>ROUND(MG136/Prices!$B$27,0)</f>
        <v>626</v>
      </c>
      <c r="DA136" s="71">
        <f>CZ136*Prices!$B$6+CZ136</f>
        <v>719.9</v>
      </c>
      <c r="DB136" s="71">
        <f>ROUND(MI136/Prices!$B$27,0)</f>
        <v>648</v>
      </c>
      <c r="DC136" s="71">
        <f>DB136*Prices!$B$6+DB136</f>
        <v>745.2</v>
      </c>
      <c r="DD136" s="71">
        <f>ROUND(MK136/Prices!$B$27,0)</f>
        <v>728</v>
      </c>
      <c r="DE136" s="71">
        <f>DD136*Prices!$B$6+DD136</f>
        <v>837.2</v>
      </c>
      <c r="DK136" s="71">
        <f t="shared" si="131"/>
        <v>517</v>
      </c>
      <c r="DL136" s="71">
        <f t="shared" si="131"/>
        <v>594.54999999999995</v>
      </c>
      <c r="DM136" s="71">
        <f t="shared" si="125"/>
        <v>551</v>
      </c>
      <c r="DN136" s="71">
        <f t="shared" si="125"/>
        <v>633.65</v>
      </c>
      <c r="DO136" s="71">
        <f t="shared" si="125"/>
        <v>563</v>
      </c>
      <c r="DP136" s="71">
        <f t="shared" si="125"/>
        <v>647.45000000000005</v>
      </c>
      <c r="DQ136" s="71">
        <f t="shared" si="125"/>
        <v>586</v>
      </c>
      <c r="DR136" s="71">
        <f t="shared" si="125"/>
        <v>673.9</v>
      </c>
      <c r="DS136" s="71">
        <f t="shared" si="125"/>
        <v>597</v>
      </c>
      <c r="DT136" s="71">
        <f t="shared" si="125"/>
        <v>686.55</v>
      </c>
      <c r="DU136" s="71">
        <f t="shared" si="125"/>
        <v>626</v>
      </c>
      <c r="DV136" s="71">
        <f t="shared" si="111"/>
        <v>719.9</v>
      </c>
      <c r="DW136" s="71">
        <f t="shared" si="111"/>
        <v>648</v>
      </c>
      <c r="DX136" s="71">
        <f t="shared" si="111"/>
        <v>745.2</v>
      </c>
      <c r="DY136" s="71">
        <f t="shared" si="111"/>
        <v>728</v>
      </c>
      <c r="DZ136" s="71">
        <f t="shared" si="111"/>
        <v>837.2</v>
      </c>
      <c r="EA136" s="55"/>
      <c r="EB136" s="55"/>
      <c r="EC136" s="72"/>
      <c r="ED136" s="72"/>
      <c r="EE136" s="72"/>
      <c r="EF136" s="72"/>
      <c r="EG136" s="72"/>
      <c r="EH136" s="72"/>
      <c r="EI136" s="55"/>
      <c r="EJ136" s="55"/>
      <c r="EK136" s="55"/>
      <c r="EL136" s="55"/>
      <c r="EM136" s="55"/>
      <c r="EN136" s="55"/>
      <c r="EO136" s="73"/>
      <c r="EP136" s="73"/>
      <c r="ER136" s="74">
        <v>44</v>
      </c>
      <c r="ES136" s="105">
        <v>23</v>
      </c>
      <c r="ET136" s="55">
        <v>4</v>
      </c>
      <c r="EU136" s="55">
        <f t="shared" si="132"/>
        <v>4.791666666666667</v>
      </c>
      <c r="EW136" s="75">
        <v>2</v>
      </c>
      <c r="EY136" s="75">
        <v>44</v>
      </c>
      <c r="EZ136" s="77">
        <f>(EY136*1.2)*(Prices!$B$5/32)</f>
        <v>66</v>
      </c>
      <c r="FA136" s="82">
        <f>(EY136*1.3)*(Prices!$B$4/32)</f>
        <v>143</v>
      </c>
      <c r="FB136" s="82">
        <f>EV136*Prices!$B$2+EW136*Prices!$B$3</f>
        <v>8.1</v>
      </c>
      <c r="FC136" s="79">
        <f>EU136*Prices!$B$9</f>
        <v>28.75</v>
      </c>
      <c r="FD136" s="80">
        <f t="shared" si="59"/>
        <v>245.85</v>
      </c>
      <c r="FE136" s="80">
        <f>EU136*Prices!$B$10</f>
        <v>43.125</v>
      </c>
      <c r="FF136" s="80">
        <f t="shared" si="60"/>
        <v>260.22500000000002</v>
      </c>
      <c r="FG136" s="80">
        <f>EU136*Prices!$B$11</f>
        <v>47.916666666666671</v>
      </c>
      <c r="FH136" s="80">
        <f t="shared" si="61"/>
        <v>265.01666666666665</v>
      </c>
      <c r="FI136" s="80">
        <f>EU136*Prices!$B$12</f>
        <v>57.5</v>
      </c>
      <c r="FJ136" s="80">
        <f t="shared" si="62"/>
        <v>274.60000000000002</v>
      </c>
      <c r="FK136" s="80">
        <f>EU136*Prices!$B$13</f>
        <v>62.291666666666671</v>
      </c>
      <c r="FL136" s="80">
        <f t="shared" si="63"/>
        <v>279.39166666666665</v>
      </c>
      <c r="FM136" s="80">
        <f>EU136*Prices!$B$14</f>
        <v>74.270833333333343</v>
      </c>
      <c r="FN136" s="80">
        <f t="shared" si="64"/>
        <v>291.37083333333334</v>
      </c>
      <c r="FO136" s="80">
        <f>EU136*Prices!$B$15</f>
        <v>83.854166666666671</v>
      </c>
      <c r="FP136" s="80">
        <f t="shared" si="65"/>
        <v>300.95416666666665</v>
      </c>
      <c r="FQ136" s="80">
        <f>EU136*Prices!$B$16</f>
        <v>117.39583333333334</v>
      </c>
      <c r="FR136" s="80">
        <f t="shared" si="66"/>
        <v>334.49583333333334</v>
      </c>
      <c r="FS136" s="80">
        <f>EU136*Prices!$B$17</f>
        <v>0</v>
      </c>
      <c r="FT136" s="80"/>
      <c r="FU136" s="80"/>
      <c r="FV136" s="80"/>
      <c r="FW136" s="80"/>
      <c r="FX136" s="80"/>
      <c r="FY136" s="80"/>
      <c r="FZ136" s="80"/>
      <c r="GA136" s="80"/>
      <c r="GB136" s="80"/>
      <c r="GC136" s="80"/>
      <c r="GD136" s="80"/>
      <c r="GE136" s="80"/>
      <c r="GF136" s="80"/>
      <c r="GG136" s="80"/>
      <c r="GH136" s="80"/>
      <c r="GP136" s="73"/>
      <c r="GR136" s="74">
        <v>44</v>
      </c>
      <c r="GS136" s="105">
        <v>23</v>
      </c>
      <c r="GT136" s="55">
        <v>4</v>
      </c>
      <c r="GU136" s="55">
        <f t="shared" si="133"/>
        <v>4.791666666666667</v>
      </c>
      <c r="GV136" s="75"/>
      <c r="GW136" s="75">
        <v>2</v>
      </c>
      <c r="GX136" s="76"/>
      <c r="GY136" s="75">
        <v>44</v>
      </c>
      <c r="GZ136" s="77">
        <f>(GY136*1.2)*(Prices!$B$5/32)</f>
        <v>66</v>
      </c>
      <c r="HA136" s="82">
        <f>(GY136*1.3)*(Prices!$C$4/32)</f>
        <v>114.4</v>
      </c>
      <c r="HB136" s="82">
        <f>GV136*Prices!$B$2+GW136*Prices!$B$3</f>
        <v>8.1</v>
      </c>
      <c r="HC136" s="79">
        <f>GU136*Prices!$B$9</f>
        <v>28.75</v>
      </c>
      <c r="HD136" s="80">
        <f t="shared" si="69"/>
        <v>217.25</v>
      </c>
      <c r="HE136" s="80">
        <f>GU136*Prices!$B$10</f>
        <v>43.125</v>
      </c>
      <c r="HF136" s="80">
        <f t="shared" si="70"/>
        <v>231.625</v>
      </c>
      <c r="HG136" s="80">
        <f>GU136*Prices!$B$11</f>
        <v>47.916666666666671</v>
      </c>
      <c r="HH136" s="80">
        <f t="shared" si="71"/>
        <v>236.41666666666669</v>
      </c>
      <c r="HI136" s="80">
        <f>GU136*Prices!$B$12</f>
        <v>57.5</v>
      </c>
      <c r="HJ136" s="80">
        <f t="shared" si="72"/>
        <v>246</v>
      </c>
      <c r="HK136" s="80">
        <f>GU136*Prices!$B$13</f>
        <v>62.291666666666671</v>
      </c>
      <c r="HL136" s="80">
        <f t="shared" si="73"/>
        <v>250.79166666666669</v>
      </c>
      <c r="HM136" s="80">
        <f>GU136*Prices!$B$14</f>
        <v>74.270833333333343</v>
      </c>
      <c r="HN136" s="80">
        <f t="shared" si="74"/>
        <v>262.77083333333337</v>
      </c>
      <c r="HO136" s="80">
        <f>GU136*Prices!$B$15</f>
        <v>83.854166666666671</v>
      </c>
      <c r="HP136" s="80">
        <f t="shared" si="75"/>
        <v>272.35416666666669</v>
      </c>
      <c r="HQ136" s="80">
        <f>GU136*Prices!$B$16</f>
        <v>117.39583333333334</v>
      </c>
      <c r="HR136" s="80">
        <f t="shared" si="76"/>
        <v>305.89583333333337</v>
      </c>
      <c r="HS136" s="80">
        <f>GU136*Prices!$B$17</f>
        <v>0</v>
      </c>
      <c r="HT136" s="80"/>
      <c r="HU136" s="80"/>
      <c r="HV136" s="80"/>
      <c r="HW136" s="80"/>
      <c r="HX136" s="80"/>
      <c r="HY136" s="80"/>
      <c r="HZ136" s="80"/>
      <c r="IA136" s="80"/>
      <c r="IB136" s="80"/>
      <c r="IC136" s="80"/>
      <c r="ID136" s="80"/>
      <c r="IE136" s="80"/>
      <c r="IF136" s="80"/>
      <c r="IG136" s="80"/>
      <c r="IH136" s="80"/>
      <c r="IP136" s="73"/>
      <c r="IQ136" s="73"/>
      <c r="IS136" s="74">
        <v>44</v>
      </c>
      <c r="IT136" s="203">
        <v>23</v>
      </c>
      <c r="IU136" s="55">
        <v>4</v>
      </c>
      <c r="IV136" s="55">
        <f t="shared" si="134"/>
        <v>4.791666666666667</v>
      </c>
      <c r="IW136" s="75"/>
      <c r="IX136" s="75">
        <v>2</v>
      </c>
      <c r="IY136" s="76">
        <f t="shared" si="118"/>
        <v>0</v>
      </c>
      <c r="IZ136" s="75">
        <v>44</v>
      </c>
      <c r="JA136" s="77">
        <f>(IZ136*1.2)*(Prices!$B$5/32)</f>
        <v>66</v>
      </c>
      <c r="JB136" s="82">
        <f>(IZ136*1.3)*(Prices!$B$4/32)</f>
        <v>143</v>
      </c>
      <c r="JC136" s="82">
        <f>IW136*Prices!$B$2+IX136*Prices!$B$3</f>
        <v>8.1</v>
      </c>
      <c r="JD136" s="79">
        <f>IV136*Prices!$B$9</f>
        <v>28.75</v>
      </c>
      <c r="JE136" s="80">
        <f t="shared" si="79"/>
        <v>245.85</v>
      </c>
      <c r="JF136" s="80">
        <f>IV136*Prices!$B$10</f>
        <v>43.125</v>
      </c>
      <c r="JG136" s="80">
        <f t="shared" si="80"/>
        <v>260.22500000000002</v>
      </c>
      <c r="JH136" s="80">
        <f>IV136*Prices!$B$11</f>
        <v>47.916666666666671</v>
      </c>
      <c r="JI136" s="80">
        <f t="shared" si="81"/>
        <v>265.01666666666665</v>
      </c>
      <c r="JJ136" s="80">
        <f>IV136*Prices!$B$12</f>
        <v>57.5</v>
      </c>
      <c r="JK136" s="80">
        <f t="shared" si="82"/>
        <v>274.60000000000002</v>
      </c>
      <c r="JL136" s="80">
        <f>IV136*Prices!$B$13</f>
        <v>62.291666666666671</v>
      </c>
      <c r="JM136" s="80">
        <f t="shared" si="83"/>
        <v>279.39166666666665</v>
      </c>
      <c r="JN136" s="80">
        <f>IV136*Prices!$B$14</f>
        <v>74.270833333333343</v>
      </c>
      <c r="JO136" s="80">
        <f t="shared" si="84"/>
        <v>291.37083333333334</v>
      </c>
      <c r="JP136" s="80">
        <f>IV136*Prices!$B$15</f>
        <v>83.854166666666671</v>
      </c>
      <c r="JQ136" s="80">
        <f t="shared" si="85"/>
        <v>300.95416666666665</v>
      </c>
      <c r="JR136" s="80">
        <f>IV136*Prices!$B$16</f>
        <v>117.39583333333334</v>
      </c>
      <c r="JS136" s="80">
        <f t="shared" si="86"/>
        <v>334.49583333333334</v>
      </c>
      <c r="JT136" s="80">
        <f>IV136*Prices!$B$17</f>
        <v>0</v>
      </c>
      <c r="JU136" s="80"/>
      <c r="JV136" s="80"/>
      <c r="JW136" s="80"/>
      <c r="JX136" s="80"/>
      <c r="JY136" s="80"/>
      <c r="JZ136" s="80"/>
      <c r="KA136" s="80"/>
      <c r="KB136" s="80"/>
      <c r="KC136" s="80"/>
      <c r="KD136" s="80"/>
      <c r="KE136" s="80"/>
      <c r="KF136" s="80"/>
      <c r="KG136" s="80"/>
      <c r="KH136" s="80"/>
      <c r="KI136" s="80"/>
      <c r="KJ136" s="80"/>
      <c r="KK136" s="80"/>
      <c r="KL136" s="80"/>
      <c r="KM136" s="80"/>
      <c r="KN136" s="80"/>
      <c r="KO136" s="80"/>
      <c r="KP136" s="80"/>
      <c r="KQ136" s="80"/>
      <c r="KR136" s="80"/>
      <c r="KS136" s="80"/>
      <c r="KT136" s="80"/>
      <c r="KU136" s="80"/>
      <c r="KV136" s="80"/>
      <c r="KW136" s="80"/>
      <c r="KX136" s="80"/>
      <c r="KY136" s="80"/>
      <c r="KZ136" s="80"/>
      <c r="LA136" s="197">
        <v>0</v>
      </c>
      <c r="LB136" s="200">
        <v>0</v>
      </c>
      <c r="LC136" s="82">
        <f t="shared" si="99"/>
        <v>51.04</v>
      </c>
      <c r="LD136" s="82">
        <f t="shared" si="100"/>
        <v>67.760000000000005</v>
      </c>
      <c r="LE136" s="82">
        <f t="shared" si="101"/>
        <v>10.541666666666666</v>
      </c>
      <c r="LF136" s="82">
        <f t="shared" si="102"/>
        <v>40.498333333333335</v>
      </c>
      <c r="LG136" s="80">
        <f t="shared" si="103"/>
        <v>57.218333333333341</v>
      </c>
      <c r="LH136" s="234">
        <f t="shared" si="104"/>
        <v>0</v>
      </c>
      <c r="LI136" s="73"/>
      <c r="LK136" s="74">
        <v>44</v>
      </c>
      <c r="LL136" s="203">
        <v>23</v>
      </c>
      <c r="LM136" s="55">
        <v>4</v>
      </c>
      <c r="LN136" s="55">
        <f t="shared" si="135"/>
        <v>4.791666666666667</v>
      </c>
      <c r="LO136" s="75"/>
      <c r="LP136" s="75">
        <v>2</v>
      </c>
      <c r="LQ136" s="76">
        <f t="shared" si="119"/>
        <v>0</v>
      </c>
      <c r="LR136" s="75">
        <v>44</v>
      </c>
      <c r="LS136" s="77">
        <f>(LR136*1.2)*(Prices!$B$5/32)</f>
        <v>66</v>
      </c>
      <c r="LT136" s="82">
        <f>(LR136*1.3)*(Prices!$C$4/32)</f>
        <v>114.4</v>
      </c>
      <c r="LU136" s="82">
        <f>LO136*Prices!$B$2+LP136*Prices!$B$3</f>
        <v>8.1</v>
      </c>
      <c r="LV136" s="79">
        <f>LN136*Prices!$B$9</f>
        <v>28.75</v>
      </c>
      <c r="LW136" s="80">
        <f t="shared" si="89"/>
        <v>217.25</v>
      </c>
      <c r="LX136" s="80">
        <f>LN136*Prices!$B$10</f>
        <v>43.125</v>
      </c>
      <c r="LY136" s="80">
        <f t="shared" si="90"/>
        <v>231.625</v>
      </c>
      <c r="LZ136" s="80">
        <f>LN136*Prices!$B$11</f>
        <v>47.916666666666671</v>
      </c>
      <c r="MA136" s="80">
        <f t="shared" si="91"/>
        <v>236.41666666666669</v>
      </c>
      <c r="MB136" s="80">
        <f>LN136*Prices!$B$12</f>
        <v>57.5</v>
      </c>
      <c r="MC136" s="80">
        <f t="shared" si="92"/>
        <v>246</v>
      </c>
      <c r="MD136" s="80">
        <f>LN136*Prices!$B$13</f>
        <v>62.291666666666671</v>
      </c>
      <c r="ME136" s="80">
        <f t="shared" si="93"/>
        <v>250.79166666666669</v>
      </c>
      <c r="MF136" s="80">
        <f>LN136*Prices!$B$14</f>
        <v>74.270833333333343</v>
      </c>
      <c r="MG136" s="80">
        <f t="shared" si="94"/>
        <v>262.77083333333337</v>
      </c>
      <c r="MH136" s="80">
        <f>LN136*Prices!$B$15</f>
        <v>83.854166666666671</v>
      </c>
      <c r="MI136" s="80">
        <f t="shared" si="95"/>
        <v>272.35416666666669</v>
      </c>
      <c r="MJ136" s="80">
        <f>LN136*Prices!$B$16</f>
        <v>117.39583333333334</v>
      </c>
      <c r="MK136" s="80">
        <f t="shared" si="96"/>
        <v>305.89583333333337</v>
      </c>
      <c r="ML136" s="80">
        <f>LN136*Prices!$B$17</f>
        <v>0</v>
      </c>
      <c r="MM136" s="80"/>
      <c r="MN136" s="80"/>
      <c r="MO136" s="80"/>
      <c r="MP136" s="80"/>
      <c r="MQ136" s="80"/>
      <c r="MR136" s="80"/>
      <c r="MS136" s="80"/>
      <c r="MT136" s="80"/>
      <c r="MU136" s="80"/>
      <c r="MV136" s="80"/>
      <c r="MW136" s="80"/>
      <c r="MX136" s="80"/>
      <c r="MY136" s="80"/>
      <c r="MZ136" s="80"/>
      <c r="NA136" s="80"/>
    </row>
    <row r="137" spans="1:365" ht="18" customHeight="1" thickBot="1" x14ac:dyDescent="0.3">
      <c r="A137" s="304"/>
      <c r="B137" s="278"/>
      <c r="C137" s="278"/>
      <c r="D137" s="279"/>
      <c r="E137" s="280"/>
      <c r="F137" s="305"/>
      <c r="G137" s="26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55"/>
      <c r="X137" s="55"/>
      <c r="Y137" s="55"/>
      <c r="Z137" s="55"/>
      <c r="AA137" s="55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55"/>
      <c r="BN137" s="72"/>
      <c r="BO137" s="72"/>
      <c r="BP137" s="72"/>
      <c r="BQ137" s="72"/>
      <c r="BR137" s="72"/>
      <c r="BS137" s="72"/>
      <c r="BT137" s="55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55"/>
      <c r="CL137" s="55"/>
      <c r="CM137" s="55"/>
      <c r="CN137" s="55"/>
      <c r="CO137" s="55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55"/>
      <c r="EB137" s="55"/>
      <c r="EC137" s="72"/>
      <c r="ED137" s="72"/>
      <c r="EE137" s="72"/>
      <c r="EF137" s="72"/>
      <c r="EG137" s="72"/>
      <c r="EH137" s="72"/>
      <c r="EI137" s="55"/>
      <c r="EJ137" s="55"/>
      <c r="EK137" s="55"/>
      <c r="EL137" s="55"/>
      <c r="EM137" s="55"/>
      <c r="EN137" s="55"/>
      <c r="EO137" s="73"/>
      <c r="EP137" s="73"/>
      <c r="ER137" s="74"/>
      <c r="ES137" s="105"/>
      <c r="EZ137" s="77"/>
      <c r="FC137" s="79"/>
      <c r="FD137" s="80"/>
      <c r="FE137" s="80"/>
      <c r="FF137" s="80"/>
      <c r="FG137" s="80"/>
      <c r="FH137" s="80"/>
      <c r="FI137" s="80"/>
      <c r="FJ137" s="80"/>
      <c r="FK137" s="80"/>
      <c r="FL137" s="80"/>
      <c r="FM137" s="80"/>
      <c r="FN137" s="80"/>
      <c r="FO137" s="80"/>
      <c r="FP137" s="80"/>
      <c r="FQ137" s="80"/>
      <c r="FR137" s="80"/>
      <c r="FS137" s="80"/>
      <c r="FT137" s="80"/>
      <c r="FU137" s="80"/>
      <c r="FV137" s="80"/>
      <c r="FW137" s="80"/>
      <c r="FX137" s="80"/>
      <c r="FY137" s="80"/>
      <c r="FZ137" s="80"/>
      <c r="GA137" s="80"/>
      <c r="GB137" s="80"/>
      <c r="GC137" s="80"/>
      <c r="GD137" s="80"/>
      <c r="GE137" s="80"/>
      <c r="GF137" s="80"/>
      <c r="GG137" s="80"/>
      <c r="GH137" s="80"/>
      <c r="GP137" s="73"/>
      <c r="GR137" s="74"/>
      <c r="GS137" s="105"/>
      <c r="GT137" s="55"/>
      <c r="GU137" s="55"/>
      <c r="GV137" s="75"/>
      <c r="GW137" s="75"/>
      <c r="GX137" s="76"/>
      <c r="GZ137" s="77"/>
      <c r="HA137" s="82"/>
      <c r="HB137" s="82"/>
      <c r="HC137" s="79"/>
      <c r="HD137" s="80"/>
      <c r="HE137" s="80"/>
      <c r="HF137" s="80"/>
      <c r="HG137" s="80"/>
      <c r="HH137" s="80"/>
      <c r="HI137" s="80"/>
      <c r="HJ137" s="80"/>
      <c r="HK137" s="80"/>
      <c r="HL137" s="80"/>
      <c r="HM137" s="80"/>
      <c r="HN137" s="80"/>
      <c r="HO137" s="80"/>
      <c r="HP137" s="80"/>
      <c r="HQ137" s="80"/>
      <c r="HR137" s="80"/>
      <c r="HS137" s="80"/>
      <c r="HT137" s="80"/>
      <c r="HU137" s="80"/>
      <c r="HV137" s="80"/>
      <c r="HW137" s="80"/>
      <c r="HX137" s="80"/>
      <c r="HY137" s="80"/>
      <c r="HZ137" s="80"/>
      <c r="IA137" s="80"/>
      <c r="IB137" s="80"/>
      <c r="IC137" s="80"/>
      <c r="ID137" s="80"/>
      <c r="IE137" s="80"/>
      <c r="IF137" s="80"/>
      <c r="IG137" s="80"/>
      <c r="IH137" s="80"/>
      <c r="IP137" s="73"/>
      <c r="IQ137" s="73"/>
      <c r="IS137" s="74"/>
      <c r="IT137" s="203"/>
      <c r="IW137" s="75"/>
      <c r="IX137" s="75"/>
      <c r="IY137" s="76"/>
      <c r="IZ137" s="75"/>
      <c r="JA137" s="77"/>
      <c r="JB137" s="82"/>
      <c r="JC137" s="82"/>
      <c r="JD137" s="79"/>
      <c r="JE137" s="80"/>
      <c r="JF137" s="80"/>
      <c r="JG137" s="80"/>
      <c r="JH137" s="80"/>
      <c r="JI137" s="80"/>
      <c r="JJ137" s="80"/>
      <c r="JK137" s="80"/>
      <c r="JL137" s="80"/>
      <c r="JM137" s="80"/>
      <c r="JN137" s="80"/>
      <c r="JO137" s="80"/>
      <c r="JP137" s="80"/>
      <c r="JQ137" s="80"/>
      <c r="JR137" s="80"/>
      <c r="JS137" s="80"/>
      <c r="JT137" s="80"/>
      <c r="JU137" s="80"/>
      <c r="JV137" s="80"/>
      <c r="JW137" s="80"/>
      <c r="JX137" s="80"/>
      <c r="JY137" s="80"/>
      <c r="JZ137" s="80"/>
      <c r="KA137" s="80"/>
      <c r="KB137" s="80"/>
      <c r="KC137" s="80"/>
      <c r="KD137" s="80"/>
      <c r="KE137" s="80"/>
      <c r="KF137" s="80"/>
      <c r="KG137" s="80"/>
      <c r="KH137" s="80"/>
      <c r="KI137" s="80"/>
      <c r="KJ137" s="80"/>
      <c r="KK137" s="80"/>
      <c r="KL137" s="80"/>
      <c r="KM137" s="80"/>
      <c r="KN137" s="80"/>
      <c r="KO137" s="80"/>
      <c r="KP137" s="80"/>
      <c r="KQ137" s="80"/>
      <c r="KR137" s="80"/>
      <c r="KS137" s="80"/>
      <c r="KT137" s="80"/>
      <c r="KU137" s="80"/>
      <c r="KV137" s="80"/>
      <c r="KW137" s="80"/>
      <c r="KX137" s="80"/>
      <c r="KY137" s="80"/>
      <c r="KZ137" s="80"/>
      <c r="LF137" s="82"/>
      <c r="LG137" s="80"/>
      <c r="LH137" s="234"/>
      <c r="LI137" s="73"/>
      <c r="LK137" s="74"/>
      <c r="LL137" s="203"/>
      <c r="LO137" s="75"/>
      <c r="LP137" s="75"/>
      <c r="LQ137" s="76"/>
      <c r="LR137" s="75"/>
      <c r="LS137" s="77"/>
      <c r="LT137" s="82"/>
      <c r="LU137" s="82"/>
      <c r="LV137" s="79"/>
      <c r="LW137" s="80"/>
      <c r="LX137" s="80"/>
      <c r="LY137" s="80"/>
      <c r="LZ137" s="80"/>
      <c r="MA137" s="80"/>
      <c r="MB137" s="80"/>
      <c r="MC137" s="80"/>
      <c r="MD137" s="80"/>
      <c r="ME137" s="80"/>
      <c r="MF137" s="80"/>
      <c r="MG137" s="80"/>
      <c r="MH137" s="80"/>
      <c r="MI137" s="80"/>
      <c r="MJ137" s="80"/>
      <c r="MK137" s="80"/>
      <c r="ML137" s="80"/>
      <c r="MM137" s="80"/>
      <c r="MN137" s="80"/>
      <c r="MO137" s="80"/>
      <c r="MP137" s="80"/>
      <c r="MQ137" s="80"/>
      <c r="MR137" s="80"/>
      <c r="MS137" s="80"/>
      <c r="MT137" s="80"/>
      <c r="MU137" s="80"/>
      <c r="MV137" s="80"/>
      <c r="MW137" s="80"/>
      <c r="MX137" s="80"/>
      <c r="MY137" s="80"/>
      <c r="MZ137" s="80"/>
      <c r="NA137" s="80"/>
    </row>
    <row r="138" spans="1:365" ht="18" customHeight="1" x14ac:dyDescent="0.25">
      <c r="A138" s="169" t="s">
        <v>246</v>
      </c>
      <c r="B138" s="152" t="s">
        <v>93</v>
      </c>
      <c r="C138" s="152" t="str">
        <f t="shared" si="97"/>
        <v>Base Cab: Right Blind (40" to 43")</v>
      </c>
      <c r="D138" s="121" t="s">
        <v>247</v>
      </c>
      <c r="E138" s="153" t="s">
        <v>243</v>
      </c>
      <c r="F138" s="303" t="s">
        <v>246</v>
      </c>
      <c r="G138" s="261">
        <f>ROUND(FD138/Prices!$B$27,0)</f>
        <v>537</v>
      </c>
      <c r="H138" s="71">
        <f>G138*Prices!$B$6+G138</f>
        <v>617.54999999999995</v>
      </c>
      <c r="I138" s="71">
        <f>ROUND(FF138/Prices!$B$27,0)</f>
        <v>563</v>
      </c>
      <c r="J138" s="71">
        <f>I138*Prices!$B$6+I138</f>
        <v>647.45000000000005</v>
      </c>
      <c r="K138" s="71">
        <f>ROUND(FH138/Prices!$B$27,0)</f>
        <v>572</v>
      </c>
      <c r="L138" s="71">
        <f>K138*Prices!$B$6+K138</f>
        <v>657.8</v>
      </c>
      <c r="M138" s="71">
        <f>ROUND(FJ138/Prices!$B$27,0)</f>
        <v>590</v>
      </c>
      <c r="N138" s="71">
        <f>M138*Prices!$B$6+M138</f>
        <v>678.5</v>
      </c>
      <c r="O138" s="71">
        <f>ROUND(FL138/Prices!$B$27,0)</f>
        <v>599</v>
      </c>
      <c r="P138" s="71">
        <f>O138*Prices!$B$6+O138</f>
        <v>688.85</v>
      </c>
      <c r="Q138" s="71">
        <f>ROUND(FN138/Prices!$B$27,0)</f>
        <v>621</v>
      </c>
      <c r="R138" s="71">
        <f>Q138*Prices!$B$6+Q138</f>
        <v>714.15</v>
      </c>
      <c r="S138" s="71">
        <f>ROUND(FP138/Prices!$B$27,0)</f>
        <v>639</v>
      </c>
      <c r="T138" s="71">
        <f>S138*Prices!$B$6+S138</f>
        <v>734.85</v>
      </c>
      <c r="U138" s="71">
        <f>ROUND(FR138/Prices!$B$27,0)</f>
        <v>702</v>
      </c>
      <c r="V138" s="71">
        <f>U138*Prices!$B$6+U138</f>
        <v>807.3</v>
      </c>
      <c r="W138" s="55"/>
      <c r="X138" s="55"/>
      <c r="Y138" s="55"/>
      <c r="Z138" s="55"/>
      <c r="AA138" s="55"/>
      <c r="AB138" s="71">
        <f>ROUND(HD138/Prices!$B$27,0)</f>
        <v>473</v>
      </c>
      <c r="AC138" s="71">
        <f>AB138*Prices!$B$6+AB138</f>
        <v>543.95000000000005</v>
      </c>
      <c r="AD138" s="71">
        <f>ROUND(HF138/Prices!$B$27,0)</f>
        <v>500</v>
      </c>
      <c r="AE138" s="71">
        <f>AD138*Prices!$B$6+AD138</f>
        <v>575</v>
      </c>
      <c r="AF138" s="71">
        <f>ROUND(HH138/Prices!$B$27,0)</f>
        <v>509</v>
      </c>
      <c r="AG138" s="71">
        <f>AF138*Prices!$B$6+AF138</f>
        <v>585.35</v>
      </c>
      <c r="AH138" s="71">
        <f>ROUND(HJ138/Prices!$B$27,0)</f>
        <v>527</v>
      </c>
      <c r="AI138" s="71">
        <f>AH138*Prices!$B$6+AH138</f>
        <v>606.04999999999995</v>
      </c>
      <c r="AJ138" s="71">
        <f>ROUND(HL138/Prices!$B$27,0)</f>
        <v>536</v>
      </c>
      <c r="AK138" s="71">
        <f>AJ138*Prices!$B$6+AJ138</f>
        <v>616.4</v>
      </c>
      <c r="AL138" s="71">
        <f>ROUND(HN138/Prices!$B$27,0)</f>
        <v>558</v>
      </c>
      <c r="AM138" s="71">
        <f>AL138*Prices!$B$6+AL138</f>
        <v>641.70000000000005</v>
      </c>
      <c r="AN138" s="71">
        <f>ROUND(HP138/Prices!$B$27,0)</f>
        <v>576</v>
      </c>
      <c r="AO138" s="71">
        <f>AN138*Prices!$B$6+AN138</f>
        <v>662.4</v>
      </c>
      <c r="AP138" s="71">
        <f>ROUND(HR138/Prices!$B$27,0)</f>
        <v>638</v>
      </c>
      <c r="AQ138" s="71">
        <f>AP138*Prices!$B$6+AP138</f>
        <v>733.7</v>
      </c>
      <c r="AW138" s="71">
        <f t="shared" si="130"/>
        <v>473</v>
      </c>
      <c r="AX138" s="71">
        <f t="shared" si="130"/>
        <v>543.95000000000005</v>
      </c>
      <c r="AY138" s="71">
        <f t="shared" si="124"/>
        <v>500</v>
      </c>
      <c r="AZ138" s="71">
        <f t="shared" si="124"/>
        <v>575</v>
      </c>
      <c r="BA138" s="71">
        <f t="shared" si="124"/>
        <v>509</v>
      </c>
      <c r="BB138" s="71">
        <f t="shared" si="124"/>
        <v>585.35</v>
      </c>
      <c r="BC138" s="71">
        <f t="shared" si="124"/>
        <v>527</v>
      </c>
      <c r="BD138" s="71">
        <f t="shared" si="124"/>
        <v>606.04999999999995</v>
      </c>
      <c r="BE138" s="71">
        <f t="shared" si="124"/>
        <v>536</v>
      </c>
      <c r="BF138" s="71">
        <f t="shared" si="124"/>
        <v>616.4</v>
      </c>
      <c r="BG138" s="71">
        <f t="shared" si="124"/>
        <v>558</v>
      </c>
      <c r="BH138" s="71">
        <f t="shared" si="110"/>
        <v>641.70000000000005</v>
      </c>
      <c r="BI138" s="71">
        <f t="shared" si="110"/>
        <v>576</v>
      </c>
      <c r="BJ138" s="71">
        <f t="shared" si="110"/>
        <v>662.4</v>
      </c>
      <c r="BK138" s="71">
        <f t="shared" si="110"/>
        <v>638</v>
      </c>
      <c r="BL138" s="71">
        <f t="shared" si="110"/>
        <v>733.7</v>
      </c>
      <c r="BM138" s="55"/>
      <c r="BN138" s="72"/>
      <c r="BO138" s="72"/>
      <c r="BP138" s="72"/>
      <c r="BQ138" s="72"/>
      <c r="BR138" s="72"/>
      <c r="BS138" s="72"/>
      <c r="BT138" s="55"/>
      <c r="BU138" s="71">
        <f>ROUND(JE138/Prices!$B$27,0)</f>
        <v>537</v>
      </c>
      <c r="BV138" s="71">
        <f>BU138*Prices!$B$6+BU138</f>
        <v>617.54999999999995</v>
      </c>
      <c r="BW138" s="71">
        <f>ROUND(JG138/Prices!$B$27,0)</f>
        <v>563</v>
      </c>
      <c r="BX138" s="71">
        <f>BW138*Prices!$B$6+BW138</f>
        <v>647.45000000000005</v>
      </c>
      <c r="BY138" s="71">
        <f>ROUND(JI138/Prices!$B$27,0)</f>
        <v>572</v>
      </c>
      <c r="BZ138" s="71">
        <f>BY138*Prices!$B$6+BY138</f>
        <v>657.8</v>
      </c>
      <c r="CA138" s="71">
        <f>ROUND(JK138/Prices!$B$27,0)</f>
        <v>590</v>
      </c>
      <c r="CB138" s="71">
        <f>CA138*Prices!$B$6+CA138</f>
        <v>678.5</v>
      </c>
      <c r="CC138" s="71">
        <f>ROUND(JM138/Prices!$B$27,0)</f>
        <v>599</v>
      </c>
      <c r="CD138" s="71">
        <f>CC138*Prices!$B$6+CC138</f>
        <v>688.85</v>
      </c>
      <c r="CE138" s="71">
        <f>ROUND(JO138/Prices!$B$27,0)</f>
        <v>621</v>
      </c>
      <c r="CF138" s="71">
        <f>CE138*Prices!$B$6+CE138</f>
        <v>714.15</v>
      </c>
      <c r="CG138" s="71">
        <f>ROUND(JQ138/Prices!$B$27,0)</f>
        <v>639</v>
      </c>
      <c r="CH138" s="71">
        <f>CG138*Prices!$B$6+CG138</f>
        <v>734.85</v>
      </c>
      <c r="CI138" s="71">
        <f>ROUND(JS138/Prices!$B$27,0)</f>
        <v>702</v>
      </c>
      <c r="CJ138" s="71">
        <f>CI138*Prices!$B$6+CI138</f>
        <v>807.3</v>
      </c>
      <c r="CK138" s="55"/>
      <c r="CL138" s="55"/>
      <c r="CM138" s="55"/>
      <c r="CN138" s="55"/>
      <c r="CO138" s="55"/>
      <c r="CP138" s="71">
        <f>ROUND(LW138/Prices!$B$27,0)</f>
        <v>473</v>
      </c>
      <c r="CQ138" s="71">
        <f>CP138*Prices!$B$6+CP138</f>
        <v>543.95000000000005</v>
      </c>
      <c r="CR138" s="71">
        <f>ROUND(LY138/Prices!$B$27,0)</f>
        <v>500</v>
      </c>
      <c r="CS138" s="71">
        <f>CR138*Prices!$B$6+CR138</f>
        <v>575</v>
      </c>
      <c r="CT138" s="71">
        <f>ROUND(MA138/Prices!$B$27,0)</f>
        <v>509</v>
      </c>
      <c r="CU138" s="71">
        <f>CT138*Prices!$B$6+CT138</f>
        <v>585.35</v>
      </c>
      <c r="CV138" s="71">
        <f>ROUND(MC138/Prices!$B$27,0)</f>
        <v>527</v>
      </c>
      <c r="CW138" s="71">
        <f>CV138*Prices!$B$6+CV138</f>
        <v>606.04999999999995</v>
      </c>
      <c r="CX138" s="71">
        <f>ROUND(ME138/Prices!$B$27,0)</f>
        <v>536</v>
      </c>
      <c r="CY138" s="71">
        <f>CX138*Prices!$B$6+CX138</f>
        <v>616.4</v>
      </c>
      <c r="CZ138" s="71">
        <f>ROUND(MG138/Prices!$B$27,0)</f>
        <v>558</v>
      </c>
      <c r="DA138" s="71">
        <f>CZ138*Prices!$B$6+CZ138</f>
        <v>641.70000000000005</v>
      </c>
      <c r="DB138" s="71">
        <f>ROUND(MI138/Prices!$B$27,0)</f>
        <v>576</v>
      </c>
      <c r="DC138" s="71">
        <f>DB138*Prices!$B$6+DB138</f>
        <v>662.4</v>
      </c>
      <c r="DD138" s="71">
        <f>ROUND(MK138/Prices!$B$27,0)</f>
        <v>638</v>
      </c>
      <c r="DE138" s="71">
        <f>DD138*Prices!$B$6+DD138</f>
        <v>733.7</v>
      </c>
      <c r="DK138" s="71">
        <f t="shared" si="131"/>
        <v>473</v>
      </c>
      <c r="DL138" s="71">
        <f t="shared" si="131"/>
        <v>543.95000000000005</v>
      </c>
      <c r="DM138" s="71">
        <f t="shared" si="125"/>
        <v>500</v>
      </c>
      <c r="DN138" s="71">
        <f t="shared" si="125"/>
        <v>575</v>
      </c>
      <c r="DO138" s="71">
        <f t="shared" si="125"/>
        <v>509</v>
      </c>
      <c r="DP138" s="71">
        <f t="shared" si="125"/>
        <v>585.35</v>
      </c>
      <c r="DQ138" s="71">
        <f t="shared" si="125"/>
        <v>527</v>
      </c>
      <c r="DR138" s="71">
        <f t="shared" si="125"/>
        <v>606.04999999999995</v>
      </c>
      <c r="DS138" s="71">
        <f t="shared" si="125"/>
        <v>536</v>
      </c>
      <c r="DT138" s="71">
        <f t="shared" si="125"/>
        <v>616.4</v>
      </c>
      <c r="DU138" s="71">
        <f t="shared" si="125"/>
        <v>558</v>
      </c>
      <c r="DV138" s="71">
        <f t="shared" si="111"/>
        <v>641.70000000000005</v>
      </c>
      <c r="DW138" s="71">
        <f t="shared" si="111"/>
        <v>576</v>
      </c>
      <c r="DX138" s="71">
        <f t="shared" si="111"/>
        <v>662.4</v>
      </c>
      <c r="DY138" s="71">
        <f t="shared" si="111"/>
        <v>638</v>
      </c>
      <c r="DZ138" s="71">
        <f t="shared" si="111"/>
        <v>733.7</v>
      </c>
      <c r="EA138" s="55"/>
      <c r="EB138" s="55"/>
      <c r="EC138" s="72"/>
      <c r="ED138" s="72"/>
      <c r="EE138" s="72"/>
      <c r="EF138" s="72"/>
      <c r="EG138" s="72"/>
      <c r="EH138" s="72"/>
      <c r="EI138" s="55"/>
      <c r="EJ138" s="55"/>
      <c r="EK138" s="55"/>
      <c r="EL138" s="55"/>
      <c r="EM138" s="55"/>
      <c r="EN138" s="55"/>
      <c r="EO138" s="73"/>
      <c r="EP138" s="73"/>
      <c r="ER138" s="74">
        <v>41</v>
      </c>
      <c r="ES138" s="105">
        <v>18</v>
      </c>
      <c r="ET138" s="55">
        <v>3.58</v>
      </c>
      <c r="EU138" s="55">
        <f t="shared" si="132"/>
        <v>3.75</v>
      </c>
      <c r="EW138" s="75">
        <v>2</v>
      </c>
      <c r="EY138" s="75">
        <v>41</v>
      </c>
      <c r="EZ138" s="77">
        <f>(EY138*1.2)*(Prices!$B$5/32)</f>
        <v>61.499999999999993</v>
      </c>
      <c r="FA138" s="82">
        <f>(EY138*1.3)*(Prices!$B$4/32)</f>
        <v>133.25</v>
      </c>
      <c r="FB138" s="82">
        <f>EV138*Prices!$B$2+EW138*Prices!$B$3</f>
        <v>8.1</v>
      </c>
      <c r="FC138" s="79">
        <f>EU138*Prices!$B$9</f>
        <v>22.5</v>
      </c>
      <c r="FD138" s="80">
        <f t="shared" si="59"/>
        <v>225.35</v>
      </c>
      <c r="FE138" s="80">
        <f>EU138*Prices!$B$10</f>
        <v>33.75</v>
      </c>
      <c r="FF138" s="80">
        <f t="shared" si="60"/>
        <v>236.6</v>
      </c>
      <c r="FG138" s="80">
        <f>EU138*Prices!$B$11</f>
        <v>37.5</v>
      </c>
      <c r="FH138" s="80">
        <f t="shared" si="61"/>
        <v>240.35</v>
      </c>
      <c r="FI138" s="80">
        <f>EU138*Prices!$B$12</f>
        <v>45</v>
      </c>
      <c r="FJ138" s="80">
        <f t="shared" si="62"/>
        <v>247.85</v>
      </c>
      <c r="FK138" s="80">
        <f>EU138*Prices!$B$13</f>
        <v>48.75</v>
      </c>
      <c r="FL138" s="80">
        <f t="shared" si="63"/>
        <v>251.6</v>
      </c>
      <c r="FM138" s="80">
        <f>EU138*Prices!$B$14</f>
        <v>58.125</v>
      </c>
      <c r="FN138" s="80">
        <f t="shared" si="64"/>
        <v>260.97499999999997</v>
      </c>
      <c r="FO138" s="80">
        <f>EU138*Prices!$B$15</f>
        <v>65.625</v>
      </c>
      <c r="FP138" s="80">
        <f t="shared" si="65"/>
        <v>268.47499999999997</v>
      </c>
      <c r="FQ138" s="80">
        <f>EU138*Prices!$B$16</f>
        <v>91.875</v>
      </c>
      <c r="FR138" s="80">
        <f t="shared" si="66"/>
        <v>294.72499999999997</v>
      </c>
      <c r="FS138" s="80">
        <f>EU138*Prices!$B$17</f>
        <v>0</v>
      </c>
      <c r="FT138" s="80"/>
      <c r="FU138" s="80"/>
      <c r="FV138" s="80"/>
      <c r="FW138" s="80"/>
      <c r="FX138" s="80"/>
      <c r="FY138" s="80"/>
      <c r="FZ138" s="80"/>
      <c r="GA138" s="80"/>
      <c r="GB138" s="80"/>
      <c r="GC138" s="80"/>
      <c r="GD138" s="80"/>
      <c r="GE138" s="80"/>
      <c r="GF138" s="80"/>
      <c r="GG138" s="80"/>
      <c r="GH138" s="80"/>
      <c r="GP138" s="73"/>
      <c r="GR138" s="74">
        <v>41</v>
      </c>
      <c r="GS138" s="105">
        <v>18</v>
      </c>
      <c r="GT138" s="55">
        <v>3.58</v>
      </c>
      <c r="GU138" s="55">
        <f t="shared" si="133"/>
        <v>3.75</v>
      </c>
      <c r="GV138" s="75"/>
      <c r="GW138" s="75">
        <v>2</v>
      </c>
      <c r="GX138" s="76"/>
      <c r="GY138" s="75">
        <v>41</v>
      </c>
      <c r="GZ138" s="77">
        <f>(GY138*1.2)*(Prices!$B$5/32)</f>
        <v>61.499999999999993</v>
      </c>
      <c r="HA138" s="82">
        <f>(GY138*1.3)*(Prices!$C$4/32)</f>
        <v>106.60000000000001</v>
      </c>
      <c r="HB138" s="82">
        <f>GV138*Prices!$B$2+GW138*Prices!$B$3</f>
        <v>8.1</v>
      </c>
      <c r="HC138" s="79">
        <f>GU138*Prices!$B$9</f>
        <v>22.5</v>
      </c>
      <c r="HD138" s="80">
        <f t="shared" si="69"/>
        <v>198.70000000000002</v>
      </c>
      <c r="HE138" s="80">
        <f>GU138*Prices!$B$10</f>
        <v>33.75</v>
      </c>
      <c r="HF138" s="80">
        <f t="shared" si="70"/>
        <v>209.95000000000002</v>
      </c>
      <c r="HG138" s="80">
        <f>GU138*Prices!$B$11</f>
        <v>37.5</v>
      </c>
      <c r="HH138" s="80">
        <f t="shared" si="71"/>
        <v>213.70000000000002</v>
      </c>
      <c r="HI138" s="80">
        <f>GU138*Prices!$B$12</f>
        <v>45</v>
      </c>
      <c r="HJ138" s="80">
        <f t="shared" si="72"/>
        <v>221.20000000000002</v>
      </c>
      <c r="HK138" s="80">
        <f>GU138*Prices!$B$13</f>
        <v>48.75</v>
      </c>
      <c r="HL138" s="80">
        <f t="shared" si="73"/>
        <v>224.95000000000002</v>
      </c>
      <c r="HM138" s="80">
        <f>GU138*Prices!$B$14</f>
        <v>58.125</v>
      </c>
      <c r="HN138" s="80">
        <f t="shared" si="74"/>
        <v>234.32499999999999</v>
      </c>
      <c r="HO138" s="80">
        <f>GU138*Prices!$B$15</f>
        <v>65.625</v>
      </c>
      <c r="HP138" s="80">
        <f t="shared" si="75"/>
        <v>241.82499999999999</v>
      </c>
      <c r="HQ138" s="80">
        <f>GU138*Prices!$B$16</f>
        <v>91.875</v>
      </c>
      <c r="HR138" s="80">
        <f t="shared" si="76"/>
        <v>268.07499999999999</v>
      </c>
      <c r="HS138" s="80">
        <f>GU138*Prices!$B$17</f>
        <v>0</v>
      </c>
      <c r="HT138" s="80"/>
      <c r="HU138" s="80"/>
      <c r="HV138" s="80"/>
      <c r="HW138" s="80"/>
      <c r="HX138" s="80"/>
      <c r="HY138" s="80"/>
      <c r="HZ138" s="80"/>
      <c r="IA138" s="80"/>
      <c r="IB138" s="80"/>
      <c r="IC138" s="80"/>
      <c r="ID138" s="80"/>
      <c r="IE138" s="80"/>
      <c r="IF138" s="80"/>
      <c r="IG138" s="80"/>
      <c r="IH138" s="80"/>
      <c r="IP138" s="73"/>
      <c r="IQ138" s="73"/>
      <c r="IS138" s="74">
        <v>41</v>
      </c>
      <c r="IT138" s="203">
        <v>18</v>
      </c>
      <c r="IU138" s="55">
        <v>3.58</v>
      </c>
      <c r="IV138" s="55">
        <f t="shared" si="134"/>
        <v>3.75</v>
      </c>
      <c r="IW138" s="75"/>
      <c r="IX138" s="75">
        <v>2</v>
      </c>
      <c r="IY138" s="76">
        <f t="shared" si="118"/>
        <v>0</v>
      </c>
      <c r="IZ138" s="75">
        <v>41</v>
      </c>
      <c r="JA138" s="77">
        <f>(IZ138*1.2)*(Prices!$B$5/32)</f>
        <v>61.499999999999993</v>
      </c>
      <c r="JB138" s="82">
        <f>(IZ138*1.3)*(Prices!$B$4/32)</f>
        <v>133.25</v>
      </c>
      <c r="JC138" s="82">
        <f>IW138*Prices!$B$2+IX138*Prices!$B$3</f>
        <v>8.1</v>
      </c>
      <c r="JD138" s="79">
        <f>IV138*Prices!$B$9</f>
        <v>22.5</v>
      </c>
      <c r="JE138" s="80">
        <f t="shared" si="79"/>
        <v>225.35</v>
      </c>
      <c r="JF138" s="80">
        <f>IV138*Prices!$B$10</f>
        <v>33.75</v>
      </c>
      <c r="JG138" s="80">
        <f t="shared" si="80"/>
        <v>236.6</v>
      </c>
      <c r="JH138" s="80">
        <f>IV138*Prices!$B$11</f>
        <v>37.5</v>
      </c>
      <c r="JI138" s="80">
        <f t="shared" si="81"/>
        <v>240.35</v>
      </c>
      <c r="JJ138" s="80">
        <f>IV138*Prices!$B$12</f>
        <v>45</v>
      </c>
      <c r="JK138" s="80">
        <f t="shared" si="82"/>
        <v>247.85</v>
      </c>
      <c r="JL138" s="80">
        <f>IV138*Prices!$B$13</f>
        <v>48.75</v>
      </c>
      <c r="JM138" s="80">
        <f t="shared" si="83"/>
        <v>251.6</v>
      </c>
      <c r="JN138" s="80">
        <f>IV138*Prices!$B$14</f>
        <v>58.125</v>
      </c>
      <c r="JO138" s="80">
        <f t="shared" si="84"/>
        <v>260.97499999999997</v>
      </c>
      <c r="JP138" s="80">
        <f>IV138*Prices!$B$15</f>
        <v>65.625</v>
      </c>
      <c r="JQ138" s="80">
        <f t="shared" si="85"/>
        <v>268.47499999999997</v>
      </c>
      <c r="JR138" s="80">
        <f>IV138*Prices!$B$16</f>
        <v>91.875</v>
      </c>
      <c r="JS138" s="80">
        <f t="shared" si="86"/>
        <v>294.72499999999997</v>
      </c>
      <c r="JT138" s="80">
        <f>IV138*Prices!$B$17</f>
        <v>0</v>
      </c>
      <c r="JU138" s="80"/>
      <c r="JV138" s="80"/>
      <c r="JW138" s="80"/>
      <c r="JX138" s="80"/>
      <c r="JY138" s="80"/>
      <c r="JZ138" s="80"/>
      <c r="KA138" s="80"/>
      <c r="KB138" s="80"/>
      <c r="KC138" s="80"/>
      <c r="KD138" s="80"/>
      <c r="KE138" s="80"/>
      <c r="KF138" s="80"/>
      <c r="KG138" s="80"/>
      <c r="KH138" s="80"/>
      <c r="KI138" s="80"/>
      <c r="KJ138" s="80"/>
      <c r="KK138" s="80"/>
      <c r="KL138" s="80"/>
      <c r="KM138" s="80"/>
      <c r="KN138" s="80"/>
      <c r="KO138" s="80"/>
      <c r="KP138" s="80"/>
      <c r="KQ138" s="80"/>
      <c r="KR138" s="80"/>
      <c r="KS138" s="80"/>
      <c r="KT138" s="80"/>
      <c r="KU138" s="80"/>
      <c r="KV138" s="80"/>
      <c r="KW138" s="80"/>
      <c r="KX138" s="80"/>
      <c r="KY138" s="80"/>
      <c r="KZ138" s="80"/>
      <c r="LA138" s="197">
        <v>0</v>
      </c>
      <c r="LB138" s="200">
        <v>0</v>
      </c>
      <c r="LC138" s="82">
        <f t="shared" si="99"/>
        <v>45.239999999999995</v>
      </c>
      <c r="LD138" s="82">
        <f t="shared" si="100"/>
        <v>60.06</v>
      </c>
      <c r="LE138" s="82">
        <f t="shared" si="101"/>
        <v>8.25</v>
      </c>
      <c r="LF138" s="82">
        <f t="shared" si="102"/>
        <v>36.989999999999995</v>
      </c>
      <c r="LG138" s="80">
        <f t="shared" si="103"/>
        <v>51.81</v>
      </c>
      <c r="LH138" s="234">
        <f t="shared" si="104"/>
        <v>0</v>
      </c>
      <c r="LI138" s="73"/>
      <c r="LK138" s="74">
        <v>41</v>
      </c>
      <c r="LL138" s="203">
        <v>18</v>
      </c>
      <c r="LM138" s="55">
        <v>3.58</v>
      </c>
      <c r="LN138" s="55">
        <f t="shared" si="135"/>
        <v>3.75</v>
      </c>
      <c r="LO138" s="75"/>
      <c r="LP138" s="75">
        <v>2</v>
      </c>
      <c r="LQ138" s="76">
        <f t="shared" si="119"/>
        <v>0</v>
      </c>
      <c r="LR138" s="75">
        <v>41</v>
      </c>
      <c r="LS138" s="77">
        <f>(LR138*1.2)*(Prices!$B$5/32)</f>
        <v>61.499999999999993</v>
      </c>
      <c r="LT138" s="82">
        <f>(LR138*1.3)*(Prices!$C$4/32)</f>
        <v>106.60000000000001</v>
      </c>
      <c r="LU138" s="82">
        <f>LO138*Prices!$B$2+LP138*Prices!$B$3</f>
        <v>8.1</v>
      </c>
      <c r="LV138" s="79">
        <f>LN138*Prices!$B$9</f>
        <v>22.5</v>
      </c>
      <c r="LW138" s="80">
        <f t="shared" si="89"/>
        <v>198.70000000000002</v>
      </c>
      <c r="LX138" s="80">
        <f>LN138*Prices!$B$10</f>
        <v>33.75</v>
      </c>
      <c r="LY138" s="80">
        <f t="shared" si="90"/>
        <v>209.95000000000002</v>
      </c>
      <c r="LZ138" s="80">
        <f>LN138*Prices!$B$11</f>
        <v>37.5</v>
      </c>
      <c r="MA138" s="80">
        <f t="shared" si="91"/>
        <v>213.70000000000002</v>
      </c>
      <c r="MB138" s="80">
        <f>LN138*Prices!$B$12</f>
        <v>45</v>
      </c>
      <c r="MC138" s="80">
        <f t="shared" si="92"/>
        <v>221.20000000000002</v>
      </c>
      <c r="MD138" s="80">
        <f>LN138*Prices!$B$13</f>
        <v>48.75</v>
      </c>
      <c r="ME138" s="80">
        <f t="shared" si="93"/>
        <v>224.95000000000002</v>
      </c>
      <c r="MF138" s="80">
        <f>LN138*Prices!$B$14</f>
        <v>58.125</v>
      </c>
      <c r="MG138" s="80">
        <f t="shared" si="94"/>
        <v>234.32499999999999</v>
      </c>
      <c r="MH138" s="80">
        <f>LN138*Prices!$B$15</f>
        <v>65.625</v>
      </c>
      <c r="MI138" s="80">
        <f t="shared" si="95"/>
        <v>241.82499999999999</v>
      </c>
      <c r="MJ138" s="80">
        <f>LN138*Prices!$B$16</f>
        <v>91.875</v>
      </c>
      <c r="MK138" s="80">
        <f t="shared" si="96"/>
        <v>268.07499999999999</v>
      </c>
      <c r="ML138" s="80">
        <f>LN138*Prices!$B$17</f>
        <v>0</v>
      </c>
      <c r="MM138" s="80"/>
      <c r="MN138" s="80"/>
      <c r="MO138" s="80"/>
      <c r="MP138" s="80"/>
      <c r="MQ138" s="80"/>
      <c r="MR138" s="80"/>
      <c r="MS138" s="80"/>
      <c r="MT138" s="80"/>
      <c r="MU138" s="80"/>
      <c r="MV138" s="80"/>
      <c r="MW138" s="80"/>
      <c r="MX138" s="80"/>
      <c r="MY138" s="80"/>
      <c r="MZ138" s="80"/>
      <c r="NA138" s="80"/>
    </row>
    <row r="139" spans="1:365" ht="18" customHeight="1" thickBot="1" x14ac:dyDescent="0.3">
      <c r="A139" s="174" t="s">
        <v>248</v>
      </c>
      <c r="B139" s="176" t="s">
        <v>93</v>
      </c>
      <c r="C139" s="176" t="str">
        <f t="shared" si="97"/>
        <v>Base Cab: Right Blind (44" to 48")</v>
      </c>
      <c r="D139" s="177" t="s">
        <v>247</v>
      </c>
      <c r="E139" s="178" t="s">
        <v>245</v>
      </c>
      <c r="F139" s="271" t="s">
        <v>248</v>
      </c>
      <c r="G139" s="261">
        <f>ROUND(FD139/Prices!$B$27,0)</f>
        <v>585</v>
      </c>
      <c r="H139" s="71">
        <f>G139*Prices!$B$6+G139</f>
        <v>672.75</v>
      </c>
      <c r="I139" s="71">
        <f>ROUND(FF139/Prices!$B$27,0)</f>
        <v>620</v>
      </c>
      <c r="J139" s="71">
        <f>I139*Prices!$B$6+I139</f>
        <v>713</v>
      </c>
      <c r="K139" s="71">
        <f>ROUND(FH139/Prices!$B$27,0)</f>
        <v>631</v>
      </c>
      <c r="L139" s="71">
        <f>K139*Prices!$B$6+K139</f>
        <v>725.65</v>
      </c>
      <c r="M139" s="71">
        <f>ROUND(FJ139/Prices!$B$27,0)</f>
        <v>654</v>
      </c>
      <c r="N139" s="71">
        <f>M139*Prices!$B$6+M139</f>
        <v>752.1</v>
      </c>
      <c r="O139" s="71">
        <f>ROUND(FL139/Prices!$B$27,0)</f>
        <v>665</v>
      </c>
      <c r="P139" s="71">
        <f>O139*Prices!$B$6+O139</f>
        <v>764.75</v>
      </c>
      <c r="Q139" s="71">
        <f>ROUND(FN139/Prices!$B$27,0)</f>
        <v>694</v>
      </c>
      <c r="R139" s="71">
        <f>Q139*Prices!$B$6+Q139</f>
        <v>798.1</v>
      </c>
      <c r="S139" s="71">
        <f>ROUND(FP139/Prices!$B$27,0)</f>
        <v>717</v>
      </c>
      <c r="T139" s="71">
        <f>S139*Prices!$B$6+S139</f>
        <v>824.55</v>
      </c>
      <c r="U139" s="71">
        <f>ROUND(FR139/Prices!$B$27,0)</f>
        <v>796</v>
      </c>
      <c r="V139" s="71">
        <f>U139*Prices!$B$6+U139</f>
        <v>915.4</v>
      </c>
      <c r="W139" s="55"/>
      <c r="X139" s="55"/>
      <c r="Y139" s="55"/>
      <c r="Z139" s="55"/>
      <c r="AA139" s="55"/>
      <c r="AB139" s="71">
        <f>ROUND(HD139/Prices!$B$27,0)</f>
        <v>517</v>
      </c>
      <c r="AC139" s="71">
        <f>AB139*Prices!$B$6+AB139</f>
        <v>594.54999999999995</v>
      </c>
      <c r="AD139" s="71">
        <f>ROUND(HF139/Prices!$B$27,0)</f>
        <v>551</v>
      </c>
      <c r="AE139" s="71">
        <f>AD139*Prices!$B$6+AD139</f>
        <v>633.65</v>
      </c>
      <c r="AF139" s="71">
        <f>ROUND(HH139/Prices!$B$27,0)</f>
        <v>563</v>
      </c>
      <c r="AG139" s="71">
        <f>AF139*Prices!$B$6+AF139</f>
        <v>647.45000000000005</v>
      </c>
      <c r="AH139" s="71">
        <f>ROUND(HJ139/Prices!$B$27,0)</f>
        <v>586</v>
      </c>
      <c r="AI139" s="71">
        <f>AH139*Prices!$B$6+AH139</f>
        <v>673.9</v>
      </c>
      <c r="AJ139" s="71">
        <f>ROUND(HL139/Prices!$B$27,0)</f>
        <v>597</v>
      </c>
      <c r="AK139" s="71">
        <f>AJ139*Prices!$B$6+AJ139</f>
        <v>686.55</v>
      </c>
      <c r="AL139" s="71">
        <f>ROUND(HN139/Prices!$B$27,0)</f>
        <v>626</v>
      </c>
      <c r="AM139" s="71">
        <f>AL139*Prices!$B$6+AL139</f>
        <v>719.9</v>
      </c>
      <c r="AN139" s="71">
        <f>ROUND(HP139/Prices!$B$27,0)</f>
        <v>648</v>
      </c>
      <c r="AO139" s="71">
        <f>AN139*Prices!$B$6+AN139</f>
        <v>745.2</v>
      </c>
      <c r="AP139" s="71">
        <f>ROUND(HR139/Prices!$B$27,0)</f>
        <v>728</v>
      </c>
      <c r="AQ139" s="71">
        <f>AP139*Prices!$B$6+AP139</f>
        <v>837.2</v>
      </c>
      <c r="AW139" s="71">
        <f t="shared" si="130"/>
        <v>517</v>
      </c>
      <c r="AX139" s="71">
        <f t="shared" si="130"/>
        <v>594.54999999999995</v>
      </c>
      <c r="AY139" s="71">
        <f t="shared" si="124"/>
        <v>551</v>
      </c>
      <c r="AZ139" s="71">
        <f t="shared" si="124"/>
        <v>633.65</v>
      </c>
      <c r="BA139" s="71">
        <f t="shared" si="124"/>
        <v>563</v>
      </c>
      <c r="BB139" s="71">
        <f t="shared" si="124"/>
        <v>647.45000000000005</v>
      </c>
      <c r="BC139" s="71">
        <f t="shared" si="124"/>
        <v>586</v>
      </c>
      <c r="BD139" s="71">
        <f t="shared" si="124"/>
        <v>673.9</v>
      </c>
      <c r="BE139" s="71">
        <f t="shared" si="124"/>
        <v>597</v>
      </c>
      <c r="BF139" s="71">
        <f t="shared" si="124"/>
        <v>686.55</v>
      </c>
      <c r="BG139" s="71">
        <f t="shared" si="124"/>
        <v>626</v>
      </c>
      <c r="BH139" s="71">
        <f t="shared" si="110"/>
        <v>719.9</v>
      </c>
      <c r="BI139" s="71">
        <f t="shared" si="110"/>
        <v>648</v>
      </c>
      <c r="BJ139" s="71">
        <f t="shared" si="110"/>
        <v>745.2</v>
      </c>
      <c r="BK139" s="71">
        <f t="shared" si="110"/>
        <v>728</v>
      </c>
      <c r="BL139" s="71">
        <f t="shared" si="110"/>
        <v>837.2</v>
      </c>
      <c r="BM139" s="55"/>
      <c r="BN139" s="72"/>
      <c r="BO139" s="72"/>
      <c r="BP139" s="72"/>
      <c r="BQ139" s="72"/>
      <c r="BR139" s="72"/>
      <c r="BS139" s="72"/>
      <c r="BT139" s="55"/>
      <c r="BU139" s="71">
        <f>ROUND(JE139/Prices!$B$27,0)</f>
        <v>585</v>
      </c>
      <c r="BV139" s="71">
        <f>BU139*Prices!$B$6+BU139</f>
        <v>672.75</v>
      </c>
      <c r="BW139" s="71">
        <f>ROUND(JG139/Prices!$B$27,0)</f>
        <v>620</v>
      </c>
      <c r="BX139" s="71">
        <f>BW139*Prices!$B$6+BW139</f>
        <v>713</v>
      </c>
      <c r="BY139" s="71">
        <f>ROUND(JI139/Prices!$B$27,0)</f>
        <v>631</v>
      </c>
      <c r="BZ139" s="71">
        <f>BY139*Prices!$B$6+BY139</f>
        <v>725.65</v>
      </c>
      <c r="CA139" s="71">
        <f>ROUND(JK139/Prices!$B$27,0)</f>
        <v>654</v>
      </c>
      <c r="CB139" s="71">
        <f>CA139*Prices!$B$6+CA139</f>
        <v>752.1</v>
      </c>
      <c r="CC139" s="71">
        <f>ROUND(JM139/Prices!$B$27,0)</f>
        <v>665</v>
      </c>
      <c r="CD139" s="71">
        <f>CC139*Prices!$B$6+CC139</f>
        <v>764.75</v>
      </c>
      <c r="CE139" s="71">
        <f>ROUND(JO139/Prices!$B$27,0)</f>
        <v>694</v>
      </c>
      <c r="CF139" s="71">
        <f>CE139*Prices!$B$6+CE139</f>
        <v>798.1</v>
      </c>
      <c r="CG139" s="71">
        <f>ROUND(JQ139/Prices!$B$27,0)</f>
        <v>717</v>
      </c>
      <c r="CH139" s="71">
        <f>CG139*Prices!$B$6+CG139</f>
        <v>824.55</v>
      </c>
      <c r="CI139" s="71">
        <f>ROUND(JS139/Prices!$B$27,0)</f>
        <v>796</v>
      </c>
      <c r="CJ139" s="71">
        <f>CI139*Prices!$B$6+CI139</f>
        <v>915.4</v>
      </c>
      <c r="CK139" s="55"/>
      <c r="CL139" s="55"/>
      <c r="CM139" s="55"/>
      <c r="CN139" s="55"/>
      <c r="CO139" s="55"/>
      <c r="CP139" s="71">
        <f>ROUND(LW139/Prices!$B$27,0)</f>
        <v>517</v>
      </c>
      <c r="CQ139" s="71">
        <f>CP139*Prices!$B$6+CP139</f>
        <v>594.54999999999995</v>
      </c>
      <c r="CR139" s="71">
        <f>ROUND(LY139/Prices!$B$27,0)</f>
        <v>551</v>
      </c>
      <c r="CS139" s="71">
        <f>CR139*Prices!$B$6+CR139</f>
        <v>633.65</v>
      </c>
      <c r="CT139" s="71">
        <f>ROUND(MA139/Prices!$B$27,0)</f>
        <v>563</v>
      </c>
      <c r="CU139" s="71">
        <f>CT139*Prices!$B$6+CT139</f>
        <v>647.45000000000005</v>
      </c>
      <c r="CV139" s="71">
        <f>ROUND(MC139/Prices!$B$27,0)</f>
        <v>586</v>
      </c>
      <c r="CW139" s="71">
        <f>CV139*Prices!$B$6+CV139</f>
        <v>673.9</v>
      </c>
      <c r="CX139" s="71">
        <f>ROUND(ME139/Prices!$B$27,0)</f>
        <v>597</v>
      </c>
      <c r="CY139" s="71">
        <f>CX139*Prices!$B$6+CX139</f>
        <v>686.55</v>
      </c>
      <c r="CZ139" s="71">
        <f>ROUND(MG139/Prices!$B$27,0)</f>
        <v>626</v>
      </c>
      <c r="DA139" s="71">
        <f>CZ139*Prices!$B$6+CZ139</f>
        <v>719.9</v>
      </c>
      <c r="DB139" s="71">
        <f>ROUND(MI139/Prices!$B$27,0)</f>
        <v>648</v>
      </c>
      <c r="DC139" s="71">
        <f>DB139*Prices!$B$6+DB139</f>
        <v>745.2</v>
      </c>
      <c r="DD139" s="71">
        <f>ROUND(MK139/Prices!$B$27,0)</f>
        <v>728</v>
      </c>
      <c r="DE139" s="71">
        <f>DD139*Prices!$B$6+DD139</f>
        <v>837.2</v>
      </c>
      <c r="DK139" s="71">
        <f t="shared" si="131"/>
        <v>517</v>
      </c>
      <c r="DL139" s="71">
        <f t="shared" si="131"/>
        <v>594.54999999999995</v>
      </c>
      <c r="DM139" s="71">
        <f t="shared" si="125"/>
        <v>551</v>
      </c>
      <c r="DN139" s="71">
        <f t="shared" si="125"/>
        <v>633.65</v>
      </c>
      <c r="DO139" s="71">
        <f t="shared" si="125"/>
        <v>563</v>
      </c>
      <c r="DP139" s="71">
        <f t="shared" si="125"/>
        <v>647.45000000000005</v>
      </c>
      <c r="DQ139" s="71">
        <f t="shared" si="125"/>
        <v>586</v>
      </c>
      <c r="DR139" s="71">
        <f t="shared" si="125"/>
        <v>673.9</v>
      </c>
      <c r="DS139" s="71">
        <f t="shared" si="125"/>
        <v>597</v>
      </c>
      <c r="DT139" s="71">
        <f t="shared" si="125"/>
        <v>686.55</v>
      </c>
      <c r="DU139" s="71">
        <f t="shared" si="125"/>
        <v>626</v>
      </c>
      <c r="DV139" s="71">
        <f t="shared" si="111"/>
        <v>719.9</v>
      </c>
      <c r="DW139" s="71">
        <f t="shared" si="111"/>
        <v>648</v>
      </c>
      <c r="DX139" s="71">
        <f t="shared" si="111"/>
        <v>745.2</v>
      </c>
      <c r="DY139" s="71">
        <f t="shared" si="111"/>
        <v>728</v>
      </c>
      <c r="DZ139" s="71">
        <f t="shared" si="111"/>
        <v>837.2</v>
      </c>
      <c r="EA139" s="55"/>
      <c r="EB139" s="55"/>
      <c r="EC139" s="72"/>
      <c r="ED139" s="72"/>
      <c r="EE139" s="72"/>
      <c r="EF139" s="72"/>
      <c r="EG139" s="72"/>
      <c r="EH139" s="72"/>
      <c r="EI139" s="55"/>
      <c r="EJ139" s="55"/>
      <c r="EK139" s="55"/>
      <c r="EL139" s="55"/>
      <c r="EM139" s="55"/>
      <c r="EN139" s="55"/>
      <c r="EO139" s="73"/>
      <c r="EP139" s="73"/>
      <c r="ER139" s="74">
        <v>44</v>
      </c>
      <c r="ES139" s="105">
        <v>23</v>
      </c>
      <c r="ET139" s="55">
        <v>4</v>
      </c>
      <c r="EU139" s="55">
        <f t="shared" si="132"/>
        <v>4.791666666666667</v>
      </c>
      <c r="EW139" s="75">
        <v>2</v>
      </c>
      <c r="EY139" s="75">
        <v>44</v>
      </c>
      <c r="EZ139" s="77">
        <f>(EY139*1.2)*(Prices!$B$5/32)</f>
        <v>66</v>
      </c>
      <c r="FA139" s="82">
        <f>(EY139*1.3)*(Prices!$B$4/32)</f>
        <v>143</v>
      </c>
      <c r="FB139" s="82">
        <f>EV139*Prices!$B$2+EW139*Prices!$B$3</f>
        <v>8.1</v>
      </c>
      <c r="FC139" s="79">
        <f>EU139*Prices!$B$9</f>
        <v>28.75</v>
      </c>
      <c r="FD139" s="80">
        <f t="shared" si="59"/>
        <v>245.85</v>
      </c>
      <c r="FE139" s="80">
        <f>EU139*Prices!$B$10</f>
        <v>43.125</v>
      </c>
      <c r="FF139" s="80">
        <f t="shared" si="60"/>
        <v>260.22500000000002</v>
      </c>
      <c r="FG139" s="80">
        <f>EU139*Prices!$B$11</f>
        <v>47.916666666666671</v>
      </c>
      <c r="FH139" s="80">
        <f t="shared" si="61"/>
        <v>265.01666666666665</v>
      </c>
      <c r="FI139" s="80">
        <f>EU139*Prices!$B$12</f>
        <v>57.5</v>
      </c>
      <c r="FJ139" s="80">
        <f t="shared" si="62"/>
        <v>274.60000000000002</v>
      </c>
      <c r="FK139" s="80">
        <f>EU139*Prices!$B$13</f>
        <v>62.291666666666671</v>
      </c>
      <c r="FL139" s="80">
        <f t="shared" si="63"/>
        <v>279.39166666666665</v>
      </c>
      <c r="FM139" s="80">
        <f>EU139*Prices!$B$14</f>
        <v>74.270833333333343</v>
      </c>
      <c r="FN139" s="80">
        <f t="shared" si="64"/>
        <v>291.37083333333334</v>
      </c>
      <c r="FO139" s="80">
        <f>EU139*Prices!$B$15</f>
        <v>83.854166666666671</v>
      </c>
      <c r="FP139" s="80">
        <f t="shared" si="65"/>
        <v>300.95416666666665</v>
      </c>
      <c r="FQ139" s="80">
        <f>EU139*Prices!$B$16</f>
        <v>117.39583333333334</v>
      </c>
      <c r="FR139" s="80">
        <f t="shared" si="66"/>
        <v>334.49583333333334</v>
      </c>
      <c r="FS139" s="80">
        <f>EU139*Prices!$B$17</f>
        <v>0</v>
      </c>
      <c r="FT139" s="80"/>
      <c r="FU139" s="80"/>
      <c r="FV139" s="80"/>
      <c r="FW139" s="80"/>
      <c r="FX139" s="80"/>
      <c r="FY139" s="80"/>
      <c r="FZ139" s="80"/>
      <c r="GA139" s="80"/>
      <c r="GB139" s="80"/>
      <c r="GC139" s="80"/>
      <c r="GD139" s="80"/>
      <c r="GE139" s="80"/>
      <c r="GF139" s="80"/>
      <c r="GG139" s="80"/>
      <c r="GH139" s="80"/>
      <c r="GP139" s="73"/>
      <c r="GR139" s="74">
        <v>44</v>
      </c>
      <c r="GS139" s="105">
        <v>23</v>
      </c>
      <c r="GT139" s="55">
        <v>4</v>
      </c>
      <c r="GU139" s="55">
        <f t="shared" si="133"/>
        <v>4.791666666666667</v>
      </c>
      <c r="GV139" s="75"/>
      <c r="GW139" s="75">
        <v>2</v>
      </c>
      <c r="GX139" s="76"/>
      <c r="GY139" s="75">
        <v>44</v>
      </c>
      <c r="GZ139" s="77">
        <f>(GY139*1.2)*(Prices!$B$5/32)</f>
        <v>66</v>
      </c>
      <c r="HA139" s="82">
        <f>(GY139*1.3)*(Prices!$C$4/32)</f>
        <v>114.4</v>
      </c>
      <c r="HB139" s="82">
        <f>GV139*Prices!$B$2+GW139*Prices!$B$3</f>
        <v>8.1</v>
      </c>
      <c r="HC139" s="79">
        <f>GU139*Prices!$B$9</f>
        <v>28.75</v>
      </c>
      <c r="HD139" s="80">
        <f t="shared" si="69"/>
        <v>217.25</v>
      </c>
      <c r="HE139" s="80">
        <f>GU139*Prices!$B$10</f>
        <v>43.125</v>
      </c>
      <c r="HF139" s="80">
        <f t="shared" si="70"/>
        <v>231.625</v>
      </c>
      <c r="HG139" s="80">
        <f>GU139*Prices!$B$11</f>
        <v>47.916666666666671</v>
      </c>
      <c r="HH139" s="80">
        <f t="shared" si="71"/>
        <v>236.41666666666669</v>
      </c>
      <c r="HI139" s="80">
        <f>GU139*Prices!$B$12</f>
        <v>57.5</v>
      </c>
      <c r="HJ139" s="80">
        <f t="shared" si="72"/>
        <v>246</v>
      </c>
      <c r="HK139" s="80">
        <f>GU139*Prices!$B$13</f>
        <v>62.291666666666671</v>
      </c>
      <c r="HL139" s="80">
        <f t="shared" si="73"/>
        <v>250.79166666666669</v>
      </c>
      <c r="HM139" s="80">
        <f>GU139*Prices!$B$14</f>
        <v>74.270833333333343</v>
      </c>
      <c r="HN139" s="80">
        <f t="shared" si="74"/>
        <v>262.77083333333337</v>
      </c>
      <c r="HO139" s="80">
        <f>GU139*Prices!$B$15</f>
        <v>83.854166666666671</v>
      </c>
      <c r="HP139" s="80">
        <f t="shared" si="75"/>
        <v>272.35416666666669</v>
      </c>
      <c r="HQ139" s="80">
        <f>GU139*Prices!$B$16</f>
        <v>117.39583333333334</v>
      </c>
      <c r="HR139" s="80">
        <f t="shared" si="76"/>
        <v>305.89583333333337</v>
      </c>
      <c r="HS139" s="80">
        <f>GU139*Prices!$B$17</f>
        <v>0</v>
      </c>
      <c r="HT139" s="80"/>
      <c r="HU139" s="80"/>
      <c r="HV139" s="80"/>
      <c r="HW139" s="80"/>
      <c r="HX139" s="80"/>
      <c r="HY139" s="80"/>
      <c r="HZ139" s="80"/>
      <c r="IA139" s="80"/>
      <c r="IB139" s="80"/>
      <c r="IC139" s="80"/>
      <c r="ID139" s="80"/>
      <c r="IE139" s="80"/>
      <c r="IF139" s="80"/>
      <c r="IG139" s="80"/>
      <c r="IH139" s="80"/>
      <c r="IP139" s="73"/>
      <c r="IQ139" s="73"/>
      <c r="IS139" s="74">
        <v>44</v>
      </c>
      <c r="IT139" s="203">
        <v>23</v>
      </c>
      <c r="IU139" s="55">
        <v>4</v>
      </c>
      <c r="IV139" s="55">
        <f t="shared" si="134"/>
        <v>4.791666666666667</v>
      </c>
      <c r="IW139" s="75"/>
      <c r="IX139" s="75">
        <v>2</v>
      </c>
      <c r="IY139" s="76">
        <f t="shared" si="118"/>
        <v>0</v>
      </c>
      <c r="IZ139" s="75">
        <v>44</v>
      </c>
      <c r="JA139" s="77">
        <f>(IZ139*1.2)*(Prices!$B$5/32)</f>
        <v>66</v>
      </c>
      <c r="JB139" s="82">
        <f>(IZ139*1.3)*(Prices!$B$4/32)</f>
        <v>143</v>
      </c>
      <c r="JC139" s="82">
        <f>IW139*Prices!$B$2+IX139*Prices!$B$3</f>
        <v>8.1</v>
      </c>
      <c r="JD139" s="79">
        <f>IV139*Prices!$B$9</f>
        <v>28.75</v>
      </c>
      <c r="JE139" s="80">
        <f t="shared" si="79"/>
        <v>245.85</v>
      </c>
      <c r="JF139" s="80">
        <f>IV139*Prices!$B$10</f>
        <v>43.125</v>
      </c>
      <c r="JG139" s="80">
        <f t="shared" si="80"/>
        <v>260.22500000000002</v>
      </c>
      <c r="JH139" s="80">
        <f>IV139*Prices!$B$11</f>
        <v>47.916666666666671</v>
      </c>
      <c r="JI139" s="80">
        <f t="shared" si="81"/>
        <v>265.01666666666665</v>
      </c>
      <c r="JJ139" s="80">
        <f>IV139*Prices!$B$12</f>
        <v>57.5</v>
      </c>
      <c r="JK139" s="80">
        <f t="shared" si="82"/>
        <v>274.60000000000002</v>
      </c>
      <c r="JL139" s="80">
        <f>IV139*Prices!$B$13</f>
        <v>62.291666666666671</v>
      </c>
      <c r="JM139" s="80">
        <f t="shared" si="83"/>
        <v>279.39166666666665</v>
      </c>
      <c r="JN139" s="80">
        <f>IV139*Prices!$B$14</f>
        <v>74.270833333333343</v>
      </c>
      <c r="JO139" s="80">
        <f t="shared" si="84"/>
        <v>291.37083333333334</v>
      </c>
      <c r="JP139" s="80">
        <f>IV139*Prices!$B$15</f>
        <v>83.854166666666671</v>
      </c>
      <c r="JQ139" s="80">
        <f t="shared" si="85"/>
        <v>300.95416666666665</v>
      </c>
      <c r="JR139" s="80">
        <f>IV139*Prices!$B$16</f>
        <v>117.39583333333334</v>
      </c>
      <c r="JS139" s="80">
        <f t="shared" si="86"/>
        <v>334.49583333333334</v>
      </c>
      <c r="JT139" s="80">
        <f>IV139*Prices!$B$17</f>
        <v>0</v>
      </c>
      <c r="JU139" s="80"/>
      <c r="JV139" s="80"/>
      <c r="JW139" s="80"/>
      <c r="JX139" s="80"/>
      <c r="JY139" s="80"/>
      <c r="JZ139" s="80"/>
      <c r="KA139" s="80"/>
      <c r="KB139" s="80"/>
      <c r="KC139" s="80"/>
      <c r="KD139" s="80"/>
      <c r="KE139" s="80"/>
      <c r="KF139" s="80"/>
      <c r="KG139" s="80"/>
      <c r="KH139" s="80"/>
      <c r="KI139" s="80"/>
      <c r="KJ139" s="80"/>
      <c r="KK139" s="80"/>
      <c r="KL139" s="80"/>
      <c r="KM139" s="80"/>
      <c r="KN139" s="80"/>
      <c r="KO139" s="80"/>
      <c r="KP139" s="80"/>
      <c r="KQ139" s="80"/>
      <c r="KR139" s="80"/>
      <c r="KS139" s="80"/>
      <c r="KT139" s="80"/>
      <c r="KU139" s="80"/>
      <c r="KV139" s="80"/>
      <c r="KW139" s="80"/>
      <c r="KX139" s="80"/>
      <c r="KY139" s="80"/>
      <c r="KZ139" s="80"/>
      <c r="LA139" s="197">
        <v>0</v>
      </c>
      <c r="LB139" s="200">
        <v>0</v>
      </c>
      <c r="LC139" s="82">
        <f t="shared" si="99"/>
        <v>51.04</v>
      </c>
      <c r="LD139" s="82">
        <f t="shared" si="100"/>
        <v>67.760000000000005</v>
      </c>
      <c r="LE139" s="82">
        <f t="shared" si="101"/>
        <v>10.541666666666666</v>
      </c>
      <c r="LF139" s="82">
        <f t="shared" si="102"/>
        <v>40.498333333333335</v>
      </c>
      <c r="LG139" s="80">
        <f t="shared" si="103"/>
        <v>57.218333333333341</v>
      </c>
      <c r="LH139" s="234">
        <f t="shared" si="104"/>
        <v>0</v>
      </c>
      <c r="LI139" s="73"/>
      <c r="LK139" s="74">
        <v>44</v>
      </c>
      <c r="LL139" s="203">
        <v>23</v>
      </c>
      <c r="LM139" s="55">
        <v>4</v>
      </c>
      <c r="LN139" s="55">
        <f t="shared" si="135"/>
        <v>4.791666666666667</v>
      </c>
      <c r="LO139" s="75"/>
      <c r="LP139" s="75">
        <v>2</v>
      </c>
      <c r="LQ139" s="76">
        <f t="shared" si="119"/>
        <v>0</v>
      </c>
      <c r="LR139" s="75">
        <v>44</v>
      </c>
      <c r="LS139" s="77">
        <f>(LR139*1.2)*(Prices!$B$5/32)</f>
        <v>66</v>
      </c>
      <c r="LT139" s="82">
        <f>(LR139*1.3)*(Prices!$C$4/32)</f>
        <v>114.4</v>
      </c>
      <c r="LU139" s="82">
        <f>LO139*Prices!$B$2+LP139*Prices!$B$3</f>
        <v>8.1</v>
      </c>
      <c r="LV139" s="79">
        <f>LN139*Prices!$B$9</f>
        <v>28.75</v>
      </c>
      <c r="LW139" s="80">
        <f t="shared" si="89"/>
        <v>217.25</v>
      </c>
      <c r="LX139" s="80">
        <f>LN139*Prices!$B$10</f>
        <v>43.125</v>
      </c>
      <c r="LY139" s="80">
        <f t="shared" si="90"/>
        <v>231.625</v>
      </c>
      <c r="LZ139" s="80">
        <f>LN139*Prices!$B$11</f>
        <v>47.916666666666671</v>
      </c>
      <c r="MA139" s="80">
        <f t="shared" si="91"/>
        <v>236.41666666666669</v>
      </c>
      <c r="MB139" s="80">
        <f>LN139*Prices!$B$12</f>
        <v>57.5</v>
      </c>
      <c r="MC139" s="80">
        <f t="shared" si="92"/>
        <v>246</v>
      </c>
      <c r="MD139" s="80">
        <f>LN139*Prices!$B$13</f>
        <v>62.291666666666671</v>
      </c>
      <c r="ME139" s="80">
        <f t="shared" si="93"/>
        <v>250.79166666666669</v>
      </c>
      <c r="MF139" s="80">
        <f>LN139*Prices!$B$14</f>
        <v>74.270833333333343</v>
      </c>
      <c r="MG139" s="80">
        <f t="shared" si="94"/>
        <v>262.77083333333337</v>
      </c>
      <c r="MH139" s="80">
        <f>LN139*Prices!$B$15</f>
        <v>83.854166666666671</v>
      </c>
      <c r="MI139" s="80">
        <f t="shared" si="95"/>
        <v>272.35416666666669</v>
      </c>
      <c r="MJ139" s="80">
        <f>LN139*Prices!$B$16</f>
        <v>117.39583333333334</v>
      </c>
      <c r="MK139" s="80">
        <f t="shared" si="96"/>
        <v>305.89583333333337</v>
      </c>
      <c r="ML139" s="80">
        <f>LN139*Prices!$B$17</f>
        <v>0</v>
      </c>
      <c r="MM139" s="80"/>
      <c r="MN139" s="80"/>
      <c r="MO139" s="80"/>
      <c r="MP139" s="80"/>
      <c r="MQ139" s="80"/>
      <c r="MR139" s="80"/>
      <c r="MS139" s="80"/>
      <c r="MT139" s="80"/>
      <c r="MU139" s="80"/>
      <c r="MV139" s="80"/>
      <c r="MW139" s="80"/>
      <c r="MX139" s="80"/>
      <c r="MY139" s="80"/>
      <c r="MZ139" s="80"/>
      <c r="NA139" s="80"/>
    </row>
    <row r="140" spans="1:365" ht="18" customHeight="1" thickBot="1" x14ac:dyDescent="0.3">
      <c r="A140" s="282"/>
      <c r="B140" s="278"/>
      <c r="C140" s="278"/>
      <c r="D140" s="279"/>
      <c r="E140" s="280"/>
      <c r="F140" s="284"/>
      <c r="G140" s="26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55"/>
      <c r="X140" s="55"/>
      <c r="Y140" s="55"/>
      <c r="Z140" s="55"/>
      <c r="AA140" s="55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55"/>
      <c r="BN140" s="72"/>
      <c r="BO140" s="72"/>
      <c r="BP140" s="72"/>
      <c r="BQ140" s="72"/>
      <c r="BR140" s="72"/>
      <c r="BS140" s="72"/>
      <c r="BT140" s="55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55"/>
      <c r="CL140" s="55"/>
      <c r="CM140" s="55"/>
      <c r="CN140" s="55"/>
      <c r="CO140" s="55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55"/>
      <c r="EB140" s="55"/>
      <c r="EC140" s="72"/>
      <c r="ED140" s="72"/>
      <c r="EE140" s="72"/>
      <c r="EF140" s="72"/>
      <c r="EG140" s="72"/>
      <c r="EH140" s="72"/>
      <c r="EI140" s="55"/>
      <c r="EJ140" s="55"/>
      <c r="EK140" s="55"/>
      <c r="EL140" s="55"/>
      <c r="EM140" s="55"/>
      <c r="EN140" s="55"/>
      <c r="EO140" s="73"/>
      <c r="EP140" s="73"/>
      <c r="ER140" s="74"/>
      <c r="ES140" s="105"/>
      <c r="EZ140" s="77"/>
      <c r="FC140" s="79"/>
      <c r="FD140" s="80"/>
      <c r="FE140" s="80"/>
      <c r="FF140" s="80"/>
      <c r="FG140" s="80"/>
      <c r="FH140" s="80"/>
      <c r="FI140" s="80"/>
      <c r="FJ140" s="80"/>
      <c r="FK140" s="80"/>
      <c r="FL140" s="80"/>
      <c r="FM140" s="80"/>
      <c r="FN140" s="80"/>
      <c r="FO140" s="80"/>
      <c r="FP140" s="80"/>
      <c r="FQ140" s="80"/>
      <c r="FR140" s="80"/>
      <c r="FS140" s="80"/>
      <c r="FT140" s="80"/>
      <c r="FU140" s="80"/>
      <c r="FV140" s="80"/>
      <c r="FW140" s="80"/>
      <c r="FX140" s="80"/>
      <c r="FY140" s="80"/>
      <c r="FZ140" s="80"/>
      <c r="GA140" s="80"/>
      <c r="GB140" s="80"/>
      <c r="GC140" s="80"/>
      <c r="GD140" s="80"/>
      <c r="GE140" s="80"/>
      <c r="GF140" s="80"/>
      <c r="GG140" s="80"/>
      <c r="GH140" s="80"/>
      <c r="GP140" s="73"/>
      <c r="GR140" s="74"/>
      <c r="GS140" s="105"/>
      <c r="GT140" s="55"/>
      <c r="GU140" s="55"/>
      <c r="GV140" s="75"/>
      <c r="GW140" s="75"/>
      <c r="GX140" s="76"/>
      <c r="GZ140" s="77"/>
      <c r="HA140" s="82"/>
      <c r="HB140" s="82"/>
      <c r="HC140" s="79"/>
      <c r="HD140" s="80"/>
      <c r="HE140" s="80"/>
      <c r="HF140" s="80"/>
      <c r="HG140" s="80"/>
      <c r="HH140" s="80"/>
      <c r="HI140" s="80"/>
      <c r="HJ140" s="80"/>
      <c r="HK140" s="80"/>
      <c r="HL140" s="80"/>
      <c r="HM140" s="80"/>
      <c r="HN140" s="80"/>
      <c r="HO140" s="80"/>
      <c r="HP140" s="80"/>
      <c r="HQ140" s="80"/>
      <c r="HR140" s="80"/>
      <c r="HS140" s="80"/>
      <c r="HT140" s="80"/>
      <c r="HU140" s="80"/>
      <c r="HV140" s="80"/>
      <c r="HW140" s="80"/>
      <c r="HX140" s="80"/>
      <c r="HY140" s="80"/>
      <c r="HZ140" s="80"/>
      <c r="IA140" s="80"/>
      <c r="IB140" s="80"/>
      <c r="IC140" s="80"/>
      <c r="ID140" s="80"/>
      <c r="IE140" s="80"/>
      <c r="IF140" s="80"/>
      <c r="IG140" s="80"/>
      <c r="IH140" s="80"/>
      <c r="IP140" s="73"/>
      <c r="IQ140" s="73"/>
      <c r="IS140" s="74"/>
      <c r="IT140" s="203"/>
      <c r="IW140" s="75"/>
      <c r="IX140" s="75"/>
      <c r="IY140" s="76"/>
      <c r="IZ140" s="75"/>
      <c r="JA140" s="77"/>
      <c r="JB140" s="82"/>
      <c r="JC140" s="82"/>
      <c r="JD140" s="79"/>
      <c r="JE140" s="80"/>
      <c r="JF140" s="80"/>
      <c r="JG140" s="80"/>
      <c r="JH140" s="80"/>
      <c r="JI140" s="80"/>
      <c r="JJ140" s="80"/>
      <c r="JK140" s="80"/>
      <c r="JL140" s="80"/>
      <c r="JM140" s="80"/>
      <c r="JN140" s="80"/>
      <c r="JO140" s="80"/>
      <c r="JP140" s="80"/>
      <c r="JQ140" s="80"/>
      <c r="JR140" s="80"/>
      <c r="JS140" s="80"/>
      <c r="JT140" s="80"/>
      <c r="JU140" s="80"/>
      <c r="JV140" s="80"/>
      <c r="JW140" s="80"/>
      <c r="JX140" s="80"/>
      <c r="JY140" s="80"/>
      <c r="JZ140" s="80"/>
      <c r="KA140" s="80"/>
      <c r="KB140" s="80"/>
      <c r="KC140" s="80"/>
      <c r="KD140" s="80"/>
      <c r="KE140" s="80"/>
      <c r="KF140" s="80"/>
      <c r="KG140" s="80"/>
      <c r="KH140" s="80"/>
      <c r="KI140" s="80"/>
      <c r="KJ140" s="80"/>
      <c r="KK140" s="80"/>
      <c r="KL140" s="80"/>
      <c r="KM140" s="80"/>
      <c r="KN140" s="80"/>
      <c r="KO140" s="80"/>
      <c r="KP140" s="80"/>
      <c r="KQ140" s="80"/>
      <c r="KR140" s="80"/>
      <c r="KS140" s="80"/>
      <c r="KT140" s="80"/>
      <c r="KU140" s="80"/>
      <c r="KV140" s="80"/>
      <c r="KW140" s="80"/>
      <c r="KX140" s="80"/>
      <c r="KY140" s="80"/>
      <c r="KZ140" s="80"/>
      <c r="LF140" s="82"/>
      <c r="LG140" s="80"/>
      <c r="LH140" s="234"/>
      <c r="LI140" s="73"/>
      <c r="LK140" s="74"/>
      <c r="LL140" s="203"/>
      <c r="LO140" s="75"/>
      <c r="LP140" s="75"/>
      <c r="LQ140" s="76"/>
      <c r="LR140" s="75"/>
      <c r="LS140" s="77"/>
      <c r="LT140" s="82"/>
      <c r="LU140" s="82"/>
      <c r="LV140" s="79"/>
      <c r="LW140" s="80"/>
      <c r="LX140" s="80"/>
      <c r="LY140" s="80"/>
      <c r="LZ140" s="80"/>
      <c r="MA140" s="80"/>
      <c r="MB140" s="80"/>
      <c r="MC140" s="80"/>
      <c r="MD140" s="80"/>
      <c r="ME140" s="80"/>
      <c r="MF140" s="80"/>
      <c r="MG140" s="80"/>
      <c r="MH140" s="80"/>
      <c r="MI140" s="80"/>
      <c r="MJ140" s="80"/>
      <c r="MK140" s="80"/>
      <c r="ML140" s="80"/>
      <c r="MM140" s="80"/>
      <c r="MN140" s="80"/>
      <c r="MO140" s="80"/>
      <c r="MP140" s="80"/>
      <c r="MQ140" s="80"/>
      <c r="MR140" s="80"/>
      <c r="MS140" s="80"/>
      <c r="MT140" s="80"/>
      <c r="MU140" s="80"/>
      <c r="MV140" s="80"/>
      <c r="MW140" s="80"/>
      <c r="MX140" s="80"/>
      <c r="MY140" s="80"/>
      <c r="MZ140" s="80"/>
      <c r="NA140" s="80"/>
    </row>
    <row r="141" spans="1:365" s="107" customFormat="1" ht="18" customHeight="1" x14ac:dyDescent="0.25">
      <c r="A141" s="169" t="s">
        <v>249</v>
      </c>
      <c r="B141" s="152" t="s">
        <v>93</v>
      </c>
      <c r="C141" s="152" t="str">
        <f t="shared" si="97"/>
        <v>Base Cab: Corner (36" x 36")</v>
      </c>
      <c r="D141" s="121" t="s">
        <v>250</v>
      </c>
      <c r="E141" s="153" t="s">
        <v>251</v>
      </c>
      <c r="F141" s="303" t="s">
        <v>249</v>
      </c>
      <c r="G141" s="261">
        <f>ROUND(FD141/Prices!$B$27,0)</f>
        <v>810</v>
      </c>
      <c r="H141" s="71">
        <f>G141*Prices!$B$6+G141</f>
        <v>931.5</v>
      </c>
      <c r="I141" s="71">
        <f>ROUND(FF141/Prices!$B$27,0)</f>
        <v>845</v>
      </c>
      <c r="J141" s="71">
        <f>I141*Prices!$B$6+I141</f>
        <v>971.75</v>
      </c>
      <c r="K141" s="71">
        <f>ROUND(FH141/Prices!$B$27,0)</f>
        <v>857</v>
      </c>
      <c r="L141" s="71">
        <f>K141*Prices!$B$6+K141</f>
        <v>985.55</v>
      </c>
      <c r="M141" s="71">
        <f>ROUND(FJ141/Prices!$B$27,0)</f>
        <v>881</v>
      </c>
      <c r="N141" s="71">
        <f>M141*Prices!$B$6+M141</f>
        <v>1013.15</v>
      </c>
      <c r="O141" s="71">
        <f>ROUND(FL141/Prices!$B$27,0)</f>
        <v>893</v>
      </c>
      <c r="P141" s="71">
        <f>O141*Prices!$B$6+O141</f>
        <v>1026.95</v>
      </c>
      <c r="Q141" s="71">
        <f>ROUND(FN141/Prices!$B$27,0)</f>
        <v>923</v>
      </c>
      <c r="R141" s="71">
        <f>Q141*Prices!$B$6+Q141</f>
        <v>1061.45</v>
      </c>
      <c r="S141" s="71">
        <f>ROUND(FP141/Prices!$B$27,0)</f>
        <v>946</v>
      </c>
      <c r="T141" s="71">
        <f>S141*Prices!$B$6+S141</f>
        <v>1087.9000000000001</v>
      </c>
      <c r="U141" s="71">
        <f>ROUND(FR141/Prices!$B$27,0)</f>
        <v>1030</v>
      </c>
      <c r="V141" s="71">
        <f>U141*Prices!$B$6+U141</f>
        <v>1184.5</v>
      </c>
      <c r="W141" s="55"/>
      <c r="X141" s="55"/>
      <c r="Y141" s="55"/>
      <c r="Z141" s="55"/>
      <c r="AA141" s="55"/>
      <c r="AB141" s="71">
        <f>ROUND(HD141/Prices!$B$27,0)</f>
        <v>715</v>
      </c>
      <c r="AC141" s="71">
        <f>AB141*Prices!$B$6+AB141</f>
        <v>822.25</v>
      </c>
      <c r="AD141" s="71">
        <f>ROUND(HF141/Prices!$B$27,0)</f>
        <v>751</v>
      </c>
      <c r="AE141" s="71">
        <f>AD141*Prices!$B$6+AD141</f>
        <v>863.65</v>
      </c>
      <c r="AF141" s="71">
        <f>ROUND(HH141/Prices!$B$27,0)</f>
        <v>763</v>
      </c>
      <c r="AG141" s="71">
        <f>AF141*Prices!$B$6+AF141</f>
        <v>877.45</v>
      </c>
      <c r="AH141" s="71">
        <f>ROUND(HJ141/Prices!$B$27,0)</f>
        <v>787</v>
      </c>
      <c r="AI141" s="71">
        <f>AH141*Prices!$B$6+AH141</f>
        <v>905.05</v>
      </c>
      <c r="AJ141" s="71">
        <f>ROUND(HL141/Prices!$B$27,0)</f>
        <v>798</v>
      </c>
      <c r="AK141" s="71">
        <f>AJ141*Prices!$B$6+AJ141</f>
        <v>917.7</v>
      </c>
      <c r="AL141" s="71">
        <f>ROUND(HN141/Prices!$B$27,0)</f>
        <v>828</v>
      </c>
      <c r="AM141" s="71">
        <f>AL141*Prices!$B$6+AL141</f>
        <v>952.2</v>
      </c>
      <c r="AN141" s="71">
        <f>ROUND(HP141/Prices!$B$27,0)</f>
        <v>852</v>
      </c>
      <c r="AO141" s="71">
        <f>AN141*Prices!$B$6+AN141</f>
        <v>979.8</v>
      </c>
      <c r="AP141" s="71">
        <f>ROUND(HR141/Prices!$B$27,0)</f>
        <v>935</v>
      </c>
      <c r="AQ141" s="71">
        <f>AP141*Prices!$B$6+AP141</f>
        <v>1075.25</v>
      </c>
      <c r="AR141"/>
      <c r="AS141"/>
      <c r="AT141"/>
      <c r="AU141"/>
      <c r="AV141"/>
      <c r="AW141" s="71">
        <f t="shared" si="130"/>
        <v>715</v>
      </c>
      <c r="AX141" s="71">
        <f t="shared" si="130"/>
        <v>822.25</v>
      </c>
      <c r="AY141" s="71">
        <f t="shared" si="124"/>
        <v>751</v>
      </c>
      <c r="AZ141" s="71">
        <f t="shared" si="124"/>
        <v>863.65</v>
      </c>
      <c r="BA141" s="71">
        <f t="shared" si="124"/>
        <v>763</v>
      </c>
      <c r="BB141" s="71">
        <f t="shared" si="124"/>
        <v>877.45</v>
      </c>
      <c r="BC141" s="71">
        <f t="shared" si="124"/>
        <v>787</v>
      </c>
      <c r="BD141" s="71">
        <f t="shared" si="124"/>
        <v>905.05</v>
      </c>
      <c r="BE141" s="71">
        <f t="shared" si="124"/>
        <v>798</v>
      </c>
      <c r="BF141" s="71">
        <f t="shared" si="124"/>
        <v>917.7</v>
      </c>
      <c r="BG141" s="71">
        <f t="shared" si="124"/>
        <v>828</v>
      </c>
      <c r="BH141" s="71">
        <f t="shared" si="110"/>
        <v>952.2</v>
      </c>
      <c r="BI141" s="71">
        <f t="shared" si="110"/>
        <v>852</v>
      </c>
      <c r="BJ141" s="71">
        <f t="shared" si="110"/>
        <v>979.8</v>
      </c>
      <c r="BK141" s="71">
        <f t="shared" si="110"/>
        <v>935</v>
      </c>
      <c r="BL141" s="71">
        <f t="shared" si="110"/>
        <v>1075.25</v>
      </c>
      <c r="BM141" s="55"/>
      <c r="BN141" s="72"/>
      <c r="BO141" s="72"/>
      <c r="BP141" s="72"/>
      <c r="BQ141" s="72"/>
      <c r="BR141" s="72"/>
      <c r="BS141" s="72"/>
      <c r="BT141" s="55"/>
      <c r="BU141" s="71">
        <f>ROUND(JE141/Prices!$B$27,0)</f>
        <v>810</v>
      </c>
      <c r="BV141" s="71">
        <f>BU141*Prices!$B$6+BU141</f>
        <v>931.5</v>
      </c>
      <c r="BW141" s="71">
        <f>ROUND(JG141/Prices!$B$27,0)</f>
        <v>845</v>
      </c>
      <c r="BX141" s="71">
        <f>BW141*Prices!$B$6+BW141</f>
        <v>971.75</v>
      </c>
      <c r="BY141" s="71">
        <f>ROUND(JI141/Prices!$B$27,0)</f>
        <v>857</v>
      </c>
      <c r="BZ141" s="71">
        <f>BY141*Prices!$B$6+BY141</f>
        <v>985.55</v>
      </c>
      <c r="CA141" s="71">
        <f>ROUND(JK141/Prices!$B$27,0)</f>
        <v>881</v>
      </c>
      <c r="CB141" s="71">
        <f>CA141*Prices!$B$6+CA141</f>
        <v>1013.15</v>
      </c>
      <c r="CC141" s="71">
        <f>ROUND(JM141/Prices!$B$27,0)</f>
        <v>893</v>
      </c>
      <c r="CD141" s="71">
        <f>CC141*Prices!$B$6+CC141</f>
        <v>1026.95</v>
      </c>
      <c r="CE141" s="71">
        <f>ROUND(JO141/Prices!$B$27,0)</f>
        <v>923</v>
      </c>
      <c r="CF141" s="71">
        <f>CE141*Prices!$B$6+CE141</f>
        <v>1061.45</v>
      </c>
      <c r="CG141" s="71">
        <f>ROUND(JQ141/Prices!$B$27,0)</f>
        <v>946</v>
      </c>
      <c r="CH141" s="71">
        <f>CG141*Prices!$B$6+CG141</f>
        <v>1087.9000000000001</v>
      </c>
      <c r="CI141" s="71">
        <f>ROUND(JS141/Prices!$B$27,0)</f>
        <v>1030</v>
      </c>
      <c r="CJ141" s="71">
        <f>CI141*Prices!$B$6+CI141</f>
        <v>1184.5</v>
      </c>
      <c r="CK141" s="55"/>
      <c r="CL141" s="55"/>
      <c r="CM141" s="55"/>
      <c r="CN141" s="55"/>
      <c r="CO141" s="55"/>
      <c r="CP141" s="71">
        <f>ROUND(LW141/Prices!$B$27,0)</f>
        <v>715</v>
      </c>
      <c r="CQ141" s="71">
        <f>CP141*Prices!$B$6+CP141</f>
        <v>822.25</v>
      </c>
      <c r="CR141" s="71">
        <f>ROUND(LY141/Prices!$B$27,0)</f>
        <v>751</v>
      </c>
      <c r="CS141" s="71">
        <f>CR141*Prices!$B$6+CR141</f>
        <v>863.65</v>
      </c>
      <c r="CT141" s="71">
        <f>ROUND(MA141/Prices!$B$27,0)</f>
        <v>763</v>
      </c>
      <c r="CU141" s="71">
        <f>CT141*Prices!$B$6+CT141</f>
        <v>877.45</v>
      </c>
      <c r="CV141" s="71">
        <f>ROUND(MC141/Prices!$B$27,0)</f>
        <v>787</v>
      </c>
      <c r="CW141" s="71">
        <f>CV141*Prices!$B$6+CV141</f>
        <v>905.05</v>
      </c>
      <c r="CX141" s="71">
        <f>ROUND(ME141/Prices!$B$27,0)</f>
        <v>798</v>
      </c>
      <c r="CY141" s="71">
        <f>CX141*Prices!$B$6+CX141</f>
        <v>917.7</v>
      </c>
      <c r="CZ141" s="71">
        <f>ROUND(MG141/Prices!$B$27,0)</f>
        <v>828</v>
      </c>
      <c r="DA141" s="71">
        <f>CZ141*Prices!$B$6+CZ141</f>
        <v>952.2</v>
      </c>
      <c r="DB141" s="71">
        <f>ROUND(MI141/Prices!$B$27,0)</f>
        <v>852</v>
      </c>
      <c r="DC141" s="71">
        <f>DB141*Prices!$B$6+DB141</f>
        <v>979.8</v>
      </c>
      <c r="DD141" s="71">
        <f>ROUND(MK141/Prices!$B$27,0)</f>
        <v>935</v>
      </c>
      <c r="DE141" s="71">
        <f>DD141*Prices!$B$6+DD141</f>
        <v>1075.25</v>
      </c>
      <c r="DF141"/>
      <c r="DG141"/>
      <c r="DH141"/>
      <c r="DI141"/>
      <c r="DJ141"/>
      <c r="DK141" s="71">
        <f t="shared" si="131"/>
        <v>715</v>
      </c>
      <c r="DL141" s="71">
        <f t="shared" si="131"/>
        <v>822.25</v>
      </c>
      <c r="DM141" s="71">
        <f t="shared" si="125"/>
        <v>751</v>
      </c>
      <c r="DN141" s="71">
        <f t="shared" si="125"/>
        <v>863.65</v>
      </c>
      <c r="DO141" s="71">
        <f t="shared" si="125"/>
        <v>763</v>
      </c>
      <c r="DP141" s="71">
        <f t="shared" si="125"/>
        <v>877.45</v>
      </c>
      <c r="DQ141" s="71">
        <f t="shared" si="125"/>
        <v>787</v>
      </c>
      <c r="DR141" s="71">
        <f t="shared" si="125"/>
        <v>905.05</v>
      </c>
      <c r="DS141" s="71">
        <f t="shared" si="125"/>
        <v>798</v>
      </c>
      <c r="DT141" s="71">
        <f t="shared" si="125"/>
        <v>917.7</v>
      </c>
      <c r="DU141" s="71">
        <f t="shared" si="125"/>
        <v>828</v>
      </c>
      <c r="DV141" s="71">
        <f t="shared" si="111"/>
        <v>952.2</v>
      </c>
      <c r="DW141" s="71">
        <f t="shared" si="111"/>
        <v>852</v>
      </c>
      <c r="DX141" s="71">
        <f t="shared" si="111"/>
        <v>979.8</v>
      </c>
      <c r="DY141" s="71">
        <f t="shared" si="111"/>
        <v>935</v>
      </c>
      <c r="DZ141" s="71">
        <f t="shared" si="111"/>
        <v>1075.25</v>
      </c>
      <c r="EA141" s="55"/>
      <c r="EB141" s="55"/>
      <c r="EC141" s="72"/>
      <c r="ED141" s="72"/>
      <c r="EE141" s="72"/>
      <c r="EF141" s="72"/>
      <c r="EG141" s="72"/>
      <c r="EH141" s="72"/>
      <c r="EI141" s="55"/>
      <c r="EJ141" s="55"/>
      <c r="EK141" s="55"/>
      <c r="EL141" s="55"/>
      <c r="EM141" s="55"/>
      <c r="EN141" s="55"/>
      <c r="EO141" s="106"/>
      <c r="EP141" s="106"/>
      <c r="ER141" s="108">
        <v>56</v>
      </c>
      <c r="ES141" s="109">
        <v>24</v>
      </c>
      <c r="ET141" s="55">
        <v>3</v>
      </c>
      <c r="EU141" s="55">
        <f t="shared" si="132"/>
        <v>5</v>
      </c>
      <c r="EV141" s="75"/>
      <c r="EW141" s="75">
        <v>5</v>
      </c>
      <c r="EX141" s="76"/>
      <c r="EY141" s="75">
        <v>61</v>
      </c>
      <c r="EZ141" s="77">
        <f>(EY141*1.2)*(Prices!$B$5/32)</f>
        <v>91.5</v>
      </c>
      <c r="FA141" s="82">
        <f>(EY141*1.3)*(Prices!$B$4/32)</f>
        <v>198.25</v>
      </c>
      <c r="FB141" s="82">
        <f>EV141*Prices!$B$2+EW141*Prices!$B$3</f>
        <v>20.25</v>
      </c>
      <c r="FC141" s="77">
        <f>EU141*Prices!$B$9</f>
        <v>30</v>
      </c>
      <c r="FD141" s="80">
        <f t="shared" si="59"/>
        <v>340</v>
      </c>
      <c r="FE141" s="80">
        <f>EU141*Prices!$B$10</f>
        <v>45</v>
      </c>
      <c r="FF141" s="80">
        <f t="shared" si="60"/>
        <v>355</v>
      </c>
      <c r="FG141" s="80">
        <f>EU141*Prices!$B$11</f>
        <v>50</v>
      </c>
      <c r="FH141" s="80">
        <f t="shared" si="61"/>
        <v>360</v>
      </c>
      <c r="FI141" s="80">
        <f>EU141*Prices!$B$12</f>
        <v>60</v>
      </c>
      <c r="FJ141" s="80">
        <f t="shared" si="62"/>
        <v>370</v>
      </c>
      <c r="FK141" s="80">
        <f>EU141*Prices!$B$13</f>
        <v>65</v>
      </c>
      <c r="FL141" s="80">
        <f t="shared" si="63"/>
        <v>375</v>
      </c>
      <c r="FM141" s="80">
        <f>EU141*Prices!$B$14</f>
        <v>77.5</v>
      </c>
      <c r="FN141" s="80">
        <f t="shared" si="64"/>
        <v>387.5</v>
      </c>
      <c r="FO141" s="80">
        <f>EU141*Prices!$B$15</f>
        <v>87.5</v>
      </c>
      <c r="FP141" s="80">
        <f t="shared" si="65"/>
        <v>397.5</v>
      </c>
      <c r="FQ141" s="80">
        <f>EU141*Prices!$B$16</f>
        <v>122.5</v>
      </c>
      <c r="FR141" s="80">
        <f t="shared" si="66"/>
        <v>432.5</v>
      </c>
      <c r="FS141" s="80">
        <f>EU141*Prices!$B$17</f>
        <v>0</v>
      </c>
      <c r="FT141" s="80"/>
      <c r="FU141" s="80"/>
      <c r="FV141" s="80"/>
      <c r="FW141" s="80"/>
      <c r="FX141" s="80"/>
      <c r="FY141" s="80"/>
      <c r="FZ141" s="80"/>
      <c r="GA141" s="80"/>
      <c r="GB141" s="80"/>
      <c r="GC141" s="80"/>
      <c r="GD141" s="80"/>
      <c r="GE141" s="80"/>
      <c r="GF141" s="80"/>
      <c r="GG141" s="80"/>
      <c r="GH141" s="80"/>
      <c r="GP141" s="106"/>
      <c r="GR141" s="108">
        <v>56</v>
      </c>
      <c r="GS141" s="109">
        <v>24</v>
      </c>
      <c r="GT141" s="55">
        <v>3</v>
      </c>
      <c r="GU141" s="55">
        <f t="shared" si="133"/>
        <v>5</v>
      </c>
      <c r="GV141" s="75"/>
      <c r="GW141" s="75">
        <v>5</v>
      </c>
      <c r="GX141" s="76"/>
      <c r="GY141" s="75">
        <v>61</v>
      </c>
      <c r="GZ141" s="77">
        <f>(GY141*1.2)*(Prices!$B$5/32)</f>
        <v>91.5</v>
      </c>
      <c r="HA141" s="82">
        <f>(GY141*1.3)*(Prices!$C$4/32)</f>
        <v>158.6</v>
      </c>
      <c r="HB141" s="82">
        <f>GV141*Prices!$B$2+GW141*Prices!$B$3</f>
        <v>20.25</v>
      </c>
      <c r="HC141" s="77">
        <f>GU141*Prices!$B$9</f>
        <v>30</v>
      </c>
      <c r="HD141" s="80">
        <f t="shared" si="69"/>
        <v>300.35000000000002</v>
      </c>
      <c r="HE141" s="80">
        <f>GU141*Prices!$B$10</f>
        <v>45</v>
      </c>
      <c r="HF141" s="80">
        <f t="shared" si="70"/>
        <v>315.35000000000002</v>
      </c>
      <c r="HG141" s="80">
        <f>GU141*Prices!$B$11</f>
        <v>50</v>
      </c>
      <c r="HH141" s="80">
        <f t="shared" si="71"/>
        <v>320.35000000000002</v>
      </c>
      <c r="HI141" s="80">
        <f>GU141*Prices!$B$12</f>
        <v>60</v>
      </c>
      <c r="HJ141" s="80">
        <f t="shared" si="72"/>
        <v>330.35</v>
      </c>
      <c r="HK141" s="80">
        <f>GU141*Prices!$B$13</f>
        <v>65</v>
      </c>
      <c r="HL141" s="80">
        <f t="shared" si="73"/>
        <v>335.35</v>
      </c>
      <c r="HM141" s="80">
        <f>GU141*Prices!$B$14</f>
        <v>77.5</v>
      </c>
      <c r="HN141" s="80">
        <f t="shared" si="74"/>
        <v>347.85</v>
      </c>
      <c r="HO141" s="80">
        <f>GU141*Prices!$B$15</f>
        <v>87.5</v>
      </c>
      <c r="HP141" s="80">
        <f t="shared" si="75"/>
        <v>357.85</v>
      </c>
      <c r="HQ141" s="80">
        <f>GU141*Prices!$B$16</f>
        <v>122.5</v>
      </c>
      <c r="HR141" s="80">
        <f t="shared" si="76"/>
        <v>392.85</v>
      </c>
      <c r="HS141" s="80">
        <f>GU141*Prices!$B$17</f>
        <v>0</v>
      </c>
      <c r="HT141" s="80"/>
      <c r="HU141" s="80"/>
      <c r="HV141" s="80"/>
      <c r="HW141" s="80"/>
      <c r="HX141" s="80"/>
      <c r="HY141" s="80"/>
      <c r="HZ141" s="80"/>
      <c r="IA141" s="80"/>
      <c r="IB141" s="80"/>
      <c r="IC141" s="80"/>
      <c r="ID141" s="80"/>
      <c r="IE141" s="80"/>
      <c r="IF141" s="80"/>
      <c r="IG141" s="80"/>
      <c r="IH141" s="80"/>
      <c r="IJ141" s="110"/>
      <c r="IK141" s="110"/>
      <c r="IL141" s="110"/>
      <c r="IM141" s="110"/>
      <c r="IN141" s="110"/>
      <c r="IO141" s="72"/>
      <c r="IP141" s="106"/>
      <c r="IQ141" s="106"/>
      <c r="IS141" s="108">
        <v>56</v>
      </c>
      <c r="IT141" s="215">
        <v>24</v>
      </c>
      <c r="IU141" s="55">
        <v>3</v>
      </c>
      <c r="IV141" s="55">
        <f t="shared" si="134"/>
        <v>5</v>
      </c>
      <c r="IW141" s="75"/>
      <c r="IX141" s="75">
        <v>5</v>
      </c>
      <c r="IY141" s="76">
        <f t="shared" si="118"/>
        <v>0</v>
      </c>
      <c r="IZ141" s="75">
        <v>61</v>
      </c>
      <c r="JA141" s="77">
        <f>(IZ141*1.2)*(Prices!$B$5/32)</f>
        <v>91.5</v>
      </c>
      <c r="JB141" s="82">
        <f>(IZ141*1.3)*(Prices!$B$4/32)</f>
        <v>198.25</v>
      </c>
      <c r="JC141" s="82">
        <f>IW141*Prices!$B$2+IX141*Prices!$B$3</f>
        <v>20.25</v>
      </c>
      <c r="JD141" s="77">
        <f>IV141*Prices!$B$9</f>
        <v>30</v>
      </c>
      <c r="JE141" s="80">
        <f t="shared" si="79"/>
        <v>340</v>
      </c>
      <c r="JF141" s="80">
        <f>IV141*Prices!$B$10</f>
        <v>45</v>
      </c>
      <c r="JG141" s="80">
        <f t="shared" si="80"/>
        <v>355</v>
      </c>
      <c r="JH141" s="80">
        <f>IV141*Prices!$B$11</f>
        <v>50</v>
      </c>
      <c r="JI141" s="80">
        <f t="shared" si="81"/>
        <v>360</v>
      </c>
      <c r="JJ141" s="80">
        <f>IV141*Prices!$B$12</f>
        <v>60</v>
      </c>
      <c r="JK141" s="80">
        <f t="shared" si="82"/>
        <v>370</v>
      </c>
      <c r="JL141" s="80">
        <f>IV141*Prices!$B$13</f>
        <v>65</v>
      </c>
      <c r="JM141" s="80">
        <f t="shared" si="83"/>
        <v>375</v>
      </c>
      <c r="JN141" s="80">
        <f>IV141*Prices!$B$14</f>
        <v>77.5</v>
      </c>
      <c r="JO141" s="80">
        <f t="shared" si="84"/>
        <v>387.5</v>
      </c>
      <c r="JP141" s="80">
        <f>IV141*Prices!$B$15</f>
        <v>87.5</v>
      </c>
      <c r="JQ141" s="80">
        <f t="shared" si="85"/>
        <v>397.5</v>
      </c>
      <c r="JR141" s="80">
        <f>IV141*Prices!$B$16</f>
        <v>122.5</v>
      </c>
      <c r="JS141" s="80">
        <f t="shared" si="86"/>
        <v>432.5</v>
      </c>
      <c r="JT141" s="80">
        <f>IV141*Prices!$B$17</f>
        <v>0</v>
      </c>
      <c r="JU141" s="80"/>
      <c r="JV141" s="80"/>
      <c r="JW141" s="80"/>
      <c r="JX141" s="80"/>
      <c r="JY141" s="80"/>
      <c r="JZ141" s="80"/>
      <c r="KA141" s="80"/>
      <c r="KB141" s="80"/>
      <c r="KC141" s="80"/>
      <c r="KD141" s="80"/>
      <c r="KE141" s="80"/>
      <c r="KF141" s="80"/>
      <c r="KG141" s="80"/>
      <c r="KH141" s="80"/>
      <c r="KI141" s="80"/>
      <c r="KJ141" s="80"/>
      <c r="KK141" s="80"/>
      <c r="KL141" s="80"/>
      <c r="KM141" s="80"/>
      <c r="KN141" s="80"/>
      <c r="KO141" s="80"/>
      <c r="KP141" s="80"/>
      <c r="KQ141" s="80"/>
      <c r="KR141" s="80"/>
      <c r="KS141" s="80"/>
      <c r="KT141" s="80"/>
      <c r="KU141" s="80"/>
      <c r="KV141" s="80"/>
      <c r="KW141" s="80"/>
      <c r="KX141" s="80"/>
      <c r="KY141" s="80"/>
      <c r="KZ141" s="80"/>
      <c r="LA141" s="198">
        <v>0</v>
      </c>
      <c r="LB141" s="201">
        <v>0</v>
      </c>
      <c r="LC141" s="82">
        <f t="shared" si="99"/>
        <v>52.199999999999996</v>
      </c>
      <c r="LD141" s="82">
        <f t="shared" si="100"/>
        <v>69.3</v>
      </c>
      <c r="LE141" s="82">
        <f t="shared" si="101"/>
        <v>11</v>
      </c>
      <c r="LF141" s="82">
        <f t="shared" si="102"/>
        <v>41.199999999999996</v>
      </c>
      <c r="LG141" s="80">
        <f t="shared" si="103"/>
        <v>58.3</v>
      </c>
      <c r="LH141" s="234">
        <f t="shared" si="104"/>
        <v>0</v>
      </c>
      <c r="LI141" s="106"/>
      <c r="LK141" s="108">
        <v>56</v>
      </c>
      <c r="LL141" s="215">
        <v>24</v>
      </c>
      <c r="LM141" s="55">
        <v>3</v>
      </c>
      <c r="LN141" s="55">
        <f t="shared" si="135"/>
        <v>5</v>
      </c>
      <c r="LO141" s="75"/>
      <c r="LP141" s="75">
        <v>5</v>
      </c>
      <c r="LQ141" s="76">
        <f t="shared" si="119"/>
        <v>0</v>
      </c>
      <c r="LR141" s="75">
        <v>61</v>
      </c>
      <c r="LS141" s="77">
        <f>(LR141*1.2)*(Prices!$B$5/32)</f>
        <v>91.5</v>
      </c>
      <c r="LT141" s="82">
        <f>(LR141*1.3)*(Prices!$C$4/32)</f>
        <v>158.6</v>
      </c>
      <c r="LU141" s="82">
        <f>LO141*Prices!$B$2+LP141*Prices!$B$3</f>
        <v>20.25</v>
      </c>
      <c r="LV141" s="77">
        <f>LN141*Prices!$B$9</f>
        <v>30</v>
      </c>
      <c r="LW141" s="80">
        <f t="shared" si="89"/>
        <v>300.35000000000002</v>
      </c>
      <c r="LX141" s="80">
        <f>LN141*Prices!$B$10</f>
        <v>45</v>
      </c>
      <c r="LY141" s="80">
        <f t="shared" si="90"/>
        <v>315.35000000000002</v>
      </c>
      <c r="LZ141" s="80">
        <f>LN141*Prices!$B$11</f>
        <v>50</v>
      </c>
      <c r="MA141" s="80">
        <f t="shared" si="91"/>
        <v>320.35000000000002</v>
      </c>
      <c r="MB141" s="80">
        <f>LN141*Prices!$B$12</f>
        <v>60</v>
      </c>
      <c r="MC141" s="80">
        <f t="shared" si="92"/>
        <v>330.35</v>
      </c>
      <c r="MD141" s="80">
        <f>LN141*Prices!$B$13</f>
        <v>65</v>
      </c>
      <c r="ME141" s="80">
        <f t="shared" si="93"/>
        <v>335.35</v>
      </c>
      <c r="MF141" s="80">
        <f>LN141*Prices!$B$14</f>
        <v>77.5</v>
      </c>
      <c r="MG141" s="80">
        <f t="shared" si="94"/>
        <v>347.85</v>
      </c>
      <c r="MH141" s="80">
        <f>LN141*Prices!$B$15</f>
        <v>87.5</v>
      </c>
      <c r="MI141" s="80">
        <f t="shared" si="95"/>
        <v>357.85</v>
      </c>
      <c r="MJ141" s="80">
        <f>LN141*Prices!$B$16</f>
        <v>122.5</v>
      </c>
      <c r="MK141" s="80">
        <f t="shared" si="96"/>
        <v>392.85</v>
      </c>
      <c r="ML141" s="80">
        <f>LN141*Prices!$B$17</f>
        <v>0</v>
      </c>
      <c r="MM141" s="80"/>
      <c r="MN141" s="80"/>
      <c r="MO141" s="80"/>
      <c r="MP141" s="80"/>
      <c r="MQ141" s="80"/>
      <c r="MR141" s="80"/>
      <c r="MS141" s="80"/>
      <c r="MT141" s="80"/>
      <c r="MU141" s="80"/>
      <c r="MV141" s="80"/>
      <c r="MW141" s="80"/>
      <c r="MX141" s="80"/>
      <c r="MY141" s="80"/>
      <c r="MZ141" s="80"/>
      <c r="NA141" s="80"/>
    </row>
    <row r="142" spans="1:365" s="204" customFormat="1" ht="18" customHeight="1" thickBot="1" x14ac:dyDescent="0.3">
      <c r="A142" s="307" t="s">
        <v>252</v>
      </c>
      <c r="B142" s="308" t="s">
        <v>93</v>
      </c>
      <c r="C142" s="308" t="str">
        <f t="shared" si="97"/>
        <v>Base Cab: Corner (36" x 36")</v>
      </c>
      <c r="D142" s="177" t="s">
        <v>250</v>
      </c>
      <c r="E142" s="309" t="s">
        <v>251</v>
      </c>
      <c r="F142" s="310" t="s">
        <v>252</v>
      </c>
      <c r="G142" s="288">
        <f>ROUND(FD142/Prices!$B$27,0)</f>
        <v>1019</v>
      </c>
      <c r="H142" s="285">
        <f>G142*Prices!$B$6+G142</f>
        <v>1171.8499999999999</v>
      </c>
      <c r="I142" s="285">
        <f>ROUND(FF142/Prices!$B$27,0)</f>
        <v>1054</v>
      </c>
      <c r="J142" s="285">
        <f>I142*Prices!$B$6+I142</f>
        <v>1212.0999999999999</v>
      </c>
      <c r="K142" s="285">
        <f>ROUND(FH142/Prices!$B$27,0)</f>
        <v>1066</v>
      </c>
      <c r="L142" s="285">
        <f>K142*Prices!$B$6+K142</f>
        <v>1225.9000000000001</v>
      </c>
      <c r="M142" s="285">
        <f>ROUND(FJ142/Prices!$B$27,0)</f>
        <v>1090</v>
      </c>
      <c r="N142" s="285">
        <f>M142*Prices!$B$6+M142</f>
        <v>1253.5</v>
      </c>
      <c r="O142" s="285">
        <f>ROUND(FL142/Prices!$B$27,0)</f>
        <v>1102</v>
      </c>
      <c r="P142" s="285">
        <f>O142*Prices!$B$6+O142</f>
        <v>1267.3</v>
      </c>
      <c r="Q142" s="285">
        <f>ROUND(FN142/Prices!$B$27,0)</f>
        <v>1132</v>
      </c>
      <c r="R142" s="285">
        <f>Q142*Prices!$B$6+Q142</f>
        <v>1301.8</v>
      </c>
      <c r="S142" s="285">
        <f>ROUND(FP142/Prices!$B$27,0)</f>
        <v>1156</v>
      </c>
      <c r="T142" s="285">
        <f>S142*Prices!$B$6+S142</f>
        <v>1329.4</v>
      </c>
      <c r="U142" s="285">
        <f>ROUND(FR142/Prices!$B$27,0)</f>
        <v>1239</v>
      </c>
      <c r="V142" s="285">
        <f>U142*Prices!$B$6+U142</f>
        <v>1424.85</v>
      </c>
      <c r="AB142" s="285">
        <f>ROUND(HD142/Prices!$B$27,0)</f>
        <v>928</v>
      </c>
      <c r="AC142" s="285">
        <f>AB142*Prices!$B$6+AB142</f>
        <v>1067.2</v>
      </c>
      <c r="AD142" s="285">
        <f>ROUND(HF142/Prices!$B$27,0)</f>
        <v>964</v>
      </c>
      <c r="AE142" s="285">
        <f>AD142*Prices!$B$6+AD142</f>
        <v>1108.5999999999999</v>
      </c>
      <c r="AF142" s="285">
        <f>ROUND(HH142/Prices!$B$27,0)</f>
        <v>976</v>
      </c>
      <c r="AG142" s="285">
        <f>AF142*Prices!$B$6+AF142</f>
        <v>1122.4000000000001</v>
      </c>
      <c r="AH142" s="285">
        <f>ROUND(HJ142/Prices!$B$27,0)</f>
        <v>1000</v>
      </c>
      <c r="AI142" s="285">
        <f>AH142*Prices!$B$6+AH142</f>
        <v>1150</v>
      </c>
      <c r="AJ142" s="285">
        <f>ROUND(HL142/Prices!$B$27,0)</f>
        <v>1012</v>
      </c>
      <c r="AK142" s="285">
        <f>AJ142*Prices!$B$6+AJ142</f>
        <v>1163.8</v>
      </c>
      <c r="AL142" s="285">
        <f>ROUND(HN142/Prices!$B$27,0)</f>
        <v>1041</v>
      </c>
      <c r="AM142" s="285">
        <f>AL142*Prices!$B$6+AL142</f>
        <v>1197.1500000000001</v>
      </c>
      <c r="AN142" s="285">
        <f>ROUND(HP142/Prices!$B$27,0)</f>
        <v>1065</v>
      </c>
      <c r="AO142" s="285">
        <f>AN142*Prices!$B$6+AN142</f>
        <v>1224.75</v>
      </c>
      <c r="AP142" s="285">
        <f>ROUND(HR142/Prices!$B$27,0)</f>
        <v>1148</v>
      </c>
      <c r="AQ142" s="285">
        <f>AP142*Prices!$B$6+AP142</f>
        <v>1320.2</v>
      </c>
      <c r="AR142" s="286"/>
      <c r="AS142" s="286"/>
      <c r="AT142" s="286"/>
      <c r="AU142" s="286"/>
      <c r="AV142" s="286"/>
      <c r="AW142" s="285">
        <f t="shared" si="130"/>
        <v>928</v>
      </c>
      <c r="AX142" s="285">
        <f t="shared" si="130"/>
        <v>1067.2</v>
      </c>
      <c r="AY142" s="285">
        <f t="shared" si="124"/>
        <v>964</v>
      </c>
      <c r="AZ142" s="285">
        <f t="shared" si="124"/>
        <v>1108.5999999999999</v>
      </c>
      <c r="BA142" s="285">
        <f t="shared" si="124"/>
        <v>976</v>
      </c>
      <c r="BB142" s="285">
        <f t="shared" si="124"/>
        <v>1122.4000000000001</v>
      </c>
      <c r="BC142" s="285">
        <f t="shared" si="124"/>
        <v>1000</v>
      </c>
      <c r="BD142" s="285">
        <f t="shared" si="124"/>
        <v>1150</v>
      </c>
      <c r="BE142" s="285">
        <f t="shared" si="124"/>
        <v>1012</v>
      </c>
      <c r="BF142" s="285">
        <f t="shared" si="124"/>
        <v>1163.8</v>
      </c>
      <c r="BG142" s="285">
        <f t="shared" si="124"/>
        <v>1041</v>
      </c>
      <c r="BH142" s="285">
        <f t="shared" si="110"/>
        <v>1197.1500000000001</v>
      </c>
      <c r="BI142" s="285">
        <f t="shared" si="110"/>
        <v>1065</v>
      </c>
      <c r="BJ142" s="285">
        <f t="shared" si="110"/>
        <v>1224.75</v>
      </c>
      <c r="BK142" s="285">
        <f t="shared" si="110"/>
        <v>1148</v>
      </c>
      <c r="BL142" s="285">
        <f t="shared" si="110"/>
        <v>1320.2</v>
      </c>
      <c r="BU142" s="285">
        <f>ROUND(JE142/Prices!$B$27,0)</f>
        <v>1019</v>
      </c>
      <c r="BV142" s="285">
        <f>BU142*Prices!$B$6+BU142</f>
        <v>1171.8499999999999</v>
      </c>
      <c r="BW142" s="285">
        <f>ROUND(JG142/Prices!$B$27,0)</f>
        <v>1054</v>
      </c>
      <c r="BX142" s="285">
        <f>BW142*Prices!$B$6+BW142</f>
        <v>1212.0999999999999</v>
      </c>
      <c r="BY142" s="285">
        <f>ROUND(JI142/Prices!$B$27,0)</f>
        <v>1066</v>
      </c>
      <c r="BZ142" s="285">
        <f>BY142*Prices!$B$6+BY142</f>
        <v>1225.9000000000001</v>
      </c>
      <c r="CA142" s="285">
        <f>ROUND(JK142/Prices!$B$27,0)</f>
        <v>1090</v>
      </c>
      <c r="CB142" s="285">
        <f>CA142*Prices!$B$6+CA142</f>
        <v>1253.5</v>
      </c>
      <c r="CC142" s="285">
        <f>ROUND(JM142/Prices!$B$27,0)</f>
        <v>1102</v>
      </c>
      <c r="CD142" s="285">
        <f>CC142*Prices!$B$6+CC142</f>
        <v>1267.3</v>
      </c>
      <c r="CE142" s="285">
        <f>ROUND(JO142/Prices!$B$27,0)</f>
        <v>1132</v>
      </c>
      <c r="CF142" s="285">
        <f>CE142*Prices!$B$6+CE142</f>
        <v>1301.8</v>
      </c>
      <c r="CG142" s="285">
        <f>ROUND(JQ142/Prices!$B$27,0)</f>
        <v>1156</v>
      </c>
      <c r="CH142" s="285">
        <f>CG142*Prices!$B$6+CG142</f>
        <v>1329.4</v>
      </c>
      <c r="CI142" s="285">
        <f>ROUND(JS142/Prices!$B$27,0)</f>
        <v>1239</v>
      </c>
      <c r="CJ142" s="285">
        <f>CI142*Prices!$B$6+CI142</f>
        <v>1424.85</v>
      </c>
      <c r="CP142" s="285">
        <f>ROUND(LW142/Prices!$B$27,0)</f>
        <v>928</v>
      </c>
      <c r="CQ142" s="285">
        <f>CP142*Prices!$B$6+CP142</f>
        <v>1067.2</v>
      </c>
      <c r="CR142" s="285">
        <f>ROUND(LY142/Prices!$B$27,0)</f>
        <v>964</v>
      </c>
      <c r="CS142" s="285">
        <f>CR142*Prices!$B$6+CR142</f>
        <v>1108.5999999999999</v>
      </c>
      <c r="CT142" s="285">
        <f>ROUND(MA142/Prices!$B$27,0)</f>
        <v>976</v>
      </c>
      <c r="CU142" s="285">
        <f>CT142*Prices!$B$6+CT142</f>
        <v>1122.4000000000001</v>
      </c>
      <c r="CV142" s="285">
        <f>ROUND(MC142/Prices!$B$27,0)</f>
        <v>1000</v>
      </c>
      <c r="CW142" s="285">
        <f>CV142*Prices!$B$6+CV142</f>
        <v>1150</v>
      </c>
      <c r="CX142" s="285">
        <f>ROUND(ME142/Prices!$B$27,0)</f>
        <v>1012</v>
      </c>
      <c r="CY142" s="285">
        <f>CX142*Prices!$B$6+CX142</f>
        <v>1163.8</v>
      </c>
      <c r="CZ142" s="285">
        <f>ROUND(MG142/Prices!$B$27,0)</f>
        <v>1041</v>
      </c>
      <c r="DA142" s="285">
        <f>CZ142*Prices!$B$6+CZ142</f>
        <v>1197.1500000000001</v>
      </c>
      <c r="DB142" s="285">
        <f>ROUND(MI142/Prices!$B$27,0)</f>
        <v>1065</v>
      </c>
      <c r="DC142" s="285">
        <f>DB142*Prices!$B$6+DB142</f>
        <v>1224.75</v>
      </c>
      <c r="DD142" s="285">
        <f>ROUND(MK142/Prices!$B$27,0)</f>
        <v>1148</v>
      </c>
      <c r="DE142" s="285">
        <f>DD142*Prices!$B$6+DD142</f>
        <v>1320.2</v>
      </c>
      <c r="DF142" s="286"/>
      <c r="DG142" s="286"/>
      <c r="DH142" s="286"/>
      <c r="DI142" s="286"/>
      <c r="DJ142" s="286"/>
      <c r="DK142" s="285">
        <f t="shared" si="131"/>
        <v>928</v>
      </c>
      <c r="DL142" s="285">
        <f t="shared" si="131"/>
        <v>1067.2</v>
      </c>
      <c r="DM142" s="285">
        <f t="shared" si="125"/>
        <v>964</v>
      </c>
      <c r="DN142" s="285">
        <f t="shared" si="125"/>
        <v>1108.5999999999999</v>
      </c>
      <c r="DO142" s="285">
        <f t="shared" si="125"/>
        <v>976</v>
      </c>
      <c r="DP142" s="285">
        <f t="shared" si="125"/>
        <v>1122.4000000000001</v>
      </c>
      <c r="DQ142" s="285">
        <f t="shared" si="125"/>
        <v>1000</v>
      </c>
      <c r="DR142" s="285">
        <f t="shared" si="125"/>
        <v>1150</v>
      </c>
      <c r="DS142" s="285">
        <f t="shared" si="125"/>
        <v>1012</v>
      </c>
      <c r="DT142" s="285">
        <f t="shared" si="125"/>
        <v>1163.8</v>
      </c>
      <c r="DU142" s="285">
        <f t="shared" si="125"/>
        <v>1041</v>
      </c>
      <c r="DV142" s="285">
        <f t="shared" si="111"/>
        <v>1197.1500000000001</v>
      </c>
      <c r="DW142" s="285">
        <f t="shared" si="111"/>
        <v>1065</v>
      </c>
      <c r="DX142" s="285">
        <f t="shared" si="111"/>
        <v>1224.75</v>
      </c>
      <c r="DY142" s="285">
        <f t="shared" si="111"/>
        <v>1148</v>
      </c>
      <c r="DZ142" s="285">
        <f t="shared" si="111"/>
        <v>1320.2</v>
      </c>
      <c r="ER142" s="287">
        <v>48.5</v>
      </c>
      <c r="ES142" s="203">
        <v>24</v>
      </c>
      <c r="ET142" s="204">
        <v>3</v>
      </c>
      <c r="EU142" s="204">
        <f t="shared" si="132"/>
        <v>5</v>
      </c>
      <c r="EV142" s="205"/>
      <c r="EW142" s="205">
        <v>5</v>
      </c>
      <c r="EX142" s="91">
        <v>120</v>
      </c>
      <c r="EY142" s="205">
        <v>58.5</v>
      </c>
      <c r="EZ142" s="206">
        <f>(EY142*1.2)*(Prices!$B$5/32)</f>
        <v>87.75</v>
      </c>
      <c r="FA142" s="78">
        <f>(EY142*1.3)*(Prices!$B$4/32)</f>
        <v>190.125</v>
      </c>
      <c r="FB142" s="78"/>
      <c r="FC142" s="206">
        <f>EU142*Prices!$B$9</f>
        <v>30</v>
      </c>
      <c r="FD142" s="208">
        <f t="shared" si="59"/>
        <v>427.875</v>
      </c>
      <c r="FE142" s="208">
        <f>EU142*Prices!$B$10</f>
        <v>45</v>
      </c>
      <c r="FF142" s="208">
        <f t="shared" si="60"/>
        <v>442.875</v>
      </c>
      <c r="FG142" s="208">
        <f>EU142*Prices!$B$11</f>
        <v>50</v>
      </c>
      <c r="FH142" s="208">
        <f t="shared" si="61"/>
        <v>447.875</v>
      </c>
      <c r="FI142" s="208">
        <f>EU142*Prices!$B$12</f>
        <v>60</v>
      </c>
      <c r="FJ142" s="208">
        <f t="shared" si="62"/>
        <v>457.875</v>
      </c>
      <c r="FK142" s="208">
        <f>EU142*Prices!$B$13</f>
        <v>65</v>
      </c>
      <c r="FL142" s="208">
        <f t="shared" si="63"/>
        <v>462.875</v>
      </c>
      <c r="FM142" s="208">
        <f>EU142*Prices!$B$14</f>
        <v>77.5</v>
      </c>
      <c r="FN142" s="208">
        <f t="shared" si="64"/>
        <v>475.375</v>
      </c>
      <c r="FO142" s="208">
        <f>EU142*Prices!$B$15</f>
        <v>87.5</v>
      </c>
      <c r="FP142" s="208">
        <f t="shared" si="65"/>
        <v>485.375</v>
      </c>
      <c r="FQ142" s="208">
        <f>EU142*Prices!$B$16</f>
        <v>122.5</v>
      </c>
      <c r="FR142" s="208">
        <f t="shared" si="66"/>
        <v>520.375</v>
      </c>
      <c r="FS142" s="208">
        <f>EU142*Prices!$B$17</f>
        <v>0</v>
      </c>
      <c r="FT142" s="208"/>
      <c r="FU142" s="208"/>
      <c r="FV142" s="208"/>
      <c r="FW142" s="208"/>
      <c r="FX142" s="208"/>
      <c r="FY142" s="208"/>
      <c r="FZ142" s="208"/>
      <c r="GA142" s="208"/>
      <c r="GB142" s="208"/>
      <c r="GC142" s="208"/>
      <c r="GD142" s="208"/>
      <c r="GE142" s="208"/>
      <c r="GF142" s="208"/>
      <c r="GG142" s="208"/>
      <c r="GH142" s="208"/>
      <c r="GR142" s="287">
        <v>48.5</v>
      </c>
      <c r="GS142" s="203">
        <v>24</v>
      </c>
      <c r="GT142" s="204">
        <v>3</v>
      </c>
      <c r="GU142" s="204">
        <f t="shared" si="133"/>
        <v>5</v>
      </c>
      <c r="GV142" s="205"/>
      <c r="GW142" s="205">
        <v>5</v>
      </c>
      <c r="GX142" s="91">
        <v>120</v>
      </c>
      <c r="GY142" s="205">
        <v>58.5</v>
      </c>
      <c r="GZ142" s="206">
        <f>(GY142*1.2)*(Prices!$B$5/32)</f>
        <v>87.75</v>
      </c>
      <c r="HA142" s="78">
        <f>(GY142*1.3)*(Prices!$C$4/32)</f>
        <v>152.1</v>
      </c>
      <c r="HB142" s="78"/>
      <c r="HC142" s="206">
        <f>GU142*Prices!$B$9</f>
        <v>30</v>
      </c>
      <c r="HD142" s="208">
        <f t="shared" si="69"/>
        <v>389.85</v>
      </c>
      <c r="HE142" s="208">
        <f>GU142*Prices!$B$10</f>
        <v>45</v>
      </c>
      <c r="HF142" s="208">
        <f t="shared" si="70"/>
        <v>404.85</v>
      </c>
      <c r="HG142" s="208">
        <f>GU142*Prices!$B$11</f>
        <v>50</v>
      </c>
      <c r="HH142" s="208">
        <f t="shared" si="71"/>
        <v>409.85</v>
      </c>
      <c r="HI142" s="208">
        <f>GU142*Prices!$B$12</f>
        <v>60</v>
      </c>
      <c r="HJ142" s="208">
        <f t="shared" si="72"/>
        <v>419.85</v>
      </c>
      <c r="HK142" s="208">
        <f>GU142*Prices!$B$13</f>
        <v>65</v>
      </c>
      <c r="HL142" s="208">
        <f t="shared" si="73"/>
        <v>424.85</v>
      </c>
      <c r="HM142" s="208">
        <f>GU142*Prices!$B$14</f>
        <v>77.5</v>
      </c>
      <c r="HN142" s="208">
        <f t="shared" si="74"/>
        <v>437.35</v>
      </c>
      <c r="HO142" s="208">
        <f>GU142*Prices!$B$15</f>
        <v>87.5</v>
      </c>
      <c r="HP142" s="208">
        <f t="shared" si="75"/>
        <v>447.35</v>
      </c>
      <c r="HQ142" s="208">
        <f>GU142*Prices!$B$16</f>
        <v>122.5</v>
      </c>
      <c r="HR142" s="208">
        <f t="shared" si="76"/>
        <v>482.35</v>
      </c>
      <c r="HS142" s="208">
        <f>GU142*Prices!$B$17</f>
        <v>0</v>
      </c>
      <c r="HT142" s="208"/>
      <c r="HU142" s="208"/>
      <c r="HV142" s="208"/>
      <c r="HW142" s="208"/>
      <c r="HX142" s="208"/>
      <c r="HY142" s="208"/>
      <c r="HZ142" s="208"/>
      <c r="IA142" s="208"/>
      <c r="IB142" s="208"/>
      <c r="IC142" s="208"/>
      <c r="ID142" s="208"/>
      <c r="IE142" s="208"/>
      <c r="IF142" s="208"/>
      <c r="IG142" s="208"/>
      <c r="IH142" s="208"/>
      <c r="IS142" s="287">
        <v>48.5</v>
      </c>
      <c r="IT142" s="203">
        <v>24</v>
      </c>
      <c r="IU142" s="204">
        <v>3</v>
      </c>
      <c r="IV142" s="204">
        <f t="shared" si="134"/>
        <v>5</v>
      </c>
      <c r="IW142" s="205"/>
      <c r="IX142" s="205">
        <v>5</v>
      </c>
      <c r="IY142" s="91">
        <v>120</v>
      </c>
      <c r="IZ142" s="205">
        <v>58.5</v>
      </c>
      <c r="JA142" s="206">
        <f>(IZ142*1.2)*(Prices!$B$5/32)</f>
        <v>87.75</v>
      </c>
      <c r="JB142" s="78">
        <f>(IZ142*1.3)*(Prices!$B$4/32)</f>
        <v>190.125</v>
      </c>
      <c r="JC142" s="78"/>
      <c r="JD142" s="206">
        <f>IV142*Prices!$B$9</f>
        <v>30</v>
      </c>
      <c r="JE142" s="208">
        <f t="shared" si="79"/>
        <v>427.875</v>
      </c>
      <c r="JF142" s="208">
        <f>IV142*Prices!$B$10</f>
        <v>45</v>
      </c>
      <c r="JG142" s="208">
        <f t="shared" si="80"/>
        <v>442.875</v>
      </c>
      <c r="JH142" s="208">
        <f>IV142*Prices!$B$11</f>
        <v>50</v>
      </c>
      <c r="JI142" s="208">
        <f t="shared" si="81"/>
        <v>447.875</v>
      </c>
      <c r="JJ142" s="208">
        <f>IV142*Prices!$B$12</f>
        <v>60</v>
      </c>
      <c r="JK142" s="208">
        <f t="shared" si="82"/>
        <v>457.875</v>
      </c>
      <c r="JL142" s="208">
        <f>IV142*Prices!$B$13</f>
        <v>65</v>
      </c>
      <c r="JM142" s="208">
        <f t="shared" si="83"/>
        <v>462.875</v>
      </c>
      <c r="JN142" s="208">
        <f>IV142*Prices!$B$14</f>
        <v>77.5</v>
      </c>
      <c r="JO142" s="208">
        <f t="shared" si="84"/>
        <v>475.375</v>
      </c>
      <c r="JP142" s="208">
        <f>IV142*Prices!$B$15</f>
        <v>87.5</v>
      </c>
      <c r="JQ142" s="208">
        <f t="shared" si="85"/>
        <v>485.375</v>
      </c>
      <c r="JR142" s="208">
        <f>IV142*Prices!$B$16</f>
        <v>122.5</v>
      </c>
      <c r="JS142" s="208">
        <f t="shared" si="86"/>
        <v>520.375</v>
      </c>
      <c r="JT142" s="208">
        <f>IV142*Prices!$B$17</f>
        <v>0</v>
      </c>
      <c r="JU142" s="208"/>
      <c r="JV142" s="208"/>
      <c r="JW142" s="208"/>
      <c r="JX142" s="208"/>
      <c r="JY142" s="208"/>
      <c r="JZ142" s="208"/>
      <c r="KA142" s="208"/>
      <c r="KB142" s="208"/>
      <c r="KC142" s="208"/>
      <c r="KD142" s="208"/>
      <c r="KE142" s="208"/>
      <c r="KF142" s="208"/>
      <c r="KG142" s="208"/>
      <c r="KH142" s="208"/>
      <c r="KI142" s="208"/>
      <c r="KJ142" s="208"/>
      <c r="KK142" s="208"/>
      <c r="KL142" s="208"/>
      <c r="KM142" s="208"/>
      <c r="KN142" s="208"/>
      <c r="KO142" s="208"/>
      <c r="KP142" s="208"/>
      <c r="KQ142" s="208"/>
      <c r="KR142" s="208"/>
      <c r="KS142" s="208"/>
      <c r="KT142" s="208"/>
      <c r="KU142" s="208"/>
      <c r="KV142" s="208"/>
      <c r="KW142" s="208"/>
      <c r="KX142" s="208"/>
      <c r="KY142" s="208"/>
      <c r="KZ142" s="208"/>
      <c r="LA142" s="216">
        <v>0</v>
      </c>
      <c r="LB142" s="217">
        <v>0</v>
      </c>
      <c r="LC142" s="78">
        <f t="shared" si="99"/>
        <v>52.199999999999996</v>
      </c>
      <c r="LD142" s="78">
        <f t="shared" si="100"/>
        <v>69.3</v>
      </c>
      <c r="LE142" s="78">
        <f t="shared" si="101"/>
        <v>11</v>
      </c>
      <c r="LF142" s="78">
        <f t="shared" si="102"/>
        <v>41.199999999999996</v>
      </c>
      <c r="LG142" s="208">
        <f t="shared" si="103"/>
        <v>58.3</v>
      </c>
      <c r="LH142" s="208">
        <f t="shared" si="104"/>
        <v>0</v>
      </c>
      <c r="LK142" s="287">
        <v>48.5</v>
      </c>
      <c r="LL142" s="203">
        <v>24</v>
      </c>
      <c r="LM142" s="204">
        <v>3</v>
      </c>
      <c r="LN142" s="204">
        <f t="shared" si="135"/>
        <v>5</v>
      </c>
      <c r="LO142" s="205"/>
      <c r="LP142" s="205">
        <v>5</v>
      </c>
      <c r="LQ142" s="91">
        <v>120</v>
      </c>
      <c r="LR142" s="205">
        <v>58.5</v>
      </c>
      <c r="LS142" s="206">
        <f>(LR142*1.2)*(Prices!$B$5/32)</f>
        <v>87.75</v>
      </c>
      <c r="LT142" s="78">
        <f>(LR142*1.3)*(Prices!$C$4/32)</f>
        <v>152.1</v>
      </c>
      <c r="LU142" s="78"/>
      <c r="LV142" s="206">
        <f>LN142*Prices!$B$9</f>
        <v>30</v>
      </c>
      <c r="LW142" s="208">
        <f t="shared" si="89"/>
        <v>389.85</v>
      </c>
      <c r="LX142" s="208">
        <f>LN142*Prices!$B$10</f>
        <v>45</v>
      </c>
      <c r="LY142" s="208">
        <f t="shared" si="90"/>
        <v>404.85</v>
      </c>
      <c r="LZ142" s="208">
        <f>LN142*Prices!$B$11</f>
        <v>50</v>
      </c>
      <c r="MA142" s="208">
        <f t="shared" si="91"/>
        <v>409.85</v>
      </c>
      <c r="MB142" s="208">
        <f>LN142*Prices!$B$12</f>
        <v>60</v>
      </c>
      <c r="MC142" s="208">
        <f t="shared" si="92"/>
        <v>419.85</v>
      </c>
      <c r="MD142" s="208">
        <f>LN142*Prices!$B$13</f>
        <v>65</v>
      </c>
      <c r="ME142" s="208">
        <f t="shared" si="93"/>
        <v>424.85</v>
      </c>
      <c r="MF142" s="208">
        <f>LN142*Prices!$B$14</f>
        <v>77.5</v>
      </c>
      <c r="MG142" s="208">
        <f t="shared" si="94"/>
        <v>437.35</v>
      </c>
      <c r="MH142" s="208">
        <f>LN142*Prices!$B$15</f>
        <v>87.5</v>
      </c>
      <c r="MI142" s="208">
        <f t="shared" si="95"/>
        <v>447.35</v>
      </c>
      <c r="MJ142" s="208">
        <f>LN142*Prices!$B$16</f>
        <v>122.5</v>
      </c>
      <c r="MK142" s="208">
        <f t="shared" si="96"/>
        <v>482.35</v>
      </c>
      <c r="ML142" s="208">
        <f>LN142*Prices!$B$17</f>
        <v>0</v>
      </c>
      <c r="MM142" s="208"/>
      <c r="MN142" s="208"/>
      <c r="MO142" s="208"/>
      <c r="MP142" s="208"/>
      <c r="MQ142" s="208"/>
      <c r="MR142" s="208"/>
      <c r="MS142" s="208"/>
      <c r="MT142" s="208"/>
      <c r="MU142" s="208"/>
      <c r="MV142" s="208"/>
      <c r="MW142" s="208"/>
      <c r="MX142" s="208"/>
      <c r="MY142" s="208"/>
      <c r="MZ142" s="208"/>
      <c r="NA142" s="208"/>
    </row>
    <row r="143" spans="1:365" s="204" customFormat="1" ht="18" customHeight="1" thickBot="1" x14ac:dyDescent="0.3">
      <c r="A143" s="311"/>
      <c r="B143" s="312"/>
      <c r="C143" s="312"/>
      <c r="D143" s="279"/>
      <c r="E143" s="313"/>
      <c r="F143" s="314"/>
      <c r="G143" s="288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6"/>
      <c r="AS143" s="286"/>
      <c r="AT143" s="286"/>
      <c r="AU143" s="286"/>
      <c r="AV143" s="286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6"/>
      <c r="DG143" s="286"/>
      <c r="DH143" s="286"/>
      <c r="DI143" s="286"/>
      <c r="DJ143" s="286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R143" s="287"/>
      <c r="ES143" s="203"/>
      <c r="EV143" s="205"/>
      <c r="EW143" s="205"/>
      <c r="EX143" s="91"/>
      <c r="EY143" s="205"/>
      <c r="EZ143" s="206"/>
      <c r="FA143" s="78"/>
      <c r="FB143" s="78"/>
      <c r="FC143" s="206"/>
      <c r="FD143" s="208"/>
      <c r="FE143" s="208"/>
      <c r="FF143" s="208"/>
      <c r="FG143" s="208"/>
      <c r="FH143" s="208"/>
      <c r="FI143" s="208"/>
      <c r="FJ143" s="208"/>
      <c r="FK143" s="208"/>
      <c r="FL143" s="208"/>
      <c r="FM143" s="208"/>
      <c r="FN143" s="208"/>
      <c r="FO143" s="208"/>
      <c r="FP143" s="208"/>
      <c r="FQ143" s="208"/>
      <c r="FR143" s="208"/>
      <c r="FS143" s="208"/>
      <c r="FT143" s="208"/>
      <c r="FU143" s="208"/>
      <c r="FV143" s="208"/>
      <c r="FW143" s="208"/>
      <c r="FX143" s="208"/>
      <c r="FY143" s="208"/>
      <c r="FZ143" s="208"/>
      <c r="GA143" s="208"/>
      <c r="GB143" s="208"/>
      <c r="GC143" s="208"/>
      <c r="GD143" s="208"/>
      <c r="GE143" s="208"/>
      <c r="GF143" s="208"/>
      <c r="GG143" s="208"/>
      <c r="GH143" s="208"/>
      <c r="GR143" s="287"/>
      <c r="GS143" s="203"/>
      <c r="GV143" s="205"/>
      <c r="GW143" s="205"/>
      <c r="GX143" s="91"/>
      <c r="GY143" s="205"/>
      <c r="GZ143" s="206"/>
      <c r="HA143" s="78"/>
      <c r="HB143" s="78"/>
      <c r="HC143" s="206"/>
      <c r="HD143" s="208"/>
      <c r="HE143" s="208"/>
      <c r="HF143" s="208"/>
      <c r="HG143" s="208"/>
      <c r="HH143" s="208"/>
      <c r="HI143" s="208"/>
      <c r="HJ143" s="208"/>
      <c r="HK143" s="208"/>
      <c r="HL143" s="208"/>
      <c r="HM143" s="208"/>
      <c r="HN143" s="208"/>
      <c r="HO143" s="208"/>
      <c r="HP143" s="208"/>
      <c r="HQ143" s="208"/>
      <c r="HR143" s="208"/>
      <c r="HS143" s="208"/>
      <c r="HT143" s="208"/>
      <c r="HU143" s="208"/>
      <c r="HV143" s="208"/>
      <c r="HW143" s="208"/>
      <c r="HX143" s="208"/>
      <c r="HY143" s="208"/>
      <c r="HZ143" s="208"/>
      <c r="IA143" s="208"/>
      <c r="IB143" s="208"/>
      <c r="IC143" s="208"/>
      <c r="ID143" s="208"/>
      <c r="IE143" s="208"/>
      <c r="IF143" s="208"/>
      <c r="IG143" s="208"/>
      <c r="IH143" s="208"/>
      <c r="IS143" s="287"/>
      <c r="IT143" s="203"/>
      <c r="IW143" s="205"/>
      <c r="IX143" s="205"/>
      <c r="IY143" s="91"/>
      <c r="IZ143" s="205"/>
      <c r="JA143" s="206"/>
      <c r="JB143" s="78"/>
      <c r="JC143" s="78"/>
      <c r="JD143" s="206"/>
      <c r="JE143" s="208"/>
      <c r="JF143" s="208"/>
      <c r="JG143" s="208"/>
      <c r="JH143" s="208"/>
      <c r="JI143" s="208"/>
      <c r="JJ143" s="208"/>
      <c r="JK143" s="208"/>
      <c r="JL143" s="208"/>
      <c r="JM143" s="208"/>
      <c r="JN143" s="208"/>
      <c r="JO143" s="208"/>
      <c r="JP143" s="208"/>
      <c r="JQ143" s="208"/>
      <c r="JR143" s="208"/>
      <c r="JS143" s="208"/>
      <c r="JT143" s="208"/>
      <c r="JU143" s="208"/>
      <c r="JV143" s="208"/>
      <c r="JW143" s="208"/>
      <c r="JX143" s="208"/>
      <c r="JY143" s="208"/>
      <c r="JZ143" s="208"/>
      <c r="KA143" s="208"/>
      <c r="KB143" s="208"/>
      <c r="KC143" s="208"/>
      <c r="KD143" s="208"/>
      <c r="KE143" s="208"/>
      <c r="KF143" s="208"/>
      <c r="KG143" s="208"/>
      <c r="KH143" s="208"/>
      <c r="KI143" s="208"/>
      <c r="KJ143" s="208"/>
      <c r="KK143" s="208"/>
      <c r="KL143" s="208"/>
      <c r="KM143" s="208"/>
      <c r="KN143" s="208"/>
      <c r="KO143" s="208"/>
      <c r="KP143" s="208"/>
      <c r="KQ143" s="208"/>
      <c r="KR143" s="208"/>
      <c r="KS143" s="208"/>
      <c r="KT143" s="208"/>
      <c r="KU143" s="208"/>
      <c r="KV143" s="208"/>
      <c r="KW143" s="208"/>
      <c r="KX143" s="208"/>
      <c r="KY143" s="208"/>
      <c r="KZ143" s="208"/>
      <c r="LA143" s="216"/>
      <c r="LB143" s="217"/>
      <c r="LC143" s="78"/>
      <c r="LD143" s="78"/>
      <c r="LE143" s="78"/>
      <c r="LF143" s="78"/>
      <c r="LG143" s="208"/>
      <c r="LH143" s="208"/>
      <c r="LK143" s="287"/>
      <c r="LL143" s="203"/>
      <c r="LO143" s="205"/>
      <c r="LP143" s="205"/>
      <c r="LQ143" s="91"/>
      <c r="LR143" s="205"/>
      <c r="LS143" s="206"/>
      <c r="LT143" s="78"/>
      <c r="LU143" s="78"/>
      <c r="LV143" s="206"/>
      <c r="LW143" s="208"/>
      <c r="LX143" s="208"/>
      <c r="LY143" s="208"/>
      <c r="LZ143" s="208"/>
      <c r="MA143" s="208"/>
      <c r="MB143" s="208"/>
      <c r="MC143" s="208"/>
      <c r="MD143" s="208"/>
      <c r="ME143" s="208"/>
      <c r="MF143" s="208"/>
      <c r="MG143" s="208"/>
      <c r="MH143" s="208"/>
      <c r="MI143" s="208"/>
      <c r="MJ143" s="208"/>
      <c r="MK143" s="208"/>
      <c r="ML143" s="208"/>
      <c r="MM143" s="208"/>
      <c r="MN143" s="208"/>
      <c r="MO143" s="208"/>
      <c r="MP143" s="208"/>
      <c r="MQ143" s="208"/>
      <c r="MR143" s="208"/>
      <c r="MS143" s="208"/>
      <c r="MT143" s="208"/>
      <c r="MU143" s="208"/>
      <c r="MV143" s="208"/>
      <c r="MW143" s="208"/>
      <c r="MX143" s="208"/>
      <c r="MY143" s="208"/>
      <c r="MZ143" s="208"/>
      <c r="NA143" s="208"/>
    </row>
    <row r="144" spans="1:365" ht="18" customHeight="1" x14ac:dyDescent="0.25">
      <c r="A144" s="169" t="s">
        <v>253</v>
      </c>
      <c r="B144" s="152" t="s">
        <v>93</v>
      </c>
      <c r="C144" s="152" t="str">
        <f t="shared" si="97"/>
        <v>Base Cab: Cooktop 2 doors (30")</v>
      </c>
      <c r="D144" s="121" t="s">
        <v>254</v>
      </c>
      <c r="E144" s="153" t="s">
        <v>202</v>
      </c>
      <c r="F144" s="303" t="s">
        <v>253</v>
      </c>
      <c r="G144" s="261">
        <f>ROUND(FD144/Prices!$B$27,0)</f>
        <v>456</v>
      </c>
      <c r="H144" s="71">
        <f>G144*Prices!$B$6+G144</f>
        <v>524.4</v>
      </c>
      <c r="I144" s="71">
        <f>ROUND(FF144/Prices!$B$27,0)</f>
        <v>500</v>
      </c>
      <c r="J144" s="71">
        <f>I144*Prices!$B$6+I144</f>
        <v>575</v>
      </c>
      <c r="K144" s="71">
        <f>ROUND(FH144/Prices!$B$27,0)</f>
        <v>515</v>
      </c>
      <c r="L144" s="71">
        <f>K144*Prices!$B$6+K144</f>
        <v>592.25</v>
      </c>
      <c r="M144" s="71">
        <f>ROUND(FJ144/Prices!$B$27,0)</f>
        <v>545</v>
      </c>
      <c r="N144" s="71">
        <f>M144*Prices!$B$6+M144</f>
        <v>626.75</v>
      </c>
      <c r="O144" s="71">
        <f>ROUND(FL144/Prices!$B$27,0)</f>
        <v>560</v>
      </c>
      <c r="P144" s="71">
        <f>O144*Prices!$B$6+O144</f>
        <v>644</v>
      </c>
      <c r="Q144" s="71">
        <f>ROUND(FN144/Prices!$B$27,0)</f>
        <v>597</v>
      </c>
      <c r="R144" s="71">
        <f>Q144*Prices!$B$6+Q144</f>
        <v>686.55</v>
      </c>
      <c r="S144" s="71">
        <f>ROUND(FP144/Prices!$B$27,0)</f>
        <v>627</v>
      </c>
      <c r="T144" s="71">
        <f>S144*Prices!$B$6+S144</f>
        <v>721.05</v>
      </c>
      <c r="U144" s="71">
        <f>ROUND(FR144/Prices!$B$27,0)</f>
        <v>731</v>
      </c>
      <c r="V144" s="71">
        <f>U144*Prices!$B$6+U144</f>
        <v>840.65</v>
      </c>
      <c r="W144" s="55"/>
      <c r="X144" s="55"/>
      <c r="Y144" s="55"/>
      <c r="Z144" s="55"/>
      <c r="AA144" s="55"/>
      <c r="AB144" s="71">
        <f>ROUND(HD144/Prices!$B$27,0)</f>
        <v>411</v>
      </c>
      <c r="AC144" s="71">
        <f>AB144*Prices!$B$6+AB144</f>
        <v>472.65</v>
      </c>
      <c r="AD144" s="71">
        <f>ROUND(HF144/Prices!$B$27,0)</f>
        <v>456</v>
      </c>
      <c r="AE144" s="71">
        <f>AD144*Prices!$B$6+AD144</f>
        <v>524.4</v>
      </c>
      <c r="AF144" s="71">
        <f>ROUND(HH144/Prices!$B$27,0)</f>
        <v>470</v>
      </c>
      <c r="AG144" s="71">
        <f>AF144*Prices!$B$6+AF144</f>
        <v>540.5</v>
      </c>
      <c r="AH144" s="71">
        <f>ROUND(HJ144/Prices!$B$27,0)</f>
        <v>500</v>
      </c>
      <c r="AI144" s="71">
        <f>AH144*Prices!$B$6+AH144</f>
        <v>575</v>
      </c>
      <c r="AJ144" s="71">
        <f>ROUND(HL144/Prices!$B$27,0)</f>
        <v>515</v>
      </c>
      <c r="AK144" s="71">
        <f>AJ144*Prices!$B$6+AJ144</f>
        <v>592.25</v>
      </c>
      <c r="AL144" s="71">
        <f>ROUND(HN144/Prices!$B$27,0)</f>
        <v>552</v>
      </c>
      <c r="AM144" s="71">
        <f>AL144*Prices!$B$6+AL144</f>
        <v>634.79999999999995</v>
      </c>
      <c r="AN144" s="71">
        <f>ROUND(HP144/Prices!$B$27,0)</f>
        <v>582</v>
      </c>
      <c r="AO144" s="71">
        <f>AN144*Prices!$B$6+AN144</f>
        <v>669.3</v>
      </c>
      <c r="AP144" s="71">
        <f>ROUND(HR144/Prices!$B$27,0)</f>
        <v>686</v>
      </c>
      <c r="AQ144" s="71">
        <f>AP144*Prices!$B$6+AP144</f>
        <v>788.9</v>
      </c>
      <c r="AW144" s="71">
        <f t="shared" si="130"/>
        <v>411</v>
      </c>
      <c r="AX144" s="71">
        <f t="shared" si="130"/>
        <v>472.65</v>
      </c>
      <c r="AY144" s="71">
        <f t="shared" si="124"/>
        <v>456</v>
      </c>
      <c r="AZ144" s="71">
        <f t="shared" si="124"/>
        <v>524.4</v>
      </c>
      <c r="BA144" s="71">
        <f t="shared" si="124"/>
        <v>470</v>
      </c>
      <c r="BB144" s="71">
        <f t="shared" si="124"/>
        <v>540.5</v>
      </c>
      <c r="BC144" s="71">
        <f t="shared" si="124"/>
        <v>500</v>
      </c>
      <c r="BD144" s="71">
        <f t="shared" si="124"/>
        <v>575</v>
      </c>
      <c r="BE144" s="71">
        <f t="shared" si="124"/>
        <v>515</v>
      </c>
      <c r="BF144" s="71">
        <f t="shared" si="124"/>
        <v>592.25</v>
      </c>
      <c r="BG144" s="71">
        <f t="shared" si="124"/>
        <v>552</v>
      </c>
      <c r="BH144" s="71">
        <f t="shared" si="110"/>
        <v>634.79999999999995</v>
      </c>
      <c r="BI144" s="71">
        <f t="shared" si="110"/>
        <v>582</v>
      </c>
      <c r="BJ144" s="71">
        <f t="shared" si="110"/>
        <v>669.3</v>
      </c>
      <c r="BK144" s="71">
        <f t="shared" si="110"/>
        <v>686</v>
      </c>
      <c r="BL144" s="71">
        <f t="shared" si="110"/>
        <v>788.9</v>
      </c>
      <c r="BM144" s="55"/>
      <c r="BN144" s="72"/>
      <c r="BO144" s="72"/>
      <c r="BP144" s="72"/>
      <c r="BQ144" s="72"/>
      <c r="BR144" s="72"/>
      <c r="BS144" s="72"/>
      <c r="BT144" s="55"/>
      <c r="BU144" s="71">
        <f>ROUND(JE144/Prices!$B$27,0)</f>
        <v>456</v>
      </c>
      <c r="BV144" s="71">
        <f>BU144*Prices!$B$6+BU144</f>
        <v>524.4</v>
      </c>
      <c r="BW144" s="71">
        <f>ROUND(JG144/Prices!$B$27,0)</f>
        <v>500</v>
      </c>
      <c r="BX144" s="71">
        <f>BW144*Prices!$B$6+BW144</f>
        <v>575</v>
      </c>
      <c r="BY144" s="71">
        <f>ROUND(JI144/Prices!$B$27,0)</f>
        <v>515</v>
      </c>
      <c r="BZ144" s="71">
        <f>BY144*Prices!$B$6+BY144</f>
        <v>592.25</v>
      </c>
      <c r="CA144" s="71">
        <f>ROUND(JK144/Prices!$B$27,0)</f>
        <v>545</v>
      </c>
      <c r="CB144" s="71">
        <f>CA144*Prices!$B$6+CA144</f>
        <v>626.75</v>
      </c>
      <c r="CC144" s="71">
        <f>ROUND(JM144/Prices!$B$27,0)</f>
        <v>560</v>
      </c>
      <c r="CD144" s="71">
        <f>CC144*Prices!$B$6+CC144</f>
        <v>644</v>
      </c>
      <c r="CE144" s="71">
        <f>ROUND(JO144/Prices!$B$27,0)</f>
        <v>597</v>
      </c>
      <c r="CF144" s="71">
        <f>CE144*Prices!$B$6+CE144</f>
        <v>686.55</v>
      </c>
      <c r="CG144" s="71">
        <f>ROUND(JQ144/Prices!$B$27,0)</f>
        <v>627</v>
      </c>
      <c r="CH144" s="71">
        <f>CG144*Prices!$B$6+CG144</f>
        <v>721.05</v>
      </c>
      <c r="CI144" s="71">
        <f>ROUND(JS144/Prices!$B$27,0)</f>
        <v>731</v>
      </c>
      <c r="CJ144" s="71">
        <f>CI144*Prices!$B$6+CI144</f>
        <v>840.65</v>
      </c>
      <c r="CK144" s="55"/>
      <c r="CL144" s="55"/>
      <c r="CM144" s="55"/>
      <c r="CN144" s="55"/>
      <c r="CO144" s="55"/>
      <c r="CP144" s="71">
        <f>ROUND(LW144/Prices!$B$27,0)</f>
        <v>411</v>
      </c>
      <c r="CQ144" s="71">
        <f>CP144*Prices!$B$6+CP144</f>
        <v>472.65</v>
      </c>
      <c r="CR144" s="71">
        <f>ROUND(LY144/Prices!$B$27,0)</f>
        <v>456</v>
      </c>
      <c r="CS144" s="71">
        <f>CR144*Prices!$B$6+CR144</f>
        <v>524.4</v>
      </c>
      <c r="CT144" s="71">
        <f>ROUND(MA144/Prices!$B$27,0)</f>
        <v>470</v>
      </c>
      <c r="CU144" s="71">
        <f>CT144*Prices!$B$6+CT144</f>
        <v>540.5</v>
      </c>
      <c r="CV144" s="71">
        <f>ROUND(MC144/Prices!$B$27,0)</f>
        <v>500</v>
      </c>
      <c r="CW144" s="71">
        <f>CV144*Prices!$B$6+CV144</f>
        <v>575</v>
      </c>
      <c r="CX144" s="71">
        <f>ROUND(ME144/Prices!$B$27,0)</f>
        <v>515</v>
      </c>
      <c r="CY144" s="71">
        <f>CX144*Prices!$B$6+CX144</f>
        <v>592.25</v>
      </c>
      <c r="CZ144" s="71">
        <f>ROUND(MG144/Prices!$B$27,0)</f>
        <v>552</v>
      </c>
      <c r="DA144" s="71">
        <f>CZ144*Prices!$B$6+CZ144</f>
        <v>634.79999999999995</v>
      </c>
      <c r="DB144" s="71">
        <f>ROUND(MI144/Prices!$B$27,0)</f>
        <v>582</v>
      </c>
      <c r="DC144" s="71">
        <f>DB144*Prices!$B$6+DB144</f>
        <v>669.3</v>
      </c>
      <c r="DD144" s="71">
        <f>ROUND(MK144/Prices!$B$27,0)</f>
        <v>686</v>
      </c>
      <c r="DE144" s="71">
        <f>DD144*Prices!$B$6+DD144</f>
        <v>788.9</v>
      </c>
      <c r="DK144" s="71">
        <f t="shared" si="131"/>
        <v>411</v>
      </c>
      <c r="DL144" s="71">
        <f t="shared" si="131"/>
        <v>472.65</v>
      </c>
      <c r="DM144" s="71">
        <f t="shared" si="125"/>
        <v>456</v>
      </c>
      <c r="DN144" s="71">
        <f t="shared" si="125"/>
        <v>524.4</v>
      </c>
      <c r="DO144" s="71">
        <f t="shared" si="125"/>
        <v>470</v>
      </c>
      <c r="DP144" s="71">
        <f t="shared" si="125"/>
        <v>540.5</v>
      </c>
      <c r="DQ144" s="71">
        <f t="shared" si="125"/>
        <v>500</v>
      </c>
      <c r="DR144" s="71">
        <f t="shared" si="125"/>
        <v>575</v>
      </c>
      <c r="DS144" s="71">
        <f t="shared" si="125"/>
        <v>515</v>
      </c>
      <c r="DT144" s="71">
        <f t="shared" si="125"/>
        <v>592.25</v>
      </c>
      <c r="DU144" s="71">
        <f t="shared" si="125"/>
        <v>552</v>
      </c>
      <c r="DV144" s="71">
        <f t="shared" si="111"/>
        <v>634.79999999999995</v>
      </c>
      <c r="DW144" s="71">
        <f t="shared" si="111"/>
        <v>582</v>
      </c>
      <c r="DX144" s="71">
        <f t="shared" si="111"/>
        <v>669.3</v>
      </c>
      <c r="DY144" s="71">
        <f t="shared" si="111"/>
        <v>686</v>
      </c>
      <c r="DZ144" s="71">
        <f t="shared" si="111"/>
        <v>788.9</v>
      </c>
      <c r="EA144" s="55"/>
      <c r="EB144" s="55"/>
      <c r="EC144" s="72"/>
      <c r="ED144" s="72"/>
      <c r="EE144" s="72"/>
      <c r="EF144" s="72"/>
      <c r="EG144" s="72"/>
      <c r="EH144" s="72"/>
      <c r="EI144" s="55"/>
      <c r="EJ144" s="55"/>
      <c r="EK144" s="55"/>
      <c r="EL144" s="55"/>
      <c r="EM144" s="55"/>
      <c r="EN144" s="55"/>
      <c r="EO144" s="73"/>
      <c r="EP144" s="73"/>
      <c r="ER144" s="74">
        <v>29</v>
      </c>
      <c r="ES144" s="49">
        <v>30</v>
      </c>
      <c r="ET144" s="55">
        <f>ES144/12</f>
        <v>2.5</v>
      </c>
      <c r="EU144" s="55">
        <f t="shared" si="132"/>
        <v>6.25</v>
      </c>
      <c r="EW144" s="75">
        <v>4</v>
      </c>
      <c r="EY144" s="75">
        <v>29</v>
      </c>
      <c r="EZ144" s="77">
        <f>(EY144*1.2)*(Prices!$B$5/32)</f>
        <v>43.5</v>
      </c>
      <c r="FA144" s="82">
        <f>(EY144*1.3)*(Prices!$B$4/32)</f>
        <v>94.25</v>
      </c>
      <c r="FB144" s="82">
        <f>EV144*Prices!$B$2+EW144*Prices!$B$3</f>
        <v>16.2</v>
      </c>
      <c r="FC144" s="79">
        <f>EU144*Prices!$B$9</f>
        <v>37.5</v>
      </c>
      <c r="FD144" s="80">
        <f t="shared" si="59"/>
        <v>191.45</v>
      </c>
      <c r="FE144" s="80">
        <f>EU144*Prices!$B$10</f>
        <v>56.25</v>
      </c>
      <c r="FF144" s="80">
        <f t="shared" si="60"/>
        <v>210.2</v>
      </c>
      <c r="FG144" s="80">
        <f>EU144*Prices!$B$11</f>
        <v>62.5</v>
      </c>
      <c r="FH144" s="80">
        <f t="shared" si="61"/>
        <v>216.45</v>
      </c>
      <c r="FI144" s="80">
        <f>EU144*Prices!$B$12</f>
        <v>75</v>
      </c>
      <c r="FJ144" s="80">
        <f t="shared" si="62"/>
        <v>228.95</v>
      </c>
      <c r="FK144" s="80">
        <f>EU144*Prices!$B$13</f>
        <v>81.25</v>
      </c>
      <c r="FL144" s="80">
        <f t="shared" si="63"/>
        <v>235.2</v>
      </c>
      <c r="FM144" s="80">
        <f>EU144*Prices!$B$14</f>
        <v>96.875</v>
      </c>
      <c r="FN144" s="80">
        <f t="shared" si="64"/>
        <v>250.82499999999999</v>
      </c>
      <c r="FO144" s="80">
        <f>EU144*Prices!$B$15</f>
        <v>109.375</v>
      </c>
      <c r="FP144" s="80">
        <f t="shared" si="65"/>
        <v>263.32499999999999</v>
      </c>
      <c r="FQ144" s="80">
        <f>EU144*Prices!$B$16</f>
        <v>153.125</v>
      </c>
      <c r="FR144" s="80">
        <f t="shared" si="66"/>
        <v>307.07499999999999</v>
      </c>
      <c r="FS144" s="80">
        <f>EU144*Prices!$B$17</f>
        <v>0</v>
      </c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P144" s="73"/>
      <c r="GR144" s="74">
        <v>29</v>
      </c>
      <c r="GS144" s="49">
        <v>30</v>
      </c>
      <c r="GT144" s="55">
        <f>GS144/12</f>
        <v>2.5</v>
      </c>
      <c r="GU144" s="55">
        <f t="shared" si="133"/>
        <v>6.25</v>
      </c>
      <c r="GV144" s="75"/>
      <c r="GW144" s="75">
        <v>4</v>
      </c>
      <c r="GX144" s="76"/>
      <c r="GY144" s="75">
        <v>29</v>
      </c>
      <c r="GZ144" s="77">
        <f>(GY144*1.2)*(Prices!$B$5/32)</f>
        <v>43.5</v>
      </c>
      <c r="HA144" s="82">
        <f>(GY144*1.3)*(Prices!$C$4/32)</f>
        <v>75.400000000000006</v>
      </c>
      <c r="HB144" s="82">
        <f>GV144*Prices!$B$2+GW144*Prices!$B$3</f>
        <v>16.2</v>
      </c>
      <c r="HC144" s="79">
        <f>GU144*Prices!$B$9</f>
        <v>37.5</v>
      </c>
      <c r="HD144" s="80">
        <f t="shared" si="69"/>
        <v>172.60000000000002</v>
      </c>
      <c r="HE144" s="80">
        <f>GU144*Prices!$B$10</f>
        <v>56.25</v>
      </c>
      <c r="HF144" s="80">
        <f t="shared" si="70"/>
        <v>191.35000000000002</v>
      </c>
      <c r="HG144" s="80">
        <f>GU144*Prices!$B$11</f>
        <v>62.5</v>
      </c>
      <c r="HH144" s="80">
        <f t="shared" si="71"/>
        <v>197.60000000000002</v>
      </c>
      <c r="HI144" s="80">
        <f>GU144*Prices!$B$12</f>
        <v>75</v>
      </c>
      <c r="HJ144" s="80">
        <f t="shared" si="72"/>
        <v>210.10000000000002</v>
      </c>
      <c r="HK144" s="80">
        <f>GU144*Prices!$B$13</f>
        <v>81.25</v>
      </c>
      <c r="HL144" s="80">
        <f t="shared" si="73"/>
        <v>216.35000000000002</v>
      </c>
      <c r="HM144" s="80">
        <f>GU144*Prices!$B$14</f>
        <v>96.875</v>
      </c>
      <c r="HN144" s="80">
        <f t="shared" si="74"/>
        <v>231.97500000000002</v>
      </c>
      <c r="HO144" s="80">
        <f>GU144*Prices!$B$15</f>
        <v>109.375</v>
      </c>
      <c r="HP144" s="80">
        <f t="shared" si="75"/>
        <v>244.47500000000002</v>
      </c>
      <c r="HQ144" s="80">
        <f>GU144*Prices!$B$16</f>
        <v>153.125</v>
      </c>
      <c r="HR144" s="80">
        <f t="shared" si="76"/>
        <v>288.22500000000002</v>
      </c>
      <c r="HS144" s="80">
        <f>GU144*Prices!$B$17</f>
        <v>0</v>
      </c>
      <c r="HT144" s="80"/>
      <c r="HU144" s="80"/>
      <c r="HV144" s="80"/>
      <c r="HW144" s="80"/>
      <c r="HX144" s="80"/>
      <c r="HY144" s="80"/>
      <c r="HZ144" s="80"/>
      <c r="IA144" s="80"/>
      <c r="IB144" s="80"/>
      <c r="IC144" s="80"/>
      <c r="ID144" s="80"/>
      <c r="IE144" s="80"/>
      <c r="IF144" s="80"/>
      <c r="IG144" s="80"/>
      <c r="IH144" s="80"/>
      <c r="IP144" s="73"/>
      <c r="IQ144" s="73"/>
      <c r="IS144" s="74">
        <v>29</v>
      </c>
      <c r="IT144" s="49">
        <v>30</v>
      </c>
      <c r="IU144" s="55">
        <f>IT144/12</f>
        <v>2.5</v>
      </c>
      <c r="IV144" s="55">
        <f t="shared" si="134"/>
        <v>6.25</v>
      </c>
      <c r="IW144" s="75"/>
      <c r="IX144" s="75">
        <v>4</v>
      </c>
      <c r="IY144" s="76">
        <f t="shared" si="118"/>
        <v>0</v>
      </c>
      <c r="IZ144" s="75">
        <v>29</v>
      </c>
      <c r="JA144" s="77">
        <f>(IZ144*1.2)*(Prices!$B$5/32)</f>
        <v>43.5</v>
      </c>
      <c r="JB144" s="82">
        <f>(IZ144*1.3)*(Prices!$B$4/32)</f>
        <v>94.25</v>
      </c>
      <c r="JC144" s="82">
        <f>IW144*Prices!$B$2+IX144*Prices!$B$3</f>
        <v>16.2</v>
      </c>
      <c r="JD144" s="79">
        <f>IV144*Prices!$B$9</f>
        <v>37.5</v>
      </c>
      <c r="JE144" s="80">
        <f t="shared" si="79"/>
        <v>191.45</v>
      </c>
      <c r="JF144" s="80">
        <f>IV144*Prices!$B$10</f>
        <v>56.25</v>
      </c>
      <c r="JG144" s="80">
        <f t="shared" si="80"/>
        <v>210.2</v>
      </c>
      <c r="JH144" s="80">
        <f>IV144*Prices!$B$11</f>
        <v>62.5</v>
      </c>
      <c r="JI144" s="80">
        <f t="shared" si="81"/>
        <v>216.45</v>
      </c>
      <c r="JJ144" s="80">
        <f>IV144*Prices!$B$12</f>
        <v>75</v>
      </c>
      <c r="JK144" s="80">
        <f t="shared" si="82"/>
        <v>228.95</v>
      </c>
      <c r="JL144" s="80">
        <f>IV144*Prices!$B$13</f>
        <v>81.25</v>
      </c>
      <c r="JM144" s="80">
        <f t="shared" si="83"/>
        <v>235.2</v>
      </c>
      <c r="JN144" s="80">
        <f>IV144*Prices!$B$14</f>
        <v>96.875</v>
      </c>
      <c r="JO144" s="80">
        <f t="shared" si="84"/>
        <v>250.82499999999999</v>
      </c>
      <c r="JP144" s="80">
        <f>IV144*Prices!$B$15</f>
        <v>109.375</v>
      </c>
      <c r="JQ144" s="80">
        <f t="shared" si="85"/>
        <v>263.32499999999999</v>
      </c>
      <c r="JR144" s="80">
        <f>IV144*Prices!$B$16</f>
        <v>153.125</v>
      </c>
      <c r="JS144" s="80">
        <f t="shared" si="86"/>
        <v>307.07499999999999</v>
      </c>
      <c r="JT144" s="80">
        <f>IV144*Prices!$B$17</f>
        <v>0</v>
      </c>
      <c r="JU144" s="80"/>
      <c r="JV144" s="80"/>
      <c r="JW144" s="80"/>
      <c r="JX144" s="80"/>
      <c r="JY144" s="80"/>
      <c r="JZ144" s="80"/>
      <c r="KA144" s="80"/>
      <c r="KB144" s="80"/>
      <c r="KC144" s="80"/>
      <c r="KD144" s="80"/>
      <c r="KE144" s="80"/>
      <c r="KF144" s="80"/>
      <c r="KG144" s="80"/>
      <c r="KH144" s="80"/>
      <c r="KI144" s="80"/>
      <c r="KJ144" s="80"/>
      <c r="KK144" s="80"/>
      <c r="KL144" s="80"/>
      <c r="KM144" s="80"/>
      <c r="KN144" s="80"/>
      <c r="KO144" s="80"/>
      <c r="KP144" s="80"/>
      <c r="KQ144" s="80"/>
      <c r="KR144" s="80"/>
      <c r="KS144" s="80"/>
      <c r="KT144" s="80"/>
      <c r="KU144" s="80"/>
      <c r="KV144" s="80"/>
      <c r="KW144" s="80"/>
      <c r="KX144" s="80"/>
      <c r="KY144" s="80"/>
      <c r="KZ144" s="80"/>
      <c r="LA144" s="197">
        <v>0</v>
      </c>
      <c r="LB144" s="200">
        <v>0</v>
      </c>
      <c r="LC144" s="82">
        <f t="shared" si="99"/>
        <v>59.16</v>
      </c>
      <c r="LD144" s="82">
        <f t="shared" si="100"/>
        <v>78.540000000000006</v>
      </c>
      <c r="LE144" s="82">
        <f t="shared" si="101"/>
        <v>13.75</v>
      </c>
      <c r="LF144" s="82">
        <f t="shared" si="102"/>
        <v>45.41</v>
      </c>
      <c r="LG144" s="80">
        <f t="shared" si="103"/>
        <v>64.790000000000006</v>
      </c>
      <c r="LH144" s="234">
        <f t="shared" si="104"/>
        <v>0</v>
      </c>
      <c r="LI144" s="73"/>
      <c r="LK144" s="74">
        <v>29</v>
      </c>
      <c r="LL144" s="49">
        <v>30</v>
      </c>
      <c r="LM144" s="55">
        <f>LL144/12</f>
        <v>2.5</v>
      </c>
      <c r="LN144" s="55">
        <f t="shared" si="135"/>
        <v>6.25</v>
      </c>
      <c r="LO144" s="75"/>
      <c r="LP144" s="75">
        <v>4</v>
      </c>
      <c r="LQ144" s="76">
        <f t="shared" si="119"/>
        <v>0</v>
      </c>
      <c r="LR144" s="75">
        <v>29</v>
      </c>
      <c r="LS144" s="77">
        <f>(LR144*1.2)*(Prices!$B$5/32)</f>
        <v>43.5</v>
      </c>
      <c r="LT144" s="82">
        <f>(LR144*1.3)*(Prices!$C$4/32)</f>
        <v>75.400000000000006</v>
      </c>
      <c r="LU144" s="82">
        <f>LO144*Prices!$B$2+LP144*Prices!$B$3</f>
        <v>16.2</v>
      </c>
      <c r="LV144" s="79">
        <f>LN144*Prices!$B$9</f>
        <v>37.5</v>
      </c>
      <c r="LW144" s="80">
        <f t="shared" si="89"/>
        <v>172.60000000000002</v>
      </c>
      <c r="LX144" s="80">
        <f>LN144*Prices!$B$10</f>
        <v>56.25</v>
      </c>
      <c r="LY144" s="80">
        <f t="shared" si="90"/>
        <v>191.35000000000002</v>
      </c>
      <c r="LZ144" s="80">
        <f>LN144*Prices!$B$11</f>
        <v>62.5</v>
      </c>
      <c r="MA144" s="80">
        <f t="shared" si="91"/>
        <v>197.60000000000002</v>
      </c>
      <c r="MB144" s="80">
        <f>LN144*Prices!$B$12</f>
        <v>75</v>
      </c>
      <c r="MC144" s="80">
        <f t="shared" si="92"/>
        <v>210.10000000000002</v>
      </c>
      <c r="MD144" s="80">
        <f>LN144*Prices!$B$13</f>
        <v>81.25</v>
      </c>
      <c r="ME144" s="80">
        <f t="shared" si="93"/>
        <v>216.35000000000002</v>
      </c>
      <c r="MF144" s="80">
        <f>LN144*Prices!$B$14</f>
        <v>96.875</v>
      </c>
      <c r="MG144" s="80">
        <f t="shared" si="94"/>
        <v>231.97500000000002</v>
      </c>
      <c r="MH144" s="80">
        <f>LN144*Prices!$B$15</f>
        <v>109.375</v>
      </c>
      <c r="MI144" s="80">
        <f t="shared" si="95"/>
        <v>244.47500000000002</v>
      </c>
      <c r="MJ144" s="80">
        <f>LN144*Prices!$B$16</f>
        <v>153.125</v>
      </c>
      <c r="MK144" s="80">
        <f t="shared" si="96"/>
        <v>288.22500000000002</v>
      </c>
      <c r="ML144" s="80">
        <f>LN144*Prices!$B$17</f>
        <v>0</v>
      </c>
      <c r="MM144" s="80"/>
      <c r="MN144" s="80"/>
      <c r="MO144" s="80"/>
      <c r="MP144" s="80"/>
      <c r="MQ144" s="80"/>
      <c r="MR144" s="80"/>
      <c r="MS144" s="80"/>
      <c r="MT144" s="80"/>
      <c r="MU144" s="80"/>
      <c r="MV144" s="80"/>
      <c r="MW144" s="80"/>
      <c r="MX144" s="80"/>
      <c r="MY144" s="80"/>
      <c r="MZ144" s="80"/>
      <c r="NA144" s="80"/>
    </row>
    <row r="145" spans="1:449" ht="18" customHeight="1" x14ac:dyDescent="0.25">
      <c r="A145" s="171" t="s">
        <v>255</v>
      </c>
      <c r="B145" s="69" t="s">
        <v>93</v>
      </c>
      <c r="C145" s="69" t="str">
        <f t="shared" si="97"/>
        <v>Base Cab: Cooktop 2 doors (36")</v>
      </c>
      <c r="D145" s="70" t="s">
        <v>254</v>
      </c>
      <c r="E145" s="68" t="s">
        <v>204</v>
      </c>
      <c r="F145" s="268" t="s">
        <v>255</v>
      </c>
      <c r="G145" s="261">
        <f>ROUND(FD145/Prices!$B$27,0)</f>
        <v>508</v>
      </c>
      <c r="H145" s="71">
        <f>G145*Prices!$B$6+G145</f>
        <v>584.20000000000005</v>
      </c>
      <c r="I145" s="71">
        <f>ROUND(FF145/Prices!$B$27,0)</f>
        <v>561</v>
      </c>
      <c r="J145" s="71">
        <f>I145*Prices!$B$6+I145</f>
        <v>645.15</v>
      </c>
      <c r="K145" s="71">
        <f>ROUND(FH145/Prices!$B$27,0)</f>
        <v>579</v>
      </c>
      <c r="L145" s="71">
        <f>K145*Prices!$B$6+K145</f>
        <v>665.85</v>
      </c>
      <c r="M145" s="71">
        <f>ROUND(FJ145/Prices!$B$27,0)</f>
        <v>615</v>
      </c>
      <c r="N145" s="71">
        <f>M145*Prices!$B$6+M145</f>
        <v>707.25</v>
      </c>
      <c r="O145" s="71">
        <f>ROUND(FL145/Prices!$B$27,0)</f>
        <v>633</v>
      </c>
      <c r="P145" s="71">
        <f>O145*Prices!$B$6+O145</f>
        <v>727.95</v>
      </c>
      <c r="Q145" s="71">
        <f>ROUND(FN145/Prices!$B$27,0)</f>
        <v>677</v>
      </c>
      <c r="R145" s="71">
        <f>Q145*Prices!$B$6+Q145</f>
        <v>778.55</v>
      </c>
      <c r="S145" s="71">
        <f>ROUND(FP145/Prices!$B$27,0)</f>
        <v>713</v>
      </c>
      <c r="T145" s="71">
        <f>S145*Prices!$B$6+S145</f>
        <v>819.95</v>
      </c>
      <c r="U145" s="71">
        <f>ROUND(FR145/Prices!$B$27,0)</f>
        <v>838</v>
      </c>
      <c r="V145" s="71">
        <f>U145*Prices!$B$6+U145</f>
        <v>963.7</v>
      </c>
      <c r="W145" s="55"/>
      <c r="X145" s="55"/>
      <c r="Y145" s="55"/>
      <c r="Z145" s="55"/>
      <c r="AA145" s="55"/>
      <c r="AB145" s="71">
        <f>ROUND(HD145/Prices!$B$27,0)</f>
        <v>458</v>
      </c>
      <c r="AC145" s="71">
        <f>AB145*Prices!$B$6+AB145</f>
        <v>526.70000000000005</v>
      </c>
      <c r="AD145" s="71">
        <f>ROUND(HF145/Prices!$B$27,0)</f>
        <v>512</v>
      </c>
      <c r="AE145" s="71">
        <f>AD145*Prices!$B$6+AD145</f>
        <v>588.79999999999995</v>
      </c>
      <c r="AF145" s="71">
        <f>ROUND(HH145/Prices!$B$27,0)</f>
        <v>530</v>
      </c>
      <c r="AG145" s="71">
        <f>AF145*Prices!$B$6+AF145</f>
        <v>609.5</v>
      </c>
      <c r="AH145" s="71">
        <f>ROUND(HJ145/Prices!$B$27,0)</f>
        <v>565</v>
      </c>
      <c r="AI145" s="71">
        <f>AH145*Prices!$B$6+AH145</f>
        <v>649.75</v>
      </c>
      <c r="AJ145" s="71">
        <f>ROUND(HL145/Prices!$B$27,0)</f>
        <v>583</v>
      </c>
      <c r="AK145" s="71">
        <f>AJ145*Prices!$B$6+AJ145</f>
        <v>670.45</v>
      </c>
      <c r="AL145" s="71">
        <f>ROUND(HN145/Prices!$B$27,0)</f>
        <v>628</v>
      </c>
      <c r="AM145" s="71">
        <f>AL145*Prices!$B$6+AL145</f>
        <v>722.2</v>
      </c>
      <c r="AN145" s="71">
        <f>ROUND(HP145/Prices!$B$27,0)</f>
        <v>663</v>
      </c>
      <c r="AO145" s="71">
        <f>AN145*Prices!$B$6+AN145</f>
        <v>762.45</v>
      </c>
      <c r="AP145" s="71">
        <f>ROUND(HR145/Prices!$B$27,0)</f>
        <v>788</v>
      </c>
      <c r="AQ145" s="71">
        <f>AP145*Prices!$B$6+AP145</f>
        <v>906.2</v>
      </c>
      <c r="AW145" s="71">
        <f t="shared" si="130"/>
        <v>458</v>
      </c>
      <c r="AX145" s="71">
        <f t="shared" si="130"/>
        <v>526.70000000000005</v>
      </c>
      <c r="AY145" s="71">
        <f t="shared" si="124"/>
        <v>512</v>
      </c>
      <c r="AZ145" s="71">
        <f t="shared" si="124"/>
        <v>588.79999999999995</v>
      </c>
      <c r="BA145" s="71">
        <f t="shared" si="124"/>
        <v>530</v>
      </c>
      <c r="BB145" s="71">
        <f t="shared" si="124"/>
        <v>609.5</v>
      </c>
      <c r="BC145" s="71">
        <f t="shared" si="124"/>
        <v>565</v>
      </c>
      <c r="BD145" s="71">
        <f t="shared" si="124"/>
        <v>649.75</v>
      </c>
      <c r="BE145" s="71">
        <f t="shared" si="124"/>
        <v>583</v>
      </c>
      <c r="BF145" s="71">
        <f t="shared" si="124"/>
        <v>670.45</v>
      </c>
      <c r="BG145" s="71">
        <f t="shared" si="124"/>
        <v>628</v>
      </c>
      <c r="BH145" s="71">
        <f t="shared" si="110"/>
        <v>722.2</v>
      </c>
      <c r="BI145" s="71">
        <f t="shared" si="110"/>
        <v>663</v>
      </c>
      <c r="BJ145" s="71">
        <f t="shared" si="110"/>
        <v>762.45</v>
      </c>
      <c r="BK145" s="71">
        <f t="shared" si="110"/>
        <v>788</v>
      </c>
      <c r="BL145" s="71">
        <f t="shared" si="110"/>
        <v>906.2</v>
      </c>
      <c r="BM145" s="55"/>
      <c r="BN145" s="72"/>
      <c r="BO145" s="72"/>
      <c r="BP145" s="72"/>
      <c r="BQ145" s="72"/>
      <c r="BR145" s="72"/>
      <c r="BS145" s="72"/>
      <c r="BT145" s="55"/>
      <c r="BU145" s="71">
        <f>ROUND(JE145/Prices!$B$27,0)</f>
        <v>508</v>
      </c>
      <c r="BV145" s="71">
        <f>BU145*Prices!$B$6+BU145</f>
        <v>584.20000000000005</v>
      </c>
      <c r="BW145" s="71">
        <f>ROUND(JG145/Prices!$B$27,0)</f>
        <v>561</v>
      </c>
      <c r="BX145" s="71">
        <f>BW145*Prices!$B$6+BW145</f>
        <v>645.15</v>
      </c>
      <c r="BY145" s="71">
        <f>ROUND(JI145/Prices!$B$27,0)</f>
        <v>579</v>
      </c>
      <c r="BZ145" s="71">
        <f>BY145*Prices!$B$6+BY145</f>
        <v>665.85</v>
      </c>
      <c r="CA145" s="71">
        <f>ROUND(JK145/Prices!$B$27,0)</f>
        <v>615</v>
      </c>
      <c r="CB145" s="71">
        <f>CA145*Prices!$B$6+CA145</f>
        <v>707.25</v>
      </c>
      <c r="CC145" s="71">
        <f>ROUND(JM145/Prices!$B$27,0)</f>
        <v>633</v>
      </c>
      <c r="CD145" s="71">
        <f>CC145*Prices!$B$6+CC145</f>
        <v>727.95</v>
      </c>
      <c r="CE145" s="71">
        <f>ROUND(JO145/Prices!$B$27,0)</f>
        <v>677</v>
      </c>
      <c r="CF145" s="71">
        <f>CE145*Prices!$B$6+CE145</f>
        <v>778.55</v>
      </c>
      <c r="CG145" s="71">
        <f>ROUND(JQ145/Prices!$B$27,0)</f>
        <v>713</v>
      </c>
      <c r="CH145" s="71">
        <f>CG145*Prices!$B$6+CG145</f>
        <v>819.95</v>
      </c>
      <c r="CI145" s="71">
        <f>ROUND(JS145/Prices!$B$27,0)</f>
        <v>838</v>
      </c>
      <c r="CJ145" s="71">
        <f>CI145*Prices!$B$6+CI145</f>
        <v>963.7</v>
      </c>
      <c r="CK145" s="55"/>
      <c r="CL145" s="55"/>
      <c r="CM145" s="55"/>
      <c r="CN145" s="55"/>
      <c r="CO145" s="55"/>
      <c r="CP145" s="71">
        <f>ROUND(LW145/Prices!$B$27,0)</f>
        <v>458</v>
      </c>
      <c r="CQ145" s="71">
        <f>CP145*Prices!$B$6+CP145</f>
        <v>526.70000000000005</v>
      </c>
      <c r="CR145" s="71">
        <f>ROUND(LY145/Prices!$B$27,0)</f>
        <v>512</v>
      </c>
      <c r="CS145" s="71">
        <f>CR145*Prices!$B$6+CR145</f>
        <v>588.79999999999995</v>
      </c>
      <c r="CT145" s="71">
        <f>ROUND(MA145/Prices!$B$27,0)</f>
        <v>530</v>
      </c>
      <c r="CU145" s="71">
        <f>CT145*Prices!$B$6+CT145</f>
        <v>609.5</v>
      </c>
      <c r="CV145" s="71">
        <f>ROUND(MC145/Prices!$B$27,0)</f>
        <v>565</v>
      </c>
      <c r="CW145" s="71">
        <f>CV145*Prices!$B$6+CV145</f>
        <v>649.75</v>
      </c>
      <c r="CX145" s="71">
        <f>ROUND(ME145/Prices!$B$27,0)</f>
        <v>583</v>
      </c>
      <c r="CY145" s="71">
        <f>CX145*Prices!$B$6+CX145</f>
        <v>670.45</v>
      </c>
      <c r="CZ145" s="71">
        <f>ROUND(MG145/Prices!$B$27,0)</f>
        <v>628</v>
      </c>
      <c r="DA145" s="71">
        <f>CZ145*Prices!$B$6+CZ145</f>
        <v>722.2</v>
      </c>
      <c r="DB145" s="71">
        <f>ROUND(MI145/Prices!$B$27,0)</f>
        <v>663</v>
      </c>
      <c r="DC145" s="71">
        <f>DB145*Prices!$B$6+DB145</f>
        <v>762.45</v>
      </c>
      <c r="DD145" s="71">
        <f>ROUND(MK145/Prices!$B$27,0)</f>
        <v>788</v>
      </c>
      <c r="DE145" s="71">
        <f>DD145*Prices!$B$6+DD145</f>
        <v>906.2</v>
      </c>
      <c r="DK145" s="71">
        <f t="shared" si="131"/>
        <v>458</v>
      </c>
      <c r="DL145" s="71">
        <f t="shared" si="131"/>
        <v>526.70000000000005</v>
      </c>
      <c r="DM145" s="71">
        <f t="shared" si="125"/>
        <v>512</v>
      </c>
      <c r="DN145" s="71">
        <f t="shared" si="125"/>
        <v>588.79999999999995</v>
      </c>
      <c r="DO145" s="71">
        <f t="shared" si="125"/>
        <v>530</v>
      </c>
      <c r="DP145" s="71">
        <f t="shared" si="125"/>
        <v>609.5</v>
      </c>
      <c r="DQ145" s="71">
        <f t="shared" si="125"/>
        <v>565</v>
      </c>
      <c r="DR145" s="71">
        <f t="shared" si="125"/>
        <v>649.75</v>
      </c>
      <c r="DS145" s="71">
        <f t="shared" si="125"/>
        <v>583</v>
      </c>
      <c r="DT145" s="71">
        <f t="shared" si="125"/>
        <v>670.45</v>
      </c>
      <c r="DU145" s="71">
        <f t="shared" si="125"/>
        <v>628</v>
      </c>
      <c r="DV145" s="71">
        <f t="shared" si="111"/>
        <v>722.2</v>
      </c>
      <c r="DW145" s="71">
        <f t="shared" si="111"/>
        <v>663</v>
      </c>
      <c r="DX145" s="71">
        <f t="shared" si="111"/>
        <v>762.45</v>
      </c>
      <c r="DY145" s="71">
        <f t="shared" si="111"/>
        <v>788</v>
      </c>
      <c r="DZ145" s="71">
        <f t="shared" si="111"/>
        <v>906.2</v>
      </c>
      <c r="EA145" s="55"/>
      <c r="EB145" s="55"/>
      <c r="EC145" s="72"/>
      <c r="ED145" s="72"/>
      <c r="EE145" s="72"/>
      <c r="EF145" s="72"/>
      <c r="EG145" s="72"/>
      <c r="EH145" s="72"/>
      <c r="EI145" s="55"/>
      <c r="EJ145" s="55"/>
      <c r="EK145" s="55"/>
      <c r="EL145" s="55"/>
      <c r="EM145" s="55"/>
      <c r="EN145" s="55"/>
      <c r="EO145" s="73"/>
      <c r="EP145" s="73"/>
      <c r="ER145" s="111">
        <v>32.5</v>
      </c>
      <c r="ES145" s="75">
        <v>36</v>
      </c>
      <c r="ET145" s="55">
        <f>ES145/12</f>
        <v>3</v>
      </c>
      <c r="EU145" s="55">
        <f t="shared" si="132"/>
        <v>7.5</v>
      </c>
      <c r="EW145" s="75">
        <v>4</v>
      </c>
      <c r="EY145" s="75">
        <v>32</v>
      </c>
      <c r="EZ145" s="77">
        <f>(EY145*1.2)*(Prices!$B$5/32)</f>
        <v>48</v>
      </c>
      <c r="FA145" s="82">
        <f>(EY145*1.3)*(Prices!$B$4/32)</f>
        <v>104</v>
      </c>
      <c r="FB145" s="82">
        <f>EV145*Prices!$B$2+EW145*Prices!$B$3</f>
        <v>16.2</v>
      </c>
      <c r="FC145" s="79">
        <f>EU145*Prices!$B$9</f>
        <v>45</v>
      </c>
      <c r="FD145" s="80">
        <f t="shared" si="59"/>
        <v>213.2</v>
      </c>
      <c r="FE145" s="80">
        <f>EU145*Prices!$B$10</f>
        <v>67.5</v>
      </c>
      <c r="FF145" s="80">
        <f t="shared" si="60"/>
        <v>235.7</v>
      </c>
      <c r="FG145" s="80">
        <f>EU145*Prices!$B$11</f>
        <v>75</v>
      </c>
      <c r="FH145" s="80">
        <f t="shared" si="61"/>
        <v>243.2</v>
      </c>
      <c r="FI145" s="80">
        <f>EU145*Prices!$B$12</f>
        <v>90</v>
      </c>
      <c r="FJ145" s="80">
        <f t="shared" si="62"/>
        <v>258.2</v>
      </c>
      <c r="FK145" s="80">
        <f>EU145*Prices!$B$13</f>
        <v>97.5</v>
      </c>
      <c r="FL145" s="80">
        <f t="shared" si="63"/>
        <v>265.7</v>
      </c>
      <c r="FM145" s="80">
        <f>EU145*Prices!$B$14</f>
        <v>116.25</v>
      </c>
      <c r="FN145" s="80">
        <f t="shared" si="64"/>
        <v>284.45</v>
      </c>
      <c r="FO145" s="80">
        <f>EU145*Prices!$B$15</f>
        <v>131.25</v>
      </c>
      <c r="FP145" s="80">
        <f t="shared" si="65"/>
        <v>299.45</v>
      </c>
      <c r="FQ145" s="80">
        <f>EU145*Prices!$B$16</f>
        <v>183.75</v>
      </c>
      <c r="FR145" s="80">
        <f t="shared" si="66"/>
        <v>351.95</v>
      </c>
      <c r="FS145" s="80">
        <f>EU145*Prices!$B$17</f>
        <v>0</v>
      </c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P145" s="73"/>
      <c r="GR145" s="111">
        <v>32.5</v>
      </c>
      <c r="GS145" s="75">
        <v>36</v>
      </c>
      <c r="GT145" s="55">
        <f>GS145/12</f>
        <v>3</v>
      </c>
      <c r="GU145" s="55">
        <f t="shared" si="133"/>
        <v>7.5</v>
      </c>
      <c r="GV145" s="75"/>
      <c r="GW145" s="75">
        <v>4</v>
      </c>
      <c r="GX145" s="76"/>
      <c r="GY145" s="75">
        <v>32</v>
      </c>
      <c r="GZ145" s="77">
        <f>(GY145*1.2)*(Prices!$B$5/32)</f>
        <v>48</v>
      </c>
      <c r="HA145" s="82">
        <f>(GY145*1.3)*(Prices!$C$4/32)</f>
        <v>83.2</v>
      </c>
      <c r="HB145" s="82">
        <f>GV145*Prices!$B$2+GW145*Prices!$B$3</f>
        <v>16.2</v>
      </c>
      <c r="HC145" s="79">
        <f>GU145*Prices!$B$9</f>
        <v>45</v>
      </c>
      <c r="HD145" s="80">
        <f t="shared" si="69"/>
        <v>192.4</v>
      </c>
      <c r="HE145" s="80">
        <f>GU145*Prices!$B$10</f>
        <v>67.5</v>
      </c>
      <c r="HF145" s="80">
        <f t="shared" si="70"/>
        <v>214.9</v>
      </c>
      <c r="HG145" s="80">
        <f>GU145*Prices!$B$11</f>
        <v>75</v>
      </c>
      <c r="HH145" s="80">
        <f t="shared" si="71"/>
        <v>222.4</v>
      </c>
      <c r="HI145" s="80">
        <f>GU145*Prices!$B$12</f>
        <v>90</v>
      </c>
      <c r="HJ145" s="80">
        <f t="shared" si="72"/>
        <v>237.4</v>
      </c>
      <c r="HK145" s="80">
        <f>GU145*Prices!$B$13</f>
        <v>97.5</v>
      </c>
      <c r="HL145" s="80">
        <f t="shared" si="73"/>
        <v>244.9</v>
      </c>
      <c r="HM145" s="80">
        <f>GU145*Prices!$B$14</f>
        <v>116.25</v>
      </c>
      <c r="HN145" s="80">
        <f t="shared" si="74"/>
        <v>263.64999999999998</v>
      </c>
      <c r="HO145" s="80">
        <f>GU145*Prices!$B$15</f>
        <v>131.25</v>
      </c>
      <c r="HP145" s="80">
        <f t="shared" si="75"/>
        <v>278.64999999999998</v>
      </c>
      <c r="HQ145" s="80">
        <f>GU145*Prices!$B$16</f>
        <v>183.75</v>
      </c>
      <c r="HR145" s="80">
        <f t="shared" si="76"/>
        <v>331.15</v>
      </c>
      <c r="HS145" s="80">
        <f>GU145*Prices!$B$17</f>
        <v>0</v>
      </c>
      <c r="HT145" s="80"/>
      <c r="HU145" s="80"/>
      <c r="HV145" s="80"/>
      <c r="HW145" s="80"/>
      <c r="HX145" s="80"/>
      <c r="HY145" s="80"/>
      <c r="HZ145" s="80"/>
      <c r="IA145" s="80"/>
      <c r="IB145" s="80"/>
      <c r="IC145" s="80"/>
      <c r="ID145" s="80"/>
      <c r="IE145" s="80"/>
      <c r="IF145" s="80"/>
      <c r="IG145" s="80"/>
      <c r="IH145" s="80"/>
      <c r="IP145" s="73"/>
      <c r="IQ145" s="73"/>
      <c r="IS145" s="111">
        <v>32.5</v>
      </c>
      <c r="IT145" s="75">
        <v>36</v>
      </c>
      <c r="IU145" s="55">
        <f>IT145/12</f>
        <v>3</v>
      </c>
      <c r="IV145" s="55">
        <f t="shared" si="134"/>
        <v>7.5</v>
      </c>
      <c r="IW145" s="75"/>
      <c r="IX145" s="75">
        <v>4</v>
      </c>
      <c r="IY145" s="76">
        <f t="shared" si="118"/>
        <v>0</v>
      </c>
      <c r="IZ145" s="75">
        <v>32</v>
      </c>
      <c r="JA145" s="77">
        <f>(IZ145*1.2)*(Prices!$B$5/32)</f>
        <v>48</v>
      </c>
      <c r="JB145" s="82">
        <f>(IZ145*1.3)*(Prices!$B$4/32)</f>
        <v>104</v>
      </c>
      <c r="JC145" s="82">
        <f>IW145*Prices!$B$2+IX145*Prices!$B$3</f>
        <v>16.2</v>
      </c>
      <c r="JD145" s="79">
        <f>IV145*Prices!$B$9</f>
        <v>45</v>
      </c>
      <c r="JE145" s="80">
        <f t="shared" si="79"/>
        <v>213.2</v>
      </c>
      <c r="JF145" s="80">
        <f>IV145*Prices!$B$10</f>
        <v>67.5</v>
      </c>
      <c r="JG145" s="80">
        <f t="shared" si="80"/>
        <v>235.7</v>
      </c>
      <c r="JH145" s="80">
        <f>IV145*Prices!$B$11</f>
        <v>75</v>
      </c>
      <c r="JI145" s="80">
        <f t="shared" si="81"/>
        <v>243.2</v>
      </c>
      <c r="JJ145" s="80">
        <f>IV145*Prices!$B$12</f>
        <v>90</v>
      </c>
      <c r="JK145" s="80">
        <f t="shared" si="82"/>
        <v>258.2</v>
      </c>
      <c r="JL145" s="80">
        <f>IV145*Prices!$B$13</f>
        <v>97.5</v>
      </c>
      <c r="JM145" s="80">
        <f t="shared" si="83"/>
        <v>265.7</v>
      </c>
      <c r="JN145" s="80">
        <f>IV145*Prices!$B$14</f>
        <v>116.25</v>
      </c>
      <c r="JO145" s="80">
        <f t="shared" si="84"/>
        <v>284.45</v>
      </c>
      <c r="JP145" s="80">
        <f>IV145*Prices!$B$15</f>
        <v>131.25</v>
      </c>
      <c r="JQ145" s="80">
        <f t="shared" si="85"/>
        <v>299.45</v>
      </c>
      <c r="JR145" s="80">
        <f>IV145*Prices!$B$16</f>
        <v>183.75</v>
      </c>
      <c r="JS145" s="80">
        <f t="shared" si="86"/>
        <v>351.95</v>
      </c>
      <c r="JT145" s="80">
        <f>IV145*Prices!$B$17</f>
        <v>0</v>
      </c>
      <c r="JU145" s="80"/>
      <c r="JV145" s="80"/>
      <c r="JW145" s="80"/>
      <c r="JX145" s="80"/>
      <c r="JY145" s="80"/>
      <c r="JZ145" s="80"/>
      <c r="KA145" s="80"/>
      <c r="KB145" s="80"/>
      <c r="KC145" s="80"/>
      <c r="KD145" s="80"/>
      <c r="KE145" s="80"/>
      <c r="KF145" s="80"/>
      <c r="KG145" s="80"/>
      <c r="KH145" s="80"/>
      <c r="KI145" s="80"/>
      <c r="KJ145" s="80"/>
      <c r="KK145" s="80"/>
      <c r="KL145" s="80"/>
      <c r="KM145" s="80"/>
      <c r="KN145" s="80"/>
      <c r="KO145" s="80"/>
      <c r="KP145" s="80"/>
      <c r="KQ145" s="80"/>
      <c r="KR145" s="80"/>
      <c r="KS145" s="80"/>
      <c r="KT145" s="80"/>
      <c r="KU145" s="80"/>
      <c r="KV145" s="80"/>
      <c r="KW145" s="80"/>
      <c r="KX145" s="80"/>
      <c r="KY145" s="80"/>
      <c r="KZ145" s="80"/>
      <c r="LA145" s="197">
        <v>0</v>
      </c>
      <c r="LB145" s="200">
        <v>0</v>
      </c>
      <c r="LC145" s="82">
        <f t="shared" si="99"/>
        <v>66.11999999999999</v>
      </c>
      <c r="LD145" s="82">
        <f t="shared" si="100"/>
        <v>87.78</v>
      </c>
      <c r="LE145" s="82">
        <f t="shared" si="101"/>
        <v>16.5</v>
      </c>
      <c r="LF145" s="82">
        <f t="shared" si="102"/>
        <v>49.61999999999999</v>
      </c>
      <c r="LG145" s="80">
        <f t="shared" si="103"/>
        <v>71.28</v>
      </c>
      <c r="LH145" s="234">
        <f t="shared" si="104"/>
        <v>0</v>
      </c>
      <c r="LI145" s="73"/>
      <c r="LK145" s="111">
        <v>32.5</v>
      </c>
      <c r="LL145" s="75">
        <v>36</v>
      </c>
      <c r="LM145" s="55">
        <f>LL145/12</f>
        <v>3</v>
      </c>
      <c r="LN145" s="55">
        <f t="shared" si="135"/>
        <v>7.5</v>
      </c>
      <c r="LO145" s="75"/>
      <c r="LP145" s="75">
        <v>4</v>
      </c>
      <c r="LQ145" s="76">
        <f t="shared" si="119"/>
        <v>0</v>
      </c>
      <c r="LR145" s="75">
        <v>32</v>
      </c>
      <c r="LS145" s="77">
        <f>(LR145*1.2)*(Prices!$B$5/32)</f>
        <v>48</v>
      </c>
      <c r="LT145" s="82">
        <f>(LR145*1.3)*(Prices!$C$4/32)</f>
        <v>83.2</v>
      </c>
      <c r="LU145" s="82">
        <f>LO145*Prices!$B$2+LP145*Prices!$B$3</f>
        <v>16.2</v>
      </c>
      <c r="LV145" s="79">
        <f>LN145*Prices!$B$9</f>
        <v>45</v>
      </c>
      <c r="LW145" s="80">
        <f t="shared" si="89"/>
        <v>192.4</v>
      </c>
      <c r="LX145" s="80">
        <f>LN145*Prices!$B$10</f>
        <v>67.5</v>
      </c>
      <c r="LY145" s="80">
        <f t="shared" si="90"/>
        <v>214.9</v>
      </c>
      <c r="LZ145" s="80">
        <f>LN145*Prices!$B$11</f>
        <v>75</v>
      </c>
      <c r="MA145" s="80">
        <f t="shared" si="91"/>
        <v>222.4</v>
      </c>
      <c r="MB145" s="80">
        <f>LN145*Prices!$B$12</f>
        <v>90</v>
      </c>
      <c r="MC145" s="80">
        <f t="shared" si="92"/>
        <v>237.4</v>
      </c>
      <c r="MD145" s="80">
        <f>LN145*Prices!$B$13</f>
        <v>97.5</v>
      </c>
      <c r="ME145" s="80">
        <f t="shared" si="93"/>
        <v>244.9</v>
      </c>
      <c r="MF145" s="80">
        <f>LN145*Prices!$B$14</f>
        <v>116.25</v>
      </c>
      <c r="MG145" s="80">
        <f t="shared" si="94"/>
        <v>263.64999999999998</v>
      </c>
      <c r="MH145" s="80">
        <f>LN145*Prices!$B$15</f>
        <v>131.25</v>
      </c>
      <c r="MI145" s="80">
        <f t="shared" si="95"/>
        <v>278.64999999999998</v>
      </c>
      <c r="MJ145" s="80">
        <f>LN145*Prices!$B$16</f>
        <v>183.75</v>
      </c>
      <c r="MK145" s="80">
        <f t="shared" si="96"/>
        <v>331.15</v>
      </c>
      <c r="ML145" s="80">
        <f>LN145*Prices!$B$17</f>
        <v>0</v>
      </c>
      <c r="MM145" s="80"/>
      <c r="MN145" s="80"/>
      <c r="MO145" s="80"/>
      <c r="MP145" s="80"/>
      <c r="MQ145" s="80"/>
      <c r="MR145" s="80"/>
      <c r="MS145" s="80"/>
      <c r="MT145" s="80"/>
      <c r="MU145" s="80"/>
      <c r="MV145" s="80"/>
      <c r="MW145" s="80"/>
      <c r="MX145" s="80"/>
      <c r="MY145" s="80"/>
      <c r="MZ145" s="80"/>
      <c r="NA145" s="80"/>
    </row>
    <row r="146" spans="1:449" ht="18" customHeight="1" thickBot="1" x14ac:dyDescent="0.3">
      <c r="A146" s="174" t="s">
        <v>256</v>
      </c>
      <c r="B146" s="176" t="s">
        <v>93</v>
      </c>
      <c r="C146" s="176" t="str">
        <f t="shared" si="97"/>
        <v>Base Cab: Cooktop 2 doors (48")</v>
      </c>
      <c r="D146" s="177" t="s">
        <v>254</v>
      </c>
      <c r="E146" s="178" t="s">
        <v>257</v>
      </c>
      <c r="F146" s="271" t="s">
        <v>256</v>
      </c>
      <c r="G146" s="261">
        <f>ROUND(FD146/Prices!$B$27,0)</f>
        <v>610</v>
      </c>
      <c r="H146" s="71">
        <f>G146*Prices!$B$6+G146</f>
        <v>701.5</v>
      </c>
      <c r="I146" s="71">
        <f>ROUND(FF146/Prices!$B$27,0)</f>
        <v>670</v>
      </c>
      <c r="J146" s="71">
        <f>I146*Prices!$B$6+I146</f>
        <v>770.5</v>
      </c>
      <c r="K146" s="71">
        <f>ROUND(FH146/Prices!$B$27,0)</f>
        <v>689</v>
      </c>
      <c r="L146" s="71">
        <f>K146*Prices!$B$6+K146</f>
        <v>792.35</v>
      </c>
      <c r="M146" s="71">
        <f>ROUND(FJ146/Prices!$B$27,0)</f>
        <v>729</v>
      </c>
      <c r="N146" s="71">
        <f>M146*Prices!$B$6+M146</f>
        <v>838.35</v>
      </c>
      <c r="O146" s="71">
        <f>ROUND(FL146/Prices!$B$27,0)</f>
        <v>749</v>
      </c>
      <c r="P146" s="71">
        <f>O146*Prices!$B$6+O146</f>
        <v>861.35</v>
      </c>
      <c r="Q146" s="71">
        <f>ROUND(FN146/Prices!$B$27,0)</f>
        <v>798</v>
      </c>
      <c r="R146" s="71">
        <f>Q146*Prices!$B$6+Q146</f>
        <v>917.7</v>
      </c>
      <c r="S146" s="71">
        <f>ROUND(FP146/Prices!$B$27,0)</f>
        <v>838</v>
      </c>
      <c r="T146" s="71">
        <f>S146*Prices!$B$6+S146</f>
        <v>963.7</v>
      </c>
      <c r="U146" s="71">
        <f>ROUND(FR146/Prices!$B$27,0)</f>
        <v>977</v>
      </c>
      <c r="V146" s="71">
        <f>U146*Prices!$B$6+U146</f>
        <v>1123.55</v>
      </c>
      <c r="W146" s="55"/>
      <c r="X146" s="55"/>
      <c r="Y146" s="55"/>
      <c r="Z146" s="55"/>
      <c r="AA146" s="55"/>
      <c r="AB146" s="71">
        <f>ROUND(HD146/Prices!$B$27,0)</f>
        <v>548</v>
      </c>
      <c r="AC146" s="71">
        <f>AB146*Prices!$B$6+AB146</f>
        <v>630.20000000000005</v>
      </c>
      <c r="AD146" s="71">
        <f>ROUND(HF146/Prices!$B$27,0)</f>
        <v>608</v>
      </c>
      <c r="AE146" s="71">
        <f>AD146*Prices!$B$6+AD146</f>
        <v>699.2</v>
      </c>
      <c r="AF146" s="71">
        <f>ROUND(HH146/Prices!$B$27,0)</f>
        <v>627</v>
      </c>
      <c r="AG146" s="71">
        <f>AF146*Prices!$B$6+AF146</f>
        <v>721.05</v>
      </c>
      <c r="AH146" s="71">
        <f>ROUND(HJ146/Prices!$B$27,0)</f>
        <v>667</v>
      </c>
      <c r="AI146" s="71">
        <f>AH146*Prices!$B$6+AH146</f>
        <v>767.05</v>
      </c>
      <c r="AJ146" s="71">
        <f>ROUND(HL146/Prices!$B$27,0)</f>
        <v>687</v>
      </c>
      <c r="AK146" s="71">
        <f>AJ146*Prices!$B$6+AJ146</f>
        <v>790.05</v>
      </c>
      <c r="AL146" s="71">
        <f>ROUND(HN146/Prices!$B$27,0)</f>
        <v>737</v>
      </c>
      <c r="AM146" s="71">
        <f>AL146*Prices!$B$6+AL146</f>
        <v>847.55</v>
      </c>
      <c r="AN146" s="71">
        <f>ROUND(HP146/Prices!$B$27,0)</f>
        <v>776</v>
      </c>
      <c r="AO146" s="71">
        <f>AN146*Prices!$B$6+AN146</f>
        <v>892.4</v>
      </c>
      <c r="AP146" s="71">
        <f>ROUND(HR146/Prices!$B$27,0)</f>
        <v>915</v>
      </c>
      <c r="AQ146" s="71">
        <f>AP146*Prices!$B$6+AP146</f>
        <v>1052.25</v>
      </c>
      <c r="AW146" s="71">
        <f t="shared" si="130"/>
        <v>548</v>
      </c>
      <c r="AX146" s="71">
        <f t="shared" si="130"/>
        <v>630.20000000000005</v>
      </c>
      <c r="AY146" s="71">
        <f t="shared" si="124"/>
        <v>608</v>
      </c>
      <c r="AZ146" s="71">
        <f t="shared" si="124"/>
        <v>699.2</v>
      </c>
      <c r="BA146" s="71">
        <f t="shared" si="124"/>
        <v>627</v>
      </c>
      <c r="BB146" s="71">
        <f t="shared" si="124"/>
        <v>721.05</v>
      </c>
      <c r="BC146" s="71">
        <f t="shared" si="124"/>
        <v>667</v>
      </c>
      <c r="BD146" s="71">
        <f t="shared" si="124"/>
        <v>767.05</v>
      </c>
      <c r="BE146" s="71">
        <f t="shared" si="124"/>
        <v>687</v>
      </c>
      <c r="BF146" s="71">
        <f t="shared" si="124"/>
        <v>790.05</v>
      </c>
      <c r="BG146" s="71">
        <f t="shared" si="124"/>
        <v>737</v>
      </c>
      <c r="BH146" s="71">
        <f t="shared" si="110"/>
        <v>847.55</v>
      </c>
      <c r="BI146" s="71">
        <f t="shared" si="110"/>
        <v>776</v>
      </c>
      <c r="BJ146" s="71">
        <f t="shared" si="110"/>
        <v>892.4</v>
      </c>
      <c r="BK146" s="71">
        <f t="shared" si="110"/>
        <v>915</v>
      </c>
      <c r="BL146" s="71">
        <f t="shared" si="110"/>
        <v>1052.25</v>
      </c>
      <c r="BM146" s="55"/>
      <c r="BN146" s="72"/>
      <c r="BO146" s="72"/>
      <c r="BP146" s="72"/>
      <c r="BQ146" s="72"/>
      <c r="BR146" s="72"/>
      <c r="BS146" s="72"/>
      <c r="BT146" s="55"/>
      <c r="BU146" s="71">
        <f>ROUND(JE146/Prices!$B$27,0)</f>
        <v>610</v>
      </c>
      <c r="BV146" s="71">
        <f>BU146*Prices!$B$6+BU146</f>
        <v>701.5</v>
      </c>
      <c r="BW146" s="71">
        <f>ROUND(JG146/Prices!$B$27,0)</f>
        <v>670</v>
      </c>
      <c r="BX146" s="71">
        <f>BW146*Prices!$B$6+BW146</f>
        <v>770.5</v>
      </c>
      <c r="BY146" s="71">
        <f>ROUND(JI146/Prices!$B$27,0)</f>
        <v>689</v>
      </c>
      <c r="BZ146" s="71">
        <f>BY146*Prices!$B$6+BY146</f>
        <v>792.35</v>
      </c>
      <c r="CA146" s="71">
        <f>ROUND(JK146/Prices!$B$27,0)</f>
        <v>729</v>
      </c>
      <c r="CB146" s="71">
        <f>CA146*Prices!$B$6+CA146</f>
        <v>838.35</v>
      </c>
      <c r="CC146" s="71">
        <f>ROUND(JM146/Prices!$B$27,0)</f>
        <v>749</v>
      </c>
      <c r="CD146" s="71">
        <f>CC146*Prices!$B$6+CC146</f>
        <v>861.35</v>
      </c>
      <c r="CE146" s="71">
        <f>ROUND(JO146/Prices!$B$27,0)</f>
        <v>798</v>
      </c>
      <c r="CF146" s="71">
        <f>CE146*Prices!$B$6+CE146</f>
        <v>917.7</v>
      </c>
      <c r="CG146" s="71">
        <f>ROUND(JQ146/Prices!$B$27,0)</f>
        <v>838</v>
      </c>
      <c r="CH146" s="71">
        <f>CG146*Prices!$B$6+CG146</f>
        <v>963.7</v>
      </c>
      <c r="CI146" s="71">
        <f>ROUND(JS146/Prices!$B$27,0)</f>
        <v>977</v>
      </c>
      <c r="CJ146" s="71">
        <f>CI146*Prices!$B$6+CI146</f>
        <v>1123.55</v>
      </c>
      <c r="CK146" s="55"/>
      <c r="CL146" s="55"/>
      <c r="CM146" s="55"/>
      <c r="CN146" s="55"/>
      <c r="CO146" s="55"/>
      <c r="CP146" s="71">
        <f>ROUND(LW146/Prices!$B$27,0)</f>
        <v>548</v>
      </c>
      <c r="CQ146" s="71">
        <f>CP146*Prices!$B$6+CP146</f>
        <v>630.20000000000005</v>
      </c>
      <c r="CR146" s="71">
        <f>ROUND(LY146/Prices!$B$27,0)</f>
        <v>608</v>
      </c>
      <c r="CS146" s="71">
        <f>CR146*Prices!$B$6+CR146</f>
        <v>699.2</v>
      </c>
      <c r="CT146" s="71">
        <f>ROUND(MA146/Prices!$B$27,0)</f>
        <v>627</v>
      </c>
      <c r="CU146" s="71">
        <f>CT146*Prices!$B$6+CT146</f>
        <v>721.05</v>
      </c>
      <c r="CV146" s="71">
        <f>ROUND(MC146/Prices!$B$27,0)</f>
        <v>667</v>
      </c>
      <c r="CW146" s="71">
        <f>CV146*Prices!$B$6+CV146</f>
        <v>767.05</v>
      </c>
      <c r="CX146" s="71">
        <f>ROUND(ME146/Prices!$B$27,0)</f>
        <v>687</v>
      </c>
      <c r="CY146" s="71">
        <f>CX146*Prices!$B$6+CX146</f>
        <v>790.05</v>
      </c>
      <c r="CZ146" s="71">
        <f>ROUND(MG146/Prices!$B$27,0)</f>
        <v>737</v>
      </c>
      <c r="DA146" s="71">
        <f>CZ146*Prices!$B$6+CZ146</f>
        <v>847.55</v>
      </c>
      <c r="DB146" s="71">
        <f>ROUND(MI146/Prices!$B$27,0)</f>
        <v>776</v>
      </c>
      <c r="DC146" s="71">
        <f>DB146*Prices!$B$6+DB146</f>
        <v>892.4</v>
      </c>
      <c r="DD146" s="71">
        <f>ROUND(MK146/Prices!$B$27,0)</f>
        <v>915</v>
      </c>
      <c r="DE146" s="71">
        <f>DD146*Prices!$B$6+DD146</f>
        <v>1052.25</v>
      </c>
      <c r="DK146" s="71">
        <f t="shared" si="131"/>
        <v>548</v>
      </c>
      <c r="DL146" s="71">
        <f t="shared" si="131"/>
        <v>630.20000000000005</v>
      </c>
      <c r="DM146" s="71">
        <f t="shared" si="125"/>
        <v>608</v>
      </c>
      <c r="DN146" s="71">
        <f t="shared" si="125"/>
        <v>699.2</v>
      </c>
      <c r="DO146" s="71">
        <f t="shared" si="125"/>
        <v>627</v>
      </c>
      <c r="DP146" s="71">
        <f t="shared" si="125"/>
        <v>721.05</v>
      </c>
      <c r="DQ146" s="71">
        <f t="shared" si="125"/>
        <v>667</v>
      </c>
      <c r="DR146" s="71">
        <f t="shared" si="125"/>
        <v>767.05</v>
      </c>
      <c r="DS146" s="71">
        <f t="shared" si="125"/>
        <v>687</v>
      </c>
      <c r="DT146" s="71">
        <f t="shared" si="125"/>
        <v>790.05</v>
      </c>
      <c r="DU146" s="71">
        <f t="shared" si="125"/>
        <v>737</v>
      </c>
      <c r="DV146" s="71">
        <f t="shared" si="111"/>
        <v>847.55</v>
      </c>
      <c r="DW146" s="71">
        <f t="shared" si="111"/>
        <v>776</v>
      </c>
      <c r="DX146" s="71">
        <f t="shared" si="111"/>
        <v>892.4</v>
      </c>
      <c r="DY146" s="71">
        <f t="shared" si="111"/>
        <v>915</v>
      </c>
      <c r="DZ146" s="71">
        <f t="shared" si="111"/>
        <v>1052.25</v>
      </c>
      <c r="EA146" s="55"/>
      <c r="EB146" s="55"/>
      <c r="EC146" s="72"/>
      <c r="ED146" s="72"/>
      <c r="EE146" s="72"/>
      <c r="EF146" s="72"/>
      <c r="EG146" s="72"/>
      <c r="EH146" s="72"/>
      <c r="EI146" s="55"/>
      <c r="EJ146" s="55"/>
      <c r="EK146" s="55"/>
      <c r="EL146" s="55"/>
      <c r="EM146" s="55"/>
      <c r="EN146" s="55"/>
      <c r="EO146" s="73"/>
      <c r="EP146" s="73"/>
      <c r="ER146" s="74">
        <v>40</v>
      </c>
      <c r="ES146" s="49">
        <v>40</v>
      </c>
      <c r="ET146" s="55">
        <v>3.34</v>
      </c>
      <c r="EU146" s="55">
        <f t="shared" si="132"/>
        <v>8.3333333333333339</v>
      </c>
      <c r="EW146" s="75">
        <v>4</v>
      </c>
      <c r="EY146" s="75">
        <v>40</v>
      </c>
      <c r="EZ146" s="77">
        <f>(EY146*1.2)*(Prices!$B$5/32)</f>
        <v>60</v>
      </c>
      <c r="FA146" s="82">
        <f>(EY146*1.3)*(Prices!$B$4/32)</f>
        <v>130</v>
      </c>
      <c r="FB146" s="82">
        <f>EV146*Prices!$B$2+EW146*Prices!$B$3</f>
        <v>16.2</v>
      </c>
      <c r="FC146" s="79">
        <f>EU146*Prices!$B$9</f>
        <v>50</v>
      </c>
      <c r="FD146" s="80">
        <f t="shared" si="59"/>
        <v>256.2</v>
      </c>
      <c r="FE146" s="80">
        <f>EU146*Prices!$B$10</f>
        <v>75</v>
      </c>
      <c r="FF146" s="80">
        <f t="shared" si="60"/>
        <v>281.2</v>
      </c>
      <c r="FG146" s="80">
        <f>EU146*Prices!$B$11</f>
        <v>83.333333333333343</v>
      </c>
      <c r="FH146" s="80">
        <f t="shared" si="61"/>
        <v>289.53333333333336</v>
      </c>
      <c r="FI146" s="80">
        <f>EU146*Prices!$B$12</f>
        <v>100</v>
      </c>
      <c r="FJ146" s="80">
        <f t="shared" si="62"/>
        <v>306.2</v>
      </c>
      <c r="FK146" s="80">
        <f>EU146*Prices!$B$13</f>
        <v>108.33333333333334</v>
      </c>
      <c r="FL146" s="80">
        <f t="shared" si="63"/>
        <v>314.53333333333336</v>
      </c>
      <c r="FM146" s="80">
        <f>EU146*Prices!$B$14</f>
        <v>129.16666666666669</v>
      </c>
      <c r="FN146" s="80">
        <f t="shared" si="64"/>
        <v>335.36666666666667</v>
      </c>
      <c r="FO146" s="80">
        <f>EU146*Prices!$B$15</f>
        <v>145.83333333333334</v>
      </c>
      <c r="FP146" s="80">
        <f t="shared" si="65"/>
        <v>352.0333333333333</v>
      </c>
      <c r="FQ146" s="80">
        <f>EU146*Prices!$B$16</f>
        <v>204.16666666666669</v>
      </c>
      <c r="FR146" s="80">
        <f t="shared" si="66"/>
        <v>410.36666666666667</v>
      </c>
      <c r="FS146" s="80">
        <f>EU146*Prices!$B$17</f>
        <v>0</v>
      </c>
      <c r="FT146" s="80"/>
      <c r="FU146" s="80"/>
      <c r="FV146" s="80"/>
      <c r="FW146" s="80"/>
      <c r="FX146" s="80"/>
      <c r="FY146" s="80"/>
      <c r="FZ146" s="80"/>
      <c r="GA146" s="80"/>
      <c r="GB146" s="80"/>
      <c r="GC146" s="80"/>
      <c r="GD146" s="80"/>
      <c r="GE146" s="80"/>
      <c r="GF146" s="80"/>
      <c r="GG146" s="80"/>
      <c r="GH146" s="80"/>
      <c r="GP146" s="73"/>
      <c r="GR146" s="74">
        <v>40</v>
      </c>
      <c r="GS146" s="49">
        <v>40</v>
      </c>
      <c r="GT146" s="55">
        <v>3.34</v>
      </c>
      <c r="GU146" s="55">
        <f t="shared" si="133"/>
        <v>8.3333333333333339</v>
      </c>
      <c r="GV146" s="75"/>
      <c r="GW146" s="75">
        <v>4</v>
      </c>
      <c r="GX146" s="76"/>
      <c r="GY146" s="75">
        <v>40</v>
      </c>
      <c r="GZ146" s="77">
        <f>(GY146*1.2)*(Prices!$B$5/32)</f>
        <v>60</v>
      </c>
      <c r="HA146" s="82">
        <f>(GY146*1.3)*(Prices!$C$4/32)</f>
        <v>104</v>
      </c>
      <c r="HB146" s="82">
        <f>GV146*Prices!$B$2+GW146*Prices!$B$3</f>
        <v>16.2</v>
      </c>
      <c r="HC146" s="79">
        <f>GU146*Prices!$B$9</f>
        <v>50</v>
      </c>
      <c r="HD146" s="80">
        <f t="shared" si="69"/>
        <v>230.2</v>
      </c>
      <c r="HE146" s="80">
        <f>GU146*Prices!$B$10</f>
        <v>75</v>
      </c>
      <c r="HF146" s="80">
        <f t="shared" si="70"/>
        <v>255.2</v>
      </c>
      <c r="HG146" s="80">
        <f>GU146*Prices!$B$11</f>
        <v>83.333333333333343</v>
      </c>
      <c r="HH146" s="80">
        <f t="shared" si="71"/>
        <v>263.53333333333336</v>
      </c>
      <c r="HI146" s="80">
        <f>GU146*Prices!$B$12</f>
        <v>100</v>
      </c>
      <c r="HJ146" s="80">
        <f t="shared" si="72"/>
        <v>280.2</v>
      </c>
      <c r="HK146" s="80">
        <f>GU146*Prices!$B$13</f>
        <v>108.33333333333334</v>
      </c>
      <c r="HL146" s="80">
        <f t="shared" si="73"/>
        <v>288.53333333333336</v>
      </c>
      <c r="HM146" s="80">
        <f>GU146*Prices!$B$14</f>
        <v>129.16666666666669</v>
      </c>
      <c r="HN146" s="80">
        <f t="shared" si="74"/>
        <v>309.36666666666667</v>
      </c>
      <c r="HO146" s="80">
        <f>GU146*Prices!$B$15</f>
        <v>145.83333333333334</v>
      </c>
      <c r="HP146" s="80">
        <f t="shared" si="75"/>
        <v>326.0333333333333</v>
      </c>
      <c r="HQ146" s="80">
        <f>GU146*Prices!$B$16</f>
        <v>204.16666666666669</v>
      </c>
      <c r="HR146" s="80">
        <f t="shared" si="76"/>
        <v>384.36666666666667</v>
      </c>
      <c r="HS146" s="80">
        <f>GU146*Prices!$B$17</f>
        <v>0</v>
      </c>
      <c r="HT146" s="80"/>
      <c r="HU146" s="80"/>
      <c r="HV146" s="80"/>
      <c r="HW146" s="80"/>
      <c r="HX146" s="80"/>
      <c r="HY146" s="80"/>
      <c r="HZ146" s="80"/>
      <c r="IA146" s="80"/>
      <c r="IB146" s="80"/>
      <c r="IC146" s="80"/>
      <c r="ID146" s="80"/>
      <c r="IE146" s="80"/>
      <c r="IF146" s="80"/>
      <c r="IG146" s="80"/>
      <c r="IH146" s="80"/>
      <c r="IP146" s="73"/>
      <c r="IQ146" s="73"/>
      <c r="IS146" s="74">
        <v>40</v>
      </c>
      <c r="IT146" s="49">
        <v>40</v>
      </c>
      <c r="IU146" s="55">
        <v>3.34</v>
      </c>
      <c r="IV146" s="55">
        <f t="shared" si="134"/>
        <v>8.3333333333333339</v>
      </c>
      <c r="IW146" s="75"/>
      <c r="IX146" s="75">
        <v>4</v>
      </c>
      <c r="IY146" s="76">
        <f t="shared" si="118"/>
        <v>0</v>
      </c>
      <c r="IZ146" s="75">
        <v>40</v>
      </c>
      <c r="JA146" s="77">
        <f>(IZ146*1.2)*(Prices!$B$5/32)</f>
        <v>60</v>
      </c>
      <c r="JB146" s="82">
        <f>(IZ146*1.3)*(Prices!$B$4/32)</f>
        <v>130</v>
      </c>
      <c r="JC146" s="82">
        <f>IW146*Prices!$B$2+IX146*Prices!$B$3</f>
        <v>16.2</v>
      </c>
      <c r="JD146" s="79">
        <f>IV146*Prices!$B$9</f>
        <v>50</v>
      </c>
      <c r="JE146" s="80">
        <f t="shared" si="79"/>
        <v>256.2</v>
      </c>
      <c r="JF146" s="80">
        <f>IV146*Prices!$B$10</f>
        <v>75</v>
      </c>
      <c r="JG146" s="80">
        <f t="shared" si="80"/>
        <v>281.2</v>
      </c>
      <c r="JH146" s="80">
        <f>IV146*Prices!$B$11</f>
        <v>83.333333333333343</v>
      </c>
      <c r="JI146" s="80">
        <f t="shared" si="81"/>
        <v>289.53333333333336</v>
      </c>
      <c r="JJ146" s="80">
        <f>IV146*Prices!$B$12</f>
        <v>100</v>
      </c>
      <c r="JK146" s="80">
        <f t="shared" si="82"/>
        <v>306.2</v>
      </c>
      <c r="JL146" s="80">
        <f>IV146*Prices!$B$13</f>
        <v>108.33333333333334</v>
      </c>
      <c r="JM146" s="80">
        <f t="shared" si="83"/>
        <v>314.53333333333336</v>
      </c>
      <c r="JN146" s="80">
        <f>IV146*Prices!$B$14</f>
        <v>129.16666666666669</v>
      </c>
      <c r="JO146" s="80">
        <f t="shared" si="84"/>
        <v>335.36666666666667</v>
      </c>
      <c r="JP146" s="80">
        <f>IV146*Prices!$B$15</f>
        <v>145.83333333333334</v>
      </c>
      <c r="JQ146" s="80">
        <f t="shared" si="85"/>
        <v>352.0333333333333</v>
      </c>
      <c r="JR146" s="80">
        <f>IV146*Prices!$B$16</f>
        <v>204.16666666666669</v>
      </c>
      <c r="JS146" s="80">
        <f t="shared" si="86"/>
        <v>410.36666666666667</v>
      </c>
      <c r="JT146" s="80">
        <f>IV146*Prices!$B$17</f>
        <v>0</v>
      </c>
      <c r="JU146" s="80"/>
      <c r="JV146" s="80"/>
      <c r="JW146" s="80"/>
      <c r="JX146" s="80"/>
      <c r="JY146" s="80"/>
      <c r="JZ146" s="80"/>
      <c r="KA146" s="80"/>
      <c r="KB146" s="80"/>
      <c r="KC146" s="80"/>
      <c r="KD146" s="80"/>
      <c r="KE146" s="80"/>
      <c r="KF146" s="80"/>
      <c r="KG146" s="80"/>
      <c r="KH146" s="80"/>
      <c r="KI146" s="80"/>
      <c r="KJ146" s="80"/>
      <c r="KK146" s="80"/>
      <c r="KL146" s="80"/>
      <c r="KM146" s="80"/>
      <c r="KN146" s="80"/>
      <c r="KO146" s="80"/>
      <c r="KP146" s="80"/>
      <c r="KQ146" s="80"/>
      <c r="KR146" s="80"/>
      <c r="KS146" s="80"/>
      <c r="KT146" s="80"/>
      <c r="KU146" s="80"/>
      <c r="KV146" s="80"/>
      <c r="KW146" s="80"/>
      <c r="KX146" s="80"/>
      <c r="KY146" s="80"/>
      <c r="KZ146" s="80"/>
      <c r="LA146" s="197">
        <v>0</v>
      </c>
      <c r="LB146" s="200">
        <v>0</v>
      </c>
      <c r="LC146" s="82">
        <f t="shared" si="99"/>
        <v>70.759999999999991</v>
      </c>
      <c r="LD146" s="82">
        <f t="shared" si="100"/>
        <v>93.94</v>
      </c>
      <c r="LE146" s="82">
        <f t="shared" si="101"/>
        <v>18.333333333333332</v>
      </c>
      <c r="LF146" s="82">
        <f t="shared" si="102"/>
        <v>52.426666666666662</v>
      </c>
      <c r="LG146" s="80">
        <f t="shared" si="103"/>
        <v>75.606666666666669</v>
      </c>
      <c r="LH146" s="234">
        <f t="shared" si="104"/>
        <v>0</v>
      </c>
      <c r="LI146" s="73"/>
      <c r="LK146" s="74">
        <v>40</v>
      </c>
      <c r="LL146" s="49">
        <v>40</v>
      </c>
      <c r="LM146" s="55">
        <v>3.34</v>
      </c>
      <c r="LN146" s="55">
        <f t="shared" si="135"/>
        <v>8.3333333333333339</v>
      </c>
      <c r="LO146" s="75"/>
      <c r="LP146" s="75">
        <v>4</v>
      </c>
      <c r="LQ146" s="76">
        <f t="shared" si="119"/>
        <v>0</v>
      </c>
      <c r="LR146" s="75">
        <v>40</v>
      </c>
      <c r="LS146" s="77">
        <f>(LR146*1.2)*(Prices!$B$5/32)</f>
        <v>60</v>
      </c>
      <c r="LT146" s="82">
        <f>(LR146*1.3)*(Prices!$C$4/32)</f>
        <v>104</v>
      </c>
      <c r="LU146" s="82">
        <f>LO146*Prices!$B$2+LP146*Prices!$B$3</f>
        <v>16.2</v>
      </c>
      <c r="LV146" s="79">
        <f>LN146*Prices!$B$9</f>
        <v>50</v>
      </c>
      <c r="LW146" s="80">
        <f t="shared" si="89"/>
        <v>230.2</v>
      </c>
      <c r="LX146" s="80">
        <f>LN146*Prices!$B$10</f>
        <v>75</v>
      </c>
      <c r="LY146" s="80">
        <f t="shared" si="90"/>
        <v>255.2</v>
      </c>
      <c r="LZ146" s="80">
        <f>LN146*Prices!$B$11</f>
        <v>83.333333333333343</v>
      </c>
      <c r="MA146" s="80">
        <f t="shared" si="91"/>
        <v>263.53333333333336</v>
      </c>
      <c r="MB146" s="80">
        <f>LN146*Prices!$B$12</f>
        <v>100</v>
      </c>
      <c r="MC146" s="80">
        <f t="shared" si="92"/>
        <v>280.2</v>
      </c>
      <c r="MD146" s="80">
        <f>LN146*Prices!$B$13</f>
        <v>108.33333333333334</v>
      </c>
      <c r="ME146" s="80">
        <f t="shared" si="93"/>
        <v>288.53333333333336</v>
      </c>
      <c r="MF146" s="80">
        <f>LN146*Prices!$B$14</f>
        <v>129.16666666666669</v>
      </c>
      <c r="MG146" s="80">
        <f t="shared" si="94"/>
        <v>309.36666666666667</v>
      </c>
      <c r="MH146" s="80">
        <f>LN146*Prices!$B$15</f>
        <v>145.83333333333334</v>
      </c>
      <c r="MI146" s="80">
        <f t="shared" si="95"/>
        <v>326.0333333333333</v>
      </c>
      <c r="MJ146" s="80">
        <f>LN146*Prices!$B$16</f>
        <v>204.16666666666669</v>
      </c>
      <c r="MK146" s="80">
        <f t="shared" si="96"/>
        <v>384.36666666666667</v>
      </c>
      <c r="ML146" s="80">
        <f>LN146*Prices!$B$17</f>
        <v>0</v>
      </c>
      <c r="MM146" s="80"/>
      <c r="MN146" s="80"/>
      <c r="MO146" s="80"/>
      <c r="MP146" s="80"/>
      <c r="MQ146" s="80"/>
      <c r="MR146" s="80"/>
      <c r="MS146" s="80"/>
      <c r="MT146" s="80"/>
      <c r="MU146" s="80"/>
      <c r="MV146" s="80"/>
      <c r="MW146" s="80"/>
      <c r="MX146" s="80"/>
      <c r="MY146" s="80"/>
      <c r="MZ146" s="80"/>
      <c r="NA146" s="80"/>
    </row>
    <row r="147" spans="1:449" ht="18" customHeight="1" thickBot="1" x14ac:dyDescent="0.3">
      <c r="A147" s="282"/>
      <c r="B147" s="278"/>
      <c r="C147" s="278"/>
      <c r="D147" s="279"/>
      <c r="E147" s="280"/>
      <c r="F147" s="284"/>
      <c r="G147" s="26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55"/>
      <c r="X147" s="55"/>
      <c r="Y147" s="55"/>
      <c r="Z147" s="55"/>
      <c r="AA147" s="55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55"/>
      <c r="BN147" s="72"/>
      <c r="BO147" s="72"/>
      <c r="BP147" s="72"/>
      <c r="BQ147" s="72"/>
      <c r="BR147" s="72"/>
      <c r="BS147" s="72"/>
      <c r="BT147" s="55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55"/>
      <c r="CL147" s="55"/>
      <c r="CM147" s="55"/>
      <c r="CN147" s="55"/>
      <c r="CO147" s="55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55"/>
      <c r="EB147" s="55"/>
      <c r="EC147" s="72"/>
      <c r="ED147" s="72"/>
      <c r="EE147" s="72"/>
      <c r="EF147" s="72"/>
      <c r="EG147" s="72"/>
      <c r="EH147" s="72"/>
      <c r="EI147" s="55"/>
      <c r="EJ147" s="55"/>
      <c r="EK147" s="55"/>
      <c r="EL147" s="55"/>
      <c r="EM147" s="55"/>
      <c r="EN147" s="55"/>
      <c r="EO147" s="73"/>
      <c r="EP147" s="73"/>
      <c r="ER147" s="74"/>
      <c r="EZ147" s="77"/>
      <c r="FC147" s="79"/>
      <c r="FD147" s="80"/>
      <c r="FE147" s="80"/>
      <c r="FF147" s="80"/>
      <c r="FG147" s="80"/>
      <c r="FH147" s="80"/>
      <c r="FI147" s="80"/>
      <c r="FJ147" s="80"/>
      <c r="FK147" s="80"/>
      <c r="FL147" s="80"/>
      <c r="FM147" s="80"/>
      <c r="FN147" s="80"/>
      <c r="FO147" s="80"/>
      <c r="FP147" s="80"/>
      <c r="FQ147" s="80"/>
      <c r="FR147" s="80"/>
      <c r="FS147" s="80"/>
      <c r="FT147" s="80"/>
      <c r="FU147" s="80"/>
      <c r="FV147" s="80"/>
      <c r="FW147" s="80"/>
      <c r="FX147" s="80"/>
      <c r="FY147" s="80"/>
      <c r="FZ147" s="80"/>
      <c r="GA147" s="80"/>
      <c r="GB147" s="80"/>
      <c r="GC147" s="80"/>
      <c r="GD147" s="80"/>
      <c r="GE147" s="80"/>
      <c r="GF147" s="80"/>
      <c r="GG147" s="80"/>
      <c r="GH147" s="80"/>
      <c r="GP147" s="73"/>
      <c r="GR147" s="74"/>
      <c r="GS147" s="49"/>
      <c r="GT147" s="55"/>
      <c r="GU147" s="55"/>
      <c r="GV147" s="75"/>
      <c r="GW147" s="75"/>
      <c r="GX147" s="76"/>
      <c r="GZ147" s="77"/>
      <c r="HA147" s="82"/>
      <c r="HB147" s="82"/>
      <c r="HC147" s="79"/>
      <c r="HD147" s="80"/>
      <c r="HE147" s="80"/>
      <c r="HF147" s="80"/>
      <c r="HG147" s="80"/>
      <c r="HH147" s="80"/>
      <c r="HI147" s="80"/>
      <c r="HJ147" s="80"/>
      <c r="HK147" s="80"/>
      <c r="HL147" s="80"/>
      <c r="HM147" s="80"/>
      <c r="HN147" s="80"/>
      <c r="HO147" s="80"/>
      <c r="HP147" s="80"/>
      <c r="HQ147" s="80"/>
      <c r="HR147" s="80"/>
      <c r="HS147" s="80"/>
      <c r="HT147" s="80"/>
      <c r="HU147" s="80"/>
      <c r="HV147" s="80"/>
      <c r="HW147" s="80"/>
      <c r="HX147" s="80"/>
      <c r="HY147" s="80"/>
      <c r="HZ147" s="80"/>
      <c r="IA147" s="80"/>
      <c r="IB147" s="80"/>
      <c r="IC147" s="80"/>
      <c r="ID147" s="80"/>
      <c r="IE147" s="80"/>
      <c r="IF147" s="80"/>
      <c r="IG147" s="80"/>
      <c r="IH147" s="80"/>
      <c r="IP147" s="73"/>
      <c r="IQ147" s="73"/>
      <c r="IS147" s="74"/>
      <c r="IT147" s="49"/>
      <c r="IW147" s="75"/>
      <c r="IX147" s="75"/>
      <c r="IY147" s="76"/>
      <c r="IZ147" s="75"/>
      <c r="JA147" s="77"/>
      <c r="JB147" s="82"/>
      <c r="JC147" s="82"/>
      <c r="JD147" s="79"/>
      <c r="JE147" s="80"/>
      <c r="JF147" s="80"/>
      <c r="JG147" s="80"/>
      <c r="JH147" s="80"/>
      <c r="JI147" s="80"/>
      <c r="JJ147" s="80"/>
      <c r="JK147" s="80"/>
      <c r="JL147" s="80"/>
      <c r="JM147" s="80"/>
      <c r="JN147" s="80"/>
      <c r="JO147" s="80"/>
      <c r="JP147" s="80"/>
      <c r="JQ147" s="80"/>
      <c r="JR147" s="80"/>
      <c r="JS147" s="80"/>
      <c r="JT147" s="80"/>
      <c r="JU147" s="80"/>
      <c r="JV147" s="80"/>
      <c r="JW147" s="80"/>
      <c r="JX147" s="80"/>
      <c r="JY147" s="80"/>
      <c r="JZ147" s="80"/>
      <c r="KA147" s="80"/>
      <c r="KB147" s="80"/>
      <c r="KC147" s="80"/>
      <c r="KD147" s="80"/>
      <c r="KE147" s="80"/>
      <c r="KF147" s="80"/>
      <c r="KG147" s="80"/>
      <c r="KH147" s="80"/>
      <c r="KI147" s="80"/>
      <c r="KJ147" s="80"/>
      <c r="KK147" s="80"/>
      <c r="KL147" s="80"/>
      <c r="KM147" s="80"/>
      <c r="KN147" s="80"/>
      <c r="KO147" s="80"/>
      <c r="KP147" s="80"/>
      <c r="KQ147" s="80"/>
      <c r="KR147" s="80"/>
      <c r="KS147" s="80"/>
      <c r="KT147" s="80"/>
      <c r="KU147" s="80"/>
      <c r="KV147" s="80"/>
      <c r="KW147" s="80"/>
      <c r="KX147" s="80"/>
      <c r="KY147" s="80"/>
      <c r="KZ147" s="80"/>
      <c r="LF147" s="82"/>
      <c r="LG147" s="80"/>
      <c r="LH147" s="234"/>
      <c r="LI147" s="73"/>
      <c r="LK147" s="74"/>
      <c r="LL147" s="49"/>
      <c r="LO147" s="75"/>
      <c r="LP147" s="75"/>
      <c r="LQ147" s="76"/>
      <c r="LR147" s="75"/>
      <c r="LS147" s="77"/>
      <c r="LT147" s="82"/>
      <c r="LU147" s="82"/>
      <c r="LV147" s="79"/>
      <c r="LW147" s="80"/>
      <c r="LX147" s="80"/>
      <c r="LY147" s="80"/>
      <c r="LZ147" s="80"/>
      <c r="MA147" s="80"/>
      <c r="MB147" s="80"/>
      <c r="MC147" s="80"/>
      <c r="MD147" s="80"/>
      <c r="ME147" s="80"/>
      <c r="MF147" s="80"/>
      <c r="MG147" s="80"/>
      <c r="MH147" s="80"/>
      <c r="MI147" s="80"/>
      <c r="MJ147" s="80"/>
      <c r="MK147" s="80"/>
      <c r="ML147" s="80"/>
      <c r="MM147" s="80"/>
      <c r="MN147" s="80"/>
      <c r="MO147" s="80"/>
      <c r="MP147" s="80"/>
      <c r="MQ147" s="80"/>
      <c r="MR147" s="80"/>
      <c r="MS147" s="80"/>
      <c r="MT147" s="80"/>
      <c r="MU147" s="80"/>
      <c r="MV147" s="80"/>
      <c r="MW147" s="80"/>
      <c r="MX147" s="80"/>
      <c r="MY147" s="80"/>
      <c r="MZ147" s="80"/>
      <c r="NA147" s="80"/>
    </row>
    <row r="148" spans="1:449" ht="18" customHeight="1" x14ac:dyDescent="0.25">
      <c r="A148" s="169" t="s">
        <v>258</v>
      </c>
      <c r="B148" s="152" t="s">
        <v>93</v>
      </c>
      <c r="C148" s="152" t="str">
        <f t="shared" si="97"/>
        <v>Base Cab: Cooktop 2 Drawer (30")</v>
      </c>
      <c r="D148" s="121" t="s">
        <v>259</v>
      </c>
      <c r="E148" s="153" t="s">
        <v>202</v>
      </c>
      <c r="F148" s="303" t="s">
        <v>258</v>
      </c>
      <c r="G148" s="261">
        <f>ROUND(FD148/Prices!$B$27,0)</f>
        <v>564</v>
      </c>
      <c r="H148" s="71">
        <f>G148*Prices!$B$6+G148</f>
        <v>648.6</v>
      </c>
      <c r="I148" s="71">
        <f>ROUND(FF148/Prices!$B$27,0)</f>
        <v>609</v>
      </c>
      <c r="J148" s="71">
        <f>I148*Prices!$B$6+I148</f>
        <v>700.35</v>
      </c>
      <c r="K148" s="71">
        <f>ROUND(FH148/Prices!$B$27,0)</f>
        <v>624</v>
      </c>
      <c r="L148" s="71">
        <f>K148*Prices!$B$6+K148</f>
        <v>717.6</v>
      </c>
      <c r="M148" s="71">
        <f>ROUND(FJ148/Prices!$B$27,0)</f>
        <v>653</v>
      </c>
      <c r="N148" s="71">
        <f>M148*Prices!$B$6+M148</f>
        <v>750.95</v>
      </c>
      <c r="O148" s="71">
        <f>ROUND(FL148/Prices!$B$27,0)</f>
        <v>668</v>
      </c>
      <c r="P148" s="71">
        <f>O148*Prices!$B$6+O148</f>
        <v>768.2</v>
      </c>
      <c r="Q148" s="71">
        <f>ROUND(FN148/Prices!$B$27,0)</f>
        <v>705</v>
      </c>
      <c r="R148" s="71">
        <f>Q148*Prices!$B$6+Q148</f>
        <v>810.75</v>
      </c>
      <c r="S148" s="71">
        <f>ROUND(FP148/Prices!$B$27,0)</f>
        <v>735</v>
      </c>
      <c r="T148" s="71">
        <f>S148*Prices!$B$6+S148</f>
        <v>845.25</v>
      </c>
      <c r="U148" s="71">
        <f>ROUND(FR148/Prices!$B$27,0)</f>
        <v>839</v>
      </c>
      <c r="V148" s="71">
        <f>U148*Prices!$B$6+U148</f>
        <v>964.85</v>
      </c>
      <c r="W148" s="55"/>
      <c r="X148" s="55"/>
      <c r="Y148" s="55"/>
      <c r="Z148" s="55"/>
      <c r="AA148" s="55"/>
      <c r="AB148" s="71">
        <f>ROUND(HD148/Prices!$B$27,0)</f>
        <v>526</v>
      </c>
      <c r="AC148" s="71">
        <f>AB148*Prices!$B$6+AB148</f>
        <v>604.9</v>
      </c>
      <c r="AD148" s="71">
        <f>ROUND(HF148/Prices!$B$27,0)</f>
        <v>571</v>
      </c>
      <c r="AE148" s="71">
        <f>AD148*Prices!$B$6+AD148</f>
        <v>656.65</v>
      </c>
      <c r="AF148" s="71">
        <f>ROUND(HH148/Prices!$B$27,0)</f>
        <v>586</v>
      </c>
      <c r="AG148" s="71">
        <f>AF148*Prices!$B$6+AF148</f>
        <v>673.9</v>
      </c>
      <c r="AH148" s="71">
        <f>ROUND(HJ148/Prices!$B$27,0)</f>
        <v>615</v>
      </c>
      <c r="AI148" s="71">
        <f>AH148*Prices!$B$6+AH148</f>
        <v>707.25</v>
      </c>
      <c r="AJ148" s="71">
        <f>ROUND(HL148/Prices!$B$27,0)</f>
        <v>630</v>
      </c>
      <c r="AK148" s="71">
        <f>AJ148*Prices!$B$6+AJ148</f>
        <v>724.5</v>
      </c>
      <c r="AL148" s="71">
        <f>ROUND(HN148/Prices!$B$27,0)</f>
        <v>667</v>
      </c>
      <c r="AM148" s="71">
        <f>AL148*Prices!$B$6+AL148</f>
        <v>767.05</v>
      </c>
      <c r="AN148" s="71">
        <f>ROUND(HP148/Prices!$B$27,0)</f>
        <v>697</v>
      </c>
      <c r="AO148" s="71">
        <f>AN148*Prices!$B$6+AN148</f>
        <v>801.55</v>
      </c>
      <c r="AP148" s="71">
        <f>ROUND(HR148/Prices!$B$27,0)</f>
        <v>801</v>
      </c>
      <c r="AQ148" s="71">
        <f>AP148*Prices!$B$6+AP148</f>
        <v>921.15</v>
      </c>
      <c r="AW148" s="71">
        <f t="shared" si="130"/>
        <v>526</v>
      </c>
      <c r="AX148" s="71">
        <f t="shared" si="130"/>
        <v>604.9</v>
      </c>
      <c r="AY148" s="71">
        <f t="shared" si="124"/>
        <v>571</v>
      </c>
      <c r="AZ148" s="71">
        <f t="shared" si="124"/>
        <v>656.65</v>
      </c>
      <c r="BA148" s="71">
        <f t="shared" si="124"/>
        <v>586</v>
      </c>
      <c r="BB148" s="71">
        <f t="shared" si="124"/>
        <v>673.9</v>
      </c>
      <c r="BC148" s="71">
        <f t="shared" si="124"/>
        <v>615</v>
      </c>
      <c r="BD148" s="71">
        <f t="shared" si="124"/>
        <v>707.25</v>
      </c>
      <c r="BE148" s="71">
        <f t="shared" si="124"/>
        <v>630</v>
      </c>
      <c r="BF148" s="71">
        <f t="shared" si="124"/>
        <v>724.5</v>
      </c>
      <c r="BG148" s="71">
        <f t="shared" si="124"/>
        <v>667</v>
      </c>
      <c r="BH148" s="71">
        <f t="shared" si="110"/>
        <v>767.05</v>
      </c>
      <c r="BI148" s="71">
        <f t="shared" si="110"/>
        <v>697</v>
      </c>
      <c r="BJ148" s="71">
        <f t="shared" si="110"/>
        <v>801.55</v>
      </c>
      <c r="BK148" s="71">
        <f t="shared" si="110"/>
        <v>801</v>
      </c>
      <c r="BL148" s="71">
        <f t="shared" si="110"/>
        <v>921.15</v>
      </c>
      <c r="BM148" s="55"/>
      <c r="BN148" s="72"/>
      <c r="BO148" s="72"/>
      <c r="BP148" s="72"/>
      <c r="BQ148" s="72"/>
      <c r="BR148" s="72"/>
      <c r="BS148" s="72"/>
      <c r="BT148" s="55"/>
      <c r="BU148" s="71">
        <f>ROUND(JE148/Prices!$B$27,0)</f>
        <v>865</v>
      </c>
      <c r="BV148" s="71">
        <f>BU148*Prices!$B$6+BU148</f>
        <v>994.75</v>
      </c>
      <c r="BW148" s="71">
        <f>ROUND(JG148/Prices!$B$27,0)</f>
        <v>910</v>
      </c>
      <c r="BX148" s="71">
        <f>BW148*Prices!$B$6+BW148</f>
        <v>1046.5</v>
      </c>
      <c r="BY148" s="71">
        <f>ROUND(JI148/Prices!$B$27,0)</f>
        <v>925</v>
      </c>
      <c r="BZ148" s="71">
        <f>BY148*Prices!$B$6+BY148</f>
        <v>1063.75</v>
      </c>
      <c r="CA148" s="71">
        <f>ROUND(JK148/Prices!$B$27,0)</f>
        <v>955</v>
      </c>
      <c r="CB148" s="71">
        <f>CA148*Prices!$B$6+CA148</f>
        <v>1098.25</v>
      </c>
      <c r="CC148" s="71">
        <f>ROUND(JM148/Prices!$B$27,0)</f>
        <v>970</v>
      </c>
      <c r="CD148" s="71">
        <f>CC148*Prices!$B$6+CC148</f>
        <v>1115.5</v>
      </c>
      <c r="CE148" s="71">
        <f>ROUND(JO148/Prices!$B$27,0)</f>
        <v>1007</v>
      </c>
      <c r="CF148" s="71">
        <f>CE148*Prices!$B$6+CE148</f>
        <v>1158.05</v>
      </c>
      <c r="CG148" s="71">
        <f>ROUND(JQ148/Prices!$B$27,0)</f>
        <v>1037</v>
      </c>
      <c r="CH148" s="71">
        <f>CG148*Prices!$B$6+CG148</f>
        <v>1192.55</v>
      </c>
      <c r="CI148" s="71">
        <f>ROUND(JS148/Prices!$B$27,0)</f>
        <v>1141</v>
      </c>
      <c r="CJ148" s="71">
        <f>CI148*Prices!$B$6+CI148</f>
        <v>1312.15</v>
      </c>
      <c r="CK148" s="55"/>
      <c r="CL148" s="55"/>
      <c r="CM148" s="55"/>
      <c r="CN148" s="55"/>
      <c r="CO148" s="55"/>
      <c r="CP148" s="71">
        <f>ROUND(LW148/Prices!$B$27,0)</f>
        <v>827</v>
      </c>
      <c r="CQ148" s="71">
        <f>CP148*Prices!$B$6+CP148</f>
        <v>951.05</v>
      </c>
      <c r="CR148" s="71">
        <f>ROUND(LY148/Prices!$B$27,0)</f>
        <v>872</v>
      </c>
      <c r="CS148" s="71">
        <f>CR148*Prices!$B$6+CR148</f>
        <v>1002.8</v>
      </c>
      <c r="CT148" s="71">
        <f>ROUND(MA148/Prices!$B$27,0)</f>
        <v>887</v>
      </c>
      <c r="CU148" s="71">
        <f>CT148*Prices!$B$6+CT148</f>
        <v>1020.05</v>
      </c>
      <c r="CV148" s="71">
        <f>ROUND(MC148/Prices!$B$27,0)</f>
        <v>917</v>
      </c>
      <c r="CW148" s="71">
        <f>CV148*Prices!$B$6+CV148</f>
        <v>1054.55</v>
      </c>
      <c r="CX148" s="71">
        <f>ROUND(ME148/Prices!$B$27,0)</f>
        <v>932</v>
      </c>
      <c r="CY148" s="71">
        <f>CX148*Prices!$B$6+CX148</f>
        <v>1071.8</v>
      </c>
      <c r="CZ148" s="71">
        <f>ROUND(MG148/Prices!$B$27,0)</f>
        <v>969</v>
      </c>
      <c r="DA148" s="71">
        <f>CZ148*Prices!$B$6+CZ148</f>
        <v>1114.3499999999999</v>
      </c>
      <c r="DB148" s="71">
        <f>ROUND(MI148/Prices!$B$27,0)</f>
        <v>999</v>
      </c>
      <c r="DC148" s="71">
        <f>DB148*Prices!$B$6+DB148</f>
        <v>1148.8499999999999</v>
      </c>
      <c r="DD148" s="71">
        <f>ROUND(MK148/Prices!$B$27,0)</f>
        <v>1103</v>
      </c>
      <c r="DE148" s="71">
        <f>DD148*Prices!$B$6+DD148</f>
        <v>1268.45</v>
      </c>
      <c r="DK148" s="71">
        <f t="shared" si="131"/>
        <v>827</v>
      </c>
      <c r="DL148" s="71">
        <f t="shared" si="131"/>
        <v>951.05</v>
      </c>
      <c r="DM148" s="71">
        <f t="shared" si="125"/>
        <v>872</v>
      </c>
      <c r="DN148" s="71">
        <f t="shared" si="125"/>
        <v>1002.8</v>
      </c>
      <c r="DO148" s="71">
        <f t="shared" si="125"/>
        <v>887</v>
      </c>
      <c r="DP148" s="71">
        <f t="shared" si="125"/>
        <v>1020.05</v>
      </c>
      <c r="DQ148" s="71">
        <f t="shared" si="125"/>
        <v>917</v>
      </c>
      <c r="DR148" s="71">
        <f t="shared" si="125"/>
        <v>1054.55</v>
      </c>
      <c r="DS148" s="71">
        <f t="shared" si="125"/>
        <v>932</v>
      </c>
      <c r="DT148" s="71">
        <f t="shared" si="125"/>
        <v>1071.8</v>
      </c>
      <c r="DU148" s="71">
        <f t="shared" si="125"/>
        <v>969</v>
      </c>
      <c r="DV148" s="71">
        <f t="shared" si="111"/>
        <v>1114.3499999999999</v>
      </c>
      <c r="DW148" s="71">
        <f t="shared" si="111"/>
        <v>999</v>
      </c>
      <c r="DX148" s="71">
        <f t="shared" si="111"/>
        <v>1148.8499999999999</v>
      </c>
      <c r="DY148" s="71">
        <f t="shared" si="111"/>
        <v>1103</v>
      </c>
      <c r="DZ148" s="71">
        <f t="shared" si="111"/>
        <v>1268.45</v>
      </c>
      <c r="EA148" s="55"/>
      <c r="EB148" s="55"/>
      <c r="EC148" s="72"/>
      <c r="ED148" s="72"/>
      <c r="EE148" s="72"/>
      <c r="EF148" s="72"/>
      <c r="EG148" s="72"/>
      <c r="EH148" s="72"/>
      <c r="EI148" s="55"/>
      <c r="EJ148" s="55"/>
      <c r="EK148" s="55"/>
      <c r="EL148" s="55"/>
      <c r="EM148" s="55"/>
      <c r="EN148" s="55"/>
      <c r="EO148" s="73"/>
      <c r="EP148" s="73"/>
      <c r="ER148" s="74">
        <v>25.5</v>
      </c>
      <c r="ES148" s="49">
        <v>30</v>
      </c>
      <c r="ET148" s="55">
        <f>ES148/12</f>
        <v>2.5</v>
      </c>
      <c r="EU148" s="55">
        <f t="shared" si="132"/>
        <v>6.25</v>
      </c>
      <c r="EV148" s="75">
        <v>2</v>
      </c>
      <c r="EX148" s="76">
        <v>3</v>
      </c>
      <c r="EY148" s="75">
        <v>24.5</v>
      </c>
      <c r="EZ148" s="77">
        <f>(EY148*1.2)*(Prices!$B$5/32)</f>
        <v>36.75</v>
      </c>
      <c r="FA148" s="82">
        <f>(EY148*1.3)*(Prices!$B$4/32)</f>
        <v>79.625</v>
      </c>
      <c r="FB148" s="82">
        <f>EV148*Prices!$B$2+EW148*Prices!$B$3</f>
        <v>80</v>
      </c>
      <c r="FC148" s="79">
        <f>EU148*Prices!$B$9</f>
        <v>37.5</v>
      </c>
      <c r="FD148" s="80">
        <f t="shared" si="59"/>
        <v>236.875</v>
      </c>
      <c r="FE148" s="80">
        <f>EU148*Prices!$B$10</f>
        <v>56.25</v>
      </c>
      <c r="FF148" s="80">
        <f t="shared" si="60"/>
        <v>255.625</v>
      </c>
      <c r="FG148" s="80">
        <f>EU148*Prices!$B$11</f>
        <v>62.5</v>
      </c>
      <c r="FH148" s="80">
        <f t="shared" si="61"/>
        <v>261.875</v>
      </c>
      <c r="FI148" s="80">
        <f>EU148*Prices!$B$12</f>
        <v>75</v>
      </c>
      <c r="FJ148" s="80">
        <f t="shared" si="62"/>
        <v>274.375</v>
      </c>
      <c r="FK148" s="80">
        <f>EU148*Prices!$B$13</f>
        <v>81.25</v>
      </c>
      <c r="FL148" s="80">
        <f t="shared" si="63"/>
        <v>280.625</v>
      </c>
      <c r="FM148" s="80">
        <f>EU148*Prices!$B$14</f>
        <v>96.875</v>
      </c>
      <c r="FN148" s="80">
        <f t="shared" si="64"/>
        <v>296.25</v>
      </c>
      <c r="FO148" s="80">
        <f>EU148*Prices!$B$15</f>
        <v>109.375</v>
      </c>
      <c r="FP148" s="80">
        <f t="shared" si="65"/>
        <v>308.75</v>
      </c>
      <c r="FQ148" s="80">
        <f>EU148*Prices!$B$16</f>
        <v>153.125</v>
      </c>
      <c r="FR148" s="80">
        <f t="shared" si="66"/>
        <v>352.5</v>
      </c>
      <c r="FS148" s="80">
        <f>EU148*Prices!$B$17</f>
        <v>0</v>
      </c>
      <c r="FT148" s="80"/>
      <c r="FU148" s="80"/>
      <c r="FV148" s="80"/>
      <c r="FW148" s="80"/>
      <c r="FX148" s="80"/>
      <c r="FY148" s="80"/>
      <c r="FZ148" s="80"/>
      <c r="GA148" s="80"/>
      <c r="GB148" s="80"/>
      <c r="GC148" s="80"/>
      <c r="GD148" s="80"/>
      <c r="GE148" s="80"/>
      <c r="GF148" s="80"/>
      <c r="GG148" s="80"/>
      <c r="GH148" s="80"/>
      <c r="GP148" s="73"/>
      <c r="GR148" s="74">
        <v>25.5</v>
      </c>
      <c r="GS148" s="49">
        <v>30</v>
      </c>
      <c r="GT148" s="55">
        <f>GS148/12</f>
        <v>2.5</v>
      </c>
      <c r="GU148" s="55">
        <f t="shared" si="133"/>
        <v>6.25</v>
      </c>
      <c r="GV148" s="75">
        <v>2</v>
      </c>
      <c r="GW148" s="75"/>
      <c r="GX148" s="76">
        <v>3</v>
      </c>
      <c r="GY148" s="75">
        <v>24.5</v>
      </c>
      <c r="GZ148" s="77">
        <f>(GY148*1.2)*(Prices!$B$5/32)</f>
        <v>36.75</v>
      </c>
      <c r="HA148" s="82">
        <f>(GY148*1.3)*(Prices!$C$4/32)</f>
        <v>63.7</v>
      </c>
      <c r="HB148" s="82">
        <f>GV148*Prices!$B$2+GW148*Prices!$B$3</f>
        <v>80</v>
      </c>
      <c r="HC148" s="79">
        <f>GU148*Prices!$B$9</f>
        <v>37.5</v>
      </c>
      <c r="HD148" s="80">
        <f t="shared" si="69"/>
        <v>220.95</v>
      </c>
      <c r="HE148" s="80">
        <f>GU148*Prices!$B$10</f>
        <v>56.25</v>
      </c>
      <c r="HF148" s="80">
        <f t="shared" si="70"/>
        <v>239.7</v>
      </c>
      <c r="HG148" s="80">
        <f>GU148*Prices!$B$11</f>
        <v>62.5</v>
      </c>
      <c r="HH148" s="80">
        <f t="shared" si="71"/>
        <v>245.95</v>
      </c>
      <c r="HI148" s="80">
        <f>GU148*Prices!$B$12</f>
        <v>75</v>
      </c>
      <c r="HJ148" s="80">
        <f t="shared" si="72"/>
        <v>258.45</v>
      </c>
      <c r="HK148" s="80">
        <f>GU148*Prices!$B$13</f>
        <v>81.25</v>
      </c>
      <c r="HL148" s="80">
        <f t="shared" si="73"/>
        <v>264.7</v>
      </c>
      <c r="HM148" s="80">
        <f>GU148*Prices!$B$14</f>
        <v>96.875</v>
      </c>
      <c r="HN148" s="80">
        <f t="shared" si="74"/>
        <v>280.32499999999999</v>
      </c>
      <c r="HO148" s="80">
        <f>GU148*Prices!$B$15</f>
        <v>109.375</v>
      </c>
      <c r="HP148" s="80">
        <f t="shared" si="75"/>
        <v>292.82499999999999</v>
      </c>
      <c r="HQ148" s="80">
        <f>GU148*Prices!$B$16</f>
        <v>153.125</v>
      </c>
      <c r="HR148" s="80">
        <f t="shared" si="76"/>
        <v>336.57499999999999</v>
      </c>
      <c r="HS148" s="80">
        <f>GU148*Prices!$B$17</f>
        <v>0</v>
      </c>
      <c r="HT148" s="80"/>
      <c r="HU148" s="80"/>
      <c r="HV148" s="80"/>
      <c r="HW148" s="80"/>
      <c r="HX148" s="80"/>
      <c r="HY148" s="80"/>
      <c r="HZ148" s="80"/>
      <c r="IA148" s="80"/>
      <c r="IB148" s="80"/>
      <c r="IC148" s="80"/>
      <c r="ID148" s="80"/>
      <c r="IE148" s="80"/>
      <c r="IF148" s="80"/>
      <c r="IG148" s="80"/>
      <c r="IH148" s="80"/>
      <c r="IP148" s="73"/>
      <c r="IQ148" s="73"/>
      <c r="IS148" s="74">
        <v>25.5</v>
      </c>
      <c r="IT148" s="49">
        <v>30</v>
      </c>
      <c r="IU148" s="55">
        <f>IT148/12</f>
        <v>2.5</v>
      </c>
      <c r="IV148" s="55">
        <f t="shared" si="134"/>
        <v>6.25</v>
      </c>
      <c r="IW148" s="75">
        <v>2</v>
      </c>
      <c r="IX148" s="75"/>
      <c r="IY148" s="76">
        <f t="shared" si="118"/>
        <v>129.58000000000001</v>
      </c>
      <c r="IZ148" s="75">
        <v>24.5</v>
      </c>
      <c r="JA148" s="77">
        <f>(IZ148*1.2)*(Prices!$B$5/32)</f>
        <v>36.75</v>
      </c>
      <c r="JB148" s="82">
        <f>(IZ148*1.3)*(Prices!$B$4/32)</f>
        <v>79.625</v>
      </c>
      <c r="JC148" s="82">
        <f>IW148*Prices!$B$2+IX148*Prices!$B$3</f>
        <v>80</v>
      </c>
      <c r="JD148" s="79">
        <f>IV148*Prices!$B$9</f>
        <v>37.5</v>
      </c>
      <c r="JE148" s="80">
        <f t="shared" si="79"/>
        <v>363.45500000000004</v>
      </c>
      <c r="JF148" s="80">
        <f>IV148*Prices!$B$10</f>
        <v>56.25</v>
      </c>
      <c r="JG148" s="80">
        <f t="shared" si="80"/>
        <v>382.20500000000004</v>
      </c>
      <c r="JH148" s="80">
        <f>IV148*Prices!$B$11</f>
        <v>62.5</v>
      </c>
      <c r="JI148" s="80">
        <f t="shared" si="81"/>
        <v>388.45500000000004</v>
      </c>
      <c r="JJ148" s="80">
        <f>IV148*Prices!$B$12</f>
        <v>75</v>
      </c>
      <c r="JK148" s="80">
        <f t="shared" si="82"/>
        <v>400.95500000000004</v>
      </c>
      <c r="JL148" s="80">
        <f>IV148*Prices!$B$13</f>
        <v>81.25</v>
      </c>
      <c r="JM148" s="80">
        <f t="shared" si="83"/>
        <v>407.20500000000004</v>
      </c>
      <c r="JN148" s="80">
        <f>IV148*Prices!$B$14</f>
        <v>96.875</v>
      </c>
      <c r="JO148" s="80">
        <f t="shared" si="84"/>
        <v>422.83000000000004</v>
      </c>
      <c r="JP148" s="80">
        <f>IV148*Prices!$B$15</f>
        <v>109.375</v>
      </c>
      <c r="JQ148" s="80">
        <f t="shared" si="85"/>
        <v>435.33000000000004</v>
      </c>
      <c r="JR148" s="80">
        <f>IV148*Prices!$B$16</f>
        <v>153.125</v>
      </c>
      <c r="JS148" s="80">
        <f t="shared" si="86"/>
        <v>479.08000000000004</v>
      </c>
      <c r="JT148" s="80">
        <f>IV148*Prices!$B$17</f>
        <v>0</v>
      </c>
      <c r="JU148" s="80"/>
      <c r="JV148" s="80"/>
      <c r="JW148" s="80"/>
      <c r="JX148" s="80"/>
      <c r="JY148" s="80"/>
      <c r="JZ148" s="80"/>
      <c r="KA148" s="80"/>
      <c r="KB148" s="80"/>
      <c r="KC148" s="80"/>
      <c r="KD148" s="80"/>
      <c r="KE148" s="80"/>
      <c r="KF148" s="80"/>
      <c r="KG148" s="80"/>
      <c r="KH148" s="80"/>
      <c r="KI148" s="80"/>
      <c r="KJ148" s="80"/>
      <c r="KK148" s="80"/>
      <c r="KL148" s="80"/>
      <c r="KM148" s="80"/>
      <c r="KN148" s="80"/>
      <c r="KO148" s="80"/>
      <c r="KP148" s="80"/>
      <c r="KQ148" s="80"/>
      <c r="KR148" s="80"/>
      <c r="KS148" s="80"/>
      <c r="KT148" s="80"/>
      <c r="KU148" s="80"/>
      <c r="KV148" s="80"/>
      <c r="KW148" s="80"/>
      <c r="KX148" s="80"/>
      <c r="KY148" s="80"/>
      <c r="KZ148" s="80"/>
      <c r="LA148" s="197">
        <v>0</v>
      </c>
      <c r="LB148" s="200">
        <v>2</v>
      </c>
      <c r="LC148" s="82">
        <f t="shared" si="99"/>
        <v>59.16</v>
      </c>
      <c r="LD148" s="82">
        <f t="shared" si="100"/>
        <v>78.540000000000006</v>
      </c>
      <c r="LE148" s="82">
        <f t="shared" si="101"/>
        <v>13.75</v>
      </c>
      <c r="LF148" s="82">
        <f t="shared" si="102"/>
        <v>45.41</v>
      </c>
      <c r="LG148" s="80">
        <f t="shared" si="103"/>
        <v>64.790000000000006</v>
      </c>
      <c r="LH148" s="234">
        <f t="shared" si="104"/>
        <v>129.58000000000001</v>
      </c>
      <c r="LI148" s="73"/>
      <c r="LK148" s="74">
        <v>25.5</v>
      </c>
      <c r="LL148" s="49">
        <v>30</v>
      </c>
      <c r="LM148" s="55">
        <f>LL148/12</f>
        <v>2.5</v>
      </c>
      <c r="LN148" s="55">
        <f t="shared" si="135"/>
        <v>6.25</v>
      </c>
      <c r="LO148" s="75">
        <v>2</v>
      </c>
      <c r="LP148" s="75"/>
      <c r="LQ148" s="76">
        <f t="shared" si="119"/>
        <v>129.58000000000001</v>
      </c>
      <c r="LR148" s="75">
        <v>24.5</v>
      </c>
      <c r="LS148" s="77">
        <f>(LR148*1.2)*(Prices!$B$5/32)</f>
        <v>36.75</v>
      </c>
      <c r="LT148" s="82">
        <f>(LR148*1.3)*(Prices!$C$4/32)</f>
        <v>63.7</v>
      </c>
      <c r="LU148" s="82">
        <f>LO148*Prices!$B$2+LP148*Prices!$B$3</f>
        <v>80</v>
      </c>
      <c r="LV148" s="79">
        <f>LN148*Prices!$B$9</f>
        <v>37.5</v>
      </c>
      <c r="LW148" s="80">
        <f t="shared" si="89"/>
        <v>347.53</v>
      </c>
      <c r="LX148" s="80">
        <f>LN148*Prices!$B$10</f>
        <v>56.25</v>
      </c>
      <c r="LY148" s="80">
        <f t="shared" si="90"/>
        <v>366.28</v>
      </c>
      <c r="LZ148" s="80">
        <f>LN148*Prices!$B$11</f>
        <v>62.5</v>
      </c>
      <c r="MA148" s="80">
        <f t="shared" si="91"/>
        <v>372.53</v>
      </c>
      <c r="MB148" s="80">
        <f>LN148*Prices!$B$12</f>
        <v>75</v>
      </c>
      <c r="MC148" s="80">
        <f t="shared" si="92"/>
        <v>385.03</v>
      </c>
      <c r="MD148" s="80">
        <f>LN148*Prices!$B$13</f>
        <v>81.25</v>
      </c>
      <c r="ME148" s="80">
        <f t="shared" si="93"/>
        <v>391.28</v>
      </c>
      <c r="MF148" s="80">
        <f>LN148*Prices!$B$14</f>
        <v>96.875</v>
      </c>
      <c r="MG148" s="80">
        <f t="shared" si="94"/>
        <v>406.90499999999997</v>
      </c>
      <c r="MH148" s="80">
        <f>LN148*Prices!$B$15</f>
        <v>109.375</v>
      </c>
      <c r="MI148" s="80">
        <f t="shared" si="95"/>
        <v>419.40499999999997</v>
      </c>
      <c r="MJ148" s="80">
        <f>LN148*Prices!$B$16</f>
        <v>153.125</v>
      </c>
      <c r="MK148" s="80">
        <f t="shared" si="96"/>
        <v>463.15499999999997</v>
      </c>
      <c r="ML148" s="80">
        <f>LN148*Prices!$B$17</f>
        <v>0</v>
      </c>
      <c r="MM148" s="80"/>
      <c r="MN148" s="80"/>
      <c r="MO148" s="80"/>
      <c r="MP148" s="80"/>
      <c r="MQ148" s="80"/>
      <c r="MR148" s="80"/>
      <c r="MS148" s="80"/>
      <c r="MT148" s="80"/>
      <c r="MU148" s="80"/>
      <c r="MV148" s="80"/>
      <c r="MW148" s="80"/>
      <c r="MX148" s="80"/>
      <c r="MY148" s="80"/>
      <c r="MZ148" s="80"/>
      <c r="NA148" s="80"/>
    </row>
    <row r="149" spans="1:449" ht="18" customHeight="1" x14ac:dyDescent="0.25">
      <c r="A149" s="171" t="s">
        <v>260</v>
      </c>
      <c r="B149" s="69" t="s">
        <v>93</v>
      </c>
      <c r="C149" s="69" t="str">
        <f t="shared" si="97"/>
        <v>Base Cab: Cooktop 2 Drawer (36")</v>
      </c>
      <c r="D149" s="70" t="s">
        <v>259</v>
      </c>
      <c r="E149" s="68" t="s">
        <v>204</v>
      </c>
      <c r="F149" s="268" t="s">
        <v>260</v>
      </c>
      <c r="G149" s="261">
        <f>ROUND(FD149/Prices!$B$27,0)</f>
        <v>616</v>
      </c>
      <c r="H149" s="71">
        <f>G149*Prices!$B$6+G149</f>
        <v>708.4</v>
      </c>
      <c r="I149" s="71">
        <f>ROUND(FF149/Prices!$B$27,0)</f>
        <v>669</v>
      </c>
      <c r="J149" s="71">
        <f>I149*Prices!$B$6+I149</f>
        <v>769.35</v>
      </c>
      <c r="K149" s="71">
        <f>ROUND(FH149/Prices!$B$27,0)</f>
        <v>687</v>
      </c>
      <c r="L149" s="71">
        <f>K149*Prices!$B$6+K149</f>
        <v>790.05</v>
      </c>
      <c r="M149" s="71">
        <f>ROUND(FJ149/Prices!$B$27,0)</f>
        <v>723</v>
      </c>
      <c r="N149" s="71">
        <f>M149*Prices!$B$6+M149</f>
        <v>831.45</v>
      </c>
      <c r="O149" s="71">
        <f>ROUND(FL149/Prices!$B$27,0)</f>
        <v>741</v>
      </c>
      <c r="P149" s="71">
        <f>O149*Prices!$B$6+O149</f>
        <v>852.15</v>
      </c>
      <c r="Q149" s="71">
        <f>ROUND(FN149/Prices!$B$27,0)</f>
        <v>785</v>
      </c>
      <c r="R149" s="71">
        <f>Q149*Prices!$B$6+Q149</f>
        <v>902.75</v>
      </c>
      <c r="S149" s="71">
        <f>ROUND(FP149/Prices!$B$27,0)</f>
        <v>821</v>
      </c>
      <c r="T149" s="71">
        <f>S149*Prices!$B$6+S149</f>
        <v>944.15</v>
      </c>
      <c r="U149" s="71">
        <f>ROUND(FR149/Prices!$B$27,0)</f>
        <v>946</v>
      </c>
      <c r="V149" s="71">
        <f>U149*Prices!$B$6+U149</f>
        <v>1087.9000000000001</v>
      </c>
      <c r="W149" s="55"/>
      <c r="X149" s="55"/>
      <c r="Y149" s="55"/>
      <c r="Z149" s="55"/>
      <c r="AA149" s="55"/>
      <c r="AB149" s="71">
        <f>ROUND(HD149/Prices!$B$27,0)</f>
        <v>573</v>
      </c>
      <c r="AC149" s="71">
        <f>AB149*Prices!$B$6+AB149</f>
        <v>658.95</v>
      </c>
      <c r="AD149" s="71">
        <f>ROUND(HF149/Prices!$B$27,0)</f>
        <v>627</v>
      </c>
      <c r="AE149" s="71">
        <f>AD149*Prices!$B$6+AD149</f>
        <v>721.05</v>
      </c>
      <c r="AF149" s="71">
        <f>ROUND(HH149/Prices!$B$27,0)</f>
        <v>645</v>
      </c>
      <c r="AG149" s="71">
        <f>AF149*Prices!$B$6+AF149</f>
        <v>741.75</v>
      </c>
      <c r="AH149" s="71">
        <f>ROUND(HJ149/Prices!$B$27,0)</f>
        <v>680</v>
      </c>
      <c r="AI149" s="71">
        <f>AH149*Prices!$B$6+AH149</f>
        <v>782</v>
      </c>
      <c r="AJ149" s="71">
        <f>ROUND(HL149/Prices!$B$27,0)</f>
        <v>698</v>
      </c>
      <c r="AK149" s="71">
        <f>AJ149*Prices!$B$6+AJ149</f>
        <v>802.7</v>
      </c>
      <c r="AL149" s="71">
        <f>ROUND(HN149/Prices!$B$27,0)</f>
        <v>743</v>
      </c>
      <c r="AM149" s="71">
        <f>AL149*Prices!$B$6+AL149</f>
        <v>854.45</v>
      </c>
      <c r="AN149" s="71">
        <f>ROUND(HP149/Prices!$B$27,0)</f>
        <v>779</v>
      </c>
      <c r="AO149" s="71">
        <f>AN149*Prices!$B$6+AN149</f>
        <v>895.85</v>
      </c>
      <c r="AP149" s="71">
        <f>ROUND(HR149/Prices!$B$27,0)</f>
        <v>904</v>
      </c>
      <c r="AQ149" s="71">
        <f>AP149*Prices!$B$6+AP149</f>
        <v>1039.5999999999999</v>
      </c>
      <c r="AW149" s="71">
        <f t="shared" si="130"/>
        <v>573</v>
      </c>
      <c r="AX149" s="71">
        <f t="shared" si="130"/>
        <v>658.95</v>
      </c>
      <c r="AY149" s="71">
        <f t="shared" si="124"/>
        <v>627</v>
      </c>
      <c r="AZ149" s="71">
        <f t="shared" si="124"/>
        <v>721.05</v>
      </c>
      <c r="BA149" s="71">
        <f t="shared" si="124"/>
        <v>645</v>
      </c>
      <c r="BB149" s="71">
        <f t="shared" si="124"/>
        <v>741.75</v>
      </c>
      <c r="BC149" s="71">
        <f t="shared" si="124"/>
        <v>680</v>
      </c>
      <c r="BD149" s="71">
        <f t="shared" si="124"/>
        <v>782</v>
      </c>
      <c r="BE149" s="71">
        <f t="shared" si="124"/>
        <v>698</v>
      </c>
      <c r="BF149" s="71">
        <f t="shared" si="124"/>
        <v>802.7</v>
      </c>
      <c r="BG149" s="71">
        <f t="shared" si="124"/>
        <v>743</v>
      </c>
      <c r="BH149" s="71">
        <f t="shared" si="110"/>
        <v>854.45</v>
      </c>
      <c r="BI149" s="71">
        <f t="shared" si="110"/>
        <v>779</v>
      </c>
      <c r="BJ149" s="71">
        <f t="shared" si="110"/>
        <v>895.85</v>
      </c>
      <c r="BK149" s="71">
        <f t="shared" si="110"/>
        <v>904</v>
      </c>
      <c r="BL149" s="71">
        <f t="shared" si="110"/>
        <v>1039.5999999999999</v>
      </c>
      <c r="BM149" s="55"/>
      <c r="BN149" s="72"/>
      <c r="BO149" s="72"/>
      <c r="BP149" s="72"/>
      <c r="BQ149" s="72"/>
      <c r="BR149" s="72"/>
      <c r="BS149" s="72"/>
      <c r="BT149" s="55"/>
      <c r="BU149" s="71">
        <f>ROUND(JE149/Prices!$B$27,0)</f>
        <v>948</v>
      </c>
      <c r="BV149" s="71">
        <f>BU149*Prices!$B$6+BU149</f>
        <v>1090.2</v>
      </c>
      <c r="BW149" s="71">
        <f>ROUND(JG149/Prices!$B$27,0)</f>
        <v>1002</v>
      </c>
      <c r="BX149" s="71">
        <f>BW149*Prices!$B$6+BW149</f>
        <v>1152.3</v>
      </c>
      <c r="BY149" s="71">
        <f>ROUND(JI149/Prices!$B$27,0)</f>
        <v>1019</v>
      </c>
      <c r="BZ149" s="71">
        <f>BY149*Prices!$B$6+BY149</f>
        <v>1171.8499999999999</v>
      </c>
      <c r="CA149" s="71">
        <f>ROUND(JK149/Prices!$B$27,0)</f>
        <v>1055</v>
      </c>
      <c r="CB149" s="71">
        <f>CA149*Prices!$B$6+CA149</f>
        <v>1213.25</v>
      </c>
      <c r="CC149" s="71">
        <f>ROUND(JM149/Prices!$B$27,0)</f>
        <v>1073</v>
      </c>
      <c r="CD149" s="71">
        <f>CC149*Prices!$B$6+CC149</f>
        <v>1233.95</v>
      </c>
      <c r="CE149" s="71">
        <f>ROUND(JO149/Prices!$B$27,0)</f>
        <v>1118</v>
      </c>
      <c r="CF149" s="71">
        <f>CE149*Prices!$B$6+CE149</f>
        <v>1285.7</v>
      </c>
      <c r="CG149" s="71">
        <f>ROUND(JQ149/Prices!$B$27,0)</f>
        <v>1153</v>
      </c>
      <c r="CH149" s="71">
        <f>CG149*Prices!$B$6+CG149</f>
        <v>1325.95</v>
      </c>
      <c r="CI149" s="71">
        <f>ROUND(JS149/Prices!$B$27,0)</f>
        <v>1278</v>
      </c>
      <c r="CJ149" s="71">
        <f>CI149*Prices!$B$6+CI149</f>
        <v>1469.7</v>
      </c>
      <c r="CK149" s="55"/>
      <c r="CL149" s="55"/>
      <c r="CM149" s="55"/>
      <c r="CN149" s="55"/>
      <c r="CO149" s="55"/>
      <c r="CP149" s="71">
        <f>ROUND(LW149/Prices!$B$27,0)</f>
        <v>906</v>
      </c>
      <c r="CQ149" s="71">
        <f>CP149*Prices!$B$6+CP149</f>
        <v>1041.9000000000001</v>
      </c>
      <c r="CR149" s="71">
        <f>ROUND(LY149/Prices!$B$27,0)</f>
        <v>959</v>
      </c>
      <c r="CS149" s="71">
        <f>CR149*Prices!$B$6+CR149</f>
        <v>1102.8499999999999</v>
      </c>
      <c r="CT149" s="71">
        <f>ROUND(MA149/Prices!$B$27,0)</f>
        <v>977</v>
      </c>
      <c r="CU149" s="71">
        <f>CT149*Prices!$B$6+CT149</f>
        <v>1123.55</v>
      </c>
      <c r="CV149" s="71">
        <f>ROUND(MC149/Prices!$B$27,0)</f>
        <v>1013</v>
      </c>
      <c r="CW149" s="71">
        <f>CV149*Prices!$B$6+CV149</f>
        <v>1164.95</v>
      </c>
      <c r="CX149" s="71">
        <f>ROUND(ME149/Prices!$B$27,0)</f>
        <v>1031</v>
      </c>
      <c r="CY149" s="71">
        <f>CX149*Prices!$B$6+CX149</f>
        <v>1185.6500000000001</v>
      </c>
      <c r="CZ149" s="71">
        <f>ROUND(MG149/Prices!$B$27,0)</f>
        <v>1075</v>
      </c>
      <c r="DA149" s="71">
        <f>CZ149*Prices!$B$6+CZ149</f>
        <v>1236.25</v>
      </c>
      <c r="DB149" s="71">
        <f>ROUND(MI149/Prices!$B$27,0)</f>
        <v>1111</v>
      </c>
      <c r="DC149" s="71">
        <f>DB149*Prices!$B$6+DB149</f>
        <v>1277.6500000000001</v>
      </c>
      <c r="DD149" s="71">
        <f>ROUND(MK149/Prices!$B$27,0)</f>
        <v>1236</v>
      </c>
      <c r="DE149" s="71">
        <f>DD149*Prices!$B$6+DD149</f>
        <v>1421.4</v>
      </c>
      <c r="DK149" s="71">
        <f t="shared" si="131"/>
        <v>906</v>
      </c>
      <c r="DL149" s="71">
        <f t="shared" si="131"/>
        <v>1041.9000000000001</v>
      </c>
      <c r="DM149" s="71">
        <f t="shared" si="125"/>
        <v>959</v>
      </c>
      <c r="DN149" s="71">
        <f t="shared" si="125"/>
        <v>1102.8499999999999</v>
      </c>
      <c r="DO149" s="71">
        <f t="shared" si="125"/>
        <v>977</v>
      </c>
      <c r="DP149" s="71">
        <f t="shared" si="125"/>
        <v>1123.55</v>
      </c>
      <c r="DQ149" s="71">
        <f t="shared" si="125"/>
        <v>1013</v>
      </c>
      <c r="DR149" s="71">
        <f t="shared" si="125"/>
        <v>1164.95</v>
      </c>
      <c r="DS149" s="71">
        <f t="shared" si="125"/>
        <v>1031</v>
      </c>
      <c r="DT149" s="71">
        <f t="shared" si="125"/>
        <v>1185.6500000000001</v>
      </c>
      <c r="DU149" s="71">
        <f t="shared" si="125"/>
        <v>1075</v>
      </c>
      <c r="DV149" s="71">
        <f t="shared" si="111"/>
        <v>1236.25</v>
      </c>
      <c r="DW149" s="71">
        <f t="shared" si="111"/>
        <v>1111</v>
      </c>
      <c r="DX149" s="71">
        <f t="shared" si="111"/>
        <v>1277.6500000000001</v>
      </c>
      <c r="DY149" s="71">
        <f t="shared" si="111"/>
        <v>1236</v>
      </c>
      <c r="DZ149" s="71">
        <f t="shared" si="111"/>
        <v>1421.4</v>
      </c>
      <c r="EA149" s="55"/>
      <c r="EB149" s="55"/>
      <c r="EC149" s="72"/>
      <c r="ED149" s="72"/>
      <c r="EE149" s="72"/>
      <c r="EF149" s="72"/>
      <c r="EG149" s="72"/>
      <c r="EH149" s="72"/>
      <c r="EI149" s="55"/>
      <c r="EJ149" s="55"/>
      <c r="EK149" s="55"/>
      <c r="EL149" s="55"/>
      <c r="EM149" s="55"/>
      <c r="EN149" s="55"/>
      <c r="EO149" s="73"/>
      <c r="EP149" s="73"/>
      <c r="ER149" s="74">
        <v>28.5</v>
      </c>
      <c r="ES149" s="49">
        <v>36</v>
      </c>
      <c r="ET149" s="55">
        <f>ES149/12</f>
        <v>3</v>
      </c>
      <c r="EU149" s="55">
        <f t="shared" si="132"/>
        <v>7.5</v>
      </c>
      <c r="EV149" s="75">
        <v>2</v>
      </c>
      <c r="EX149" s="76">
        <v>3</v>
      </c>
      <c r="EY149" s="75">
        <v>27.5</v>
      </c>
      <c r="EZ149" s="77">
        <f>(EY149*1.2)*(Prices!$B$5/32)</f>
        <v>41.25</v>
      </c>
      <c r="FA149" s="82">
        <f>(EY149*1.3)*(Prices!$B$4/32)</f>
        <v>89.375</v>
      </c>
      <c r="FB149" s="82">
        <f>EV149*Prices!$B$2+EW149*Prices!$B$3</f>
        <v>80</v>
      </c>
      <c r="FC149" s="79">
        <f>EU149*Prices!$B$9</f>
        <v>45</v>
      </c>
      <c r="FD149" s="80">
        <f t="shared" si="59"/>
        <v>258.625</v>
      </c>
      <c r="FE149" s="80">
        <f>EU149*Prices!$B$10</f>
        <v>67.5</v>
      </c>
      <c r="FF149" s="80">
        <f t="shared" si="60"/>
        <v>281.125</v>
      </c>
      <c r="FG149" s="80">
        <f>EU149*Prices!$B$11</f>
        <v>75</v>
      </c>
      <c r="FH149" s="80">
        <f t="shared" si="61"/>
        <v>288.625</v>
      </c>
      <c r="FI149" s="80">
        <f>EU149*Prices!$B$12</f>
        <v>90</v>
      </c>
      <c r="FJ149" s="80">
        <f t="shared" si="62"/>
        <v>303.625</v>
      </c>
      <c r="FK149" s="80">
        <f>EU149*Prices!$B$13</f>
        <v>97.5</v>
      </c>
      <c r="FL149" s="80">
        <f t="shared" si="63"/>
        <v>311.125</v>
      </c>
      <c r="FM149" s="80">
        <f>EU149*Prices!$B$14</f>
        <v>116.25</v>
      </c>
      <c r="FN149" s="80">
        <f t="shared" si="64"/>
        <v>329.875</v>
      </c>
      <c r="FO149" s="80">
        <f>EU149*Prices!$B$15</f>
        <v>131.25</v>
      </c>
      <c r="FP149" s="80">
        <f t="shared" si="65"/>
        <v>344.875</v>
      </c>
      <c r="FQ149" s="80">
        <f>EU149*Prices!$B$16</f>
        <v>183.75</v>
      </c>
      <c r="FR149" s="80">
        <f t="shared" si="66"/>
        <v>397.375</v>
      </c>
      <c r="FS149" s="80">
        <f>EU149*Prices!$B$17</f>
        <v>0</v>
      </c>
      <c r="FT149" s="80"/>
      <c r="FU149" s="80"/>
      <c r="FV149" s="80"/>
      <c r="FW149" s="80"/>
      <c r="FX149" s="80"/>
      <c r="FY149" s="80"/>
      <c r="FZ149" s="80"/>
      <c r="GA149" s="80"/>
      <c r="GB149" s="80"/>
      <c r="GC149" s="80"/>
      <c r="GD149" s="80"/>
      <c r="GE149" s="80"/>
      <c r="GF149" s="80"/>
      <c r="GG149" s="80"/>
      <c r="GH149" s="80"/>
      <c r="GP149" s="73"/>
      <c r="GR149" s="74">
        <v>28.5</v>
      </c>
      <c r="GS149" s="49">
        <v>36</v>
      </c>
      <c r="GT149" s="55">
        <f>GS149/12</f>
        <v>3</v>
      </c>
      <c r="GU149" s="55">
        <f t="shared" si="133"/>
        <v>7.5</v>
      </c>
      <c r="GV149" s="75">
        <v>2</v>
      </c>
      <c r="GW149" s="75"/>
      <c r="GX149" s="76">
        <v>3</v>
      </c>
      <c r="GY149" s="75">
        <v>27.5</v>
      </c>
      <c r="GZ149" s="77">
        <f>(GY149*1.2)*(Prices!$B$5/32)</f>
        <v>41.25</v>
      </c>
      <c r="HA149" s="82">
        <f>(GY149*1.3)*(Prices!$C$4/32)</f>
        <v>71.5</v>
      </c>
      <c r="HB149" s="82">
        <f>GV149*Prices!$B$2+GW149*Prices!$B$3</f>
        <v>80</v>
      </c>
      <c r="HC149" s="79">
        <f>GU149*Prices!$B$9</f>
        <v>45</v>
      </c>
      <c r="HD149" s="80">
        <f t="shared" si="69"/>
        <v>240.75</v>
      </c>
      <c r="HE149" s="80">
        <f>GU149*Prices!$B$10</f>
        <v>67.5</v>
      </c>
      <c r="HF149" s="80">
        <f t="shared" si="70"/>
        <v>263.25</v>
      </c>
      <c r="HG149" s="80">
        <f>GU149*Prices!$B$11</f>
        <v>75</v>
      </c>
      <c r="HH149" s="80">
        <f t="shared" si="71"/>
        <v>270.75</v>
      </c>
      <c r="HI149" s="80">
        <f>GU149*Prices!$B$12</f>
        <v>90</v>
      </c>
      <c r="HJ149" s="80">
        <f t="shared" si="72"/>
        <v>285.75</v>
      </c>
      <c r="HK149" s="80">
        <f>GU149*Prices!$B$13</f>
        <v>97.5</v>
      </c>
      <c r="HL149" s="80">
        <f t="shared" si="73"/>
        <v>293.25</v>
      </c>
      <c r="HM149" s="80">
        <f>GU149*Prices!$B$14</f>
        <v>116.25</v>
      </c>
      <c r="HN149" s="80">
        <f t="shared" si="74"/>
        <v>312</v>
      </c>
      <c r="HO149" s="80">
        <f>GU149*Prices!$B$15</f>
        <v>131.25</v>
      </c>
      <c r="HP149" s="80">
        <f t="shared" si="75"/>
        <v>327</v>
      </c>
      <c r="HQ149" s="80">
        <f>GU149*Prices!$B$16</f>
        <v>183.75</v>
      </c>
      <c r="HR149" s="80">
        <f t="shared" si="76"/>
        <v>379.5</v>
      </c>
      <c r="HS149" s="80">
        <f>GU149*Prices!$B$17</f>
        <v>0</v>
      </c>
      <c r="HT149" s="80"/>
      <c r="HU149" s="80"/>
      <c r="HV149" s="80"/>
      <c r="HW149" s="80"/>
      <c r="HX149" s="80"/>
      <c r="HY149" s="80"/>
      <c r="HZ149" s="80"/>
      <c r="IA149" s="80"/>
      <c r="IB149" s="80"/>
      <c r="IC149" s="80"/>
      <c r="ID149" s="80"/>
      <c r="IE149" s="80"/>
      <c r="IF149" s="80"/>
      <c r="IG149" s="80"/>
      <c r="IH149" s="80"/>
      <c r="IP149" s="73"/>
      <c r="IQ149" s="73"/>
      <c r="IS149" s="74">
        <v>28.5</v>
      </c>
      <c r="IT149" s="49">
        <v>36</v>
      </c>
      <c r="IU149" s="55">
        <f>IT149/12</f>
        <v>3</v>
      </c>
      <c r="IV149" s="55">
        <f t="shared" si="134"/>
        <v>7.5</v>
      </c>
      <c r="IW149" s="75">
        <v>2</v>
      </c>
      <c r="IX149" s="75"/>
      <c r="IY149" s="76">
        <f t="shared" si="118"/>
        <v>142.56</v>
      </c>
      <c r="IZ149" s="75">
        <v>27.5</v>
      </c>
      <c r="JA149" s="77">
        <f>(IZ149*1.2)*(Prices!$B$5/32)</f>
        <v>41.25</v>
      </c>
      <c r="JB149" s="82">
        <f>(IZ149*1.3)*(Prices!$B$4/32)</f>
        <v>89.375</v>
      </c>
      <c r="JC149" s="82">
        <f>IW149*Prices!$B$2+IX149*Prices!$B$3</f>
        <v>80</v>
      </c>
      <c r="JD149" s="79">
        <f>IV149*Prices!$B$9</f>
        <v>45</v>
      </c>
      <c r="JE149" s="80">
        <f t="shared" si="79"/>
        <v>398.185</v>
      </c>
      <c r="JF149" s="80">
        <f>IV149*Prices!$B$10</f>
        <v>67.5</v>
      </c>
      <c r="JG149" s="80">
        <f t="shared" si="80"/>
        <v>420.685</v>
      </c>
      <c r="JH149" s="80">
        <f>IV149*Prices!$B$11</f>
        <v>75</v>
      </c>
      <c r="JI149" s="80">
        <f t="shared" si="81"/>
        <v>428.185</v>
      </c>
      <c r="JJ149" s="80">
        <f>IV149*Prices!$B$12</f>
        <v>90</v>
      </c>
      <c r="JK149" s="80">
        <f t="shared" si="82"/>
        <v>443.185</v>
      </c>
      <c r="JL149" s="80">
        <f>IV149*Prices!$B$13</f>
        <v>97.5</v>
      </c>
      <c r="JM149" s="80">
        <f t="shared" si="83"/>
        <v>450.685</v>
      </c>
      <c r="JN149" s="80">
        <f>IV149*Prices!$B$14</f>
        <v>116.25</v>
      </c>
      <c r="JO149" s="80">
        <f t="shared" si="84"/>
        <v>469.435</v>
      </c>
      <c r="JP149" s="80">
        <f>IV149*Prices!$B$15</f>
        <v>131.25</v>
      </c>
      <c r="JQ149" s="80">
        <f t="shared" si="85"/>
        <v>484.435</v>
      </c>
      <c r="JR149" s="80">
        <f>IV149*Prices!$B$16</f>
        <v>183.75</v>
      </c>
      <c r="JS149" s="80">
        <f t="shared" si="86"/>
        <v>536.93499999999995</v>
      </c>
      <c r="JT149" s="80">
        <f>IV149*Prices!$B$17</f>
        <v>0</v>
      </c>
      <c r="JU149" s="80"/>
      <c r="JV149" s="80"/>
      <c r="JW149" s="80"/>
      <c r="JX149" s="80"/>
      <c r="JY149" s="80"/>
      <c r="JZ149" s="80"/>
      <c r="KA149" s="80"/>
      <c r="KB149" s="80"/>
      <c r="KC149" s="80"/>
      <c r="KD149" s="80"/>
      <c r="KE149" s="80"/>
      <c r="KF149" s="80"/>
      <c r="KG149" s="80"/>
      <c r="KH149" s="80"/>
      <c r="KI149" s="80"/>
      <c r="KJ149" s="80"/>
      <c r="KK149" s="80"/>
      <c r="KL149" s="80"/>
      <c r="KM149" s="80"/>
      <c r="KN149" s="80"/>
      <c r="KO149" s="80"/>
      <c r="KP149" s="80"/>
      <c r="KQ149" s="80"/>
      <c r="KR149" s="80"/>
      <c r="KS149" s="80"/>
      <c r="KT149" s="80"/>
      <c r="KU149" s="80"/>
      <c r="KV149" s="80"/>
      <c r="KW149" s="80"/>
      <c r="KX149" s="80"/>
      <c r="KY149" s="80"/>
      <c r="KZ149" s="80"/>
      <c r="LA149" s="197">
        <v>0</v>
      </c>
      <c r="LB149" s="200">
        <v>2</v>
      </c>
      <c r="LC149" s="82">
        <f t="shared" si="99"/>
        <v>66.11999999999999</v>
      </c>
      <c r="LD149" s="82">
        <f t="shared" si="100"/>
        <v>87.78</v>
      </c>
      <c r="LE149" s="82">
        <f t="shared" si="101"/>
        <v>16.5</v>
      </c>
      <c r="LF149" s="82">
        <f t="shared" si="102"/>
        <v>49.61999999999999</v>
      </c>
      <c r="LG149" s="80">
        <f t="shared" si="103"/>
        <v>71.28</v>
      </c>
      <c r="LH149" s="234">
        <f t="shared" si="104"/>
        <v>142.56</v>
      </c>
      <c r="LI149" s="73"/>
      <c r="LK149" s="74">
        <v>28.5</v>
      </c>
      <c r="LL149" s="49">
        <v>36</v>
      </c>
      <c r="LM149" s="55">
        <f>LL149/12</f>
        <v>3</v>
      </c>
      <c r="LN149" s="55">
        <f t="shared" si="135"/>
        <v>7.5</v>
      </c>
      <c r="LO149" s="75">
        <v>2</v>
      </c>
      <c r="LP149" s="75"/>
      <c r="LQ149" s="76">
        <f t="shared" si="119"/>
        <v>142.56</v>
      </c>
      <c r="LR149" s="75">
        <v>27.5</v>
      </c>
      <c r="LS149" s="77">
        <f>(LR149*1.2)*(Prices!$B$5/32)</f>
        <v>41.25</v>
      </c>
      <c r="LT149" s="82">
        <f>(LR149*1.3)*(Prices!$C$4/32)</f>
        <v>71.5</v>
      </c>
      <c r="LU149" s="82">
        <f>LO149*Prices!$B$2+LP149*Prices!$B$3</f>
        <v>80</v>
      </c>
      <c r="LV149" s="79">
        <f>LN149*Prices!$B$9</f>
        <v>45</v>
      </c>
      <c r="LW149" s="80">
        <f t="shared" si="89"/>
        <v>380.31</v>
      </c>
      <c r="LX149" s="80">
        <f>LN149*Prices!$B$10</f>
        <v>67.5</v>
      </c>
      <c r="LY149" s="80">
        <f t="shared" si="90"/>
        <v>402.81</v>
      </c>
      <c r="LZ149" s="80">
        <f>LN149*Prices!$B$11</f>
        <v>75</v>
      </c>
      <c r="MA149" s="80">
        <f t="shared" si="91"/>
        <v>410.31</v>
      </c>
      <c r="MB149" s="80">
        <f>LN149*Prices!$B$12</f>
        <v>90</v>
      </c>
      <c r="MC149" s="80">
        <f t="shared" si="92"/>
        <v>425.31</v>
      </c>
      <c r="MD149" s="80">
        <f>LN149*Prices!$B$13</f>
        <v>97.5</v>
      </c>
      <c r="ME149" s="80">
        <f t="shared" si="93"/>
        <v>432.81</v>
      </c>
      <c r="MF149" s="80">
        <f>LN149*Prices!$B$14</f>
        <v>116.25</v>
      </c>
      <c r="MG149" s="80">
        <f t="shared" si="94"/>
        <v>451.56</v>
      </c>
      <c r="MH149" s="80">
        <f>LN149*Prices!$B$15</f>
        <v>131.25</v>
      </c>
      <c r="MI149" s="80">
        <f t="shared" si="95"/>
        <v>466.56</v>
      </c>
      <c r="MJ149" s="80">
        <f>LN149*Prices!$B$16</f>
        <v>183.75</v>
      </c>
      <c r="MK149" s="80">
        <f t="shared" si="96"/>
        <v>519.05999999999995</v>
      </c>
      <c r="ML149" s="80">
        <f>LN149*Prices!$B$17</f>
        <v>0</v>
      </c>
      <c r="MM149" s="80"/>
      <c r="MN149" s="80"/>
      <c r="MO149" s="80"/>
      <c r="MP149" s="80"/>
      <c r="MQ149" s="80"/>
      <c r="MR149" s="80"/>
      <c r="MS149" s="80"/>
      <c r="MT149" s="80"/>
      <c r="MU149" s="80"/>
      <c r="MV149" s="80"/>
      <c r="MW149" s="80"/>
      <c r="MX149" s="80"/>
      <c r="MY149" s="80"/>
      <c r="MZ149" s="80"/>
      <c r="NA149" s="80"/>
    </row>
    <row r="150" spans="1:449" ht="18" customHeight="1" thickBot="1" x14ac:dyDescent="0.3">
      <c r="A150" s="174" t="s">
        <v>261</v>
      </c>
      <c r="B150" s="176" t="s">
        <v>93</v>
      </c>
      <c r="C150" s="176" t="str">
        <f t="shared" si="97"/>
        <v>Base Cab: Cooktop 2 Drawer (40")</v>
      </c>
      <c r="D150" s="177" t="s">
        <v>259</v>
      </c>
      <c r="E150" s="178" t="s">
        <v>206</v>
      </c>
      <c r="F150" s="271" t="s">
        <v>261</v>
      </c>
      <c r="G150" s="261">
        <f>ROUND(FD150/Prices!$B$27,0)</f>
        <v>645</v>
      </c>
      <c r="H150" s="71">
        <f>G150*Prices!$B$6+G150</f>
        <v>741.75</v>
      </c>
      <c r="I150" s="71">
        <f>ROUND(FF150/Prices!$B$27,0)</f>
        <v>704</v>
      </c>
      <c r="J150" s="71">
        <f>I150*Prices!$B$6+I150</f>
        <v>809.6</v>
      </c>
      <c r="K150" s="71">
        <f>ROUND(FH150/Prices!$B$27,0)</f>
        <v>724</v>
      </c>
      <c r="L150" s="71">
        <f>K150*Prices!$B$6+K150</f>
        <v>832.6</v>
      </c>
      <c r="M150" s="71">
        <f>ROUND(FJ150/Prices!$B$27,0)</f>
        <v>764</v>
      </c>
      <c r="N150" s="71">
        <f>M150*Prices!$B$6+M150</f>
        <v>878.6</v>
      </c>
      <c r="O150" s="71">
        <f>ROUND(FL150/Prices!$B$27,0)</f>
        <v>784</v>
      </c>
      <c r="P150" s="71">
        <f>O150*Prices!$B$6+O150</f>
        <v>901.6</v>
      </c>
      <c r="Q150" s="71">
        <f>ROUND(FN150/Prices!$B$27,0)</f>
        <v>833</v>
      </c>
      <c r="R150" s="71">
        <f>Q150*Prices!$B$6+Q150</f>
        <v>957.95</v>
      </c>
      <c r="S150" s="71">
        <f>ROUND(FP150/Prices!$B$27,0)</f>
        <v>873</v>
      </c>
      <c r="T150" s="71">
        <f>S150*Prices!$B$6+S150</f>
        <v>1003.95</v>
      </c>
      <c r="U150" s="71">
        <f>ROUND(FR150/Prices!$B$27,0)</f>
        <v>1012</v>
      </c>
      <c r="V150" s="71">
        <f>U150*Prices!$B$6+U150</f>
        <v>1163.8</v>
      </c>
      <c r="W150" s="55"/>
      <c r="X150" s="55"/>
      <c r="Y150" s="55"/>
      <c r="Z150" s="55"/>
      <c r="AA150" s="55"/>
      <c r="AB150" s="71">
        <f>ROUND(HD150/Prices!$B$27,0)</f>
        <v>600</v>
      </c>
      <c r="AC150" s="71">
        <f>AB150*Prices!$B$6+AB150</f>
        <v>690</v>
      </c>
      <c r="AD150" s="71">
        <f>ROUND(HF150/Prices!$B$27,0)</f>
        <v>659</v>
      </c>
      <c r="AE150" s="71">
        <f>AD150*Prices!$B$6+AD150</f>
        <v>757.85</v>
      </c>
      <c r="AF150" s="71">
        <f>ROUND(HH150/Prices!$B$27,0)</f>
        <v>679</v>
      </c>
      <c r="AG150" s="71">
        <f>AF150*Prices!$B$6+AF150</f>
        <v>780.85</v>
      </c>
      <c r="AH150" s="71">
        <f>ROUND(HJ150/Prices!$B$27,0)</f>
        <v>719</v>
      </c>
      <c r="AI150" s="71">
        <f>AH150*Prices!$B$6+AH150</f>
        <v>826.85</v>
      </c>
      <c r="AJ150" s="71">
        <f>ROUND(HL150/Prices!$B$27,0)</f>
        <v>739</v>
      </c>
      <c r="AK150" s="71">
        <f>AJ150*Prices!$B$6+AJ150</f>
        <v>849.85</v>
      </c>
      <c r="AL150" s="71">
        <f>ROUND(HN150/Prices!$B$27,0)</f>
        <v>788</v>
      </c>
      <c r="AM150" s="71">
        <f>AL150*Prices!$B$6+AL150</f>
        <v>906.2</v>
      </c>
      <c r="AN150" s="71">
        <f>ROUND(HP150/Prices!$B$27,0)</f>
        <v>828</v>
      </c>
      <c r="AO150" s="71">
        <f>AN150*Prices!$B$6+AN150</f>
        <v>952.2</v>
      </c>
      <c r="AP150" s="71">
        <f>ROUND(HR150/Prices!$B$27,0)</f>
        <v>967</v>
      </c>
      <c r="AQ150" s="71">
        <f>AP150*Prices!$B$6+AP150</f>
        <v>1112.05</v>
      </c>
      <c r="AW150" s="71">
        <f t="shared" si="130"/>
        <v>600</v>
      </c>
      <c r="AX150" s="71">
        <f t="shared" si="130"/>
        <v>690</v>
      </c>
      <c r="AY150" s="71">
        <f t="shared" si="124"/>
        <v>659</v>
      </c>
      <c r="AZ150" s="71">
        <f t="shared" si="124"/>
        <v>757.85</v>
      </c>
      <c r="BA150" s="71">
        <f t="shared" si="124"/>
        <v>679</v>
      </c>
      <c r="BB150" s="71">
        <f t="shared" si="124"/>
        <v>780.85</v>
      </c>
      <c r="BC150" s="71">
        <f t="shared" si="124"/>
        <v>719</v>
      </c>
      <c r="BD150" s="71">
        <f t="shared" si="124"/>
        <v>826.85</v>
      </c>
      <c r="BE150" s="71">
        <f t="shared" si="124"/>
        <v>739</v>
      </c>
      <c r="BF150" s="71">
        <f t="shared" si="124"/>
        <v>849.85</v>
      </c>
      <c r="BG150" s="71">
        <f t="shared" si="124"/>
        <v>788</v>
      </c>
      <c r="BH150" s="71">
        <f t="shared" si="110"/>
        <v>906.2</v>
      </c>
      <c r="BI150" s="71">
        <f t="shared" si="110"/>
        <v>828</v>
      </c>
      <c r="BJ150" s="71">
        <f t="shared" si="110"/>
        <v>952.2</v>
      </c>
      <c r="BK150" s="71">
        <f t="shared" si="110"/>
        <v>967</v>
      </c>
      <c r="BL150" s="71">
        <f t="shared" si="110"/>
        <v>1112.05</v>
      </c>
      <c r="BM150" s="55"/>
      <c r="BN150" s="72"/>
      <c r="BO150" s="72"/>
      <c r="BP150" s="72"/>
      <c r="BQ150" s="72"/>
      <c r="BR150" s="72"/>
      <c r="BS150" s="72"/>
      <c r="BT150" s="55"/>
      <c r="BU150" s="71">
        <f>ROUND(JE150/Prices!$B$27,0)</f>
        <v>998</v>
      </c>
      <c r="BV150" s="71">
        <f>BU150*Prices!$B$6+BU150</f>
        <v>1147.7</v>
      </c>
      <c r="BW150" s="71">
        <f>ROUND(JG150/Prices!$B$27,0)</f>
        <v>1057</v>
      </c>
      <c r="BX150" s="71">
        <f>BW150*Prices!$B$6+BW150</f>
        <v>1215.55</v>
      </c>
      <c r="BY150" s="71">
        <f>ROUND(JI150/Prices!$B$27,0)</f>
        <v>1077</v>
      </c>
      <c r="BZ150" s="71">
        <f>BY150*Prices!$B$6+BY150</f>
        <v>1238.55</v>
      </c>
      <c r="CA150" s="71">
        <f>ROUND(JK150/Prices!$B$27,0)</f>
        <v>1117</v>
      </c>
      <c r="CB150" s="71">
        <f>CA150*Prices!$B$6+CA150</f>
        <v>1284.55</v>
      </c>
      <c r="CC150" s="71">
        <f>ROUND(JM150/Prices!$B$27,0)</f>
        <v>1136</v>
      </c>
      <c r="CD150" s="71">
        <f>CC150*Prices!$B$6+CC150</f>
        <v>1306.4000000000001</v>
      </c>
      <c r="CE150" s="71">
        <f>ROUND(JO150/Prices!$B$27,0)</f>
        <v>1186</v>
      </c>
      <c r="CF150" s="71">
        <f>CE150*Prices!$B$6+CE150</f>
        <v>1363.9</v>
      </c>
      <c r="CG150" s="71">
        <f>ROUND(JQ150/Prices!$B$27,0)</f>
        <v>1226</v>
      </c>
      <c r="CH150" s="71">
        <f>CG150*Prices!$B$6+CG150</f>
        <v>1409.9</v>
      </c>
      <c r="CI150" s="71">
        <f>ROUND(JS150/Prices!$B$27,0)</f>
        <v>1365</v>
      </c>
      <c r="CJ150" s="71">
        <f>CI150*Prices!$B$6+CI150</f>
        <v>1569.75</v>
      </c>
      <c r="CK150" s="55"/>
      <c r="CL150" s="55"/>
      <c r="CM150" s="55"/>
      <c r="CN150" s="55"/>
      <c r="CO150" s="55"/>
      <c r="CP150" s="71">
        <f>ROUND(LW150/Prices!$B$27,0)</f>
        <v>953</v>
      </c>
      <c r="CQ150" s="71">
        <f>CP150*Prices!$B$6+CP150</f>
        <v>1095.95</v>
      </c>
      <c r="CR150" s="71">
        <f>ROUND(LY150/Prices!$B$27,0)</f>
        <v>1012</v>
      </c>
      <c r="CS150" s="71">
        <f>CR150*Prices!$B$6+CR150</f>
        <v>1163.8</v>
      </c>
      <c r="CT150" s="71">
        <f>ROUND(MA150/Prices!$B$27,0)</f>
        <v>1032</v>
      </c>
      <c r="CU150" s="71">
        <f>CT150*Prices!$B$6+CT150</f>
        <v>1186.8</v>
      </c>
      <c r="CV150" s="71">
        <f>ROUND(MC150/Prices!$B$27,0)</f>
        <v>1072</v>
      </c>
      <c r="CW150" s="71">
        <f>CV150*Prices!$B$6+CV150</f>
        <v>1232.8</v>
      </c>
      <c r="CX150" s="71">
        <f>ROUND(ME150/Prices!$B$27,0)</f>
        <v>1092</v>
      </c>
      <c r="CY150" s="71">
        <f>CX150*Prices!$B$6+CX150</f>
        <v>1255.8</v>
      </c>
      <c r="CZ150" s="71">
        <f>ROUND(MG150/Prices!$B$27,0)</f>
        <v>1141</v>
      </c>
      <c r="DA150" s="71">
        <f>CZ150*Prices!$B$6+CZ150</f>
        <v>1312.15</v>
      </c>
      <c r="DB150" s="71">
        <f>ROUND(MI150/Prices!$B$27,0)</f>
        <v>1181</v>
      </c>
      <c r="DC150" s="71">
        <f>DB150*Prices!$B$6+DB150</f>
        <v>1358.15</v>
      </c>
      <c r="DD150" s="71">
        <f>ROUND(MK150/Prices!$B$27,0)</f>
        <v>1320</v>
      </c>
      <c r="DE150" s="71">
        <f>DD150*Prices!$B$6+DD150</f>
        <v>1518</v>
      </c>
      <c r="DK150" s="71">
        <f t="shared" si="131"/>
        <v>953</v>
      </c>
      <c r="DL150" s="71">
        <f t="shared" si="131"/>
        <v>1095.95</v>
      </c>
      <c r="DM150" s="71">
        <f t="shared" si="125"/>
        <v>1012</v>
      </c>
      <c r="DN150" s="71">
        <f t="shared" si="125"/>
        <v>1163.8</v>
      </c>
      <c r="DO150" s="71">
        <f t="shared" si="125"/>
        <v>1032</v>
      </c>
      <c r="DP150" s="71">
        <f t="shared" si="125"/>
        <v>1186.8</v>
      </c>
      <c r="DQ150" s="71">
        <f t="shared" si="125"/>
        <v>1072</v>
      </c>
      <c r="DR150" s="71">
        <f t="shared" si="125"/>
        <v>1232.8</v>
      </c>
      <c r="DS150" s="71">
        <f t="shared" si="125"/>
        <v>1092</v>
      </c>
      <c r="DT150" s="71">
        <f t="shared" si="125"/>
        <v>1255.8</v>
      </c>
      <c r="DU150" s="71">
        <f t="shared" si="125"/>
        <v>1141</v>
      </c>
      <c r="DV150" s="71">
        <f t="shared" si="111"/>
        <v>1312.15</v>
      </c>
      <c r="DW150" s="71">
        <f t="shared" si="111"/>
        <v>1181</v>
      </c>
      <c r="DX150" s="71">
        <f t="shared" si="111"/>
        <v>1358.15</v>
      </c>
      <c r="DY150" s="71">
        <f t="shared" si="111"/>
        <v>1320</v>
      </c>
      <c r="DZ150" s="71">
        <f t="shared" si="111"/>
        <v>1518</v>
      </c>
      <c r="EA150" s="55"/>
      <c r="EB150" s="55"/>
      <c r="EC150" s="72"/>
      <c r="ED150" s="72"/>
      <c r="EE150" s="72"/>
      <c r="EF150" s="72"/>
      <c r="EG150" s="72"/>
      <c r="EH150" s="72"/>
      <c r="EI150" s="55"/>
      <c r="EJ150" s="55"/>
      <c r="EK150" s="55"/>
      <c r="EL150" s="55"/>
      <c r="EM150" s="55"/>
      <c r="EN150" s="55"/>
      <c r="EO150" s="73"/>
      <c r="EP150" s="73"/>
      <c r="ER150" s="74">
        <v>30.5</v>
      </c>
      <c r="ES150" s="49">
        <v>40</v>
      </c>
      <c r="ET150" s="55">
        <v>3.34</v>
      </c>
      <c r="EU150" s="55">
        <f t="shared" si="132"/>
        <v>8.3333333333333339</v>
      </c>
      <c r="EV150" s="75">
        <v>2</v>
      </c>
      <c r="EX150" s="76">
        <v>3</v>
      </c>
      <c r="EY150" s="75">
        <v>29</v>
      </c>
      <c r="EZ150" s="77">
        <f>(EY150*1.2)*(Prices!$B$5/32)</f>
        <v>43.5</v>
      </c>
      <c r="FA150" s="82">
        <f>(EY150*1.3)*(Prices!$B$4/32)</f>
        <v>94.25</v>
      </c>
      <c r="FB150" s="82">
        <f>EV150*Prices!$B$2+EW150*Prices!$B$3</f>
        <v>80</v>
      </c>
      <c r="FC150" s="79">
        <f>EU150*Prices!$B$9</f>
        <v>50</v>
      </c>
      <c r="FD150" s="80">
        <f t="shared" si="59"/>
        <v>270.75</v>
      </c>
      <c r="FE150" s="80">
        <f>EU150*Prices!$B$10</f>
        <v>75</v>
      </c>
      <c r="FF150" s="80">
        <f t="shared" si="60"/>
        <v>295.75</v>
      </c>
      <c r="FG150" s="80">
        <f>EU150*Prices!$B$11</f>
        <v>83.333333333333343</v>
      </c>
      <c r="FH150" s="80">
        <f t="shared" si="61"/>
        <v>304.08333333333337</v>
      </c>
      <c r="FI150" s="80">
        <f>EU150*Prices!$B$12</f>
        <v>100</v>
      </c>
      <c r="FJ150" s="80">
        <f t="shared" si="62"/>
        <v>320.75</v>
      </c>
      <c r="FK150" s="80">
        <f>EU150*Prices!$B$13</f>
        <v>108.33333333333334</v>
      </c>
      <c r="FL150" s="80">
        <f t="shared" si="63"/>
        <v>329.08333333333337</v>
      </c>
      <c r="FM150" s="80">
        <f>EU150*Prices!$B$14</f>
        <v>129.16666666666669</v>
      </c>
      <c r="FN150" s="80">
        <f t="shared" si="64"/>
        <v>349.91666666666669</v>
      </c>
      <c r="FO150" s="80">
        <f>EU150*Prices!$B$15</f>
        <v>145.83333333333334</v>
      </c>
      <c r="FP150" s="80">
        <f t="shared" si="65"/>
        <v>366.58333333333337</v>
      </c>
      <c r="FQ150" s="80">
        <f>EU150*Prices!$B$16</f>
        <v>204.16666666666669</v>
      </c>
      <c r="FR150" s="80">
        <f t="shared" si="66"/>
        <v>424.91666666666669</v>
      </c>
      <c r="FS150" s="80">
        <f>EU150*Prices!$B$17</f>
        <v>0</v>
      </c>
      <c r="FT150" s="80"/>
      <c r="FU150" s="80"/>
      <c r="FV150" s="80"/>
      <c r="FW150" s="80"/>
      <c r="FX150" s="80"/>
      <c r="FY150" s="80"/>
      <c r="FZ150" s="80"/>
      <c r="GA150" s="80"/>
      <c r="GB150" s="80"/>
      <c r="GC150" s="80"/>
      <c r="GD150" s="80"/>
      <c r="GE150" s="80"/>
      <c r="GF150" s="80"/>
      <c r="GG150" s="80"/>
      <c r="GH150" s="80"/>
      <c r="GP150" s="73"/>
      <c r="GR150" s="74">
        <v>30.5</v>
      </c>
      <c r="GS150" s="49">
        <v>40</v>
      </c>
      <c r="GT150" s="55">
        <v>3.34</v>
      </c>
      <c r="GU150" s="55">
        <f t="shared" si="133"/>
        <v>8.3333333333333339</v>
      </c>
      <c r="GV150" s="75">
        <v>2</v>
      </c>
      <c r="GW150" s="75"/>
      <c r="GX150" s="76">
        <v>3</v>
      </c>
      <c r="GY150" s="75">
        <v>29</v>
      </c>
      <c r="GZ150" s="77">
        <f>(GY150*1.2)*(Prices!$B$5/32)</f>
        <v>43.5</v>
      </c>
      <c r="HA150" s="82">
        <f>(GY150*1.3)*(Prices!$C$4/32)</f>
        <v>75.400000000000006</v>
      </c>
      <c r="HB150" s="82">
        <f>GV150*Prices!$B$2+GW150*Prices!$B$3</f>
        <v>80</v>
      </c>
      <c r="HC150" s="79">
        <f>GU150*Prices!$B$9</f>
        <v>50</v>
      </c>
      <c r="HD150" s="80">
        <f t="shared" si="69"/>
        <v>251.9</v>
      </c>
      <c r="HE150" s="80">
        <f>GU150*Prices!$B$10</f>
        <v>75</v>
      </c>
      <c r="HF150" s="80">
        <f t="shared" si="70"/>
        <v>276.89999999999998</v>
      </c>
      <c r="HG150" s="80">
        <f>GU150*Prices!$B$11</f>
        <v>83.333333333333343</v>
      </c>
      <c r="HH150" s="80">
        <f t="shared" si="71"/>
        <v>285.23333333333335</v>
      </c>
      <c r="HI150" s="80">
        <f>GU150*Prices!$B$12</f>
        <v>100</v>
      </c>
      <c r="HJ150" s="80">
        <f t="shared" si="72"/>
        <v>301.89999999999998</v>
      </c>
      <c r="HK150" s="80">
        <f>GU150*Prices!$B$13</f>
        <v>108.33333333333334</v>
      </c>
      <c r="HL150" s="80">
        <f t="shared" si="73"/>
        <v>310.23333333333335</v>
      </c>
      <c r="HM150" s="80">
        <f>GU150*Prices!$B$14</f>
        <v>129.16666666666669</v>
      </c>
      <c r="HN150" s="80">
        <f t="shared" si="74"/>
        <v>331.06666666666672</v>
      </c>
      <c r="HO150" s="80">
        <f>GU150*Prices!$B$15</f>
        <v>145.83333333333334</v>
      </c>
      <c r="HP150" s="80">
        <f t="shared" si="75"/>
        <v>347.73333333333335</v>
      </c>
      <c r="HQ150" s="80">
        <f>GU150*Prices!$B$16</f>
        <v>204.16666666666669</v>
      </c>
      <c r="HR150" s="80">
        <f t="shared" si="76"/>
        <v>406.06666666666672</v>
      </c>
      <c r="HS150" s="80">
        <f>GU150*Prices!$B$17</f>
        <v>0</v>
      </c>
      <c r="HT150" s="80"/>
      <c r="HU150" s="80"/>
      <c r="HV150" s="80"/>
      <c r="HW150" s="80"/>
      <c r="HX150" s="80"/>
      <c r="HY150" s="80"/>
      <c r="HZ150" s="80"/>
      <c r="IA150" s="80"/>
      <c r="IB150" s="80"/>
      <c r="IC150" s="80"/>
      <c r="ID150" s="80"/>
      <c r="IE150" s="80"/>
      <c r="IF150" s="80"/>
      <c r="IG150" s="80"/>
      <c r="IH150" s="80"/>
      <c r="IP150" s="73"/>
      <c r="IQ150" s="73"/>
      <c r="IS150" s="74">
        <v>30.5</v>
      </c>
      <c r="IT150" s="49">
        <v>40</v>
      </c>
      <c r="IU150" s="55">
        <v>3.34</v>
      </c>
      <c r="IV150" s="55">
        <f t="shared" si="134"/>
        <v>8.3333333333333339</v>
      </c>
      <c r="IW150" s="75">
        <v>2</v>
      </c>
      <c r="IX150" s="75"/>
      <c r="IY150" s="76">
        <f t="shared" si="118"/>
        <v>151.21333333333334</v>
      </c>
      <c r="IZ150" s="75">
        <v>29</v>
      </c>
      <c r="JA150" s="77">
        <f>(IZ150*1.2)*(Prices!$B$5/32)</f>
        <v>43.5</v>
      </c>
      <c r="JB150" s="82">
        <f>(IZ150*1.3)*(Prices!$B$4/32)</f>
        <v>94.25</v>
      </c>
      <c r="JC150" s="82">
        <f>IW150*Prices!$B$2+IX150*Prices!$B$3</f>
        <v>80</v>
      </c>
      <c r="JD150" s="79">
        <f>IV150*Prices!$B$9</f>
        <v>50</v>
      </c>
      <c r="JE150" s="80">
        <f t="shared" si="79"/>
        <v>418.96333333333337</v>
      </c>
      <c r="JF150" s="80">
        <f>IV150*Prices!$B$10</f>
        <v>75</v>
      </c>
      <c r="JG150" s="80">
        <f t="shared" si="80"/>
        <v>443.96333333333337</v>
      </c>
      <c r="JH150" s="80">
        <f>IV150*Prices!$B$11</f>
        <v>83.333333333333343</v>
      </c>
      <c r="JI150" s="80">
        <f t="shared" si="81"/>
        <v>452.29666666666674</v>
      </c>
      <c r="JJ150" s="80">
        <f>IV150*Prices!$B$12</f>
        <v>100</v>
      </c>
      <c r="JK150" s="80">
        <f t="shared" si="82"/>
        <v>468.96333333333337</v>
      </c>
      <c r="JL150" s="80">
        <f>IV150*Prices!$B$13</f>
        <v>108.33333333333334</v>
      </c>
      <c r="JM150" s="80">
        <f t="shared" si="83"/>
        <v>477.29666666666674</v>
      </c>
      <c r="JN150" s="80">
        <f>IV150*Prices!$B$14</f>
        <v>129.16666666666669</v>
      </c>
      <c r="JO150" s="80">
        <f t="shared" si="84"/>
        <v>498.13</v>
      </c>
      <c r="JP150" s="80">
        <f>IV150*Prices!$B$15</f>
        <v>145.83333333333334</v>
      </c>
      <c r="JQ150" s="80">
        <f t="shared" si="85"/>
        <v>514.79666666666674</v>
      </c>
      <c r="JR150" s="80">
        <f>IV150*Prices!$B$16</f>
        <v>204.16666666666669</v>
      </c>
      <c r="JS150" s="80">
        <f t="shared" si="86"/>
        <v>573.13</v>
      </c>
      <c r="JT150" s="80">
        <f>IV150*Prices!$B$17</f>
        <v>0</v>
      </c>
      <c r="JU150" s="80"/>
      <c r="JV150" s="80"/>
      <c r="JW150" s="80"/>
      <c r="JX150" s="80"/>
      <c r="JY150" s="80"/>
      <c r="JZ150" s="80"/>
      <c r="KA150" s="80"/>
      <c r="KB150" s="80"/>
      <c r="KC150" s="80"/>
      <c r="KD150" s="80"/>
      <c r="KE150" s="80"/>
      <c r="KF150" s="80"/>
      <c r="KG150" s="80"/>
      <c r="KH150" s="80"/>
      <c r="KI150" s="80"/>
      <c r="KJ150" s="80"/>
      <c r="KK150" s="80"/>
      <c r="KL150" s="80"/>
      <c r="KM150" s="80"/>
      <c r="KN150" s="80"/>
      <c r="KO150" s="80"/>
      <c r="KP150" s="80"/>
      <c r="KQ150" s="80"/>
      <c r="KR150" s="80"/>
      <c r="KS150" s="80"/>
      <c r="KT150" s="80"/>
      <c r="KU150" s="80"/>
      <c r="KV150" s="80"/>
      <c r="KW150" s="80"/>
      <c r="KX150" s="80"/>
      <c r="KY150" s="80"/>
      <c r="KZ150" s="80"/>
      <c r="LA150" s="197">
        <v>0</v>
      </c>
      <c r="LB150" s="200">
        <v>2</v>
      </c>
      <c r="LC150" s="82">
        <f t="shared" si="99"/>
        <v>70.759999999999991</v>
      </c>
      <c r="LD150" s="82">
        <f t="shared" si="100"/>
        <v>93.94</v>
      </c>
      <c r="LE150" s="82">
        <f t="shared" si="101"/>
        <v>18.333333333333332</v>
      </c>
      <c r="LF150" s="82">
        <f t="shared" si="102"/>
        <v>52.426666666666662</v>
      </c>
      <c r="LG150" s="80">
        <f t="shared" si="103"/>
        <v>75.606666666666669</v>
      </c>
      <c r="LH150" s="234">
        <f t="shared" si="104"/>
        <v>151.21333333333334</v>
      </c>
      <c r="LI150" s="73"/>
      <c r="LK150" s="74">
        <v>30.5</v>
      </c>
      <c r="LL150" s="49">
        <v>40</v>
      </c>
      <c r="LM150" s="55">
        <v>3.34</v>
      </c>
      <c r="LN150" s="55">
        <f t="shared" si="135"/>
        <v>8.3333333333333339</v>
      </c>
      <c r="LO150" s="75">
        <v>2</v>
      </c>
      <c r="LP150" s="75"/>
      <c r="LQ150" s="76">
        <f t="shared" si="119"/>
        <v>151.21333333333334</v>
      </c>
      <c r="LR150" s="75">
        <v>29</v>
      </c>
      <c r="LS150" s="77">
        <f>(LR150*1.2)*(Prices!$B$5/32)</f>
        <v>43.5</v>
      </c>
      <c r="LT150" s="82">
        <f>(LR150*1.3)*(Prices!$C$4/32)</f>
        <v>75.400000000000006</v>
      </c>
      <c r="LU150" s="82">
        <f>LO150*Prices!$B$2+LP150*Prices!$B$3</f>
        <v>80</v>
      </c>
      <c r="LV150" s="79">
        <f>LN150*Prices!$B$9</f>
        <v>50</v>
      </c>
      <c r="LW150" s="80">
        <f t="shared" si="89"/>
        <v>400.11333333333334</v>
      </c>
      <c r="LX150" s="80">
        <f>LN150*Prices!$B$10</f>
        <v>75</v>
      </c>
      <c r="LY150" s="80">
        <f t="shared" si="90"/>
        <v>425.11333333333334</v>
      </c>
      <c r="LZ150" s="80">
        <f>LN150*Prices!$B$11</f>
        <v>83.333333333333343</v>
      </c>
      <c r="MA150" s="80">
        <f t="shared" si="91"/>
        <v>433.44666666666672</v>
      </c>
      <c r="MB150" s="80">
        <f>LN150*Prices!$B$12</f>
        <v>100</v>
      </c>
      <c r="MC150" s="80">
        <f t="shared" si="92"/>
        <v>450.11333333333334</v>
      </c>
      <c r="MD150" s="80">
        <f>LN150*Prices!$B$13</f>
        <v>108.33333333333334</v>
      </c>
      <c r="ME150" s="80">
        <f t="shared" si="93"/>
        <v>458.44666666666672</v>
      </c>
      <c r="MF150" s="80">
        <f>LN150*Prices!$B$14</f>
        <v>129.16666666666669</v>
      </c>
      <c r="MG150" s="80">
        <f t="shared" si="94"/>
        <v>479.28000000000009</v>
      </c>
      <c r="MH150" s="80">
        <f>LN150*Prices!$B$15</f>
        <v>145.83333333333334</v>
      </c>
      <c r="MI150" s="80">
        <f t="shared" si="95"/>
        <v>495.94666666666672</v>
      </c>
      <c r="MJ150" s="80">
        <f>LN150*Prices!$B$16</f>
        <v>204.16666666666669</v>
      </c>
      <c r="MK150" s="80">
        <f t="shared" si="96"/>
        <v>554.28000000000009</v>
      </c>
      <c r="ML150" s="80">
        <f>LN150*Prices!$B$17</f>
        <v>0</v>
      </c>
      <c r="MM150" s="80"/>
      <c r="MN150" s="80"/>
      <c r="MO150" s="80"/>
      <c r="MP150" s="80"/>
      <c r="MQ150" s="80"/>
      <c r="MR150" s="80"/>
      <c r="MS150" s="80"/>
      <c r="MT150" s="80"/>
      <c r="MU150" s="80"/>
      <c r="MV150" s="80"/>
      <c r="MW150" s="80"/>
      <c r="MX150" s="80"/>
      <c r="MY150" s="80"/>
      <c r="MZ150" s="80"/>
      <c r="NA150" s="80"/>
    </row>
    <row r="151" spans="1:449" ht="18" customHeight="1" thickBot="1" x14ac:dyDescent="0.3">
      <c r="A151" s="282"/>
      <c r="B151" s="278"/>
      <c r="C151" s="278"/>
      <c r="D151" s="279"/>
      <c r="E151" s="280"/>
      <c r="F151" s="284"/>
      <c r="G151" s="26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55"/>
      <c r="X151" s="55"/>
      <c r="Y151" s="55"/>
      <c r="Z151" s="55"/>
      <c r="AA151" s="55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55"/>
      <c r="BN151" s="72"/>
      <c r="BO151" s="72"/>
      <c r="BP151" s="72"/>
      <c r="BQ151" s="72"/>
      <c r="BR151" s="72"/>
      <c r="BS151" s="72"/>
      <c r="BT151" s="55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55"/>
      <c r="CL151" s="55"/>
      <c r="CM151" s="55"/>
      <c r="CN151" s="55"/>
      <c r="CO151" s="55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55"/>
      <c r="EB151" s="55"/>
      <c r="EC151" s="72"/>
      <c r="ED151" s="72"/>
      <c r="EE151" s="72"/>
      <c r="EF151" s="72"/>
      <c r="EG151" s="72"/>
      <c r="EH151" s="72"/>
      <c r="EI151" s="55"/>
      <c r="EJ151" s="55"/>
      <c r="EK151" s="55"/>
      <c r="EL151" s="55"/>
      <c r="EM151" s="55"/>
      <c r="EN151" s="55"/>
      <c r="EO151" s="73"/>
      <c r="EP151" s="73"/>
      <c r="ER151" s="74"/>
      <c r="EZ151" s="77"/>
      <c r="FC151" s="79"/>
      <c r="FD151" s="80"/>
      <c r="FE151" s="80"/>
      <c r="FF151" s="80"/>
      <c r="FG151" s="80"/>
      <c r="FH151" s="80"/>
      <c r="FI151" s="80"/>
      <c r="FJ151" s="80"/>
      <c r="FK151" s="80"/>
      <c r="FL151" s="80"/>
      <c r="FM151" s="80"/>
      <c r="FN151" s="80"/>
      <c r="FO151" s="80"/>
      <c r="FP151" s="80"/>
      <c r="FQ151" s="80"/>
      <c r="FR151" s="80"/>
      <c r="FS151" s="80"/>
      <c r="FT151" s="80"/>
      <c r="FU151" s="80"/>
      <c r="FV151" s="80"/>
      <c r="FW151" s="80"/>
      <c r="FX151" s="80"/>
      <c r="FY151" s="80"/>
      <c r="FZ151" s="80"/>
      <c r="GA151" s="80"/>
      <c r="GB151" s="80"/>
      <c r="GC151" s="80"/>
      <c r="GD151" s="80"/>
      <c r="GE151" s="80"/>
      <c r="GF151" s="80"/>
      <c r="GG151" s="80"/>
      <c r="GH151" s="80"/>
      <c r="GP151" s="73"/>
      <c r="GR151" s="74"/>
      <c r="GS151" s="49"/>
      <c r="GT151" s="55"/>
      <c r="GU151" s="55"/>
      <c r="GV151" s="75"/>
      <c r="GW151" s="75"/>
      <c r="GX151" s="76"/>
      <c r="GZ151" s="77"/>
      <c r="HA151" s="82"/>
      <c r="HB151" s="82"/>
      <c r="HC151" s="79"/>
      <c r="HD151" s="80"/>
      <c r="HE151" s="80"/>
      <c r="HF151" s="80"/>
      <c r="HG151" s="80"/>
      <c r="HH151" s="80"/>
      <c r="HI151" s="80"/>
      <c r="HJ151" s="80"/>
      <c r="HK151" s="80"/>
      <c r="HL151" s="80"/>
      <c r="HM151" s="80"/>
      <c r="HN151" s="80"/>
      <c r="HO151" s="80"/>
      <c r="HP151" s="80"/>
      <c r="HQ151" s="80"/>
      <c r="HR151" s="80"/>
      <c r="HS151" s="80"/>
      <c r="HT151" s="80"/>
      <c r="HU151" s="80"/>
      <c r="HV151" s="80"/>
      <c r="HW151" s="80"/>
      <c r="HX151" s="80"/>
      <c r="HY151" s="80"/>
      <c r="HZ151" s="80"/>
      <c r="IA151" s="80"/>
      <c r="IB151" s="80"/>
      <c r="IC151" s="80"/>
      <c r="ID151" s="80"/>
      <c r="IE151" s="80"/>
      <c r="IF151" s="80"/>
      <c r="IG151" s="80"/>
      <c r="IH151" s="80"/>
      <c r="IP151" s="73"/>
      <c r="IQ151" s="73"/>
      <c r="IS151" s="74"/>
      <c r="IT151" s="49"/>
      <c r="IW151" s="75"/>
      <c r="IX151" s="75"/>
      <c r="IY151" s="76"/>
      <c r="IZ151" s="75"/>
      <c r="JA151" s="77"/>
      <c r="JB151" s="82"/>
      <c r="JC151" s="82"/>
      <c r="JD151" s="79"/>
      <c r="JE151" s="80"/>
      <c r="JF151" s="80"/>
      <c r="JG151" s="80"/>
      <c r="JH151" s="80"/>
      <c r="JI151" s="80"/>
      <c r="JJ151" s="80"/>
      <c r="JK151" s="80"/>
      <c r="JL151" s="80"/>
      <c r="JM151" s="80"/>
      <c r="JN151" s="80"/>
      <c r="JO151" s="80"/>
      <c r="JP151" s="80"/>
      <c r="JQ151" s="80"/>
      <c r="JR151" s="80"/>
      <c r="JS151" s="80"/>
      <c r="JT151" s="80"/>
      <c r="JU151" s="80"/>
      <c r="JV151" s="80"/>
      <c r="JW151" s="80"/>
      <c r="JX151" s="80"/>
      <c r="JY151" s="80"/>
      <c r="JZ151" s="80"/>
      <c r="KA151" s="80"/>
      <c r="KB151" s="80"/>
      <c r="KC151" s="80"/>
      <c r="KD151" s="80"/>
      <c r="KE151" s="80"/>
      <c r="KF151" s="80"/>
      <c r="KG151" s="80"/>
      <c r="KH151" s="80"/>
      <c r="KI151" s="80"/>
      <c r="KJ151" s="80"/>
      <c r="KK151" s="80"/>
      <c r="KL151" s="80"/>
      <c r="KM151" s="80"/>
      <c r="KN151" s="80"/>
      <c r="KO151" s="80"/>
      <c r="KP151" s="80"/>
      <c r="KQ151" s="80"/>
      <c r="KR151" s="80"/>
      <c r="KS151" s="80"/>
      <c r="KT151" s="80"/>
      <c r="KU151" s="80"/>
      <c r="KV151" s="80"/>
      <c r="KW151" s="80"/>
      <c r="KX151" s="80"/>
      <c r="KY151" s="80"/>
      <c r="KZ151" s="80"/>
      <c r="LF151" s="82"/>
      <c r="LG151" s="80"/>
      <c r="LH151" s="234"/>
      <c r="LI151" s="73"/>
      <c r="LK151" s="74"/>
      <c r="LL151" s="49"/>
      <c r="LO151" s="75"/>
      <c r="LP151" s="75"/>
      <c r="LQ151" s="76"/>
      <c r="LR151" s="75"/>
      <c r="LS151" s="77"/>
      <c r="LT151" s="82"/>
      <c r="LU151" s="82"/>
      <c r="LV151" s="79"/>
      <c r="LW151" s="80"/>
      <c r="LX151" s="80"/>
      <c r="LY151" s="80"/>
      <c r="LZ151" s="80"/>
      <c r="MA151" s="80"/>
      <c r="MB151" s="80"/>
      <c r="MC151" s="80"/>
      <c r="MD151" s="80"/>
      <c r="ME151" s="80"/>
      <c r="MF151" s="80"/>
      <c r="MG151" s="80"/>
      <c r="MH151" s="80"/>
      <c r="MI151" s="80"/>
      <c r="MJ151" s="80"/>
      <c r="MK151" s="80"/>
      <c r="ML151" s="80"/>
      <c r="MM151" s="80"/>
      <c r="MN151" s="80"/>
      <c r="MO151" s="80"/>
      <c r="MP151" s="80"/>
      <c r="MQ151" s="80"/>
      <c r="MR151" s="80"/>
      <c r="MS151" s="80"/>
      <c r="MT151" s="80"/>
      <c r="MU151" s="80"/>
      <c r="MV151" s="80"/>
      <c r="MW151" s="80"/>
      <c r="MX151" s="80"/>
      <c r="MY151" s="80"/>
      <c r="MZ151" s="80"/>
      <c r="NA151" s="80"/>
    </row>
    <row r="152" spans="1:449" ht="18" customHeight="1" x14ac:dyDescent="0.25">
      <c r="A152" s="169" t="s">
        <v>262</v>
      </c>
      <c r="B152" s="152" t="s">
        <v>93</v>
      </c>
      <c r="C152" s="152" t="str">
        <f t="shared" si="97"/>
        <v>Base Cab: Single Drawer (22" to 24")</v>
      </c>
      <c r="D152" s="121" t="s">
        <v>263</v>
      </c>
      <c r="E152" s="153" t="s">
        <v>103</v>
      </c>
      <c r="F152" s="303" t="s">
        <v>262</v>
      </c>
      <c r="G152" s="261">
        <f>ROUND(FD152/Prices!$B$27,0)</f>
        <v>200</v>
      </c>
      <c r="H152" s="71">
        <f>G152*Prices!$B$6+G152</f>
        <v>230</v>
      </c>
      <c r="I152" s="71">
        <f>ROUND(FF152/Prices!$B$27,0)</f>
        <v>207</v>
      </c>
      <c r="J152" s="71">
        <f>I152*Prices!$B$6+I152</f>
        <v>238.05</v>
      </c>
      <c r="K152" s="71">
        <f>ROUND(FH152/Prices!$B$27,0)</f>
        <v>210</v>
      </c>
      <c r="L152" s="71">
        <f>K152*Prices!$B$6+K152</f>
        <v>241.5</v>
      </c>
      <c r="M152" s="71">
        <f>ROUND(FJ152/Prices!$B$27,0)</f>
        <v>214</v>
      </c>
      <c r="N152" s="71">
        <f>M152*Prices!$B$6+M152</f>
        <v>246.1</v>
      </c>
      <c r="O152" s="71">
        <f>ROUND(FL152/Prices!$B$27,0)</f>
        <v>217</v>
      </c>
      <c r="P152" s="71">
        <f>O152*Prices!$B$6+O152</f>
        <v>249.55</v>
      </c>
      <c r="Q152" s="71">
        <f>ROUND(FN152/Prices!$B$27,0)</f>
        <v>223</v>
      </c>
      <c r="R152" s="71">
        <f>Q152*Prices!$B$6+Q152</f>
        <v>256.45</v>
      </c>
      <c r="S152" s="71">
        <f>ROUND(FP152/Prices!$B$27,0)</f>
        <v>227</v>
      </c>
      <c r="T152" s="71">
        <f>S152*Prices!$B$6+S152</f>
        <v>261.05</v>
      </c>
      <c r="U152" s="71">
        <f>ROUND(FR152/Prices!$B$27,0)</f>
        <v>244</v>
      </c>
      <c r="V152" s="71">
        <f>U152*Prices!$B$6+U152</f>
        <v>280.60000000000002</v>
      </c>
      <c r="W152" s="55"/>
      <c r="X152" s="55"/>
      <c r="Y152" s="55"/>
      <c r="Z152" s="55"/>
      <c r="AA152" s="55"/>
      <c r="AB152" s="71">
        <f>ROUND(HD152/Prices!$B$27,0)</f>
        <v>188</v>
      </c>
      <c r="AC152" s="71">
        <f>AB152*Prices!$B$6+AB152</f>
        <v>216.2</v>
      </c>
      <c r="AD152" s="71">
        <f>ROUND(HF152/Prices!$B$27,0)</f>
        <v>195</v>
      </c>
      <c r="AE152" s="71">
        <f>AD152*Prices!$B$6+AD152</f>
        <v>224.25</v>
      </c>
      <c r="AF152" s="71">
        <f>ROUND(HH152/Prices!$B$27,0)</f>
        <v>197</v>
      </c>
      <c r="AG152" s="71">
        <f>AF152*Prices!$B$6+AF152</f>
        <v>226.55</v>
      </c>
      <c r="AH152" s="71">
        <f>ROUND(HJ152/Prices!$B$27,0)</f>
        <v>202</v>
      </c>
      <c r="AI152" s="71">
        <f>AH152*Prices!$B$6+AH152</f>
        <v>232.3</v>
      </c>
      <c r="AJ152" s="71">
        <f>ROUND(HL152/Prices!$B$27,0)</f>
        <v>204</v>
      </c>
      <c r="AK152" s="71">
        <f>AJ152*Prices!$B$6+AJ152</f>
        <v>234.6</v>
      </c>
      <c r="AL152" s="71">
        <f>ROUND(HN152/Prices!$B$27,0)</f>
        <v>210</v>
      </c>
      <c r="AM152" s="71">
        <f>AL152*Prices!$B$6+AL152</f>
        <v>241.5</v>
      </c>
      <c r="AN152" s="71">
        <f>ROUND(HP152/Prices!$B$27,0)</f>
        <v>215</v>
      </c>
      <c r="AO152" s="71">
        <f>AN152*Prices!$B$6+AN152</f>
        <v>247.25</v>
      </c>
      <c r="AP152" s="71">
        <f>ROUND(HR152/Prices!$B$27,0)</f>
        <v>232</v>
      </c>
      <c r="AQ152" s="71">
        <f>AP152*Prices!$B$6+AP152</f>
        <v>266.8</v>
      </c>
      <c r="AW152" s="71">
        <f t="shared" si="130"/>
        <v>188</v>
      </c>
      <c r="AX152" s="71">
        <f t="shared" si="130"/>
        <v>216.2</v>
      </c>
      <c r="AY152" s="71">
        <f t="shared" si="124"/>
        <v>195</v>
      </c>
      <c r="AZ152" s="71">
        <f t="shared" si="124"/>
        <v>224.25</v>
      </c>
      <c r="BA152" s="71">
        <f t="shared" si="124"/>
        <v>197</v>
      </c>
      <c r="BB152" s="71">
        <f t="shared" si="124"/>
        <v>226.55</v>
      </c>
      <c r="BC152" s="71">
        <f t="shared" si="124"/>
        <v>202</v>
      </c>
      <c r="BD152" s="71">
        <f t="shared" si="124"/>
        <v>232.3</v>
      </c>
      <c r="BE152" s="71">
        <f t="shared" si="124"/>
        <v>204</v>
      </c>
      <c r="BF152" s="71">
        <f t="shared" si="124"/>
        <v>234.6</v>
      </c>
      <c r="BG152" s="71">
        <f t="shared" si="124"/>
        <v>210</v>
      </c>
      <c r="BH152" s="71">
        <f t="shared" si="110"/>
        <v>241.5</v>
      </c>
      <c r="BI152" s="71">
        <f t="shared" si="110"/>
        <v>215</v>
      </c>
      <c r="BJ152" s="71">
        <f t="shared" si="110"/>
        <v>247.25</v>
      </c>
      <c r="BK152" s="71">
        <f t="shared" si="110"/>
        <v>232</v>
      </c>
      <c r="BL152" s="71">
        <f t="shared" si="110"/>
        <v>266.8</v>
      </c>
      <c r="BM152" s="55"/>
      <c r="BN152" s="72"/>
      <c r="BO152" s="72"/>
      <c r="BP152" s="72"/>
      <c r="BQ152" s="72"/>
      <c r="BR152" s="72"/>
      <c r="BS152" s="72"/>
      <c r="BT152" s="55"/>
      <c r="BU152" s="71">
        <f>ROUND(JE152/Prices!$B$27,0)</f>
        <v>298</v>
      </c>
      <c r="BV152" s="71">
        <f>BU152*Prices!$B$6+BU152</f>
        <v>342.7</v>
      </c>
      <c r="BW152" s="71">
        <f>ROUND(JG152/Prices!$B$27,0)</f>
        <v>305</v>
      </c>
      <c r="BX152" s="71">
        <f>BW152*Prices!$B$6+BW152</f>
        <v>350.75</v>
      </c>
      <c r="BY152" s="71">
        <f>ROUND(JI152/Prices!$B$27,0)</f>
        <v>308</v>
      </c>
      <c r="BZ152" s="71">
        <f>BY152*Prices!$B$6+BY152</f>
        <v>354.2</v>
      </c>
      <c r="CA152" s="71">
        <f>ROUND(JK152/Prices!$B$27,0)</f>
        <v>312</v>
      </c>
      <c r="CB152" s="71">
        <f>CA152*Prices!$B$6+CA152</f>
        <v>358.8</v>
      </c>
      <c r="CC152" s="71">
        <f>ROUND(JM152/Prices!$B$27,0)</f>
        <v>315</v>
      </c>
      <c r="CD152" s="71">
        <f>CC152*Prices!$B$6+CC152</f>
        <v>362.25</v>
      </c>
      <c r="CE152" s="71">
        <f>ROUND(JO152/Prices!$B$27,0)</f>
        <v>321</v>
      </c>
      <c r="CF152" s="71">
        <f>CE152*Prices!$B$6+CE152</f>
        <v>369.15</v>
      </c>
      <c r="CG152" s="71">
        <f>ROUND(JQ152/Prices!$B$27,0)</f>
        <v>325</v>
      </c>
      <c r="CH152" s="71">
        <f>CG152*Prices!$B$6+CG152</f>
        <v>373.75</v>
      </c>
      <c r="CI152" s="71">
        <f>ROUND(JS152/Prices!$B$27,0)</f>
        <v>342</v>
      </c>
      <c r="CJ152" s="71">
        <f>CI152*Prices!$B$6+CI152</f>
        <v>393.3</v>
      </c>
      <c r="CK152" s="55"/>
      <c r="CL152" s="55"/>
      <c r="CM152" s="55"/>
      <c r="CN152" s="55"/>
      <c r="CO152" s="55"/>
      <c r="CP152" s="71">
        <f>ROUND(LW152/Prices!$B$27,0)</f>
        <v>286</v>
      </c>
      <c r="CQ152" s="71">
        <f>CP152*Prices!$B$6+CP152</f>
        <v>328.9</v>
      </c>
      <c r="CR152" s="71">
        <f>ROUND(LY152/Prices!$B$27,0)</f>
        <v>293</v>
      </c>
      <c r="CS152" s="71">
        <f>CR152*Prices!$B$6+CR152</f>
        <v>336.95</v>
      </c>
      <c r="CT152" s="71">
        <f>ROUND(MA152/Prices!$B$27,0)</f>
        <v>295</v>
      </c>
      <c r="CU152" s="71">
        <f>CT152*Prices!$B$6+CT152</f>
        <v>339.25</v>
      </c>
      <c r="CV152" s="71">
        <f>ROUND(MC152/Prices!$B$27,0)</f>
        <v>300</v>
      </c>
      <c r="CW152" s="71">
        <f>CV152*Prices!$B$6+CV152</f>
        <v>345</v>
      </c>
      <c r="CX152" s="71">
        <f>ROUND(ME152/Prices!$B$27,0)</f>
        <v>302</v>
      </c>
      <c r="CY152" s="71">
        <f>CX152*Prices!$B$6+CX152</f>
        <v>347.3</v>
      </c>
      <c r="CZ152" s="71">
        <f>ROUND(MG152/Prices!$B$27,0)</f>
        <v>308</v>
      </c>
      <c r="DA152" s="71">
        <f>CZ152*Prices!$B$6+CZ152</f>
        <v>354.2</v>
      </c>
      <c r="DB152" s="71">
        <f>ROUND(MI152/Prices!$B$27,0)</f>
        <v>313</v>
      </c>
      <c r="DC152" s="71">
        <f>DB152*Prices!$B$6+DB152</f>
        <v>359.95</v>
      </c>
      <c r="DD152" s="71">
        <f>ROUND(MK152/Prices!$B$27,0)</f>
        <v>330</v>
      </c>
      <c r="DE152" s="71">
        <f>DD152*Prices!$B$6+DD152</f>
        <v>379.5</v>
      </c>
      <c r="DK152" s="71">
        <f t="shared" si="131"/>
        <v>286</v>
      </c>
      <c r="DL152" s="71">
        <f t="shared" si="131"/>
        <v>328.9</v>
      </c>
      <c r="DM152" s="71">
        <f t="shared" si="125"/>
        <v>293</v>
      </c>
      <c r="DN152" s="71">
        <f t="shared" si="125"/>
        <v>336.95</v>
      </c>
      <c r="DO152" s="71">
        <f t="shared" si="125"/>
        <v>295</v>
      </c>
      <c r="DP152" s="71">
        <f t="shared" si="125"/>
        <v>339.25</v>
      </c>
      <c r="DQ152" s="71">
        <f t="shared" si="125"/>
        <v>300</v>
      </c>
      <c r="DR152" s="71">
        <f t="shared" si="125"/>
        <v>345</v>
      </c>
      <c r="DS152" s="71">
        <f t="shared" si="125"/>
        <v>302</v>
      </c>
      <c r="DT152" s="71">
        <f t="shared" si="125"/>
        <v>347.3</v>
      </c>
      <c r="DU152" s="71">
        <f t="shared" si="125"/>
        <v>308</v>
      </c>
      <c r="DV152" s="71">
        <f t="shared" si="111"/>
        <v>354.2</v>
      </c>
      <c r="DW152" s="71">
        <f t="shared" si="111"/>
        <v>313</v>
      </c>
      <c r="DX152" s="71">
        <f t="shared" si="111"/>
        <v>359.95</v>
      </c>
      <c r="DY152" s="71">
        <f t="shared" si="111"/>
        <v>330</v>
      </c>
      <c r="DZ152" s="71">
        <f t="shared" si="111"/>
        <v>379.5</v>
      </c>
      <c r="EA152" s="55"/>
      <c r="EB152" s="55"/>
      <c r="EC152" s="72"/>
      <c r="ED152" s="72"/>
      <c r="EE152" s="72"/>
      <c r="EF152" s="72"/>
      <c r="EG152" s="72"/>
      <c r="EH152" s="72"/>
      <c r="EI152" s="55"/>
      <c r="EJ152" s="55"/>
      <c r="EK152" s="55"/>
      <c r="EL152" s="55"/>
      <c r="EM152" s="55"/>
      <c r="EN152" s="55"/>
      <c r="EO152" s="73"/>
      <c r="EP152" s="73"/>
      <c r="ER152" s="74">
        <v>8</v>
      </c>
      <c r="ES152" s="105">
        <v>24</v>
      </c>
      <c r="ET152" s="55">
        <v>1</v>
      </c>
      <c r="EU152" s="55">
        <v>1</v>
      </c>
      <c r="EV152" s="75">
        <v>1</v>
      </c>
      <c r="EY152" s="75">
        <v>8</v>
      </c>
      <c r="EZ152" s="77">
        <f>(EY152*1.2)*(Prices!$B$5/32)</f>
        <v>12</v>
      </c>
      <c r="FA152" s="82">
        <f>(EY152*1.3)*(Prices!$B$4/32)</f>
        <v>26</v>
      </c>
      <c r="FB152" s="82">
        <f>EV152*Prices!$B$2+EW152*Prices!$B$3</f>
        <v>40</v>
      </c>
      <c r="FC152" s="79">
        <f>EU152*Prices!$B$9</f>
        <v>6</v>
      </c>
      <c r="FD152" s="80">
        <f t="shared" si="59"/>
        <v>84</v>
      </c>
      <c r="FE152" s="80">
        <f>EU152*Prices!$B$10</f>
        <v>9</v>
      </c>
      <c r="FF152" s="80">
        <f t="shared" si="60"/>
        <v>87</v>
      </c>
      <c r="FG152" s="80">
        <f>EU152*Prices!$B$11</f>
        <v>10</v>
      </c>
      <c r="FH152" s="80">
        <f t="shared" si="61"/>
        <v>88</v>
      </c>
      <c r="FI152" s="80">
        <f>EU152*Prices!$B$12</f>
        <v>12</v>
      </c>
      <c r="FJ152" s="80">
        <f t="shared" si="62"/>
        <v>90</v>
      </c>
      <c r="FK152" s="80">
        <f>EU152*Prices!$B$13</f>
        <v>13</v>
      </c>
      <c r="FL152" s="80">
        <f t="shared" si="63"/>
        <v>91</v>
      </c>
      <c r="FM152" s="80">
        <f>EU152*Prices!$B$14</f>
        <v>15.5</v>
      </c>
      <c r="FN152" s="80">
        <f t="shared" si="64"/>
        <v>93.5</v>
      </c>
      <c r="FO152" s="80">
        <f>EU152*Prices!$B$15</f>
        <v>17.5</v>
      </c>
      <c r="FP152" s="80">
        <f t="shared" si="65"/>
        <v>95.5</v>
      </c>
      <c r="FQ152" s="80">
        <f>EU152*Prices!$B$16</f>
        <v>24.5</v>
      </c>
      <c r="FR152" s="80">
        <f t="shared" si="66"/>
        <v>102.5</v>
      </c>
      <c r="FS152" s="80">
        <f>EU152*Prices!$B$17</f>
        <v>0</v>
      </c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P152" s="73"/>
      <c r="GR152" s="74">
        <v>8</v>
      </c>
      <c r="GS152" s="105">
        <v>24</v>
      </c>
      <c r="GT152" s="55">
        <v>1</v>
      </c>
      <c r="GU152" s="55">
        <v>1</v>
      </c>
      <c r="GV152" s="75">
        <v>1</v>
      </c>
      <c r="GW152" s="75"/>
      <c r="GX152" s="76"/>
      <c r="GY152" s="75">
        <v>8</v>
      </c>
      <c r="GZ152" s="77">
        <f>(GY152*1.2)*(Prices!$B$5/32)</f>
        <v>12</v>
      </c>
      <c r="HA152" s="82">
        <f>(GY152*1.3)*(Prices!$C$4/32)</f>
        <v>20.8</v>
      </c>
      <c r="HB152" s="82">
        <f>GV152*Prices!$B$2+GW152*Prices!$B$3</f>
        <v>40</v>
      </c>
      <c r="HC152" s="79">
        <f>GU152*Prices!$B$9</f>
        <v>6</v>
      </c>
      <c r="HD152" s="80">
        <f t="shared" si="69"/>
        <v>78.8</v>
      </c>
      <c r="HE152" s="80">
        <f>GU152*Prices!$B$10</f>
        <v>9</v>
      </c>
      <c r="HF152" s="80">
        <f t="shared" si="70"/>
        <v>81.8</v>
      </c>
      <c r="HG152" s="80">
        <f>GU152*Prices!$B$11</f>
        <v>10</v>
      </c>
      <c r="HH152" s="80">
        <f t="shared" si="71"/>
        <v>82.8</v>
      </c>
      <c r="HI152" s="80">
        <f>GU152*Prices!$B$12</f>
        <v>12</v>
      </c>
      <c r="HJ152" s="80">
        <f t="shared" si="72"/>
        <v>84.8</v>
      </c>
      <c r="HK152" s="80">
        <f>GU152*Prices!$B$13</f>
        <v>13</v>
      </c>
      <c r="HL152" s="80">
        <f t="shared" si="73"/>
        <v>85.8</v>
      </c>
      <c r="HM152" s="80">
        <f>GU152*Prices!$B$14</f>
        <v>15.5</v>
      </c>
      <c r="HN152" s="80">
        <f t="shared" si="74"/>
        <v>88.3</v>
      </c>
      <c r="HO152" s="80">
        <f>GU152*Prices!$B$15</f>
        <v>17.5</v>
      </c>
      <c r="HP152" s="80">
        <f t="shared" si="75"/>
        <v>90.3</v>
      </c>
      <c r="HQ152" s="80">
        <f>GU152*Prices!$B$16</f>
        <v>24.5</v>
      </c>
      <c r="HR152" s="80">
        <f t="shared" si="76"/>
        <v>97.3</v>
      </c>
      <c r="HS152" s="80">
        <f>GU152*Prices!$B$17</f>
        <v>0</v>
      </c>
      <c r="HT152" s="80"/>
      <c r="HU152" s="80"/>
      <c r="HV152" s="80"/>
      <c r="HW152" s="80"/>
      <c r="HX152" s="80"/>
      <c r="HY152" s="80"/>
      <c r="HZ152" s="80"/>
      <c r="IA152" s="80"/>
      <c r="IB152" s="80"/>
      <c r="IC152" s="80"/>
      <c r="ID152" s="80"/>
      <c r="IE152" s="80"/>
      <c r="IF152" s="80"/>
      <c r="IG152" s="80"/>
      <c r="IH152" s="80"/>
      <c r="IP152" s="73"/>
      <c r="IQ152" s="73"/>
      <c r="IS152" s="74">
        <v>8</v>
      </c>
      <c r="IT152" s="203">
        <v>24</v>
      </c>
      <c r="IU152" s="55">
        <v>1</v>
      </c>
      <c r="IV152" s="55">
        <v>1</v>
      </c>
      <c r="IW152" s="75">
        <v>1</v>
      </c>
      <c r="IX152" s="75"/>
      <c r="IY152" s="76">
        <f t="shared" si="118"/>
        <v>41.199999999999996</v>
      </c>
      <c r="IZ152" s="75">
        <v>8</v>
      </c>
      <c r="JA152" s="77">
        <f>(IZ152*1.2)*(Prices!$B$5/32)</f>
        <v>12</v>
      </c>
      <c r="JB152" s="82">
        <f>(IZ152*1.3)*(Prices!$B$4/32)</f>
        <v>26</v>
      </c>
      <c r="JC152" s="82">
        <f>IW152*Prices!$B$2+IX152*Prices!$B$3</f>
        <v>40</v>
      </c>
      <c r="JD152" s="79">
        <f>IV152*Prices!$B$9</f>
        <v>6</v>
      </c>
      <c r="JE152" s="80">
        <f t="shared" si="79"/>
        <v>125.19999999999999</v>
      </c>
      <c r="JF152" s="80">
        <f>IV152*Prices!$B$10</f>
        <v>9</v>
      </c>
      <c r="JG152" s="80">
        <f t="shared" si="80"/>
        <v>128.19999999999999</v>
      </c>
      <c r="JH152" s="80">
        <f>IV152*Prices!$B$11</f>
        <v>10</v>
      </c>
      <c r="JI152" s="80">
        <f t="shared" si="81"/>
        <v>129.19999999999999</v>
      </c>
      <c r="JJ152" s="80">
        <f>IV152*Prices!$B$12</f>
        <v>12</v>
      </c>
      <c r="JK152" s="80">
        <f t="shared" si="82"/>
        <v>131.19999999999999</v>
      </c>
      <c r="JL152" s="80">
        <f>IV152*Prices!$B$13</f>
        <v>13</v>
      </c>
      <c r="JM152" s="80">
        <f t="shared" si="83"/>
        <v>132.19999999999999</v>
      </c>
      <c r="JN152" s="80">
        <f>IV152*Prices!$B$14</f>
        <v>15.5</v>
      </c>
      <c r="JO152" s="80">
        <f t="shared" si="84"/>
        <v>134.69999999999999</v>
      </c>
      <c r="JP152" s="80">
        <f>IV152*Prices!$B$15</f>
        <v>17.5</v>
      </c>
      <c r="JQ152" s="80">
        <f t="shared" si="85"/>
        <v>136.69999999999999</v>
      </c>
      <c r="JR152" s="80">
        <f>IV152*Prices!$B$16</f>
        <v>24.5</v>
      </c>
      <c r="JS152" s="80">
        <f t="shared" si="86"/>
        <v>143.69999999999999</v>
      </c>
      <c r="JT152" s="80">
        <f>IV152*Prices!$B$17</f>
        <v>0</v>
      </c>
      <c r="JU152" s="80"/>
      <c r="JV152" s="80"/>
      <c r="JW152" s="80"/>
      <c r="JX152" s="80"/>
      <c r="JY152" s="80"/>
      <c r="JZ152" s="80"/>
      <c r="KA152" s="80"/>
      <c r="KB152" s="80"/>
      <c r="KC152" s="80"/>
      <c r="KD152" s="80"/>
      <c r="KE152" s="80"/>
      <c r="KF152" s="80"/>
      <c r="KG152" s="80"/>
      <c r="KH152" s="80"/>
      <c r="KI152" s="80"/>
      <c r="KJ152" s="80"/>
      <c r="KK152" s="80"/>
      <c r="KL152" s="80"/>
      <c r="KM152" s="80"/>
      <c r="KN152" s="80"/>
      <c r="KO152" s="80"/>
      <c r="KP152" s="80"/>
      <c r="KQ152" s="80"/>
      <c r="KR152" s="80"/>
      <c r="KS152" s="80"/>
      <c r="KT152" s="80"/>
      <c r="KU152" s="80"/>
      <c r="KV152" s="80"/>
      <c r="KW152" s="80"/>
      <c r="KX152" s="80"/>
      <c r="KY152" s="80"/>
      <c r="KZ152" s="80"/>
      <c r="LA152" s="197">
        <v>1</v>
      </c>
      <c r="LB152" s="200">
        <v>0</v>
      </c>
      <c r="LC152" s="82">
        <f t="shared" si="99"/>
        <v>52.199999999999996</v>
      </c>
      <c r="LD152" s="82">
        <f t="shared" si="100"/>
        <v>69.3</v>
      </c>
      <c r="LE152" s="82">
        <f t="shared" si="101"/>
        <v>11</v>
      </c>
      <c r="LF152" s="82">
        <f t="shared" si="102"/>
        <v>41.199999999999996</v>
      </c>
      <c r="LG152" s="80">
        <f t="shared" si="103"/>
        <v>58.3</v>
      </c>
      <c r="LH152" s="234">
        <f t="shared" si="104"/>
        <v>41.199999999999996</v>
      </c>
      <c r="LI152" s="73"/>
      <c r="LK152" s="74">
        <v>8</v>
      </c>
      <c r="LL152" s="203">
        <v>24</v>
      </c>
      <c r="LM152" s="55">
        <v>1</v>
      </c>
      <c r="LN152" s="55">
        <v>1</v>
      </c>
      <c r="LO152" s="75">
        <v>1</v>
      </c>
      <c r="LP152" s="75"/>
      <c r="LQ152" s="76">
        <f t="shared" si="119"/>
        <v>41.199999999999996</v>
      </c>
      <c r="LR152" s="75">
        <v>8</v>
      </c>
      <c r="LS152" s="77">
        <f>(LR152*1.2)*(Prices!$B$5/32)</f>
        <v>12</v>
      </c>
      <c r="LT152" s="82">
        <f>(LR152*1.3)*(Prices!$C$4/32)</f>
        <v>20.8</v>
      </c>
      <c r="LU152" s="82">
        <f>LO152*Prices!$B$2+LP152*Prices!$B$3</f>
        <v>40</v>
      </c>
      <c r="LV152" s="79">
        <f>LN152*Prices!$B$9</f>
        <v>6</v>
      </c>
      <c r="LW152" s="80">
        <f t="shared" si="89"/>
        <v>120</v>
      </c>
      <c r="LX152" s="80">
        <f>LN152*Prices!$B$10</f>
        <v>9</v>
      </c>
      <c r="LY152" s="80">
        <f t="shared" si="90"/>
        <v>123</v>
      </c>
      <c r="LZ152" s="80">
        <f>LN152*Prices!$B$11</f>
        <v>10</v>
      </c>
      <c r="MA152" s="80">
        <f t="shared" si="91"/>
        <v>124</v>
      </c>
      <c r="MB152" s="80">
        <f>LN152*Prices!$B$12</f>
        <v>12</v>
      </c>
      <c r="MC152" s="80">
        <f t="shared" si="92"/>
        <v>126</v>
      </c>
      <c r="MD152" s="80">
        <f>LN152*Prices!$B$13</f>
        <v>13</v>
      </c>
      <c r="ME152" s="80">
        <f t="shared" si="93"/>
        <v>127</v>
      </c>
      <c r="MF152" s="80">
        <f>LN152*Prices!$B$14</f>
        <v>15.5</v>
      </c>
      <c r="MG152" s="80">
        <f t="shared" si="94"/>
        <v>129.5</v>
      </c>
      <c r="MH152" s="80">
        <f>LN152*Prices!$B$15</f>
        <v>17.5</v>
      </c>
      <c r="MI152" s="80">
        <f t="shared" si="95"/>
        <v>131.5</v>
      </c>
      <c r="MJ152" s="80">
        <f>LN152*Prices!$B$16</f>
        <v>24.5</v>
      </c>
      <c r="MK152" s="80">
        <f t="shared" si="96"/>
        <v>138.5</v>
      </c>
      <c r="ML152" s="80">
        <f>LN152*Prices!$B$17</f>
        <v>0</v>
      </c>
      <c r="MM152" s="80"/>
      <c r="MN152" s="80"/>
      <c r="MO152" s="80"/>
      <c r="MP152" s="80"/>
      <c r="MQ152" s="80"/>
      <c r="MR152" s="80"/>
      <c r="MS152" s="80"/>
      <c r="MT152" s="80"/>
      <c r="MU152" s="80"/>
      <c r="MV152" s="80"/>
      <c r="MW152" s="80"/>
      <c r="MX152" s="80"/>
      <c r="MY152" s="80"/>
      <c r="MZ152" s="80"/>
      <c r="NA152" s="80"/>
    </row>
    <row r="153" spans="1:449" ht="18" customHeight="1" x14ac:dyDescent="0.25">
      <c r="A153" s="171" t="s">
        <v>264</v>
      </c>
      <c r="B153" s="69" t="s">
        <v>93</v>
      </c>
      <c r="C153" s="69" t="str">
        <f t="shared" si="97"/>
        <v>Base Cab: Single Drawer (25" to 27")</v>
      </c>
      <c r="D153" s="70" t="s">
        <v>263</v>
      </c>
      <c r="E153" s="68" t="s">
        <v>107</v>
      </c>
      <c r="F153" s="268" t="s">
        <v>264</v>
      </c>
      <c r="G153" s="261">
        <f>ROUND(FD153/Prices!$B$27,0)</f>
        <v>214</v>
      </c>
      <c r="H153" s="71">
        <f>G153*Prices!$B$6+G153</f>
        <v>246.1</v>
      </c>
      <c r="I153" s="71">
        <f>ROUND(FF153/Prices!$B$27,0)</f>
        <v>223</v>
      </c>
      <c r="J153" s="71">
        <f>I153*Prices!$B$6+I153</f>
        <v>256.45</v>
      </c>
      <c r="K153" s="71">
        <f>ROUND(FH153/Prices!$B$27,0)</f>
        <v>226</v>
      </c>
      <c r="L153" s="71">
        <f>K153*Prices!$B$6+K153</f>
        <v>259.89999999999998</v>
      </c>
      <c r="M153" s="71">
        <f>ROUND(FJ153/Prices!$B$27,0)</f>
        <v>231</v>
      </c>
      <c r="N153" s="71">
        <f>M153*Prices!$B$6+M153</f>
        <v>265.64999999999998</v>
      </c>
      <c r="O153" s="71">
        <f>ROUND(FL153/Prices!$B$27,0)</f>
        <v>234</v>
      </c>
      <c r="P153" s="71">
        <f>O153*Prices!$B$6+O153</f>
        <v>269.10000000000002</v>
      </c>
      <c r="Q153" s="71">
        <f>ROUND(FN153/Prices!$B$27,0)</f>
        <v>241</v>
      </c>
      <c r="R153" s="71">
        <f>Q153*Prices!$B$6+Q153</f>
        <v>277.14999999999998</v>
      </c>
      <c r="S153" s="71">
        <f>ROUND(FP153/Prices!$B$27,0)</f>
        <v>247</v>
      </c>
      <c r="T153" s="71">
        <f>S153*Prices!$B$6+S153</f>
        <v>284.05</v>
      </c>
      <c r="U153" s="71">
        <f>ROUND(FR153/Prices!$B$27,0)</f>
        <v>267</v>
      </c>
      <c r="V153" s="71">
        <f>U153*Prices!$B$6+U153</f>
        <v>307.05</v>
      </c>
      <c r="W153" s="55"/>
      <c r="X153" s="55"/>
      <c r="Y153" s="55"/>
      <c r="Z153" s="55"/>
      <c r="AA153" s="55"/>
      <c r="AB153" s="71">
        <f>ROUND(HD153/Prices!$B$27,0)</f>
        <v>200</v>
      </c>
      <c r="AC153" s="71">
        <f>AB153*Prices!$B$6+AB153</f>
        <v>230</v>
      </c>
      <c r="AD153" s="71">
        <f>ROUND(HF153/Prices!$B$27,0)</f>
        <v>209</v>
      </c>
      <c r="AE153" s="71">
        <f>AD153*Prices!$B$6+AD153</f>
        <v>240.35</v>
      </c>
      <c r="AF153" s="71">
        <f>ROUND(HH153/Prices!$B$27,0)</f>
        <v>212</v>
      </c>
      <c r="AG153" s="71">
        <f>AF153*Prices!$B$6+AF153</f>
        <v>243.8</v>
      </c>
      <c r="AH153" s="71">
        <f>ROUND(HJ153/Prices!$B$27,0)</f>
        <v>217</v>
      </c>
      <c r="AI153" s="71">
        <f>AH153*Prices!$B$6+AH153</f>
        <v>249.55</v>
      </c>
      <c r="AJ153" s="71">
        <f>ROUND(HL153/Prices!$B$27,0)</f>
        <v>220</v>
      </c>
      <c r="AK153" s="71">
        <f>AJ153*Prices!$B$6+AJ153</f>
        <v>253</v>
      </c>
      <c r="AL153" s="71">
        <f>ROUND(HN153/Prices!$B$27,0)</f>
        <v>227</v>
      </c>
      <c r="AM153" s="71">
        <f>AL153*Prices!$B$6+AL153</f>
        <v>261.05</v>
      </c>
      <c r="AN153" s="71">
        <f>ROUND(HP153/Prices!$B$27,0)</f>
        <v>233</v>
      </c>
      <c r="AO153" s="71">
        <f>AN153*Prices!$B$6+AN153</f>
        <v>267.95</v>
      </c>
      <c r="AP153" s="71">
        <f>ROUND(HR153/Prices!$B$27,0)</f>
        <v>253</v>
      </c>
      <c r="AQ153" s="71">
        <f>AP153*Prices!$B$6+AP153</f>
        <v>290.95</v>
      </c>
      <c r="AW153" s="71">
        <f t="shared" si="130"/>
        <v>200</v>
      </c>
      <c r="AX153" s="71">
        <f t="shared" si="130"/>
        <v>230</v>
      </c>
      <c r="AY153" s="71">
        <f t="shared" si="124"/>
        <v>209</v>
      </c>
      <c r="AZ153" s="71">
        <f t="shared" si="124"/>
        <v>240.35</v>
      </c>
      <c r="BA153" s="71">
        <f t="shared" si="124"/>
        <v>212</v>
      </c>
      <c r="BB153" s="71">
        <f t="shared" si="124"/>
        <v>243.8</v>
      </c>
      <c r="BC153" s="71">
        <f t="shared" si="124"/>
        <v>217</v>
      </c>
      <c r="BD153" s="71">
        <f t="shared" si="124"/>
        <v>249.55</v>
      </c>
      <c r="BE153" s="71">
        <f t="shared" si="124"/>
        <v>220</v>
      </c>
      <c r="BF153" s="71">
        <f t="shared" si="124"/>
        <v>253</v>
      </c>
      <c r="BG153" s="71">
        <f t="shared" si="124"/>
        <v>227</v>
      </c>
      <c r="BH153" s="71">
        <f t="shared" si="110"/>
        <v>261.05</v>
      </c>
      <c r="BI153" s="71">
        <f t="shared" si="110"/>
        <v>233</v>
      </c>
      <c r="BJ153" s="71">
        <f t="shared" si="110"/>
        <v>267.95</v>
      </c>
      <c r="BK153" s="71">
        <f t="shared" si="110"/>
        <v>253</v>
      </c>
      <c r="BL153" s="71">
        <f t="shared" si="110"/>
        <v>290.95</v>
      </c>
      <c r="BM153" s="55"/>
      <c r="BN153" s="72"/>
      <c r="BO153" s="72"/>
      <c r="BP153" s="72"/>
      <c r="BQ153" s="72"/>
      <c r="BR153" s="72"/>
      <c r="BS153" s="72"/>
      <c r="BT153" s="55"/>
      <c r="BU153" s="71">
        <f>ROUND(JE153/Prices!$B$27,0)</f>
        <v>317</v>
      </c>
      <c r="BV153" s="71">
        <f>BU153*Prices!$B$6+BU153</f>
        <v>364.55</v>
      </c>
      <c r="BW153" s="71">
        <f>ROUND(JG153/Prices!$B$27,0)</f>
        <v>326</v>
      </c>
      <c r="BX153" s="71">
        <f>BW153*Prices!$B$6+BW153</f>
        <v>374.9</v>
      </c>
      <c r="BY153" s="71">
        <f>ROUND(JI153/Prices!$B$27,0)</f>
        <v>329</v>
      </c>
      <c r="BZ153" s="71">
        <f>BY153*Prices!$B$6+BY153</f>
        <v>378.35</v>
      </c>
      <c r="CA153" s="71">
        <f>ROUND(JK153/Prices!$B$27,0)</f>
        <v>334</v>
      </c>
      <c r="CB153" s="71">
        <f>CA153*Prices!$B$6+CA153</f>
        <v>384.1</v>
      </c>
      <c r="CC153" s="71">
        <f>ROUND(JM153/Prices!$B$27,0)</f>
        <v>337</v>
      </c>
      <c r="CD153" s="71">
        <f>CC153*Prices!$B$6+CC153</f>
        <v>387.55</v>
      </c>
      <c r="CE153" s="71">
        <f>ROUND(JO153/Prices!$B$27,0)</f>
        <v>344</v>
      </c>
      <c r="CF153" s="71">
        <f>CE153*Prices!$B$6+CE153</f>
        <v>395.6</v>
      </c>
      <c r="CG153" s="71">
        <f>ROUND(JQ153/Prices!$B$27,0)</f>
        <v>350</v>
      </c>
      <c r="CH153" s="71">
        <f>CG153*Prices!$B$6+CG153</f>
        <v>402.5</v>
      </c>
      <c r="CI153" s="71">
        <f>ROUND(JS153/Prices!$B$27,0)</f>
        <v>370</v>
      </c>
      <c r="CJ153" s="71">
        <f>CI153*Prices!$B$6+CI153</f>
        <v>425.5</v>
      </c>
      <c r="CK153" s="55"/>
      <c r="CL153" s="55"/>
      <c r="CM153" s="55"/>
      <c r="CN153" s="55"/>
      <c r="CO153" s="55"/>
      <c r="CP153" s="71">
        <f>ROUND(LW153/Prices!$B$27,0)</f>
        <v>303</v>
      </c>
      <c r="CQ153" s="71">
        <f>CP153*Prices!$B$6+CP153</f>
        <v>348.45</v>
      </c>
      <c r="CR153" s="71">
        <f>ROUND(LY153/Prices!$B$27,0)</f>
        <v>312</v>
      </c>
      <c r="CS153" s="71">
        <f>CR153*Prices!$B$6+CR153</f>
        <v>358.8</v>
      </c>
      <c r="CT153" s="71">
        <f>ROUND(MA153/Prices!$B$27,0)</f>
        <v>315</v>
      </c>
      <c r="CU153" s="71">
        <f>CT153*Prices!$B$6+CT153</f>
        <v>362.25</v>
      </c>
      <c r="CV153" s="71">
        <f>ROUND(MC153/Prices!$B$27,0)</f>
        <v>320</v>
      </c>
      <c r="CW153" s="71">
        <f>CV153*Prices!$B$6+CV153</f>
        <v>368</v>
      </c>
      <c r="CX153" s="71">
        <f>ROUND(ME153/Prices!$B$27,0)</f>
        <v>323</v>
      </c>
      <c r="CY153" s="71">
        <f>CX153*Prices!$B$6+CX153</f>
        <v>371.45</v>
      </c>
      <c r="CZ153" s="71">
        <f>ROUND(MG153/Prices!$B$27,0)</f>
        <v>330</v>
      </c>
      <c r="DA153" s="71">
        <f>CZ153*Prices!$B$6+CZ153</f>
        <v>379.5</v>
      </c>
      <c r="DB153" s="71">
        <f>ROUND(MI153/Prices!$B$27,0)</f>
        <v>336</v>
      </c>
      <c r="DC153" s="71">
        <f>DB153*Prices!$B$6+DB153</f>
        <v>386.4</v>
      </c>
      <c r="DD153" s="71">
        <f>ROUND(MK153/Prices!$B$27,0)</f>
        <v>356</v>
      </c>
      <c r="DE153" s="71">
        <f>DD153*Prices!$B$6+DD153</f>
        <v>409.4</v>
      </c>
      <c r="DK153" s="71">
        <f t="shared" si="131"/>
        <v>303</v>
      </c>
      <c r="DL153" s="71">
        <f t="shared" si="131"/>
        <v>348.45</v>
      </c>
      <c r="DM153" s="71">
        <f t="shared" si="125"/>
        <v>312</v>
      </c>
      <c r="DN153" s="71">
        <f t="shared" si="125"/>
        <v>358.8</v>
      </c>
      <c r="DO153" s="71">
        <f t="shared" si="125"/>
        <v>315</v>
      </c>
      <c r="DP153" s="71">
        <f t="shared" si="125"/>
        <v>362.25</v>
      </c>
      <c r="DQ153" s="71">
        <f t="shared" si="125"/>
        <v>320</v>
      </c>
      <c r="DR153" s="71">
        <f t="shared" si="125"/>
        <v>368</v>
      </c>
      <c r="DS153" s="71">
        <f t="shared" si="125"/>
        <v>323</v>
      </c>
      <c r="DT153" s="71">
        <f t="shared" si="125"/>
        <v>371.45</v>
      </c>
      <c r="DU153" s="71">
        <f t="shared" si="125"/>
        <v>330</v>
      </c>
      <c r="DV153" s="71">
        <f t="shared" si="111"/>
        <v>379.5</v>
      </c>
      <c r="DW153" s="71">
        <f t="shared" si="111"/>
        <v>336</v>
      </c>
      <c r="DX153" s="71">
        <f t="shared" si="111"/>
        <v>386.4</v>
      </c>
      <c r="DY153" s="71">
        <f t="shared" si="111"/>
        <v>356</v>
      </c>
      <c r="DZ153" s="71">
        <f t="shared" si="111"/>
        <v>409.4</v>
      </c>
      <c r="EA153" s="55"/>
      <c r="EB153" s="55"/>
      <c r="EC153" s="72"/>
      <c r="ED153" s="72"/>
      <c r="EE153" s="72"/>
      <c r="EF153" s="72"/>
      <c r="EG153" s="72"/>
      <c r="EH153" s="72"/>
      <c r="EI153" s="55"/>
      <c r="EJ153" s="55"/>
      <c r="EK153" s="55"/>
      <c r="EL153" s="55"/>
      <c r="EM153" s="55"/>
      <c r="EN153" s="55"/>
      <c r="EO153" s="73"/>
      <c r="EP153" s="73"/>
      <c r="ER153" s="74">
        <v>9</v>
      </c>
      <c r="ES153" s="105">
        <v>27</v>
      </c>
      <c r="ET153" s="55">
        <v>1</v>
      </c>
      <c r="EU153" s="55">
        <v>1.2</v>
      </c>
      <c r="EV153" s="75">
        <v>1</v>
      </c>
      <c r="EY153" s="75">
        <v>9</v>
      </c>
      <c r="EZ153" s="77">
        <f>(EY153*1.2)*(Prices!$B$5/32)</f>
        <v>13.499999999999998</v>
      </c>
      <c r="FA153" s="82">
        <f>(EY153*1.3)*(Prices!$B$4/32)</f>
        <v>29.250000000000004</v>
      </c>
      <c r="FB153" s="82">
        <f>EV153*Prices!$B$2+EW153*Prices!$B$3</f>
        <v>40</v>
      </c>
      <c r="FC153" s="79">
        <f>EU153*Prices!$B$9</f>
        <v>7.1999999999999993</v>
      </c>
      <c r="FD153" s="80">
        <f t="shared" si="59"/>
        <v>89.95</v>
      </c>
      <c r="FE153" s="80">
        <f>EU153*Prices!$B$10</f>
        <v>10.799999999999999</v>
      </c>
      <c r="FF153" s="80">
        <f t="shared" si="60"/>
        <v>93.55</v>
      </c>
      <c r="FG153" s="80">
        <f>EU153*Prices!$B$11</f>
        <v>12</v>
      </c>
      <c r="FH153" s="80">
        <f t="shared" si="61"/>
        <v>94.75</v>
      </c>
      <c r="FI153" s="80">
        <f>EU153*Prices!$B$12</f>
        <v>14.399999999999999</v>
      </c>
      <c r="FJ153" s="80">
        <f t="shared" si="62"/>
        <v>97.15</v>
      </c>
      <c r="FK153" s="80">
        <f>EU153*Prices!$B$13</f>
        <v>15.6</v>
      </c>
      <c r="FL153" s="80">
        <f t="shared" si="63"/>
        <v>98.350000000000009</v>
      </c>
      <c r="FM153" s="80">
        <f>EU153*Prices!$B$14</f>
        <v>18.599999999999998</v>
      </c>
      <c r="FN153" s="80">
        <f t="shared" si="64"/>
        <v>101.35</v>
      </c>
      <c r="FO153" s="80">
        <f>EU153*Prices!$B$15</f>
        <v>21</v>
      </c>
      <c r="FP153" s="80">
        <f t="shared" si="65"/>
        <v>103.75</v>
      </c>
      <c r="FQ153" s="80">
        <f>EU153*Prices!$B$16</f>
        <v>29.4</v>
      </c>
      <c r="FR153" s="80">
        <f t="shared" si="66"/>
        <v>112.15</v>
      </c>
      <c r="FS153" s="80">
        <f>EU153*Prices!$B$17</f>
        <v>0</v>
      </c>
      <c r="FT153" s="80"/>
      <c r="FU153" s="80"/>
      <c r="FV153" s="80"/>
      <c r="FW153" s="80"/>
      <c r="FX153" s="80"/>
      <c r="FY153" s="80"/>
      <c r="FZ153" s="80"/>
      <c r="GA153" s="80"/>
      <c r="GB153" s="80"/>
      <c r="GC153" s="80"/>
      <c r="GD153" s="80"/>
      <c r="GE153" s="80"/>
      <c r="GF153" s="80"/>
      <c r="GG153" s="80"/>
      <c r="GH153" s="80"/>
      <c r="GP153" s="73"/>
      <c r="GR153" s="74">
        <v>9</v>
      </c>
      <c r="GS153" s="105">
        <v>27</v>
      </c>
      <c r="GT153" s="55">
        <v>1</v>
      </c>
      <c r="GU153" s="55">
        <v>1.2</v>
      </c>
      <c r="GV153" s="75">
        <v>1</v>
      </c>
      <c r="GW153" s="75"/>
      <c r="GX153" s="76"/>
      <c r="GY153" s="75">
        <v>9</v>
      </c>
      <c r="GZ153" s="77">
        <f>(GY153*1.2)*(Prices!$B$5/32)</f>
        <v>13.499999999999998</v>
      </c>
      <c r="HA153" s="82">
        <f>(GY153*1.3)*(Prices!$C$4/32)</f>
        <v>23.400000000000002</v>
      </c>
      <c r="HB153" s="82">
        <f>GV153*Prices!$B$2+GW153*Prices!$B$3</f>
        <v>40</v>
      </c>
      <c r="HC153" s="79">
        <f>GU153*Prices!$B$9</f>
        <v>7.1999999999999993</v>
      </c>
      <c r="HD153" s="80">
        <f t="shared" si="69"/>
        <v>84.100000000000009</v>
      </c>
      <c r="HE153" s="80">
        <f>GU153*Prices!$B$10</f>
        <v>10.799999999999999</v>
      </c>
      <c r="HF153" s="80">
        <f t="shared" si="70"/>
        <v>87.7</v>
      </c>
      <c r="HG153" s="80">
        <f>GU153*Prices!$B$11</f>
        <v>12</v>
      </c>
      <c r="HH153" s="80">
        <f t="shared" si="71"/>
        <v>88.9</v>
      </c>
      <c r="HI153" s="80">
        <f>GU153*Prices!$B$12</f>
        <v>14.399999999999999</v>
      </c>
      <c r="HJ153" s="80">
        <f t="shared" si="72"/>
        <v>91.3</v>
      </c>
      <c r="HK153" s="80">
        <f>GU153*Prices!$B$13</f>
        <v>15.6</v>
      </c>
      <c r="HL153" s="80">
        <f t="shared" si="73"/>
        <v>92.5</v>
      </c>
      <c r="HM153" s="80">
        <f>GU153*Prices!$B$14</f>
        <v>18.599999999999998</v>
      </c>
      <c r="HN153" s="80">
        <f t="shared" si="74"/>
        <v>95.5</v>
      </c>
      <c r="HO153" s="80">
        <f>GU153*Prices!$B$15</f>
        <v>21</v>
      </c>
      <c r="HP153" s="80">
        <f t="shared" si="75"/>
        <v>97.9</v>
      </c>
      <c r="HQ153" s="80">
        <f>GU153*Prices!$B$16</f>
        <v>29.4</v>
      </c>
      <c r="HR153" s="80">
        <f t="shared" si="76"/>
        <v>106.30000000000001</v>
      </c>
      <c r="HS153" s="80">
        <f>GU153*Prices!$B$17</f>
        <v>0</v>
      </c>
      <c r="HT153" s="80"/>
      <c r="HU153" s="80"/>
      <c r="HV153" s="80"/>
      <c r="HW153" s="80"/>
      <c r="HX153" s="80"/>
      <c r="HY153" s="80"/>
      <c r="HZ153" s="80"/>
      <c r="IA153" s="80"/>
      <c r="IB153" s="80"/>
      <c r="IC153" s="80"/>
      <c r="ID153" s="80"/>
      <c r="IE153" s="80"/>
      <c r="IF153" s="80"/>
      <c r="IG153" s="80"/>
      <c r="IH153" s="80"/>
      <c r="IP153" s="73"/>
      <c r="IQ153" s="73"/>
      <c r="IS153" s="74">
        <v>9</v>
      </c>
      <c r="IT153" s="203">
        <v>27</v>
      </c>
      <c r="IU153" s="55">
        <v>1</v>
      </c>
      <c r="IV153" s="55">
        <v>1.2</v>
      </c>
      <c r="IW153" s="75">
        <v>1</v>
      </c>
      <c r="IX153" s="75"/>
      <c r="IY153" s="76">
        <f t="shared" si="118"/>
        <v>43.304999999999993</v>
      </c>
      <c r="IZ153" s="75">
        <v>9</v>
      </c>
      <c r="JA153" s="77">
        <f>(IZ153*1.2)*(Prices!$B$5/32)</f>
        <v>13.499999999999998</v>
      </c>
      <c r="JB153" s="82">
        <f>(IZ153*1.3)*(Prices!$B$4/32)</f>
        <v>29.250000000000004</v>
      </c>
      <c r="JC153" s="82">
        <f>IW153*Prices!$B$2+IX153*Prices!$B$3</f>
        <v>40</v>
      </c>
      <c r="JD153" s="79">
        <f>IV153*Prices!$B$9</f>
        <v>7.1999999999999993</v>
      </c>
      <c r="JE153" s="80">
        <f t="shared" si="79"/>
        <v>133.255</v>
      </c>
      <c r="JF153" s="80">
        <f>IV153*Prices!$B$10</f>
        <v>10.799999999999999</v>
      </c>
      <c r="JG153" s="80">
        <f t="shared" si="80"/>
        <v>136.85499999999999</v>
      </c>
      <c r="JH153" s="80">
        <f>IV153*Prices!$B$11</f>
        <v>12</v>
      </c>
      <c r="JI153" s="80">
        <f t="shared" si="81"/>
        <v>138.05500000000001</v>
      </c>
      <c r="JJ153" s="80">
        <f>IV153*Prices!$B$12</f>
        <v>14.399999999999999</v>
      </c>
      <c r="JK153" s="80">
        <f t="shared" si="82"/>
        <v>140.45499999999998</v>
      </c>
      <c r="JL153" s="80">
        <f>IV153*Prices!$B$13</f>
        <v>15.6</v>
      </c>
      <c r="JM153" s="80">
        <f t="shared" si="83"/>
        <v>141.655</v>
      </c>
      <c r="JN153" s="80">
        <f>IV153*Prices!$B$14</f>
        <v>18.599999999999998</v>
      </c>
      <c r="JO153" s="80">
        <f t="shared" si="84"/>
        <v>144.65499999999997</v>
      </c>
      <c r="JP153" s="80">
        <f>IV153*Prices!$B$15</f>
        <v>21</v>
      </c>
      <c r="JQ153" s="80">
        <f t="shared" si="85"/>
        <v>147.05500000000001</v>
      </c>
      <c r="JR153" s="80">
        <f>IV153*Prices!$B$16</f>
        <v>29.4</v>
      </c>
      <c r="JS153" s="80">
        <f t="shared" si="86"/>
        <v>155.45499999999998</v>
      </c>
      <c r="JT153" s="80">
        <f>IV153*Prices!$B$17</f>
        <v>0</v>
      </c>
      <c r="JU153" s="80"/>
      <c r="JV153" s="80"/>
      <c r="JW153" s="80"/>
      <c r="JX153" s="80"/>
      <c r="JY153" s="80"/>
      <c r="JZ153" s="80"/>
      <c r="KA153" s="80"/>
      <c r="KB153" s="80"/>
      <c r="KC153" s="80"/>
      <c r="KD153" s="80"/>
      <c r="KE153" s="80"/>
      <c r="KF153" s="80"/>
      <c r="KG153" s="80"/>
      <c r="KH153" s="80"/>
      <c r="KI153" s="80"/>
      <c r="KJ153" s="80"/>
      <c r="KK153" s="80"/>
      <c r="KL153" s="80"/>
      <c r="KM153" s="80"/>
      <c r="KN153" s="80"/>
      <c r="KO153" s="80"/>
      <c r="KP153" s="80"/>
      <c r="KQ153" s="80"/>
      <c r="KR153" s="80"/>
      <c r="KS153" s="80"/>
      <c r="KT153" s="80"/>
      <c r="KU153" s="80"/>
      <c r="KV153" s="80"/>
      <c r="KW153" s="80"/>
      <c r="KX153" s="80"/>
      <c r="KY153" s="80"/>
      <c r="KZ153" s="80"/>
      <c r="LA153" s="197">
        <v>1</v>
      </c>
      <c r="LB153" s="200">
        <v>0</v>
      </c>
      <c r="LC153" s="82">
        <f t="shared" si="99"/>
        <v>55.679999999999993</v>
      </c>
      <c r="LD153" s="82">
        <f t="shared" si="100"/>
        <v>73.92</v>
      </c>
      <c r="LE153" s="82">
        <f t="shared" si="101"/>
        <v>12.375</v>
      </c>
      <c r="LF153" s="82">
        <f t="shared" si="102"/>
        <v>43.304999999999993</v>
      </c>
      <c r="LG153" s="80">
        <f t="shared" si="103"/>
        <v>61.545000000000002</v>
      </c>
      <c r="LH153" s="234">
        <f t="shared" si="104"/>
        <v>43.304999999999993</v>
      </c>
      <c r="LI153" s="73"/>
      <c r="LK153" s="74">
        <v>9</v>
      </c>
      <c r="LL153" s="203">
        <v>27</v>
      </c>
      <c r="LM153" s="55">
        <v>1</v>
      </c>
      <c r="LN153" s="55">
        <v>1.2</v>
      </c>
      <c r="LO153" s="75">
        <v>1</v>
      </c>
      <c r="LP153" s="75"/>
      <c r="LQ153" s="76">
        <f t="shared" si="119"/>
        <v>43.304999999999993</v>
      </c>
      <c r="LR153" s="75">
        <v>9</v>
      </c>
      <c r="LS153" s="77">
        <f>(LR153*1.2)*(Prices!$B$5/32)</f>
        <v>13.499999999999998</v>
      </c>
      <c r="LT153" s="82">
        <f>(LR153*1.3)*(Prices!$C$4/32)</f>
        <v>23.400000000000002</v>
      </c>
      <c r="LU153" s="82">
        <f>LO153*Prices!$B$2+LP153*Prices!$B$3</f>
        <v>40</v>
      </c>
      <c r="LV153" s="79">
        <f>LN153*Prices!$B$9</f>
        <v>7.1999999999999993</v>
      </c>
      <c r="LW153" s="80">
        <f t="shared" si="89"/>
        <v>127.405</v>
      </c>
      <c r="LX153" s="80">
        <f>LN153*Prices!$B$10</f>
        <v>10.799999999999999</v>
      </c>
      <c r="LY153" s="80">
        <f t="shared" si="90"/>
        <v>131.005</v>
      </c>
      <c r="LZ153" s="80">
        <f>LN153*Prices!$B$11</f>
        <v>12</v>
      </c>
      <c r="MA153" s="80">
        <f t="shared" si="91"/>
        <v>132.20499999999998</v>
      </c>
      <c r="MB153" s="80">
        <f>LN153*Prices!$B$12</f>
        <v>14.399999999999999</v>
      </c>
      <c r="MC153" s="80">
        <f t="shared" si="92"/>
        <v>134.60499999999999</v>
      </c>
      <c r="MD153" s="80">
        <f>LN153*Prices!$B$13</f>
        <v>15.6</v>
      </c>
      <c r="ME153" s="80">
        <f t="shared" si="93"/>
        <v>135.80500000000001</v>
      </c>
      <c r="MF153" s="80">
        <f>LN153*Prices!$B$14</f>
        <v>18.599999999999998</v>
      </c>
      <c r="MG153" s="80">
        <f t="shared" si="94"/>
        <v>138.80500000000001</v>
      </c>
      <c r="MH153" s="80">
        <f>LN153*Prices!$B$15</f>
        <v>21</v>
      </c>
      <c r="MI153" s="80">
        <f t="shared" si="95"/>
        <v>141.20499999999998</v>
      </c>
      <c r="MJ153" s="80">
        <f>LN153*Prices!$B$16</f>
        <v>29.4</v>
      </c>
      <c r="MK153" s="80">
        <f t="shared" si="96"/>
        <v>149.60500000000002</v>
      </c>
      <c r="ML153" s="80">
        <f>LN153*Prices!$B$17</f>
        <v>0</v>
      </c>
      <c r="MM153" s="80"/>
      <c r="MN153" s="80"/>
      <c r="MO153" s="80"/>
      <c r="MP153" s="80"/>
      <c r="MQ153" s="80"/>
      <c r="MR153" s="80"/>
      <c r="MS153" s="80"/>
      <c r="MT153" s="80"/>
      <c r="MU153" s="80"/>
      <c r="MV153" s="80"/>
      <c r="MW153" s="80"/>
      <c r="MX153" s="80"/>
      <c r="MY153" s="80"/>
      <c r="MZ153" s="80"/>
      <c r="NA153" s="80"/>
    </row>
    <row r="154" spans="1:449" ht="18" customHeight="1" x14ac:dyDescent="0.25">
      <c r="A154" s="171" t="s">
        <v>265</v>
      </c>
      <c r="B154" s="69" t="s">
        <v>93</v>
      </c>
      <c r="C154" s="69" t="str">
        <f t="shared" si="97"/>
        <v>Base Cab: Single Drawer (28" to 30")</v>
      </c>
      <c r="D154" s="70" t="s">
        <v>263</v>
      </c>
      <c r="E154" s="68" t="s">
        <v>109</v>
      </c>
      <c r="F154" s="268" t="s">
        <v>265</v>
      </c>
      <c r="G154" s="261">
        <f>ROUND(FD154/Prices!$B$27,0)</f>
        <v>221</v>
      </c>
      <c r="H154" s="71">
        <f>G154*Prices!$B$6+G154</f>
        <v>254.15</v>
      </c>
      <c r="I154" s="71">
        <f>ROUND(FF154/Prices!$B$27,0)</f>
        <v>229</v>
      </c>
      <c r="J154" s="71">
        <f>I154*Prices!$B$6+I154</f>
        <v>263.35000000000002</v>
      </c>
      <c r="K154" s="71">
        <f>ROUND(FH154/Prices!$B$27,0)</f>
        <v>232</v>
      </c>
      <c r="L154" s="71">
        <f>K154*Prices!$B$6+K154</f>
        <v>266.8</v>
      </c>
      <c r="M154" s="71">
        <f>ROUND(FJ154/Prices!$B$27,0)</f>
        <v>238</v>
      </c>
      <c r="N154" s="71">
        <f>M154*Prices!$B$6+M154</f>
        <v>273.7</v>
      </c>
      <c r="O154" s="71">
        <f>ROUND(FL154/Prices!$B$27,0)</f>
        <v>241</v>
      </c>
      <c r="P154" s="71">
        <f>O154*Prices!$B$6+O154</f>
        <v>277.14999999999998</v>
      </c>
      <c r="Q154" s="71">
        <f>ROUND(FN154/Prices!$B$27,0)</f>
        <v>249</v>
      </c>
      <c r="R154" s="71">
        <f>Q154*Prices!$B$6+Q154</f>
        <v>286.35000000000002</v>
      </c>
      <c r="S154" s="71">
        <f>ROUND(FP154/Prices!$B$27,0)</f>
        <v>255</v>
      </c>
      <c r="T154" s="71">
        <f>S154*Prices!$B$6+S154</f>
        <v>293.25</v>
      </c>
      <c r="U154" s="71">
        <f>ROUND(FR154/Prices!$B$27,0)</f>
        <v>276</v>
      </c>
      <c r="V154" s="71">
        <f>U154*Prices!$B$6+U154</f>
        <v>317.39999999999998</v>
      </c>
      <c r="W154" s="55"/>
      <c r="X154" s="55"/>
      <c r="Y154" s="55"/>
      <c r="Z154" s="55"/>
      <c r="AA154" s="55"/>
      <c r="AB154" s="71">
        <f>ROUND(HD154/Prices!$B$27,0)</f>
        <v>206</v>
      </c>
      <c r="AC154" s="71">
        <f>AB154*Prices!$B$6+AB154</f>
        <v>236.9</v>
      </c>
      <c r="AD154" s="71">
        <f>ROUND(HF154/Prices!$B$27,0)</f>
        <v>215</v>
      </c>
      <c r="AE154" s="71">
        <f>AD154*Prices!$B$6+AD154</f>
        <v>247.25</v>
      </c>
      <c r="AF154" s="71">
        <f>ROUND(HH154/Prices!$B$27,0)</f>
        <v>218</v>
      </c>
      <c r="AG154" s="71">
        <f>AF154*Prices!$B$6+AF154</f>
        <v>250.7</v>
      </c>
      <c r="AH154" s="71">
        <f>ROUND(HJ154/Prices!$B$27,0)</f>
        <v>224</v>
      </c>
      <c r="AI154" s="71">
        <f>AH154*Prices!$B$6+AH154</f>
        <v>257.60000000000002</v>
      </c>
      <c r="AJ154" s="71">
        <f>ROUND(HL154/Prices!$B$27,0)</f>
        <v>227</v>
      </c>
      <c r="AK154" s="71">
        <f>AJ154*Prices!$B$6+AJ154</f>
        <v>261.05</v>
      </c>
      <c r="AL154" s="71">
        <f>ROUND(HN154/Prices!$B$27,0)</f>
        <v>234</v>
      </c>
      <c r="AM154" s="71">
        <f>AL154*Prices!$B$6+AL154</f>
        <v>269.10000000000002</v>
      </c>
      <c r="AN154" s="71">
        <f>ROUND(HP154/Prices!$B$27,0)</f>
        <v>240</v>
      </c>
      <c r="AO154" s="71">
        <f>AN154*Prices!$B$6+AN154</f>
        <v>276</v>
      </c>
      <c r="AP154" s="71">
        <f>ROUND(HR154/Prices!$B$27,0)</f>
        <v>261</v>
      </c>
      <c r="AQ154" s="71">
        <f>AP154*Prices!$B$6+AP154</f>
        <v>300.14999999999998</v>
      </c>
      <c r="AW154" s="71">
        <f t="shared" si="130"/>
        <v>206</v>
      </c>
      <c r="AX154" s="71">
        <f t="shared" si="130"/>
        <v>236.9</v>
      </c>
      <c r="AY154" s="71">
        <f t="shared" si="124"/>
        <v>215</v>
      </c>
      <c r="AZ154" s="71">
        <f t="shared" si="124"/>
        <v>247.25</v>
      </c>
      <c r="BA154" s="71">
        <f t="shared" si="124"/>
        <v>218</v>
      </c>
      <c r="BB154" s="71">
        <f t="shared" si="124"/>
        <v>250.7</v>
      </c>
      <c r="BC154" s="71">
        <f t="shared" si="124"/>
        <v>224</v>
      </c>
      <c r="BD154" s="71">
        <f t="shared" si="124"/>
        <v>257.60000000000002</v>
      </c>
      <c r="BE154" s="71">
        <f t="shared" si="124"/>
        <v>227</v>
      </c>
      <c r="BF154" s="71">
        <f t="shared" si="124"/>
        <v>261.05</v>
      </c>
      <c r="BG154" s="71">
        <f t="shared" si="124"/>
        <v>234</v>
      </c>
      <c r="BH154" s="71">
        <f t="shared" si="110"/>
        <v>269.10000000000002</v>
      </c>
      <c r="BI154" s="71">
        <f t="shared" si="110"/>
        <v>240</v>
      </c>
      <c r="BJ154" s="71">
        <f t="shared" si="110"/>
        <v>276</v>
      </c>
      <c r="BK154" s="71">
        <f t="shared" si="110"/>
        <v>261</v>
      </c>
      <c r="BL154" s="71">
        <f t="shared" si="110"/>
        <v>300.14999999999998</v>
      </c>
      <c r="BM154" s="55"/>
      <c r="BN154" s="72"/>
      <c r="BO154" s="72"/>
      <c r="BP154" s="72"/>
      <c r="BQ154" s="72"/>
      <c r="BR154" s="72"/>
      <c r="BS154" s="72"/>
      <c r="BT154" s="55"/>
      <c r="BU154" s="71">
        <f>ROUND(JE154/Prices!$B$27,0)</f>
        <v>329</v>
      </c>
      <c r="BV154" s="71">
        <f>BU154*Prices!$B$6+BU154</f>
        <v>378.35</v>
      </c>
      <c r="BW154" s="71">
        <f>ROUND(JG154/Prices!$B$27,0)</f>
        <v>338</v>
      </c>
      <c r="BX154" s="71">
        <f>BW154*Prices!$B$6+BW154</f>
        <v>388.7</v>
      </c>
      <c r="BY154" s="71">
        <f>ROUND(JI154/Prices!$B$27,0)</f>
        <v>341</v>
      </c>
      <c r="BZ154" s="71">
        <f>BY154*Prices!$B$6+BY154</f>
        <v>392.15</v>
      </c>
      <c r="CA154" s="71">
        <f>ROUND(JK154/Prices!$B$27,0)</f>
        <v>347</v>
      </c>
      <c r="CB154" s="71">
        <f>CA154*Prices!$B$6+CA154</f>
        <v>399.05</v>
      </c>
      <c r="CC154" s="71">
        <f>ROUND(JM154/Prices!$B$27,0)</f>
        <v>349</v>
      </c>
      <c r="CD154" s="71">
        <f>CC154*Prices!$B$6+CC154</f>
        <v>401.35</v>
      </c>
      <c r="CE154" s="71">
        <f>ROUND(JO154/Prices!$B$27,0)</f>
        <v>357</v>
      </c>
      <c r="CF154" s="71">
        <f>CE154*Prices!$B$6+CE154</f>
        <v>410.55</v>
      </c>
      <c r="CG154" s="71">
        <f>ROUND(JQ154/Prices!$B$27,0)</f>
        <v>363</v>
      </c>
      <c r="CH154" s="71">
        <f>CG154*Prices!$B$6+CG154</f>
        <v>417.45</v>
      </c>
      <c r="CI154" s="71">
        <f>ROUND(JS154/Prices!$B$27,0)</f>
        <v>384</v>
      </c>
      <c r="CJ154" s="71">
        <f>CI154*Prices!$B$6+CI154</f>
        <v>441.6</v>
      </c>
      <c r="CK154" s="55"/>
      <c r="CL154" s="55"/>
      <c r="CM154" s="55"/>
      <c r="CN154" s="55"/>
      <c r="CO154" s="55"/>
      <c r="CP154" s="71">
        <f>ROUND(LW154/Prices!$B$27,0)</f>
        <v>314</v>
      </c>
      <c r="CQ154" s="71">
        <f>CP154*Prices!$B$6+CP154</f>
        <v>361.1</v>
      </c>
      <c r="CR154" s="71">
        <f>ROUND(LY154/Prices!$B$27,0)</f>
        <v>323</v>
      </c>
      <c r="CS154" s="71">
        <f>CR154*Prices!$B$6+CR154</f>
        <v>371.45</v>
      </c>
      <c r="CT154" s="71">
        <f>ROUND(MA154/Prices!$B$27,0)</f>
        <v>326</v>
      </c>
      <c r="CU154" s="71">
        <f>CT154*Prices!$B$6+CT154</f>
        <v>374.9</v>
      </c>
      <c r="CV154" s="71">
        <f>ROUND(MC154/Prices!$B$27,0)</f>
        <v>332</v>
      </c>
      <c r="CW154" s="71">
        <f>CV154*Prices!$B$6+CV154</f>
        <v>381.8</v>
      </c>
      <c r="CX154" s="71">
        <f>ROUND(ME154/Prices!$B$27,0)</f>
        <v>335</v>
      </c>
      <c r="CY154" s="71">
        <f>CX154*Prices!$B$6+CX154</f>
        <v>385.25</v>
      </c>
      <c r="CZ154" s="71">
        <f>ROUND(MG154/Prices!$B$27,0)</f>
        <v>342</v>
      </c>
      <c r="DA154" s="71">
        <f>CZ154*Prices!$B$6+CZ154</f>
        <v>393.3</v>
      </c>
      <c r="DB154" s="71">
        <f>ROUND(MI154/Prices!$B$27,0)</f>
        <v>348</v>
      </c>
      <c r="DC154" s="71">
        <f>DB154*Prices!$B$6+DB154</f>
        <v>400.2</v>
      </c>
      <c r="DD154" s="71">
        <f>ROUND(MK154/Prices!$B$27,0)</f>
        <v>369</v>
      </c>
      <c r="DE154" s="71">
        <f>DD154*Prices!$B$6+DD154</f>
        <v>424.35</v>
      </c>
      <c r="DK154" s="71">
        <f t="shared" si="131"/>
        <v>314</v>
      </c>
      <c r="DL154" s="71">
        <f t="shared" si="131"/>
        <v>361.1</v>
      </c>
      <c r="DM154" s="71">
        <f t="shared" si="125"/>
        <v>323</v>
      </c>
      <c r="DN154" s="71">
        <f t="shared" si="125"/>
        <v>371.45</v>
      </c>
      <c r="DO154" s="71">
        <f t="shared" si="125"/>
        <v>326</v>
      </c>
      <c r="DP154" s="71">
        <f t="shared" si="125"/>
        <v>374.9</v>
      </c>
      <c r="DQ154" s="71">
        <f t="shared" si="125"/>
        <v>332</v>
      </c>
      <c r="DR154" s="71">
        <f t="shared" si="125"/>
        <v>381.8</v>
      </c>
      <c r="DS154" s="71">
        <f t="shared" si="125"/>
        <v>335</v>
      </c>
      <c r="DT154" s="71">
        <f t="shared" si="125"/>
        <v>385.25</v>
      </c>
      <c r="DU154" s="71">
        <f t="shared" si="125"/>
        <v>342</v>
      </c>
      <c r="DV154" s="71">
        <f t="shared" si="111"/>
        <v>393.3</v>
      </c>
      <c r="DW154" s="71">
        <f t="shared" si="111"/>
        <v>348</v>
      </c>
      <c r="DX154" s="71">
        <f t="shared" si="111"/>
        <v>400.2</v>
      </c>
      <c r="DY154" s="71">
        <f t="shared" si="111"/>
        <v>369</v>
      </c>
      <c r="DZ154" s="71">
        <f t="shared" si="111"/>
        <v>424.35</v>
      </c>
      <c r="EA154" s="55"/>
      <c r="EB154" s="55"/>
      <c r="EC154" s="72"/>
      <c r="ED154" s="72"/>
      <c r="EE154" s="72"/>
      <c r="EF154" s="72"/>
      <c r="EG154" s="72"/>
      <c r="EH154" s="72"/>
      <c r="EI154" s="55"/>
      <c r="EJ154" s="55"/>
      <c r="EK154" s="55"/>
      <c r="EL154" s="55"/>
      <c r="EM154" s="55"/>
      <c r="EN154" s="55"/>
      <c r="EO154" s="73"/>
      <c r="EP154" s="73"/>
      <c r="ER154" s="74">
        <v>9.5</v>
      </c>
      <c r="ES154" s="105">
        <v>30</v>
      </c>
      <c r="ET154" s="55">
        <v>1</v>
      </c>
      <c r="EU154" s="55">
        <v>1.25</v>
      </c>
      <c r="EV154" s="75">
        <v>1</v>
      </c>
      <c r="EY154" s="75">
        <v>9.5</v>
      </c>
      <c r="EZ154" s="77">
        <f>(EY154*1.2)*(Prices!$B$5/32)</f>
        <v>14.25</v>
      </c>
      <c r="FA154" s="82">
        <f>(EY154*1.3)*(Prices!$B$4/32)</f>
        <v>30.875</v>
      </c>
      <c r="FB154" s="82">
        <f>EV154*Prices!$B$2+EW154*Prices!$B$3</f>
        <v>40</v>
      </c>
      <c r="FC154" s="79">
        <f>EU154*Prices!$B$9</f>
        <v>7.5</v>
      </c>
      <c r="FD154" s="80">
        <f t="shared" si="59"/>
        <v>92.625</v>
      </c>
      <c r="FE154" s="80">
        <f>EU154*Prices!$B$10</f>
        <v>11.25</v>
      </c>
      <c r="FF154" s="80">
        <f t="shared" si="60"/>
        <v>96.375</v>
      </c>
      <c r="FG154" s="80">
        <f>EU154*Prices!$B$11</f>
        <v>12.5</v>
      </c>
      <c r="FH154" s="80">
        <f t="shared" si="61"/>
        <v>97.625</v>
      </c>
      <c r="FI154" s="80">
        <f>EU154*Prices!$B$12</f>
        <v>15</v>
      </c>
      <c r="FJ154" s="80">
        <f t="shared" si="62"/>
        <v>100.125</v>
      </c>
      <c r="FK154" s="80">
        <f>EU154*Prices!$B$13</f>
        <v>16.25</v>
      </c>
      <c r="FL154" s="80">
        <f t="shared" si="63"/>
        <v>101.375</v>
      </c>
      <c r="FM154" s="80">
        <f>EU154*Prices!$B$14</f>
        <v>19.375</v>
      </c>
      <c r="FN154" s="80">
        <f t="shared" si="64"/>
        <v>104.5</v>
      </c>
      <c r="FO154" s="80">
        <f>EU154*Prices!$B$15</f>
        <v>21.875</v>
      </c>
      <c r="FP154" s="80">
        <f t="shared" si="65"/>
        <v>107</v>
      </c>
      <c r="FQ154" s="80">
        <f>EU154*Prices!$B$16</f>
        <v>30.625</v>
      </c>
      <c r="FR154" s="80">
        <f t="shared" si="66"/>
        <v>115.75</v>
      </c>
      <c r="FS154" s="80">
        <f>EU154*Prices!$B$17</f>
        <v>0</v>
      </c>
      <c r="FT154" s="80"/>
      <c r="FU154" s="80"/>
      <c r="FV154" s="80"/>
      <c r="FW154" s="80"/>
      <c r="FX154" s="80"/>
      <c r="FY154" s="80"/>
      <c r="FZ154" s="80"/>
      <c r="GA154" s="80"/>
      <c r="GB154" s="80"/>
      <c r="GC154" s="80"/>
      <c r="GD154" s="80"/>
      <c r="GE154" s="80"/>
      <c r="GF154" s="80"/>
      <c r="GG154" s="80"/>
      <c r="GH154" s="80"/>
      <c r="GP154" s="73"/>
      <c r="GR154" s="74">
        <v>9.5</v>
      </c>
      <c r="GS154" s="105">
        <v>30</v>
      </c>
      <c r="GT154" s="55">
        <v>1</v>
      </c>
      <c r="GU154" s="55">
        <v>1.25</v>
      </c>
      <c r="GV154" s="75">
        <v>1</v>
      </c>
      <c r="GW154" s="75"/>
      <c r="GX154" s="76"/>
      <c r="GY154" s="75">
        <v>9.5</v>
      </c>
      <c r="GZ154" s="77">
        <f>(GY154*1.2)*(Prices!$B$5/32)</f>
        <v>14.25</v>
      </c>
      <c r="HA154" s="82">
        <f>(GY154*1.3)*(Prices!$C$4/32)</f>
        <v>24.7</v>
      </c>
      <c r="HB154" s="82">
        <f>GV154*Prices!$B$2+GW154*Prices!$B$3</f>
        <v>40</v>
      </c>
      <c r="HC154" s="79">
        <f>GU154*Prices!$B$9</f>
        <v>7.5</v>
      </c>
      <c r="HD154" s="80">
        <f t="shared" si="69"/>
        <v>86.45</v>
      </c>
      <c r="HE154" s="80">
        <f>GU154*Prices!$B$10</f>
        <v>11.25</v>
      </c>
      <c r="HF154" s="80">
        <f t="shared" si="70"/>
        <v>90.2</v>
      </c>
      <c r="HG154" s="80">
        <f>GU154*Prices!$B$11</f>
        <v>12.5</v>
      </c>
      <c r="HH154" s="80">
        <f t="shared" si="71"/>
        <v>91.45</v>
      </c>
      <c r="HI154" s="80">
        <f>GU154*Prices!$B$12</f>
        <v>15</v>
      </c>
      <c r="HJ154" s="80">
        <f t="shared" si="72"/>
        <v>93.95</v>
      </c>
      <c r="HK154" s="80">
        <f>GU154*Prices!$B$13</f>
        <v>16.25</v>
      </c>
      <c r="HL154" s="80">
        <f t="shared" si="73"/>
        <v>95.2</v>
      </c>
      <c r="HM154" s="80">
        <f>GU154*Prices!$B$14</f>
        <v>19.375</v>
      </c>
      <c r="HN154" s="80">
        <f t="shared" si="74"/>
        <v>98.325000000000003</v>
      </c>
      <c r="HO154" s="80">
        <f>GU154*Prices!$B$15</f>
        <v>21.875</v>
      </c>
      <c r="HP154" s="80">
        <f t="shared" si="75"/>
        <v>100.825</v>
      </c>
      <c r="HQ154" s="80">
        <f>GU154*Prices!$B$16</f>
        <v>30.625</v>
      </c>
      <c r="HR154" s="80">
        <f t="shared" si="76"/>
        <v>109.575</v>
      </c>
      <c r="HS154" s="80">
        <f>GU154*Prices!$B$17</f>
        <v>0</v>
      </c>
      <c r="HT154" s="80"/>
      <c r="HU154" s="80"/>
      <c r="HV154" s="80"/>
      <c r="HW154" s="80"/>
      <c r="HX154" s="80"/>
      <c r="HY154" s="80"/>
      <c r="HZ154" s="80"/>
      <c r="IA154" s="80"/>
      <c r="IB154" s="80"/>
      <c r="IC154" s="80"/>
      <c r="ID154" s="80"/>
      <c r="IE154" s="80"/>
      <c r="IF154" s="80"/>
      <c r="IG154" s="80"/>
      <c r="IH154" s="80"/>
      <c r="IP154" s="73"/>
      <c r="IQ154" s="73"/>
      <c r="IS154" s="74">
        <v>9.5</v>
      </c>
      <c r="IT154" s="203">
        <v>30</v>
      </c>
      <c r="IU154" s="55">
        <v>1</v>
      </c>
      <c r="IV154" s="55">
        <v>1.25</v>
      </c>
      <c r="IW154" s="75">
        <v>1</v>
      </c>
      <c r="IX154" s="75"/>
      <c r="IY154" s="76">
        <f t="shared" si="118"/>
        <v>45.41</v>
      </c>
      <c r="IZ154" s="75">
        <v>9.5</v>
      </c>
      <c r="JA154" s="77">
        <f>(IZ154*1.2)*(Prices!$B$5/32)</f>
        <v>14.25</v>
      </c>
      <c r="JB154" s="82">
        <f>(IZ154*1.3)*(Prices!$B$4/32)</f>
        <v>30.875</v>
      </c>
      <c r="JC154" s="82">
        <f>IW154*Prices!$B$2+IX154*Prices!$B$3</f>
        <v>40</v>
      </c>
      <c r="JD154" s="79">
        <f>IV154*Prices!$B$9</f>
        <v>7.5</v>
      </c>
      <c r="JE154" s="80">
        <f t="shared" si="79"/>
        <v>138.035</v>
      </c>
      <c r="JF154" s="80">
        <f>IV154*Prices!$B$10</f>
        <v>11.25</v>
      </c>
      <c r="JG154" s="80">
        <f t="shared" si="80"/>
        <v>141.785</v>
      </c>
      <c r="JH154" s="80">
        <f>IV154*Prices!$B$11</f>
        <v>12.5</v>
      </c>
      <c r="JI154" s="80">
        <f t="shared" si="81"/>
        <v>143.035</v>
      </c>
      <c r="JJ154" s="80">
        <f>IV154*Prices!$B$12</f>
        <v>15</v>
      </c>
      <c r="JK154" s="80">
        <f t="shared" si="82"/>
        <v>145.535</v>
      </c>
      <c r="JL154" s="80">
        <f>IV154*Prices!$B$13</f>
        <v>16.25</v>
      </c>
      <c r="JM154" s="80">
        <f t="shared" si="83"/>
        <v>146.785</v>
      </c>
      <c r="JN154" s="80">
        <f>IV154*Prices!$B$14</f>
        <v>19.375</v>
      </c>
      <c r="JO154" s="80">
        <f t="shared" si="84"/>
        <v>149.91</v>
      </c>
      <c r="JP154" s="80">
        <f>IV154*Prices!$B$15</f>
        <v>21.875</v>
      </c>
      <c r="JQ154" s="80">
        <f t="shared" si="85"/>
        <v>152.41</v>
      </c>
      <c r="JR154" s="80">
        <f>IV154*Prices!$B$16</f>
        <v>30.625</v>
      </c>
      <c r="JS154" s="80">
        <f t="shared" si="86"/>
        <v>161.16</v>
      </c>
      <c r="JT154" s="80">
        <f>IV154*Prices!$B$17</f>
        <v>0</v>
      </c>
      <c r="JU154" s="80"/>
      <c r="JV154" s="80"/>
      <c r="JW154" s="80"/>
      <c r="JX154" s="80"/>
      <c r="JY154" s="80"/>
      <c r="JZ154" s="80"/>
      <c r="KA154" s="80"/>
      <c r="KB154" s="80"/>
      <c r="KC154" s="80"/>
      <c r="KD154" s="80"/>
      <c r="KE154" s="80"/>
      <c r="KF154" s="80"/>
      <c r="KG154" s="80"/>
      <c r="KH154" s="80"/>
      <c r="KI154" s="80"/>
      <c r="KJ154" s="80"/>
      <c r="KK154" s="80"/>
      <c r="KL154" s="80"/>
      <c r="KM154" s="80"/>
      <c r="KN154" s="80"/>
      <c r="KO154" s="80"/>
      <c r="KP154" s="80"/>
      <c r="KQ154" s="80"/>
      <c r="KR154" s="80"/>
      <c r="KS154" s="80"/>
      <c r="KT154" s="80"/>
      <c r="KU154" s="80"/>
      <c r="KV154" s="80"/>
      <c r="KW154" s="80"/>
      <c r="KX154" s="80"/>
      <c r="KY154" s="80"/>
      <c r="KZ154" s="80"/>
      <c r="LA154" s="197">
        <v>1</v>
      </c>
      <c r="LB154" s="200">
        <v>0</v>
      </c>
      <c r="LC154" s="82">
        <f t="shared" si="99"/>
        <v>59.16</v>
      </c>
      <c r="LD154" s="82">
        <f t="shared" si="100"/>
        <v>78.540000000000006</v>
      </c>
      <c r="LE154" s="82">
        <f t="shared" si="101"/>
        <v>13.75</v>
      </c>
      <c r="LF154" s="82">
        <f t="shared" si="102"/>
        <v>45.41</v>
      </c>
      <c r="LG154" s="80">
        <f t="shared" si="103"/>
        <v>64.790000000000006</v>
      </c>
      <c r="LH154" s="234">
        <f t="shared" si="104"/>
        <v>45.41</v>
      </c>
      <c r="LI154" s="73"/>
      <c r="LK154" s="74">
        <v>9.5</v>
      </c>
      <c r="LL154" s="203">
        <v>30</v>
      </c>
      <c r="LM154" s="55">
        <v>1</v>
      </c>
      <c r="LN154" s="55">
        <v>1.25</v>
      </c>
      <c r="LO154" s="75">
        <v>1</v>
      </c>
      <c r="LP154" s="75"/>
      <c r="LQ154" s="76">
        <f t="shared" si="119"/>
        <v>45.41</v>
      </c>
      <c r="LR154" s="75">
        <v>9.5</v>
      </c>
      <c r="LS154" s="77">
        <f>(LR154*1.2)*(Prices!$B$5/32)</f>
        <v>14.25</v>
      </c>
      <c r="LT154" s="82">
        <f>(LR154*1.3)*(Prices!$C$4/32)</f>
        <v>24.7</v>
      </c>
      <c r="LU154" s="82">
        <f>LO154*Prices!$B$2+LP154*Prices!$B$3</f>
        <v>40</v>
      </c>
      <c r="LV154" s="79">
        <f>LN154*Prices!$B$9</f>
        <v>7.5</v>
      </c>
      <c r="LW154" s="80">
        <f t="shared" si="89"/>
        <v>131.86000000000001</v>
      </c>
      <c r="LX154" s="80">
        <f>LN154*Prices!$B$10</f>
        <v>11.25</v>
      </c>
      <c r="LY154" s="80">
        <f t="shared" si="90"/>
        <v>135.61000000000001</v>
      </c>
      <c r="LZ154" s="80">
        <f>LN154*Prices!$B$11</f>
        <v>12.5</v>
      </c>
      <c r="MA154" s="80">
        <f t="shared" si="91"/>
        <v>136.86000000000001</v>
      </c>
      <c r="MB154" s="80">
        <f>LN154*Prices!$B$12</f>
        <v>15</v>
      </c>
      <c r="MC154" s="80">
        <f t="shared" si="92"/>
        <v>139.36000000000001</v>
      </c>
      <c r="MD154" s="80">
        <f>LN154*Prices!$B$13</f>
        <v>16.25</v>
      </c>
      <c r="ME154" s="80">
        <f t="shared" si="93"/>
        <v>140.61000000000001</v>
      </c>
      <c r="MF154" s="80">
        <f>LN154*Prices!$B$14</f>
        <v>19.375</v>
      </c>
      <c r="MG154" s="80">
        <f t="shared" si="94"/>
        <v>143.73500000000001</v>
      </c>
      <c r="MH154" s="80">
        <f>LN154*Prices!$B$15</f>
        <v>21.875</v>
      </c>
      <c r="MI154" s="80">
        <f t="shared" si="95"/>
        <v>146.23500000000001</v>
      </c>
      <c r="MJ154" s="80">
        <f>LN154*Prices!$B$16</f>
        <v>30.625</v>
      </c>
      <c r="MK154" s="80">
        <f t="shared" si="96"/>
        <v>154.98500000000001</v>
      </c>
      <c r="ML154" s="80">
        <f>LN154*Prices!$B$17</f>
        <v>0</v>
      </c>
      <c r="MM154" s="80"/>
      <c r="MN154" s="80"/>
      <c r="MO154" s="80"/>
      <c r="MP154" s="80"/>
      <c r="MQ154" s="80"/>
      <c r="MR154" s="80"/>
      <c r="MS154" s="80"/>
      <c r="MT154" s="80"/>
      <c r="MU154" s="80"/>
      <c r="MV154" s="80"/>
      <c r="MW154" s="80"/>
      <c r="MX154" s="80"/>
      <c r="MY154" s="80"/>
      <c r="MZ154" s="80"/>
      <c r="NA154" s="80"/>
    </row>
    <row r="155" spans="1:449" ht="18" customHeight="1" thickBot="1" x14ac:dyDescent="0.3">
      <c r="A155" s="174" t="s">
        <v>266</v>
      </c>
      <c r="B155" s="176" t="s">
        <v>93</v>
      </c>
      <c r="C155" s="176" t="str">
        <f t="shared" si="97"/>
        <v>Base Cab: Single Drawer (31" to 33")</v>
      </c>
      <c r="D155" s="177" t="s">
        <v>263</v>
      </c>
      <c r="E155" s="178" t="s">
        <v>111</v>
      </c>
      <c r="F155" s="271" t="s">
        <v>266</v>
      </c>
      <c r="G155" s="306">
        <f>ROUND(FD155/Prices!$B$27,0)</f>
        <v>234</v>
      </c>
      <c r="H155" s="112">
        <f>G155*Prices!$B$6+G155</f>
        <v>269.10000000000002</v>
      </c>
      <c r="I155" s="112">
        <f>ROUND(FF155/Prices!$B$27,0)</f>
        <v>244</v>
      </c>
      <c r="J155" s="112">
        <f>I155*Prices!$B$6+I155</f>
        <v>280.60000000000002</v>
      </c>
      <c r="K155" s="112">
        <f>ROUND(FH155/Prices!$B$27,0)</f>
        <v>247</v>
      </c>
      <c r="L155" s="112">
        <f>K155*Prices!$B$6+K155</f>
        <v>284.05</v>
      </c>
      <c r="M155" s="112">
        <f>ROUND(FJ155/Prices!$B$27,0)</f>
        <v>254</v>
      </c>
      <c r="N155" s="112">
        <f>M155*Prices!$B$6+M155</f>
        <v>292.10000000000002</v>
      </c>
      <c r="O155" s="112">
        <f>ROUND(FL155/Prices!$B$27,0)</f>
        <v>257</v>
      </c>
      <c r="P155" s="112">
        <f>O155*Prices!$B$6+O155</f>
        <v>295.55</v>
      </c>
      <c r="Q155" s="112">
        <f>ROUND(FN155/Prices!$B$27,0)</f>
        <v>266</v>
      </c>
      <c r="R155" s="112">
        <f>Q155*Prices!$B$6+Q155</f>
        <v>305.89999999999998</v>
      </c>
      <c r="S155" s="112">
        <f>ROUND(FP155/Prices!$B$27,0)</f>
        <v>272</v>
      </c>
      <c r="T155" s="112">
        <f>S155*Prices!$B$6+S155</f>
        <v>312.8</v>
      </c>
      <c r="U155" s="112">
        <f>ROUND(FR155/Prices!$B$27,0)</f>
        <v>296</v>
      </c>
      <c r="V155" s="112">
        <f>U155*Prices!$B$6+U155</f>
        <v>340.4</v>
      </c>
      <c r="W155" s="55"/>
      <c r="X155" s="55"/>
      <c r="Y155" s="55"/>
      <c r="Z155" s="55"/>
      <c r="AA155" s="55"/>
      <c r="AB155" s="112">
        <f>ROUND(HD155/Prices!$B$27,0)</f>
        <v>218</v>
      </c>
      <c r="AC155" s="112">
        <f>AB155*Prices!$B$6+AB155</f>
        <v>250.7</v>
      </c>
      <c r="AD155" s="112">
        <f>ROUND(HF155/Prices!$B$27,0)</f>
        <v>228</v>
      </c>
      <c r="AE155" s="112">
        <f>AD155*Prices!$B$6+AD155</f>
        <v>262.2</v>
      </c>
      <c r="AF155" s="112">
        <f>ROUND(HH155/Prices!$B$27,0)</f>
        <v>231</v>
      </c>
      <c r="AG155" s="112">
        <f>AF155*Prices!$B$6+AF155</f>
        <v>265.64999999999998</v>
      </c>
      <c r="AH155" s="112">
        <f>ROUND(HJ155/Prices!$B$27,0)</f>
        <v>238</v>
      </c>
      <c r="AI155" s="112">
        <f>AH155*Prices!$B$6+AH155</f>
        <v>273.7</v>
      </c>
      <c r="AJ155" s="112">
        <f>ROUND(HL155/Prices!$B$27,0)</f>
        <v>241</v>
      </c>
      <c r="AK155" s="112">
        <f>AJ155*Prices!$B$6+AJ155</f>
        <v>277.14999999999998</v>
      </c>
      <c r="AL155" s="112">
        <f>ROUND(HN155/Prices!$B$27,0)</f>
        <v>249</v>
      </c>
      <c r="AM155" s="112">
        <f>AL155*Prices!$B$6+AL155</f>
        <v>286.35000000000002</v>
      </c>
      <c r="AN155" s="112">
        <f>ROUND(HP155/Prices!$B$27,0)</f>
        <v>256</v>
      </c>
      <c r="AO155" s="112">
        <f>AN155*Prices!$B$6+AN155</f>
        <v>294.39999999999998</v>
      </c>
      <c r="AP155" s="112">
        <f>ROUND(HR155/Prices!$B$27,0)</f>
        <v>279</v>
      </c>
      <c r="AQ155" s="112">
        <f>AP155*Prices!$B$6+AP155</f>
        <v>320.85000000000002</v>
      </c>
      <c r="AW155" s="112">
        <f t="shared" si="130"/>
        <v>218</v>
      </c>
      <c r="AX155" s="112">
        <f t="shared" si="130"/>
        <v>250.7</v>
      </c>
      <c r="AY155" s="112">
        <f t="shared" si="124"/>
        <v>228</v>
      </c>
      <c r="AZ155" s="112">
        <f t="shared" si="124"/>
        <v>262.2</v>
      </c>
      <c r="BA155" s="112">
        <f t="shared" si="124"/>
        <v>231</v>
      </c>
      <c r="BB155" s="112">
        <f t="shared" si="124"/>
        <v>265.64999999999998</v>
      </c>
      <c r="BC155" s="112">
        <f t="shared" si="124"/>
        <v>238</v>
      </c>
      <c r="BD155" s="112">
        <f t="shared" si="124"/>
        <v>273.7</v>
      </c>
      <c r="BE155" s="112">
        <f t="shared" si="124"/>
        <v>241</v>
      </c>
      <c r="BF155" s="112">
        <f t="shared" si="124"/>
        <v>277.14999999999998</v>
      </c>
      <c r="BG155" s="112">
        <f t="shared" si="124"/>
        <v>249</v>
      </c>
      <c r="BH155" s="112">
        <f t="shared" si="110"/>
        <v>286.35000000000002</v>
      </c>
      <c r="BI155" s="112">
        <f t="shared" si="110"/>
        <v>256</v>
      </c>
      <c r="BJ155" s="112">
        <f t="shared" si="110"/>
        <v>294.39999999999998</v>
      </c>
      <c r="BK155" s="112">
        <f t="shared" si="110"/>
        <v>279</v>
      </c>
      <c r="BL155" s="112">
        <f t="shared" si="110"/>
        <v>320.85000000000002</v>
      </c>
      <c r="BM155" s="116"/>
      <c r="BN155" s="117"/>
      <c r="BO155" s="117"/>
      <c r="BP155" s="117"/>
      <c r="BQ155" s="117"/>
      <c r="BR155" s="117"/>
      <c r="BS155" s="117"/>
      <c r="BT155" s="116"/>
      <c r="BU155" s="112">
        <f>ROUND(JE155/Prices!$B$27,0)</f>
        <v>347</v>
      </c>
      <c r="BV155" s="112">
        <f>BU155*Prices!$B$6+BU155</f>
        <v>399.05</v>
      </c>
      <c r="BW155" s="112">
        <f>ROUND(JG155/Prices!$B$27,0)</f>
        <v>357</v>
      </c>
      <c r="BX155" s="112">
        <f>BW155*Prices!$B$6+BW155</f>
        <v>410.55</v>
      </c>
      <c r="BY155" s="112">
        <f>ROUND(JI155/Prices!$B$27,0)</f>
        <v>360</v>
      </c>
      <c r="BZ155" s="112">
        <f>BY155*Prices!$B$6+BY155</f>
        <v>414</v>
      </c>
      <c r="CA155" s="112">
        <f>ROUND(JK155/Prices!$B$27,0)</f>
        <v>367</v>
      </c>
      <c r="CB155" s="112">
        <f>CA155*Prices!$B$6+CA155</f>
        <v>422.05</v>
      </c>
      <c r="CC155" s="112">
        <f>ROUND(JM155/Prices!$B$27,0)</f>
        <v>370</v>
      </c>
      <c r="CD155" s="112">
        <f>CC155*Prices!$B$6+CC155</f>
        <v>425.5</v>
      </c>
      <c r="CE155" s="112">
        <f>ROUND(JO155/Prices!$B$27,0)</f>
        <v>379</v>
      </c>
      <c r="CF155" s="112">
        <f>CE155*Prices!$B$6+CE155</f>
        <v>435.85</v>
      </c>
      <c r="CG155" s="112">
        <f>ROUND(JQ155/Prices!$B$27,0)</f>
        <v>385</v>
      </c>
      <c r="CH155" s="112">
        <f>CG155*Prices!$B$6+CG155</f>
        <v>442.75</v>
      </c>
      <c r="CI155" s="112">
        <f>ROUND(JS155/Prices!$B$27,0)</f>
        <v>409</v>
      </c>
      <c r="CJ155" s="112">
        <f>CI155*Prices!$B$6+CI155</f>
        <v>470.35</v>
      </c>
      <c r="CK155" s="55"/>
      <c r="CL155" s="55"/>
      <c r="CM155" s="55"/>
      <c r="CN155" s="55"/>
      <c r="CO155" s="55"/>
      <c r="CP155" s="112">
        <f>ROUND(LW155/Prices!$B$27,0)</f>
        <v>331</v>
      </c>
      <c r="CQ155" s="112">
        <f>CP155*Prices!$B$6+CP155</f>
        <v>380.65</v>
      </c>
      <c r="CR155" s="112">
        <f>ROUND(LY155/Prices!$B$27,0)</f>
        <v>341</v>
      </c>
      <c r="CS155" s="112">
        <f>CR155*Prices!$B$6+CR155</f>
        <v>392.15</v>
      </c>
      <c r="CT155" s="112">
        <f>ROUND(MA155/Prices!$B$27,0)</f>
        <v>344</v>
      </c>
      <c r="CU155" s="112">
        <f>CT155*Prices!$B$6+CT155</f>
        <v>395.6</v>
      </c>
      <c r="CV155" s="112">
        <f>ROUND(MC155/Prices!$B$27,0)</f>
        <v>351</v>
      </c>
      <c r="CW155" s="112">
        <f>CV155*Prices!$B$6+CV155</f>
        <v>403.65</v>
      </c>
      <c r="CX155" s="112">
        <f>ROUND(ME155/Prices!$B$27,0)</f>
        <v>354</v>
      </c>
      <c r="CY155" s="112">
        <f>CX155*Prices!$B$6+CX155</f>
        <v>407.1</v>
      </c>
      <c r="CZ155" s="112">
        <f>ROUND(MG155/Prices!$B$27,0)</f>
        <v>363</v>
      </c>
      <c r="DA155" s="112">
        <f>CZ155*Prices!$B$6+CZ155</f>
        <v>417.45</v>
      </c>
      <c r="DB155" s="112">
        <f>ROUND(MI155/Prices!$B$27,0)</f>
        <v>369</v>
      </c>
      <c r="DC155" s="112">
        <f>DB155*Prices!$B$6+DB155</f>
        <v>424.35</v>
      </c>
      <c r="DD155" s="112">
        <f>ROUND(MK155/Prices!$B$27,0)</f>
        <v>393</v>
      </c>
      <c r="DE155" s="112">
        <f>DD155*Prices!$B$6+DD155</f>
        <v>451.95</v>
      </c>
      <c r="DK155" s="112">
        <f t="shared" si="131"/>
        <v>331</v>
      </c>
      <c r="DL155" s="112">
        <f t="shared" si="131"/>
        <v>380.65</v>
      </c>
      <c r="DM155" s="112">
        <f t="shared" si="125"/>
        <v>341</v>
      </c>
      <c r="DN155" s="112">
        <f t="shared" si="125"/>
        <v>392.15</v>
      </c>
      <c r="DO155" s="112">
        <f t="shared" si="125"/>
        <v>344</v>
      </c>
      <c r="DP155" s="112">
        <f t="shared" si="125"/>
        <v>395.6</v>
      </c>
      <c r="DQ155" s="112">
        <f t="shared" si="125"/>
        <v>351</v>
      </c>
      <c r="DR155" s="112">
        <f t="shared" si="125"/>
        <v>403.65</v>
      </c>
      <c r="DS155" s="112">
        <f t="shared" si="125"/>
        <v>354</v>
      </c>
      <c r="DT155" s="112">
        <f t="shared" si="125"/>
        <v>407.1</v>
      </c>
      <c r="DU155" s="112">
        <f t="shared" si="125"/>
        <v>363</v>
      </c>
      <c r="DV155" s="112">
        <f t="shared" si="111"/>
        <v>417.45</v>
      </c>
      <c r="DW155" s="112">
        <f t="shared" si="111"/>
        <v>369</v>
      </c>
      <c r="DX155" s="112">
        <f t="shared" si="111"/>
        <v>424.35</v>
      </c>
      <c r="DY155" s="112">
        <f t="shared" si="111"/>
        <v>393</v>
      </c>
      <c r="DZ155" s="112">
        <f t="shared" si="111"/>
        <v>451.95</v>
      </c>
      <c r="EA155" s="116"/>
      <c r="EB155" s="116"/>
      <c r="EC155" s="117"/>
      <c r="ED155" s="117"/>
      <c r="EE155" s="117"/>
      <c r="EF155" s="117"/>
      <c r="EG155" s="117"/>
      <c r="EH155" s="117"/>
      <c r="EI155" s="116"/>
      <c r="EJ155" s="116"/>
      <c r="EK155" s="116"/>
      <c r="EL155" s="116"/>
      <c r="EM155" s="116"/>
      <c r="EN155" s="116"/>
      <c r="EO155" s="73"/>
      <c r="EP155" s="73"/>
      <c r="ER155" s="74">
        <v>10.5</v>
      </c>
      <c r="ES155" s="105">
        <v>33</v>
      </c>
      <c r="ET155" s="55">
        <v>1</v>
      </c>
      <c r="EU155" s="55">
        <v>1.4</v>
      </c>
      <c r="EV155" s="75">
        <v>1</v>
      </c>
      <c r="EY155" s="75">
        <v>10.5</v>
      </c>
      <c r="EZ155" s="77">
        <f>(EY155*1.2)*(Prices!$B$5/32)</f>
        <v>15.75</v>
      </c>
      <c r="FA155" s="82">
        <f>(EY155*1.3)*(Prices!$B$4/32)</f>
        <v>34.125</v>
      </c>
      <c r="FB155" s="82">
        <f>EV155*Prices!$B$2+EW155*Prices!$B$3</f>
        <v>40</v>
      </c>
      <c r="FC155" s="79">
        <f>EU155*Prices!$B$9</f>
        <v>8.3999999999999986</v>
      </c>
      <c r="FD155" s="80">
        <f t="shared" ref="FD155" si="136">FC155+FB155+FA155+EZ155+EX155</f>
        <v>98.275000000000006</v>
      </c>
      <c r="FE155" s="80">
        <f>EU155*Prices!$B$10</f>
        <v>12.6</v>
      </c>
      <c r="FF155" s="80">
        <f t="shared" ref="FF155" si="137">FE155+FB155+FA155+EZ155+EX155</f>
        <v>102.47499999999999</v>
      </c>
      <c r="FG155" s="80">
        <f>EU155*Prices!$B$11</f>
        <v>14</v>
      </c>
      <c r="FH155" s="80">
        <f t="shared" ref="FH155" si="138">FG155+FB155+FA155+EZ155+EX155</f>
        <v>103.875</v>
      </c>
      <c r="FI155" s="80">
        <f>EU155*Prices!$B$12</f>
        <v>16.799999999999997</v>
      </c>
      <c r="FJ155" s="80">
        <f t="shared" ref="FJ155" si="139">FI155+FB155+FA155+EZ155+EX155</f>
        <v>106.675</v>
      </c>
      <c r="FK155" s="80">
        <f>EU155*Prices!$B$13</f>
        <v>18.2</v>
      </c>
      <c r="FL155" s="80">
        <f t="shared" ref="FL155" si="140">FK155+FB155+FA155+EZ155+EX155</f>
        <v>108.075</v>
      </c>
      <c r="FM155" s="80">
        <f>EU155*Prices!$B$14</f>
        <v>21.7</v>
      </c>
      <c r="FN155" s="80">
        <f t="shared" ref="FN155" si="141">FM155+FB155+FA155+EZ155+EX155</f>
        <v>111.575</v>
      </c>
      <c r="FO155" s="80">
        <f>EU155*Prices!$B$15</f>
        <v>24.5</v>
      </c>
      <c r="FP155" s="80">
        <f t="shared" ref="FP155" si="142">FO155+FB155+FA155+EZ155+EX155</f>
        <v>114.375</v>
      </c>
      <c r="FQ155" s="80">
        <f>EU155*Prices!$B$16</f>
        <v>34.299999999999997</v>
      </c>
      <c r="FR155" s="80">
        <f t="shared" ref="FR155" si="143">FQ155+FB155+FA155+EZ155+EX155</f>
        <v>124.175</v>
      </c>
      <c r="FS155" s="80">
        <f>EU155*Prices!$B$17</f>
        <v>0</v>
      </c>
      <c r="FT155" s="80"/>
      <c r="FU155" s="80"/>
      <c r="FV155" s="80"/>
      <c r="FW155" s="80"/>
      <c r="FX155" s="80"/>
      <c r="FY155" s="80"/>
      <c r="FZ155" s="80"/>
      <c r="GA155" s="80"/>
      <c r="GB155" s="80"/>
      <c r="GC155" s="80"/>
      <c r="GD155" s="80"/>
      <c r="GE155" s="80"/>
      <c r="GF155" s="80"/>
      <c r="GG155" s="80"/>
      <c r="GH155" s="80"/>
      <c r="GP155" s="73"/>
      <c r="GR155" s="74">
        <v>10.5</v>
      </c>
      <c r="GS155" s="105">
        <v>33</v>
      </c>
      <c r="GT155" s="55">
        <v>1</v>
      </c>
      <c r="GU155" s="55">
        <v>1.4</v>
      </c>
      <c r="GV155" s="75">
        <v>1</v>
      </c>
      <c r="GW155" s="75"/>
      <c r="GX155" s="76"/>
      <c r="GY155" s="75">
        <v>10.5</v>
      </c>
      <c r="GZ155" s="77">
        <f>(GY155*1.2)*(Prices!$B$5/32)</f>
        <v>15.75</v>
      </c>
      <c r="HA155" s="82">
        <f>(GY155*1.3)*(Prices!$C$4/32)</f>
        <v>27.3</v>
      </c>
      <c r="HB155" s="82">
        <f>GV155*Prices!$B$2+GW155*Prices!$B$3</f>
        <v>40</v>
      </c>
      <c r="HC155" s="79">
        <f>GU155*Prices!$B$9</f>
        <v>8.3999999999999986</v>
      </c>
      <c r="HD155" s="80">
        <f t="shared" ref="HD155" si="144">HC155+HB155+HA155+GZ155+GX155</f>
        <v>91.45</v>
      </c>
      <c r="HE155" s="80">
        <f>GU155*Prices!$B$10</f>
        <v>12.6</v>
      </c>
      <c r="HF155" s="80">
        <f t="shared" ref="HF155" si="145">HE155+HB155+HA155+GZ155+GX155</f>
        <v>95.65</v>
      </c>
      <c r="HG155" s="80">
        <f>GU155*Prices!$B$11</f>
        <v>14</v>
      </c>
      <c r="HH155" s="80">
        <f t="shared" ref="HH155" si="146">HG155+HB155+HA155+GZ155+GX155</f>
        <v>97.05</v>
      </c>
      <c r="HI155" s="80">
        <f>GU155*Prices!$B$12</f>
        <v>16.799999999999997</v>
      </c>
      <c r="HJ155" s="80">
        <f t="shared" ref="HJ155" si="147">HI155+HB155+HA155+GZ155+GX155</f>
        <v>99.85</v>
      </c>
      <c r="HK155" s="80">
        <f>GU155*Prices!$B$13</f>
        <v>18.2</v>
      </c>
      <c r="HL155" s="80">
        <f t="shared" ref="HL155" si="148">HK155+HB155+HA155+GZ155+GX155</f>
        <v>101.25</v>
      </c>
      <c r="HM155" s="80">
        <f>GU155*Prices!$B$14</f>
        <v>21.7</v>
      </c>
      <c r="HN155" s="80">
        <f t="shared" ref="HN155" si="149">HM155+HB155+HA155+GZ155+GX155</f>
        <v>104.75</v>
      </c>
      <c r="HO155" s="80">
        <f>GU155*Prices!$B$15</f>
        <v>24.5</v>
      </c>
      <c r="HP155" s="80">
        <f t="shared" ref="HP155" si="150">HO155+HB155+HA155+GZ155+GX155</f>
        <v>107.55</v>
      </c>
      <c r="HQ155" s="80">
        <f>GU155*Prices!$B$16</f>
        <v>34.299999999999997</v>
      </c>
      <c r="HR155" s="80">
        <f t="shared" ref="HR155" si="151">HQ155+HB155+HA155+GZ155+GX155</f>
        <v>117.35</v>
      </c>
      <c r="HS155" s="80">
        <f>GU155*Prices!$B$17</f>
        <v>0</v>
      </c>
      <c r="HT155" s="80"/>
      <c r="HU155" s="80"/>
      <c r="HV155" s="80"/>
      <c r="HW155" s="80"/>
      <c r="HX155" s="80"/>
      <c r="HY155" s="80"/>
      <c r="HZ155" s="80"/>
      <c r="IA155" s="80"/>
      <c r="IB155" s="80"/>
      <c r="IC155" s="80"/>
      <c r="ID155" s="80"/>
      <c r="IE155" s="80"/>
      <c r="IF155" s="80"/>
      <c r="IG155" s="80"/>
      <c r="IH155" s="80"/>
      <c r="IO155" s="117"/>
      <c r="IP155" s="73"/>
      <c r="IQ155" s="73"/>
      <c r="IS155" s="74">
        <v>10.5</v>
      </c>
      <c r="IT155" s="203">
        <v>33</v>
      </c>
      <c r="IU155" s="55">
        <v>1</v>
      </c>
      <c r="IV155" s="55">
        <v>1.4</v>
      </c>
      <c r="IW155" s="75">
        <v>1</v>
      </c>
      <c r="IX155" s="75"/>
      <c r="IY155" s="76">
        <f t="shared" si="118"/>
        <v>47.514999999999993</v>
      </c>
      <c r="IZ155" s="75">
        <v>10.5</v>
      </c>
      <c r="JA155" s="77">
        <f>(IZ155*1.2)*(Prices!$B$5/32)</f>
        <v>15.75</v>
      </c>
      <c r="JB155" s="82">
        <f>(IZ155*1.3)*(Prices!$B$4/32)</f>
        <v>34.125</v>
      </c>
      <c r="JC155" s="82">
        <f>IW155*Prices!$B$2+IX155*Prices!$B$3</f>
        <v>40</v>
      </c>
      <c r="JD155" s="79">
        <f>IV155*Prices!$B$9</f>
        <v>8.3999999999999986</v>
      </c>
      <c r="JE155" s="80">
        <f t="shared" ref="JE155" si="152">JD155+JC155+JB155+JA155+IY155</f>
        <v>145.79</v>
      </c>
      <c r="JF155" s="80">
        <f>IV155*Prices!$B$10</f>
        <v>12.6</v>
      </c>
      <c r="JG155" s="80">
        <f t="shared" ref="JG155" si="153">JF155+JC155+JB155+JA155+IY155</f>
        <v>149.98999999999998</v>
      </c>
      <c r="JH155" s="80">
        <f>IV155*Prices!$B$11</f>
        <v>14</v>
      </c>
      <c r="JI155" s="80">
        <f t="shared" ref="JI155" si="154">JH155+JC155+JB155+JA155+IY155</f>
        <v>151.38999999999999</v>
      </c>
      <c r="JJ155" s="80">
        <f>IV155*Prices!$B$12</f>
        <v>16.799999999999997</v>
      </c>
      <c r="JK155" s="80">
        <f t="shared" ref="JK155" si="155">JJ155+JC155+JB155+JA155+IY155</f>
        <v>154.19</v>
      </c>
      <c r="JL155" s="80">
        <f>IV155*Prices!$B$13</f>
        <v>18.2</v>
      </c>
      <c r="JM155" s="80">
        <f t="shared" ref="JM155" si="156">JL155+JC155+JB155+JA155+IY155</f>
        <v>155.59</v>
      </c>
      <c r="JN155" s="80">
        <f>IV155*Prices!$B$14</f>
        <v>21.7</v>
      </c>
      <c r="JO155" s="80">
        <f t="shared" ref="JO155" si="157">JN155+JC155+JB155+JA155+IY155</f>
        <v>159.09</v>
      </c>
      <c r="JP155" s="80">
        <f>IV155*Prices!$B$15</f>
        <v>24.5</v>
      </c>
      <c r="JQ155" s="80">
        <f t="shared" ref="JQ155" si="158">JP155+JC155+JB155+JA155+IY155</f>
        <v>161.88999999999999</v>
      </c>
      <c r="JR155" s="80">
        <f>IV155*Prices!$B$16</f>
        <v>34.299999999999997</v>
      </c>
      <c r="JS155" s="80">
        <f t="shared" ref="JS155" si="159">JR155+JC155+JB155+JA155+IY155</f>
        <v>171.69</v>
      </c>
      <c r="JT155" s="80">
        <f>IV155*Prices!$B$17</f>
        <v>0</v>
      </c>
      <c r="JU155" s="80"/>
      <c r="JV155" s="80"/>
      <c r="JW155" s="80"/>
      <c r="JX155" s="80"/>
      <c r="JY155" s="80"/>
      <c r="JZ155" s="80"/>
      <c r="KA155" s="80"/>
      <c r="KB155" s="80"/>
      <c r="KC155" s="80"/>
      <c r="KD155" s="80"/>
      <c r="KE155" s="80"/>
      <c r="KF155" s="80"/>
      <c r="KG155" s="80"/>
      <c r="KH155" s="80"/>
      <c r="KI155" s="80"/>
      <c r="KJ155" s="80"/>
      <c r="KK155" s="80"/>
      <c r="KL155" s="80"/>
      <c r="KM155" s="80"/>
      <c r="KN155" s="80"/>
      <c r="KO155" s="80"/>
      <c r="KP155" s="80"/>
      <c r="KQ155" s="80"/>
      <c r="KR155" s="80"/>
      <c r="KS155" s="80"/>
      <c r="KT155" s="80"/>
      <c r="KU155" s="80"/>
      <c r="KV155" s="80"/>
      <c r="KW155" s="80"/>
      <c r="KX155" s="80"/>
      <c r="KY155" s="80"/>
      <c r="KZ155" s="80"/>
      <c r="LA155" s="197">
        <v>1</v>
      </c>
      <c r="LB155" s="200">
        <v>0</v>
      </c>
      <c r="LC155" s="82">
        <f t="shared" si="99"/>
        <v>62.639999999999993</v>
      </c>
      <c r="LD155" s="82">
        <f t="shared" si="100"/>
        <v>83.16</v>
      </c>
      <c r="LE155" s="82">
        <f t="shared" si="101"/>
        <v>15.125</v>
      </c>
      <c r="LF155" s="82">
        <f t="shared" si="102"/>
        <v>47.514999999999993</v>
      </c>
      <c r="LG155" s="80">
        <f t="shared" si="103"/>
        <v>68.034999999999997</v>
      </c>
      <c r="LH155" s="234">
        <f t="shared" si="104"/>
        <v>47.514999999999993</v>
      </c>
      <c r="LI155" s="73"/>
      <c r="LK155" s="74">
        <v>10.5</v>
      </c>
      <c r="LL155" s="203">
        <v>33</v>
      </c>
      <c r="LM155" s="55">
        <v>1</v>
      </c>
      <c r="LN155" s="55">
        <v>1.4</v>
      </c>
      <c r="LO155" s="75">
        <v>1</v>
      </c>
      <c r="LP155" s="75"/>
      <c r="LQ155" s="76">
        <f t="shared" si="119"/>
        <v>47.514999999999993</v>
      </c>
      <c r="LR155" s="75">
        <v>10.5</v>
      </c>
      <c r="LS155" s="77">
        <f>(LR155*1.2)*(Prices!$B$5/32)</f>
        <v>15.75</v>
      </c>
      <c r="LT155" s="82">
        <f>(LR155*1.3)*(Prices!$C$4/32)</f>
        <v>27.3</v>
      </c>
      <c r="LU155" s="82">
        <f>LO155*Prices!$B$2+LP155*Prices!$B$3</f>
        <v>40</v>
      </c>
      <c r="LV155" s="79">
        <f>LN155*Prices!$B$9</f>
        <v>8.3999999999999986</v>
      </c>
      <c r="LW155" s="80">
        <f t="shared" ref="LW155" si="160">LV155+LU155+LT155+LS155+LQ155</f>
        <v>138.965</v>
      </c>
      <c r="LX155" s="80">
        <f>LN155*Prices!$B$10</f>
        <v>12.6</v>
      </c>
      <c r="LY155" s="80">
        <f t="shared" ref="LY155" si="161">LX155+LU155+LT155+LS155+LQ155</f>
        <v>143.16499999999999</v>
      </c>
      <c r="LZ155" s="80">
        <f>LN155*Prices!$B$11</f>
        <v>14</v>
      </c>
      <c r="MA155" s="80">
        <f t="shared" ref="MA155" si="162">LZ155+LU155+LT155+LS155+LQ155</f>
        <v>144.565</v>
      </c>
      <c r="MB155" s="80">
        <f>LN155*Prices!$B$12</f>
        <v>16.799999999999997</v>
      </c>
      <c r="MC155" s="80">
        <f t="shared" ref="MC155" si="163">MB155+LU155+LT155+LS155+LQ155</f>
        <v>147.36499999999998</v>
      </c>
      <c r="MD155" s="80">
        <f>LN155*Prices!$B$13</f>
        <v>18.2</v>
      </c>
      <c r="ME155" s="80">
        <f t="shared" ref="ME155" si="164">MD155+LU155+LT155+LS155+LQ155</f>
        <v>148.76499999999999</v>
      </c>
      <c r="MF155" s="80">
        <f>LN155*Prices!$B$14</f>
        <v>21.7</v>
      </c>
      <c r="MG155" s="80">
        <f t="shared" ref="MG155" si="165">MF155+LU155+LT155+LS155+LQ155</f>
        <v>152.26499999999999</v>
      </c>
      <c r="MH155" s="80">
        <f>LN155*Prices!$B$15</f>
        <v>24.5</v>
      </c>
      <c r="MI155" s="80">
        <f t="shared" ref="MI155" si="166">MH155+LU155+LT155+LS155+LQ155</f>
        <v>155.065</v>
      </c>
      <c r="MJ155" s="80">
        <f>LN155*Prices!$B$16</f>
        <v>34.299999999999997</v>
      </c>
      <c r="MK155" s="80">
        <f t="shared" ref="MK155" si="167">MJ155+LU155+LT155+LS155+LQ155</f>
        <v>164.86499999999998</v>
      </c>
      <c r="ML155" s="80">
        <f>LN155*Prices!$B$17</f>
        <v>0</v>
      </c>
      <c r="MM155" s="80"/>
      <c r="MN155" s="80"/>
      <c r="MO155" s="80"/>
      <c r="MP155" s="80"/>
      <c r="MQ155" s="80"/>
      <c r="MR155" s="80"/>
      <c r="MS155" s="80"/>
      <c r="MT155" s="80"/>
      <c r="MU155" s="80"/>
      <c r="MV155" s="80"/>
      <c r="MW155" s="80"/>
      <c r="MX155" s="80"/>
      <c r="MY155" s="80"/>
      <c r="MZ155" s="80"/>
      <c r="NA155" s="80"/>
    </row>
    <row r="156" spans="1:449" s="204" customFormat="1" ht="18" customHeight="1" thickBot="1" x14ac:dyDescent="0.3">
      <c r="A156" s="315"/>
      <c r="B156" s="312"/>
      <c r="C156" s="312"/>
      <c r="D156" s="279"/>
      <c r="E156" s="313"/>
      <c r="F156" s="314"/>
      <c r="G156" s="311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7"/>
      <c r="AR156" s="286"/>
      <c r="AS156" s="286"/>
      <c r="AT156" s="286"/>
      <c r="AU156" s="286"/>
      <c r="AV156" s="286"/>
      <c r="AW156" s="316"/>
      <c r="AX156" s="316"/>
      <c r="AY156" s="316"/>
      <c r="AZ156" s="316"/>
      <c r="BA156" s="316"/>
      <c r="BB156" s="316"/>
      <c r="BC156" s="316"/>
      <c r="BD156" s="316"/>
      <c r="BE156" s="316"/>
      <c r="BF156" s="316"/>
      <c r="BG156" s="316"/>
      <c r="BH156" s="316"/>
      <c r="BI156" s="316"/>
      <c r="BJ156" s="316"/>
      <c r="BK156" s="316"/>
      <c r="BL156" s="317"/>
      <c r="BM156" s="318"/>
      <c r="BN156" s="318"/>
      <c r="BO156" s="318"/>
      <c r="BP156" s="318"/>
      <c r="BQ156" s="318"/>
      <c r="BR156" s="318"/>
      <c r="BS156" s="318"/>
      <c r="BT156" s="318"/>
      <c r="BU156" s="316"/>
      <c r="BV156" s="316"/>
      <c r="BW156" s="316"/>
      <c r="BX156" s="316"/>
      <c r="BY156" s="316"/>
      <c r="BZ156" s="316"/>
      <c r="CA156" s="316"/>
      <c r="CB156" s="316"/>
      <c r="CC156" s="316"/>
      <c r="CD156" s="316"/>
      <c r="CE156" s="316"/>
      <c r="CF156" s="316"/>
      <c r="CG156" s="316"/>
      <c r="CH156" s="316"/>
      <c r="CI156" s="316"/>
      <c r="CJ156" s="316"/>
      <c r="CP156" s="316"/>
      <c r="CQ156" s="316"/>
      <c r="CR156" s="316"/>
      <c r="CS156" s="316"/>
      <c r="CT156" s="316"/>
      <c r="CU156" s="316"/>
      <c r="CV156" s="316"/>
      <c r="CW156" s="316"/>
      <c r="CX156" s="316"/>
      <c r="CY156" s="316"/>
      <c r="CZ156" s="316"/>
      <c r="DA156" s="316"/>
      <c r="DB156" s="316"/>
      <c r="DC156" s="316"/>
      <c r="DD156" s="316"/>
      <c r="DE156" s="317"/>
      <c r="DF156" s="286"/>
      <c r="DG156" s="286"/>
      <c r="DH156" s="286"/>
      <c r="DI156" s="286"/>
      <c r="DJ156" s="286"/>
      <c r="DK156" s="316"/>
      <c r="DL156" s="316"/>
      <c r="DM156" s="316"/>
      <c r="DN156" s="316"/>
      <c r="DO156" s="316"/>
      <c r="DP156" s="316"/>
      <c r="DQ156" s="316"/>
      <c r="DR156" s="316"/>
      <c r="DS156" s="316"/>
      <c r="DT156" s="316"/>
      <c r="DU156" s="316"/>
      <c r="DV156" s="316"/>
      <c r="DW156" s="316"/>
      <c r="DX156" s="316"/>
      <c r="DY156" s="316"/>
      <c r="DZ156" s="317"/>
      <c r="EA156" s="318"/>
      <c r="EB156" s="318"/>
      <c r="EC156" s="318"/>
      <c r="ED156" s="318"/>
      <c r="EE156" s="318"/>
      <c r="EF156" s="318"/>
      <c r="EG156" s="318"/>
      <c r="EH156" s="318"/>
      <c r="EI156" s="318"/>
      <c r="EJ156" s="318"/>
      <c r="EK156" s="318"/>
      <c r="EL156" s="318"/>
      <c r="EM156" s="318"/>
      <c r="EN156" s="318"/>
      <c r="EO156" s="218"/>
      <c r="EP156" s="218"/>
      <c r="ER156" s="287"/>
      <c r="ES156" s="203"/>
      <c r="EV156" s="205"/>
      <c r="EW156" s="205"/>
      <c r="EX156" s="91"/>
      <c r="EY156" s="205"/>
      <c r="EZ156" s="206"/>
      <c r="FA156" s="78"/>
      <c r="FB156" s="78"/>
      <c r="FC156" s="207"/>
      <c r="FD156" s="208"/>
      <c r="FE156" s="208"/>
      <c r="FF156" s="208"/>
      <c r="FG156" s="208"/>
      <c r="FH156" s="208"/>
      <c r="FI156" s="208"/>
      <c r="FJ156" s="208"/>
      <c r="FK156" s="208"/>
      <c r="FL156" s="208"/>
      <c r="FM156" s="208"/>
      <c r="FN156" s="208"/>
      <c r="FO156" s="208"/>
      <c r="FP156" s="208"/>
      <c r="FQ156" s="208"/>
      <c r="FR156" s="208"/>
      <c r="FS156" s="208"/>
      <c r="FT156" s="208"/>
      <c r="FU156" s="208"/>
      <c r="FV156" s="208"/>
      <c r="FW156" s="208"/>
      <c r="FX156" s="208"/>
      <c r="FY156" s="208"/>
      <c r="FZ156" s="208"/>
      <c r="GA156" s="208"/>
      <c r="GB156" s="208"/>
      <c r="GC156" s="208"/>
      <c r="GD156" s="208"/>
      <c r="GE156" s="208"/>
      <c r="GF156" s="208"/>
      <c r="GG156" s="208"/>
      <c r="GH156" s="208"/>
      <c r="GP156" s="218"/>
      <c r="GR156" s="287"/>
      <c r="GS156" s="203"/>
      <c r="GV156" s="205"/>
      <c r="GW156" s="205"/>
      <c r="GX156" s="91"/>
      <c r="GY156" s="205"/>
      <c r="GZ156" s="206"/>
      <c r="HA156" s="78"/>
      <c r="HB156" s="78"/>
      <c r="HC156" s="207"/>
      <c r="HD156" s="208"/>
      <c r="HE156" s="208"/>
      <c r="HF156" s="208"/>
      <c r="HG156" s="208"/>
      <c r="HH156" s="208"/>
      <c r="HI156" s="208"/>
      <c r="HJ156" s="208"/>
      <c r="HK156" s="208"/>
      <c r="HL156" s="208"/>
      <c r="HM156" s="208"/>
      <c r="HN156" s="208"/>
      <c r="HO156" s="208"/>
      <c r="HP156" s="208"/>
      <c r="HQ156" s="208"/>
      <c r="HR156" s="208"/>
      <c r="HS156" s="208"/>
      <c r="HT156" s="208"/>
      <c r="HU156" s="208"/>
      <c r="HV156" s="208"/>
      <c r="HW156" s="208"/>
      <c r="HX156" s="208"/>
      <c r="HY156" s="208"/>
      <c r="HZ156" s="208"/>
      <c r="IA156" s="208"/>
      <c r="IB156" s="208"/>
      <c r="IC156" s="208"/>
      <c r="ID156" s="208"/>
      <c r="IE156" s="208"/>
      <c r="IF156" s="208"/>
      <c r="IG156" s="208"/>
      <c r="IH156" s="208"/>
      <c r="IO156" s="318"/>
      <c r="IP156" s="218"/>
      <c r="IQ156" s="218"/>
      <c r="IS156" s="287"/>
      <c r="IT156" s="203"/>
      <c r="IW156" s="205"/>
      <c r="IX156" s="205"/>
      <c r="IY156" s="91"/>
      <c r="IZ156" s="205"/>
      <c r="JA156" s="206"/>
      <c r="JB156" s="78"/>
      <c r="JC156" s="78"/>
      <c r="JD156" s="207"/>
      <c r="JE156" s="208"/>
      <c r="JF156" s="208"/>
      <c r="JG156" s="208"/>
      <c r="JH156" s="208"/>
      <c r="JI156" s="208"/>
      <c r="JJ156" s="208"/>
      <c r="JK156" s="208"/>
      <c r="JL156" s="208"/>
      <c r="JM156" s="208"/>
      <c r="JN156" s="208"/>
      <c r="JO156" s="208"/>
      <c r="JP156" s="208"/>
      <c r="JQ156" s="208"/>
      <c r="JR156" s="208"/>
      <c r="JS156" s="208"/>
      <c r="JT156" s="208"/>
      <c r="JU156" s="208"/>
      <c r="JV156" s="208"/>
      <c r="JW156" s="208"/>
      <c r="JX156" s="208"/>
      <c r="JY156" s="208"/>
      <c r="JZ156" s="208"/>
      <c r="KA156" s="208"/>
      <c r="KB156" s="208"/>
      <c r="KC156" s="208"/>
      <c r="KD156" s="208"/>
      <c r="KE156" s="208"/>
      <c r="KF156" s="208"/>
      <c r="KG156" s="208"/>
      <c r="KH156" s="208"/>
      <c r="KI156" s="208"/>
      <c r="KJ156" s="208"/>
      <c r="KK156" s="208"/>
      <c r="KL156" s="208"/>
      <c r="KM156" s="208"/>
      <c r="KN156" s="208"/>
      <c r="KO156" s="208"/>
      <c r="KP156" s="208"/>
      <c r="KQ156" s="208"/>
      <c r="KR156" s="208"/>
      <c r="KS156" s="208"/>
      <c r="KT156" s="208"/>
      <c r="KU156" s="208"/>
      <c r="KV156" s="208"/>
      <c r="KW156" s="208"/>
      <c r="KX156" s="208"/>
      <c r="KY156" s="208"/>
      <c r="KZ156" s="208"/>
      <c r="LA156" s="216"/>
      <c r="LB156" s="217"/>
      <c r="LC156" s="78"/>
      <c r="LD156" s="78"/>
      <c r="LE156" s="78"/>
      <c r="LF156" s="78"/>
      <c r="LG156" s="208"/>
      <c r="LH156" s="208"/>
      <c r="LI156" s="218"/>
      <c r="LK156" s="287"/>
      <c r="LL156" s="203"/>
      <c r="LO156" s="205"/>
      <c r="LP156" s="205"/>
      <c r="LQ156" s="91"/>
      <c r="LR156" s="205"/>
      <c r="LS156" s="206"/>
      <c r="LT156" s="78"/>
      <c r="LU156" s="78"/>
      <c r="LV156" s="207"/>
      <c r="LW156" s="208"/>
      <c r="LX156" s="208"/>
      <c r="LY156" s="208"/>
      <c r="LZ156" s="208"/>
      <c r="MA156" s="208"/>
      <c r="MB156" s="208"/>
      <c r="MC156" s="208"/>
      <c r="MD156" s="208"/>
      <c r="ME156" s="208"/>
      <c r="MF156" s="208"/>
      <c r="MG156" s="208"/>
      <c r="MH156" s="208"/>
      <c r="MI156" s="208"/>
      <c r="MJ156" s="208"/>
      <c r="MK156" s="208"/>
      <c r="ML156" s="208"/>
      <c r="MM156" s="208"/>
      <c r="MN156" s="208"/>
      <c r="MO156" s="208"/>
      <c r="MP156" s="208"/>
      <c r="MQ156" s="208"/>
      <c r="MR156" s="208"/>
      <c r="MS156" s="208"/>
      <c r="MT156" s="208"/>
      <c r="MU156" s="208"/>
      <c r="MV156" s="208"/>
      <c r="MW156" s="208"/>
      <c r="MX156" s="208"/>
      <c r="MY156" s="208"/>
      <c r="MZ156" s="208"/>
      <c r="NA156" s="208"/>
    </row>
    <row r="157" spans="1:449" ht="18" customHeight="1" x14ac:dyDescent="0.25">
      <c r="A157" s="118" t="s">
        <v>267</v>
      </c>
      <c r="B157" s="119" t="s">
        <v>268</v>
      </c>
      <c r="C157" s="120" t="str">
        <f>CONCATENATE(B157,": ",D157," (",E157,")")</f>
        <v>Wall &amp; Tall Cab: 1 Door-30H (Door 31 1/2") (9" to 12")</v>
      </c>
      <c r="D157" s="121" t="s">
        <v>269</v>
      </c>
      <c r="E157" s="122" t="s">
        <v>95</v>
      </c>
      <c r="F157" s="321" t="s">
        <v>267</v>
      </c>
      <c r="G157" s="319">
        <f>ROUND(cabinets_db!FD157/Prices!$B$27,0)</f>
        <v>174</v>
      </c>
      <c r="H157" s="124">
        <f>G157</f>
        <v>174</v>
      </c>
      <c r="I157" s="123">
        <f>ROUND(cabinets_db!FF157/Prices!$B$27,0)</f>
        <v>192</v>
      </c>
      <c r="J157" s="124">
        <f t="shared" ref="J157:J232" si="168">I157</f>
        <v>192</v>
      </c>
      <c r="K157" s="123">
        <f>ROUND(cabinets_db!FH157/Prices!$B$27,0)</f>
        <v>198</v>
      </c>
      <c r="L157" s="124">
        <f t="shared" ref="L157:L232" si="169">K157</f>
        <v>198</v>
      </c>
      <c r="M157" s="123">
        <f>ROUND(cabinets_db!FJ157/Prices!$B$27,0)</f>
        <v>209</v>
      </c>
      <c r="N157" s="124">
        <f t="shared" ref="N157:N232" si="170">M157</f>
        <v>209</v>
      </c>
      <c r="O157" s="123">
        <f>ROUND(cabinets_db!FL157/Prices!$B$27,0)</f>
        <v>215</v>
      </c>
      <c r="P157" s="124">
        <f t="shared" ref="P157:P232" si="171">O157</f>
        <v>215</v>
      </c>
      <c r="Q157" s="123">
        <f>ROUND(cabinets_db!FN157/Prices!$B$27,0)</f>
        <v>230</v>
      </c>
      <c r="R157" s="124">
        <f t="shared" ref="R157:R232" si="172">Q157</f>
        <v>230</v>
      </c>
      <c r="S157" s="123">
        <f>ROUND(cabinets_db!FP157/Prices!$B$27,0)</f>
        <v>242</v>
      </c>
      <c r="T157" s="124">
        <f t="shared" ref="T157:T232" si="173">S157</f>
        <v>242</v>
      </c>
      <c r="U157" s="123">
        <f>ROUND(cabinets_db!FR157/Prices!$B$27,0)</f>
        <v>284</v>
      </c>
      <c r="V157" s="124">
        <f t="shared" ref="V157:V232" si="174">U157</f>
        <v>284</v>
      </c>
      <c r="W157" s="125"/>
      <c r="X157" s="125"/>
      <c r="Y157" s="125"/>
      <c r="Z157" s="125"/>
      <c r="AA157" s="125"/>
      <c r="AB157" s="124">
        <f>ROUND(cabinets_db!HD157/Prices!$B$27,0)</f>
        <v>158</v>
      </c>
      <c r="AC157" s="124">
        <f t="shared" ref="AC157:AC232" si="175">AB157</f>
        <v>158</v>
      </c>
      <c r="AD157" s="124">
        <f>ROUND(cabinets_db!HF157/Prices!$B$27,0)</f>
        <v>175</v>
      </c>
      <c r="AE157" s="124">
        <f t="shared" ref="AE157:AE232" si="176">AD157</f>
        <v>175</v>
      </c>
      <c r="AF157" s="124">
        <f>ROUND(cabinets_db!HH157/Prices!$B$27,0)</f>
        <v>181</v>
      </c>
      <c r="AG157" s="124">
        <f t="shared" ref="AG157:AG232" si="177">AF157</f>
        <v>181</v>
      </c>
      <c r="AH157" s="124">
        <f>ROUND(cabinets_db!HJ157/Prices!$B$27,0)</f>
        <v>193</v>
      </c>
      <c r="AI157" s="124">
        <f t="shared" ref="AI157:AI232" si="178">AH157</f>
        <v>193</v>
      </c>
      <c r="AJ157" s="124">
        <f>ROUND(cabinets_db!HL157/Prices!$B$27,0)</f>
        <v>199</v>
      </c>
      <c r="AK157" s="124">
        <f t="shared" ref="AK157:AK232" si="179">AJ157</f>
        <v>199</v>
      </c>
      <c r="AL157" s="124">
        <f>ROUND(cabinets_db!HN157/Prices!$B$27,0)</f>
        <v>214</v>
      </c>
      <c r="AM157" s="124">
        <f t="shared" ref="AM157:AM232" si="180">AL157</f>
        <v>214</v>
      </c>
      <c r="AN157" s="124">
        <f>ROUND(cabinets_db!HP157/Prices!$B$27,0)</f>
        <v>226</v>
      </c>
      <c r="AO157" s="124">
        <f t="shared" ref="AO157:AO232" si="181">AN157</f>
        <v>226</v>
      </c>
      <c r="AP157" s="124">
        <f>ROUND(cabinets_db!HR157/Prices!$B$27,0)</f>
        <v>268</v>
      </c>
      <c r="AQ157" s="126">
        <f t="shared" ref="AQ157:AQ232" si="182">AP157</f>
        <v>268</v>
      </c>
      <c r="AW157" s="124">
        <f t="shared" ref="AW157:AW232" si="183">AB157</f>
        <v>158</v>
      </c>
      <c r="AX157" s="124">
        <f t="shared" ref="AX157:AX232" si="184">AC157</f>
        <v>158</v>
      </c>
      <c r="AY157" s="124">
        <f t="shared" ref="AY157:AY232" si="185">AD157</f>
        <v>175</v>
      </c>
      <c r="AZ157" s="124">
        <f t="shared" ref="AZ157:AZ232" si="186">AE157</f>
        <v>175</v>
      </c>
      <c r="BA157" s="124">
        <f t="shared" ref="BA157:BA232" si="187">AF157</f>
        <v>181</v>
      </c>
      <c r="BB157" s="124">
        <f t="shared" ref="BB157:BB232" si="188">AG157</f>
        <v>181</v>
      </c>
      <c r="BC157" s="124">
        <f t="shared" ref="BC157:BC232" si="189">AH157</f>
        <v>193</v>
      </c>
      <c r="BD157" s="124">
        <f t="shared" ref="BD157:BD232" si="190">AI157</f>
        <v>193</v>
      </c>
      <c r="BE157" s="124">
        <f t="shared" ref="BE157:BE232" si="191">AJ157</f>
        <v>199</v>
      </c>
      <c r="BF157" s="124">
        <f t="shared" ref="BF157:BF232" si="192">AK157</f>
        <v>199</v>
      </c>
      <c r="BG157" s="124">
        <f t="shared" ref="BG157:BG232" si="193">AL157</f>
        <v>214</v>
      </c>
      <c r="BH157" s="124">
        <f t="shared" ref="BH157:BH232" si="194">AM157</f>
        <v>214</v>
      </c>
      <c r="BI157" s="124">
        <f t="shared" ref="BI157:BI232" si="195">AN157</f>
        <v>226</v>
      </c>
      <c r="BJ157" s="124">
        <f t="shared" ref="BJ157:BJ232" si="196">AO157</f>
        <v>226</v>
      </c>
      <c r="BK157" s="124">
        <f t="shared" ref="BK157:BK232" si="197">AP157</f>
        <v>268</v>
      </c>
      <c r="BL157" s="126">
        <f t="shared" ref="BL157:BL232" si="198">AQ157</f>
        <v>268</v>
      </c>
      <c r="BU157" s="123">
        <f>ROUND(cabinets_db!JE157/Prices!$B$27,0)</f>
        <v>174</v>
      </c>
      <c r="BV157" s="124">
        <f>BU157</f>
        <v>174</v>
      </c>
      <c r="BW157" s="123">
        <f>ROUND(cabinets_db!JG157/Prices!$B$27,0)</f>
        <v>192</v>
      </c>
      <c r="BX157" s="124">
        <f t="shared" ref="BX157:BX232" si="199">BW157</f>
        <v>192</v>
      </c>
      <c r="BY157" s="123">
        <f>ROUND(cabinets_db!JI157/Prices!$B$27,0)</f>
        <v>198</v>
      </c>
      <c r="BZ157" s="124">
        <f t="shared" ref="BZ157:BZ232" si="200">BY157</f>
        <v>198</v>
      </c>
      <c r="CA157" s="123">
        <f>ROUND(cabinets_db!JK157/Prices!$B$27,0)</f>
        <v>209</v>
      </c>
      <c r="CB157" s="124">
        <f t="shared" ref="CB157:CB232" si="201">CA157</f>
        <v>209</v>
      </c>
      <c r="CC157" s="123">
        <f>ROUND(cabinets_db!JM157/Prices!$B$27,0)</f>
        <v>215</v>
      </c>
      <c r="CD157" s="124">
        <f t="shared" ref="CD157:CD232" si="202">CC157</f>
        <v>215</v>
      </c>
      <c r="CE157" s="123">
        <f>ROUND(cabinets_db!JO157/Prices!$B$27,0)</f>
        <v>230</v>
      </c>
      <c r="CF157" s="124">
        <f t="shared" ref="CF157:CF232" si="203">CE157</f>
        <v>230</v>
      </c>
      <c r="CG157" s="123">
        <f>ROUND(cabinets_db!JQ157/Prices!$B$27,0)</f>
        <v>242</v>
      </c>
      <c r="CH157" s="124">
        <f t="shared" ref="CH157:CH232" si="204">CG157</f>
        <v>242</v>
      </c>
      <c r="CI157" s="123">
        <f>ROUND(cabinets_db!JS157/Prices!$B$27,0)</f>
        <v>284</v>
      </c>
      <c r="CJ157" s="124">
        <f t="shared" ref="CJ157:CJ232" si="205">CI157</f>
        <v>284</v>
      </c>
      <c r="CK157" s="125"/>
      <c r="CL157" s="125"/>
      <c r="CM157" s="125"/>
      <c r="CN157" s="125"/>
      <c r="CO157" s="125"/>
      <c r="CP157" s="124">
        <f>ROUND(cabinets_db!LW157/Prices!$B$27,0)</f>
        <v>158</v>
      </c>
      <c r="CQ157" s="124">
        <f>CP157</f>
        <v>158</v>
      </c>
      <c r="CR157" s="124">
        <f>ROUND(cabinets_db!LY157/Prices!$B$27,0)</f>
        <v>175</v>
      </c>
      <c r="CS157" s="124">
        <f t="shared" ref="CS157:CS232" si="206">CR157</f>
        <v>175</v>
      </c>
      <c r="CT157" s="124">
        <f>ROUND(cabinets_db!MA157/Prices!$B$27,0)</f>
        <v>181</v>
      </c>
      <c r="CU157" s="124">
        <f t="shared" ref="CU157:CU232" si="207">CT157</f>
        <v>181</v>
      </c>
      <c r="CV157" s="124">
        <f>ROUND(cabinets_db!MC157/Prices!$B$27,0)</f>
        <v>193</v>
      </c>
      <c r="CW157" s="124">
        <f t="shared" ref="CW157:CW232" si="208">CV157</f>
        <v>193</v>
      </c>
      <c r="CX157" s="124">
        <f>ROUND(cabinets_db!ME157/Prices!$B$27,0)</f>
        <v>199</v>
      </c>
      <c r="CY157" s="124">
        <f t="shared" ref="CY157:CY232" si="209">CX157</f>
        <v>199</v>
      </c>
      <c r="CZ157" s="124">
        <f>ROUND(cabinets_db!MG157/Prices!$B$27,0)</f>
        <v>214</v>
      </c>
      <c r="DA157" s="124">
        <f t="shared" ref="DA157:DA232" si="210">CZ157</f>
        <v>214</v>
      </c>
      <c r="DB157" s="124">
        <f>ROUND(cabinets_db!MI157/Prices!$B$27,0)</f>
        <v>226</v>
      </c>
      <c r="DC157" s="124">
        <f t="shared" ref="DC157:DC232" si="211">DB157</f>
        <v>226</v>
      </c>
      <c r="DD157" s="124">
        <f>ROUND(cabinets_db!MK157/Prices!$B$27,0)</f>
        <v>268</v>
      </c>
      <c r="DE157" s="126">
        <f t="shared" ref="DE157:DE232" si="212">DD157</f>
        <v>268</v>
      </c>
      <c r="DK157" s="124">
        <f t="shared" ref="DK157:DK232" si="213">CP157</f>
        <v>158</v>
      </c>
      <c r="DL157" s="124">
        <f t="shared" ref="DL157:DL232" si="214">CQ157</f>
        <v>158</v>
      </c>
      <c r="DM157" s="124">
        <f t="shared" ref="DM157:DM232" si="215">CR157</f>
        <v>175</v>
      </c>
      <c r="DN157" s="124">
        <f t="shared" ref="DN157:DN232" si="216">CS157</f>
        <v>175</v>
      </c>
      <c r="DO157" s="124">
        <f t="shared" ref="DO157:DO232" si="217">CT157</f>
        <v>181</v>
      </c>
      <c r="DP157" s="124">
        <f t="shared" ref="DP157:DP232" si="218">CU157</f>
        <v>181</v>
      </c>
      <c r="DQ157" s="124">
        <f t="shared" ref="DQ157:DQ232" si="219">CV157</f>
        <v>193</v>
      </c>
      <c r="DR157" s="124">
        <f t="shared" ref="DR157:DR232" si="220">CW157</f>
        <v>193</v>
      </c>
      <c r="DS157" s="124">
        <f t="shared" ref="DS157:DS232" si="221">CX157</f>
        <v>199</v>
      </c>
      <c r="DT157" s="124">
        <f t="shared" ref="DT157:DT232" si="222">CY157</f>
        <v>199</v>
      </c>
      <c r="DU157" s="124">
        <f t="shared" ref="DU157:DU232" si="223">CZ157</f>
        <v>214</v>
      </c>
      <c r="DV157" s="124">
        <f t="shared" ref="DV157:DV232" si="224">DA157</f>
        <v>214</v>
      </c>
      <c r="DW157" s="124">
        <f t="shared" ref="DW157:DW232" si="225">DB157</f>
        <v>226</v>
      </c>
      <c r="DX157" s="124">
        <f t="shared" ref="DX157:DX232" si="226">DC157</f>
        <v>226</v>
      </c>
      <c r="DY157" s="124">
        <f t="shared" ref="DY157:DY232" si="227">DD157</f>
        <v>268</v>
      </c>
      <c r="DZ157" s="126">
        <f t="shared" ref="DZ157:DZ232" si="228">DE157</f>
        <v>268</v>
      </c>
      <c r="EP157" s="73">
        <f t="shared" ref="EP157:EP168" si="229">ES157*30/144</f>
        <v>2.5</v>
      </c>
      <c r="EQ157" s="128">
        <v>5</v>
      </c>
      <c r="ER157" s="129">
        <v>10.5</v>
      </c>
      <c r="ES157" s="73">
        <v>12</v>
      </c>
      <c r="ET157" s="73">
        <f t="shared" ref="ET157:ET194" si="230">ES157/12</f>
        <v>1</v>
      </c>
      <c r="EU157" s="130">
        <f t="shared" ref="EU157:EU168" si="231">ES157*30/144</f>
        <v>2.5</v>
      </c>
      <c r="EW157" s="75">
        <v>2</v>
      </c>
      <c r="EY157" s="75">
        <v>10.5</v>
      </c>
      <c r="EZ157" s="77">
        <f>(EY157*1.2)*(Prices!$B$5/32)</f>
        <v>15.75</v>
      </c>
      <c r="FA157" s="82">
        <f>(EY157*1.3)*(Prices!$B$4/32)</f>
        <v>34.125</v>
      </c>
      <c r="FB157" s="82">
        <f>(EV157*Prices!$B$2)+(EW157*Prices!$B$3)</f>
        <v>8.1</v>
      </c>
      <c r="FC157" s="79">
        <f>EU157*Prices!$B$9</f>
        <v>15</v>
      </c>
      <c r="FD157" s="80">
        <f t="shared" ref="FD157:FD232" si="232">FC157+FB157+FA157+EZ157+EX157</f>
        <v>72.974999999999994</v>
      </c>
      <c r="FE157" s="80">
        <f>EU157*Prices!$B$10</f>
        <v>22.5</v>
      </c>
      <c r="FF157" s="80">
        <f t="shared" ref="FF157:FF232" si="233">FE157+FB157+FA157+EZ157+EX157</f>
        <v>80.474999999999994</v>
      </c>
      <c r="FG157" s="80">
        <f>EU157*Prices!$B$11</f>
        <v>25</v>
      </c>
      <c r="FH157" s="80">
        <f t="shared" ref="FH157:FH232" si="234">FG157+FB157+FA157+EZ157+EX157</f>
        <v>82.974999999999994</v>
      </c>
      <c r="FI157" s="80">
        <f>EU157*Prices!$B$12</f>
        <v>30</v>
      </c>
      <c r="FJ157" s="80">
        <f t="shared" ref="FJ157:FJ232" si="235">FI157+FB157+FA157+EZ157+EX157</f>
        <v>87.974999999999994</v>
      </c>
      <c r="FK157" s="80">
        <f>EU157*Prices!$B$13</f>
        <v>32.5</v>
      </c>
      <c r="FL157" s="80">
        <f t="shared" ref="FL157:FL232" si="236">FK157+FB157+FA157+EZ157+EX157</f>
        <v>90.474999999999994</v>
      </c>
      <c r="FM157" s="80">
        <f>EU157*Prices!$B$14</f>
        <v>38.75</v>
      </c>
      <c r="FN157" s="80">
        <f t="shared" ref="FN157:FN232" si="237">FM157+FB157+FA157+EZ157+EX157</f>
        <v>96.724999999999994</v>
      </c>
      <c r="FO157" s="80">
        <f>EU157*Prices!$B$15</f>
        <v>43.75</v>
      </c>
      <c r="FP157" s="80">
        <f t="shared" ref="FP157:FP232" si="238">FO157+FB157+FA157+EZ157+EX157</f>
        <v>101.72499999999999</v>
      </c>
      <c r="FQ157" s="80">
        <f>EU157*Prices!$B$16</f>
        <v>61.25</v>
      </c>
      <c r="FR157" s="80">
        <f t="shared" ref="FR157:FR232" si="239">FQ157+FB157+FA157+EZ157+EX157</f>
        <v>119.22499999999999</v>
      </c>
      <c r="FS157" s="80">
        <f>EU157*Prices!$B$17</f>
        <v>0</v>
      </c>
      <c r="FT157" s="80"/>
      <c r="FU157" s="80"/>
      <c r="FV157" s="80"/>
      <c r="FW157" s="80"/>
      <c r="FX157" s="80"/>
      <c r="FY157" s="80"/>
      <c r="FZ157" s="80"/>
      <c r="GA157" s="80"/>
      <c r="GB157" s="81"/>
      <c r="GC157" s="80"/>
      <c r="GD157" s="80"/>
      <c r="GE157" s="80"/>
      <c r="GF157" s="80"/>
      <c r="GG157" s="80"/>
      <c r="GH157" s="80"/>
      <c r="GI157"/>
      <c r="GJ157"/>
      <c r="GK157"/>
      <c r="GL157"/>
      <c r="GM157"/>
      <c r="GN157"/>
      <c r="GO157"/>
      <c r="GP157" s="73">
        <f t="shared" ref="GP157:GP168" si="240">GS157*30/144</f>
        <v>2.5</v>
      </c>
      <c r="GQ157" s="128">
        <v>5</v>
      </c>
      <c r="GR157" s="129">
        <v>10.5</v>
      </c>
      <c r="GS157" s="73">
        <v>12</v>
      </c>
      <c r="GT157" s="73">
        <f t="shared" ref="GT157:GT194" si="241">GS157/12</f>
        <v>1</v>
      </c>
      <c r="GU157" s="130">
        <f t="shared" ref="GU157:GU168" si="242">GS157*30/144</f>
        <v>2.5</v>
      </c>
      <c r="GV157" s="75"/>
      <c r="GW157" s="75">
        <v>2</v>
      </c>
      <c r="GX157" s="76"/>
      <c r="GY157" s="75">
        <v>10.5</v>
      </c>
      <c r="GZ157" s="77">
        <f>(GY157*1.2)*(Prices!$B$5/32)</f>
        <v>15.75</v>
      </c>
      <c r="HA157" s="82">
        <f>(GY157*1.3)*(Prices!$C$4/32)</f>
        <v>27.3</v>
      </c>
      <c r="HB157" s="82">
        <f>(GV157*Prices!$B$2)+(GW157*Prices!$B$3)</f>
        <v>8.1</v>
      </c>
      <c r="HC157" s="79">
        <f>GU157*Prices!$B$9</f>
        <v>15</v>
      </c>
      <c r="HD157" s="80">
        <f t="shared" ref="HD157:HD232" si="243">HC157+HB157+HA157+GZ157+GX157</f>
        <v>66.150000000000006</v>
      </c>
      <c r="HE157" s="80">
        <f>GU157*Prices!$B$10</f>
        <v>22.5</v>
      </c>
      <c r="HF157" s="80">
        <f t="shared" ref="HF157:HF232" si="244">HE157+HB157+HA157+GZ157+GX157</f>
        <v>73.650000000000006</v>
      </c>
      <c r="HG157" s="80">
        <f>GU157*Prices!$B$11</f>
        <v>25</v>
      </c>
      <c r="HH157" s="80">
        <f t="shared" ref="HH157:HH232" si="245">HG157+HB157+HA157+GZ157+GX157</f>
        <v>76.150000000000006</v>
      </c>
      <c r="HI157" s="80">
        <f>GU157*Prices!$B$12</f>
        <v>30</v>
      </c>
      <c r="HJ157" s="80">
        <f t="shared" ref="HJ157:HJ232" si="246">HI157+HB157+HA157+GZ157+GX157</f>
        <v>81.150000000000006</v>
      </c>
      <c r="HK157" s="80">
        <f>GU157*Prices!$B$13</f>
        <v>32.5</v>
      </c>
      <c r="HL157" s="80">
        <f t="shared" ref="HL157:HL232" si="247">HK157+HB157+HA157+GZ157+GX157</f>
        <v>83.65</v>
      </c>
      <c r="HM157" s="80">
        <f>GU157*Prices!$B$14</f>
        <v>38.75</v>
      </c>
      <c r="HN157" s="80">
        <f t="shared" ref="HN157:HN232" si="248">HM157+HB157+HA157+GZ157+GX157</f>
        <v>89.9</v>
      </c>
      <c r="HO157" s="80">
        <f>GU157*Prices!$B$15</f>
        <v>43.75</v>
      </c>
      <c r="HP157" s="80">
        <f t="shared" ref="HP157:HP232" si="249">HO157+HB157+HA157+GZ157+GX157</f>
        <v>94.9</v>
      </c>
      <c r="HQ157" s="80">
        <f>GU157*Prices!$B$16</f>
        <v>61.25</v>
      </c>
      <c r="HR157" s="80">
        <f t="shared" ref="HR157:HR232" si="250">HQ157+HB157+HA157+GZ157+GX157</f>
        <v>112.39999999999999</v>
      </c>
      <c r="HS157" s="80">
        <f>GU157*Prices!$B$17</f>
        <v>0</v>
      </c>
      <c r="HT157" s="80"/>
      <c r="HU157" s="80"/>
      <c r="HV157" s="80"/>
      <c r="HW157" s="80"/>
      <c r="HX157" s="80"/>
      <c r="HY157" s="80"/>
      <c r="HZ157" s="80"/>
      <c r="IA157" s="80"/>
      <c r="IB157" s="81"/>
      <c r="IC157" s="80"/>
      <c r="ID157" s="80"/>
      <c r="IE157" s="80"/>
      <c r="IF157" s="80"/>
      <c r="IG157" s="80"/>
      <c r="IH157" s="80"/>
      <c r="II157"/>
      <c r="IJ157"/>
      <c r="IK157"/>
      <c r="IL157"/>
      <c r="IM157"/>
      <c r="IN157"/>
      <c r="IO157"/>
      <c r="IP157"/>
      <c r="IQ157" s="73">
        <f t="shared" ref="IQ157:IQ168" si="251">IT157*30/144</f>
        <v>2.5</v>
      </c>
      <c r="IR157" s="128">
        <v>5</v>
      </c>
      <c r="IS157" s="129">
        <v>10.5</v>
      </c>
      <c r="IT157" s="73">
        <v>12</v>
      </c>
      <c r="IU157" s="73">
        <f t="shared" ref="IU157:IU194" si="252">IT157/12</f>
        <v>1</v>
      </c>
      <c r="IV157" s="130">
        <f t="shared" ref="IV157:IV168" si="253">IT157*30/144</f>
        <v>2.5</v>
      </c>
      <c r="IW157" s="75"/>
      <c r="IX157" s="75">
        <v>2</v>
      </c>
      <c r="IY157" s="76"/>
      <c r="IZ157" s="75">
        <v>10.5</v>
      </c>
      <c r="JA157" s="77">
        <f>(IZ157*1.2)*(Prices!$B$5/32)</f>
        <v>15.75</v>
      </c>
      <c r="JB157" s="82">
        <f>(IZ157*1.3)*(Prices!$B$4/32)</f>
        <v>34.125</v>
      </c>
      <c r="JC157" s="82">
        <f>(IW157*Prices!$B$2)+(IX157*Prices!$B$3)</f>
        <v>8.1</v>
      </c>
      <c r="JD157" s="79">
        <f>IV157*Prices!$B$9</f>
        <v>15</v>
      </c>
      <c r="JE157" s="80">
        <f t="shared" ref="JE157:JE232" si="254">JD157+JC157+JB157+JA157+IY157</f>
        <v>72.974999999999994</v>
      </c>
      <c r="JF157" s="80">
        <f>IV157*Prices!$B$10</f>
        <v>22.5</v>
      </c>
      <c r="JG157" s="80">
        <f t="shared" ref="JG157:JG232" si="255">JF157+JC157+JB157+JA157+IY157</f>
        <v>80.474999999999994</v>
      </c>
      <c r="JH157" s="80">
        <f>IV157*Prices!$B$11</f>
        <v>25</v>
      </c>
      <c r="JI157" s="80">
        <f t="shared" ref="JI157:JI232" si="256">JH157+JC157+JB157+JA157+IY157</f>
        <v>82.974999999999994</v>
      </c>
      <c r="JJ157" s="80">
        <f>IV157*Prices!$B$12</f>
        <v>30</v>
      </c>
      <c r="JK157" s="80">
        <f t="shared" ref="JK157:JK232" si="257">JJ157+JC157+JB157+JA157+IY157</f>
        <v>87.974999999999994</v>
      </c>
      <c r="JL157" s="80">
        <f>IV157*Prices!$B$13</f>
        <v>32.5</v>
      </c>
      <c r="JM157" s="80">
        <f t="shared" ref="JM157:JM232" si="258">JL157+JC157+JB157+JA157+IY157</f>
        <v>90.474999999999994</v>
      </c>
      <c r="JN157" s="80">
        <f>IV157*Prices!$B$14</f>
        <v>38.75</v>
      </c>
      <c r="JO157" s="80">
        <f t="shared" ref="JO157:JO232" si="259">JN157+JC157+JB157+JA157+IY157</f>
        <v>96.724999999999994</v>
      </c>
      <c r="JP157" s="80">
        <f>IV157*Prices!$B$15</f>
        <v>43.75</v>
      </c>
      <c r="JQ157" s="80">
        <f t="shared" ref="JQ157:JQ232" si="260">JP157+JC157+JB157+JA157+IY157</f>
        <v>101.72499999999999</v>
      </c>
      <c r="JR157" s="80">
        <f>IV157*Prices!$B$16</f>
        <v>61.25</v>
      </c>
      <c r="JS157" s="80">
        <f t="shared" ref="JS157:JS232" si="261">JR157+JC157+JB157+JA157+IY157</f>
        <v>119.22499999999999</v>
      </c>
      <c r="JT157" s="80">
        <f>IV157*Prices!$B$17</f>
        <v>0</v>
      </c>
      <c r="JU157" s="80"/>
      <c r="JV157" s="80"/>
      <c r="JW157" s="80"/>
      <c r="JX157" s="80"/>
      <c r="JY157" s="80"/>
      <c r="JZ157" s="80"/>
      <c r="KA157" s="80"/>
      <c r="KB157" s="80"/>
      <c r="KC157" s="81"/>
      <c r="KD157" s="80"/>
      <c r="KE157" s="80"/>
      <c r="KF157" s="80"/>
      <c r="KG157" s="80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 s="197">
        <v>0</v>
      </c>
      <c r="LB157" s="200">
        <v>0</v>
      </c>
      <c r="LC157" s="82">
        <f>(44+(cabinets_db!IR157*2-2))*0.58</f>
        <v>30.159999999999997</v>
      </c>
      <c r="LD157" s="82">
        <f>(44+(cabinets_db!IR157*2-2))*0.77</f>
        <v>40.04</v>
      </c>
      <c r="LE157" s="82">
        <f>3*(cabinets_db!IR157*22/144)</f>
        <v>2.2916666666666665</v>
      </c>
      <c r="LF157" s="82">
        <f t="shared" ref="LF157:LF232" si="262">LC157-LE157</f>
        <v>27.868333333333329</v>
      </c>
      <c r="LG157" s="80">
        <f t="shared" ref="LG157:LG232" si="263">LD157-LE157</f>
        <v>37.748333333333335</v>
      </c>
      <c r="LH157" s="234">
        <f t="shared" ref="LH157:LH232" si="264">(LF157*LA157)+(LG157*LB157)</f>
        <v>0</v>
      </c>
      <c r="LI157" s="73">
        <f>cabinets_db!LL157*30/144</f>
        <v>2.5</v>
      </c>
      <c r="LJ157" s="128"/>
      <c r="LK157" s="129">
        <v>10.5</v>
      </c>
      <c r="LL157" s="73">
        <v>12</v>
      </c>
      <c r="LM157" s="73">
        <f t="shared" ref="LM157:LM194" si="265">LL157/12</f>
        <v>1</v>
      </c>
      <c r="LN157" s="130">
        <f t="shared" ref="LN157:LN168" si="266">LL157*30/144</f>
        <v>2.5</v>
      </c>
      <c r="LO157" s="75"/>
      <c r="LP157" s="75">
        <v>2</v>
      </c>
      <c r="LQ157" s="76"/>
      <c r="LR157" s="75">
        <v>10.5</v>
      </c>
      <c r="LS157" s="77">
        <f>(LR157*1.2)*(Prices!$B$5/32)</f>
        <v>15.75</v>
      </c>
      <c r="LT157" s="82">
        <f>(LR157*1.3)*(Prices!$C$4/32)</f>
        <v>27.3</v>
      </c>
      <c r="LU157" s="82">
        <f>(LO157*Prices!$B$2)+(LP157*Prices!$B$3)</f>
        <v>8.1</v>
      </c>
      <c r="LV157" s="79">
        <f>LN157*Prices!$B$9</f>
        <v>15</v>
      </c>
      <c r="LW157" s="80">
        <f t="shared" ref="LW157:LW232" si="267">LV157+LU157+LT157+LS157+LQ157</f>
        <v>66.150000000000006</v>
      </c>
      <c r="LX157" s="80">
        <f>LN157*Prices!$B$10</f>
        <v>22.5</v>
      </c>
      <c r="LY157" s="80">
        <f t="shared" ref="LY157:LY232" si="268">LX157+LU157+LT157+LS157+LQ157</f>
        <v>73.650000000000006</v>
      </c>
      <c r="LZ157" s="80">
        <f>LN157*Prices!$B$11</f>
        <v>25</v>
      </c>
      <c r="MA157" s="80">
        <f t="shared" ref="MA157:MA232" si="269">LZ157+LU157+LT157+LS157+LQ157</f>
        <v>76.150000000000006</v>
      </c>
      <c r="MB157" s="80">
        <f>LN157*Prices!$B$12</f>
        <v>30</v>
      </c>
      <c r="MC157" s="80">
        <f t="shared" ref="MC157:MC232" si="270">MB157+LU157+LT157+LS157+LQ157</f>
        <v>81.150000000000006</v>
      </c>
      <c r="MD157" s="80">
        <f>LN157*Prices!$B$13</f>
        <v>32.5</v>
      </c>
      <c r="ME157" s="80">
        <f t="shared" ref="ME157:ME232" si="271">MD157+LU157+LT157+LS157+LQ157</f>
        <v>83.65</v>
      </c>
      <c r="MF157" s="80">
        <f>LN157*Prices!$B$14</f>
        <v>38.75</v>
      </c>
      <c r="MG157" s="80">
        <f t="shared" ref="MG157:MG232" si="272">MF157+LU157+LT157+LS157+LQ157</f>
        <v>89.9</v>
      </c>
      <c r="MH157" s="80">
        <f>LN157*Prices!$B$15</f>
        <v>43.75</v>
      </c>
      <c r="MI157" s="80">
        <f t="shared" ref="MI157:MI232" si="273">MH157+LU157+LT157+LS157+LQ157</f>
        <v>94.9</v>
      </c>
      <c r="MJ157" s="80">
        <f>LN157*Prices!$B$16</f>
        <v>61.25</v>
      </c>
      <c r="MK157" s="80">
        <f t="shared" ref="MK157:MK232" si="274">MJ157+LU157+LT157+LS157+LQ157</f>
        <v>112.39999999999999</v>
      </c>
      <c r="ML157" s="80">
        <f>LN157*Prices!$B$17</f>
        <v>0</v>
      </c>
      <c r="MM157" s="80"/>
      <c r="MN157" s="80"/>
      <c r="MO157" s="80"/>
      <c r="MP157" s="80"/>
      <c r="MQ157" s="80"/>
      <c r="MR157" s="80"/>
      <c r="MS157" s="80"/>
      <c r="MT157" s="80"/>
      <c r="MU157" s="81"/>
      <c r="MV157" s="80"/>
      <c r="MW157" s="80"/>
      <c r="MX157" s="80"/>
      <c r="MY157" s="80"/>
      <c r="MZ157" s="80"/>
      <c r="NA157" s="80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</row>
    <row r="158" spans="1:449" ht="18" customHeight="1" x14ac:dyDescent="0.25">
      <c r="A158" s="131" t="s">
        <v>270</v>
      </c>
      <c r="B158" s="132" t="s">
        <v>268</v>
      </c>
      <c r="C158" s="133" t="str">
        <f t="shared" ref="C158:C233" si="275">CONCATENATE(B158,": ",D158," (",E158,")")</f>
        <v>Wall &amp; Tall Cab: 1 Door-30H (Door 31 1/2") (13" to 15")</v>
      </c>
      <c r="D158" s="70" t="s">
        <v>269</v>
      </c>
      <c r="E158" s="134" t="s">
        <v>97</v>
      </c>
      <c r="F158" s="322" t="s">
        <v>270</v>
      </c>
      <c r="G158" s="320">
        <f>ROUND(cabinets_db!FD158/Prices!$B$27,0)</f>
        <v>200</v>
      </c>
      <c r="H158" s="136">
        <f t="shared" ref="H158:H233" si="276">G158</f>
        <v>200</v>
      </c>
      <c r="I158" s="135">
        <f>ROUND(cabinets_db!FF158/Prices!$B$27,0)</f>
        <v>222</v>
      </c>
      <c r="J158" s="136">
        <f t="shared" si="168"/>
        <v>222</v>
      </c>
      <c r="K158" s="135">
        <f>ROUND(cabinets_db!FH158/Prices!$B$27,0)</f>
        <v>229</v>
      </c>
      <c r="L158" s="136">
        <f t="shared" si="169"/>
        <v>229</v>
      </c>
      <c r="M158" s="135">
        <f>ROUND(cabinets_db!FJ158/Prices!$B$27,0)</f>
        <v>244</v>
      </c>
      <c r="N158" s="136">
        <f t="shared" si="170"/>
        <v>244</v>
      </c>
      <c r="O158" s="135">
        <f>ROUND(cabinets_db!FL158/Prices!$B$27,0)</f>
        <v>252</v>
      </c>
      <c r="P158" s="136">
        <f t="shared" si="171"/>
        <v>252</v>
      </c>
      <c r="Q158" s="135">
        <f>ROUND(cabinets_db!FN158/Prices!$B$27,0)</f>
        <v>270</v>
      </c>
      <c r="R158" s="136">
        <f t="shared" si="172"/>
        <v>270</v>
      </c>
      <c r="S158" s="135">
        <f>ROUND(cabinets_db!FP158/Prices!$B$27,0)</f>
        <v>285</v>
      </c>
      <c r="T158" s="136">
        <f t="shared" si="173"/>
        <v>285</v>
      </c>
      <c r="U158" s="135">
        <f>ROUND(cabinets_db!FR158/Prices!$B$27,0)</f>
        <v>337</v>
      </c>
      <c r="V158" s="136">
        <f t="shared" si="174"/>
        <v>337</v>
      </c>
      <c r="W158" s="137"/>
      <c r="X158" s="137"/>
      <c r="Y158" s="137"/>
      <c r="Z158" s="137"/>
      <c r="AA158" s="137"/>
      <c r="AB158" s="136">
        <f>ROUND(cabinets_db!HD158/Prices!$B$27,0)</f>
        <v>181</v>
      </c>
      <c r="AC158" s="136">
        <f t="shared" si="175"/>
        <v>181</v>
      </c>
      <c r="AD158" s="136">
        <f>ROUND(cabinets_db!HF158/Prices!$B$27,0)</f>
        <v>203</v>
      </c>
      <c r="AE158" s="136">
        <f t="shared" si="176"/>
        <v>203</v>
      </c>
      <c r="AF158" s="136">
        <f>ROUND(cabinets_db!HH158/Prices!$B$27,0)</f>
        <v>211</v>
      </c>
      <c r="AG158" s="136">
        <f t="shared" si="177"/>
        <v>211</v>
      </c>
      <c r="AH158" s="136">
        <f>ROUND(cabinets_db!HJ158/Prices!$B$27,0)</f>
        <v>226</v>
      </c>
      <c r="AI158" s="136">
        <f t="shared" si="178"/>
        <v>226</v>
      </c>
      <c r="AJ158" s="136">
        <f>ROUND(cabinets_db!HL158/Prices!$B$27,0)</f>
        <v>233</v>
      </c>
      <c r="AK158" s="136">
        <f t="shared" si="179"/>
        <v>233</v>
      </c>
      <c r="AL158" s="136">
        <f>ROUND(cabinets_db!HN158/Prices!$B$27,0)</f>
        <v>252</v>
      </c>
      <c r="AM158" s="136">
        <f t="shared" si="180"/>
        <v>252</v>
      </c>
      <c r="AN158" s="136">
        <f>ROUND(cabinets_db!HP158/Prices!$B$27,0)</f>
        <v>267</v>
      </c>
      <c r="AO158" s="136">
        <f t="shared" si="181"/>
        <v>267</v>
      </c>
      <c r="AP158" s="136">
        <f>ROUND(cabinets_db!HR158/Prices!$B$27,0)</f>
        <v>319</v>
      </c>
      <c r="AQ158" s="138">
        <f t="shared" si="182"/>
        <v>319</v>
      </c>
      <c r="AW158" s="136">
        <f t="shared" si="183"/>
        <v>181</v>
      </c>
      <c r="AX158" s="136">
        <f t="shared" si="184"/>
        <v>181</v>
      </c>
      <c r="AY158" s="136">
        <f t="shared" si="185"/>
        <v>203</v>
      </c>
      <c r="AZ158" s="136">
        <f t="shared" si="186"/>
        <v>203</v>
      </c>
      <c r="BA158" s="136">
        <f t="shared" si="187"/>
        <v>211</v>
      </c>
      <c r="BB158" s="136">
        <f t="shared" si="188"/>
        <v>211</v>
      </c>
      <c r="BC158" s="136">
        <f t="shared" si="189"/>
        <v>226</v>
      </c>
      <c r="BD158" s="136">
        <f t="shared" si="190"/>
        <v>226</v>
      </c>
      <c r="BE158" s="136">
        <f t="shared" si="191"/>
        <v>233</v>
      </c>
      <c r="BF158" s="136">
        <f t="shared" si="192"/>
        <v>233</v>
      </c>
      <c r="BG158" s="136">
        <f t="shared" si="193"/>
        <v>252</v>
      </c>
      <c r="BH158" s="136">
        <f t="shared" si="194"/>
        <v>252</v>
      </c>
      <c r="BI158" s="136">
        <f t="shared" si="195"/>
        <v>267</v>
      </c>
      <c r="BJ158" s="136">
        <f t="shared" si="196"/>
        <v>267</v>
      </c>
      <c r="BK158" s="136">
        <f t="shared" si="197"/>
        <v>319</v>
      </c>
      <c r="BL158" s="138">
        <f t="shared" si="198"/>
        <v>319</v>
      </c>
      <c r="BU158" s="135">
        <f>ROUND(cabinets_db!JE158/Prices!$B$27,0)</f>
        <v>200</v>
      </c>
      <c r="BV158" s="136">
        <f t="shared" ref="BV158:BV233" si="277">BU158</f>
        <v>200</v>
      </c>
      <c r="BW158" s="135">
        <f>ROUND(cabinets_db!JG158/Prices!$B$27,0)</f>
        <v>222</v>
      </c>
      <c r="BX158" s="136">
        <f t="shared" si="199"/>
        <v>222</v>
      </c>
      <c r="BY158" s="135">
        <f>ROUND(cabinets_db!JI158/Prices!$B$27,0)</f>
        <v>229</v>
      </c>
      <c r="BZ158" s="136">
        <f t="shared" si="200"/>
        <v>229</v>
      </c>
      <c r="CA158" s="135">
        <f>ROUND(cabinets_db!JK158/Prices!$B$27,0)</f>
        <v>244</v>
      </c>
      <c r="CB158" s="136">
        <f t="shared" si="201"/>
        <v>244</v>
      </c>
      <c r="CC158" s="135">
        <f>ROUND(cabinets_db!JM158/Prices!$B$27,0)</f>
        <v>252</v>
      </c>
      <c r="CD158" s="136">
        <f t="shared" si="202"/>
        <v>252</v>
      </c>
      <c r="CE158" s="135">
        <f>ROUND(cabinets_db!JO158/Prices!$B$27,0)</f>
        <v>270</v>
      </c>
      <c r="CF158" s="136">
        <f t="shared" si="203"/>
        <v>270</v>
      </c>
      <c r="CG158" s="135">
        <f>ROUND(cabinets_db!JQ158/Prices!$B$27,0)</f>
        <v>285</v>
      </c>
      <c r="CH158" s="136">
        <f t="shared" si="204"/>
        <v>285</v>
      </c>
      <c r="CI158" s="135">
        <f>ROUND(cabinets_db!JS158/Prices!$B$27,0)</f>
        <v>337</v>
      </c>
      <c r="CJ158" s="136">
        <f t="shared" si="205"/>
        <v>337</v>
      </c>
      <c r="CK158" s="137"/>
      <c r="CL158" s="137"/>
      <c r="CM158" s="137"/>
      <c r="CN158" s="137"/>
      <c r="CO158" s="137"/>
      <c r="CP158" s="136">
        <f>ROUND(cabinets_db!LW158/Prices!$B$27,0)</f>
        <v>181</v>
      </c>
      <c r="CQ158" s="136">
        <f t="shared" ref="CQ158:CQ233" si="278">CP158</f>
        <v>181</v>
      </c>
      <c r="CR158" s="136">
        <f>ROUND(cabinets_db!LY158/Prices!$B$27,0)</f>
        <v>203</v>
      </c>
      <c r="CS158" s="136">
        <f t="shared" si="206"/>
        <v>203</v>
      </c>
      <c r="CT158" s="136">
        <f>ROUND(cabinets_db!MA158/Prices!$B$27,0)</f>
        <v>211</v>
      </c>
      <c r="CU158" s="136">
        <f t="shared" si="207"/>
        <v>211</v>
      </c>
      <c r="CV158" s="136">
        <f>ROUND(cabinets_db!MC158/Prices!$B$27,0)</f>
        <v>226</v>
      </c>
      <c r="CW158" s="136">
        <f t="shared" si="208"/>
        <v>226</v>
      </c>
      <c r="CX158" s="136">
        <f>ROUND(cabinets_db!ME158/Prices!$B$27,0)</f>
        <v>233</v>
      </c>
      <c r="CY158" s="136">
        <f t="shared" si="209"/>
        <v>233</v>
      </c>
      <c r="CZ158" s="136">
        <f>ROUND(cabinets_db!MG158/Prices!$B$27,0)</f>
        <v>252</v>
      </c>
      <c r="DA158" s="136">
        <f t="shared" si="210"/>
        <v>252</v>
      </c>
      <c r="DB158" s="136">
        <f>ROUND(cabinets_db!MI158/Prices!$B$27,0)</f>
        <v>267</v>
      </c>
      <c r="DC158" s="136">
        <f t="shared" si="211"/>
        <v>267</v>
      </c>
      <c r="DD158" s="136">
        <f>ROUND(cabinets_db!MK158/Prices!$B$27,0)</f>
        <v>319</v>
      </c>
      <c r="DE158" s="138">
        <f t="shared" si="212"/>
        <v>319</v>
      </c>
      <c r="DK158" s="136">
        <f t="shared" si="213"/>
        <v>181</v>
      </c>
      <c r="DL158" s="136">
        <f t="shared" si="214"/>
        <v>181</v>
      </c>
      <c r="DM158" s="136">
        <f t="shared" si="215"/>
        <v>203</v>
      </c>
      <c r="DN158" s="136">
        <f t="shared" si="216"/>
        <v>203</v>
      </c>
      <c r="DO158" s="136">
        <f t="shared" si="217"/>
        <v>211</v>
      </c>
      <c r="DP158" s="136">
        <f t="shared" si="218"/>
        <v>211</v>
      </c>
      <c r="DQ158" s="136">
        <f t="shared" si="219"/>
        <v>226</v>
      </c>
      <c r="DR158" s="136">
        <f t="shared" si="220"/>
        <v>226</v>
      </c>
      <c r="DS158" s="136">
        <f t="shared" si="221"/>
        <v>233</v>
      </c>
      <c r="DT158" s="136">
        <f t="shared" si="222"/>
        <v>233</v>
      </c>
      <c r="DU158" s="136">
        <f t="shared" si="223"/>
        <v>252</v>
      </c>
      <c r="DV158" s="136">
        <f t="shared" si="224"/>
        <v>252</v>
      </c>
      <c r="DW158" s="136">
        <f t="shared" si="225"/>
        <v>267</v>
      </c>
      <c r="DX158" s="136">
        <f t="shared" si="226"/>
        <v>267</v>
      </c>
      <c r="DY158" s="136">
        <f t="shared" si="227"/>
        <v>319</v>
      </c>
      <c r="DZ158" s="138">
        <f t="shared" si="228"/>
        <v>319</v>
      </c>
      <c r="EP158" s="73">
        <f t="shared" si="229"/>
        <v>3.125</v>
      </c>
      <c r="EQ158" s="128">
        <v>5</v>
      </c>
      <c r="ER158" s="139">
        <v>12</v>
      </c>
      <c r="ES158" s="73">
        <v>15</v>
      </c>
      <c r="ET158" s="73">
        <f t="shared" si="230"/>
        <v>1.25</v>
      </c>
      <c r="EU158" s="130">
        <f t="shared" si="231"/>
        <v>3.125</v>
      </c>
      <c r="EV158" s="55"/>
      <c r="EW158" s="75">
        <v>2</v>
      </c>
      <c r="EY158" s="75">
        <v>12</v>
      </c>
      <c r="EZ158" s="77">
        <f>(EY158*1.2)*(Prices!$B$5/32)</f>
        <v>18</v>
      </c>
      <c r="FA158" s="82">
        <f>(EY158*1.3)*(Prices!$B$4/32)</f>
        <v>39</v>
      </c>
      <c r="FB158" s="82">
        <f>(EV158*Prices!$B$2)+(EW158*Prices!$B$3)</f>
        <v>8.1</v>
      </c>
      <c r="FC158" s="79">
        <f>EU158*Prices!$B$9</f>
        <v>18.75</v>
      </c>
      <c r="FD158" s="80">
        <f t="shared" si="232"/>
        <v>83.85</v>
      </c>
      <c r="FE158" s="80">
        <f>EU158*Prices!$B$10</f>
        <v>28.125</v>
      </c>
      <c r="FF158" s="80">
        <f t="shared" si="233"/>
        <v>93.224999999999994</v>
      </c>
      <c r="FG158" s="80">
        <f>EU158*Prices!$B$11</f>
        <v>31.25</v>
      </c>
      <c r="FH158" s="80">
        <f t="shared" si="234"/>
        <v>96.35</v>
      </c>
      <c r="FI158" s="80">
        <f>EU158*Prices!$B$12</f>
        <v>37.5</v>
      </c>
      <c r="FJ158" s="80">
        <f t="shared" si="235"/>
        <v>102.6</v>
      </c>
      <c r="FK158" s="80">
        <f>EU158*Prices!$B$13</f>
        <v>40.625</v>
      </c>
      <c r="FL158" s="80">
        <f t="shared" si="236"/>
        <v>105.72499999999999</v>
      </c>
      <c r="FM158" s="80">
        <f>EU158*Prices!$B$14</f>
        <v>48.4375</v>
      </c>
      <c r="FN158" s="80">
        <f t="shared" si="237"/>
        <v>113.53749999999999</v>
      </c>
      <c r="FO158" s="80">
        <f>EU158*Prices!$B$15</f>
        <v>54.6875</v>
      </c>
      <c r="FP158" s="80">
        <f t="shared" si="238"/>
        <v>119.78749999999999</v>
      </c>
      <c r="FQ158" s="80">
        <f>EU158*Prices!$B$16</f>
        <v>76.5625</v>
      </c>
      <c r="FR158" s="80">
        <f t="shared" si="239"/>
        <v>141.66249999999999</v>
      </c>
      <c r="FS158" s="80">
        <f>EU158*Prices!$B$17</f>
        <v>0</v>
      </c>
      <c r="FT158" s="80"/>
      <c r="FU158" s="80"/>
      <c r="FV158" s="80"/>
      <c r="FW158" s="80"/>
      <c r="FX158" s="80"/>
      <c r="FY158" s="80"/>
      <c r="FZ158" s="80"/>
      <c r="GA158" s="80"/>
      <c r="GB158" s="80"/>
      <c r="GC158" s="80"/>
      <c r="GD158" s="80"/>
      <c r="GE158" s="80"/>
      <c r="GF158" s="80"/>
      <c r="GG158" s="80"/>
      <c r="GH158" s="80"/>
      <c r="GI158"/>
      <c r="GJ158"/>
      <c r="GK158"/>
      <c r="GL158"/>
      <c r="GM158"/>
      <c r="GN158"/>
      <c r="GO158"/>
      <c r="GP158" s="73">
        <f t="shared" si="240"/>
        <v>3.125</v>
      </c>
      <c r="GQ158" s="128">
        <v>5</v>
      </c>
      <c r="GR158" s="139">
        <v>12</v>
      </c>
      <c r="GS158" s="73">
        <v>15</v>
      </c>
      <c r="GT158" s="73">
        <f t="shared" si="241"/>
        <v>1.25</v>
      </c>
      <c r="GU158" s="130">
        <f t="shared" si="242"/>
        <v>3.125</v>
      </c>
      <c r="GW158" s="75">
        <v>2</v>
      </c>
      <c r="GX158" s="76"/>
      <c r="GY158" s="75">
        <v>12</v>
      </c>
      <c r="GZ158" s="77">
        <f>(GY158*1.2)*(Prices!$B$5/32)</f>
        <v>18</v>
      </c>
      <c r="HA158" s="82">
        <f>(GY158*1.3)*(Prices!$C$4/32)</f>
        <v>31.200000000000003</v>
      </c>
      <c r="HB158" s="82">
        <f>(GV158*Prices!$B$2)+(GW158*Prices!$B$3)</f>
        <v>8.1</v>
      </c>
      <c r="HC158" s="79">
        <f>GU158*Prices!$B$9</f>
        <v>18.75</v>
      </c>
      <c r="HD158" s="80">
        <f t="shared" si="243"/>
        <v>76.050000000000011</v>
      </c>
      <c r="HE158" s="80">
        <f>GU158*Prices!$B$10</f>
        <v>28.125</v>
      </c>
      <c r="HF158" s="80">
        <f t="shared" si="244"/>
        <v>85.425000000000011</v>
      </c>
      <c r="HG158" s="80">
        <f>GU158*Prices!$B$11</f>
        <v>31.25</v>
      </c>
      <c r="HH158" s="80">
        <f t="shared" si="245"/>
        <v>88.550000000000011</v>
      </c>
      <c r="HI158" s="80">
        <f>GU158*Prices!$B$12</f>
        <v>37.5</v>
      </c>
      <c r="HJ158" s="80">
        <f t="shared" si="246"/>
        <v>94.800000000000011</v>
      </c>
      <c r="HK158" s="80">
        <f>GU158*Prices!$B$13</f>
        <v>40.625</v>
      </c>
      <c r="HL158" s="80">
        <f t="shared" si="247"/>
        <v>97.925000000000011</v>
      </c>
      <c r="HM158" s="80">
        <f>GU158*Prices!$B$14</f>
        <v>48.4375</v>
      </c>
      <c r="HN158" s="80">
        <f t="shared" si="248"/>
        <v>105.73750000000001</v>
      </c>
      <c r="HO158" s="80">
        <f>GU158*Prices!$B$15</f>
        <v>54.6875</v>
      </c>
      <c r="HP158" s="80">
        <f t="shared" si="249"/>
        <v>111.98750000000001</v>
      </c>
      <c r="HQ158" s="80">
        <f>GU158*Prices!$B$16</f>
        <v>76.5625</v>
      </c>
      <c r="HR158" s="80">
        <f t="shared" si="250"/>
        <v>133.86250000000001</v>
      </c>
      <c r="HS158" s="80">
        <f>GU158*Prices!$B$17</f>
        <v>0</v>
      </c>
      <c r="HT158" s="80"/>
      <c r="HU158" s="80"/>
      <c r="HV158" s="80"/>
      <c r="HW158" s="80"/>
      <c r="HX158" s="80"/>
      <c r="HY158" s="80"/>
      <c r="HZ158" s="80"/>
      <c r="IA158" s="80"/>
      <c r="IB158" s="80"/>
      <c r="IC158" s="80"/>
      <c r="ID158" s="80"/>
      <c r="IE158" s="80"/>
      <c r="IF158" s="80"/>
      <c r="IG158" s="80"/>
      <c r="IH158" s="80"/>
      <c r="II158"/>
      <c r="IJ158"/>
      <c r="IK158"/>
      <c r="IL158"/>
      <c r="IM158"/>
      <c r="IN158"/>
      <c r="IO158"/>
      <c r="IP158"/>
      <c r="IQ158" s="73">
        <f t="shared" si="251"/>
        <v>3.125</v>
      </c>
      <c r="IR158" s="128">
        <v>5</v>
      </c>
      <c r="IS158" s="139">
        <v>12</v>
      </c>
      <c r="IT158" s="73">
        <v>15</v>
      </c>
      <c r="IU158" s="73">
        <f t="shared" si="252"/>
        <v>1.25</v>
      </c>
      <c r="IV158" s="130">
        <f t="shared" si="253"/>
        <v>3.125</v>
      </c>
      <c r="IX158" s="75">
        <v>2</v>
      </c>
      <c r="IY158" s="76"/>
      <c r="IZ158" s="75">
        <v>12</v>
      </c>
      <c r="JA158" s="77">
        <f>(IZ158*1.2)*(Prices!$B$5/32)</f>
        <v>18</v>
      </c>
      <c r="JB158" s="82">
        <f>(IZ158*1.3)*(Prices!$B$4/32)</f>
        <v>39</v>
      </c>
      <c r="JC158" s="82">
        <f>(IW158*Prices!$B$2)+(IX158*Prices!$B$3)</f>
        <v>8.1</v>
      </c>
      <c r="JD158" s="79">
        <f>IV158*Prices!$B$9</f>
        <v>18.75</v>
      </c>
      <c r="JE158" s="80">
        <f t="shared" si="254"/>
        <v>83.85</v>
      </c>
      <c r="JF158" s="80">
        <f>IV158*Prices!$B$10</f>
        <v>28.125</v>
      </c>
      <c r="JG158" s="80">
        <f t="shared" si="255"/>
        <v>93.224999999999994</v>
      </c>
      <c r="JH158" s="80">
        <f>IV158*Prices!$B$11</f>
        <v>31.25</v>
      </c>
      <c r="JI158" s="80">
        <f t="shared" si="256"/>
        <v>96.35</v>
      </c>
      <c r="JJ158" s="80">
        <f>IV158*Prices!$B$12</f>
        <v>37.5</v>
      </c>
      <c r="JK158" s="80">
        <f t="shared" si="257"/>
        <v>102.6</v>
      </c>
      <c r="JL158" s="80">
        <f>IV158*Prices!$B$13</f>
        <v>40.625</v>
      </c>
      <c r="JM158" s="80">
        <f t="shared" si="258"/>
        <v>105.72499999999999</v>
      </c>
      <c r="JN158" s="80">
        <f>IV158*Prices!$B$14</f>
        <v>48.4375</v>
      </c>
      <c r="JO158" s="80">
        <f t="shared" si="259"/>
        <v>113.53749999999999</v>
      </c>
      <c r="JP158" s="80">
        <f>IV158*Prices!$B$15</f>
        <v>54.6875</v>
      </c>
      <c r="JQ158" s="80">
        <f t="shared" si="260"/>
        <v>119.78749999999999</v>
      </c>
      <c r="JR158" s="80">
        <f>IV158*Prices!$B$16</f>
        <v>76.5625</v>
      </c>
      <c r="JS158" s="80">
        <f t="shared" si="261"/>
        <v>141.66249999999999</v>
      </c>
      <c r="JT158" s="80">
        <f>IV158*Prices!$B$17</f>
        <v>0</v>
      </c>
      <c r="JU158" s="80"/>
      <c r="JV158" s="80"/>
      <c r="JW158" s="80"/>
      <c r="JX158" s="80"/>
      <c r="JY158" s="80"/>
      <c r="JZ158" s="80"/>
      <c r="KA158" s="80"/>
      <c r="KB158" s="80"/>
      <c r="KC158" s="80"/>
      <c r="KD158" s="80"/>
      <c r="KE158" s="80"/>
      <c r="KF158" s="80"/>
      <c r="KG158" s="80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 s="197">
        <v>0</v>
      </c>
      <c r="LB158" s="200">
        <v>0</v>
      </c>
      <c r="LC158" s="82">
        <f>(44+(cabinets_db!IR158*2-2))*0.58</f>
        <v>30.159999999999997</v>
      </c>
      <c r="LD158" s="82">
        <f>(44+(cabinets_db!IR158*2-2))*0.77</f>
        <v>40.04</v>
      </c>
      <c r="LE158" s="82">
        <f>3*(cabinets_db!IR158*22/144)</f>
        <v>2.2916666666666665</v>
      </c>
      <c r="LF158" s="82">
        <f t="shared" si="262"/>
        <v>27.868333333333329</v>
      </c>
      <c r="LG158" s="80">
        <f t="shared" si="263"/>
        <v>37.748333333333335</v>
      </c>
      <c r="LH158" s="234">
        <f t="shared" si="264"/>
        <v>0</v>
      </c>
      <c r="LI158" s="73">
        <f>cabinets_db!LL158*30/144</f>
        <v>3.125</v>
      </c>
      <c r="LJ158" s="128"/>
      <c r="LK158" s="139">
        <v>12</v>
      </c>
      <c r="LL158" s="73">
        <v>15</v>
      </c>
      <c r="LM158" s="73">
        <f t="shared" si="265"/>
        <v>1.25</v>
      </c>
      <c r="LN158" s="130">
        <f t="shared" si="266"/>
        <v>3.125</v>
      </c>
      <c r="LP158" s="75">
        <v>2</v>
      </c>
      <c r="LQ158" s="76"/>
      <c r="LR158" s="75">
        <v>12</v>
      </c>
      <c r="LS158" s="77">
        <f>(LR158*1.2)*(Prices!$B$5/32)</f>
        <v>18</v>
      </c>
      <c r="LT158" s="82">
        <f>(LR158*1.3)*(Prices!$C$4/32)</f>
        <v>31.200000000000003</v>
      </c>
      <c r="LU158" s="82">
        <f>(LO158*Prices!$B$2)+(LP158*Prices!$B$3)</f>
        <v>8.1</v>
      </c>
      <c r="LV158" s="79">
        <f>LN158*Prices!$B$9</f>
        <v>18.75</v>
      </c>
      <c r="LW158" s="80">
        <f t="shared" si="267"/>
        <v>76.050000000000011</v>
      </c>
      <c r="LX158" s="80">
        <f>LN158*Prices!$B$10</f>
        <v>28.125</v>
      </c>
      <c r="LY158" s="80">
        <f t="shared" si="268"/>
        <v>85.425000000000011</v>
      </c>
      <c r="LZ158" s="80">
        <f>LN158*Prices!$B$11</f>
        <v>31.25</v>
      </c>
      <c r="MA158" s="80">
        <f t="shared" si="269"/>
        <v>88.550000000000011</v>
      </c>
      <c r="MB158" s="80">
        <f>LN158*Prices!$B$12</f>
        <v>37.5</v>
      </c>
      <c r="MC158" s="80">
        <f t="shared" si="270"/>
        <v>94.800000000000011</v>
      </c>
      <c r="MD158" s="80">
        <f>LN158*Prices!$B$13</f>
        <v>40.625</v>
      </c>
      <c r="ME158" s="80">
        <f t="shared" si="271"/>
        <v>97.925000000000011</v>
      </c>
      <c r="MF158" s="80">
        <f>LN158*Prices!$B$14</f>
        <v>48.4375</v>
      </c>
      <c r="MG158" s="80">
        <f t="shared" si="272"/>
        <v>105.73750000000001</v>
      </c>
      <c r="MH158" s="80">
        <f>LN158*Prices!$B$15</f>
        <v>54.6875</v>
      </c>
      <c r="MI158" s="80">
        <f t="shared" si="273"/>
        <v>111.98750000000001</v>
      </c>
      <c r="MJ158" s="80">
        <f>LN158*Prices!$B$16</f>
        <v>76.5625</v>
      </c>
      <c r="MK158" s="80">
        <f t="shared" si="274"/>
        <v>133.86250000000001</v>
      </c>
      <c r="ML158" s="80">
        <f>LN158*Prices!$B$17</f>
        <v>0</v>
      </c>
      <c r="MM158" s="80"/>
      <c r="MN158" s="80"/>
      <c r="MO158" s="80"/>
      <c r="MP158" s="80"/>
      <c r="MQ158" s="80"/>
      <c r="MR158" s="80"/>
      <c r="MS158" s="80"/>
      <c r="MT158" s="80"/>
      <c r="MU158" s="80"/>
      <c r="MV158" s="80"/>
      <c r="MW158" s="80"/>
      <c r="MX158" s="80"/>
      <c r="MY158" s="80"/>
      <c r="MZ158" s="80"/>
      <c r="NA158" s="80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</row>
    <row r="159" spans="1:449" ht="18" customHeight="1" x14ac:dyDescent="0.25">
      <c r="A159" s="131" t="s">
        <v>271</v>
      </c>
      <c r="B159" s="132" t="s">
        <v>268</v>
      </c>
      <c r="C159" s="133" t="str">
        <f t="shared" si="275"/>
        <v>Wall &amp; Tall Cab: 1 Door-30H (Door 31 1/2") (16" to 18")</v>
      </c>
      <c r="D159" s="70" t="s">
        <v>269</v>
      </c>
      <c r="E159" s="134" t="s">
        <v>99</v>
      </c>
      <c r="F159" s="322" t="s">
        <v>271</v>
      </c>
      <c r="G159" s="320">
        <f>ROUND(cabinets_db!FD159/Prices!$B$27,0)</f>
        <v>226</v>
      </c>
      <c r="H159" s="136">
        <f t="shared" si="276"/>
        <v>226</v>
      </c>
      <c r="I159" s="135">
        <f>ROUND(cabinets_db!FF159/Prices!$B$27,0)</f>
        <v>252</v>
      </c>
      <c r="J159" s="136">
        <f t="shared" si="168"/>
        <v>252</v>
      </c>
      <c r="K159" s="135">
        <f>ROUND(cabinets_db!FH159/Prices!$B$27,0)</f>
        <v>261</v>
      </c>
      <c r="L159" s="136">
        <f t="shared" si="169"/>
        <v>261</v>
      </c>
      <c r="M159" s="135">
        <f>ROUND(cabinets_db!FJ159/Prices!$B$27,0)</f>
        <v>279</v>
      </c>
      <c r="N159" s="136">
        <f t="shared" si="170"/>
        <v>279</v>
      </c>
      <c r="O159" s="135">
        <f>ROUND(cabinets_db!FL159/Prices!$B$27,0)</f>
        <v>288</v>
      </c>
      <c r="P159" s="136">
        <f t="shared" si="171"/>
        <v>288</v>
      </c>
      <c r="Q159" s="135">
        <f>ROUND(cabinets_db!FN159/Prices!$B$27,0)</f>
        <v>310</v>
      </c>
      <c r="R159" s="136">
        <f t="shared" si="172"/>
        <v>310</v>
      </c>
      <c r="S159" s="135">
        <f>ROUND(cabinets_db!FP159/Prices!$B$27,0)</f>
        <v>328</v>
      </c>
      <c r="T159" s="136">
        <f t="shared" si="173"/>
        <v>328</v>
      </c>
      <c r="U159" s="135">
        <f>ROUND(cabinets_db!FR159/Prices!$B$27,0)</f>
        <v>391</v>
      </c>
      <c r="V159" s="136">
        <f t="shared" si="174"/>
        <v>391</v>
      </c>
      <c r="W159" s="137"/>
      <c r="X159" s="137"/>
      <c r="Y159" s="137"/>
      <c r="Z159" s="137"/>
      <c r="AA159" s="137"/>
      <c r="AB159" s="136">
        <f>ROUND(cabinets_db!HD159/Prices!$B$27,0)</f>
        <v>205</v>
      </c>
      <c r="AC159" s="136">
        <f t="shared" si="175"/>
        <v>205</v>
      </c>
      <c r="AD159" s="136">
        <f>ROUND(cabinets_db!HF159/Prices!$B$27,0)</f>
        <v>231</v>
      </c>
      <c r="AE159" s="136">
        <f t="shared" si="176"/>
        <v>231</v>
      </c>
      <c r="AF159" s="136">
        <f>ROUND(cabinets_db!HH159/Prices!$B$27,0)</f>
        <v>240</v>
      </c>
      <c r="AG159" s="136">
        <f t="shared" si="177"/>
        <v>240</v>
      </c>
      <c r="AH159" s="136">
        <f>ROUND(cabinets_db!HJ159/Prices!$B$27,0)</f>
        <v>258</v>
      </c>
      <c r="AI159" s="136">
        <f t="shared" si="178"/>
        <v>258</v>
      </c>
      <c r="AJ159" s="136">
        <f>ROUND(cabinets_db!HL159/Prices!$B$27,0)</f>
        <v>267</v>
      </c>
      <c r="AK159" s="136">
        <f t="shared" si="179"/>
        <v>267</v>
      </c>
      <c r="AL159" s="136">
        <f>ROUND(cabinets_db!HN159/Prices!$B$27,0)</f>
        <v>289</v>
      </c>
      <c r="AM159" s="136">
        <f t="shared" si="180"/>
        <v>289</v>
      </c>
      <c r="AN159" s="136">
        <f>ROUND(cabinets_db!HP159/Prices!$B$27,0)</f>
        <v>307</v>
      </c>
      <c r="AO159" s="136">
        <f t="shared" si="181"/>
        <v>307</v>
      </c>
      <c r="AP159" s="136">
        <f>ROUND(cabinets_db!HR159/Prices!$B$27,0)</f>
        <v>370</v>
      </c>
      <c r="AQ159" s="138">
        <f t="shared" si="182"/>
        <v>370</v>
      </c>
      <c r="AW159" s="136">
        <f t="shared" si="183"/>
        <v>205</v>
      </c>
      <c r="AX159" s="136">
        <f t="shared" si="184"/>
        <v>205</v>
      </c>
      <c r="AY159" s="136">
        <f t="shared" si="185"/>
        <v>231</v>
      </c>
      <c r="AZ159" s="136">
        <f t="shared" si="186"/>
        <v>231</v>
      </c>
      <c r="BA159" s="136">
        <f t="shared" si="187"/>
        <v>240</v>
      </c>
      <c r="BB159" s="136">
        <f t="shared" si="188"/>
        <v>240</v>
      </c>
      <c r="BC159" s="136">
        <f t="shared" si="189"/>
        <v>258</v>
      </c>
      <c r="BD159" s="136">
        <f t="shared" si="190"/>
        <v>258</v>
      </c>
      <c r="BE159" s="136">
        <f t="shared" si="191"/>
        <v>267</v>
      </c>
      <c r="BF159" s="136">
        <f t="shared" si="192"/>
        <v>267</v>
      </c>
      <c r="BG159" s="136">
        <f t="shared" si="193"/>
        <v>289</v>
      </c>
      <c r="BH159" s="136">
        <f t="shared" si="194"/>
        <v>289</v>
      </c>
      <c r="BI159" s="136">
        <f t="shared" si="195"/>
        <v>307</v>
      </c>
      <c r="BJ159" s="136">
        <f t="shared" si="196"/>
        <v>307</v>
      </c>
      <c r="BK159" s="136">
        <f t="shared" si="197"/>
        <v>370</v>
      </c>
      <c r="BL159" s="138">
        <f t="shared" si="198"/>
        <v>370</v>
      </c>
      <c r="BU159" s="135">
        <f>ROUND(cabinets_db!JE159/Prices!$B$27,0)</f>
        <v>226</v>
      </c>
      <c r="BV159" s="136">
        <f t="shared" si="277"/>
        <v>226</v>
      </c>
      <c r="BW159" s="135">
        <f>ROUND(cabinets_db!JG159/Prices!$B$27,0)</f>
        <v>252</v>
      </c>
      <c r="BX159" s="136">
        <f t="shared" si="199"/>
        <v>252</v>
      </c>
      <c r="BY159" s="135">
        <f>ROUND(cabinets_db!JI159/Prices!$B$27,0)</f>
        <v>261</v>
      </c>
      <c r="BZ159" s="136">
        <f t="shared" si="200"/>
        <v>261</v>
      </c>
      <c r="CA159" s="135">
        <f>ROUND(cabinets_db!JK159/Prices!$B$27,0)</f>
        <v>279</v>
      </c>
      <c r="CB159" s="136">
        <f t="shared" si="201"/>
        <v>279</v>
      </c>
      <c r="CC159" s="135">
        <f>ROUND(cabinets_db!JM159/Prices!$B$27,0)</f>
        <v>288</v>
      </c>
      <c r="CD159" s="136">
        <f t="shared" si="202"/>
        <v>288</v>
      </c>
      <c r="CE159" s="135">
        <f>ROUND(cabinets_db!JO159/Prices!$B$27,0)</f>
        <v>310</v>
      </c>
      <c r="CF159" s="136">
        <f t="shared" si="203"/>
        <v>310</v>
      </c>
      <c r="CG159" s="135">
        <f>ROUND(cabinets_db!JQ159/Prices!$B$27,0)</f>
        <v>328</v>
      </c>
      <c r="CH159" s="136">
        <f t="shared" si="204"/>
        <v>328</v>
      </c>
      <c r="CI159" s="135">
        <f>ROUND(cabinets_db!JS159/Prices!$B$27,0)</f>
        <v>391</v>
      </c>
      <c r="CJ159" s="136">
        <f t="shared" si="205"/>
        <v>391</v>
      </c>
      <c r="CK159" s="137"/>
      <c r="CL159" s="137"/>
      <c r="CM159" s="137"/>
      <c r="CN159" s="137"/>
      <c r="CO159" s="137"/>
      <c r="CP159" s="136">
        <f>ROUND(cabinets_db!LW159/Prices!$B$27,0)</f>
        <v>205</v>
      </c>
      <c r="CQ159" s="136">
        <f t="shared" si="278"/>
        <v>205</v>
      </c>
      <c r="CR159" s="136">
        <f>ROUND(cabinets_db!LY159/Prices!$B$27,0)</f>
        <v>231</v>
      </c>
      <c r="CS159" s="136">
        <f t="shared" si="206"/>
        <v>231</v>
      </c>
      <c r="CT159" s="136">
        <f>ROUND(cabinets_db!MA159/Prices!$B$27,0)</f>
        <v>240</v>
      </c>
      <c r="CU159" s="136">
        <f t="shared" si="207"/>
        <v>240</v>
      </c>
      <c r="CV159" s="136">
        <f>ROUND(cabinets_db!MC159/Prices!$B$27,0)</f>
        <v>258</v>
      </c>
      <c r="CW159" s="136">
        <f t="shared" si="208"/>
        <v>258</v>
      </c>
      <c r="CX159" s="136">
        <f>ROUND(cabinets_db!ME159/Prices!$B$27,0)</f>
        <v>267</v>
      </c>
      <c r="CY159" s="136">
        <f t="shared" si="209"/>
        <v>267</v>
      </c>
      <c r="CZ159" s="136">
        <f>ROUND(cabinets_db!MG159/Prices!$B$27,0)</f>
        <v>289</v>
      </c>
      <c r="DA159" s="136">
        <f t="shared" si="210"/>
        <v>289</v>
      </c>
      <c r="DB159" s="136">
        <f>ROUND(cabinets_db!MI159/Prices!$B$27,0)</f>
        <v>307</v>
      </c>
      <c r="DC159" s="136">
        <f t="shared" si="211"/>
        <v>307</v>
      </c>
      <c r="DD159" s="136">
        <f>ROUND(cabinets_db!MK159/Prices!$B$27,0)</f>
        <v>370</v>
      </c>
      <c r="DE159" s="138">
        <f t="shared" si="212"/>
        <v>370</v>
      </c>
      <c r="DK159" s="136">
        <f t="shared" si="213"/>
        <v>205</v>
      </c>
      <c r="DL159" s="136">
        <f t="shared" si="214"/>
        <v>205</v>
      </c>
      <c r="DM159" s="136">
        <f t="shared" si="215"/>
        <v>231</v>
      </c>
      <c r="DN159" s="136">
        <f t="shared" si="216"/>
        <v>231</v>
      </c>
      <c r="DO159" s="136">
        <f t="shared" si="217"/>
        <v>240</v>
      </c>
      <c r="DP159" s="136">
        <f t="shared" si="218"/>
        <v>240</v>
      </c>
      <c r="DQ159" s="136">
        <f t="shared" si="219"/>
        <v>258</v>
      </c>
      <c r="DR159" s="136">
        <f t="shared" si="220"/>
        <v>258</v>
      </c>
      <c r="DS159" s="136">
        <f t="shared" si="221"/>
        <v>267</v>
      </c>
      <c r="DT159" s="136">
        <f t="shared" si="222"/>
        <v>267</v>
      </c>
      <c r="DU159" s="136">
        <f t="shared" si="223"/>
        <v>289</v>
      </c>
      <c r="DV159" s="136">
        <f t="shared" si="224"/>
        <v>289</v>
      </c>
      <c r="DW159" s="136">
        <f t="shared" si="225"/>
        <v>307</v>
      </c>
      <c r="DX159" s="136">
        <f t="shared" si="226"/>
        <v>307</v>
      </c>
      <c r="DY159" s="136">
        <f t="shared" si="227"/>
        <v>370</v>
      </c>
      <c r="DZ159" s="138">
        <f t="shared" si="228"/>
        <v>370</v>
      </c>
      <c r="EP159" s="73">
        <f t="shared" si="229"/>
        <v>3.75</v>
      </c>
      <c r="EQ159" s="128">
        <v>5</v>
      </c>
      <c r="ER159" s="139">
        <v>13.5</v>
      </c>
      <c r="ES159" s="73">
        <v>18</v>
      </c>
      <c r="ET159" s="73">
        <f t="shared" si="230"/>
        <v>1.5</v>
      </c>
      <c r="EU159" s="130">
        <f t="shared" si="231"/>
        <v>3.75</v>
      </c>
      <c r="EV159" s="55"/>
      <c r="EW159" s="75">
        <v>2</v>
      </c>
      <c r="EY159" s="75">
        <v>13.5</v>
      </c>
      <c r="EZ159" s="77">
        <f>(EY159*1.2)*(Prices!$B$5/32)</f>
        <v>20.25</v>
      </c>
      <c r="FA159" s="82">
        <f>(EY159*1.3)*(Prices!$B$4/32)</f>
        <v>43.875</v>
      </c>
      <c r="FB159" s="82">
        <f>(EV159*Prices!$B$2)+(EW159*Prices!$B$3)</f>
        <v>8.1</v>
      </c>
      <c r="FC159" s="79">
        <f>EU159*Prices!$B$9</f>
        <v>22.5</v>
      </c>
      <c r="FD159" s="80">
        <f t="shared" si="232"/>
        <v>94.724999999999994</v>
      </c>
      <c r="FE159" s="80">
        <f>EU159*Prices!$B$10</f>
        <v>33.75</v>
      </c>
      <c r="FF159" s="80">
        <f t="shared" si="233"/>
        <v>105.97499999999999</v>
      </c>
      <c r="FG159" s="80">
        <f>EU159*Prices!$B$11</f>
        <v>37.5</v>
      </c>
      <c r="FH159" s="80">
        <f t="shared" si="234"/>
        <v>109.72499999999999</v>
      </c>
      <c r="FI159" s="80">
        <f>EU159*Prices!$B$12</f>
        <v>45</v>
      </c>
      <c r="FJ159" s="80">
        <f t="shared" si="235"/>
        <v>117.22499999999999</v>
      </c>
      <c r="FK159" s="80">
        <f>EU159*Prices!$B$13</f>
        <v>48.75</v>
      </c>
      <c r="FL159" s="80">
        <f t="shared" si="236"/>
        <v>120.97499999999999</v>
      </c>
      <c r="FM159" s="80">
        <f>EU159*Prices!$B$14</f>
        <v>58.125</v>
      </c>
      <c r="FN159" s="80">
        <f t="shared" si="237"/>
        <v>130.35</v>
      </c>
      <c r="FO159" s="80">
        <f>EU159*Prices!$B$15</f>
        <v>65.625</v>
      </c>
      <c r="FP159" s="80">
        <f t="shared" si="238"/>
        <v>137.85</v>
      </c>
      <c r="FQ159" s="80">
        <f>EU159*Prices!$B$16</f>
        <v>91.875</v>
      </c>
      <c r="FR159" s="80">
        <f t="shared" si="239"/>
        <v>164.1</v>
      </c>
      <c r="FS159" s="80">
        <f>EU159*Prices!$B$17</f>
        <v>0</v>
      </c>
      <c r="FT159" s="80"/>
      <c r="FU159" s="80"/>
      <c r="FV159" s="80"/>
      <c r="FW159" s="80"/>
      <c r="FX159" s="80"/>
      <c r="FY159" s="80"/>
      <c r="FZ159" s="80"/>
      <c r="GA159" s="80"/>
      <c r="GB159" s="80"/>
      <c r="GC159" s="80"/>
      <c r="GD159" s="80"/>
      <c r="GE159" s="80"/>
      <c r="GF159" s="80"/>
      <c r="GG159" s="80"/>
      <c r="GH159" s="80"/>
      <c r="GI159"/>
      <c r="GJ159"/>
      <c r="GK159"/>
      <c r="GL159"/>
      <c r="GM159"/>
      <c r="GN159"/>
      <c r="GO159"/>
      <c r="GP159" s="73">
        <f t="shared" si="240"/>
        <v>3.75</v>
      </c>
      <c r="GQ159" s="128">
        <v>5</v>
      </c>
      <c r="GR159" s="139">
        <v>13.5</v>
      </c>
      <c r="GS159" s="73">
        <v>18</v>
      </c>
      <c r="GT159" s="73">
        <f t="shared" si="241"/>
        <v>1.5</v>
      </c>
      <c r="GU159" s="130">
        <f t="shared" si="242"/>
        <v>3.75</v>
      </c>
      <c r="GW159" s="75">
        <v>2</v>
      </c>
      <c r="GX159" s="76"/>
      <c r="GY159" s="75">
        <v>13.5</v>
      </c>
      <c r="GZ159" s="77">
        <f>(GY159*1.2)*(Prices!$B$5/32)</f>
        <v>20.25</v>
      </c>
      <c r="HA159" s="82">
        <f>(GY159*1.3)*(Prices!$C$4/32)</f>
        <v>35.1</v>
      </c>
      <c r="HB159" s="82">
        <f>(GV159*Prices!$B$2)+(GW159*Prices!$B$3)</f>
        <v>8.1</v>
      </c>
      <c r="HC159" s="79">
        <f>GU159*Prices!$B$9</f>
        <v>22.5</v>
      </c>
      <c r="HD159" s="80">
        <f t="shared" si="243"/>
        <v>85.95</v>
      </c>
      <c r="HE159" s="80">
        <f>GU159*Prices!$B$10</f>
        <v>33.75</v>
      </c>
      <c r="HF159" s="80">
        <f t="shared" si="244"/>
        <v>97.2</v>
      </c>
      <c r="HG159" s="80">
        <f>GU159*Prices!$B$11</f>
        <v>37.5</v>
      </c>
      <c r="HH159" s="80">
        <f t="shared" si="245"/>
        <v>100.95</v>
      </c>
      <c r="HI159" s="80">
        <f>GU159*Prices!$B$12</f>
        <v>45</v>
      </c>
      <c r="HJ159" s="80">
        <f t="shared" si="246"/>
        <v>108.45</v>
      </c>
      <c r="HK159" s="80">
        <f>GU159*Prices!$B$13</f>
        <v>48.75</v>
      </c>
      <c r="HL159" s="80">
        <f t="shared" si="247"/>
        <v>112.2</v>
      </c>
      <c r="HM159" s="80">
        <f>GU159*Prices!$B$14</f>
        <v>58.125</v>
      </c>
      <c r="HN159" s="80">
        <f t="shared" si="248"/>
        <v>121.57499999999999</v>
      </c>
      <c r="HO159" s="80">
        <f>GU159*Prices!$B$15</f>
        <v>65.625</v>
      </c>
      <c r="HP159" s="80">
        <f t="shared" si="249"/>
        <v>129.07499999999999</v>
      </c>
      <c r="HQ159" s="80">
        <f>GU159*Prices!$B$16</f>
        <v>91.875</v>
      </c>
      <c r="HR159" s="80">
        <f t="shared" si="250"/>
        <v>155.32499999999999</v>
      </c>
      <c r="HS159" s="80">
        <f>GU159*Prices!$B$17</f>
        <v>0</v>
      </c>
      <c r="HT159" s="80"/>
      <c r="HU159" s="80"/>
      <c r="HV159" s="80"/>
      <c r="HW159" s="80"/>
      <c r="HX159" s="80"/>
      <c r="HY159" s="80"/>
      <c r="HZ159" s="80"/>
      <c r="IA159" s="80"/>
      <c r="IB159" s="80"/>
      <c r="IC159" s="80"/>
      <c r="ID159" s="80"/>
      <c r="IE159" s="80"/>
      <c r="IF159" s="80"/>
      <c r="IG159" s="80"/>
      <c r="IH159" s="80"/>
      <c r="II159"/>
      <c r="IJ159"/>
      <c r="IK159"/>
      <c r="IL159"/>
      <c r="IM159"/>
      <c r="IN159"/>
      <c r="IO159"/>
      <c r="IP159"/>
      <c r="IQ159" s="73">
        <f t="shared" si="251"/>
        <v>3.75</v>
      </c>
      <c r="IR159" s="128">
        <v>5</v>
      </c>
      <c r="IS159" s="139">
        <v>13.5</v>
      </c>
      <c r="IT159" s="73">
        <v>18</v>
      </c>
      <c r="IU159" s="73">
        <f t="shared" si="252"/>
        <v>1.5</v>
      </c>
      <c r="IV159" s="130">
        <f t="shared" si="253"/>
        <v>3.75</v>
      </c>
      <c r="IX159" s="75">
        <v>2</v>
      </c>
      <c r="IY159" s="76"/>
      <c r="IZ159" s="75">
        <v>13.5</v>
      </c>
      <c r="JA159" s="77">
        <f>(IZ159*1.2)*(Prices!$B$5/32)</f>
        <v>20.25</v>
      </c>
      <c r="JB159" s="82">
        <f>(IZ159*1.3)*(Prices!$B$4/32)</f>
        <v>43.875</v>
      </c>
      <c r="JC159" s="82">
        <f>(IW159*Prices!$B$2)+(IX159*Prices!$B$3)</f>
        <v>8.1</v>
      </c>
      <c r="JD159" s="79">
        <f>IV159*Prices!$B$9</f>
        <v>22.5</v>
      </c>
      <c r="JE159" s="80">
        <f t="shared" si="254"/>
        <v>94.724999999999994</v>
      </c>
      <c r="JF159" s="80">
        <f>IV159*Prices!$B$10</f>
        <v>33.75</v>
      </c>
      <c r="JG159" s="80">
        <f t="shared" si="255"/>
        <v>105.97499999999999</v>
      </c>
      <c r="JH159" s="80">
        <f>IV159*Prices!$B$11</f>
        <v>37.5</v>
      </c>
      <c r="JI159" s="80">
        <f t="shared" si="256"/>
        <v>109.72499999999999</v>
      </c>
      <c r="JJ159" s="80">
        <f>IV159*Prices!$B$12</f>
        <v>45</v>
      </c>
      <c r="JK159" s="80">
        <f t="shared" si="257"/>
        <v>117.22499999999999</v>
      </c>
      <c r="JL159" s="80">
        <f>IV159*Prices!$B$13</f>
        <v>48.75</v>
      </c>
      <c r="JM159" s="80">
        <f t="shared" si="258"/>
        <v>120.97499999999999</v>
      </c>
      <c r="JN159" s="80">
        <f>IV159*Prices!$B$14</f>
        <v>58.125</v>
      </c>
      <c r="JO159" s="80">
        <f t="shared" si="259"/>
        <v>130.35</v>
      </c>
      <c r="JP159" s="80">
        <f>IV159*Prices!$B$15</f>
        <v>65.625</v>
      </c>
      <c r="JQ159" s="80">
        <f t="shared" si="260"/>
        <v>137.85</v>
      </c>
      <c r="JR159" s="80">
        <f>IV159*Prices!$B$16</f>
        <v>91.875</v>
      </c>
      <c r="JS159" s="80">
        <f t="shared" si="261"/>
        <v>164.1</v>
      </c>
      <c r="JT159" s="80">
        <f>IV159*Prices!$B$17</f>
        <v>0</v>
      </c>
      <c r="JU159" s="80"/>
      <c r="JV159" s="80"/>
      <c r="JW159" s="80"/>
      <c r="JX159" s="80"/>
      <c r="JY159" s="80"/>
      <c r="JZ159" s="80"/>
      <c r="KA159" s="80"/>
      <c r="KB159" s="80"/>
      <c r="KC159" s="80"/>
      <c r="KD159" s="80"/>
      <c r="KE159" s="80"/>
      <c r="KF159" s="80"/>
      <c r="KG159" s="80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 s="197">
        <v>0</v>
      </c>
      <c r="LB159" s="200">
        <v>0</v>
      </c>
      <c r="LC159" s="82">
        <f>(44+(cabinets_db!IR159*2-2))*0.58</f>
        <v>30.159999999999997</v>
      </c>
      <c r="LD159" s="82">
        <f>(44+(cabinets_db!IR159*2-2))*0.77</f>
        <v>40.04</v>
      </c>
      <c r="LE159" s="82">
        <f>3*(cabinets_db!IR159*22/144)</f>
        <v>2.2916666666666665</v>
      </c>
      <c r="LF159" s="82">
        <f t="shared" si="262"/>
        <v>27.868333333333329</v>
      </c>
      <c r="LG159" s="80">
        <f t="shared" si="263"/>
        <v>37.748333333333335</v>
      </c>
      <c r="LH159" s="234">
        <f t="shared" si="264"/>
        <v>0</v>
      </c>
      <c r="LI159" s="73">
        <f>cabinets_db!LL159*30/144</f>
        <v>3.75</v>
      </c>
      <c r="LJ159" s="128"/>
      <c r="LK159" s="139">
        <v>13.5</v>
      </c>
      <c r="LL159" s="73">
        <v>18</v>
      </c>
      <c r="LM159" s="73">
        <f t="shared" si="265"/>
        <v>1.5</v>
      </c>
      <c r="LN159" s="130">
        <f t="shared" si="266"/>
        <v>3.75</v>
      </c>
      <c r="LP159" s="75">
        <v>2</v>
      </c>
      <c r="LQ159" s="76"/>
      <c r="LR159" s="75">
        <v>13.5</v>
      </c>
      <c r="LS159" s="77">
        <f>(LR159*1.2)*(Prices!$B$5/32)</f>
        <v>20.25</v>
      </c>
      <c r="LT159" s="82">
        <f>(LR159*1.3)*(Prices!$C$4/32)</f>
        <v>35.1</v>
      </c>
      <c r="LU159" s="82">
        <f>(LO159*Prices!$B$2)+(LP159*Prices!$B$3)</f>
        <v>8.1</v>
      </c>
      <c r="LV159" s="79">
        <f>LN159*Prices!$B$9</f>
        <v>22.5</v>
      </c>
      <c r="LW159" s="80">
        <f t="shared" si="267"/>
        <v>85.95</v>
      </c>
      <c r="LX159" s="80">
        <f>LN159*Prices!$B$10</f>
        <v>33.75</v>
      </c>
      <c r="LY159" s="80">
        <f t="shared" si="268"/>
        <v>97.2</v>
      </c>
      <c r="LZ159" s="80">
        <f>LN159*Prices!$B$11</f>
        <v>37.5</v>
      </c>
      <c r="MA159" s="80">
        <f t="shared" si="269"/>
        <v>100.95</v>
      </c>
      <c r="MB159" s="80">
        <f>LN159*Prices!$B$12</f>
        <v>45</v>
      </c>
      <c r="MC159" s="80">
        <f t="shared" si="270"/>
        <v>108.45</v>
      </c>
      <c r="MD159" s="80">
        <f>LN159*Prices!$B$13</f>
        <v>48.75</v>
      </c>
      <c r="ME159" s="80">
        <f t="shared" si="271"/>
        <v>112.2</v>
      </c>
      <c r="MF159" s="80">
        <f>LN159*Prices!$B$14</f>
        <v>58.125</v>
      </c>
      <c r="MG159" s="80">
        <f t="shared" si="272"/>
        <v>121.57499999999999</v>
      </c>
      <c r="MH159" s="80">
        <f>LN159*Prices!$B$15</f>
        <v>65.625</v>
      </c>
      <c r="MI159" s="80">
        <f t="shared" si="273"/>
        <v>129.07499999999999</v>
      </c>
      <c r="MJ159" s="80">
        <f>LN159*Prices!$B$16</f>
        <v>91.875</v>
      </c>
      <c r="MK159" s="80">
        <f t="shared" si="274"/>
        <v>155.32499999999999</v>
      </c>
      <c r="ML159" s="80">
        <f>LN159*Prices!$B$17</f>
        <v>0</v>
      </c>
      <c r="MM159" s="80"/>
      <c r="MN159" s="80"/>
      <c r="MO159" s="80"/>
      <c r="MP159" s="80"/>
      <c r="MQ159" s="80"/>
      <c r="MR159" s="80"/>
      <c r="MS159" s="80"/>
      <c r="MT159" s="80"/>
      <c r="MU159" s="80"/>
      <c r="MV159" s="80"/>
      <c r="MW159" s="80"/>
      <c r="MX159" s="80"/>
      <c r="MY159" s="80"/>
      <c r="MZ159" s="80"/>
      <c r="NA159" s="80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</row>
    <row r="160" spans="1:449" ht="18" customHeight="1" x14ac:dyDescent="0.25">
      <c r="A160" s="131" t="s">
        <v>272</v>
      </c>
      <c r="B160" s="132" t="s">
        <v>268</v>
      </c>
      <c r="C160" s="133" t="str">
        <f t="shared" si="275"/>
        <v>Wall &amp; Tall Cab: 1 Door-30H (Door 31 1/2") (19" to 21")</v>
      </c>
      <c r="D160" s="70" t="s">
        <v>269</v>
      </c>
      <c r="E160" s="134" t="s">
        <v>101</v>
      </c>
      <c r="F160" s="322" t="s">
        <v>272</v>
      </c>
      <c r="G160" s="320">
        <f>ROUND(cabinets_db!FD160/Prices!$B$27,0)</f>
        <v>251</v>
      </c>
      <c r="H160" s="136">
        <f t="shared" si="276"/>
        <v>251</v>
      </c>
      <c r="I160" s="135">
        <f>ROUND(cabinets_db!FF160/Prices!$B$27,0)</f>
        <v>283</v>
      </c>
      <c r="J160" s="136">
        <f t="shared" si="168"/>
        <v>283</v>
      </c>
      <c r="K160" s="135">
        <f>ROUND(cabinets_db!FH160/Prices!$B$27,0)</f>
        <v>293</v>
      </c>
      <c r="L160" s="136">
        <f t="shared" si="169"/>
        <v>293</v>
      </c>
      <c r="M160" s="135">
        <f>ROUND(cabinets_db!FJ160/Prices!$B$27,0)</f>
        <v>314</v>
      </c>
      <c r="N160" s="136">
        <f t="shared" si="170"/>
        <v>314</v>
      </c>
      <c r="O160" s="135">
        <f>ROUND(cabinets_db!FL160/Prices!$B$27,0)</f>
        <v>324</v>
      </c>
      <c r="P160" s="136">
        <f t="shared" si="171"/>
        <v>324</v>
      </c>
      <c r="Q160" s="135">
        <f>ROUND(cabinets_db!FN160/Prices!$B$27,0)</f>
        <v>350</v>
      </c>
      <c r="R160" s="136">
        <f t="shared" si="172"/>
        <v>350</v>
      </c>
      <c r="S160" s="135">
        <f>ROUND(cabinets_db!FP160/Prices!$B$27,0)</f>
        <v>371</v>
      </c>
      <c r="T160" s="136">
        <f t="shared" si="173"/>
        <v>371</v>
      </c>
      <c r="U160" s="135">
        <f>ROUND(cabinets_db!FR160/Prices!$B$27,0)</f>
        <v>444</v>
      </c>
      <c r="V160" s="136">
        <f t="shared" si="174"/>
        <v>444</v>
      </c>
      <c r="W160" s="137"/>
      <c r="X160" s="137"/>
      <c r="Y160" s="137"/>
      <c r="Z160" s="137"/>
      <c r="AA160" s="137"/>
      <c r="AB160" s="136">
        <f>ROUND(cabinets_db!HD160/Prices!$B$27,0)</f>
        <v>228</v>
      </c>
      <c r="AC160" s="136">
        <f t="shared" si="175"/>
        <v>228</v>
      </c>
      <c r="AD160" s="136">
        <f>ROUND(cabinets_db!HF160/Prices!$B$27,0)</f>
        <v>259</v>
      </c>
      <c r="AE160" s="136">
        <f t="shared" si="176"/>
        <v>259</v>
      </c>
      <c r="AF160" s="136">
        <f>ROUND(cabinets_db!HH160/Prices!$B$27,0)</f>
        <v>270</v>
      </c>
      <c r="AG160" s="136">
        <f t="shared" si="177"/>
        <v>270</v>
      </c>
      <c r="AH160" s="136">
        <f>ROUND(cabinets_db!HJ160/Prices!$B$27,0)</f>
        <v>291</v>
      </c>
      <c r="AI160" s="136">
        <f t="shared" si="178"/>
        <v>291</v>
      </c>
      <c r="AJ160" s="136">
        <f>ROUND(cabinets_db!HL160/Prices!$B$27,0)</f>
        <v>301</v>
      </c>
      <c r="AK160" s="136">
        <f t="shared" si="179"/>
        <v>301</v>
      </c>
      <c r="AL160" s="136">
        <f>ROUND(cabinets_db!HN160/Prices!$B$27,0)</f>
        <v>327</v>
      </c>
      <c r="AM160" s="136">
        <f t="shared" si="180"/>
        <v>327</v>
      </c>
      <c r="AN160" s="136">
        <f>ROUND(cabinets_db!HP160/Prices!$B$27,0)</f>
        <v>348</v>
      </c>
      <c r="AO160" s="136">
        <f t="shared" si="181"/>
        <v>348</v>
      </c>
      <c r="AP160" s="136">
        <f>ROUND(cabinets_db!HR160/Prices!$B$27,0)</f>
        <v>421</v>
      </c>
      <c r="AQ160" s="138">
        <f t="shared" si="182"/>
        <v>421</v>
      </c>
      <c r="AW160" s="136">
        <f t="shared" si="183"/>
        <v>228</v>
      </c>
      <c r="AX160" s="136">
        <f t="shared" si="184"/>
        <v>228</v>
      </c>
      <c r="AY160" s="136">
        <f t="shared" si="185"/>
        <v>259</v>
      </c>
      <c r="AZ160" s="136">
        <f t="shared" si="186"/>
        <v>259</v>
      </c>
      <c r="BA160" s="136">
        <f t="shared" si="187"/>
        <v>270</v>
      </c>
      <c r="BB160" s="136">
        <f t="shared" si="188"/>
        <v>270</v>
      </c>
      <c r="BC160" s="136">
        <f t="shared" si="189"/>
        <v>291</v>
      </c>
      <c r="BD160" s="136">
        <f t="shared" si="190"/>
        <v>291</v>
      </c>
      <c r="BE160" s="136">
        <f t="shared" si="191"/>
        <v>301</v>
      </c>
      <c r="BF160" s="136">
        <f t="shared" si="192"/>
        <v>301</v>
      </c>
      <c r="BG160" s="136">
        <f t="shared" si="193"/>
        <v>327</v>
      </c>
      <c r="BH160" s="136">
        <f t="shared" si="194"/>
        <v>327</v>
      </c>
      <c r="BI160" s="136">
        <f t="shared" si="195"/>
        <v>348</v>
      </c>
      <c r="BJ160" s="136">
        <f t="shared" si="196"/>
        <v>348</v>
      </c>
      <c r="BK160" s="136">
        <f t="shared" si="197"/>
        <v>421</v>
      </c>
      <c r="BL160" s="138">
        <f t="shared" si="198"/>
        <v>421</v>
      </c>
      <c r="BU160" s="135">
        <f>ROUND(cabinets_db!JE160/Prices!$B$27,0)</f>
        <v>251</v>
      </c>
      <c r="BV160" s="136">
        <f t="shared" si="277"/>
        <v>251</v>
      </c>
      <c r="BW160" s="135">
        <f>ROUND(cabinets_db!JG160/Prices!$B$27,0)</f>
        <v>283</v>
      </c>
      <c r="BX160" s="136">
        <f t="shared" si="199"/>
        <v>283</v>
      </c>
      <c r="BY160" s="135">
        <f>ROUND(cabinets_db!JI160/Prices!$B$27,0)</f>
        <v>293</v>
      </c>
      <c r="BZ160" s="136">
        <f t="shared" si="200"/>
        <v>293</v>
      </c>
      <c r="CA160" s="135">
        <f>ROUND(cabinets_db!JK160/Prices!$B$27,0)</f>
        <v>314</v>
      </c>
      <c r="CB160" s="136">
        <f t="shared" si="201"/>
        <v>314</v>
      </c>
      <c r="CC160" s="135">
        <f>ROUND(cabinets_db!JM160/Prices!$B$27,0)</f>
        <v>324</v>
      </c>
      <c r="CD160" s="136">
        <f t="shared" si="202"/>
        <v>324</v>
      </c>
      <c r="CE160" s="135">
        <f>ROUND(cabinets_db!JO160/Prices!$B$27,0)</f>
        <v>350</v>
      </c>
      <c r="CF160" s="136">
        <f t="shared" si="203"/>
        <v>350</v>
      </c>
      <c r="CG160" s="135">
        <f>ROUND(cabinets_db!JQ160/Prices!$B$27,0)</f>
        <v>371</v>
      </c>
      <c r="CH160" s="136">
        <f t="shared" si="204"/>
        <v>371</v>
      </c>
      <c r="CI160" s="135">
        <f>ROUND(cabinets_db!JS160/Prices!$B$27,0)</f>
        <v>444</v>
      </c>
      <c r="CJ160" s="136">
        <f t="shared" si="205"/>
        <v>444</v>
      </c>
      <c r="CK160" s="137"/>
      <c r="CL160" s="137"/>
      <c r="CM160" s="137"/>
      <c r="CN160" s="137"/>
      <c r="CO160" s="137"/>
      <c r="CP160" s="136">
        <f>ROUND(cabinets_db!LW160/Prices!$B$27,0)</f>
        <v>228</v>
      </c>
      <c r="CQ160" s="136">
        <f t="shared" si="278"/>
        <v>228</v>
      </c>
      <c r="CR160" s="136">
        <f>ROUND(cabinets_db!LY160/Prices!$B$27,0)</f>
        <v>259</v>
      </c>
      <c r="CS160" s="136">
        <f t="shared" si="206"/>
        <v>259</v>
      </c>
      <c r="CT160" s="136">
        <f>ROUND(cabinets_db!MA160/Prices!$B$27,0)</f>
        <v>270</v>
      </c>
      <c r="CU160" s="136">
        <f t="shared" si="207"/>
        <v>270</v>
      </c>
      <c r="CV160" s="136">
        <f>ROUND(cabinets_db!MC160/Prices!$B$27,0)</f>
        <v>291</v>
      </c>
      <c r="CW160" s="136">
        <f t="shared" si="208"/>
        <v>291</v>
      </c>
      <c r="CX160" s="136">
        <f>ROUND(cabinets_db!ME160/Prices!$B$27,0)</f>
        <v>301</v>
      </c>
      <c r="CY160" s="136">
        <f t="shared" si="209"/>
        <v>301</v>
      </c>
      <c r="CZ160" s="136">
        <f>ROUND(cabinets_db!MG160/Prices!$B$27,0)</f>
        <v>327</v>
      </c>
      <c r="DA160" s="136">
        <f t="shared" si="210"/>
        <v>327</v>
      </c>
      <c r="DB160" s="136">
        <f>ROUND(cabinets_db!MI160/Prices!$B$27,0)</f>
        <v>348</v>
      </c>
      <c r="DC160" s="136">
        <f t="shared" si="211"/>
        <v>348</v>
      </c>
      <c r="DD160" s="136">
        <f>ROUND(cabinets_db!MK160/Prices!$B$27,0)</f>
        <v>421</v>
      </c>
      <c r="DE160" s="138">
        <f t="shared" si="212"/>
        <v>421</v>
      </c>
      <c r="DK160" s="136">
        <f t="shared" si="213"/>
        <v>228</v>
      </c>
      <c r="DL160" s="136">
        <f t="shared" si="214"/>
        <v>228</v>
      </c>
      <c r="DM160" s="136">
        <f t="shared" si="215"/>
        <v>259</v>
      </c>
      <c r="DN160" s="136">
        <f t="shared" si="216"/>
        <v>259</v>
      </c>
      <c r="DO160" s="136">
        <f t="shared" si="217"/>
        <v>270</v>
      </c>
      <c r="DP160" s="136">
        <f t="shared" si="218"/>
        <v>270</v>
      </c>
      <c r="DQ160" s="136">
        <f t="shared" si="219"/>
        <v>291</v>
      </c>
      <c r="DR160" s="136">
        <f t="shared" si="220"/>
        <v>291</v>
      </c>
      <c r="DS160" s="136">
        <f t="shared" si="221"/>
        <v>301</v>
      </c>
      <c r="DT160" s="136">
        <f t="shared" si="222"/>
        <v>301</v>
      </c>
      <c r="DU160" s="136">
        <f t="shared" si="223"/>
        <v>327</v>
      </c>
      <c r="DV160" s="136">
        <f t="shared" si="224"/>
        <v>327</v>
      </c>
      <c r="DW160" s="136">
        <f t="shared" si="225"/>
        <v>348</v>
      </c>
      <c r="DX160" s="136">
        <f t="shared" si="226"/>
        <v>348</v>
      </c>
      <c r="DY160" s="136">
        <f t="shared" si="227"/>
        <v>421</v>
      </c>
      <c r="DZ160" s="138">
        <f t="shared" si="228"/>
        <v>421</v>
      </c>
      <c r="EP160" s="73">
        <f t="shared" si="229"/>
        <v>4.375</v>
      </c>
      <c r="EQ160" s="128">
        <v>5</v>
      </c>
      <c r="ER160" s="129">
        <v>15</v>
      </c>
      <c r="ES160" s="73">
        <v>21</v>
      </c>
      <c r="ET160" s="73">
        <f t="shared" si="230"/>
        <v>1.75</v>
      </c>
      <c r="EU160" s="130">
        <f t="shared" si="231"/>
        <v>4.375</v>
      </c>
      <c r="EV160" s="55"/>
      <c r="EW160" s="75">
        <v>2</v>
      </c>
      <c r="EY160" s="75">
        <v>15</v>
      </c>
      <c r="EZ160" s="77">
        <f>(EY160*1.2)*(Prices!$B$5/32)</f>
        <v>22.5</v>
      </c>
      <c r="FA160" s="82">
        <f>(EY160*1.3)*(Prices!$B$4/32)</f>
        <v>48.75</v>
      </c>
      <c r="FB160" s="82">
        <f>(EV160*Prices!$B$2)+(EW160*Prices!$B$3)</f>
        <v>8.1</v>
      </c>
      <c r="FC160" s="79">
        <f>EU160*Prices!$B$9</f>
        <v>26.25</v>
      </c>
      <c r="FD160" s="80">
        <f t="shared" si="232"/>
        <v>105.6</v>
      </c>
      <c r="FE160" s="80">
        <f>EU160*Prices!$B$10</f>
        <v>39.375</v>
      </c>
      <c r="FF160" s="80">
        <f t="shared" si="233"/>
        <v>118.72499999999999</v>
      </c>
      <c r="FG160" s="80">
        <f>EU160*Prices!$B$11</f>
        <v>43.75</v>
      </c>
      <c r="FH160" s="80">
        <f t="shared" si="234"/>
        <v>123.1</v>
      </c>
      <c r="FI160" s="80">
        <f>EU160*Prices!$B$12</f>
        <v>52.5</v>
      </c>
      <c r="FJ160" s="80">
        <f t="shared" si="235"/>
        <v>131.85</v>
      </c>
      <c r="FK160" s="80">
        <f>EU160*Prices!$B$13</f>
        <v>56.875</v>
      </c>
      <c r="FL160" s="80">
        <f t="shared" si="236"/>
        <v>136.22499999999999</v>
      </c>
      <c r="FM160" s="80">
        <f>EU160*Prices!$B$14</f>
        <v>67.8125</v>
      </c>
      <c r="FN160" s="80">
        <f t="shared" si="237"/>
        <v>147.16249999999999</v>
      </c>
      <c r="FO160" s="80">
        <f>EU160*Prices!$B$15</f>
        <v>76.5625</v>
      </c>
      <c r="FP160" s="80">
        <f t="shared" si="238"/>
        <v>155.91249999999999</v>
      </c>
      <c r="FQ160" s="80">
        <f>EU160*Prices!$B$16</f>
        <v>107.1875</v>
      </c>
      <c r="FR160" s="80">
        <f t="shared" si="239"/>
        <v>186.53749999999999</v>
      </c>
      <c r="FS160" s="80">
        <f>EU160*Prices!$B$17</f>
        <v>0</v>
      </c>
      <c r="FT160" s="80"/>
      <c r="FU160" s="80"/>
      <c r="FV160" s="80"/>
      <c r="FW160" s="80"/>
      <c r="FX160" s="80"/>
      <c r="FY160" s="80"/>
      <c r="FZ160" s="80"/>
      <c r="GA160" s="80"/>
      <c r="GB160" s="80"/>
      <c r="GC160" s="80"/>
      <c r="GD160" s="80"/>
      <c r="GE160" s="80"/>
      <c r="GF160" s="80"/>
      <c r="GG160" s="80"/>
      <c r="GH160" s="80"/>
      <c r="GI160"/>
      <c r="GJ160"/>
      <c r="GK160"/>
      <c r="GL160"/>
      <c r="GM160"/>
      <c r="GN160"/>
      <c r="GO160"/>
      <c r="GP160" s="73">
        <f t="shared" si="240"/>
        <v>4.375</v>
      </c>
      <c r="GQ160" s="128">
        <v>5</v>
      </c>
      <c r="GR160" s="129">
        <v>15</v>
      </c>
      <c r="GS160" s="73">
        <v>21</v>
      </c>
      <c r="GT160" s="73">
        <f t="shared" si="241"/>
        <v>1.75</v>
      </c>
      <c r="GU160" s="130">
        <f t="shared" si="242"/>
        <v>4.375</v>
      </c>
      <c r="GW160" s="75">
        <v>2</v>
      </c>
      <c r="GX160" s="76"/>
      <c r="GY160" s="75">
        <v>15</v>
      </c>
      <c r="GZ160" s="77">
        <f>(GY160*1.2)*(Prices!$B$5/32)</f>
        <v>22.5</v>
      </c>
      <c r="HA160" s="82">
        <f>(GY160*1.3)*(Prices!$C$4/32)</f>
        <v>39</v>
      </c>
      <c r="HB160" s="82">
        <f>(GV160*Prices!$B$2)+(GW160*Prices!$B$3)</f>
        <v>8.1</v>
      </c>
      <c r="HC160" s="79">
        <f>GU160*Prices!$B$9</f>
        <v>26.25</v>
      </c>
      <c r="HD160" s="80">
        <f t="shared" si="243"/>
        <v>95.85</v>
      </c>
      <c r="HE160" s="80">
        <f>GU160*Prices!$B$10</f>
        <v>39.375</v>
      </c>
      <c r="HF160" s="80">
        <f t="shared" si="244"/>
        <v>108.97499999999999</v>
      </c>
      <c r="HG160" s="80">
        <f>GU160*Prices!$B$11</f>
        <v>43.75</v>
      </c>
      <c r="HH160" s="80">
        <f t="shared" si="245"/>
        <v>113.35</v>
      </c>
      <c r="HI160" s="80">
        <f>GU160*Prices!$B$12</f>
        <v>52.5</v>
      </c>
      <c r="HJ160" s="80">
        <f t="shared" si="246"/>
        <v>122.1</v>
      </c>
      <c r="HK160" s="80">
        <f>GU160*Prices!$B$13</f>
        <v>56.875</v>
      </c>
      <c r="HL160" s="80">
        <f t="shared" si="247"/>
        <v>126.47499999999999</v>
      </c>
      <c r="HM160" s="80">
        <f>GU160*Prices!$B$14</f>
        <v>67.8125</v>
      </c>
      <c r="HN160" s="80">
        <f t="shared" si="248"/>
        <v>137.41249999999999</v>
      </c>
      <c r="HO160" s="80">
        <f>GU160*Prices!$B$15</f>
        <v>76.5625</v>
      </c>
      <c r="HP160" s="80">
        <f t="shared" si="249"/>
        <v>146.16249999999999</v>
      </c>
      <c r="HQ160" s="80">
        <f>GU160*Prices!$B$16</f>
        <v>107.1875</v>
      </c>
      <c r="HR160" s="80">
        <f t="shared" si="250"/>
        <v>176.78749999999999</v>
      </c>
      <c r="HS160" s="80">
        <f>GU160*Prices!$B$17</f>
        <v>0</v>
      </c>
      <c r="HT160" s="80"/>
      <c r="HU160" s="80"/>
      <c r="HV160" s="80"/>
      <c r="HW160" s="80"/>
      <c r="HX160" s="80"/>
      <c r="HY160" s="80"/>
      <c r="HZ160" s="80"/>
      <c r="IA160" s="80"/>
      <c r="IB160" s="80"/>
      <c r="IC160" s="80"/>
      <c r="ID160" s="80"/>
      <c r="IE160" s="80"/>
      <c r="IF160" s="80"/>
      <c r="IG160" s="80"/>
      <c r="IH160" s="80"/>
      <c r="II160"/>
      <c r="IJ160"/>
      <c r="IK160"/>
      <c r="IL160"/>
      <c r="IM160"/>
      <c r="IN160"/>
      <c r="IO160"/>
      <c r="IP160"/>
      <c r="IQ160" s="73">
        <f t="shared" si="251"/>
        <v>4.375</v>
      </c>
      <c r="IR160" s="128">
        <v>5</v>
      </c>
      <c r="IS160" s="129">
        <v>15</v>
      </c>
      <c r="IT160" s="73">
        <v>21</v>
      </c>
      <c r="IU160" s="73">
        <f t="shared" si="252"/>
        <v>1.75</v>
      </c>
      <c r="IV160" s="130">
        <f t="shared" si="253"/>
        <v>4.375</v>
      </c>
      <c r="IX160" s="75">
        <v>2</v>
      </c>
      <c r="IY160" s="76"/>
      <c r="IZ160" s="75">
        <v>15</v>
      </c>
      <c r="JA160" s="77">
        <f>(IZ160*1.2)*(Prices!$B$5/32)</f>
        <v>22.5</v>
      </c>
      <c r="JB160" s="82">
        <f>(IZ160*1.3)*(Prices!$B$4/32)</f>
        <v>48.75</v>
      </c>
      <c r="JC160" s="82">
        <f>(IW160*Prices!$B$2)+(IX160*Prices!$B$3)</f>
        <v>8.1</v>
      </c>
      <c r="JD160" s="79">
        <f>IV160*Prices!$B$9</f>
        <v>26.25</v>
      </c>
      <c r="JE160" s="80">
        <f t="shared" si="254"/>
        <v>105.6</v>
      </c>
      <c r="JF160" s="80">
        <f>IV160*Prices!$B$10</f>
        <v>39.375</v>
      </c>
      <c r="JG160" s="80">
        <f t="shared" si="255"/>
        <v>118.72499999999999</v>
      </c>
      <c r="JH160" s="80">
        <f>IV160*Prices!$B$11</f>
        <v>43.75</v>
      </c>
      <c r="JI160" s="80">
        <f t="shared" si="256"/>
        <v>123.1</v>
      </c>
      <c r="JJ160" s="80">
        <f>IV160*Prices!$B$12</f>
        <v>52.5</v>
      </c>
      <c r="JK160" s="80">
        <f t="shared" si="257"/>
        <v>131.85</v>
      </c>
      <c r="JL160" s="80">
        <f>IV160*Prices!$B$13</f>
        <v>56.875</v>
      </c>
      <c r="JM160" s="80">
        <f t="shared" si="258"/>
        <v>136.22499999999999</v>
      </c>
      <c r="JN160" s="80">
        <f>IV160*Prices!$B$14</f>
        <v>67.8125</v>
      </c>
      <c r="JO160" s="80">
        <f t="shared" si="259"/>
        <v>147.16249999999999</v>
      </c>
      <c r="JP160" s="80">
        <f>IV160*Prices!$B$15</f>
        <v>76.5625</v>
      </c>
      <c r="JQ160" s="80">
        <f t="shared" si="260"/>
        <v>155.91249999999999</v>
      </c>
      <c r="JR160" s="80">
        <f>IV160*Prices!$B$16</f>
        <v>107.1875</v>
      </c>
      <c r="JS160" s="80">
        <f t="shared" si="261"/>
        <v>186.53749999999999</v>
      </c>
      <c r="JT160" s="80">
        <f>IV160*Prices!$B$17</f>
        <v>0</v>
      </c>
      <c r="JU160" s="80"/>
      <c r="JV160" s="80"/>
      <c r="JW160" s="80"/>
      <c r="JX160" s="80"/>
      <c r="JY160" s="80"/>
      <c r="JZ160" s="80"/>
      <c r="KA160" s="80"/>
      <c r="KB160" s="80"/>
      <c r="KC160" s="80"/>
      <c r="KD160" s="80"/>
      <c r="KE160" s="80"/>
      <c r="KF160" s="80"/>
      <c r="KG160" s="8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 s="197">
        <v>0</v>
      </c>
      <c r="LB160" s="200">
        <v>0</v>
      </c>
      <c r="LC160" s="82">
        <f>(44+(cabinets_db!IR160*2-2))*0.58</f>
        <v>30.159999999999997</v>
      </c>
      <c r="LD160" s="82">
        <f>(44+(cabinets_db!IR160*2-2))*0.77</f>
        <v>40.04</v>
      </c>
      <c r="LE160" s="82">
        <f>3*(cabinets_db!IR160*22/144)</f>
        <v>2.2916666666666665</v>
      </c>
      <c r="LF160" s="82">
        <f t="shared" si="262"/>
        <v>27.868333333333329</v>
      </c>
      <c r="LG160" s="80">
        <f t="shared" si="263"/>
        <v>37.748333333333335</v>
      </c>
      <c r="LH160" s="234">
        <f t="shared" si="264"/>
        <v>0</v>
      </c>
      <c r="LI160" s="73">
        <f>cabinets_db!LL160*30/144</f>
        <v>4.375</v>
      </c>
      <c r="LJ160" s="128"/>
      <c r="LK160" s="129">
        <v>15</v>
      </c>
      <c r="LL160" s="73">
        <v>21</v>
      </c>
      <c r="LM160" s="73">
        <f t="shared" si="265"/>
        <v>1.75</v>
      </c>
      <c r="LN160" s="130">
        <f t="shared" si="266"/>
        <v>4.375</v>
      </c>
      <c r="LP160" s="75">
        <v>2</v>
      </c>
      <c r="LQ160" s="76"/>
      <c r="LR160" s="75">
        <v>15</v>
      </c>
      <c r="LS160" s="77">
        <f>(LR160*1.2)*(Prices!$B$5/32)</f>
        <v>22.5</v>
      </c>
      <c r="LT160" s="82">
        <f>(LR160*1.3)*(Prices!$C$4/32)</f>
        <v>39</v>
      </c>
      <c r="LU160" s="82">
        <f>(LO160*Prices!$B$2)+(LP160*Prices!$B$3)</f>
        <v>8.1</v>
      </c>
      <c r="LV160" s="79">
        <f>LN160*Prices!$B$9</f>
        <v>26.25</v>
      </c>
      <c r="LW160" s="80">
        <f t="shared" si="267"/>
        <v>95.85</v>
      </c>
      <c r="LX160" s="80">
        <f>LN160*Prices!$B$10</f>
        <v>39.375</v>
      </c>
      <c r="LY160" s="80">
        <f t="shared" si="268"/>
        <v>108.97499999999999</v>
      </c>
      <c r="LZ160" s="80">
        <f>LN160*Prices!$B$11</f>
        <v>43.75</v>
      </c>
      <c r="MA160" s="80">
        <f t="shared" si="269"/>
        <v>113.35</v>
      </c>
      <c r="MB160" s="80">
        <f>LN160*Prices!$B$12</f>
        <v>52.5</v>
      </c>
      <c r="MC160" s="80">
        <f t="shared" si="270"/>
        <v>122.1</v>
      </c>
      <c r="MD160" s="80">
        <f>LN160*Prices!$B$13</f>
        <v>56.875</v>
      </c>
      <c r="ME160" s="80">
        <f t="shared" si="271"/>
        <v>126.47499999999999</v>
      </c>
      <c r="MF160" s="80">
        <f>LN160*Prices!$B$14</f>
        <v>67.8125</v>
      </c>
      <c r="MG160" s="80">
        <f t="shared" si="272"/>
        <v>137.41249999999999</v>
      </c>
      <c r="MH160" s="80">
        <f>LN160*Prices!$B$15</f>
        <v>76.5625</v>
      </c>
      <c r="MI160" s="80">
        <f t="shared" si="273"/>
        <v>146.16249999999999</v>
      </c>
      <c r="MJ160" s="80">
        <f>LN160*Prices!$B$16</f>
        <v>107.1875</v>
      </c>
      <c r="MK160" s="80">
        <f t="shared" si="274"/>
        <v>176.78749999999999</v>
      </c>
      <c r="ML160" s="80">
        <f>LN160*Prices!$B$17</f>
        <v>0</v>
      </c>
      <c r="MM160" s="80"/>
      <c r="MN160" s="80"/>
      <c r="MO160" s="80"/>
      <c r="MP160" s="80"/>
      <c r="MQ160" s="80"/>
      <c r="MR160" s="80"/>
      <c r="MS160" s="80"/>
      <c r="MT160" s="80"/>
      <c r="MU160" s="80"/>
      <c r="MV160" s="80"/>
      <c r="MW160" s="80"/>
      <c r="MX160" s="80"/>
      <c r="MY160" s="80"/>
      <c r="MZ160" s="80"/>
      <c r="NA160" s="8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</row>
    <row r="161" spans="1:449" ht="18" customHeight="1" thickBot="1" x14ac:dyDescent="0.3">
      <c r="A161" s="323" t="s">
        <v>273</v>
      </c>
      <c r="B161" s="324" t="s">
        <v>268</v>
      </c>
      <c r="C161" s="325" t="str">
        <f t="shared" si="275"/>
        <v>Wall &amp; Tall Cab: 1 Door-30H (Door 31 1/2") (22" to 24")</v>
      </c>
      <c r="D161" s="177" t="s">
        <v>269</v>
      </c>
      <c r="E161" s="326" t="s">
        <v>103</v>
      </c>
      <c r="F161" s="327" t="s">
        <v>273</v>
      </c>
      <c r="G161" s="320">
        <f>ROUND(cabinets_db!FD161/Prices!$B$27,0)</f>
        <v>277</v>
      </c>
      <c r="H161" s="136">
        <f t="shared" si="276"/>
        <v>277</v>
      </c>
      <c r="I161" s="135">
        <f>ROUND(cabinets_db!FF161/Prices!$B$27,0)</f>
        <v>313</v>
      </c>
      <c r="J161" s="136">
        <f t="shared" si="168"/>
        <v>313</v>
      </c>
      <c r="K161" s="135">
        <f>ROUND(cabinets_db!FH161/Prices!$B$27,0)</f>
        <v>325</v>
      </c>
      <c r="L161" s="136">
        <f t="shared" si="169"/>
        <v>325</v>
      </c>
      <c r="M161" s="135">
        <f>ROUND(cabinets_db!FJ161/Prices!$B$27,0)</f>
        <v>349</v>
      </c>
      <c r="N161" s="136">
        <f t="shared" si="170"/>
        <v>349</v>
      </c>
      <c r="O161" s="135">
        <f>ROUND(cabinets_db!FL161/Prices!$B$27,0)</f>
        <v>361</v>
      </c>
      <c r="P161" s="136">
        <f t="shared" si="171"/>
        <v>361</v>
      </c>
      <c r="Q161" s="135">
        <f>ROUND(cabinets_db!FN161/Prices!$B$27,0)</f>
        <v>390</v>
      </c>
      <c r="R161" s="136">
        <f t="shared" si="172"/>
        <v>390</v>
      </c>
      <c r="S161" s="135">
        <f>ROUND(cabinets_db!FP161/Prices!$B$27,0)</f>
        <v>414</v>
      </c>
      <c r="T161" s="136">
        <f t="shared" si="173"/>
        <v>414</v>
      </c>
      <c r="U161" s="135">
        <f>ROUND(cabinets_db!FR161/Prices!$B$27,0)</f>
        <v>498</v>
      </c>
      <c r="V161" s="136">
        <f t="shared" si="174"/>
        <v>498</v>
      </c>
      <c r="W161" s="137"/>
      <c r="X161" s="137"/>
      <c r="Y161" s="137"/>
      <c r="Z161" s="137"/>
      <c r="AA161" s="137"/>
      <c r="AB161" s="136">
        <f>ROUND(cabinets_db!HD161/Prices!$B$27,0)</f>
        <v>252</v>
      </c>
      <c r="AC161" s="136">
        <f t="shared" si="175"/>
        <v>252</v>
      </c>
      <c r="AD161" s="136">
        <f>ROUND(cabinets_db!HF161/Prices!$B$27,0)</f>
        <v>288</v>
      </c>
      <c r="AE161" s="136">
        <f t="shared" si="176"/>
        <v>288</v>
      </c>
      <c r="AF161" s="136">
        <f>ROUND(cabinets_db!HH161/Prices!$B$27,0)</f>
        <v>299</v>
      </c>
      <c r="AG161" s="136">
        <f t="shared" si="177"/>
        <v>299</v>
      </c>
      <c r="AH161" s="136">
        <f>ROUND(cabinets_db!HJ161/Prices!$B$27,0)</f>
        <v>323</v>
      </c>
      <c r="AI161" s="136">
        <f t="shared" si="178"/>
        <v>323</v>
      </c>
      <c r="AJ161" s="136">
        <f>ROUND(cabinets_db!HL161/Prices!$B$27,0)</f>
        <v>335</v>
      </c>
      <c r="AK161" s="136">
        <f t="shared" si="179"/>
        <v>335</v>
      </c>
      <c r="AL161" s="136">
        <f>ROUND(cabinets_db!HN161/Prices!$B$27,0)</f>
        <v>365</v>
      </c>
      <c r="AM161" s="136">
        <f t="shared" si="180"/>
        <v>365</v>
      </c>
      <c r="AN161" s="136">
        <f>ROUND(cabinets_db!HP161/Prices!$B$27,0)</f>
        <v>389</v>
      </c>
      <c r="AO161" s="136">
        <f t="shared" si="181"/>
        <v>389</v>
      </c>
      <c r="AP161" s="136">
        <f>ROUND(cabinets_db!HR161/Prices!$B$27,0)</f>
        <v>472</v>
      </c>
      <c r="AQ161" s="138">
        <f t="shared" si="182"/>
        <v>472</v>
      </c>
      <c r="AW161" s="136">
        <f t="shared" si="183"/>
        <v>252</v>
      </c>
      <c r="AX161" s="136">
        <f t="shared" si="184"/>
        <v>252</v>
      </c>
      <c r="AY161" s="136">
        <f t="shared" si="185"/>
        <v>288</v>
      </c>
      <c r="AZ161" s="136">
        <f t="shared" si="186"/>
        <v>288</v>
      </c>
      <c r="BA161" s="136">
        <f t="shared" si="187"/>
        <v>299</v>
      </c>
      <c r="BB161" s="136">
        <f t="shared" si="188"/>
        <v>299</v>
      </c>
      <c r="BC161" s="136">
        <f t="shared" si="189"/>
        <v>323</v>
      </c>
      <c r="BD161" s="136">
        <f t="shared" si="190"/>
        <v>323</v>
      </c>
      <c r="BE161" s="136">
        <f t="shared" si="191"/>
        <v>335</v>
      </c>
      <c r="BF161" s="136">
        <f t="shared" si="192"/>
        <v>335</v>
      </c>
      <c r="BG161" s="136">
        <f t="shared" si="193"/>
        <v>365</v>
      </c>
      <c r="BH161" s="136">
        <f t="shared" si="194"/>
        <v>365</v>
      </c>
      <c r="BI161" s="136">
        <f t="shared" si="195"/>
        <v>389</v>
      </c>
      <c r="BJ161" s="136">
        <f t="shared" si="196"/>
        <v>389</v>
      </c>
      <c r="BK161" s="136">
        <f t="shared" si="197"/>
        <v>472</v>
      </c>
      <c r="BL161" s="138">
        <f t="shared" si="198"/>
        <v>472</v>
      </c>
      <c r="BU161" s="135">
        <f>ROUND(cabinets_db!JE161/Prices!$B$27,0)</f>
        <v>277</v>
      </c>
      <c r="BV161" s="136">
        <f t="shared" si="277"/>
        <v>277</v>
      </c>
      <c r="BW161" s="135">
        <f>ROUND(cabinets_db!JG161/Prices!$B$27,0)</f>
        <v>313</v>
      </c>
      <c r="BX161" s="136">
        <f t="shared" si="199"/>
        <v>313</v>
      </c>
      <c r="BY161" s="135">
        <f>ROUND(cabinets_db!JI161/Prices!$B$27,0)</f>
        <v>325</v>
      </c>
      <c r="BZ161" s="136">
        <f t="shared" si="200"/>
        <v>325</v>
      </c>
      <c r="CA161" s="135">
        <f>ROUND(cabinets_db!JK161/Prices!$B$27,0)</f>
        <v>349</v>
      </c>
      <c r="CB161" s="136">
        <f t="shared" si="201"/>
        <v>349</v>
      </c>
      <c r="CC161" s="135">
        <f>ROUND(cabinets_db!JM161/Prices!$B$27,0)</f>
        <v>361</v>
      </c>
      <c r="CD161" s="136">
        <f t="shared" si="202"/>
        <v>361</v>
      </c>
      <c r="CE161" s="135">
        <f>ROUND(cabinets_db!JO161/Prices!$B$27,0)</f>
        <v>390</v>
      </c>
      <c r="CF161" s="136">
        <f t="shared" si="203"/>
        <v>390</v>
      </c>
      <c r="CG161" s="135">
        <f>ROUND(cabinets_db!JQ161/Prices!$B$27,0)</f>
        <v>414</v>
      </c>
      <c r="CH161" s="136">
        <f t="shared" si="204"/>
        <v>414</v>
      </c>
      <c r="CI161" s="135">
        <f>ROUND(cabinets_db!JS161/Prices!$B$27,0)</f>
        <v>498</v>
      </c>
      <c r="CJ161" s="136">
        <f t="shared" si="205"/>
        <v>498</v>
      </c>
      <c r="CK161" s="137"/>
      <c r="CL161" s="137"/>
      <c r="CM161" s="137"/>
      <c r="CN161" s="137"/>
      <c r="CO161" s="137"/>
      <c r="CP161" s="136">
        <f>ROUND(cabinets_db!LW161/Prices!$B$27,0)</f>
        <v>252</v>
      </c>
      <c r="CQ161" s="136">
        <f t="shared" si="278"/>
        <v>252</v>
      </c>
      <c r="CR161" s="136">
        <f>ROUND(cabinets_db!LY161/Prices!$B$27,0)</f>
        <v>288</v>
      </c>
      <c r="CS161" s="136">
        <f t="shared" si="206"/>
        <v>288</v>
      </c>
      <c r="CT161" s="136">
        <f>ROUND(cabinets_db!MA161/Prices!$B$27,0)</f>
        <v>299</v>
      </c>
      <c r="CU161" s="136">
        <f t="shared" si="207"/>
        <v>299</v>
      </c>
      <c r="CV161" s="136">
        <f>ROUND(cabinets_db!MC161/Prices!$B$27,0)</f>
        <v>323</v>
      </c>
      <c r="CW161" s="136">
        <f t="shared" si="208"/>
        <v>323</v>
      </c>
      <c r="CX161" s="136">
        <f>ROUND(cabinets_db!ME161/Prices!$B$27,0)</f>
        <v>335</v>
      </c>
      <c r="CY161" s="136">
        <f t="shared" si="209"/>
        <v>335</v>
      </c>
      <c r="CZ161" s="136">
        <f>ROUND(cabinets_db!MG161/Prices!$B$27,0)</f>
        <v>365</v>
      </c>
      <c r="DA161" s="136">
        <f t="shared" si="210"/>
        <v>365</v>
      </c>
      <c r="DB161" s="136">
        <f>ROUND(cabinets_db!MI161/Prices!$B$27,0)</f>
        <v>389</v>
      </c>
      <c r="DC161" s="136">
        <f t="shared" si="211"/>
        <v>389</v>
      </c>
      <c r="DD161" s="136">
        <f>ROUND(cabinets_db!MK161/Prices!$B$27,0)</f>
        <v>472</v>
      </c>
      <c r="DE161" s="138">
        <f t="shared" si="212"/>
        <v>472</v>
      </c>
      <c r="DK161" s="136">
        <f t="shared" si="213"/>
        <v>252</v>
      </c>
      <c r="DL161" s="136">
        <f t="shared" si="214"/>
        <v>252</v>
      </c>
      <c r="DM161" s="136">
        <f t="shared" si="215"/>
        <v>288</v>
      </c>
      <c r="DN161" s="136">
        <f t="shared" si="216"/>
        <v>288</v>
      </c>
      <c r="DO161" s="136">
        <f t="shared" si="217"/>
        <v>299</v>
      </c>
      <c r="DP161" s="136">
        <f t="shared" si="218"/>
        <v>299</v>
      </c>
      <c r="DQ161" s="136">
        <f t="shared" si="219"/>
        <v>323</v>
      </c>
      <c r="DR161" s="136">
        <f t="shared" si="220"/>
        <v>323</v>
      </c>
      <c r="DS161" s="136">
        <f t="shared" si="221"/>
        <v>335</v>
      </c>
      <c r="DT161" s="136">
        <f t="shared" si="222"/>
        <v>335</v>
      </c>
      <c r="DU161" s="136">
        <f t="shared" si="223"/>
        <v>365</v>
      </c>
      <c r="DV161" s="136">
        <f t="shared" si="224"/>
        <v>365</v>
      </c>
      <c r="DW161" s="136">
        <f t="shared" si="225"/>
        <v>389</v>
      </c>
      <c r="DX161" s="136">
        <f t="shared" si="226"/>
        <v>389</v>
      </c>
      <c r="DY161" s="136">
        <f t="shared" si="227"/>
        <v>472</v>
      </c>
      <c r="DZ161" s="138">
        <f t="shared" si="228"/>
        <v>472</v>
      </c>
      <c r="EP161" s="73">
        <f t="shared" si="229"/>
        <v>5</v>
      </c>
      <c r="EQ161" s="128">
        <v>5</v>
      </c>
      <c r="ER161" s="129">
        <v>16.5</v>
      </c>
      <c r="ES161" s="73">
        <v>24</v>
      </c>
      <c r="ET161" s="73">
        <f t="shared" si="230"/>
        <v>2</v>
      </c>
      <c r="EU161" s="130">
        <f t="shared" si="231"/>
        <v>5</v>
      </c>
      <c r="EV161" s="55"/>
      <c r="EW161" s="75">
        <v>2</v>
      </c>
      <c r="EY161" s="75">
        <v>16.5</v>
      </c>
      <c r="EZ161" s="77">
        <f>(EY161*1.2)*(Prices!$B$5/32)</f>
        <v>24.75</v>
      </c>
      <c r="FA161" s="82">
        <f>(EY161*1.3)*(Prices!$B$4/32)</f>
        <v>53.625</v>
      </c>
      <c r="FB161" s="82">
        <f>(EV161*Prices!$B$2)+(EW161*Prices!$B$3)</f>
        <v>8.1</v>
      </c>
      <c r="FC161" s="79">
        <f>EU161*Prices!$B$9</f>
        <v>30</v>
      </c>
      <c r="FD161" s="80">
        <f t="shared" si="232"/>
        <v>116.47499999999999</v>
      </c>
      <c r="FE161" s="80">
        <f>EU161*Prices!$B$10</f>
        <v>45</v>
      </c>
      <c r="FF161" s="80">
        <f t="shared" si="233"/>
        <v>131.47499999999999</v>
      </c>
      <c r="FG161" s="80">
        <f>EU161*Prices!$B$11</f>
        <v>50</v>
      </c>
      <c r="FH161" s="80">
        <f t="shared" si="234"/>
        <v>136.47499999999999</v>
      </c>
      <c r="FI161" s="80">
        <f>EU161*Prices!$B$12</f>
        <v>60</v>
      </c>
      <c r="FJ161" s="80">
        <f t="shared" si="235"/>
        <v>146.47499999999999</v>
      </c>
      <c r="FK161" s="80">
        <f>EU161*Prices!$B$13</f>
        <v>65</v>
      </c>
      <c r="FL161" s="80">
        <f t="shared" si="236"/>
        <v>151.47499999999999</v>
      </c>
      <c r="FM161" s="80">
        <f>EU161*Prices!$B$14</f>
        <v>77.5</v>
      </c>
      <c r="FN161" s="80">
        <f t="shared" si="237"/>
        <v>163.97499999999999</v>
      </c>
      <c r="FO161" s="80">
        <f>EU161*Prices!$B$15</f>
        <v>87.5</v>
      </c>
      <c r="FP161" s="80">
        <f t="shared" si="238"/>
        <v>173.97499999999999</v>
      </c>
      <c r="FQ161" s="80">
        <f>EU161*Prices!$B$16</f>
        <v>122.5</v>
      </c>
      <c r="FR161" s="80">
        <f t="shared" si="239"/>
        <v>208.97499999999999</v>
      </c>
      <c r="FS161" s="80">
        <f>EU161*Prices!$B$17</f>
        <v>0</v>
      </c>
      <c r="FT161" s="80"/>
      <c r="FU161" s="80"/>
      <c r="FV161" s="80"/>
      <c r="FW161" s="80"/>
      <c r="FX161" s="80"/>
      <c r="FY161" s="80"/>
      <c r="FZ161" s="80"/>
      <c r="GA161" s="80"/>
      <c r="GB161" s="80"/>
      <c r="GC161" s="80"/>
      <c r="GD161" s="80"/>
      <c r="GE161" s="80"/>
      <c r="GF161" s="80"/>
      <c r="GG161" s="80"/>
      <c r="GH161" s="80"/>
      <c r="GI161"/>
      <c r="GJ161"/>
      <c r="GK161"/>
      <c r="GL161"/>
      <c r="GM161"/>
      <c r="GN161"/>
      <c r="GO161"/>
      <c r="GP161" s="73">
        <f t="shared" si="240"/>
        <v>5</v>
      </c>
      <c r="GQ161" s="128">
        <v>5</v>
      </c>
      <c r="GR161" s="129">
        <v>16.5</v>
      </c>
      <c r="GS161" s="73">
        <v>24</v>
      </c>
      <c r="GT161" s="73">
        <f t="shared" si="241"/>
        <v>2</v>
      </c>
      <c r="GU161" s="130">
        <f t="shared" si="242"/>
        <v>5</v>
      </c>
      <c r="GW161" s="75">
        <v>2</v>
      </c>
      <c r="GX161" s="76"/>
      <c r="GY161" s="75">
        <v>16.5</v>
      </c>
      <c r="GZ161" s="77">
        <f>(GY161*1.2)*(Prices!$B$5/32)</f>
        <v>24.75</v>
      </c>
      <c r="HA161" s="82">
        <f>(GY161*1.3)*(Prices!$C$4/32)</f>
        <v>42.9</v>
      </c>
      <c r="HB161" s="82">
        <f>(GV161*Prices!$B$2)+(GW161*Prices!$B$3)</f>
        <v>8.1</v>
      </c>
      <c r="HC161" s="79">
        <f>GU161*Prices!$B$9</f>
        <v>30</v>
      </c>
      <c r="HD161" s="80">
        <f t="shared" si="243"/>
        <v>105.75</v>
      </c>
      <c r="HE161" s="80">
        <f>GU161*Prices!$B$10</f>
        <v>45</v>
      </c>
      <c r="HF161" s="80">
        <f t="shared" si="244"/>
        <v>120.75</v>
      </c>
      <c r="HG161" s="80">
        <f>GU161*Prices!$B$11</f>
        <v>50</v>
      </c>
      <c r="HH161" s="80">
        <f t="shared" si="245"/>
        <v>125.75</v>
      </c>
      <c r="HI161" s="80">
        <f>GU161*Prices!$B$12</f>
        <v>60</v>
      </c>
      <c r="HJ161" s="80">
        <f t="shared" si="246"/>
        <v>135.75</v>
      </c>
      <c r="HK161" s="80">
        <f>GU161*Prices!$B$13</f>
        <v>65</v>
      </c>
      <c r="HL161" s="80">
        <f t="shared" si="247"/>
        <v>140.75</v>
      </c>
      <c r="HM161" s="80">
        <f>GU161*Prices!$B$14</f>
        <v>77.5</v>
      </c>
      <c r="HN161" s="80">
        <f t="shared" si="248"/>
        <v>153.25</v>
      </c>
      <c r="HO161" s="80">
        <f>GU161*Prices!$B$15</f>
        <v>87.5</v>
      </c>
      <c r="HP161" s="80">
        <f t="shared" si="249"/>
        <v>163.25</v>
      </c>
      <c r="HQ161" s="80">
        <f>GU161*Prices!$B$16</f>
        <v>122.5</v>
      </c>
      <c r="HR161" s="80">
        <f t="shared" si="250"/>
        <v>198.25</v>
      </c>
      <c r="HS161" s="80">
        <f>GU161*Prices!$B$17</f>
        <v>0</v>
      </c>
      <c r="HT161" s="80"/>
      <c r="HU161" s="80"/>
      <c r="HV161" s="80"/>
      <c r="HW161" s="80"/>
      <c r="HX161" s="80"/>
      <c r="HY161" s="80"/>
      <c r="HZ161" s="80"/>
      <c r="IA161" s="80"/>
      <c r="IB161" s="80"/>
      <c r="IC161" s="80"/>
      <c r="ID161" s="80"/>
      <c r="IE161" s="80"/>
      <c r="IF161" s="80"/>
      <c r="IG161" s="80"/>
      <c r="IH161" s="80"/>
      <c r="II161"/>
      <c r="IJ161"/>
      <c r="IK161"/>
      <c r="IL161"/>
      <c r="IM161"/>
      <c r="IN161"/>
      <c r="IO161"/>
      <c r="IP161"/>
      <c r="IQ161" s="73">
        <f t="shared" si="251"/>
        <v>5</v>
      </c>
      <c r="IR161" s="128">
        <v>5</v>
      </c>
      <c r="IS161" s="129">
        <v>16.5</v>
      </c>
      <c r="IT161" s="73">
        <v>24</v>
      </c>
      <c r="IU161" s="73">
        <f t="shared" si="252"/>
        <v>2</v>
      </c>
      <c r="IV161" s="130">
        <f t="shared" si="253"/>
        <v>5</v>
      </c>
      <c r="IX161" s="75">
        <v>2</v>
      </c>
      <c r="IY161" s="76"/>
      <c r="IZ161" s="75">
        <v>16.5</v>
      </c>
      <c r="JA161" s="77">
        <f>(IZ161*1.2)*(Prices!$B$5/32)</f>
        <v>24.75</v>
      </c>
      <c r="JB161" s="82">
        <f>(IZ161*1.3)*(Prices!$B$4/32)</f>
        <v>53.625</v>
      </c>
      <c r="JC161" s="82">
        <f>(IW161*Prices!$B$2)+(IX161*Prices!$B$3)</f>
        <v>8.1</v>
      </c>
      <c r="JD161" s="79">
        <f>IV161*Prices!$B$9</f>
        <v>30</v>
      </c>
      <c r="JE161" s="80">
        <f t="shared" si="254"/>
        <v>116.47499999999999</v>
      </c>
      <c r="JF161" s="80">
        <f>IV161*Prices!$B$10</f>
        <v>45</v>
      </c>
      <c r="JG161" s="80">
        <f t="shared" si="255"/>
        <v>131.47499999999999</v>
      </c>
      <c r="JH161" s="80">
        <f>IV161*Prices!$B$11</f>
        <v>50</v>
      </c>
      <c r="JI161" s="80">
        <f t="shared" si="256"/>
        <v>136.47499999999999</v>
      </c>
      <c r="JJ161" s="80">
        <f>IV161*Prices!$B$12</f>
        <v>60</v>
      </c>
      <c r="JK161" s="80">
        <f t="shared" si="257"/>
        <v>146.47499999999999</v>
      </c>
      <c r="JL161" s="80">
        <f>IV161*Prices!$B$13</f>
        <v>65</v>
      </c>
      <c r="JM161" s="80">
        <f t="shared" si="258"/>
        <v>151.47499999999999</v>
      </c>
      <c r="JN161" s="80">
        <f>IV161*Prices!$B$14</f>
        <v>77.5</v>
      </c>
      <c r="JO161" s="80">
        <f t="shared" si="259"/>
        <v>163.97499999999999</v>
      </c>
      <c r="JP161" s="80">
        <f>IV161*Prices!$B$15</f>
        <v>87.5</v>
      </c>
      <c r="JQ161" s="80">
        <f t="shared" si="260"/>
        <v>173.97499999999999</v>
      </c>
      <c r="JR161" s="80">
        <f>IV161*Prices!$B$16</f>
        <v>122.5</v>
      </c>
      <c r="JS161" s="80">
        <f t="shared" si="261"/>
        <v>208.97499999999999</v>
      </c>
      <c r="JT161" s="80">
        <f>IV161*Prices!$B$17</f>
        <v>0</v>
      </c>
      <c r="JU161" s="80"/>
      <c r="JV161" s="80"/>
      <c r="JW161" s="80"/>
      <c r="JX161" s="80"/>
      <c r="JY161" s="80"/>
      <c r="JZ161" s="80"/>
      <c r="KA161" s="80"/>
      <c r="KB161" s="80"/>
      <c r="KC161" s="80"/>
      <c r="KD161" s="80"/>
      <c r="KE161" s="80"/>
      <c r="KF161" s="80"/>
      <c r="KG161" s="80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 s="197">
        <v>0</v>
      </c>
      <c r="LB161" s="200">
        <v>0</v>
      </c>
      <c r="LC161" s="82">
        <f>(44+(cabinets_db!IR161*2-2))*0.58</f>
        <v>30.159999999999997</v>
      </c>
      <c r="LD161" s="82">
        <f>(44+(cabinets_db!IR161*2-2))*0.77</f>
        <v>40.04</v>
      </c>
      <c r="LE161" s="82">
        <f>3*(cabinets_db!IR161*22/144)</f>
        <v>2.2916666666666665</v>
      </c>
      <c r="LF161" s="82">
        <f t="shared" si="262"/>
        <v>27.868333333333329</v>
      </c>
      <c r="LG161" s="80">
        <f t="shared" si="263"/>
        <v>37.748333333333335</v>
      </c>
      <c r="LH161" s="234">
        <f t="shared" si="264"/>
        <v>0</v>
      </c>
      <c r="LI161" s="73">
        <f>cabinets_db!LL161*30/144</f>
        <v>5</v>
      </c>
      <c r="LJ161" s="128"/>
      <c r="LK161" s="129">
        <v>16.5</v>
      </c>
      <c r="LL161" s="73">
        <v>24</v>
      </c>
      <c r="LM161" s="73">
        <f t="shared" si="265"/>
        <v>2</v>
      </c>
      <c r="LN161" s="130">
        <f t="shared" si="266"/>
        <v>5</v>
      </c>
      <c r="LP161" s="75">
        <v>2</v>
      </c>
      <c r="LQ161" s="76"/>
      <c r="LR161" s="75">
        <v>16.5</v>
      </c>
      <c r="LS161" s="77">
        <f>(LR161*1.2)*(Prices!$B$5/32)</f>
        <v>24.75</v>
      </c>
      <c r="LT161" s="82">
        <f>(LR161*1.3)*(Prices!$C$4/32)</f>
        <v>42.9</v>
      </c>
      <c r="LU161" s="82">
        <f>(LO161*Prices!$B$2)+(LP161*Prices!$B$3)</f>
        <v>8.1</v>
      </c>
      <c r="LV161" s="79">
        <f>LN161*Prices!$B$9</f>
        <v>30</v>
      </c>
      <c r="LW161" s="80">
        <f t="shared" si="267"/>
        <v>105.75</v>
      </c>
      <c r="LX161" s="80">
        <f>LN161*Prices!$B$10</f>
        <v>45</v>
      </c>
      <c r="LY161" s="80">
        <f t="shared" si="268"/>
        <v>120.75</v>
      </c>
      <c r="LZ161" s="80">
        <f>LN161*Prices!$B$11</f>
        <v>50</v>
      </c>
      <c r="MA161" s="80">
        <f t="shared" si="269"/>
        <v>125.75</v>
      </c>
      <c r="MB161" s="80">
        <f>LN161*Prices!$B$12</f>
        <v>60</v>
      </c>
      <c r="MC161" s="80">
        <f t="shared" si="270"/>
        <v>135.75</v>
      </c>
      <c r="MD161" s="80">
        <f>LN161*Prices!$B$13</f>
        <v>65</v>
      </c>
      <c r="ME161" s="80">
        <f t="shared" si="271"/>
        <v>140.75</v>
      </c>
      <c r="MF161" s="80">
        <f>LN161*Prices!$B$14</f>
        <v>77.5</v>
      </c>
      <c r="MG161" s="80">
        <f t="shared" si="272"/>
        <v>153.25</v>
      </c>
      <c r="MH161" s="80">
        <f>LN161*Prices!$B$15</f>
        <v>87.5</v>
      </c>
      <c r="MI161" s="80">
        <f t="shared" si="273"/>
        <v>163.25</v>
      </c>
      <c r="MJ161" s="80">
        <f>LN161*Prices!$B$16</f>
        <v>122.5</v>
      </c>
      <c r="MK161" s="80">
        <f t="shared" si="274"/>
        <v>198.25</v>
      </c>
      <c r="ML161" s="80">
        <f>LN161*Prices!$B$17</f>
        <v>0</v>
      </c>
      <c r="MM161" s="80"/>
      <c r="MN161" s="80"/>
      <c r="MO161" s="80"/>
      <c r="MP161" s="80"/>
      <c r="MQ161" s="80"/>
      <c r="MR161" s="80"/>
      <c r="MS161" s="80"/>
      <c r="MT161" s="80"/>
      <c r="MU161" s="80"/>
      <c r="MV161" s="80"/>
      <c r="MW161" s="80"/>
      <c r="MX161" s="80"/>
      <c r="MY161" s="80"/>
      <c r="MZ161" s="80"/>
      <c r="NA161" s="80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</row>
    <row r="162" spans="1:449" ht="18" customHeight="1" thickBot="1" x14ac:dyDescent="0.3">
      <c r="A162" s="350"/>
      <c r="B162" s="346"/>
      <c r="C162" s="347"/>
      <c r="D162" s="279"/>
      <c r="E162" s="348"/>
      <c r="F162" s="351"/>
      <c r="G162" s="320"/>
      <c r="H162" s="136"/>
      <c r="I162" s="135"/>
      <c r="J162" s="136"/>
      <c r="K162" s="135"/>
      <c r="L162" s="136"/>
      <c r="M162" s="135"/>
      <c r="N162" s="136"/>
      <c r="O162" s="135"/>
      <c r="P162" s="136"/>
      <c r="Q162" s="135"/>
      <c r="R162" s="136"/>
      <c r="S162" s="135"/>
      <c r="T162" s="136"/>
      <c r="U162" s="135"/>
      <c r="V162" s="136"/>
      <c r="W162" s="137"/>
      <c r="X162" s="137"/>
      <c r="Y162" s="137"/>
      <c r="Z162" s="137"/>
      <c r="AA162" s="137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8"/>
      <c r="AW162" s="136"/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I162" s="136"/>
      <c r="BJ162" s="136"/>
      <c r="BK162" s="136"/>
      <c r="BL162" s="138"/>
      <c r="BU162" s="135"/>
      <c r="BV162" s="136"/>
      <c r="BW162" s="135"/>
      <c r="BX162" s="136"/>
      <c r="BY162" s="135"/>
      <c r="BZ162" s="136"/>
      <c r="CA162" s="135"/>
      <c r="CB162" s="136"/>
      <c r="CC162" s="135"/>
      <c r="CD162" s="136"/>
      <c r="CE162" s="135"/>
      <c r="CF162" s="136"/>
      <c r="CG162" s="135"/>
      <c r="CH162" s="136"/>
      <c r="CI162" s="135"/>
      <c r="CJ162" s="136"/>
      <c r="CK162" s="137"/>
      <c r="CL162" s="137"/>
      <c r="CM162" s="137"/>
      <c r="CN162" s="137"/>
      <c r="CO162" s="137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136"/>
      <c r="DE162" s="138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8"/>
      <c r="EP162" s="73"/>
      <c r="EQ162" s="128"/>
      <c r="ER162" s="129"/>
      <c r="ES162" s="73"/>
      <c r="ET162" s="73"/>
      <c r="EU162" s="130"/>
      <c r="EV162" s="55"/>
      <c r="EZ162" s="77"/>
      <c r="FC162" s="79"/>
      <c r="FD162" s="80"/>
      <c r="FE162" s="80"/>
      <c r="FF162" s="80"/>
      <c r="FG162" s="80"/>
      <c r="FH162" s="80"/>
      <c r="FI162" s="80"/>
      <c r="FJ162" s="80"/>
      <c r="FK162" s="80"/>
      <c r="FL162" s="80"/>
      <c r="FM162" s="80"/>
      <c r="FN162" s="80"/>
      <c r="FO162" s="80"/>
      <c r="FP162" s="80"/>
      <c r="FQ162" s="80"/>
      <c r="FR162" s="80"/>
      <c r="FS162" s="80"/>
      <c r="FT162" s="80"/>
      <c r="FU162" s="80"/>
      <c r="FV162" s="80"/>
      <c r="FW162" s="80"/>
      <c r="FX162" s="80"/>
      <c r="FY162" s="80"/>
      <c r="FZ162" s="80"/>
      <c r="GA162" s="80"/>
      <c r="GB162" s="80"/>
      <c r="GC162" s="80"/>
      <c r="GD162" s="80"/>
      <c r="GE162" s="80"/>
      <c r="GF162" s="80"/>
      <c r="GG162" s="80"/>
      <c r="GH162" s="80"/>
      <c r="GI162"/>
      <c r="GJ162"/>
      <c r="GK162"/>
      <c r="GL162"/>
      <c r="GM162"/>
      <c r="GN162"/>
      <c r="GO162"/>
      <c r="GP162" s="73"/>
      <c r="GQ162" s="128"/>
      <c r="GR162" s="129"/>
      <c r="GS162" s="73"/>
      <c r="GT162" s="73"/>
      <c r="GU162" s="130"/>
      <c r="GW162" s="75"/>
      <c r="GX162" s="76"/>
      <c r="GZ162" s="77"/>
      <c r="HA162" s="82"/>
      <c r="HB162" s="82"/>
      <c r="HC162" s="79"/>
      <c r="HD162" s="80"/>
      <c r="HE162" s="80"/>
      <c r="HF162" s="80"/>
      <c r="HG162" s="80"/>
      <c r="HH162" s="80"/>
      <c r="HI162" s="80"/>
      <c r="HJ162" s="80"/>
      <c r="HK162" s="80"/>
      <c r="HL162" s="80"/>
      <c r="HM162" s="80"/>
      <c r="HN162" s="80"/>
      <c r="HO162" s="80"/>
      <c r="HP162" s="80"/>
      <c r="HQ162" s="80"/>
      <c r="HR162" s="80"/>
      <c r="HS162" s="80"/>
      <c r="HT162" s="80"/>
      <c r="HU162" s="80"/>
      <c r="HV162" s="80"/>
      <c r="HW162" s="80"/>
      <c r="HX162" s="80"/>
      <c r="HY162" s="80"/>
      <c r="HZ162" s="80"/>
      <c r="IA162" s="80"/>
      <c r="IB162" s="80"/>
      <c r="IC162" s="80"/>
      <c r="ID162" s="80"/>
      <c r="IE162" s="80"/>
      <c r="IF162" s="80"/>
      <c r="IG162" s="80"/>
      <c r="IH162" s="80"/>
      <c r="II162"/>
      <c r="IJ162"/>
      <c r="IK162"/>
      <c r="IL162"/>
      <c r="IM162"/>
      <c r="IN162"/>
      <c r="IO162"/>
      <c r="IP162"/>
      <c r="IQ162" s="73"/>
      <c r="IR162" s="128"/>
      <c r="IS162" s="129"/>
      <c r="IT162" s="73"/>
      <c r="IU162" s="73"/>
      <c r="IV162" s="130"/>
      <c r="IX162" s="75"/>
      <c r="IY162" s="76"/>
      <c r="IZ162" s="75"/>
      <c r="JA162" s="77"/>
      <c r="JB162" s="82"/>
      <c r="JC162" s="82"/>
      <c r="JD162" s="79"/>
      <c r="JE162" s="80"/>
      <c r="JF162" s="80"/>
      <c r="JG162" s="80"/>
      <c r="JH162" s="80"/>
      <c r="JI162" s="80"/>
      <c r="JJ162" s="80"/>
      <c r="JK162" s="80"/>
      <c r="JL162" s="80"/>
      <c r="JM162" s="80"/>
      <c r="JN162" s="80"/>
      <c r="JO162" s="80"/>
      <c r="JP162" s="80"/>
      <c r="JQ162" s="80"/>
      <c r="JR162" s="80"/>
      <c r="JS162" s="80"/>
      <c r="JT162" s="80"/>
      <c r="JU162" s="80"/>
      <c r="JV162" s="80"/>
      <c r="JW162" s="80"/>
      <c r="JX162" s="80"/>
      <c r="JY162" s="80"/>
      <c r="JZ162" s="80"/>
      <c r="KA162" s="80"/>
      <c r="KB162" s="80"/>
      <c r="KC162" s="80"/>
      <c r="KD162" s="80"/>
      <c r="KE162" s="80"/>
      <c r="KF162" s="80"/>
      <c r="KG162" s="80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F162" s="82"/>
      <c r="LG162" s="80"/>
      <c r="LH162" s="234"/>
      <c r="LI162" s="73"/>
      <c r="LJ162" s="128"/>
      <c r="LK162" s="129"/>
      <c r="LL162" s="73"/>
      <c r="LM162" s="73"/>
      <c r="LN162" s="130"/>
      <c r="LP162" s="75"/>
      <c r="LQ162" s="76"/>
      <c r="LR162" s="75"/>
      <c r="LS162" s="77"/>
      <c r="LT162" s="82"/>
      <c r="LU162" s="82"/>
      <c r="LV162" s="79"/>
      <c r="LW162" s="80"/>
      <c r="LX162" s="80"/>
      <c r="LY162" s="80"/>
      <c r="LZ162" s="80"/>
      <c r="MA162" s="80"/>
      <c r="MB162" s="80"/>
      <c r="MC162" s="80"/>
      <c r="MD162" s="80"/>
      <c r="ME162" s="80"/>
      <c r="MF162" s="80"/>
      <c r="MG162" s="80"/>
      <c r="MH162" s="80"/>
      <c r="MI162" s="80"/>
      <c r="MJ162" s="80"/>
      <c r="MK162" s="80"/>
      <c r="ML162" s="80"/>
      <c r="MM162" s="80"/>
      <c r="MN162" s="80"/>
      <c r="MO162" s="80"/>
      <c r="MP162" s="80"/>
      <c r="MQ162" s="80"/>
      <c r="MR162" s="80"/>
      <c r="MS162" s="80"/>
      <c r="MT162" s="80"/>
      <c r="MU162" s="80"/>
      <c r="MV162" s="80"/>
      <c r="MW162" s="80"/>
      <c r="MX162" s="80"/>
      <c r="MY162" s="80"/>
      <c r="MZ162" s="80"/>
      <c r="NA162" s="80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</row>
    <row r="163" spans="1:449" ht="18" customHeight="1" x14ac:dyDescent="0.25">
      <c r="A163" s="118" t="s">
        <v>274</v>
      </c>
      <c r="B163" s="119" t="s">
        <v>268</v>
      </c>
      <c r="C163" s="120" t="str">
        <f t="shared" si="275"/>
        <v>Wall &amp; Tall Cab: 2 Doors-30H (Door 31 1/2")  (22" to 24")</v>
      </c>
      <c r="D163" s="121" t="s">
        <v>275</v>
      </c>
      <c r="E163" s="122" t="s">
        <v>103</v>
      </c>
      <c r="F163" s="321" t="s">
        <v>274</v>
      </c>
      <c r="G163" s="320">
        <f>ROUND(cabinets_db!FD163/Prices!$B$27,0)</f>
        <v>297</v>
      </c>
      <c r="H163" s="136">
        <f t="shared" si="276"/>
        <v>297</v>
      </c>
      <c r="I163" s="135">
        <f>ROUND(cabinets_db!FF163/Prices!$B$27,0)</f>
        <v>332</v>
      </c>
      <c r="J163" s="136">
        <f t="shared" si="168"/>
        <v>332</v>
      </c>
      <c r="K163" s="135">
        <f>ROUND(cabinets_db!FH163/Prices!$B$27,0)</f>
        <v>344</v>
      </c>
      <c r="L163" s="136">
        <f t="shared" si="169"/>
        <v>344</v>
      </c>
      <c r="M163" s="135">
        <f>ROUND(cabinets_db!FJ163/Prices!$B$27,0)</f>
        <v>368</v>
      </c>
      <c r="N163" s="136">
        <f t="shared" si="170"/>
        <v>368</v>
      </c>
      <c r="O163" s="135">
        <f>ROUND(cabinets_db!FL163/Prices!$B$27,0)</f>
        <v>380</v>
      </c>
      <c r="P163" s="136">
        <f t="shared" si="171"/>
        <v>380</v>
      </c>
      <c r="Q163" s="135">
        <f>ROUND(cabinets_db!FN163/Prices!$B$27,0)</f>
        <v>410</v>
      </c>
      <c r="R163" s="136">
        <f t="shared" si="172"/>
        <v>410</v>
      </c>
      <c r="S163" s="135">
        <f>ROUND(cabinets_db!FP163/Prices!$B$27,0)</f>
        <v>434</v>
      </c>
      <c r="T163" s="136">
        <f t="shared" si="173"/>
        <v>434</v>
      </c>
      <c r="U163" s="135">
        <f>ROUND(cabinets_db!FR163/Prices!$B$27,0)</f>
        <v>517</v>
      </c>
      <c r="V163" s="136">
        <f t="shared" si="174"/>
        <v>517</v>
      </c>
      <c r="W163" s="137"/>
      <c r="X163" s="137"/>
      <c r="Y163" s="137"/>
      <c r="Z163" s="137"/>
      <c r="AA163" s="137"/>
      <c r="AB163" s="136">
        <f>ROUND(cabinets_db!HD163/Prices!$B$27,0)</f>
        <v>271</v>
      </c>
      <c r="AC163" s="136">
        <f t="shared" si="175"/>
        <v>271</v>
      </c>
      <c r="AD163" s="136">
        <f>ROUND(cabinets_db!HF163/Prices!$B$27,0)</f>
        <v>307</v>
      </c>
      <c r="AE163" s="136">
        <f t="shared" si="176"/>
        <v>307</v>
      </c>
      <c r="AF163" s="136">
        <f>ROUND(cabinets_db!HH163/Prices!$B$27,0)</f>
        <v>319</v>
      </c>
      <c r="AG163" s="136">
        <f t="shared" si="177"/>
        <v>319</v>
      </c>
      <c r="AH163" s="136">
        <f>ROUND(cabinets_db!HJ163/Prices!$B$27,0)</f>
        <v>343</v>
      </c>
      <c r="AI163" s="136">
        <f t="shared" si="178"/>
        <v>343</v>
      </c>
      <c r="AJ163" s="136">
        <f>ROUND(cabinets_db!HL163/Prices!$B$27,0)</f>
        <v>354</v>
      </c>
      <c r="AK163" s="136">
        <f t="shared" si="179"/>
        <v>354</v>
      </c>
      <c r="AL163" s="136">
        <f>ROUND(cabinets_db!HN163/Prices!$B$27,0)</f>
        <v>384</v>
      </c>
      <c r="AM163" s="136">
        <f t="shared" si="180"/>
        <v>384</v>
      </c>
      <c r="AN163" s="136">
        <f>ROUND(cabinets_db!HP163/Prices!$B$27,0)</f>
        <v>408</v>
      </c>
      <c r="AO163" s="136">
        <f t="shared" si="181"/>
        <v>408</v>
      </c>
      <c r="AP163" s="136">
        <f>ROUND(cabinets_db!HR163/Prices!$B$27,0)</f>
        <v>491</v>
      </c>
      <c r="AQ163" s="138">
        <f t="shared" si="182"/>
        <v>491</v>
      </c>
      <c r="AW163" s="136">
        <f t="shared" si="183"/>
        <v>271</v>
      </c>
      <c r="AX163" s="136">
        <f t="shared" si="184"/>
        <v>271</v>
      </c>
      <c r="AY163" s="136">
        <f t="shared" si="185"/>
        <v>307</v>
      </c>
      <c r="AZ163" s="136">
        <f t="shared" si="186"/>
        <v>307</v>
      </c>
      <c r="BA163" s="136">
        <f t="shared" si="187"/>
        <v>319</v>
      </c>
      <c r="BB163" s="136">
        <f t="shared" si="188"/>
        <v>319</v>
      </c>
      <c r="BC163" s="136">
        <f t="shared" si="189"/>
        <v>343</v>
      </c>
      <c r="BD163" s="136">
        <f t="shared" si="190"/>
        <v>343</v>
      </c>
      <c r="BE163" s="136">
        <f t="shared" si="191"/>
        <v>354</v>
      </c>
      <c r="BF163" s="136">
        <f t="shared" si="192"/>
        <v>354</v>
      </c>
      <c r="BG163" s="136">
        <f t="shared" si="193"/>
        <v>384</v>
      </c>
      <c r="BH163" s="136">
        <f t="shared" si="194"/>
        <v>384</v>
      </c>
      <c r="BI163" s="136">
        <f t="shared" si="195"/>
        <v>408</v>
      </c>
      <c r="BJ163" s="136">
        <f t="shared" si="196"/>
        <v>408</v>
      </c>
      <c r="BK163" s="136">
        <f t="shared" si="197"/>
        <v>491</v>
      </c>
      <c r="BL163" s="138">
        <f t="shared" si="198"/>
        <v>491</v>
      </c>
      <c r="BU163" s="135">
        <f>ROUND(cabinets_db!JE163/Prices!$B$27,0)</f>
        <v>297</v>
      </c>
      <c r="BV163" s="136">
        <f t="shared" si="277"/>
        <v>297</v>
      </c>
      <c r="BW163" s="135">
        <f>ROUND(cabinets_db!JG163/Prices!$B$27,0)</f>
        <v>332</v>
      </c>
      <c r="BX163" s="136">
        <f t="shared" si="199"/>
        <v>332</v>
      </c>
      <c r="BY163" s="135">
        <f>ROUND(cabinets_db!JI163/Prices!$B$27,0)</f>
        <v>344</v>
      </c>
      <c r="BZ163" s="136">
        <f t="shared" si="200"/>
        <v>344</v>
      </c>
      <c r="CA163" s="135">
        <f>ROUND(cabinets_db!JK163/Prices!$B$27,0)</f>
        <v>368</v>
      </c>
      <c r="CB163" s="136">
        <f t="shared" si="201"/>
        <v>368</v>
      </c>
      <c r="CC163" s="135">
        <f>ROUND(cabinets_db!JM163/Prices!$B$27,0)</f>
        <v>380</v>
      </c>
      <c r="CD163" s="136">
        <f t="shared" si="202"/>
        <v>380</v>
      </c>
      <c r="CE163" s="135">
        <f>ROUND(cabinets_db!JO163/Prices!$B$27,0)</f>
        <v>410</v>
      </c>
      <c r="CF163" s="136">
        <f t="shared" si="203"/>
        <v>410</v>
      </c>
      <c r="CG163" s="135">
        <f>ROUND(cabinets_db!JQ163/Prices!$B$27,0)</f>
        <v>434</v>
      </c>
      <c r="CH163" s="136">
        <f t="shared" si="204"/>
        <v>434</v>
      </c>
      <c r="CI163" s="135">
        <f>ROUND(cabinets_db!JS163/Prices!$B$27,0)</f>
        <v>517</v>
      </c>
      <c r="CJ163" s="136">
        <f t="shared" si="205"/>
        <v>517</v>
      </c>
      <c r="CK163" s="137"/>
      <c r="CL163" s="137"/>
      <c r="CM163" s="137"/>
      <c r="CN163" s="137"/>
      <c r="CO163" s="137"/>
      <c r="CP163" s="136">
        <f>ROUND(cabinets_db!LW163/Prices!$B$27,0)</f>
        <v>271</v>
      </c>
      <c r="CQ163" s="136">
        <f t="shared" si="278"/>
        <v>271</v>
      </c>
      <c r="CR163" s="136">
        <f>ROUND(cabinets_db!LY163/Prices!$B$27,0)</f>
        <v>307</v>
      </c>
      <c r="CS163" s="136">
        <f t="shared" si="206"/>
        <v>307</v>
      </c>
      <c r="CT163" s="136">
        <f>ROUND(cabinets_db!MA163/Prices!$B$27,0)</f>
        <v>319</v>
      </c>
      <c r="CU163" s="136">
        <f t="shared" si="207"/>
        <v>319</v>
      </c>
      <c r="CV163" s="136">
        <f>ROUND(cabinets_db!MC163/Prices!$B$27,0)</f>
        <v>343</v>
      </c>
      <c r="CW163" s="136">
        <f t="shared" si="208"/>
        <v>343</v>
      </c>
      <c r="CX163" s="136">
        <f>ROUND(cabinets_db!ME163/Prices!$B$27,0)</f>
        <v>354</v>
      </c>
      <c r="CY163" s="136">
        <f t="shared" si="209"/>
        <v>354</v>
      </c>
      <c r="CZ163" s="136">
        <f>ROUND(cabinets_db!MG163/Prices!$B$27,0)</f>
        <v>384</v>
      </c>
      <c r="DA163" s="136">
        <f t="shared" si="210"/>
        <v>384</v>
      </c>
      <c r="DB163" s="136">
        <f>ROUND(cabinets_db!MI163/Prices!$B$27,0)</f>
        <v>408</v>
      </c>
      <c r="DC163" s="136">
        <f t="shared" si="211"/>
        <v>408</v>
      </c>
      <c r="DD163" s="136">
        <f>ROUND(cabinets_db!MK163/Prices!$B$27,0)</f>
        <v>491</v>
      </c>
      <c r="DE163" s="138">
        <f t="shared" si="212"/>
        <v>491</v>
      </c>
      <c r="DK163" s="136">
        <f t="shared" si="213"/>
        <v>271</v>
      </c>
      <c r="DL163" s="136">
        <f t="shared" si="214"/>
        <v>271</v>
      </c>
      <c r="DM163" s="136">
        <f t="shared" si="215"/>
        <v>307</v>
      </c>
      <c r="DN163" s="136">
        <f t="shared" si="216"/>
        <v>307</v>
      </c>
      <c r="DO163" s="136">
        <f t="shared" si="217"/>
        <v>319</v>
      </c>
      <c r="DP163" s="136">
        <f t="shared" si="218"/>
        <v>319</v>
      </c>
      <c r="DQ163" s="136">
        <f t="shared" si="219"/>
        <v>343</v>
      </c>
      <c r="DR163" s="136">
        <f t="shared" si="220"/>
        <v>343</v>
      </c>
      <c r="DS163" s="136">
        <f t="shared" si="221"/>
        <v>354</v>
      </c>
      <c r="DT163" s="136">
        <f t="shared" si="222"/>
        <v>354</v>
      </c>
      <c r="DU163" s="136">
        <f t="shared" si="223"/>
        <v>384</v>
      </c>
      <c r="DV163" s="136">
        <f t="shared" si="224"/>
        <v>384</v>
      </c>
      <c r="DW163" s="136">
        <f t="shared" si="225"/>
        <v>408</v>
      </c>
      <c r="DX163" s="136">
        <f t="shared" si="226"/>
        <v>408</v>
      </c>
      <c r="DY163" s="136">
        <f t="shared" si="227"/>
        <v>491</v>
      </c>
      <c r="DZ163" s="138">
        <f t="shared" si="228"/>
        <v>491</v>
      </c>
      <c r="EP163" s="73">
        <f t="shared" si="229"/>
        <v>5</v>
      </c>
      <c r="EQ163" s="128">
        <v>5</v>
      </c>
      <c r="ER163" s="129">
        <v>16.5</v>
      </c>
      <c r="ES163" s="73">
        <v>24</v>
      </c>
      <c r="ET163" s="73">
        <f t="shared" si="230"/>
        <v>2</v>
      </c>
      <c r="EU163" s="130">
        <f t="shared" si="231"/>
        <v>5</v>
      </c>
      <c r="EV163" s="55"/>
      <c r="EW163" s="75">
        <v>4</v>
      </c>
      <c r="EY163" s="75">
        <v>16.5</v>
      </c>
      <c r="EZ163" s="77">
        <f>(EY163*1.2)*(Prices!$B$5/32)</f>
        <v>24.75</v>
      </c>
      <c r="FA163" s="82">
        <f>(EY163*1.3)*(Prices!$B$4/32)</f>
        <v>53.625</v>
      </c>
      <c r="FB163" s="82">
        <f>(EV163*Prices!$B$2)+(EW163*Prices!$B$3)</f>
        <v>16.2</v>
      </c>
      <c r="FC163" s="79">
        <f>EU163*Prices!$B$9</f>
        <v>30</v>
      </c>
      <c r="FD163" s="80">
        <f t="shared" si="232"/>
        <v>124.575</v>
      </c>
      <c r="FE163" s="80">
        <f>EU163*Prices!$B$10</f>
        <v>45</v>
      </c>
      <c r="FF163" s="80">
        <f t="shared" si="233"/>
        <v>139.57499999999999</v>
      </c>
      <c r="FG163" s="80">
        <f>EU163*Prices!$B$11</f>
        <v>50</v>
      </c>
      <c r="FH163" s="80">
        <f t="shared" si="234"/>
        <v>144.57499999999999</v>
      </c>
      <c r="FI163" s="80">
        <f>EU163*Prices!$B$12</f>
        <v>60</v>
      </c>
      <c r="FJ163" s="80">
        <f t="shared" si="235"/>
        <v>154.57499999999999</v>
      </c>
      <c r="FK163" s="80">
        <f>EU163*Prices!$B$13</f>
        <v>65</v>
      </c>
      <c r="FL163" s="80">
        <f t="shared" si="236"/>
        <v>159.57499999999999</v>
      </c>
      <c r="FM163" s="80">
        <f>EU163*Prices!$B$14</f>
        <v>77.5</v>
      </c>
      <c r="FN163" s="80">
        <f t="shared" si="237"/>
        <v>172.07499999999999</v>
      </c>
      <c r="FO163" s="80">
        <f>EU163*Prices!$B$15</f>
        <v>87.5</v>
      </c>
      <c r="FP163" s="80">
        <f t="shared" si="238"/>
        <v>182.07499999999999</v>
      </c>
      <c r="FQ163" s="80">
        <f>EU163*Prices!$B$16</f>
        <v>122.5</v>
      </c>
      <c r="FR163" s="80">
        <f t="shared" si="239"/>
        <v>217.07499999999999</v>
      </c>
      <c r="FS163" s="80">
        <f>EU163*Prices!$B$17</f>
        <v>0</v>
      </c>
      <c r="FT163" s="80"/>
      <c r="FU163" s="80"/>
      <c r="FV163" s="80"/>
      <c r="FW163" s="80"/>
      <c r="FX163" s="80"/>
      <c r="FY163" s="80"/>
      <c r="FZ163" s="80"/>
      <c r="GA163" s="80"/>
      <c r="GB163" s="80"/>
      <c r="GC163" s="80"/>
      <c r="GD163" s="80"/>
      <c r="GE163" s="80"/>
      <c r="GF163" s="80"/>
      <c r="GG163" s="80"/>
      <c r="GH163" s="80"/>
      <c r="GI163"/>
      <c r="GJ163"/>
      <c r="GK163"/>
      <c r="GL163"/>
      <c r="GM163"/>
      <c r="GN163"/>
      <c r="GO163"/>
      <c r="GP163" s="73">
        <f t="shared" si="240"/>
        <v>5</v>
      </c>
      <c r="GQ163" s="128">
        <v>5</v>
      </c>
      <c r="GR163" s="129">
        <v>16.5</v>
      </c>
      <c r="GS163" s="73">
        <v>24</v>
      </c>
      <c r="GT163" s="73">
        <f t="shared" si="241"/>
        <v>2</v>
      </c>
      <c r="GU163" s="130">
        <f t="shared" si="242"/>
        <v>5</v>
      </c>
      <c r="GW163" s="75">
        <v>4</v>
      </c>
      <c r="GX163" s="76"/>
      <c r="GY163" s="75">
        <v>16.5</v>
      </c>
      <c r="GZ163" s="77">
        <f>(GY163*1.2)*(Prices!$B$5/32)</f>
        <v>24.75</v>
      </c>
      <c r="HA163" s="82">
        <f>(GY163*1.3)*(Prices!$C$4/32)</f>
        <v>42.9</v>
      </c>
      <c r="HB163" s="82">
        <f>(GV163*Prices!$B$2)+(GW163*Prices!$B$3)</f>
        <v>16.2</v>
      </c>
      <c r="HC163" s="79">
        <f>GU163*Prices!$B$9</f>
        <v>30</v>
      </c>
      <c r="HD163" s="80">
        <f t="shared" si="243"/>
        <v>113.85</v>
      </c>
      <c r="HE163" s="80">
        <f>GU163*Prices!$B$10</f>
        <v>45</v>
      </c>
      <c r="HF163" s="80">
        <f t="shared" si="244"/>
        <v>128.85</v>
      </c>
      <c r="HG163" s="80">
        <f>GU163*Prices!$B$11</f>
        <v>50</v>
      </c>
      <c r="HH163" s="80">
        <f t="shared" si="245"/>
        <v>133.85</v>
      </c>
      <c r="HI163" s="80">
        <f>GU163*Prices!$B$12</f>
        <v>60</v>
      </c>
      <c r="HJ163" s="80">
        <f t="shared" si="246"/>
        <v>143.85</v>
      </c>
      <c r="HK163" s="80">
        <f>GU163*Prices!$B$13</f>
        <v>65</v>
      </c>
      <c r="HL163" s="80">
        <f t="shared" si="247"/>
        <v>148.85</v>
      </c>
      <c r="HM163" s="80">
        <f>GU163*Prices!$B$14</f>
        <v>77.5</v>
      </c>
      <c r="HN163" s="80">
        <f t="shared" si="248"/>
        <v>161.35</v>
      </c>
      <c r="HO163" s="80">
        <f>GU163*Prices!$B$15</f>
        <v>87.5</v>
      </c>
      <c r="HP163" s="80">
        <f t="shared" si="249"/>
        <v>171.35</v>
      </c>
      <c r="HQ163" s="80">
        <f>GU163*Prices!$B$16</f>
        <v>122.5</v>
      </c>
      <c r="HR163" s="80">
        <f t="shared" si="250"/>
        <v>206.35</v>
      </c>
      <c r="HS163" s="80">
        <f>GU163*Prices!$B$17</f>
        <v>0</v>
      </c>
      <c r="HT163" s="80"/>
      <c r="HU163" s="80"/>
      <c r="HV163" s="80"/>
      <c r="HW163" s="80"/>
      <c r="HX163" s="80"/>
      <c r="HY163" s="80"/>
      <c r="HZ163" s="80"/>
      <c r="IA163" s="80"/>
      <c r="IB163" s="80"/>
      <c r="IC163" s="80"/>
      <c r="ID163" s="80"/>
      <c r="IE163" s="80"/>
      <c r="IF163" s="80"/>
      <c r="IG163" s="80"/>
      <c r="IH163" s="80"/>
      <c r="II163"/>
      <c r="IJ163"/>
      <c r="IK163"/>
      <c r="IL163"/>
      <c r="IM163"/>
      <c r="IN163"/>
      <c r="IO163"/>
      <c r="IP163"/>
      <c r="IQ163" s="73">
        <f t="shared" si="251"/>
        <v>5</v>
      </c>
      <c r="IR163" s="128">
        <v>5</v>
      </c>
      <c r="IS163" s="129">
        <v>16.5</v>
      </c>
      <c r="IT163" s="73">
        <v>24</v>
      </c>
      <c r="IU163" s="73">
        <f t="shared" si="252"/>
        <v>2</v>
      </c>
      <c r="IV163" s="130">
        <f t="shared" si="253"/>
        <v>5</v>
      </c>
      <c r="IX163" s="75">
        <v>4</v>
      </c>
      <c r="IY163" s="76"/>
      <c r="IZ163" s="75">
        <v>16.5</v>
      </c>
      <c r="JA163" s="77">
        <f>(IZ163*1.2)*(Prices!$B$5/32)</f>
        <v>24.75</v>
      </c>
      <c r="JB163" s="82">
        <f>(IZ163*1.3)*(Prices!$B$4/32)</f>
        <v>53.625</v>
      </c>
      <c r="JC163" s="82">
        <f>(IW163*Prices!$B$2)+(IX163*Prices!$B$3)</f>
        <v>16.2</v>
      </c>
      <c r="JD163" s="79">
        <f>IV163*Prices!$B$9</f>
        <v>30</v>
      </c>
      <c r="JE163" s="80">
        <f t="shared" si="254"/>
        <v>124.575</v>
      </c>
      <c r="JF163" s="80">
        <f>IV163*Prices!$B$10</f>
        <v>45</v>
      </c>
      <c r="JG163" s="80">
        <f t="shared" si="255"/>
        <v>139.57499999999999</v>
      </c>
      <c r="JH163" s="80">
        <f>IV163*Prices!$B$11</f>
        <v>50</v>
      </c>
      <c r="JI163" s="80">
        <f t="shared" si="256"/>
        <v>144.57499999999999</v>
      </c>
      <c r="JJ163" s="80">
        <f>IV163*Prices!$B$12</f>
        <v>60</v>
      </c>
      <c r="JK163" s="80">
        <f t="shared" si="257"/>
        <v>154.57499999999999</v>
      </c>
      <c r="JL163" s="80">
        <f>IV163*Prices!$B$13</f>
        <v>65</v>
      </c>
      <c r="JM163" s="80">
        <f t="shared" si="258"/>
        <v>159.57499999999999</v>
      </c>
      <c r="JN163" s="80">
        <f>IV163*Prices!$B$14</f>
        <v>77.5</v>
      </c>
      <c r="JO163" s="80">
        <f t="shared" si="259"/>
        <v>172.07499999999999</v>
      </c>
      <c r="JP163" s="80">
        <f>IV163*Prices!$B$15</f>
        <v>87.5</v>
      </c>
      <c r="JQ163" s="80">
        <f t="shared" si="260"/>
        <v>182.07499999999999</v>
      </c>
      <c r="JR163" s="80">
        <f>IV163*Prices!$B$16</f>
        <v>122.5</v>
      </c>
      <c r="JS163" s="80">
        <f t="shared" si="261"/>
        <v>217.07499999999999</v>
      </c>
      <c r="JT163" s="80">
        <f>IV163*Prices!$B$17</f>
        <v>0</v>
      </c>
      <c r="JU163" s="80"/>
      <c r="JV163" s="80"/>
      <c r="JW163" s="80"/>
      <c r="JX163" s="80"/>
      <c r="JY163" s="80"/>
      <c r="JZ163" s="80"/>
      <c r="KA163" s="80"/>
      <c r="KB163" s="80"/>
      <c r="KC163" s="80"/>
      <c r="KD163" s="80"/>
      <c r="KE163" s="80"/>
      <c r="KF163" s="80"/>
      <c r="KG163" s="80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 s="197">
        <v>0</v>
      </c>
      <c r="LB163" s="200">
        <v>0</v>
      </c>
      <c r="LC163" s="82">
        <f>(44+(cabinets_db!IR163*2-2))*0.58</f>
        <v>30.159999999999997</v>
      </c>
      <c r="LD163" s="82">
        <f>(44+(cabinets_db!IR163*2-2))*0.77</f>
        <v>40.04</v>
      </c>
      <c r="LE163" s="82">
        <f>3*(cabinets_db!IR163*22/144)</f>
        <v>2.2916666666666665</v>
      </c>
      <c r="LF163" s="82">
        <f t="shared" si="262"/>
        <v>27.868333333333329</v>
      </c>
      <c r="LG163" s="80">
        <f t="shared" si="263"/>
        <v>37.748333333333335</v>
      </c>
      <c r="LH163" s="234">
        <f t="shared" si="264"/>
        <v>0</v>
      </c>
      <c r="LI163" s="73">
        <f>cabinets_db!LL163*30/144</f>
        <v>5</v>
      </c>
      <c r="LJ163" s="128"/>
      <c r="LK163" s="129">
        <v>16.5</v>
      </c>
      <c r="LL163" s="73">
        <v>24</v>
      </c>
      <c r="LM163" s="73">
        <f t="shared" si="265"/>
        <v>2</v>
      </c>
      <c r="LN163" s="130">
        <f t="shared" si="266"/>
        <v>5</v>
      </c>
      <c r="LP163" s="75">
        <v>4</v>
      </c>
      <c r="LQ163" s="76"/>
      <c r="LR163" s="75">
        <v>16.5</v>
      </c>
      <c r="LS163" s="77">
        <f>(LR163*1.2)*(Prices!$B$5/32)</f>
        <v>24.75</v>
      </c>
      <c r="LT163" s="82">
        <f>(LR163*1.3)*(Prices!$C$4/32)</f>
        <v>42.9</v>
      </c>
      <c r="LU163" s="82">
        <f>(LO163*Prices!$B$2)+(LP163*Prices!$B$3)</f>
        <v>16.2</v>
      </c>
      <c r="LV163" s="79">
        <f>LN163*Prices!$B$9</f>
        <v>30</v>
      </c>
      <c r="LW163" s="80">
        <f t="shared" si="267"/>
        <v>113.85</v>
      </c>
      <c r="LX163" s="80">
        <f>LN163*Prices!$B$10</f>
        <v>45</v>
      </c>
      <c r="LY163" s="80">
        <f t="shared" si="268"/>
        <v>128.85</v>
      </c>
      <c r="LZ163" s="80">
        <f>LN163*Prices!$B$11</f>
        <v>50</v>
      </c>
      <c r="MA163" s="80">
        <f t="shared" si="269"/>
        <v>133.85</v>
      </c>
      <c r="MB163" s="80">
        <f>LN163*Prices!$B$12</f>
        <v>60</v>
      </c>
      <c r="MC163" s="80">
        <f t="shared" si="270"/>
        <v>143.85</v>
      </c>
      <c r="MD163" s="80">
        <f>LN163*Prices!$B$13</f>
        <v>65</v>
      </c>
      <c r="ME163" s="80">
        <f t="shared" si="271"/>
        <v>148.85</v>
      </c>
      <c r="MF163" s="80">
        <f>LN163*Prices!$B$14</f>
        <v>77.5</v>
      </c>
      <c r="MG163" s="80">
        <f t="shared" si="272"/>
        <v>161.35</v>
      </c>
      <c r="MH163" s="80">
        <f>LN163*Prices!$B$15</f>
        <v>87.5</v>
      </c>
      <c r="MI163" s="80">
        <f t="shared" si="273"/>
        <v>171.35</v>
      </c>
      <c r="MJ163" s="80">
        <f>LN163*Prices!$B$16</f>
        <v>122.5</v>
      </c>
      <c r="MK163" s="80">
        <f t="shared" si="274"/>
        <v>206.35</v>
      </c>
      <c r="ML163" s="80">
        <f>LN163*Prices!$B$17</f>
        <v>0</v>
      </c>
      <c r="MM163" s="80"/>
      <c r="MN163" s="80"/>
      <c r="MO163" s="80"/>
      <c r="MP163" s="80"/>
      <c r="MQ163" s="80"/>
      <c r="MR163" s="80"/>
      <c r="MS163" s="80"/>
      <c r="MT163" s="80"/>
      <c r="MU163" s="80"/>
      <c r="MV163" s="80"/>
      <c r="MW163" s="80"/>
      <c r="MX163" s="80"/>
      <c r="MY163" s="80"/>
      <c r="MZ163" s="80"/>
      <c r="NA163" s="80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</row>
    <row r="164" spans="1:449" ht="18" customHeight="1" x14ac:dyDescent="0.25">
      <c r="A164" s="131" t="s">
        <v>276</v>
      </c>
      <c r="B164" s="132" t="s">
        <v>268</v>
      </c>
      <c r="C164" s="133" t="str">
        <f t="shared" si="275"/>
        <v>Wall &amp; Tall Cab: 2 Doors-30H (Door 31 1/2")  (25" to 27")</v>
      </c>
      <c r="D164" s="70" t="s">
        <v>275</v>
      </c>
      <c r="E164" s="134" t="s">
        <v>107</v>
      </c>
      <c r="F164" s="322" t="s">
        <v>276</v>
      </c>
      <c r="G164" s="320">
        <f>ROUND(cabinets_db!FD164/Prices!$B$27,0)</f>
        <v>328</v>
      </c>
      <c r="H164" s="136">
        <f t="shared" si="276"/>
        <v>328</v>
      </c>
      <c r="I164" s="135">
        <f>ROUND(cabinets_db!FF164/Prices!$B$27,0)</f>
        <v>368</v>
      </c>
      <c r="J164" s="136">
        <f t="shared" si="168"/>
        <v>368</v>
      </c>
      <c r="K164" s="135">
        <f>ROUND(cabinets_db!FH164/Prices!$B$27,0)</f>
        <v>382</v>
      </c>
      <c r="L164" s="136">
        <f t="shared" si="169"/>
        <v>382</v>
      </c>
      <c r="M164" s="135">
        <f>ROUND(cabinets_db!FJ164/Prices!$B$27,0)</f>
        <v>409</v>
      </c>
      <c r="N164" s="136">
        <f t="shared" si="170"/>
        <v>409</v>
      </c>
      <c r="O164" s="135">
        <f>ROUND(cabinets_db!FL164/Prices!$B$27,0)</f>
        <v>422</v>
      </c>
      <c r="P164" s="136">
        <f t="shared" si="171"/>
        <v>422</v>
      </c>
      <c r="Q164" s="135">
        <f>ROUND(cabinets_db!FN164/Prices!$B$27,0)</f>
        <v>455</v>
      </c>
      <c r="R164" s="136">
        <f t="shared" si="172"/>
        <v>455</v>
      </c>
      <c r="S164" s="135">
        <f>ROUND(cabinets_db!FP164/Prices!$B$27,0)</f>
        <v>482</v>
      </c>
      <c r="T164" s="136">
        <f t="shared" si="173"/>
        <v>482</v>
      </c>
      <c r="U164" s="135">
        <f>ROUND(cabinets_db!FR164/Prices!$B$27,0)</f>
        <v>576</v>
      </c>
      <c r="V164" s="136">
        <f t="shared" si="174"/>
        <v>576</v>
      </c>
      <c r="W164" s="137"/>
      <c r="X164" s="137"/>
      <c r="Y164" s="137"/>
      <c r="Z164" s="137"/>
      <c r="AA164" s="137"/>
      <c r="AB164" s="136">
        <f>ROUND(cabinets_db!HD164/Prices!$B$27,0)</f>
        <v>300</v>
      </c>
      <c r="AC164" s="136">
        <f t="shared" si="175"/>
        <v>300</v>
      </c>
      <c r="AD164" s="136">
        <f>ROUND(cabinets_db!HF164/Prices!$B$27,0)</f>
        <v>340</v>
      </c>
      <c r="AE164" s="136">
        <f t="shared" si="176"/>
        <v>340</v>
      </c>
      <c r="AF164" s="136">
        <f>ROUND(cabinets_db!HH164/Prices!$B$27,0)</f>
        <v>353</v>
      </c>
      <c r="AG164" s="136">
        <f t="shared" si="177"/>
        <v>353</v>
      </c>
      <c r="AH164" s="136">
        <f>ROUND(cabinets_db!HJ164/Prices!$B$27,0)</f>
        <v>380</v>
      </c>
      <c r="AI164" s="136">
        <f t="shared" si="178"/>
        <v>380</v>
      </c>
      <c r="AJ164" s="136">
        <f>ROUND(cabinets_db!HL164/Prices!$B$27,0)</f>
        <v>393</v>
      </c>
      <c r="AK164" s="136">
        <f t="shared" si="179"/>
        <v>393</v>
      </c>
      <c r="AL164" s="136">
        <f>ROUND(cabinets_db!HN164/Prices!$B$27,0)</f>
        <v>427</v>
      </c>
      <c r="AM164" s="136">
        <f t="shared" si="180"/>
        <v>427</v>
      </c>
      <c r="AN164" s="136">
        <f>ROUND(cabinets_db!HP164/Prices!$B$27,0)</f>
        <v>454</v>
      </c>
      <c r="AO164" s="136">
        <f t="shared" si="181"/>
        <v>454</v>
      </c>
      <c r="AP164" s="136">
        <f>ROUND(cabinets_db!HR164/Prices!$B$27,0)</f>
        <v>547</v>
      </c>
      <c r="AQ164" s="138">
        <f t="shared" si="182"/>
        <v>547</v>
      </c>
      <c r="AW164" s="136">
        <f t="shared" si="183"/>
        <v>300</v>
      </c>
      <c r="AX164" s="136">
        <f t="shared" si="184"/>
        <v>300</v>
      </c>
      <c r="AY164" s="136">
        <f t="shared" si="185"/>
        <v>340</v>
      </c>
      <c r="AZ164" s="136">
        <f t="shared" si="186"/>
        <v>340</v>
      </c>
      <c r="BA164" s="136">
        <f t="shared" si="187"/>
        <v>353</v>
      </c>
      <c r="BB164" s="136">
        <f t="shared" si="188"/>
        <v>353</v>
      </c>
      <c r="BC164" s="136">
        <f t="shared" si="189"/>
        <v>380</v>
      </c>
      <c r="BD164" s="136">
        <f t="shared" si="190"/>
        <v>380</v>
      </c>
      <c r="BE164" s="136">
        <f t="shared" si="191"/>
        <v>393</v>
      </c>
      <c r="BF164" s="136">
        <f t="shared" si="192"/>
        <v>393</v>
      </c>
      <c r="BG164" s="136">
        <f t="shared" si="193"/>
        <v>427</v>
      </c>
      <c r="BH164" s="136">
        <f t="shared" si="194"/>
        <v>427</v>
      </c>
      <c r="BI164" s="136">
        <f t="shared" si="195"/>
        <v>454</v>
      </c>
      <c r="BJ164" s="136">
        <f t="shared" si="196"/>
        <v>454</v>
      </c>
      <c r="BK164" s="136">
        <f t="shared" si="197"/>
        <v>547</v>
      </c>
      <c r="BL164" s="138">
        <f t="shared" si="198"/>
        <v>547</v>
      </c>
      <c r="BU164" s="135">
        <f>ROUND(cabinets_db!JE164/Prices!$B$27,0)</f>
        <v>328</v>
      </c>
      <c r="BV164" s="136">
        <f t="shared" si="277"/>
        <v>328</v>
      </c>
      <c r="BW164" s="135">
        <f>ROUND(cabinets_db!JG164/Prices!$B$27,0)</f>
        <v>368</v>
      </c>
      <c r="BX164" s="136">
        <f t="shared" si="199"/>
        <v>368</v>
      </c>
      <c r="BY164" s="135">
        <f>ROUND(cabinets_db!JI164/Prices!$B$27,0)</f>
        <v>382</v>
      </c>
      <c r="BZ164" s="136">
        <f t="shared" si="200"/>
        <v>382</v>
      </c>
      <c r="CA164" s="135">
        <f>ROUND(cabinets_db!JK164/Prices!$B$27,0)</f>
        <v>409</v>
      </c>
      <c r="CB164" s="136">
        <f t="shared" si="201"/>
        <v>409</v>
      </c>
      <c r="CC164" s="135">
        <f>ROUND(cabinets_db!JM164/Prices!$B$27,0)</f>
        <v>422</v>
      </c>
      <c r="CD164" s="136">
        <f t="shared" si="202"/>
        <v>422</v>
      </c>
      <c r="CE164" s="135">
        <f>ROUND(cabinets_db!JO164/Prices!$B$27,0)</f>
        <v>455</v>
      </c>
      <c r="CF164" s="136">
        <f t="shared" si="203"/>
        <v>455</v>
      </c>
      <c r="CG164" s="135">
        <f>ROUND(cabinets_db!JQ164/Prices!$B$27,0)</f>
        <v>482</v>
      </c>
      <c r="CH164" s="136">
        <f t="shared" si="204"/>
        <v>482</v>
      </c>
      <c r="CI164" s="135">
        <f>ROUND(cabinets_db!JS164/Prices!$B$27,0)</f>
        <v>576</v>
      </c>
      <c r="CJ164" s="136">
        <f t="shared" si="205"/>
        <v>576</v>
      </c>
      <c r="CK164" s="137"/>
      <c r="CL164" s="137"/>
      <c r="CM164" s="137"/>
      <c r="CN164" s="137"/>
      <c r="CO164" s="137"/>
      <c r="CP164" s="136">
        <f>ROUND(cabinets_db!LW164/Prices!$B$27,0)</f>
        <v>300</v>
      </c>
      <c r="CQ164" s="136">
        <f t="shared" si="278"/>
        <v>300</v>
      </c>
      <c r="CR164" s="136">
        <f>ROUND(cabinets_db!LY164/Prices!$B$27,0)</f>
        <v>340</v>
      </c>
      <c r="CS164" s="136">
        <f t="shared" si="206"/>
        <v>340</v>
      </c>
      <c r="CT164" s="136">
        <f>ROUND(cabinets_db!MA164/Prices!$B$27,0)</f>
        <v>353</v>
      </c>
      <c r="CU164" s="136">
        <f t="shared" si="207"/>
        <v>353</v>
      </c>
      <c r="CV164" s="136">
        <f>ROUND(cabinets_db!MC164/Prices!$B$27,0)</f>
        <v>380</v>
      </c>
      <c r="CW164" s="136">
        <f t="shared" si="208"/>
        <v>380</v>
      </c>
      <c r="CX164" s="136">
        <f>ROUND(cabinets_db!ME164/Prices!$B$27,0)</f>
        <v>393</v>
      </c>
      <c r="CY164" s="136">
        <f t="shared" si="209"/>
        <v>393</v>
      </c>
      <c r="CZ164" s="136">
        <f>ROUND(cabinets_db!MG164/Prices!$B$27,0)</f>
        <v>427</v>
      </c>
      <c r="DA164" s="136">
        <f t="shared" si="210"/>
        <v>427</v>
      </c>
      <c r="DB164" s="136">
        <f>ROUND(cabinets_db!MI164/Prices!$B$27,0)</f>
        <v>454</v>
      </c>
      <c r="DC164" s="136">
        <f t="shared" si="211"/>
        <v>454</v>
      </c>
      <c r="DD164" s="136">
        <f>ROUND(cabinets_db!MK164/Prices!$B$27,0)</f>
        <v>547</v>
      </c>
      <c r="DE164" s="138">
        <f t="shared" si="212"/>
        <v>547</v>
      </c>
      <c r="DK164" s="136">
        <f t="shared" si="213"/>
        <v>300</v>
      </c>
      <c r="DL164" s="136">
        <f t="shared" si="214"/>
        <v>300</v>
      </c>
      <c r="DM164" s="136">
        <f t="shared" si="215"/>
        <v>340</v>
      </c>
      <c r="DN164" s="136">
        <f t="shared" si="216"/>
        <v>340</v>
      </c>
      <c r="DO164" s="136">
        <f t="shared" si="217"/>
        <v>353</v>
      </c>
      <c r="DP164" s="136">
        <f t="shared" si="218"/>
        <v>353</v>
      </c>
      <c r="DQ164" s="136">
        <f t="shared" si="219"/>
        <v>380</v>
      </c>
      <c r="DR164" s="136">
        <f t="shared" si="220"/>
        <v>380</v>
      </c>
      <c r="DS164" s="136">
        <f t="shared" si="221"/>
        <v>393</v>
      </c>
      <c r="DT164" s="136">
        <f t="shared" si="222"/>
        <v>393</v>
      </c>
      <c r="DU164" s="136">
        <f t="shared" si="223"/>
        <v>427</v>
      </c>
      <c r="DV164" s="136">
        <f t="shared" si="224"/>
        <v>427</v>
      </c>
      <c r="DW164" s="136">
        <f t="shared" si="225"/>
        <v>454</v>
      </c>
      <c r="DX164" s="136">
        <f t="shared" si="226"/>
        <v>454</v>
      </c>
      <c r="DY164" s="136">
        <f t="shared" si="227"/>
        <v>547</v>
      </c>
      <c r="DZ164" s="138">
        <f t="shared" si="228"/>
        <v>547</v>
      </c>
      <c r="EP164" s="73">
        <f t="shared" si="229"/>
        <v>5.625</v>
      </c>
      <c r="EQ164" s="128">
        <v>5</v>
      </c>
      <c r="ER164" s="129">
        <v>18.5</v>
      </c>
      <c r="ES164" s="73">
        <v>27</v>
      </c>
      <c r="ET164" s="73">
        <f t="shared" si="230"/>
        <v>2.25</v>
      </c>
      <c r="EU164" s="130">
        <f t="shared" si="231"/>
        <v>5.625</v>
      </c>
      <c r="EV164" s="55"/>
      <c r="EW164" s="75">
        <v>4</v>
      </c>
      <c r="EY164" s="75">
        <v>18.5</v>
      </c>
      <c r="EZ164" s="77">
        <f>(EY164*1.2)*(Prices!$B$5/32)</f>
        <v>27.75</v>
      </c>
      <c r="FA164" s="82">
        <f>(EY164*1.3)*(Prices!$B$4/32)</f>
        <v>60.125</v>
      </c>
      <c r="FB164" s="82">
        <f>(EV164*Prices!$B$2)+(EW164*Prices!$B$3)</f>
        <v>16.2</v>
      </c>
      <c r="FC164" s="79">
        <f>EU164*Prices!$B$9</f>
        <v>33.75</v>
      </c>
      <c r="FD164" s="80">
        <f t="shared" si="232"/>
        <v>137.82499999999999</v>
      </c>
      <c r="FE164" s="80">
        <f>EU164*Prices!$B$10</f>
        <v>50.625</v>
      </c>
      <c r="FF164" s="80">
        <f t="shared" si="233"/>
        <v>154.69999999999999</v>
      </c>
      <c r="FG164" s="80">
        <f>EU164*Prices!$B$11</f>
        <v>56.25</v>
      </c>
      <c r="FH164" s="80">
        <f t="shared" si="234"/>
        <v>160.32499999999999</v>
      </c>
      <c r="FI164" s="80">
        <f>EU164*Prices!$B$12</f>
        <v>67.5</v>
      </c>
      <c r="FJ164" s="80">
        <f t="shared" si="235"/>
        <v>171.57499999999999</v>
      </c>
      <c r="FK164" s="80">
        <f>EU164*Prices!$B$13</f>
        <v>73.125</v>
      </c>
      <c r="FL164" s="80">
        <f t="shared" si="236"/>
        <v>177.2</v>
      </c>
      <c r="FM164" s="80">
        <f>EU164*Prices!$B$14</f>
        <v>87.1875</v>
      </c>
      <c r="FN164" s="80">
        <f t="shared" si="237"/>
        <v>191.26249999999999</v>
      </c>
      <c r="FO164" s="80">
        <f>EU164*Prices!$B$15</f>
        <v>98.4375</v>
      </c>
      <c r="FP164" s="80">
        <f t="shared" si="238"/>
        <v>202.51249999999999</v>
      </c>
      <c r="FQ164" s="80">
        <f>EU164*Prices!$B$16</f>
        <v>137.8125</v>
      </c>
      <c r="FR164" s="80">
        <f t="shared" si="239"/>
        <v>241.88749999999999</v>
      </c>
      <c r="FS164" s="80">
        <f>EU164*Prices!$B$17</f>
        <v>0</v>
      </c>
      <c r="FT164" s="80"/>
      <c r="FU164" s="80"/>
      <c r="FV164" s="80"/>
      <c r="FW164" s="80"/>
      <c r="FX164" s="80"/>
      <c r="FY164" s="80"/>
      <c r="FZ164" s="80"/>
      <c r="GA164" s="80"/>
      <c r="GB164" s="80"/>
      <c r="GC164" s="80"/>
      <c r="GD164" s="80"/>
      <c r="GE164" s="80"/>
      <c r="GF164" s="80"/>
      <c r="GG164" s="80"/>
      <c r="GH164" s="80"/>
      <c r="GI164"/>
      <c r="GJ164"/>
      <c r="GK164"/>
      <c r="GL164"/>
      <c r="GM164"/>
      <c r="GN164"/>
      <c r="GO164"/>
      <c r="GP164" s="73">
        <f t="shared" si="240"/>
        <v>5.625</v>
      </c>
      <c r="GQ164" s="128">
        <v>5</v>
      </c>
      <c r="GR164" s="129">
        <v>18.5</v>
      </c>
      <c r="GS164" s="73">
        <v>27</v>
      </c>
      <c r="GT164" s="73">
        <f t="shared" si="241"/>
        <v>2.25</v>
      </c>
      <c r="GU164" s="130">
        <f t="shared" si="242"/>
        <v>5.625</v>
      </c>
      <c r="GW164" s="75">
        <v>4</v>
      </c>
      <c r="GX164" s="76"/>
      <c r="GY164" s="75">
        <v>18.5</v>
      </c>
      <c r="GZ164" s="77">
        <f>(GY164*1.2)*(Prices!$B$5/32)</f>
        <v>27.75</v>
      </c>
      <c r="HA164" s="82">
        <f>(GY164*1.3)*(Prices!$C$4/32)</f>
        <v>48.1</v>
      </c>
      <c r="HB164" s="82">
        <f>(GV164*Prices!$B$2)+(GW164*Prices!$B$3)</f>
        <v>16.2</v>
      </c>
      <c r="HC164" s="79">
        <f>GU164*Prices!$B$9</f>
        <v>33.75</v>
      </c>
      <c r="HD164" s="80">
        <f t="shared" si="243"/>
        <v>125.80000000000001</v>
      </c>
      <c r="HE164" s="80">
        <f>GU164*Prices!$B$10</f>
        <v>50.625</v>
      </c>
      <c r="HF164" s="80">
        <f t="shared" si="244"/>
        <v>142.67500000000001</v>
      </c>
      <c r="HG164" s="80">
        <f>GU164*Prices!$B$11</f>
        <v>56.25</v>
      </c>
      <c r="HH164" s="80">
        <f t="shared" si="245"/>
        <v>148.30000000000001</v>
      </c>
      <c r="HI164" s="80">
        <f>GU164*Prices!$B$12</f>
        <v>67.5</v>
      </c>
      <c r="HJ164" s="80">
        <f t="shared" si="246"/>
        <v>159.55000000000001</v>
      </c>
      <c r="HK164" s="80">
        <f>GU164*Prices!$B$13</f>
        <v>73.125</v>
      </c>
      <c r="HL164" s="80">
        <f t="shared" si="247"/>
        <v>165.17500000000001</v>
      </c>
      <c r="HM164" s="80">
        <f>GU164*Prices!$B$14</f>
        <v>87.1875</v>
      </c>
      <c r="HN164" s="80">
        <f t="shared" si="248"/>
        <v>179.23750000000001</v>
      </c>
      <c r="HO164" s="80">
        <f>GU164*Prices!$B$15</f>
        <v>98.4375</v>
      </c>
      <c r="HP164" s="80">
        <f t="shared" si="249"/>
        <v>190.48750000000001</v>
      </c>
      <c r="HQ164" s="80">
        <f>GU164*Prices!$B$16</f>
        <v>137.8125</v>
      </c>
      <c r="HR164" s="80">
        <f t="shared" si="250"/>
        <v>229.86249999999998</v>
      </c>
      <c r="HS164" s="80">
        <f>GU164*Prices!$B$17</f>
        <v>0</v>
      </c>
      <c r="HT164" s="80"/>
      <c r="HU164" s="80"/>
      <c r="HV164" s="80"/>
      <c r="HW164" s="80"/>
      <c r="HX164" s="80"/>
      <c r="HY164" s="80"/>
      <c r="HZ164" s="80"/>
      <c r="IA164" s="80"/>
      <c r="IB164" s="80"/>
      <c r="IC164" s="80"/>
      <c r="ID164" s="80"/>
      <c r="IE164" s="80"/>
      <c r="IF164" s="80"/>
      <c r="IG164" s="80"/>
      <c r="IH164" s="80"/>
      <c r="II164"/>
      <c r="IJ164"/>
      <c r="IK164"/>
      <c r="IL164"/>
      <c r="IM164"/>
      <c r="IN164"/>
      <c r="IO164"/>
      <c r="IP164"/>
      <c r="IQ164" s="73">
        <f t="shared" si="251"/>
        <v>5.625</v>
      </c>
      <c r="IR164" s="128">
        <v>5</v>
      </c>
      <c r="IS164" s="129">
        <v>18.5</v>
      </c>
      <c r="IT164" s="73">
        <v>27</v>
      </c>
      <c r="IU164" s="73">
        <f t="shared" si="252"/>
        <v>2.25</v>
      </c>
      <c r="IV164" s="130">
        <f t="shared" si="253"/>
        <v>5.625</v>
      </c>
      <c r="IX164" s="75">
        <v>4</v>
      </c>
      <c r="IY164" s="76"/>
      <c r="IZ164" s="75">
        <v>18.5</v>
      </c>
      <c r="JA164" s="77">
        <f>(IZ164*1.2)*(Prices!$B$5/32)</f>
        <v>27.75</v>
      </c>
      <c r="JB164" s="82">
        <f>(IZ164*1.3)*(Prices!$B$4/32)</f>
        <v>60.125</v>
      </c>
      <c r="JC164" s="82">
        <f>(IW164*Prices!$B$2)+(IX164*Prices!$B$3)</f>
        <v>16.2</v>
      </c>
      <c r="JD164" s="79">
        <f>IV164*Prices!$B$9</f>
        <v>33.75</v>
      </c>
      <c r="JE164" s="80">
        <f t="shared" si="254"/>
        <v>137.82499999999999</v>
      </c>
      <c r="JF164" s="80">
        <f>IV164*Prices!$B$10</f>
        <v>50.625</v>
      </c>
      <c r="JG164" s="80">
        <f t="shared" si="255"/>
        <v>154.69999999999999</v>
      </c>
      <c r="JH164" s="80">
        <f>IV164*Prices!$B$11</f>
        <v>56.25</v>
      </c>
      <c r="JI164" s="80">
        <f t="shared" si="256"/>
        <v>160.32499999999999</v>
      </c>
      <c r="JJ164" s="80">
        <f>IV164*Prices!$B$12</f>
        <v>67.5</v>
      </c>
      <c r="JK164" s="80">
        <f t="shared" si="257"/>
        <v>171.57499999999999</v>
      </c>
      <c r="JL164" s="80">
        <f>IV164*Prices!$B$13</f>
        <v>73.125</v>
      </c>
      <c r="JM164" s="80">
        <f t="shared" si="258"/>
        <v>177.2</v>
      </c>
      <c r="JN164" s="80">
        <f>IV164*Prices!$B$14</f>
        <v>87.1875</v>
      </c>
      <c r="JO164" s="80">
        <f t="shared" si="259"/>
        <v>191.26249999999999</v>
      </c>
      <c r="JP164" s="80">
        <f>IV164*Prices!$B$15</f>
        <v>98.4375</v>
      </c>
      <c r="JQ164" s="80">
        <f t="shared" si="260"/>
        <v>202.51249999999999</v>
      </c>
      <c r="JR164" s="80">
        <f>IV164*Prices!$B$16</f>
        <v>137.8125</v>
      </c>
      <c r="JS164" s="80">
        <f t="shared" si="261"/>
        <v>241.88749999999999</v>
      </c>
      <c r="JT164" s="80">
        <f>IV164*Prices!$B$17</f>
        <v>0</v>
      </c>
      <c r="JU164" s="80"/>
      <c r="JV164" s="80"/>
      <c r="JW164" s="80"/>
      <c r="JX164" s="80"/>
      <c r="JY164" s="80"/>
      <c r="JZ164" s="80"/>
      <c r="KA164" s="80"/>
      <c r="KB164" s="80"/>
      <c r="KC164" s="80"/>
      <c r="KD164" s="80"/>
      <c r="KE164" s="80"/>
      <c r="KF164" s="80"/>
      <c r="KG164" s="80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 s="197">
        <v>0</v>
      </c>
      <c r="LB164" s="200">
        <v>0</v>
      </c>
      <c r="LC164" s="82">
        <f>(44+(cabinets_db!IR164*2-2))*0.58</f>
        <v>30.159999999999997</v>
      </c>
      <c r="LD164" s="82">
        <f>(44+(cabinets_db!IR164*2-2))*0.77</f>
        <v>40.04</v>
      </c>
      <c r="LE164" s="82">
        <f>3*(cabinets_db!IR164*22/144)</f>
        <v>2.2916666666666665</v>
      </c>
      <c r="LF164" s="82">
        <f t="shared" si="262"/>
        <v>27.868333333333329</v>
      </c>
      <c r="LG164" s="80">
        <f t="shared" si="263"/>
        <v>37.748333333333335</v>
      </c>
      <c r="LH164" s="234">
        <f t="shared" si="264"/>
        <v>0</v>
      </c>
      <c r="LI164" s="73">
        <f>cabinets_db!LL164*30/144</f>
        <v>5.625</v>
      </c>
      <c r="LJ164" s="128"/>
      <c r="LK164" s="129">
        <v>18.5</v>
      </c>
      <c r="LL164" s="73">
        <v>27</v>
      </c>
      <c r="LM164" s="73">
        <f t="shared" si="265"/>
        <v>2.25</v>
      </c>
      <c r="LN164" s="130">
        <f t="shared" si="266"/>
        <v>5.625</v>
      </c>
      <c r="LP164" s="75">
        <v>4</v>
      </c>
      <c r="LQ164" s="76"/>
      <c r="LR164" s="75">
        <v>18.5</v>
      </c>
      <c r="LS164" s="77">
        <f>(LR164*1.2)*(Prices!$B$5/32)</f>
        <v>27.75</v>
      </c>
      <c r="LT164" s="82">
        <f>(LR164*1.3)*(Prices!$C$4/32)</f>
        <v>48.1</v>
      </c>
      <c r="LU164" s="82">
        <f>(LO164*Prices!$B$2)+(LP164*Prices!$B$3)</f>
        <v>16.2</v>
      </c>
      <c r="LV164" s="79">
        <f>LN164*Prices!$B$9</f>
        <v>33.75</v>
      </c>
      <c r="LW164" s="80">
        <f t="shared" si="267"/>
        <v>125.80000000000001</v>
      </c>
      <c r="LX164" s="80">
        <f>LN164*Prices!$B$10</f>
        <v>50.625</v>
      </c>
      <c r="LY164" s="80">
        <f t="shared" si="268"/>
        <v>142.67500000000001</v>
      </c>
      <c r="LZ164" s="80">
        <f>LN164*Prices!$B$11</f>
        <v>56.25</v>
      </c>
      <c r="MA164" s="80">
        <f t="shared" si="269"/>
        <v>148.30000000000001</v>
      </c>
      <c r="MB164" s="80">
        <f>LN164*Prices!$B$12</f>
        <v>67.5</v>
      </c>
      <c r="MC164" s="80">
        <f t="shared" si="270"/>
        <v>159.55000000000001</v>
      </c>
      <c r="MD164" s="80">
        <f>LN164*Prices!$B$13</f>
        <v>73.125</v>
      </c>
      <c r="ME164" s="80">
        <f t="shared" si="271"/>
        <v>165.17500000000001</v>
      </c>
      <c r="MF164" s="80">
        <f>LN164*Prices!$B$14</f>
        <v>87.1875</v>
      </c>
      <c r="MG164" s="80">
        <f t="shared" si="272"/>
        <v>179.23750000000001</v>
      </c>
      <c r="MH164" s="80">
        <f>LN164*Prices!$B$15</f>
        <v>98.4375</v>
      </c>
      <c r="MI164" s="80">
        <f t="shared" si="273"/>
        <v>190.48750000000001</v>
      </c>
      <c r="MJ164" s="80">
        <f>LN164*Prices!$B$16</f>
        <v>137.8125</v>
      </c>
      <c r="MK164" s="80">
        <f t="shared" si="274"/>
        <v>229.86249999999998</v>
      </c>
      <c r="ML164" s="80">
        <f>LN164*Prices!$B$17</f>
        <v>0</v>
      </c>
      <c r="MM164" s="80"/>
      <c r="MN164" s="80"/>
      <c r="MO164" s="80"/>
      <c r="MP164" s="80"/>
      <c r="MQ164" s="80"/>
      <c r="MR164" s="80"/>
      <c r="MS164" s="80"/>
      <c r="MT164" s="80"/>
      <c r="MU164" s="80"/>
      <c r="MV164" s="80"/>
      <c r="MW164" s="80"/>
      <c r="MX164" s="80"/>
      <c r="MY164" s="80"/>
      <c r="MZ164" s="80"/>
      <c r="NA164" s="80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</row>
    <row r="165" spans="1:449" ht="18" customHeight="1" x14ac:dyDescent="0.25">
      <c r="A165" s="131" t="s">
        <v>277</v>
      </c>
      <c r="B165" s="132" t="s">
        <v>268</v>
      </c>
      <c r="C165" s="133" t="str">
        <f t="shared" si="275"/>
        <v>Wall &amp; Tall Cab: 2 Doors-30H (Door 31 1/2")  (28" to 30")</v>
      </c>
      <c r="D165" s="70" t="s">
        <v>275</v>
      </c>
      <c r="E165" s="134" t="s">
        <v>109</v>
      </c>
      <c r="F165" s="322" t="s">
        <v>277</v>
      </c>
      <c r="G165" s="320">
        <f>ROUND(cabinets_db!FD165/Prices!$B$27,0)</f>
        <v>354</v>
      </c>
      <c r="H165" s="136">
        <f t="shared" si="276"/>
        <v>354</v>
      </c>
      <c r="I165" s="135">
        <f>ROUND(cabinets_db!FF165/Prices!$B$27,0)</f>
        <v>399</v>
      </c>
      <c r="J165" s="136">
        <f t="shared" si="168"/>
        <v>399</v>
      </c>
      <c r="K165" s="135">
        <f>ROUND(cabinets_db!FH165/Prices!$B$27,0)</f>
        <v>414</v>
      </c>
      <c r="L165" s="136">
        <f t="shared" si="169"/>
        <v>414</v>
      </c>
      <c r="M165" s="135">
        <f>ROUND(cabinets_db!FJ165/Prices!$B$27,0)</f>
        <v>443</v>
      </c>
      <c r="N165" s="136">
        <f t="shared" si="170"/>
        <v>443</v>
      </c>
      <c r="O165" s="135">
        <f>ROUND(cabinets_db!FL165/Prices!$B$27,0)</f>
        <v>458</v>
      </c>
      <c r="P165" s="136">
        <f t="shared" si="171"/>
        <v>458</v>
      </c>
      <c r="Q165" s="135">
        <f>ROUND(cabinets_db!FN165/Prices!$B$27,0)</f>
        <v>495</v>
      </c>
      <c r="R165" s="136">
        <f t="shared" si="172"/>
        <v>495</v>
      </c>
      <c r="S165" s="135">
        <f>ROUND(cabinets_db!FP165/Prices!$B$27,0)</f>
        <v>525</v>
      </c>
      <c r="T165" s="136">
        <f t="shared" si="173"/>
        <v>525</v>
      </c>
      <c r="U165" s="135">
        <f>ROUND(cabinets_db!FR165/Prices!$B$27,0)</f>
        <v>629</v>
      </c>
      <c r="V165" s="136">
        <f t="shared" si="174"/>
        <v>629</v>
      </c>
      <c r="W165" s="137"/>
      <c r="X165" s="137"/>
      <c r="Y165" s="137"/>
      <c r="Z165" s="137"/>
      <c r="AA165" s="137"/>
      <c r="AB165" s="136">
        <f>ROUND(cabinets_db!HD165/Prices!$B$27,0)</f>
        <v>323</v>
      </c>
      <c r="AC165" s="136">
        <f t="shared" si="175"/>
        <v>323</v>
      </c>
      <c r="AD165" s="136">
        <f>ROUND(cabinets_db!HF165/Prices!$B$27,0)</f>
        <v>368</v>
      </c>
      <c r="AE165" s="136">
        <f t="shared" si="176"/>
        <v>368</v>
      </c>
      <c r="AF165" s="136">
        <f>ROUND(cabinets_db!HH165/Prices!$B$27,0)</f>
        <v>383</v>
      </c>
      <c r="AG165" s="136">
        <f t="shared" si="177"/>
        <v>383</v>
      </c>
      <c r="AH165" s="136">
        <f>ROUND(cabinets_db!HJ165/Prices!$B$27,0)</f>
        <v>412</v>
      </c>
      <c r="AI165" s="136">
        <f t="shared" si="178"/>
        <v>412</v>
      </c>
      <c r="AJ165" s="136">
        <f>ROUND(cabinets_db!HL165/Prices!$B$27,0)</f>
        <v>427</v>
      </c>
      <c r="AK165" s="136">
        <f t="shared" si="179"/>
        <v>427</v>
      </c>
      <c r="AL165" s="136">
        <f>ROUND(cabinets_db!HN165/Prices!$B$27,0)</f>
        <v>464</v>
      </c>
      <c r="AM165" s="136">
        <f t="shared" si="180"/>
        <v>464</v>
      </c>
      <c r="AN165" s="136">
        <f>ROUND(cabinets_db!HP165/Prices!$B$27,0)</f>
        <v>494</v>
      </c>
      <c r="AO165" s="136">
        <f t="shared" si="181"/>
        <v>494</v>
      </c>
      <c r="AP165" s="136">
        <f>ROUND(cabinets_db!HR165/Prices!$B$27,0)</f>
        <v>598</v>
      </c>
      <c r="AQ165" s="138">
        <f t="shared" si="182"/>
        <v>598</v>
      </c>
      <c r="AW165" s="136">
        <f t="shared" si="183"/>
        <v>323</v>
      </c>
      <c r="AX165" s="136">
        <f t="shared" si="184"/>
        <v>323</v>
      </c>
      <c r="AY165" s="136">
        <f t="shared" si="185"/>
        <v>368</v>
      </c>
      <c r="AZ165" s="136">
        <f t="shared" si="186"/>
        <v>368</v>
      </c>
      <c r="BA165" s="136">
        <f t="shared" si="187"/>
        <v>383</v>
      </c>
      <c r="BB165" s="136">
        <f t="shared" si="188"/>
        <v>383</v>
      </c>
      <c r="BC165" s="136">
        <f t="shared" si="189"/>
        <v>412</v>
      </c>
      <c r="BD165" s="136">
        <f t="shared" si="190"/>
        <v>412</v>
      </c>
      <c r="BE165" s="136">
        <f t="shared" si="191"/>
        <v>427</v>
      </c>
      <c r="BF165" s="136">
        <f t="shared" si="192"/>
        <v>427</v>
      </c>
      <c r="BG165" s="136">
        <f t="shared" si="193"/>
        <v>464</v>
      </c>
      <c r="BH165" s="136">
        <f t="shared" si="194"/>
        <v>464</v>
      </c>
      <c r="BI165" s="136">
        <f t="shared" si="195"/>
        <v>494</v>
      </c>
      <c r="BJ165" s="136">
        <f t="shared" si="196"/>
        <v>494</v>
      </c>
      <c r="BK165" s="136">
        <f t="shared" si="197"/>
        <v>598</v>
      </c>
      <c r="BL165" s="138">
        <f t="shared" si="198"/>
        <v>598</v>
      </c>
      <c r="BU165" s="135">
        <f>ROUND(cabinets_db!JE165/Prices!$B$27,0)</f>
        <v>354</v>
      </c>
      <c r="BV165" s="136">
        <f t="shared" si="277"/>
        <v>354</v>
      </c>
      <c r="BW165" s="135">
        <f>ROUND(cabinets_db!JG165/Prices!$B$27,0)</f>
        <v>399</v>
      </c>
      <c r="BX165" s="136">
        <f t="shared" si="199"/>
        <v>399</v>
      </c>
      <c r="BY165" s="135">
        <f>ROUND(cabinets_db!JI165/Prices!$B$27,0)</f>
        <v>414</v>
      </c>
      <c r="BZ165" s="136">
        <f t="shared" si="200"/>
        <v>414</v>
      </c>
      <c r="CA165" s="135">
        <f>ROUND(cabinets_db!JK165/Prices!$B$27,0)</f>
        <v>443</v>
      </c>
      <c r="CB165" s="136">
        <f t="shared" si="201"/>
        <v>443</v>
      </c>
      <c r="CC165" s="135">
        <f>ROUND(cabinets_db!JM165/Prices!$B$27,0)</f>
        <v>458</v>
      </c>
      <c r="CD165" s="136">
        <f t="shared" si="202"/>
        <v>458</v>
      </c>
      <c r="CE165" s="135">
        <f>ROUND(cabinets_db!JO165/Prices!$B$27,0)</f>
        <v>495</v>
      </c>
      <c r="CF165" s="136">
        <f t="shared" si="203"/>
        <v>495</v>
      </c>
      <c r="CG165" s="135">
        <f>ROUND(cabinets_db!JQ165/Prices!$B$27,0)</f>
        <v>525</v>
      </c>
      <c r="CH165" s="136">
        <f t="shared" si="204"/>
        <v>525</v>
      </c>
      <c r="CI165" s="135">
        <f>ROUND(cabinets_db!JS165/Prices!$B$27,0)</f>
        <v>629</v>
      </c>
      <c r="CJ165" s="136">
        <f t="shared" si="205"/>
        <v>629</v>
      </c>
      <c r="CK165" s="137"/>
      <c r="CL165" s="137"/>
      <c r="CM165" s="137"/>
      <c r="CN165" s="137"/>
      <c r="CO165" s="137"/>
      <c r="CP165" s="136">
        <f>ROUND(cabinets_db!LW165/Prices!$B$27,0)</f>
        <v>323</v>
      </c>
      <c r="CQ165" s="136">
        <f t="shared" si="278"/>
        <v>323</v>
      </c>
      <c r="CR165" s="136">
        <f>ROUND(cabinets_db!LY165/Prices!$B$27,0)</f>
        <v>368</v>
      </c>
      <c r="CS165" s="136">
        <f t="shared" si="206"/>
        <v>368</v>
      </c>
      <c r="CT165" s="136">
        <f>ROUND(cabinets_db!MA165/Prices!$B$27,0)</f>
        <v>383</v>
      </c>
      <c r="CU165" s="136">
        <f t="shared" si="207"/>
        <v>383</v>
      </c>
      <c r="CV165" s="136">
        <f>ROUND(cabinets_db!MC165/Prices!$B$27,0)</f>
        <v>412</v>
      </c>
      <c r="CW165" s="136">
        <f t="shared" si="208"/>
        <v>412</v>
      </c>
      <c r="CX165" s="136">
        <f>ROUND(cabinets_db!ME165/Prices!$B$27,0)</f>
        <v>427</v>
      </c>
      <c r="CY165" s="136">
        <f t="shared" si="209"/>
        <v>427</v>
      </c>
      <c r="CZ165" s="136">
        <f>ROUND(cabinets_db!MG165/Prices!$B$27,0)</f>
        <v>464</v>
      </c>
      <c r="DA165" s="136">
        <f t="shared" si="210"/>
        <v>464</v>
      </c>
      <c r="DB165" s="136">
        <f>ROUND(cabinets_db!MI165/Prices!$B$27,0)</f>
        <v>494</v>
      </c>
      <c r="DC165" s="136">
        <f t="shared" si="211"/>
        <v>494</v>
      </c>
      <c r="DD165" s="136">
        <f>ROUND(cabinets_db!MK165/Prices!$B$27,0)</f>
        <v>598</v>
      </c>
      <c r="DE165" s="138">
        <f t="shared" si="212"/>
        <v>598</v>
      </c>
      <c r="DK165" s="136">
        <f t="shared" si="213"/>
        <v>323</v>
      </c>
      <c r="DL165" s="136">
        <f t="shared" si="214"/>
        <v>323</v>
      </c>
      <c r="DM165" s="136">
        <f t="shared" si="215"/>
        <v>368</v>
      </c>
      <c r="DN165" s="136">
        <f t="shared" si="216"/>
        <v>368</v>
      </c>
      <c r="DO165" s="136">
        <f t="shared" si="217"/>
        <v>383</v>
      </c>
      <c r="DP165" s="136">
        <f t="shared" si="218"/>
        <v>383</v>
      </c>
      <c r="DQ165" s="136">
        <f t="shared" si="219"/>
        <v>412</v>
      </c>
      <c r="DR165" s="136">
        <f t="shared" si="220"/>
        <v>412</v>
      </c>
      <c r="DS165" s="136">
        <f t="shared" si="221"/>
        <v>427</v>
      </c>
      <c r="DT165" s="136">
        <f t="shared" si="222"/>
        <v>427</v>
      </c>
      <c r="DU165" s="136">
        <f t="shared" si="223"/>
        <v>464</v>
      </c>
      <c r="DV165" s="136">
        <f t="shared" si="224"/>
        <v>464</v>
      </c>
      <c r="DW165" s="136">
        <f t="shared" si="225"/>
        <v>494</v>
      </c>
      <c r="DX165" s="136">
        <f t="shared" si="226"/>
        <v>494</v>
      </c>
      <c r="DY165" s="136">
        <f t="shared" si="227"/>
        <v>598</v>
      </c>
      <c r="DZ165" s="138">
        <f t="shared" si="228"/>
        <v>598</v>
      </c>
      <c r="EP165" s="73">
        <f t="shared" si="229"/>
        <v>6.25</v>
      </c>
      <c r="EQ165" s="128">
        <v>5</v>
      </c>
      <c r="ER165" s="129">
        <v>20</v>
      </c>
      <c r="ES165" s="73">
        <v>30</v>
      </c>
      <c r="ET165" s="73">
        <f t="shared" si="230"/>
        <v>2.5</v>
      </c>
      <c r="EU165" s="130">
        <f t="shared" si="231"/>
        <v>6.25</v>
      </c>
      <c r="EV165" s="55"/>
      <c r="EW165" s="75">
        <v>4</v>
      </c>
      <c r="EY165" s="75">
        <v>20</v>
      </c>
      <c r="EZ165" s="77">
        <f>(EY165*1.2)*(Prices!$B$5/32)</f>
        <v>30</v>
      </c>
      <c r="FA165" s="82">
        <f>(EY165*1.3)*(Prices!$B$4/32)</f>
        <v>65</v>
      </c>
      <c r="FB165" s="82">
        <f>(EV165*Prices!$B$2)+(EW165*Prices!$B$3)</f>
        <v>16.2</v>
      </c>
      <c r="FC165" s="79">
        <f>EU165*Prices!$B$9</f>
        <v>37.5</v>
      </c>
      <c r="FD165" s="80">
        <f t="shared" si="232"/>
        <v>148.69999999999999</v>
      </c>
      <c r="FE165" s="80">
        <f>EU165*Prices!$B$10</f>
        <v>56.25</v>
      </c>
      <c r="FF165" s="80">
        <f t="shared" si="233"/>
        <v>167.45</v>
      </c>
      <c r="FG165" s="80">
        <f>EU165*Prices!$B$11</f>
        <v>62.5</v>
      </c>
      <c r="FH165" s="80">
        <f t="shared" si="234"/>
        <v>173.7</v>
      </c>
      <c r="FI165" s="80">
        <f>EU165*Prices!$B$12</f>
        <v>75</v>
      </c>
      <c r="FJ165" s="80">
        <f t="shared" si="235"/>
        <v>186.2</v>
      </c>
      <c r="FK165" s="80">
        <f>EU165*Prices!$B$13</f>
        <v>81.25</v>
      </c>
      <c r="FL165" s="80">
        <f t="shared" si="236"/>
        <v>192.45</v>
      </c>
      <c r="FM165" s="80">
        <f>EU165*Prices!$B$14</f>
        <v>96.875</v>
      </c>
      <c r="FN165" s="80">
        <f t="shared" si="237"/>
        <v>208.07499999999999</v>
      </c>
      <c r="FO165" s="80">
        <f>EU165*Prices!$B$15</f>
        <v>109.375</v>
      </c>
      <c r="FP165" s="80">
        <f t="shared" si="238"/>
        <v>220.57499999999999</v>
      </c>
      <c r="FQ165" s="80">
        <f>EU165*Prices!$B$16</f>
        <v>153.125</v>
      </c>
      <c r="FR165" s="80">
        <f t="shared" si="239"/>
        <v>264.32499999999999</v>
      </c>
      <c r="FS165" s="80">
        <f>EU165*Prices!$B$17</f>
        <v>0</v>
      </c>
      <c r="FT165" s="80"/>
      <c r="FU165" s="80"/>
      <c r="FV165" s="80"/>
      <c r="FW165" s="80"/>
      <c r="FX165" s="80"/>
      <c r="FY165" s="80"/>
      <c r="FZ165" s="80"/>
      <c r="GA165" s="80"/>
      <c r="GB165" s="80"/>
      <c r="GC165" s="80"/>
      <c r="GD165" s="80"/>
      <c r="GE165" s="80"/>
      <c r="GF165" s="80"/>
      <c r="GG165" s="80"/>
      <c r="GH165" s="80"/>
      <c r="GI165"/>
      <c r="GJ165"/>
      <c r="GK165"/>
      <c r="GL165"/>
      <c r="GM165"/>
      <c r="GN165"/>
      <c r="GO165"/>
      <c r="GP165" s="73">
        <f t="shared" si="240"/>
        <v>6.25</v>
      </c>
      <c r="GQ165" s="128">
        <v>5</v>
      </c>
      <c r="GR165" s="129">
        <v>20</v>
      </c>
      <c r="GS165" s="73">
        <v>30</v>
      </c>
      <c r="GT165" s="73">
        <f t="shared" si="241"/>
        <v>2.5</v>
      </c>
      <c r="GU165" s="130">
        <f t="shared" si="242"/>
        <v>6.25</v>
      </c>
      <c r="GW165" s="75">
        <v>4</v>
      </c>
      <c r="GX165" s="76"/>
      <c r="GY165" s="75">
        <v>20</v>
      </c>
      <c r="GZ165" s="77">
        <f>(GY165*1.2)*(Prices!$B$5/32)</f>
        <v>30</v>
      </c>
      <c r="HA165" s="82">
        <f>(GY165*1.3)*(Prices!$C$4/32)</f>
        <v>52</v>
      </c>
      <c r="HB165" s="82">
        <f>(GV165*Prices!$B$2)+(GW165*Prices!$B$3)</f>
        <v>16.2</v>
      </c>
      <c r="HC165" s="79">
        <f>GU165*Prices!$B$9</f>
        <v>37.5</v>
      </c>
      <c r="HD165" s="80">
        <f t="shared" si="243"/>
        <v>135.69999999999999</v>
      </c>
      <c r="HE165" s="80">
        <f>GU165*Prices!$B$10</f>
        <v>56.25</v>
      </c>
      <c r="HF165" s="80">
        <f t="shared" si="244"/>
        <v>154.44999999999999</v>
      </c>
      <c r="HG165" s="80">
        <f>GU165*Prices!$B$11</f>
        <v>62.5</v>
      </c>
      <c r="HH165" s="80">
        <f t="shared" si="245"/>
        <v>160.69999999999999</v>
      </c>
      <c r="HI165" s="80">
        <f>GU165*Prices!$B$12</f>
        <v>75</v>
      </c>
      <c r="HJ165" s="80">
        <f t="shared" si="246"/>
        <v>173.2</v>
      </c>
      <c r="HK165" s="80">
        <f>GU165*Prices!$B$13</f>
        <v>81.25</v>
      </c>
      <c r="HL165" s="80">
        <f t="shared" si="247"/>
        <v>179.45</v>
      </c>
      <c r="HM165" s="80">
        <f>GU165*Prices!$B$14</f>
        <v>96.875</v>
      </c>
      <c r="HN165" s="80">
        <f t="shared" si="248"/>
        <v>195.07499999999999</v>
      </c>
      <c r="HO165" s="80">
        <f>GU165*Prices!$B$15</f>
        <v>109.375</v>
      </c>
      <c r="HP165" s="80">
        <f t="shared" si="249"/>
        <v>207.57499999999999</v>
      </c>
      <c r="HQ165" s="80">
        <f>GU165*Prices!$B$16</f>
        <v>153.125</v>
      </c>
      <c r="HR165" s="80">
        <f t="shared" si="250"/>
        <v>251.32499999999999</v>
      </c>
      <c r="HS165" s="80">
        <f>GU165*Prices!$B$17</f>
        <v>0</v>
      </c>
      <c r="HT165" s="80"/>
      <c r="HU165" s="80"/>
      <c r="HV165" s="80"/>
      <c r="HW165" s="80"/>
      <c r="HX165" s="80"/>
      <c r="HY165" s="80"/>
      <c r="HZ165" s="80"/>
      <c r="IA165" s="80"/>
      <c r="IB165" s="80"/>
      <c r="IC165" s="80"/>
      <c r="ID165" s="80"/>
      <c r="IE165" s="80"/>
      <c r="IF165" s="80"/>
      <c r="IG165" s="80"/>
      <c r="IH165" s="80"/>
      <c r="II165"/>
      <c r="IJ165"/>
      <c r="IK165"/>
      <c r="IL165"/>
      <c r="IM165"/>
      <c r="IN165"/>
      <c r="IO165"/>
      <c r="IP165"/>
      <c r="IQ165" s="73">
        <f t="shared" si="251"/>
        <v>6.25</v>
      </c>
      <c r="IR165" s="128">
        <v>5</v>
      </c>
      <c r="IS165" s="129">
        <v>20</v>
      </c>
      <c r="IT165" s="73">
        <v>30</v>
      </c>
      <c r="IU165" s="73">
        <f t="shared" si="252"/>
        <v>2.5</v>
      </c>
      <c r="IV165" s="130">
        <f t="shared" si="253"/>
        <v>6.25</v>
      </c>
      <c r="IX165" s="75">
        <v>4</v>
      </c>
      <c r="IY165" s="76"/>
      <c r="IZ165" s="75">
        <v>20</v>
      </c>
      <c r="JA165" s="77">
        <f>(IZ165*1.2)*(Prices!$B$5/32)</f>
        <v>30</v>
      </c>
      <c r="JB165" s="82">
        <f>(IZ165*1.3)*(Prices!$B$4/32)</f>
        <v>65</v>
      </c>
      <c r="JC165" s="82">
        <f>(IW165*Prices!$B$2)+(IX165*Prices!$B$3)</f>
        <v>16.2</v>
      </c>
      <c r="JD165" s="79">
        <f>IV165*Prices!$B$9</f>
        <v>37.5</v>
      </c>
      <c r="JE165" s="80">
        <f t="shared" si="254"/>
        <v>148.69999999999999</v>
      </c>
      <c r="JF165" s="80">
        <f>IV165*Prices!$B$10</f>
        <v>56.25</v>
      </c>
      <c r="JG165" s="80">
        <f t="shared" si="255"/>
        <v>167.45</v>
      </c>
      <c r="JH165" s="80">
        <f>IV165*Prices!$B$11</f>
        <v>62.5</v>
      </c>
      <c r="JI165" s="80">
        <f t="shared" si="256"/>
        <v>173.7</v>
      </c>
      <c r="JJ165" s="80">
        <f>IV165*Prices!$B$12</f>
        <v>75</v>
      </c>
      <c r="JK165" s="80">
        <f t="shared" si="257"/>
        <v>186.2</v>
      </c>
      <c r="JL165" s="80">
        <f>IV165*Prices!$B$13</f>
        <v>81.25</v>
      </c>
      <c r="JM165" s="80">
        <f t="shared" si="258"/>
        <v>192.45</v>
      </c>
      <c r="JN165" s="80">
        <f>IV165*Prices!$B$14</f>
        <v>96.875</v>
      </c>
      <c r="JO165" s="80">
        <f t="shared" si="259"/>
        <v>208.07499999999999</v>
      </c>
      <c r="JP165" s="80">
        <f>IV165*Prices!$B$15</f>
        <v>109.375</v>
      </c>
      <c r="JQ165" s="80">
        <f t="shared" si="260"/>
        <v>220.57499999999999</v>
      </c>
      <c r="JR165" s="80">
        <f>IV165*Prices!$B$16</f>
        <v>153.125</v>
      </c>
      <c r="JS165" s="80">
        <f t="shared" si="261"/>
        <v>264.32499999999999</v>
      </c>
      <c r="JT165" s="80">
        <f>IV165*Prices!$B$17</f>
        <v>0</v>
      </c>
      <c r="JU165" s="80"/>
      <c r="JV165" s="80"/>
      <c r="JW165" s="80"/>
      <c r="JX165" s="80"/>
      <c r="JY165" s="80"/>
      <c r="JZ165" s="80"/>
      <c r="KA165" s="80"/>
      <c r="KB165" s="80"/>
      <c r="KC165" s="80"/>
      <c r="KD165" s="80"/>
      <c r="KE165" s="80"/>
      <c r="KF165" s="80"/>
      <c r="KG165" s="80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 s="197">
        <v>0</v>
      </c>
      <c r="LB165" s="200">
        <v>0</v>
      </c>
      <c r="LC165" s="82">
        <f>(44+(cabinets_db!IR165*2-2))*0.58</f>
        <v>30.159999999999997</v>
      </c>
      <c r="LD165" s="82">
        <f>(44+(cabinets_db!IR165*2-2))*0.77</f>
        <v>40.04</v>
      </c>
      <c r="LE165" s="82">
        <f>3*(cabinets_db!IR165*22/144)</f>
        <v>2.2916666666666665</v>
      </c>
      <c r="LF165" s="82">
        <f t="shared" si="262"/>
        <v>27.868333333333329</v>
      </c>
      <c r="LG165" s="80">
        <f t="shared" si="263"/>
        <v>37.748333333333335</v>
      </c>
      <c r="LH165" s="234">
        <f t="shared" si="264"/>
        <v>0</v>
      </c>
      <c r="LI165" s="73">
        <f>cabinets_db!LL165*30/144</f>
        <v>6.25</v>
      </c>
      <c r="LJ165" s="128"/>
      <c r="LK165" s="129">
        <v>20</v>
      </c>
      <c r="LL165" s="73">
        <v>30</v>
      </c>
      <c r="LM165" s="73">
        <f t="shared" si="265"/>
        <v>2.5</v>
      </c>
      <c r="LN165" s="130">
        <f t="shared" si="266"/>
        <v>6.25</v>
      </c>
      <c r="LP165" s="75">
        <v>4</v>
      </c>
      <c r="LQ165" s="76"/>
      <c r="LR165" s="75">
        <v>20</v>
      </c>
      <c r="LS165" s="77">
        <f>(LR165*1.2)*(Prices!$B$5/32)</f>
        <v>30</v>
      </c>
      <c r="LT165" s="82">
        <f>(LR165*1.3)*(Prices!$C$4/32)</f>
        <v>52</v>
      </c>
      <c r="LU165" s="82">
        <f>(LO165*Prices!$B$2)+(LP165*Prices!$B$3)</f>
        <v>16.2</v>
      </c>
      <c r="LV165" s="79">
        <f>LN165*Prices!$B$9</f>
        <v>37.5</v>
      </c>
      <c r="LW165" s="80">
        <f t="shared" si="267"/>
        <v>135.69999999999999</v>
      </c>
      <c r="LX165" s="80">
        <f>LN165*Prices!$B$10</f>
        <v>56.25</v>
      </c>
      <c r="LY165" s="80">
        <f t="shared" si="268"/>
        <v>154.44999999999999</v>
      </c>
      <c r="LZ165" s="80">
        <f>LN165*Prices!$B$11</f>
        <v>62.5</v>
      </c>
      <c r="MA165" s="80">
        <f t="shared" si="269"/>
        <v>160.69999999999999</v>
      </c>
      <c r="MB165" s="80">
        <f>LN165*Prices!$B$12</f>
        <v>75</v>
      </c>
      <c r="MC165" s="80">
        <f t="shared" si="270"/>
        <v>173.2</v>
      </c>
      <c r="MD165" s="80">
        <f>LN165*Prices!$B$13</f>
        <v>81.25</v>
      </c>
      <c r="ME165" s="80">
        <f t="shared" si="271"/>
        <v>179.45</v>
      </c>
      <c r="MF165" s="80">
        <f>LN165*Prices!$B$14</f>
        <v>96.875</v>
      </c>
      <c r="MG165" s="80">
        <f t="shared" si="272"/>
        <v>195.07499999999999</v>
      </c>
      <c r="MH165" s="80">
        <f>LN165*Prices!$B$15</f>
        <v>109.375</v>
      </c>
      <c r="MI165" s="80">
        <f t="shared" si="273"/>
        <v>207.57499999999999</v>
      </c>
      <c r="MJ165" s="80">
        <f>LN165*Prices!$B$16</f>
        <v>153.125</v>
      </c>
      <c r="MK165" s="80">
        <f t="shared" si="274"/>
        <v>251.32499999999999</v>
      </c>
      <c r="ML165" s="80">
        <f>LN165*Prices!$B$17</f>
        <v>0</v>
      </c>
      <c r="MM165" s="80"/>
      <c r="MN165" s="80"/>
      <c r="MO165" s="80"/>
      <c r="MP165" s="80"/>
      <c r="MQ165" s="80"/>
      <c r="MR165" s="80"/>
      <c r="MS165" s="80"/>
      <c r="MT165" s="80"/>
      <c r="MU165" s="80"/>
      <c r="MV165" s="80"/>
      <c r="MW165" s="80"/>
      <c r="MX165" s="80"/>
      <c r="MY165" s="80"/>
      <c r="MZ165" s="80"/>
      <c r="NA165" s="80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</row>
    <row r="166" spans="1:449" ht="18" customHeight="1" x14ac:dyDescent="0.25">
      <c r="A166" s="131" t="s">
        <v>278</v>
      </c>
      <c r="B166" s="132" t="s">
        <v>268</v>
      </c>
      <c r="C166" s="133" t="str">
        <f t="shared" si="275"/>
        <v>Wall &amp; Tall Cab: 2 Doors-30H (Door 31 1/2")  (31" to 33")</v>
      </c>
      <c r="D166" s="70" t="s">
        <v>275</v>
      </c>
      <c r="E166" s="134" t="s">
        <v>111</v>
      </c>
      <c r="F166" s="322" t="s">
        <v>278</v>
      </c>
      <c r="G166" s="320">
        <f>ROUND(cabinets_db!FD166/Prices!$B$27,0)</f>
        <v>380</v>
      </c>
      <c r="H166" s="136">
        <f t="shared" si="276"/>
        <v>380</v>
      </c>
      <c r="I166" s="135">
        <f>ROUND(cabinets_db!FF166/Prices!$B$27,0)</f>
        <v>429</v>
      </c>
      <c r="J166" s="136">
        <f t="shared" si="168"/>
        <v>429</v>
      </c>
      <c r="K166" s="135">
        <f>ROUND(cabinets_db!FH166/Prices!$B$27,0)</f>
        <v>445</v>
      </c>
      <c r="L166" s="136">
        <f t="shared" si="169"/>
        <v>445</v>
      </c>
      <c r="M166" s="135">
        <f>ROUND(cabinets_db!FJ166/Prices!$B$27,0)</f>
        <v>478</v>
      </c>
      <c r="N166" s="136">
        <f t="shared" si="170"/>
        <v>478</v>
      </c>
      <c r="O166" s="135">
        <f>ROUND(cabinets_db!FL166/Prices!$B$27,0)</f>
        <v>495</v>
      </c>
      <c r="P166" s="136">
        <f t="shared" si="171"/>
        <v>495</v>
      </c>
      <c r="Q166" s="135">
        <f>ROUND(cabinets_db!FN166/Prices!$B$27,0)</f>
        <v>535</v>
      </c>
      <c r="R166" s="136">
        <f t="shared" si="172"/>
        <v>535</v>
      </c>
      <c r="S166" s="135">
        <f>ROUND(cabinets_db!FP166/Prices!$B$27,0)</f>
        <v>568</v>
      </c>
      <c r="T166" s="136">
        <f t="shared" si="173"/>
        <v>568</v>
      </c>
      <c r="U166" s="135">
        <f>ROUND(cabinets_db!FR166/Prices!$B$27,0)</f>
        <v>683</v>
      </c>
      <c r="V166" s="136">
        <f t="shared" si="174"/>
        <v>683</v>
      </c>
      <c r="W166" s="137"/>
      <c r="X166" s="137"/>
      <c r="Y166" s="137"/>
      <c r="Z166" s="137"/>
      <c r="AA166" s="137"/>
      <c r="AB166" s="136">
        <f>ROUND(cabinets_db!HD166/Prices!$B$27,0)</f>
        <v>347</v>
      </c>
      <c r="AC166" s="136">
        <f t="shared" si="175"/>
        <v>347</v>
      </c>
      <c r="AD166" s="136">
        <f>ROUND(cabinets_db!HF166/Prices!$B$27,0)</f>
        <v>396</v>
      </c>
      <c r="AE166" s="136">
        <f t="shared" si="176"/>
        <v>396</v>
      </c>
      <c r="AF166" s="136">
        <f>ROUND(cabinets_db!HH166/Prices!$B$27,0)</f>
        <v>412</v>
      </c>
      <c r="AG166" s="136">
        <f t="shared" si="177"/>
        <v>412</v>
      </c>
      <c r="AH166" s="136">
        <f>ROUND(cabinets_db!HJ166/Prices!$B$27,0)</f>
        <v>445</v>
      </c>
      <c r="AI166" s="136">
        <f t="shared" si="178"/>
        <v>445</v>
      </c>
      <c r="AJ166" s="136">
        <f>ROUND(cabinets_db!HL166/Prices!$B$27,0)</f>
        <v>461</v>
      </c>
      <c r="AK166" s="136">
        <f t="shared" si="179"/>
        <v>461</v>
      </c>
      <c r="AL166" s="136">
        <f>ROUND(cabinets_db!HN166/Prices!$B$27,0)</f>
        <v>502</v>
      </c>
      <c r="AM166" s="136">
        <f t="shared" si="180"/>
        <v>502</v>
      </c>
      <c r="AN166" s="136">
        <f>ROUND(cabinets_db!HP166/Prices!$B$27,0)</f>
        <v>535</v>
      </c>
      <c r="AO166" s="136">
        <f t="shared" si="181"/>
        <v>535</v>
      </c>
      <c r="AP166" s="136">
        <f>ROUND(cabinets_db!HR166/Prices!$B$27,0)</f>
        <v>649</v>
      </c>
      <c r="AQ166" s="138">
        <f t="shared" si="182"/>
        <v>649</v>
      </c>
      <c r="AW166" s="136">
        <f t="shared" si="183"/>
        <v>347</v>
      </c>
      <c r="AX166" s="136">
        <f t="shared" si="184"/>
        <v>347</v>
      </c>
      <c r="AY166" s="136">
        <f t="shared" si="185"/>
        <v>396</v>
      </c>
      <c r="AZ166" s="136">
        <f t="shared" si="186"/>
        <v>396</v>
      </c>
      <c r="BA166" s="136">
        <f t="shared" si="187"/>
        <v>412</v>
      </c>
      <c r="BB166" s="136">
        <f t="shared" si="188"/>
        <v>412</v>
      </c>
      <c r="BC166" s="136">
        <f t="shared" si="189"/>
        <v>445</v>
      </c>
      <c r="BD166" s="136">
        <f t="shared" si="190"/>
        <v>445</v>
      </c>
      <c r="BE166" s="136">
        <f t="shared" si="191"/>
        <v>461</v>
      </c>
      <c r="BF166" s="136">
        <f t="shared" si="192"/>
        <v>461</v>
      </c>
      <c r="BG166" s="136">
        <f t="shared" si="193"/>
        <v>502</v>
      </c>
      <c r="BH166" s="136">
        <f t="shared" si="194"/>
        <v>502</v>
      </c>
      <c r="BI166" s="136">
        <f t="shared" si="195"/>
        <v>535</v>
      </c>
      <c r="BJ166" s="136">
        <f t="shared" si="196"/>
        <v>535</v>
      </c>
      <c r="BK166" s="136">
        <f t="shared" si="197"/>
        <v>649</v>
      </c>
      <c r="BL166" s="138">
        <f t="shared" si="198"/>
        <v>649</v>
      </c>
      <c r="BU166" s="135">
        <f>ROUND(cabinets_db!JE166/Prices!$B$27,0)</f>
        <v>380</v>
      </c>
      <c r="BV166" s="136">
        <f t="shared" si="277"/>
        <v>380</v>
      </c>
      <c r="BW166" s="135">
        <f>ROUND(cabinets_db!JG166/Prices!$B$27,0)</f>
        <v>429</v>
      </c>
      <c r="BX166" s="136">
        <f t="shared" si="199"/>
        <v>429</v>
      </c>
      <c r="BY166" s="135">
        <f>ROUND(cabinets_db!JI166/Prices!$B$27,0)</f>
        <v>445</v>
      </c>
      <c r="BZ166" s="136">
        <f t="shared" si="200"/>
        <v>445</v>
      </c>
      <c r="CA166" s="135">
        <f>ROUND(cabinets_db!JK166/Prices!$B$27,0)</f>
        <v>478</v>
      </c>
      <c r="CB166" s="136">
        <f t="shared" si="201"/>
        <v>478</v>
      </c>
      <c r="CC166" s="135">
        <f>ROUND(cabinets_db!JM166/Prices!$B$27,0)</f>
        <v>495</v>
      </c>
      <c r="CD166" s="136">
        <f t="shared" si="202"/>
        <v>495</v>
      </c>
      <c r="CE166" s="135">
        <f>ROUND(cabinets_db!JO166/Prices!$B$27,0)</f>
        <v>535</v>
      </c>
      <c r="CF166" s="136">
        <f t="shared" si="203"/>
        <v>535</v>
      </c>
      <c r="CG166" s="135">
        <f>ROUND(cabinets_db!JQ166/Prices!$B$27,0)</f>
        <v>568</v>
      </c>
      <c r="CH166" s="136">
        <f t="shared" si="204"/>
        <v>568</v>
      </c>
      <c r="CI166" s="135">
        <f>ROUND(cabinets_db!JS166/Prices!$B$27,0)</f>
        <v>683</v>
      </c>
      <c r="CJ166" s="136">
        <f t="shared" si="205"/>
        <v>683</v>
      </c>
      <c r="CK166" s="137"/>
      <c r="CL166" s="137"/>
      <c r="CM166" s="137"/>
      <c r="CN166" s="137"/>
      <c r="CO166" s="137"/>
      <c r="CP166" s="136">
        <f>ROUND(cabinets_db!LW166/Prices!$B$27,0)</f>
        <v>347</v>
      </c>
      <c r="CQ166" s="136">
        <f t="shared" si="278"/>
        <v>347</v>
      </c>
      <c r="CR166" s="136">
        <f>ROUND(cabinets_db!LY166/Prices!$B$27,0)</f>
        <v>396</v>
      </c>
      <c r="CS166" s="136">
        <f t="shared" si="206"/>
        <v>396</v>
      </c>
      <c r="CT166" s="136">
        <f>ROUND(cabinets_db!MA166/Prices!$B$27,0)</f>
        <v>412</v>
      </c>
      <c r="CU166" s="136">
        <f t="shared" si="207"/>
        <v>412</v>
      </c>
      <c r="CV166" s="136">
        <f>ROUND(cabinets_db!MC166/Prices!$B$27,0)</f>
        <v>445</v>
      </c>
      <c r="CW166" s="136">
        <f t="shared" si="208"/>
        <v>445</v>
      </c>
      <c r="CX166" s="136">
        <f>ROUND(cabinets_db!ME166/Prices!$B$27,0)</f>
        <v>461</v>
      </c>
      <c r="CY166" s="136">
        <f t="shared" si="209"/>
        <v>461</v>
      </c>
      <c r="CZ166" s="136">
        <f>ROUND(cabinets_db!MG166/Prices!$B$27,0)</f>
        <v>502</v>
      </c>
      <c r="DA166" s="136">
        <f t="shared" si="210"/>
        <v>502</v>
      </c>
      <c r="DB166" s="136">
        <f>ROUND(cabinets_db!MI166/Prices!$B$27,0)</f>
        <v>535</v>
      </c>
      <c r="DC166" s="136">
        <f t="shared" si="211"/>
        <v>535</v>
      </c>
      <c r="DD166" s="136">
        <f>ROUND(cabinets_db!MK166/Prices!$B$27,0)</f>
        <v>649</v>
      </c>
      <c r="DE166" s="138">
        <f t="shared" si="212"/>
        <v>649</v>
      </c>
      <c r="DK166" s="136">
        <f t="shared" si="213"/>
        <v>347</v>
      </c>
      <c r="DL166" s="136">
        <f t="shared" si="214"/>
        <v>347</v>
      </c>
      <c r="DM166" s="136">
        <f t="shared" si="215"/>
        <v>396</v>
      </c>
      <c r="DN166" s="136">
        <f t="shared" si="216"/>
        <v>396</v>
      </c>
      <c r="DO166" s="136">
        <f t="shared" si="217"/>
        <v>412</v>
      </c>
      <c r="DP166" s="136">
        <f t="shared" si="218"/>
        <v>412</v>
      </c>
      <c r="DQ166" s="136">
        <f t="shared" si="219"/>
        <v>445</v>
      </c>
      <c r="DR166" s="136">
        <f t="shared" si="220"/>
        <v>445</v>
      </c>
      <c r="DS166" s="136">
        <f t="shared" si="221"/>
        <v>461</v>
      </c>
      <c r="DT166" s="136">
        <f t="shared" si="222"/>
        <v>461</v>
      </c>
      <c r="DU166" s="136">
        <f t="shared" si="223"/>
        <v>502</v>
      </c>
      <c r="DV166" s="136">
        <f t="shared" si="224"/>
        <v>502</v>
      </c>
      <c r="DW166" s="136">
        <f t="shared" si="225"/>
        <v>535</v>
      </c>
      <c r="DX166" s="136">
        <f t="shared" si="226"/>
        <v>535</v>
      </c>
      <c r="DY166" s="136">
        <f t="shared" si="227"/>
        <v>649</v>
      </c>
      <c r="DZ166" s="138">
        <f t="shared" si="228"/>
        <v>649</v>
      </c>
      <c r="EP166" s="73">
        <f t="shared" si="229"/>
        <v>6.875</v>
      </c>
      <c r="EQ166" s="128">
        <v>5</v>
      </c>
      <c r="ER166" s="129">
        <v>21.5</v>
      </c>
      <c r="ES166" s="73">
        <v>33</v>
      </c>
      <c r="ET166" s="73">
        <f t="shared" si="230"/>
        <v>2.75</v>
      </c>
      <c r="EU166" s="130">
        <f t="shared" si="231"/>
        <v>6.875</v>
      </c>
      <c r="EV166" s="55"/>
      <c r="EW166" s="75">
        <v>4</v>
      </c>
      <c r="EY166" s="75">
        <v>21.5</v>
      </c>
      <c r="EZ166" s="77">
        <f>(EY166*1.2)*(Prices!$B$5/32)</f>
        <v>32.25</v>
      </c>
      <c r="FA166" s="82">
        <f>(EY166*1.3)*(Prices!$B$4/32)</f>
        <v>69.875</v>
      </c>
      <c r="FB166" s="82">
        <f>(EV166*Prices!$B$2)+(EW166*Prices!$B$3)</f>
        <v>16.2</v>
      </c>
      <c r="FC166" s="79">
        <f>EU166*Prices!$B$9</f>
        <v>41.25</v>
      </c>
      <c r="FD166" s="80">
        <f t="shared" si="232"/>
        <v>159.57499999999999</v>
      </c>
      <c r="FE166" s="80">
        <f>EU166*Prices!$B$10</f>
        <v>61.875</v>
      </c>
      <c r="FF166" s="80">
        <f t="shared" si="233"/>
        <v>180.2</v>
      </c>
      <c r="FG166" s="80">
        <f>EU166*Prices!$B$11</f>
        <v>68.75</v>
      </c>
      <c r="FH166" s="80">
        <f t="shared" si="234"/>
        <v>187.07499999999999</v>
      </c>
      <c r="FI166" s="80">
        <f>EU166*Prices!$B$12</f>
        <v>82.5</v>
      </c>
      <c r="FJ166" s="80">
        <f t="shared" si="235"/>
        <v>200.82499999999999</v>
      </c>
      <c r="FK166" s="80">
        <f>EU166*Prices!$B$13</f>
        <v>89.375</v>
      </c>
      <c r="FL166" s="80">
        <f t="shared" si="236"/>
        <v>207.7</v>
      </c>
      <c r="FM166" s="80">
        <f>EU166*Prices!$B$14</f>
        <v>106.5625</v>
      </c>
      <c r="FN166" s="80">
        <f t="shared" si="237"/>
        <v>224.88749999999999</v>
      </c>
      <c r="FO166" s="80">
        <f>EU166*Prices!$B$15</f>
        <v>120.3125</v>
      </c>
      <c r="FP166" s="80">
        <f t="shared" si="238"/>
        <v>238.63749999999999</v>
      </c>
      <c r="FQ166" s="80">
        <f>EU166*Prices!$B$16</f>
        <v>168.4375</v>
      </c>
      <c r="FR166" s="80">
        <f t="shared" si="239"/>
        <v>286.76249999999999</v>
      </c>
      <c r="FS166" s="80">
        <f>EU166*Prices!$B$17</f>
        <v>0</v>
      </c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/>
      <c r="GJ166"/>
      <c r="GK166"/>
      <c r="GL166"/>
      <c r="GM166"/>
      <c r="GN166"/>
      <c r="GO166"/>
      <c r="GP166" s="73">
        <f t="shared" si="240"/>
        <v>6.875</v>
      </c>
      <c r="GQ166" s="128">
        <v>5</v>
      </c>
      <c r="GR166" s="129">
        <v>21.5</v>
      </c>
      <c r="GS166" s="73">
        <v>33</v>
      </c>
      <c r="GT166" s="73">
        <f t="shared" si="241"/>
        <v>2.75</v>
      </c>
      <c r="GU166" s="130">
        <f t="shared" si="242"/>
        <v>6.875</v>
      </c>
      <c r="GW166" s="75">
        <v>4</v>
      </c>
      <c r="GX166" s="76"/>
      <c r="GY166" s="75">
        <v>21.5</v>
      </c>
      <c r="GZ166" s="77">
        <f>(GY166*1.2)*(Prices!$B$5/32)</f>
        <v>32.25</v>
      </c>
      <c r="HA166" s="82">
        <f>(GY166*1.3)*(Prices!$C$4/32)</f>
        <v>55.9</v>
      </c>
      <c r="HB166" s="82">
        <f>(GV166*Prices!$B$2)+(GW166*Prices!$B$3)</f>
        <v>16.2</v>
      </c>
      <c r="HC166" s="79">
        <f>GU166*Prices!$B$9</f>
        <v>41.25</v>
      </c>
      <c r="HD166" s="80">
        <f t="shared" si="243"/>
        <v>145.6</v>
      </c>
      <c r="HE166" s="80">
        <f>GU166*Prices!$B$10</f>
        <v>61.875</v>
      </c>
      <c r="HF166" s="80">
        <f t="shared" si="244"/>
        <v>166.22499999999999</v>
      </c>
      <c r="HG166" s="80">
        <f>GU166*Prices!$B$11</f>
        <v>68.75</v>
      </c>
      <c r="HH166" s="80">
        <f t="shared" si="245"/>
        <v>173.1</v>
      </c>
      <c r="HI166" s="80">
        <f>GU166*Prices!$B$12</f>
        <v>82.5</v>
      </c>
      <c r="HJ166" s="80">
        <f t="shared" si="246"/>
        <v>186.85</v>
      </c>
      <c r="HK166" s="80">
        <f>GU166*Prices!$B$13</f>
        <v>89.375</v>
      </c>
      <c r="HL166" s="80">
        <f t="shared" si="247"/>
        <v>193.72499999999999</v>
      </c>
      <c r="HM166" s="80">
        <f>GU166*Prices!$B$14</f>
        <v>106.5625</v>
      </c>
      <c r="HN166" s="80">
        <f t="shared" si="248"/>
        <v>210.91249999999999</v>
      </c>
      <c r="HO166" s="80">
        <f>GU166*Prices!$B$15</f>
        <v>120.3125</v>
      </c>
      <c r="HP166" s="80">
        <f t="shared" si="249"/>
        <v>224.66249999999999</v>
      </c>
      <c r="HQ166" s="80">
        <f>GU166*Prices!$B$16</f>
        <v>168.4375</v>
      </c>
      <c r="HR166" s="80">
        <f t="shared" si="250"/>
        <v>272.78750000000002</v>
      </c>
      <c r="HS166" s="80">
        <f>GU166*Prices!$B$17</f>
        <v>0</v>
      </c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/>
      <c r="IJ166"/>
      <c r="IK166"/>
      <c r="IL166"/>
      <c r="IM166"/>
      <c r="IN166"/>
      <c r="IO166"/>
      <c r="IP166"/>
      <c r="IQ166" s="73">
        <f t="shared" si="251"/>
        <v>6.875</v>
      </c>
      <c r="IR166" s="128">
        <v>5</v>
      </c>
      <c r="IS166" s="129">
        <v>21.5</v>
      </c>
      <c r="IT166" s="73">
        <v>33</v>
      </c>
      <c r="IU166" s="73">
        <f t="shared" si="252"/>
        <v>2.75</v>
      </c>
      <c r="IV166" s="130">
        <f t="shared" si="253"/>
        <v>6.875</v>
      </c>
      <c r="IX166" s="75">
        <v>4</v>
      </c>
      <c r="IY166" s="76"/>
      <c r="IZ166" s="75">
        <v>21.5</v>
      </c>
      <c r="JA166" s="77">
        <f>(IZ166*1.2)*(Prices!$B$5/32)</f>
        <v>32.25</v>
      </c>
      <c r="JB166" s="82">
        <f>(IZ166*1.3)*(Prices!$B$4/32)</f>
        <v>69.875</v>
      </c>
      <c r="JC166" s="82">
        <f>(IW166*Prices!$B$2)+(IX166*Prices!$B$3)</f>
        <v>16.2</v>
      </c>
      <c r="JD166" s="79">
        <f>IV166*Prices!$B$9</f>
        <v>41.25</v>
      </c>
      <c r="JE166" s="80">
        <f t="shared" si="254"/>
        <v>159.57499999999999</v>
      </c>
      <c r="JF166" s="80">
        <f>IV166*Prices!$B$10</f>
        <v>61.875</v>
      </c>
      <c r="JG166" s="80">
        <f t="shared" si="255"/>
        <v>180.2</v>
      </c>
      <c r="JH166" s="80">
        <f>IV166*Prices!$B$11</f>
        <v>68.75</v>
      </c>
      <c r="JI166" s="80">
        <f t="shared" si="256"/>
        <v>187.07499999999999</v>
      </c>
      <c r="JJ166" s="80">
        <f>IV166*Prices!$B$12</f>
        <v>82.5</v>
      </c>
      <c r="JK166" s="80">
        <f t="shared" si="257"/>
        <v>200.82499999999999</v>
      </c>
      <c r="JL166" s="80">
        <f>IV166*Prices!$B$13</f>
        <v>89.375</v>
      </c>
      <c r="JM166" s="80">
        <f t="shared" si="258"/>
        <v>207.7</v>
      </c>
      <c r="JN166" s="80">
        <f>IV166*Prices!$B$14</f>
        <v>106.5625</v>
      </c>
      <c r="JO166" s="80">
        <f t="shared" si="259"/>
        <v>224.88749999999999</v>
      </c>
      <c r="JP166" s="80">
        <f>IV166*Prices!$B$15</f>
        <v>120.3125</v>
      </c>
      <c r="JQ166" s="80">
        <f t="shared" si="260"/>
        <v>238.63749999999999</v>
      </c>
      <c r="JR166" s="80">
        <f>IV166*Prices!$B$16</f>
        <v>168.4375</v>
      </c>
      <c r="JS166" s="80">
        <f t="shared" si="261"/>
        <v>286.76249999999999</v>
      </c>
      <c r="JT166" s="80">
        <f>IV166*Prices!$B$17</f>
        <v>0</v>
      </c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 s="197">
        <v>0</v>
      </c>
      <c r="LB166" s="200">
        <v>0</v>
      </c>
      <c r="LC166" s="82">
        <f>(44+(cabinets_db!IR166*2-2))*0.58</f>
        <v>30.159999999999997</v>
      </c>
      <c r="LD166" s="82">
        <f>(44+(cabinets_db!IR166*2-2))*0.77</f>
        <v>40.04</v>
      </c>
      <c r="LE166" s="82">
        <f>3*(cabinets_db!IR166*22/144)</f>
        <v>2.2916666666666665</v>
      </c>
      <c r="LF166" s="82">
        <f t="shared" si="262"/>
        <v>27.868333333333329</v>
      </c>
      <c r="LG166" s="80">
        <f t="shared" si="263"/>
        <v>37.748333333333335</v>
      </c>
      <c r="LH166" s="234">
        <f t="shared" si="264"/>
        <v>0</v>
      </c>
      <c r="LI166" s="73">
        <f>cabinets_db!LL166*30/144</f>
        <v>6.875</v>
      </c>
      <c r="LJ166" s="128"/>
      <c r="LK166" s="129">
        <v>21.5</v>
      </c>
      <c r="LL166" s="73">
        <v>33</v>
      </c>
      <c r="LM166" s="73">
        <f t="shared" si="265"/>
        <v>2.75</v>
      </c>
      <c r="LN166" s="130">
        <f t="shared" si="266"/>
        <v>6.875</v>
      </c>
      <c r="LP166" s="75">
        <v>4</v>
      </c>
      <c r="LQ166" s="76"/>
      <c r="LR166" s="75">
        <v>21.5</v>
      </c>
      <c r="LS166" s="77">
        <f>(LR166*1.2)*(Prices!$B$5/32)</f>
        <v>32.25</v>
      </c>
      <c r="LT166" s="82">
        <f>(LR166*1.3)*(Prices!$C$4/32)</f>
        <v>55.9</v>
      </c>
      <c r="LU166" s="82">
        <f>(LO166*Prices!$B$2)+(LP166*Prices!$B$3)</f>
        <v>16.2</v>
      </c>
      <c r="LV166" s="79">
        <f>LN166*Prices!$B$9</f>
        <v>41.25</v>
      </c>
      <c r="LW166" s="80">
        <f t="shared" si="267"/>
        <v>145.6</v>
      </c>
      <c r="LX166" s="80">
        <f>LN166*Prices!$B$10</f>
        <v>61.875</v>
      </c>
      <c r="LY166" s="80">
        <f t="shared" si="268"/>
        <v>166.22499999999999</v>
      </c>
      <c r="LZ166" s="80">
        <f>LN166*Prices!$B$11</f>
        <v>68.75</v>
      </c>
      <c r="MA166" s="80">
        <f t="shared" si="269"/>
        <v>173.1</v>
      </c>
      <c r="MB166" s="80">
        <f>LN166*Prices!$B$12</f>
        <v>82.5</v>
      </c>
      <c r="MC166" s="80">
        <f t="shared" si="270"/>
        <v>186.85</v>
      </c>
      <c r="MD166" s="80">
        <f>LN166*Prices!$B$13</f>
        <v>89.375</v>
      </c>
      <c r="ME166" s="80">
        <f t="shared" si="271"/>
        <v>193.72499999999999</v>
      </c>
      <c r="MF166" s="80">
        <f>LN166*Prices!$B$14</f>
        <v>106.5625</v>
      </c>
      <c r="MG166" s="80">
        <f t="shared" si="272"/>
        <v>210.91249999999999</v>
      </c>
      <c r="MH166" s="80">
        <f>LN166*Prices!$B$15</f>
        <v>120.3125</v>
      </c>
      <c r="MI166" s="80">
        <f t="shared" si="273"/>
        <v>224.66249999999999</v>
      </c>
      <c r="MJ166" s="80">
        <f>LN166*Prices!$B$16</f>
        <v>168.4375</v>
      </c>
      <c r="MK166" s="80">
        <f t="shared" si="274"/>
        <v>272.78750000000002</v>
      </c>
      <c r="ML166" s="80">
        <f>LN166*Prices!$B$17</f>
        <v>0</v>
      </c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</row>
    <row r="167" spans="1:449" ht="18" customHeight="1" x14ac:dyDescent="0.25">
      <c r="A167" s="131" t="s">
        <v>279</v>
      </c>
      <c r="B167" s="132" t="s">
        <v>268</v>
      </c>
      <c r="C167" s="133" t="str">
        <f t="shared" si="275"/>
        <v>Wall &amp; Tall Cab: 2 Doors-30H (Door 31 1/2")  (34" to 36")</v>
      </c>
      <c r="D167" s="70" t="s">
        <v>275</v>
      </c>
      <c r="E167" s="134" t="s">
        <v>113</v>
      </c>
      <c r="F167" s="322" t="s">
        <v>279</v>
      </c>
      <c r="G167" s="320">
        <f>ROUND(cabinets_db!FD167/Prices!$B$27,0)</f>
        <v>406</v>
      </c>
      <c r="H167" s="136">
        <f t="shared" si="276"/>
        <v>406</v>
      </c>
      <c r="I167" s="135">
        <f>ROUND(cabinets_db!FF167/Prices!$B$27,0)</f>
        <v>459</v>
      </c>
      <c r="J167" s="136">
        <f t="shared" si="168"/>
        <v>459</v>
      </c>
      <c r="K167" s="135">
        <f>ROUND(cabinets_db!FH167/Prices!$B$27,0)</f>
        <v>477</v>
      </c>
      <c r="L167" s="136">
        <f t="shared" si="169"/>
        <v>477</v>
      </c>
      <c r="M167" s="135">
        <f>ROUND(cabinets_db!FJ167/Prices!$B$27,0)</f>
        <v>513</v>
      </c>
      <c r="N167" s="136">
        <f t="shared" si="170"/>
        <v>513</v>
      </c>
      <c r="O167" s="135">
        <f>ROUND(cabinets_db!FL167/Prices!$B$27,0)</f>
        <v>531</v>
      </c>
      <c r="P167" s="136">
        <f t="shared" si="171"/>
        <v>531</v>
      </c>
      <c r="Q167" s="135">
        <f>ROUND(cabinets_db!FN167/Prices!$B$27,0)</f>
        <v>575</v>
      </c>
      <c r="R167" s="136">
        <f t="shared" si="172"/>
        <v>575</v>
      </c>
      <c r="S167" s="135">
        <f>ROUND(cabinets_db!FP167/Prices!$B$27,0)</f>
        <v>611</v>
      </c>
      <c r="T167" s="136">
        <f t="shared" si="173"/>
        <v>611</v>
      </c>
      <c r="U167" s="135">
        <f>ROUND(cabinets_db!FR167/Prices!$B$27,0)</f>
        <v>736</v>
      </c>
      <c r="V167" s="136">
        <f t="shared" si="174"/>
        <v>736</v>
      </c>
      <c r="W167" s="137"/>
      <c r="X167" s="137"/>
      <c r="Y167" s="137"/>
      <c r="Z167" s="137"/>
      <c r="AA167" s="137"/>
      <c r="AB167" s="136">
        <f>ROUND(cabinets_db!HD167/Prices!$B$27,0)</f>
        <v>370</v>
      </c>
      <c r="AC167" s="136">
        <f t="shared" si="175"/>
        <v>370</v>
      </c>
      <c r="AD167" s="136">
        <f>ROUND(cabinets_db!HF167/Prices!$B$27,0)</f>
        <v>424</v>
      </c>
      <c r="AE167" s="136">
        <f t="shared" si="176"/>
        <v>424</v>
      </c>
      <c r="AF167" s="136">
        <f>ROUND(cabinets_db!HH167/Prices!$B$27,0)</f>
        <v>442</v>
      </c>
      <c r="AG167" s="136">
        <f t="shared" si="177"/>
        <v>442</v>
      </c>
      <c r="AH167" s="136">
        <f>ROUND(cabinets_db!HJ167/Prices!$B$27,0)</f>
        <v>477</v>
      </c>
      <c r="AI167" s="136">
        <f t="shared" si="178"/>
        <v>477</v>
      </c>
      <c r="AJ167" s="136">
        <f>ROUND(cabinets_db!HL167/Prices!$B$27,0)</f>
        <v>495</v>
      </c>
      <c r="AK167" s="136">
        <f t="shared" si="179"/>
        <v>495</v>
      </c>
      <c r="AL167" s="136">
        <f>ROUND(cabinets_db!HN167/Prices!$B$27,0)</f>
        <v>540</v>
      </c>
      <c r="AM167" s="136">
        <f t="shared" si="180"/>
        <v>540</v>
      </c>
      <c r="AN167" s="136">
        <f>ROUND(cabinets_db!HP167/Prices!$B$27,0)</f>
        <v>576</v>
      </c>
      <c r="AO167" s="136">
        <f t="shared" si="181"/>
        <v>576</v>
      </c>
      <c r="AP167" s="136">
        <f>ROUND(cabinets_db!HR167/Prices!$B$27,0)</f>
        <v>701</v>
      </c>
      <c r="AQ167" s="138">
        <f t="shared" si="182"/>
        <v>701</v>
      </c>
      <c r="AW167" s="136">
        <f t="shared" si="183"/>
        <v>370</v>
      </c>
      <c r="AX167" s="136">
        <f t="shared" si="184"/>
        <v>370</v>
      </c>
      <c r="AY167" s="136">
        <f t="shared" si="185"/>
        <v>424</v>
      </c>
      <c r="AZ167" s="136">
        <f t="shared" si="186"/>
        <v>424</v>
      </c>
      <c r="BA167" s="136">
        <f t="shared" si="187"/>
        <v>442</v>
      </c>
      <c r="BB167" s="136">
        <f t="shared" si="188"/>
        <v>442</v>
      </c>
      <c r="BC167" s="136">
        <f t="shared" si="189"/>
        <v>477</v>
      </c>
      <c r="BD167" s="136">
        <f t="shared" si="190"/>
        <v>477</v>
      </c>
      <c r="BE167" s="136">
        <f t="shared" si="191"/>
        <v>495</v>
      </c>
      <c r="BF167" s="136">
        <f t="shared" si="192"/>
        <v>495</v>
      </c>
      <c r="BG167" s="136">
        <f t="shared" si="193"/>
        <v>540</v>
      </c>
      <c r="BH167" s="136">
        <f t="shared" si="194"/>
        <v>540</v>
      </c>
      <c r="BI167" s="136">
        <f t="shared" si="195"/>
        <v>576</v>
      </c>
      <c r="BJ167" s="136">
        <f t="shared" si="196"/>
        <v>576</v>
      </c>
      <c r="BK167" s="136">
        <f t="shared" si="197"/>
        <v>701</v>
      </c>
      <c r="BL167" s="138">
        <f t="shared" si="198"/>
        <v>701</v>
      </c>
      <c r="BU167" s="135">
        <f>ROUND(cabinets_db!JE167/Prices!$B$27,0)</f>
        <v>406</v>
      </c>
      <c r="BV167" s="136">
        <f t="shared" si="277"/>
        <v>406</v>
      </c>
      <c r="BW167" s="135">
        <f>ROUND(cabinets_db!JG167/Prices!$B$27,0)</f>
        <v>459</v>
      </c>
      <c r="BX167" s="136">
        <f t="shared" si="199"/>
        <v>459</v>
      </c>
      <c r="BY167" s="135">
        <f>ROUND(cabinets_db!JI167/Prices!$B$27,0)</f>
        <v>477</v>
      </c>
      <c r="BZ167" s="136">
        <f t="shared" si="200"/>
        <v>477</v>
      </c>
      <c r="CA167" s="135">
        <f>ROUND(cabinets_db!JK167/Prices!$B$27,0)</f>
        <v>513</v>
      </c>
      <c r="CB167" s="136">
        <f t="shared" si="201"/>
        <v>513</v>
      </c>
      <c r="CC167" s="135">
        <f>ROUND(cabinets_db!JM167/Prices!$B$27,0)</f>
        <v>531</v>
      </c>
      <c r="CD167" s="136">
        <f t="shared" si="202"/>
        <v>531</v>
      </c>
      <c r="CE167" s="135">
        <f>ROUND(cabinets_db!JO167/Prices!$B$27,0)</f>
        <v>575</v>
      </c>
      <c r="CF167" s="136">
        <f t="shared" si="203"/>
        <v>575</v>
      </c>
      <c r="CG167" s="135">
        <f>ROUND(cabinets_db!JQ167/Prices!$B$27,0)</f>
        <v>611</v>
      </c>
      <c r="CH167" s="136">
        <f t="shared" si="204"/>
        <v>611</v>
      </c>
      <c r="CI167" s="135">
        <f>ROUND(cabinets_db!JS167/Prices!$B$27,0)</f>
        <v>736</v>
      </c>
      <c r="CJ167" s="136">
        <f t="shared" si="205"/>
        <v>736</v>
      </c>
      <c r="CK167" s="137"/>
      <c r="CL167" s="137"/>
      <c r="CM167" s="137"/>
      <c r="CN167" s="137"/>
      <c r="CO167" s="137"/>
      <c r="CP167" s="136">
        <f>ROUND(cabinets_db!LW167/Prices!$B$27,0)</f>
        <v>370</v>
      </c>
      <c r="CQ167" s="136">
        <f t="shared" si="278"/>
        <v>370</v>
      </c>
      <c r="CR167" s="136">
        <f>ROUND(cabinets_db!LY167/Prices!$B$27,0)</f>
        <v>424</v>
      </c>
      <c r="CS167" s="136">
        <f t="shared" si="206"/>
        <v>424</v>
      </c>
      <c r="CT167" s="136">
        <f>ROUND(cabinets_db!MA167/Prices!$B$27,0)</f>
        <v>442</v>
      </c>
      <c r="CU167" s="136">
        <f t="shared" si="207"/>
        <v>442</v>
      </c>
      <c r="CV167" s="136">
        <f>ROUND(cabinets_db!MC167/Prices!$B$27,0)</f>
        <v>477</v>
      </c>
      <c r="CW167" s="136">
        <f t="shared" si="208"/>
        <v>477</v>
      </c>
      <c r="CX167" s="136">
        <f>ROUND(cabinets_db!ME167/Prices!$B$27,0)</f>
        <v>495</v>
      </c>
      <c r="CY167" s="136">
        <f t="shared" si="209"/>
        <v>495</v>
      </c>
      <c r="CZ167" s="136">
        <f>ROUND(cabinets_db!MG167/Prices!$B$27,0)</f>
        <v>540</v>
      </c>
      <c r="DA167" s="136">
        <f t="shared" si="210"/>
        <v>540</v>
      </c>
      <c r="DB167" s="136">
        <f>ROUND(cabinets_db!MI167/Prices!$B$27,0)</f>
        <v>576</v>
      </c>
      <c r="DC167" s="136">
        <f t="shared" si="211"/>
        <v>576</v>
      </c>
      <c r="DD167" s="136">
        <f>ROUND(cabinets_db!MK167/Prices!$B$27,0)</f>
        <v>701</v>
      </c>
      <c r="DE167" s="138">
        <f t="shared" si="212"/>
        <v>701</v>
      </c>
      <c r="DK167" s="136">
        <f t="shared" si="213"/>
        <v>370</v>
      </c>
      <c r="DL167" s="136">
        <f t="shared" si="214"/>
        <v>370</v>
      </c>
      <c r="DM167" s="136">
        <f t="shared" si="215"/>
        <v>424</v>
      </c>
      <c r="DN167" s="136">
        <f t="shared" si="216"/>
        <v>424</v>
      </c>
      <c r="DO167" s="136">
        <f t="shared" si="217"/>
        <v>442</v>
      </c>
      <c r="DP167" s="136">
        <f t="shared" si="218"/>
        <v>442</v>
      </c>
      <c r="DQ167" s="136">
        <f t="shared" si="219"/>
        <v>477</v>
      </c>
      <c r="DR167" s="136">
        <f t="shared" si="220"/>
        <v>477</v>
      </c>
      <c r="DS167" s="136">
        <f t="shared" si="221"/>
        <v>495</v>
      </c>
      <c r="DT167" s="136">
        <f t="shared" si="222"/>
        <v>495</v>
      </c>
      <c r="DU167" s="136">
        <f t="shared" si="223"/>
        <v>540</v>
      </c>
      <c r="DV167" s="136">
        <f t="shared" si="224"/>
        <v>540</v>
      </c>
      <c r="DW167" s="136">
        <f t="shared" si="225"/>
        <v>576</v>
      </c>
      <c r="DX167" s="136">
        <f t="shared" si="226"/>
        <v>576</v>
      </c>
      <c r="DY167" s="136">
        <f t="shared" si="227"/>
        <v>701</v>
      </c>
      <c r="DZ167" s="138">
        <f t="shared" si="228"/>
        <v>701</v>
      </c>
      <c r="EP167" s="73">
        <f t="shared" si="229"/>
        <v>7.5</v>
      </c>
      <c r="EQ167" s="128">
        <v>5</v>
      </c>
      <c r="ER167" s="129">
        <v>23</v>
      </c>
      <c r="ES167" s="73">
        <v>36</v>
      </c>
      <c r="ET167" s="73">
        <f t="shared" si="230"/>
        <v>3</v>
      </c>
      <c r="EU167" s="130">
        <f t="shared" si="231"/>
        <v>7.5</v>
      </c>
      <c r="EV167" s="55"/>
      <c r="EW167" s="75">
        <v>4</v>
      </c>
      <c r="EX167" s="91"/>
      <c r="EY167" s="75">
        <v>23</v>
      </c>
      <c r="EZ167" s="77">
        <f>(EY167*1.2)*(Prices!$B$5/32)</f>
        <v>34.5</v>
      </c>
      <c r="FA167" s="78">
        <f>(EY167*1.3)*(Prices!$B$4/32)</f>
        <v>74.75</v>
      </c>
      <c r="FB167" s="78">
        <f>(EV167*Prices!$B$2)+(EW167*Prices!$B$3)</f>
        <v>16.2</v>
      </c>
      <c r="FC167" s="79">
        <f>EU167*Prices!$B$9</f>
        <v>45</v>
      </c>
      <c r="FD167" s="80">
        <f t="shared" si="232"/>
        <v>170.45</v>
      </c>
      <c r="FE167" s="80">
        <f>EU167*Prices!$B$10</f>
        <v>67.5</v>
      </c>
      <c r="FF167" s="80">
        <f t="shared" si="233"/>
        <v>192.95</v>
      </c>
      <c r="FG167" s="80">
        <f>EU167*Prices!$B$11</f>
        <v>75</v>
      </c>
      <c r="FH167" s="80">
        <f t="shared" si="234"/>
        <v>200.45</v>
      </c>
      <c r="FI167" s="80">
        <f>EU167*Prices!$B$12</f>
        <v>90</v>
      </c>
      <c r="FJ167" s="80">
        <f t="shared" si="235"/>
        <v>215.45</v>
      </c>
      <c r="FK167" s="80">
        <f>EU167*Prices!$B$13</f>
        <v>97.5</v>
      </c>
      <c r="FL167" s="80">
        <f t="shared" si="236"/>
        <v>222.95</v>
      </c>
      <c r="FM167" s="80">
        <f>EU167*Prices!$B$14</f>
        <v>116.25</v>
      </c>
      <c r="FN167" s="80">
        <f t="shared" si="237"/>
        <v>241.7</v>
      </c>
      <c r="FO167" s="80">
        <f>EU167*Prices!$B$15</f>
        <v>131.25</v>
      </c>
      <c r="FP167" s="80">
        <f t="shared" si="238"/>
        <v>256.7</v>
      </c>
      <c r="FQ167" s="80">
        <f>EU167*Prices!$B$16</f>
        <v>183.75</v>
      </c>
      <c r="FR167" s="80">
        <f t="shared" si="239"/>
        <v>309.2</v>
      </c>
      <c r="FS167" s="80">
        <f>EU167*Prices!$B$17</f>
        <v>0</v>
      </c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/>
      <c r="GJ167"/>
      <c r="GK167"/>
      <c r="GL167"/>
      <c r="GM167"/>
      <c r="GN167"/>
      <c r="GO167"/>
      <c r="GP167" s="73">
        <f t="shared" si="240"/>
        <v>7.5</v>
      </c>
      <c r="GQ167" s="128">
        <v>5</v>
      </c>
      <c r="GR167" s="129">
        <v>23</v>
      </c>
      <c r="GS167" s="73">
        <v>36</v>
      </c>
      <c r="GT167" s="73">
        <f t="shared" si="241"/>
        <v>3</v>
      </c>
      <c r="GU167" s="130">
        <f t="shared" si="242"/>
        <v>7.5</v>
      </c>
      <c r="GW167" s="75">
        <v>4</v>
      </c>
      <c r="GX167" s="91"/>
      <c r="GY167" s="75">
        <v>23</v>
      </c>
      <c r="GZ167" s="77">
        <f>(GY167*1.2)*(Prices!$B$5/32)</f>
        <v>34.5</v>
      </c>
      <c r="HA167" s="78">
        <f>(GY167*1.3)*(Prices!$C$4/32)</f>
        <v>59.800000000000004</v>
      </c>
      <c r="HB167" s="78">
        <f>(GV167*Prices!$B$2)+(GW167*Prices!$B$3)</f>
        <v>16.2</v>
      </c>
      <c r="HC167" s="79">
        <f>GU167*Prices!$B$9</f>
        <v>45</v>
      </c>
      <c r="HD167" s="80">
        <f t="shared" si="243"/>
        <v>155.5</v>
      </c>
      <c r="HE167" s="80">
        <f>GU167*Prices!$B$10</f>
        <v>67.5</v>
      </c>
      <c r="HF167" s="80">
        <f t="shared" si="244"/>
        <v>178</v>
      </c>
      <c r="HG167" s="80">
        <f>GU167*Prices!$B$11</f>
        <v>75</v>
      </c>
      <c r="HH167" s="80">
        <f t="shared" si="245"/>
        <v>185.5</v>
      </c>
      <c r="HI167" s="80">
        <f>GU167*Prices!$B$12</f>
        <v>90</v>
      </c>
      <c r="HJ167" s="80">
        <f t="shared" si="246"/>
        <v>200.5</v>
      </c>
      <c r="HK167" s="80">
        <f>GU167*Prices!$B$13</f>
        <v>97.5</v>
      </c>
      <c r="HL167" s="80">
        <f t="shared" si="247"/>
        <v>208</v>
      </c>
      <c r="HM167" s="80">
        <f>GU167*Prices!$B$14</f>
        <v>116.25</v>
      </c>
      <c r="HN167" s="80">
        <f t="shared" si="248"/>
        <v>226.75</v>
      </c>
      <c r="HO167" s="80">
        <f>GU167*Prices!$B$15</f>
        <v>131.25</v>
      </c>
      <c r="HP167" s="80">
        <f t="shared" si="249"/>
        <v>241.75</v>
      </c>
      <c r="HQ167" s="80">
        <f>GU167*Prices!$B$16</f>
        <v>183.75</v>
      </c>
      <c r="HR167" s="80">
        <f t="shared" si="250"/>
        <v>294.25</v>
      </c>
      <c r="HS167" s="80">
        <f>GU167*Prices!$B$17</f>
        <v>0</v>
      </c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/>
      <c r="IJ167"/>
      <c r="IK167"/>
      <c r="IL167"/>
      <c r="IM167"/>
      <c r="IN167"/>
      <c r="IO167"/>
      <c r="IP167"/>
      <c r="IQ167" s="73">
        <f t="shared" si="251"/>
        <v>7.5</v>
      </c>
      <c r="IR167" s="128">
        <v>5</v>
      </c>
      <c r="IS167" s="129">
        <v>23</v>
      </c>
      <c r="IT167" s="73">
        <v>36</v>
      </c>
      <c r="IU167" s="73">
        <f t="shared" si="252"/>
        <v>3</v>
      </c>
      <c r="IV167" s="130">
        <f t="shared" si="253"/>
        <v>7.5</v>
      </c>
      <c r="IX167" s="75">
        <v>4</v>
      </c>
      <c r="IY167" s="91"/>
      <c r="IZ167" s="75">
        <v>23</v>
      </c>
      <c r="JA167" s="77">
        <f>(IZ167*1.2)*(Prices!$B$5/32)</f>
        <v>34.5</v>
      </c>
      <c r="JB167" s="78">
        <f>(IZ167*1.3)*(Prices!$B$4/32)</f>
        <v>74.75</v>
      </c>
      <c r="JC167" s="78">
        <f>(IW167*Prices!$B$2)+(IX167*Prices!$B$3)</f>
        <v>16.2</v>
      </c>
      <c r="JD167" s="79">
        <f>IV167*Prices!$B$9</f>
        <v>45</v>
      </c>
      <c r="JE167" s="80">
        <f t="shared" si="254"/>
        <v>170.45</v>
      </c>
      <c r="JF167" s="80">
        <f>IV167*Prices!$B$10</f>
        <v>67.5</v>
      </c>
      <c r="JG167" s="80">
        <f t="shared" si="255"/>
        <v>192.95</v>
      </c>
      <c r="JH167" s="80">
        <f>IV167*Prices!$B$11</f>
        <v>75</v>
      </c>
      <c r="JI167" s="80">
        <f t="shared" si="256"/>
        <v>200.45</v>
      </c>
      <c r="JJ167" s="80">
        <f>IV167*Prices!$B$12</f>
        <v>90</v>
      </c>
      <c r="JK167" s="80">
        <f t="shared" si="257"/>
        <v>215.45</v>
      </c>
      <c r="JL167" s="80">
        <f>IV167*Prices!$B$13</f>
        <v>97.5</v>
      </c>
      <c r="JM167" s="80">
        <f t="shared" si="258"/>
        <v>222.95</v>
      </c>
      <c r="JN167" s="80">
        <f>IV167*Prices!$B$14</f>
        <v>116.25</v>
      </c>
      <c r="JO167" s="80">
        <f t="shared" si="259"/>
        <v>241.7</v>
      </c>
      <c r="JP167" s="80">
        <f>IV167*Prices!$B$15</f>
        <v>131.25</v>
      </c>
      <c r="JQ167" s="80">
        <f t="shared" si="260"/>
        <v>256.7</v>
      </c>
      <c r="JR167" s="80">
        <f>IV167*Prices!$B$16</f>
        <v>183.75</v>
      </c>
      <c r="JS167" s="80">
        <f t="shared" si="261"/>
        <v>309.2</v>
      </c>
      <c r="JT167" s="80">
        <f>IV167*Prices!$B$17</f>
        <v>0</v>
      </c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 s="197">
        <v>0</v>
      </c>
      <c r="LB167" s="200">
        <v>0</v>
      </c>
      <c r="LC167" s="82">
        <f>(44+(cabinets_db!IR167*2-2))*0.58</f>
        <v>30.159999999999997</v>
      </c>
      <c r="LD167" s="82">
        <f>(44+(cabinets_db!IR167*2-2))*0.77</f>
        <v>40.04</v>
      </c>
      <c r="LE167" s="82">
        <f>3*(cabinets_db!IR167*22/144)</f>
        <v>2.2916666666666665</v>
      </c>
      <c r="LF167" s="82">
        <f t="shared" si="262"/>
        <v>27.868333333333329</v>
      </c>
      <c r="LG167" s="80">
        <f t="shared" si="263"/>
        <v>37.748333333333335</v>
      </c>
      <c r="LH167" s="234">
        <f t="shared" si="264"/>
        <v>0</v>
      </c>
      <c r="LI167" s="73">
        <f>cabinets_db!LL167*30/144</f>
        <v>7.5</v>
      </c>
      <c r="LJ167" s="128"/>
      <c r="LK167" s="129">
        <v>23</v>
      </c>
      <c r="LL167" s="73">
        <v>36</v>
      </c>
      <c r="LM167" s="73">
        <f t="shared" si="265"/>
        <v>3</v>
      </c>
      <c r="LN167" s="130">
        <f t="shared" si="266"/>
        <v>7.5</v>
      </c>
      <c r="LP167" s="75">
        <v>4</v>
      </c>
      <c r="LQ167" s="91"/>
      <c r="LR167" s="75">
        <v>23</v>
      </c>
      <c r="LS167" s="77">
        <f>(LR167*1.2)*(Prices!$B$5/32)</f>
        <v>34.5</v>
      </c>
      <c r="LT167" s="78">
        <f>(LR167*1.3)*(Prices!$C$4/32)</f>
        <v>59.800000000000004</v>
      </c>
      <c r="LU167" s="78">
        <f>(LO167*Prices!$B$2)+(LP167*Prices!$B$3)</f>
        <v>16.2</v>
      </c>
      <c r="LV167" s="79">
        <f>LN167*Prices!$B$9</f>
        <v>45</v>
      </c>
      <c r="LW167" s="80">
        <f t="shared" si="267"/>
        <v>155.5</v>
      </c>
      <c r="LX167" s="80">
        <f>LN167*Prices!$B$10</f>
        <v>67.5</v>
      </c>
      <c r="LY167" s="80">
        <f t="shared" si="268"/>
        <v>178</v>
      </c>
      <c r="LZ167" s="80">
        <f>LN167*Prices!$B$11</f>
        <v>75</v>
      </c>
      <c r="MA167" s="80">
        <f t="shared" si="269"/>
        <v>185.5</v>
      </c>
      <c r="MB167" s="80">
        <f>LN167*Prices!$B$12</f>
        <v>90</v>
      </c>
      <c r="MC167" s="80">
        <f t="shared" si="270"/>
        <v>200.5</v>
      </c>
      <c r="MD167" s="80">
        <f>LN167*Prices!$B$13</f>
        <v>97.5</v>
      </c>
      <c r="ME167" s="80">
        <f t="shared" si="271"/>
        <v>208</v>
      </c>
      <c r="MF167" s="80">
        <f>LN167*Prices!$B$14</f>
        <v>116.25</v>
      </c>
      <c r="MG167" s="80">
        <f t="shared" si="272"/>
        <v>226.75</v>
      </c>
      <c r="MH167" s="80">
        <f>LN167*Prices!$B$15</f>
        <v>131.25</v>
      </c>
      <c r="MI167" s="80">
        <f t="shared" si="273"/>
        <v>241.75</v>
      </c>
      <c r="MJ167" s="80">
        <f>LN167*Prices!$B$16</f>
        <v>183.75</v>
      </c>
      <c r="MK167" s="80">
        <f t="shared" si="274"/>
        <v>294.25</v>
      </c>
      <c r="ML167" s="80">
        <f>LN167*Prices!$B$17</f>
        <v>0</v>
      </c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</row>
    <row r="168" spans="1:449" ht="18" customHeight="1" thickBot="1" x14ac:dyDescent="0.3">
      <c r="A168" s="323" t="s">
        <v>280</v>
      </c>
      <c r="B168" s="324" t="s">
        <v>268</v>
      </c>
      <c r="C168" s="325" t="str">
        <f t="shared" si="275"/>
        <v>Wall &amp; Tall Cab: 2 Doors-30H (Door 31 1/2")  (37" to 39" )</v>
      </c>
      <c r="D168" s="177" t="s">
        <v>275</v>
      </c>
      <c r="E168" s="326" t="s">
        <v>115</v>
      </c>
      <c r="F168" s="327" t="s">
        <v>280</v>
      </c>
      <c r="G168" s="320">
        <f>ROUND(cabinets_db!FD168/Prices!$B$27,0)</f>
        <v>432</v>
      </c>
      <c r="H168" s="136">
        <f t="shared" si="276"/>
        <v>432</v>
      </c>
      <c r="I168" s="135">
        <f>ROUND(cabinets_db!FF168/Prices!$B$27,0)</f>
        <v>490</v>
      </c>
      <c r="J168" s="136">
        <f t="shared" si="168"/>
        <v>490</v>
      </c>
      <c r="K168" s="135">
        <f>ROUND(cabinets_db!FH168/Prices!$B$27,0)</f>
        <v>509</v>
      </c>
      <c r="L168" s="136">
        <f t="shared" si="169"/>
        <v>509</v>
      </c>
      <c r="M168" s="135">
        <f>ROUND(cabinets_db!FJ168/Prices!$B$27,0)</f>
        <v>548</v>
      </c>
      <c r="N168" s="136">
        <f t="shared" si="170"/>
        <v>548</v>
      </c>
      <c r="O168" s="135">
        <f>ROUND(cabinets_db!FL168/Prices!$B$27,0)</f>
        <v>567</v>
      </c>
      <c r="P168" s="136">
        <f t="shared" si="171"/>
        <v>567</v>
      </c>
      <c r="Q168" s="135">
        <f>ROUND(cabinets_db!FN168/Prices!$B$27,0)</f>
        <v>616</v>
      </c>
      <c r="R168" s="136">
        <f t="shared" si="172"/>
        <v>616</v>
      </c>
      <c r="S168" s="135">
        <f>ROUND(cabinets_db!FP168/Prices!$B$27,0)</f>
        <v>654</v>
      </c>
      <c r="T168" s="136">
        <f t="shared" si="173"/>
        <v>654</v>
      </c>
      <c r="U168" s="135">
        <f>ROUND(cabinets_db!FR168/Prices!$B$27,0)</f>
        <v>790</v>
      </c>
      <c r="V168" s="136">
        <f t="shared" si="174"/>
        <v>790</v>
      </c>
      <c r="W168" s="137"/>
      <c r="X168" s="137"/>
      <c r="Y168" s="137"/>
      <c r="Z168" s="137"/>
      <c r="AA168" s="137"/>
      <c r="AB168" s="136">
        <f>ROUND(cabinets_db!HD168/Prices!$B$27,0)</f>
        <v>394</v>
      </c>
      <c r="AC168" s="136">
        <f t="shared" si="175"/>
        <v>394</v>
      </c>
      <c r="AD168" s="136">
        <f>ROUND(cabinets_db!HF168/Prices!$B$27,0)</f>
        <v>452</v>
      </c>
      <c r="AE168" s="136">
        <f t="shared" si="176"/>
        <v>452</v>
      </c>
      <c r="AF168" s="136">
        <f>ROUND(cabinets_db!HH168/Prices!$B$27,0)</f>
        <v>471</v>
      </c>
      <c r="AG168" s="136">
        <f t="shared" si="177"/>
        <v>471</v>
      </c>
      <c r="AH168" s="136">
        <f>ROUND(cabinets_db!HJ168/Prices!$B$27,0)</f>
        <v>510</v>
      </c>
      <c r="AI168" s="136">
        <f t="shared" si="178"/>
        <v>510</v>
      </c>
      <c r="AJ168" s="136">
        <f>ROUND(cabinets_db!HL168/Prices!$B$27,0)</f>
        <v>529</v>
      </c>
      <c r="AK168" s="136">
        <f t="shared" si="179"/>
        <v>529</v>
      </c>
      <c r="AL168" s="136">
        <f>ROUND(cabinets_db!HN168/Prices!$B$27,0)</f>
        <v>578</v>
      </c>
      <c r="AM168" s="136">
        <f t="shared" si="180"/>
        <v>578</v>
      </c>
      <c r="AN168" s="136">
        <f>ROUND(cabinets_db!HP168/Prices!$B$27,0)</f>
        <v>616</v>
      </c>
      <c r="AO168" s="136">
        <f t="shared" si="181"/>
        <v>616</v>
      </c>
      <c r="AP168" s="136">
        <f>ROUND(cabinets_db!HR168/Prices!$B$27,0)</f>
        <v>752</v>
      </c>
      <c r="AQ168" s="138">
        <f t="shared" si="182"/>
        <v>752</v>
      </c>
      <c r="AW168" s="136">
        <f t="shared" si="183"/>
        <v>394</v>
      </c>
      <c r="AX168" s="136">
        <f t="shared" si="184"/>
        <v>394</v>
      </c>
      <c r="AY168" s="136">
        <f t="shared" si="185"/>
        <v>452</v>
      </c>
      <c r="AZ168" s="136">
        <f t="shared" si="186"/>
        <v>452</v>
      </c>
      <c r="BA168" s="136">
        <f t="shared" si="187"/>
        <v>471</v>
      </c>
      <c r="BB168" s="136">
        <f t="shared" si="188"/>
        <v>471</v>
      </c>
      <c r="BC168" s="136">
        <f t="shared" si="189"/>
        <v>510</v>
      </c>
      <c r="BD168" s="136">
        <f t="shared" si="190"/>
        <v>510</v>
      </c>
      <c r="BE168" s="136">
        <f t="shared" si="191"/>
        <v>529</v>
      </c>
      <c r="BF168" s="136">
        <f t="shared" si="192"/>
        <v>529</v>
      </c>
      <c r="BG168" s="136">
        <f t="shared" si="193"/>
        <v>578</v>
      </c>
      <c r="BH168" s="136">
        <f t="shared" si="194"/>
        <v>578</v>
      </c>
      <c r="BI168" s="136">
        <f t="shared" si="195"/>
        <v>616</v>
      </c>
      <c r="BJ168" s="136">
        <f t="shared" si="196"/>
        <v>616</v>
      </c>
      <c r="BK168" s="136">
        <f t="shared" si="197"/>
        <v>752</v>
      </c>
      <c r="BL168" s="138">
        <f t="shared" si="198"/>
        <v>752</v>
      </c>
      <c r="BU168" s="135">
        <f>ROUND(cabinets_db!JE168/Prices!$B$27,0)</f>
        <v>432</v>
      </c>
      <c r="BV168" s="136">
        <f t="shared" si="277"/>
        <v>432</v>
      </c>
      <c r="BW168" s="135">
        <f>ROUND(cabinets_db!JG168/Prices!$B$27,0)</f>
        <v>490</v>
      </c>
      <c r="BX168" s="136">
        <f t="shared" si="199"/>
        <v>490</v>
      </c>
      <c r="BY168" s="135">
        <f>ROUND(cabinets_db!JI168/Prices!$B$27,0)</f>
        <v>509</v>
      </c>
      <c r="BZ168" s="136">
        <f t="shared" si="200"/>
        <v>509</v>
      </c>
      <c r="CA168" s="135">
        <f>ROUND(cabinets_db!JK168/Prices!$B$27,0)</f>
        <v>548</v>
      </c>
      <c r="CB168" s="136">
        <f t="shared" si="201"/>
        <v>548</v>
      </c>
      <c r="CC168" s="135">
        <f>ROUND(cabinets_db!JM168/Prices!$B$27,0)</f>
        <v>567</v>
      </c>
      <c r="CD168" s="136">
        <f t="shared" si="202"/>
        <v>567</v>
      </c>
      <c r="CE168" s="135">
        <f>ROUND(cabinets_db!JO168/Prices!$B$27,0)</f>
        <v>616</v>
      </c>
      <c r="CF168" s="136">
        <f t="shared" si="203"/>
        <v>616</v>
      </c>
      <c r="CG168" s="135">
        <f>ROUND(cabinets_db!JQ168/Prices!$B$27,0)</f>
        <v>654</v>
      </c>
      <c r="CH168" s="136">
        <f t="shared" si="204"/>
        <v>654</v>
      </c>
      <c r="CI168" s="135">
        <f>ROUND(cabinets_db!JS168/Prices!$B$27,0)</f>
        <v>790</v>
      </c>
      <c r="CJ168" s="136">
        <f t="shared" si="205"/>
        <v>790</v>
      </c>
      <c r="CK168" s="137"/>
      <c r="CL168" s="137"/>
      <c r="CM168" s="137"/>
      <c r="CN168" s="137"/>
      <c r="CO168" s="137"/>
      <c r="CP168" s="136">
        <f>ROUND(cabinets_db!LW168/Prices!$B$27,0)</f>
        <v>394</v>
      </c>
      <c r="CQ168" s="136">
        <f t="shared" si="278"/>
        <v>394</v>
      </c>
      <c r="CR168" s="136">
        <f>ROUND(cabinets_db!LY168/Prices!$B$27,0)</f>
        <v>452</v>
      </c>
      <c r="CS168" s="136">
        <f t="shared" si="206"/>
        <v>452</v>
      </c>
      <c r="CT168" s="136">
        <f>ROUND(cabinets_db!MA168/Prices!$B$27,0)</f>
        <v>471</v>
      </c>
      <c r="CU168" s="136">
        <f t="shared" si="207"/>
        <v>471</v>
      </c>
      <c r="CV168" s="136">
        <f>ROUND(cabinets_db!MC168/Prices!$B$27,0)</f>
        <v>510</v>
      </c>
      <c r="CW168" s="136">
        <f t="shared" si="208"/>
        <v>510</v>
      </c>
      <c r="CX168" s="136">
        <f>ROUND(cabinets_db!ME168/Prices!$B$27,0)</f>
        <v>529</v>
      </c>
      <c r="CY168" s="136">
        <f t="shared" si="209"/>
        <v>529</v>
      </c>
      <c r="CZ168" s="136">
        <f>ROUND(cabinets_db!MG168/Prices!$B$27,0)</f>
        <v>578</v>
      </c>
      <c r="DA168" s="136">
        <f t="shared" si="210"/>
        <v>578</v>
      </c>
      <c r="DB168" s="136">
        <f>ROUND(cabinets_db!MI168/Prices!$B$27,0)</f>
        <v>616</v>
      </c>
      <c r="DC168" s="136">
        <f t="shared" si="211"/>
        <v>616</v>
      </c>
      <c r="DD168" s="136">
        <f>ROUND(cabinets_db!MK168/Prices!$B$27,0)</f>
        <v>752</v>
      </c>
      <c r="DE168" s="138">
        <f t="shared" si="212"/>
        <v>752</v>
      </c>
      <c r="DK168" s="136">
        <f t="shared" si="213"/>
        <v>394</v>
      </c>
      <c r="DL168" s="136">
        <f t="shared" si="214"/>
        <v>394</v>
      </c>
      <c r="DM168" s="136">
        <f t="shared" si="215"/>
        <v>452</v>
      </c>
      <c r="DN168" s="136">
        <f t="shared" si="216"/>
        <v>452</v>
      </c>
      <c r="DO168" s="136">
        <f t="shared" si="217"/>
        <v>471</v>
      </c>
      <c r="DP168" s="136">
        <f t="shared" si="218"/>
        <v>471</v>
      </c>
      <c r="DQ168" s="136">
        <f t="shared" si="219"/>
        <v>510</v>
      </c>
      <c r="DR168" s="136">
        <f t="shared" si="220"/>
        <v>510</v>
      </c>
      <c r="DS168" s="136">
        <f t="shared" si="221"/>
        <v>529</v>
      </c>
      <c r="DT168" s="136">
        <f t="shared" si="222"/>
        <v>529</v>
      </c>
      <c r="DU168" s="136">
        <f t="shared" si="223"/>
        <v>578</v>
      </c>
      <c r="DV168" s="136">
        <f t="shared" si="224"/>
        <v>578</v>
      </c>
      <c r="DW168" s="136">
        <f t="shared" si="225"/>
        <v>616</v>
      </c>
      <c r="DX168" s="136">
        <f t="shared" si="226"/>
        <v>616</v>
      </c>
      <c r="DY168" s="136">
        <f t="shared" si="227"/>
        <v>752</v>
      </c>
      <c r="DZ168" s="138">
        <f t="shared" si="228"/>
        <v>752</v>
      </c>
      <c r="EP168" s="73">
        <f t="shared" si="229"/>
        <v>8.125</v>
      </c>
      <c r="EQ168" s="128">
        <v>5</v>
      </c>
      <c r="ER168" s="129">
        <v>24.5</v>
      </c>
      <c r="ES168" s="73">
        <v>39</v>
      </c>
      <c r="ET168" s="73">
        <f t="shared" si="230"/>
        <v>3.25</v>
      </c>
      <c r="EU168" s="130">
        <f t="shared" si="231"/>
        <v>8.125</v>
      </c>
      <c r="EV168" s="55"/>
      <c r="EW168" s="75">
        <v>4</v>
      </c>
      <c r="EY168" s="75">
        <v>24.5</v>
      </c>
      <c r="EZ168" s="77">
        <f>(EY168*1.2)*(Prices!$B$5/32)</f>
        <v>36.75</v>
      </c>
      <c r="FA168" s="82">
        <f>(EY168*1.3)*(Prices!$B$4/32)</f>
        <v>79.625</v>
      </c>
      <c r="FB168" s="82">
        <f>(EV168*Prices!$B$2)+(EW168*Prices!$B$3)</f>
        <v>16.2</v>
      </c>
      <c r="FC168" s="79">
        <f>EU168*Prices!$B$9</f>
        <v>48.75</v>
      </c>
      <c r="FD168" s="80">
        <f t="shared" si="232"/>
        <v>181.32499999999999</v>
      </c>
      <c r="FE168" s="80">
        <f>EU168*Prices!$B$10</f>
        <v>73.125</v>
      </c>
      <c r="FF168" s="80">
        <f t="shared" si="233"/>
        <v>205.7</v>
      </c>
      <c r="FG168" s="80">
        <f>EU168*Prices!$B$11</f>
        <v>81.25</v>
      </c>
      <c r="FH168" s="80">
        <f t="shared" si="234"/>
        <v>213.82499999999999</v>
      </c>
      <c r="FI168" s="80">
        <f>EU168*Prices!$B$12</f>
        <v>97.5</v>
      </c>
      <c r="FJ168" s="80">
        <f t="shared" si="235"/>
        <v>230.07499999999999</v>
      </c>
      <c r="FK168" s="80">
        <f>EU168*Prices!$B$13</f>
        <v>105.625</v>
      </c>
      <c r="FL168" s="80">
        <f t="shared" si="236"/>
        <v>238.2</v>
      </c>
      <c r="FM168" s="80">
        <f>EU168*Prices!$B$14</f>
        <v>125.9375</v>
      </c>
      <c r="FN168" s="80">
        <f t="shared" si="237"/>
        <v>258.51249999999999</v>
      </c>
      <c r="FO168" s="80">
        <f>EU168*Prices!$B$15</f>
        <v>142.1875</v>
      </c>
      <c r="FP168" s="80">
        <f t="shared" si="238"/>
        <v>274.76249999999999</v>
      </c>
      <c r="FQ168" s="80">
        <f>EU168*Prices!$B$16</f>
        <v>199.0625</v>
      </c>
      <c r="FR168" s="80">
        <f t="shared" si="239"/>
        <v>331.63749999999999</v>
      </c>
      <c r="FS168" s="80">
        <f>EU168*Prices!$B$17</f>
        <v>0</v>
      </c>
      <c r="FT168" s="80"/>
      <c r="FU168" s="80"/>
      <c r="FV168" s="80"/>
      <c r="FW168" s="80"/>
      <c r="FX168" s="80"/>
      <c r="FY168" s="80"/>
      <c r="FZ168" s="80"/>
      <c r="GA168" s="80"/>
      <c r="GB168" s="80"/>
      <c r="GC168" s="80"/>
      <c r="GD168" s="80"/>
      <c r="GE168" s="80"/>
      <c r="GF168" s="80"/>
      <c r="GG168" s="80"/>
      <c r="GH168" s="80"/>
      <c r="GI168"/>
      <c r="GJ168"/>
      <c r="GK168"/>
      <c r="GL168"/>
      <c r="GM168"/>
      <c r="GN168"/>
      <c r="GO168"/>
      <c r="GP168" s="73">
        <f t="shared" si="240"/>
        <v>8.125</v>
      </c>
      <c r="GQ168" s="128">
        <v>5</v>
      </c>
      <c r="GR168" s="129">
        <v>24.5</v>
      </c>
      <c r="GS168" s="73">
        <v>39</v>
      </c>
      <c r="GT168" s="73">
        <f t="shared" si="241"/>
        <v>3.25</v>
      </c>
      <c r="GU168" s="130">
        <f t="shared" si="242"/>
        <v>8.125</v>
      </c>
      <c r="GW168" s="75">
        <v>4</v>
      </c>
      <c r="GX168" s="76"/>
      <c r="GY168" s="75">
        <v>24.5</v>
      </c>
      <c r="GZ168" s="77">
        <f>(GY168*1.2)*(Prices!$B$5/32)</f>
        <v>36.75</v>
      </c>
      <c r="HA168" s="82">
        <f>(GY168*1.3)*(Prices!$C$4/32)</f>
        <v>63.7</v>
      </c>
      <c r="HB168" s="82">
        <f>(GV168*Prices!$B$2)+(GW168*Prices!$B$3)</f>
        <v>16.2</v>
      </c>
      <c r="HC168" s="79">
        <f>GU168*Prices!$B$9</f>
        <v>48.75</v>
      </c>
      <c r="HD168" s="80">
        <f t="shared" si="243"/>
        <v>165.4</v>
      </c>
      <c r="HE168" s="80">
        <f>GU168*Prices!$B$10</f>
        <v>73.125</v>
      </c>
      <c r="HF168" s="80">
        <f t="shared" si="244"/>
        <v>189.77500000000001</v>
      </c>
      <c r="HG168" s="80">
        <f>GU168*Prices!$B$11</f>
        <v>81.25</v>
      </c>
      <c r="HH168" s="80">
        <f t="shared" si="245"/>
        <v>197.9</v>
      </c>
      <c r="HI168" s="80">
        <f>GU168*Prices!$B$12</f>
        <v>97.5</v>
      </c>
      <c r="HJ168" s="80">
        <f t="shared" si="246"/>
        <v>214.15</v>
      </c>
      <c r="HK168" s="80">
        <f>GU168*Prices!$B$13</f>
        <v>105.625</v>
      </c>
      <c r="HL168" s="80">
        <f t="shared" si="247"/>
        <v>222.27500000000001</v>
      </c>
      <c r="HM168" s="80">
        <f>GU168*Prices!$B$14</f>
        <v>125.9375</v>
      </c>
      <c r="HN168" s="80">
        <f t="shared" si="248"/>
        <v>242.58749999999998</v>
      </c>
      <c r="HO168" s="80">
        <f>GU168*Prices!$B$15</f>
        <v>142.1875</v>
      </c>
      <c r="HP168" s="80">
        <f t="shared" si="249"/>
        <v>258.83749999999998</v>
      </c>
      <c r="HQ168" s="80">
        <f>GU168*Prices!$B$16</f>
        <v>199.0625</v>
      </c>
      <c r="HR168" s="80">
        <f t="shared" si="250"/>
        <v>315.71249999999998</v>
      </c>
      <c r="HS168" s="80">
        <f>GU168*Prices!$B$17</f>
        <v>0</v>
      </c>
      <c r="HT168" s="80"/>
      <c r="HU168" s="80"/>
      <c r="HV168" s="80"/>
      <c r="HW168" s="80"/>
      <c r="HX168" s="80"/>
      <c r="HY168" s="80"/>
      <c r="HZ168" s="80"/>
      <c r="IA168" s="80"/>
      <c r="IB168" s="80"/>
      <c r="IC168" s="80"/>
      <c r="ID168" s="80"/>
      <c r="IE168" s="80"/>
      <c r="IF168" s="80"/>
      <c r="IG168" s="80"/>
      <c r="IH168" s="80"/>
      <c r="II168"/>
      <c r="IJ168"/>
      <c r="IK168"/>
      <c r="IL168"/>
      <c r="IM168"/>
      <c r="IN168"/>
      <c r="IO168"/>
      <c r="IP168"/>
      <c r="IQ168" s="73">
        <f t="shared" si="251"/>
        <v>8.125</v>
      </c>
      <c r="IR168" s="128">
        <v>5</v>
      </c>
      <c r="IS168" s="129">
        <v>24.5</v>
      </c>
      <c r="IT168" s="73">
        <v>39</v>
      </c>
      <c r="IU168" s="73">
        <f t="shared" si="252"/>
        <v>3.25</v>
      </c>
      <c r="IV168" s="130">
        <f t="shared" si="253"/>
        <v>8.125</v>
      </c>
      <c r="IX168" s="75">
        <v>4</v>
      </c>
      <c r="IY168" s="76"/>
      <c r="IZ168" s="75">
        <v>24.5</v>
      </c>
      <c r="JA168" s="77">
        <f>(IZ168*1.2)*(Prices!$B$5/32)</f>
        <v>36.75</v>
      </c>
      <c r="JB168" s="82">
        <f>(IZ168*1.3)*(Prices!$B$4/32)</f>
        <v>79.625</v>
      </c>
      <c r="JC168" s="82">
        <f>(IW168*Prices!$B$2)+(IX168*Prices!$B$3)</f>
        <v>16.2</v>
      </c>
      <c r="JD168" s="79">
        <f>IV168*Prices!$B$9</f>
        <v>48.75</v>
      </c>
      <c r="JE168" s="80">
        <f t="shared" si="254"/>
        <v>181.32499999999999</v>
      </c>
      <c r="JF168" s="80">
        <f>IV168*Prices!$B$10</f>
        <v>73.125</v>
      </c>
      <c r="JG168" s="80">
        <f t="shared" si="255"/>
        <v>205.7</v>
      </c>
      <c r="JH168" s="80">
        <f>IV168*Prices!$B$11</f>
        <v>81.25</v>
      </c>
      <c r="JI168" s="80">
        <f t="shared" si="256"/>
        <v>213.82499999999999</v>
      </c>
      <c r="JJ168" s="80">
        <f>IV168*Prices!$B$12</f>
        <v>97.5</v>
      </c>
      <c r="JK168" s="80">
        <f t="shared" si="257"/>
        <v>230.07499999999999</v>
      </c>
      <c r="JL168" s="80">
        <f>IV168*Prices!$B$13</f>
        <v>105.625</v>
      </c>
      <c r="JM168" s="80">
        <f t="shared" si="258"/>
        <v>238.2</v>
      </c>
      <c r="JN168" s="80">
        <f>IV168*Prices!$B$14</f>
        <v>125.9375</v>
      </c>
      <c r="JO168" s="80">
        <f t="shared" si="259"/>
        <v>258.51249999999999</v>
      </c>
      <c r="JP168" s="80">
        <f>IV168*Prices!$B$15</f>
        <v>142.1875</v>
      </c>
      <c r="JQ168" s="80">
        <f t="shared" si="260"/>
        <v>274.76249999999999</v>
      </c>
      <c r="JR168" s="80">
        <f>IV168*Prices!$B$16</f>
        <v>199.0625</v>
      </c>
      <c r="JS168" s="80">
        <f t="shared" si="261"/>
        <v>331.63749999999999</v>
      </c>
      <c r="JT168" s="80">
        <f>IV168*Prices!$B$17</f>
        <v>0</v>
      </c>
      <c r="JU168" s="80"/>
      <c r="JV168" s="80"/>
      <c r="JW168" s="80"/>
      <c r="JX168" s="80"/>
      <c r="JY168" s="80"/>
      <c r="JZ168" s="80"/>
      <c r="KA168" s="80"/>
      <c r="KB168" s="80"/>
      <c r="KC168" s="80"/>
      <c r="KD168" s="80"/>
      <c r="KE168" s="80"/>
      <c r="KF168" s="80"/>
      <c r="KG168" s="80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 s="197">
        <v>0</v>
      </c>
      <c r="LB168" s="200">
        <v>0</v>
      </c>
      <c r="LC168" s="82">
        <f>(44+(cabinets_db!IR168*2-2))*0.58</f>
        <v>30.159999999999997</v>
      </c>
      <c r="LD168" s="82">
        <f>(44+(cabinets_db!IR168*2-2))*0.77</f>
        <v>40.04</v>
      </c>
      <c r="LE168" s="82">
        <f>3*(cabinets_db!IR168*22/144)</f>
        <v>2.2916666666666665</v>
      </c>
      <c r="LF168" s="82">
        <f t="shared" si="262"/>
        <v>27.868333333333329</v>
      </c>
      <c r="LG168" s="80">
        <f t="shared" si="263"/>
        <v>37.748333333333335</v>
      </c>
      <c r="LH168" s="234">
        <f t="shared" si="264"/>
        <v>0</v>
      </c>
      <c r="LI168" s="73">
        <f>cabinets_db!LL168*30/144</f>
        <v>8.125</v>
      </c>
      <c r="LJ168" s="128"/>
      <c r="LK168" s="129">
        <v>24.5</v>
      </c>
      <c r="LL168" s="73">
        <v>39</v>
      </c>
      <c r="LM168" s="73">
        <f t="shared" si="265"/>
        <v>3.25</v>
      </c>
      <c r="LN168" s="130">
        <f t="shared" si="266"/>
        <v>8.125</v>
      </c>
      <c r="LP168" s="75">
        <v>4</v>
      </c>
      <c r="LQ168" s="76"/>
      <c r="LR168" s="75">
        <v>24.5</v>
      </c>
      <c r="LS168" s="77">
        <f>(LR168*1.2)*(Prices!$B$5/32)</f>
        <v>36.75</v>
      </c>
      <c r="LT168" s="82">
        <f>(LR168*1.3)*(Prices!$C$4/32)</f>
        <v>63.7</v>
      </c>
      <c r="LU168" s="82">
        <f>(LO168*Prices!$B$2)+(LP168*Prices!$B$3)</f>
        <v>16.2</v>
      </c>
      <c r="LV168" s="79">
        <f>LN168*Prices!$B$9</f>
        <v>48.75</v>
      </c>
      <c r="LW168" s="80">
        <f t="shared" si="267"/>
        <v>165.4</v>
      </c>
      <c r="LX168" s="80">
        <f>LN168*Prices!$B$10</f>
        <v>73.125</v>
      </c>
      <c r="LY168" s="80">
        <f t="shared" si="268"/>
        <v>189.77500000000001</v>
      </c>
      <c r="LZ168" s="80">
        <f>LN168*Prices!$B$11</f>
        <v>81.25</v>
      </c>
      <c r="MA168" s="80">
        <f t="shared" si="269"/>
        <v>197.9</v>
      </c>
      <c r="MB168" s="80">
        <f>LN168*Prices!$B$12</f>
        <v>97.5</v>
      </c>
      <c r="MC168" s="80">
        <f t="shared" si="270"/>
        <v>214.15</v>
      </c>
      <c r="MD168" s="80">
        <f>LN168*Prices!$B$13</f>
        <v>105.625</v>
      </c>
      <c r="ME168" s="80">
        <f t="shared" si="271"/>
        <v>222.27500000000001</v>
      </c>
      <c r="MF168" s="80">
        <f>LN168*Prices!$B$14</f>
        <v>125.9375</v>
      </c>
      <c r="MG168" s="80">
        <f t="shared" si="272"/>
        <v>242.58749999999998</v>
      </c>
      <c r="MH168" s="80">
        <f>LN168*Prices!$B$15</f>
        <v>142.1875</v>
      </c>
      <c r="MI168" s="80">
        <f t="shared" si="273"/>
        <v>258.83749999999998</v>
      </c>
      <c r="MJ168" s="80">
        <f>LN168*Prices!$B$16</f>
        <v>199.0625</v>
      </c>
      <c r="MK168" s="80">
        <f t="shared" si="274"/>
        <v>315.71249999999998</v>
      </c>
      <c r="ML168" s="80">
        <f>LN168*Prices!$B$17</f>
        <v>0</v>
      </c>
      <c r="MM168" s="80"/>
      <c r="MN168" s="80"/>
      <c r="MO168" s="80"/>
      <c r="MP168" s="80"/>
      <c r="MQ168" s="80"/>
      <c r="MR168" s="80"/>
      <c r="MS168" s="80"/>
      <c r="MT168" s="80"/>
      <c r="MU168" s="80"/>
      <c r="MV168" s="80"/>
      <c r="MW168" s="80"/>
      <c r="MX168" s="80"/>
      <c r="MY168" s="80"/>
      <c r="MZ168" s="80"/>
      <c r="NA168" s="80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</row>
    <row r="169" spans="1:449" ht="18" customHeight="1" thickBot="1" x14ac:dyDescent="0.3">
      <c r="A169" s="350"/>
      <c r="B169" s="346"/>
      <c r="C169" s="347"/>
      <c r="D169" s="279"/>
      <c r="E169" s="348"/>
      <c r="F169" s="351"/>
      <c r="G169" s="320"/>
      <c r="H169" s="136"/>
      <c r="I169" s="135"/>
      <c r="J169" s="136"/>
      <c r="K169" s="135"/>
      <c r="L169" s="136"/>
      <c r="M169" s="135"/>
      <c r="N169" s="136"/>
      <c r="O169" s="135"/>
      <c r="P169" s="136"/>
      <c r="Q169" s="135"/>
      <c r="R169" s="136"/>
      <c r="S169" s="135"/>
      <c r="T169" s="136"/>
      <c r="U169" s="135"/>
      <c r="V169" s="136"/>
      <c r="W169" s="137"/>
      <c r="X169" s="137"/>
      <c r="Y169" s="137"/>
      <c r="Z169" s="137"/>
      <c r="AA169" s="137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8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8"/>
      <c r="BU169" s="135"/>
      <c r="BV169" s="136"/>
      <c r="BW169" s="135"/>
      <c r="BX169" s="136"/>
      <c r="BY169" s="135"/>
      <c r="BZ169" s="136"/>
      <c r="CA169" s="135"/>
      <c r="CB169" s="136"/>
      <c r="CC169" s="135"/>
      <c r="CD169" s="136"/>
      <c r="CE169" s="135"/>
      <c r="CF169" s="136"/>
      <c r="CG169" s="135"/>
      <c r="CH169" s="136"/>
      <c r="CI169" s="135"/>
      <c r="CJ169" s="136"/>
      <c r="CK169" s="137"/>
      <c r="CL169" s="137"/>
      <c r="CM169" s="137"/>
      <c r="CN169" s="137"/>
      <c r="CO169" s="137"/>
      <c r="CP169" s="136"/>
      <c r="CQ169" s="136"/>
      <c r="CR169" s="136"/>
      <c r="CS169" s="136"/>
      <c r="CT169" s="136"/>
      <c r="CU169" s="136"/>
      <c r="CV169" s="136"/>
      <c r="CW169" s="136"/>
      <c r="CX169" s="136"/>
      <c r="CY169" s="136"/>
      <c r="CZ169" s="136"/>
      <c r="DA169" s="136"/>
      <c r="DB169" s="136"/>
      <c r="DC169" s="136"/>
      <c r="DD169" s="136"/>
      <c r="DE169" s="138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6"/>
      <c r="DU169" s="136"/>
      <c r="DV169" s="136"/>
      <c r="DW169" s="136"/>
      <c r="DX169" s="136"/>
      <c r="DY169" s="136"/>
      <c r="DZ169" s="138"/>
      <c r="EP169" s="73"/>
      <c r="EQ169" s="128"/>
      <c r="ER169" s="129"/>
      <c r="ES169" s="73"/>
      <c r="ET169" s="73"/>
      <c r="EU169" s="130"/>
      <c r="EV169" s="55"/>
      <c r="EZ169" s="77"/>
      <c r="FC169" s="79"/>
      <c r="FD169" s="80"/>
      <c r="FE169" s="80"/>
      <c r="FF169" s="80"/>
      <c r="FG169" s="80"/>
      <c r="FH169" s="80"/>
      <c r="FI169" s="80"/>
      <c r="FJ169" s="80"/>
      <c r="FK169" s="80"/>
      <c r="FL169" s="80"/>
      <c r="FM169" s="80"/>
      <c r="FN169" s="80"/>
      <c r="FO169" s="80"/>
      <c r="FP169" s="80"/>
      <c r="FQ169" s="80"/>
      <c r="FR169" s="80"/>
      <c r="FS169" s="80"/>
      <c r="FT169" s="80"/>
      <c r="FU169" s="80"/>
      <c r="FV169" s="80"/>
      <c r="FW169" s="80"/>
      <c r="FX169" s="80"/>
      <c r="FY169" s="80"/>
      <c r="FZ169" s="80"/>
      <c r="GA169" s="80"/>
      <c r="GB169" s="80"/>
      <c r="GC169" s="80"/>
      <c r="GD169" s="80"/>
      <c r="GE169" s="80"/>
      <c r="GF169" s="80"/>
      <c r="GG169" s="80"/>
      <c r="GH169" s="80"/>
      <c r="GI169"/>
      <c r="GJ169"/>
      <c r="GK169"/>
      <c r="GL169"/>
      <c r="GM169"/>
      <c r="GN169"/>
      <c r="GO169"/>
      <c r="GP169" s="73"/>
      <c r="GQ169" s="128"/>
      <c r="GR169" s="129"/>
      <c r="GS169" s="73"/>
      <c r="GT169" s="73"/>
      <c r="GU169" s="130"/>
      <c r="GW169" s="75"/>
      <c r="GX169" s="76"/>
      <c r="GZ169" s="77"/>
      <c r="HA169" s="82"/>
      <c r="HB169" s="82"/>
      <c r="HC169" s="79"/>
      <c r="HD169" s="80"/>
      <c r="HE169" s="80"/>
      <c r="HF169" s="80"/>
      <c r="HG169" s="80"/>
      <c r="HH169" s="80"/>
      <c r="HI169" s="80"/>
      <c r="HJ169" s="80"/>
      <c r="HK169" s="80"/>
      <c r="HL169" s="80"/>
      <c r="HM169" s="80"/>
      <c r="HN169" s="80"/>
      <c r="HO169" s="80"/>
      <c r="HP169" s="80"/>
      <c r="HQ169" s="80"/>
      <c r="HR169" s="80"/>
      <c r="HS169" s="80"/>
      <c r="HT169" s="80"/>
      <c r="HU169" s="80"/>
      <c r="HV169" s="80"/>
      <c r="HW169" s="80"/>
      <c r="HX169" s="80"/>
      <c r="HY169" s="80"/>
      <c r="HZ169" s="80"/>
      <c r="IA169" s="80"/>
      <c r="IB169" s="80"/>
      <c r="IC169" s="80"/>
      <c r="ID169" s="80"/>
      <c r="IE169" s="80"/>
      <c r="IF169" s="80"/>
      <c r="IG169" s="80"/>
      <c r="IH169" s="80"/>
      <c r="II169"/>
      <c r="IJ169"/>
      <c r="IK169"/>
      <c r="IL169"/>
      <c r="IM169"/>
      <c r="IN169"/>
      <c r="IO169"/>
      <c r="IP169"/>
      <c r="IQ169" s="73"/>
      <c r="IR169" s="128"/>
      <c r="IS169" s="129"/>
      <c r="IT169" s="73"/>
      <c r="IU169" s="73"/>
      <c r="IV169" s="130"/>
      <c r="IX169" s="75"/>
      <c r="IY169" s="76"/>
      <c r="IZ169" s="75"/>
      <c r="JA169" s="77"/>
      <c r="JB169" s="82"/>
      <c r="JC169" s="82"/>
      <c r="JD169" s="79"/>
      <c r="JE169" s="80"/>
      <c r="JF169" s="80"/>
      <c r="JG169" s="80"/>
      <c r="JH169" s="80"/>
      <c r="JI169" s="80"/>
      <c r="JJ169" s="80"/>
      <c r="JK169" s="80"/>
      <c r="JL169" s="80"/>
      <c r="JM169" s="80"/>
      <c r="JN169" s="80"/>
      <c r="JO169" s="80"/>
      <c r="JP169" s="80"/>
      <c r="JQ169" s="80"/>
      <c r="JR169" s="80"/>
      <c r="JS169" s="80"/>
      <c r="JT169" s="80"/>
      <c r="JU169" s="80"/>
      <c r="JV169" s="80"/>
      <c r="JW169" s="80"/>
      <c r="JX169" s="80"/>
      <c r="JY169" s="80"/>
      <c r="JZ169" s="80"/>
      <c r="KA169" s="80"/>
      <c r="KB169" s="80"/>
      <c r="KC169" s="80"/>
      <c r="KD169" s="80"/>
      <c r="KE169" s="80"/>
      <c r="KF169" s="80"/>
      <c r="KG169" s="80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F169" s="82"/>
      <c r="LG169" s="80"/>
      <c r="LH169" s="234"/>
      <c r="LI169" s="73"/>
      <c r="LJ169" s="128"/>
      <c r="LK169" s="129"/>
      <c r="LL169" s="73"/>
      <c r="LM169" s="73"/>
      <c r="LN169" s="130"/>
      <c r="LP169" s="75"/>
      <c r="LQ169" s="76"/>
      <c r="LR169" s="75"/>
      <c r="LS169" s="77"/>
      <c r="LT169" s="82"/>
      <c r="LU169" s="82"/>
      <c r="LV169" s="79"/>
      <c r="LW169" s="80"/>
      <c r="LX169" s="80"/>
      <c r="LY169" s="80"/>
      <c r="LZ169" s="80"/>
      <c r="MA169" s="80"/>
      <c r="MB169" s="80"/>
      <c r="MC169" s="80"/>
      <c r="MD169" s="80"/>
      <c r="ME169" s="80"/>
      <c r="MF169" s="80"/>
      <c r="MG169" s="80"/>
      <c r="MH169" s="80"/>
      <c r="MI169" s="80"/>
      <c r="MJ169" s="80"/>
      <c r="MK169" s="80"/>
      <c r="ML169" s="80"/>
      <c r="MM169" s="80"/>
      <c r="MN169" s="80"/>
      <c r="MO169" s="80"/>
      <c r="MP169" s="80"/>
      <c r="MQ169" s="80"/>
      <c r="MR169" s="80"/>
      <c r="MS169" s="80"/>
      <c r="MT169" s="80"/>
      <c r="MU169" s="80"/>
      <c r="MV169" s="80"/>
      <c r="MW169" s="80"/>
      <c r="MX169" s="80"/>
      <c r="MY169" s="80"/>
      <c r="MZ169" s="80"/>
      <c r="NA169" s="80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</row>
    <row r="170" spans="1:449" ht="18" customHeight="1" x14ac:dyDescent="0.25">
      <c r="A170" s="118" t="s">
        <v>281</v>
      </c>
      <c r="B170" s="119" t="s">
        <v>268</v>
      </c>
      <c r="C170" s="120" t="str">
        <f t="shared" si="275"/>
        <v>Wall &amp; Tall Cab: 1 Metal Door - 30H (Door 31 1/2") (9" to 12")</v>
      </c>
      <c r="D170" s="121" t="s">
        <v>282</v>
      </c>
      <c r="E170" s="122" t="s">
        <v>95</v>
      </c>
      <c r="F170" s="321" t="s">
        <v>281</v>
      </c>
      <c r="G170" s="320">
        <f>ROUND(cabinets_db!FD170/Prices!$B$27,0)</f>
        <v>352</v>
      </c>
      <c r="H170" s="136">
        <f t="shared" si="276"/>
        <v>352</v>
      </c>
      <c r="I170" s="135">
        <f>ROUND(cabinets_db!FF170/Prices!$B$27,0)</f>
        <v>352</v>
      </c>
      <c r="J170" s="136">
        <f t="shared" si="168"/>
        <v>352</v>
      </c>
      <c r="K170" s="135">
        <f>ROUND(cabinets_db!FH170/Prices!$B$27,0)</f>
        <v>352</v>
      </c>
      <c r="L170" s="136">
        <f t="shared" si="169"/>
        <v>352</v>
      </c>
      <c r="M170" s="135">
        <f>ROUND(cabinets_db!FJ170/Prices!$B$27,0)</f>
        <v>352</v>
      </c>
      <c r="N170" s="136">
        <f t="shared" si="170"/>
        <v>352</v>
      </c>
      <c r="O170" s="135">
        <f>ROUND(cabinets_db!FL170/Prices!$B$27,0)</f>
        <v>352</v>
      </c>
      <c r="P170" s="136">
        <f t="shared" si="171"/>
        <v>352</v>
      </c>
      <c r="Q170" s="135">
        <f>ROUND(cabinets_db!FN170/Prices!$B$27,0)</f>
        <v>352</v>
      </c>
      <c r="R170" s="136">
        <f t="shared" si="172"/>
        <v>352</v>
      </c>
      <c r="S170" s="135">
        <f>ROUND(cabinets_db!FP170/Prices!$B$27,0)</f>
        <v>352</v>
      </c>
      <c r="T170" s="136">
        <f t="shared" si="173"/>
        <v>352</v>
      </c>
      <c r="U170" s="135">
        <f>ROUND(cabinets_db!FR170/Prices!$B$27,0)</f>
        <v>352</v>
      </c>
      <c r="V170" s="136">
        <f t="shared" si="174"/>
        <v>352</v>
      </c>
      <c r="W170" s="137"/>
      <c r="X170" s="137"/>
      <c r="Y170" s="137"/>
      <c r="Z170" s="137"/>
      <c r="AA170" s="137"/>
      <c r="AB170" s="136">
        <f>ROUND(cabinets_db!HD170/Prices!$B$27,0)</f>
        <v>336</v>
      </c>
      <c r="AC170" s="136">
        <f t="shared" si="175"/>
        <v>336</v>
      </c>
      <c r="AD170" s="136">
        <f>ROUND(cabinets_db!HF170/Prices!$B$27,0)</f>
        <v>336</v>
      </c>
      <c r="AE170" s="136">
        <f t="shared" si="176"/>
        <v>336</v>
      </c>
      <c r="AF170" s="136">
        <f>ROUND(cabinets_db!HH170/Prices!$B$27,0)</f>
        <v>336</v>
      </c>
      <c r="AG170" s="136">
        <f t="shared" si="177"/>
        <v>336</v>
      </c>
      <c r="AH170" s="136">
        <f>ROUND(cabinets_db!HJ170/Prices!$B$27,0)</f>
        <v>336</v>
      </c>
      <c r="AI170" s="136">
        <f t="shared" si="178"/>
        <v>336</v>
      </c>
      <c r="AJ170" s="136">
        <f>ROUND(cabinets_db!HL170/Prices!$B$27,0)</f>
        <v>336</v>
      </c>
      <c r="AK170" s="136">
        <f t="shared" si="179"/>
        <v>336</v>
      </c>
      <c r="AL170" s="136">
        <f>ROUND(cabinets_db!HN170/Prices!$B$27,0)</f>
        <v>336</v>
      </c>
      <c r="AM170" s="136">
        <f t="shared" si="180"/>
        <v>336</v>
      </c>
      <c r="AN170" s="136">
        <f>ROUND(cabinets_db!HP170/Prices!$B$27,0)</f>
        <v>336</v>
      </c>
      <c r="AO170" s="136">
        <f t="shared" si="181"/>
        <v>336</v>
      </c>
      <c r="AP170" s="136">
        <f>ROUND(cabinets_db!HR170/Prices!$B$27,0)</f>
        <v>336</v>
      </c>
      <c r="AQ170" s="138">
        <f t="shared" si="182"/>
        <v>336</v>
      </c>
      <c r="AW170" s="136">
        <f t="shared" si="183"/>
        <v>336</v>
      </c>
      <c r="AX170" s="136">
        <f t="shared" si="184"/>
        <v>336</v>
      </c>
      <c r="AY170" s="136">
        <f t="shared" si="185"/>
        <v>336</v>
      </c>
      <c r="AZ170" s="136">
        <f t="shared" si="186"/>
        <v>336</v>
      </c>
      <c r="BA170" s="136">
        <f t="shared" si="187"/>
        <v>336</v>
      </c>
      <c r="BB170" s="136">
        <f t="shared" si="188"/>
        <v>336</v>
      </c>
      <c r="BC170" s="136">
        <f t="shared" si="189"/>
        <v>336</v>
      </c>
      <c r="BD170" s="136">
        <f t="shared" si="190"/>
        <v>336</v>
      </c>
      <c r="BE170" s="136">
        <f t="shared" si="191"/>
        <v>336</v>
      </c>
      <c r="BF170" s="136">
        <f t="shared" si="192"/>
        <v>336</v>
      </c>
      <c r="BG170" s="136">
        <f t="shared" si="193"/>
        <v>336</v>
      </c>
      <c r="BH170" s="136">
        <f t="shared" si="194"/>
        <v>336</v>
      </c>
      <c r="BI170" s="136">
        <f t="shared" si="195"/>
        <v>336</v>
      </c>
      <c r="BJ170" s="136">
        <f t="shared" si="196"/>
        <v>336</v>
      </c>
      <c r="BK170" s="136">
        <f t="shared" si="197"/>
        <v>336</v>
      </c>
      <c r="BL170" s="138">
        <f t="shared" si="198"/>
        <v>336</v>
      </c>
      <c r="BU170" s="135">
        <f>ROUND(cabinets_db!JE170/Prices!$B$27,0)</f>
        <v>352</v>
      </c>
      <c r="BV170" s="136">
        <f t="shared" si="277"/>
        <v>352</v>
      </c>
      <c r="BW170" s="135">
        <f>ROUND(cabinets_db!JG170/Prices!$B$27,0)</f>
        <v>352</v>
      </c>
      <c r="BX170" s="136">
        <f t="shared" si="199"/>
        <v>352</v>
      </c>
      <c r="BY170" s="135">
        <f>ROUND(cabinets_db!JI170/Prices!$B$27,0)</f>
        <v>352</v>
      </c>
      <c r="BZ170" s="136">
        <f t="shared" si="200"/>
        <v>352</v>
      </c>
      <c r="CA170" s="135">
        <f>ROUND(cabinets_db!JK170/Prices!$B$27,0)</f>
        <v>352</v>
      </c>
      <c r="CB170" s="136">
        <f t="shared" si="201"/>
        <v>352</v>
      </c>
      <c r="CC170" s="135">
        <f>ROUND(cabinets_db!JM170/Prices!$B$27,0)</f>
        <v>352</v>
      </c>
      <c r="CD170" s="136">
        <f t="shared" si="202"/>
        <v>352</v>
      </c>
      <c r="CE170" s="135">
        <f>ROUND(cabinets_db!JO170/Prices!$B$27,0)</f>
        <v>352</v>
      </c>
      <c r="CF170" s="136">
        <f t="shared" si="203"/>
        <v>352</v>
      </c>
      <c r="CG170" s="135">
        <f>ROUND(cabinets_db!JQ170/Prices!$B$27,0)</f>
        <v>352</v>
      </c>
      <c r="CH170" s="136">
        <f t="shared" si="204"/>
        <v>352</v>
      </c>
      <c r="CI170" s="135">
        <f>ROUND(cabinets_db!JS170/Prices!$B$27,0)</f>
        <v>352</v>
      </c>
      <c r="CJ170" s="136">
        <f t="shared" si="205"/>
        <v>352</v>
      </c>
      <c r="CK170" s="137"/>
      <c r="CL170" s="137"/>
      <c r="CM170" s="137"/>
      <c r="CN170" s="137"/>
      <c r="CO170" s="137"/>
      <c r="CP170" s="136">
        <f>ROUND(cabinets_db!LW170/Prices!$B$27,0)</f>
        <v>336</v>
      </c>
      <c r="CQ170" s="136">
        <f t="shared" si="278"/>
        <v>336</v>
      </c>
      <c r="CR170" s="136">
        <f>ROUND(cabinets_db!LY170/Prices!$B$27,0)</f>
        <v>336</v>
      </c>
      <c r="CS170" s="136">
        <f t="shared" si="206"/>
        <v>336</v>
      </c>
      <c r="CT170" s="136">
        <f>ROUND(cabinets_db!MA170/Prices!$B$27,0)</f>
        <v>336</v>
      </c>
      <c r="CU170" s="136">
        <f t="shared" si="207"/>
        <v>336</v>
      </c>
      <c r="CV170" s="136">
        <f>ROUND(cabinets_db!MC170/Prices!$B$27,0)</f>
        <v>336</v>
      </c>
      <c r="CW170" s="136">
        <f t="shared" si="208"/>
        <v>336</v>
      </c>
      <c r="CX170" s="136">
        <f>ROUND(cabinets_db!ME170/Prices!$B$27,0)</f>
        <v>336</v>
      </c>
      <c r="CY170" s="136">
        <f t="shared" si="209"/>
        <v>336</v>
      </c>
      <c r="CZ170" s="136">
        <f>ROUND(cabinets_db!MG170/Prices!$B$27,0)</f>
        <v>336</v>
      </c>
      <c r="DA170" s="136">
        <f t="shared" si="210"/>
        <v>336</v>
      </c>
      <c r="DB170" s="136">
        <f>ROUND(cabinets_db!MI170/Prices!$B$27,0)</f>
        <v>336</v>
      </c>
      <c r="DC170" s="136">
        <f t="shared" si="211"/>
        <v>336</v>
      </c>
      <c r="DD170" s="136">
        <f>ROUND(cabinets_db!MK170/Prices!$B$27,0)</f>
        <v>336</v>
      </c>
      <c r="DE170" s="138">
        <f t="shared" si="212"/>
        <v>336</v>
      </c>
      <c r="DK170" s="136">
        <f t="shared" si="213"/>
        <v>336</v>
      </c>
      <c r="DL170" s="136">
        <f t="shared" si="214"/>
        <v>336</v>
      </c>
      <c r="DM170" s="136">
        <f t="shared" si="215"/>
        <v>336</v>
      </c>
      <c r="DN170" s="136">
        <f t="shared" si="216"/>
        <v>336</v>
      </c>
      <c r="DO170" s="136">
        <f t="shared" si="217"/>
        <v>336</v>
      </c>
      <c r="DP170" s="136">
        <f t="shared" si="218"/>
        <v>336</v>
      </c>
      <c r="DQ170" s="136">
        <f t="shared" si="219"/>
        <v>336</v>
      </c>
      <c r="DR170" s="136">
        <f t="shared" si="220"/>
        <v>336</v>
      </c>
      <c r="DS170" s="136">
        <f t="shared" si="221"/>
        <v>336</v>
      </c>
      <c r="DT170" s="136">
        <f t="shared" si="222"/>
        <v>336</v>
      </c>
      <c r="DU170" s="136">
        <f t="shared" si="223"/>
        <v>336</v>
      </c>
      <c r="DV170" s="136">
        <f t="shared" si="224"/>
        <v>336</v>
      </c>
      <c r="DW170" s="136">
        <f t="shared" si="225"/>
        <v>336</v>
      </c>
      <c r="DX170" s="136">
        <f t="shared" si="226"/>
        <v>336</v>
      </c>
      <c r="DY170" s="136">
        <f t="shared" si="227"/>
        <v>336</v>
      </c>
      <c r="DZ170" s="138">
        <f t="shared" si="228"/>
        <v>336</v>
      </c>
      <c r="EP170" s="73"/>
      <c r="EQ170" s="128"/>
      <c r="ER170" s="129">
        <v>10.5</v>
      </c>
      <c r="ES170" s="73">
        <v>12</v>
      </c>
      <c r="ET170" s="73">
        <f t="shared" si="230"/>
        <v>1</v>
      </c>
      <c r="EU170" s="130"/>
      <c r="EW170" s="75">
        <v>2</v>
      </c>
      <c r="EX170" s="76">
        <v>90</v>
      </c>
      <c r="EY170" s="75">
        <v>10.5</v>
      </c>
      <c r="EZ170" s="77">
        <f>(EY170*1.2)*(Prices!$B$5/32)</f>
        <v>15.75</v>
      </c>
      <c r="FA170" s="82">
        <f>(EY170*1.3)*(Prices!$B$4/32)</f>
        <v>34.125</v>
      </c>
      <c r="FB170" s="82">
        <f>(EV170*Prices!$B$2)+(EW170*Prices!$B$3)</f>
        <v>8.1</v>
      </c>
      <c r="FC170" s="77">
        <f>EU170*Prices!$E$9</f>
        <v>0</v>
      </c>
      <c r="FD170" s="80">
        <f t="shared" si="232"/>
        <v>147.97499999999999</v>
      </c>
      <c r="FE170" s="80">
        <f>EU170*Prices!$E$10</f>
        <v>0</v>
      </c>
      <c r="FF170" s="80">
        <f t="shared" si="233"/>
        <v>147.97499999999999</v>
      </c>
      <c r="FG170" s="80">
        <f>EU170*Prices!$E$11</f>
        <v>0</v>
      </c>
      <c r="FH170" s="80">
        <f t="shared" si="234"/>
        <v>147.97499999999999</v>
      </c>
      <c r="FI170" s="80">
        <f>EU170*Prices!$E$12</f>
        <v>0</v>
      </c>
      <c r="FJ170" s="80">
        <f t="shared" si="235"/>
        <v>147.97499999999999</v>
      </c>
      <c r="FK170" s="80">
        <f>EU170*Prices!$E$13</f>
        <v>0</v>
      </c>
      <c r="FL170" s="80">
        <f t="shared" si="236"/>
        <v>147.97499999999999</v>
      </c>
      <c r="FM170" s="80">
        <f>EU170*Prices!$B$14</f>
        <v>0</v>
      </c>
      <c r="FN170" s="80">
        <f t="shared" si="237"/>
        <v>147.97499999999999</v>
      </c>
      <c r="FO170" s="80">
        <f>EU170*Prices!$B$15</f>
        <v>0</v>
      </c>
      <c r="FP170" s="80">
        <f t="shared" si="238"/>
        <v>147.97499999999999</v>
      </c>
      <c r="FQ170" s="80">
        <f>EU170*Prices!$B$16</f>
        <v>0</v>
      </c>
      <c r="FR170" s="80">
        <f t="shared" si="239"/>
        <v>147.97499999999999</v>
      </c>
      <c r="FS170" s="80">
        <f>EU170*Prices!$B$17</f>
        <v>0</v>
      </c>
      <c r="FT170" s="80"/>
      <c r="FU170" s="80"/>
      <c r="FV170" s="80"/>
      <c r="FW170" s="80"/>
      <c r="FX170" s="80"/>
      <c r="FY170" s="80"/>
      <c r="FZ170" s="80"/>
      <c r="GA170" s="80"/>
      <c r="GB170" s="80"/>
      <c r="GC170" s="80"/>
      <c r="GD170" s="80"/>
      <c r="GE170" s="80"/>
      <c r="GF170" s="80"/>
      <c r="GG170" s="80"/>
      <c r="GH170" s="80"/>
      <c r="GI170"/>
      <c r="GJ170"/>
      <c r="GK170"/>
      <c r="GL170"/>
      <c r="GM170"/>
      <c r="GN170"/>
      <c r="GO170"/>
      <c r="GP170" s="73"/>
      <c r="GQ170" s="128"/>
      <c r="GR170" s="129">
        <v>10.5</v>
      </c>
      <c r="GS170" s="73">
        <v>12</v>
      </c>
      <c r="GT170" s="73">
        <f t="shared" si="241"/>
        <v>1</v>
      </c>
      <c r="GU170" s="130"/>
      <c r="GV170" s="75"/>
      <c r="GW170" s="75">
        <v>2</v>
      </c>
      <c r="GX170" s="76">
        <v>90</v>
      </c>
      <c r="GY170" s="75">
        <v>10.5</v>
      </c>
      <c r="GZ170" s="77">
        <f>(GY170*1.2)*(Prices!$B$5/32)</f>
        <v>15.75</v>
      </c>
      <c r="HA170" s="82">
        <f>(GY170*1.3)*(Prices!$C$4/32)</f>
        <v>27.3</v>
      </c>
      <c r="HB170" s="82">
        <f>(GV170*Prices!$B$2)+(GW170*Prices!$B$3)</f>
        <v>8.1</v>
      </c>
      <c r="HC170" s="77">
        <f>GU170*Prices!$E$9</f>
        <v>0</v>
      </c>
      <c r="HD170" s="80">
        <f t="shared" si="243"/>
        <v>141.15</v>
      </c>
      <c r="HE170" s="80">
        <f>GU170*Prices!$E$10</f>
        <v>0</v>
      </c>
      <c r="HF170" s="80">
        <f t="shared" si="244"/>
        <v>141.15</v>
      </c>
      <c r="HG170" s="80">
        <f>GU170*Prices!$E$11</f>
        <v>0</v>
      </c>
      <c r="HH170" s="80">
        <f t="shared" si="245"/>
        <v>141.15</v>
      </c>
      <c r="HI170" s="80">
        <f>GU170*Prices!$E$12</f>
        <v>0</v>
      </c>
      <c r="HJ170" s="80">
        <f t="shared" si="246"/>
        <v>141.15</v>
      </c>
      <c r="HK170" s="80">
        <f>GU170*Prices!$E$13</f>
        <v>0</v>
      </c>
      <c r="HL170" s="80">
        <f t="shared" si="247"/>
        <v>141.15</v>
      </c>
      <c r="HM170" s="80">
        <f>GU170*Prices!$B$14</f>
        <v>0</v>
      </c>
      <c r="HN170" s="80">
        <f t="shared" si="248"/>
        <v>141.15</v>
      </c>
      <c r="HO170" s="80">
        <f>GU170*Prices!$B$15</f>
        <v>0</v>
      </c>
      <c r="HP170" s="80">
        <f t="shared" si="249"/>
        <v>141.15</v>
      </c>
      <c r="HQ170" s="80">
        <f>GU170*Prices!$B$16</f>
        <v>0</v>
      </c>
      <c r="HR170" s="80">
        <f t="shared" si="250"/>
        <v>141.15</v>
      </c>
      <c r="HS170" s="80">
        <f>GU170*Prices!$B$17</f>
        <v>0</v>
      </c>
      <c r="HT170" s="80"/>
      <c r="HU170" s="80"/>
      <c r="HV170" s="80"/>
      <c r="HW170" s="80"/>
      <c r="HX170" s="80"/>
      <c r="HY170" s="80"/>
      <c r="HZ170" s="80"/>
      <c r="IA170" s="80"/>
      <c r="IB170" s="80"/>
      <c r="IC170" s="80"/>
      <c r="ID170" s="80"/>
      <c r="IE170" s="80"/>
      <c r="IF170" s="80"/>
      <c r="IG170" s="80"/>
      <c r="IH170" s="80"/>
      <c r="II170"/>
      <c r="IJ170"/>
      <c r="IK170"/>
      <c r="IL170"/>
      <c r="IM170"/>
      <c r="IN170"/>
      <c r="IO170"/>
      <c r="IP170"/>
      <c r="IQ170" s="73"/>
      <c r="IR170" s="128"/>
      <c r="IS170" s="129">
        <v>10.5</v>
      </c>
      <c r="IT170" s="73">
        <v>12</v>
      </c>
      <c r="IU170" s="73">
        <f t="shared" si="252"/>
        <v>1</v>
      </c>
      <c r="IV170" s="130"/>
      <c r="IW170" s="75"/>
      <c r="IX170" s="75">
        <v>2</v>
      </c>
      <c r="IY170" s="76">
        <v>90</v>
      </c>
      <c r="IZ170" s="75">
        <v>10.5</v>
      </c>
      <c r="JA170" s="77">
        <f>(IZ170*1.2)*(Prices!$B$5/32)</f>
        <v>15.75</v>
      </c>
      <c r="JB170" s="82">
        <f>(IZ170*1.3)*(Prices!$B$4/32)</f>
        <v>34.125</v>
      </c>
      <c r="JC170" s="82">
        <f>(IW170*Prices!$B$2)+(IX170*Prices!$B$3)</f>
        <v>8.1</v>
      </c>
      <c r="JD170" s="77">
        <f>IV170*Prices!$E$9</f>
        <v>0</v>
      </c>
      <c r="JE170" s="80">
        <f t="shared" si="254"/>
        <v>147.97499999999999</v>
      </c>
      <c r="JF170" s="80">
        <f>IV170*Prices!$E$10</f>
        <v>0</v>
      </c>
      <c r="JG170" s="80">
        <f t="shared" si="255"/>
        <v>147.97499999999999</v>
      </c>
      <c r="JH170" s="80">
        <f>IV170*Prices!$E$11</f>
        <v>0</v>
      </c>
      <c r="JI170" s="80">
        <f t="shared" si="256"/>
        <v>147.97499999999999</v>
      </c>
      <c r="JJ170" s="80">
        <f>IV170*Prices!$E$12</f>
        <v>0</v>
      </c>
      <c r="JK170" s="80">
        <f t="shared" si="257"/>
        <v>147.97499999999999</v>
      </c>
      <c r="JL170" s="80">
        <f>IV170*Prices!$E$13</f>
        <v>0</v>
      </c>
      <c r="JM170" s="80">
        <f t="shared" si="258"/>
        <v>147.97499999999999</v>
      </c>
      <c r="JN170" s="80">
        <f>IV170*Prices!$B$14</f>
        <v>0</v>
      </c>
      <c r="JO170" s="80">
        <f t="shared" si="259"/>
        <v>147.97499999999999</v>
      </c>
      <c r="JP170" s="80">
        <f>IV170*Prices!$B$15</f>
        <v>0</v>
      </c>
      <c r="JQ170" s="80">
        <f t="shared" si="260"/>
        <v>147.97499999999999</v>
      </c>
      <c r="JR170" s="80">
        <f>IV170*Prices!$B$16</f>
        <v>0</v>
      </c>
      <c r="JS170" s="80">
        <f t="shared" si="261"/>
        <v>147.97499999999999</v>
      </c>
      <c r="JT170" s="80">
        <f>IV170*Prices!$B$17</f>
        <v>0</v>
      </c>
      <c r="JU170" s="80"/>
      <c r="JV170" s="80"/>
      <c r="JW170" s="80"/>
      <c r="JX170" s="80"/>
      <c r="JY170" s="80"/>
      <c r="JZ170" s="80"/>
      <c r="KA170" s="80"/>
      <c r="KB170" s="80"/>
      <c r="KC170" s="80"/>
      <c r="KD170" s="80"/>
      <c r="KE170" s="80"/>
      <c r="KF170" s="80"/>
      <c r="KG170" s="8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 s="197">
        <v>0</v>
      </c>
      <c r="LB170" s="200">
        <v>0</v>
      </c>
      <c r="LC170" s="82">
        <f>(44+(cabinets_db!IR170*2-2))*0.58</f>
        <v>24.36</v>
      </c>
      <c r="LD170" s="82">
        <f>(44+(cabinets_db!IR170*2-2))*0.77</f>
        <v>32.340000000000003</v>
      </c>
      <c r="LE170" s="82">
        <f>3*(cabinets_db!IR170*22/144)</f>
        <v>0</v>
      </c>
      <c r="LF170" s="82">
        <f t="shared" si="262"/>
        <v>24.36</v>
      </c>
      <c r="LG170" s="80">
        <f t="shared" si="263"/>
        <v>32.340000000000003</v>
      </c>
      <c r="LH170" s="234">
        <f t="shared" si="264"/>
        <v>0</v>
      </c>
      <c r="LI170" s="73"/>
      <c r="LJ170" s="128"/>
      <c r="LK170" s="129">
        <v>10.5</v>
      </c>
      <c r="LL170" s="73">
        <v>12</v>
      </c>
      <c r="LM170" s="73">
        <f t="shared" si="265"/>
        <v>1</v>
      </c>
      <c r="LN170" s="130"/>
      <c r="LO170" s="75"/>
      <c r="LP170" s="75">
        <v>2</v>
      </c>
      <c r="LQ170" s="76">
        <v>90</v>
      </c>
      <c r="LR170" s="75">
        <v>10.5</v>
      </c>
      <c r="LS170" s="77">
        <f>(LR170*1.2)*(Prices!$B$5/32)</f>
        <v>15.75</v>
      </c>
      <c r="LT170" s="82">
        <f>(LR170*1.3)*(Prices!$C$4/32)</f>
        <v>27.3</v>
      </c>
      <c r="LU170" s="82">
        <f>(LO170*Prices!$B$2)+(LP170*Prices!$B$3)</f>
        <v>8.1</v>
      </c>
      <c r="LV170" s="77">
        <f>LN170*Prices!$E$9</f>
        <v>0</v>
      </c>
      <c r="LW170" s="80">
        <f t="shared" si="267"/>
        <v>141.15</v>
      </c>
      <c r="LX170" s="80">
        <f>LN170*Prices!$E$10</f>
        <v>0</v>
      </c>
      <c r="LY170" s="80">
        <f t="shared" si="268"/>
        <v>141.15</v>
      </c>
      <c r="LZ170" s="80">
        <f>LN170*Prices!$E$11</f>
        <v>0</v>
      </c>
      <c r="MA170" s="80">
        <f t="shared" si="269"/>
        <v>141.15</v>
      </c>
      <c r="MB170" s="80">
        <f>LN170*Prices!$E$12</f>
        <v>0</v>
      </c>
      <c r="MC170" s="80">
        <f t="shared" si="270"/>
        <v>141.15</v>
      </c>
      <c r="MD170" s="80">
        <f>LN170*Prices!$E$13</f>
        <v>0</v>
      </c>
      <c r="ME170" s="80">
        <f t="shared" si="271"/>
        <v>141.15</v>
      </c>
      <c r="MF170" s="80">
        <f>LN170*Prices!$B$14</f>
        <v>0</v>
      </c>
      <c r="MG170" s="80">
        <f t="shared" si="272"/>
        <v>141.15</v>
      </c>
      <c r="MH170" s="80">
        <f>LN170*Prices!$B$15</f>
        <v>0</v>
      </c>
      <c r="MI170" s="80">
        <f t="shared" si="273"/>
        <v>141.15</v>
      </c>
      <c r="MJ170" s="80">
        <f>LN170*Prices!$B$16</f>
        <v>0</v>
      </c>
      <c r="MK170" s="80">
        <f t="shared" si="274"/>
        <v>141.15</v>
      </c>
      <c r="ML170" s="80">
        <f>LN170*Prices!$B$17</f>
        <v>0</v>
      </c>
      <c r="MM170" s="80"/>
      <c r="MN170" s="80"/>
      <c r="MO170" s="80"/>
      <c r="MP170" s="80"/>
      <c r="MQ170" s="80"/>
      <c r="MR170" s="80"/>
      <c r="MS170" s="80"/>
      <c r="MT170" s="80"/>
      <c r="MU170" s="80"/>
      <c r="MV170" s="80"/>
      <c r="MW170" s="80"/>
      <c r="MX170" s="80"/>
      <c r="MY170" s="80"/>
      <c r="MZ170" s="80"/>
      <c r="NA170" s="8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</row>
    <row r="171" spans="1:449" ht="18" customHeight="1" x14ac:dyDescent="0.25">
      <c r="A171" s="131" t="s">
        <v>283</v>
      </c>
      <c r="B171" s="132" t="s">
        <v>268</v>
      </c>
      <c r="C171" s="133" t="str">
        <f t="shared" si="275"/>
        <v>Wall &amp; Tall Cab: 1 Metal Door - 30H (Door 31 1/2") (13" to 15")</v>
      </c>
      <c r="D171" s="70" t="s">
        <v>282</v>
      </c>
      <c r="E171" s="134" t="s">
        <v>97</v>
      </c>
      <c r="F171" s="322" t="s">
        <v>283</v>
      </c>
      <c r="G171" s="320">
        <f>ROUND(cabinets_db!FD171/Prices!$B$27,0)</f>
        <v>369</v>
      </c>
      <c r="H171" s="136">
        <f t="shared" si="276"/>
        <v>369</v>
      </c>
      <c r="I171" s="135">
        <f>ROUND(cabinets_db!FF171/Prices!$B$27,0)</f>
        <v>369</v>
      </c>
      <c r="J171" s="136">
        <f t="shared" si="168"/>
        <v>369</v>
      </c>
      <c r="K171" s="135">
        <f>ROUND(cabinets_db!FH171/Prices!$B$27,0)</f>
        <v>369</v>
      </c>
      <c r="L171" s="136">
        <f t="shared" si="169"/>
        <v>369</v>
      </c>
      <c r="M171" s="135">
        <f>ROUND(cabinets_db!FJ171/Prices!$B$27,0)</f>
        <v>369</v>
      </c>
      <c r="N171" s="136">
        <f t="shared" si="170"/>
        <v>369</v>
      </c>
      <c r="O171" s="135">
        <f>ROUND(cabinets_db!FL171/Prices!$B$27,0)</f>
        <v>369</v>
      </c>
      <c r="P171" s="136">
        <f t="shared" si="171"/>
        <v>369</v>
      </c>
      <c r="Q171" s="135">
        <f>ROUND(cabinets_db!FN171/Prices!$B$27,0)</f>
        <v>369</v>
      </c>
      <c r="R171" s="136">
        <f t="shared" si="172"/>
        <v>369</v>
      </c>
      <c r="S171" s="135">
        <f>ROUND(cabinets_db!FP171/Prices!$B$27,0)</f>
        <v>369</v>
      </c>
      <c r="T171" s="136">
        <f t="shared" si="173"/>
        <v>369</v>
      </c>
      <c r="U171" s="135">
        <f>ROUND(cabinets_db!FR171/Prices!$B$27,0)</f>
        <v>369</v>
      </c>
      <c r="V171" s="136">
        <f t="shared" si="174"/>
        <v>369</v>
      </c>
      <c r="W171" s="137"/>
      <c r="X171" s="137"/>
      <c r="Y171" s="137"/>
      <c r="Z171" s="137"/>
      <c r="AA171" s="137"/>
      <c r="AB171" s="136">
        <f>ROUND(cabinets_db!HD171/Prices!$B$27,0)</f>
        <v>351</v>
      </c>
      <c r="AC171" s="136">
        <f t="shared" si="175"/>
        <v>351</v>
      </c>
      <c r="AD171" s="136">
        <f>ROUND(cabinets_db!HF171/Prices!$B$27,0)</f>
        <v>351</v>
      </c>
      <c r="AE171" s="136">
        <f t="shared" si="176"/>
        <v>351</v>
      </c>
      <c r="AF171" s="136">
        <f>ROUND(cabinets_db!HH171/Prices!$B$27,0)</f>
        <v>351</v>
      </c>
      <c r="AG171" s="136">
        <f t="shared" si="177"/>
        <v>351</v>
      </c>
      <c r="AH171" s="136">
        <f>ROUND(cabinets_db!HJ171/Prices!$B$27,0)</f>
        <v>351</v>
      </c>
      <c r="AI171" s="136">
        <f t="shared" si="178"/>
        <v>351</v>
      </c>
      <c r="AJ171" s="136">
        <f>ROUND(cabinets_db!HL171/Prices!$B$27,0)</f>
        <v>351</v>
      </c>
      <c r="AK171" s="136">
        <f t="shared" si="179"/>
        <v>351</v>
      </c>
      <c r="AL171" s="136">
        <f>ROUND(cabinets_db!HN171/Prices!$B$27,0)</f>
        <v>351</v>
      </c>
      <c r="AM171" s="136">
        <f t="shared" si="180"/>
        <v>351</v>
      </c>
      <c r="AN171" s="136">
        <f>ROUND(cabinets_db!HP171/Prices!$B$27,0)</f>
        <v>351</v>
      </c>
      <c r="AO171" s="136">
        <f t="shared" si="181"/>
        <v>351</v>
      </c>
      <c r="AP171" s="136">
        <f>ROUND(cabinets_db!HR171/Prices!$B$27,0)</f>
        <v>351</v>
      </c>
      <c r="AQ171" s="138">
        <f t="shared" si="182"/>
        <v>351</v>
      </c>
      <c r="AW171" s="136">
        <f t="shared" si="183"/>
        <v>351</v>
      </c>
      <c r="AX171" s="136">
        <f t="shared" si="184"/>
        <v>351</v>
      </c>
      <c r="AY171" s="136">
        <f t="shared" si="185"/>
        <v>351</v>
      </c>
      <c r="AZ171" s="136">
        <f t="shared" si="186"/>
        <v>351</v>
      </c>
      <c r="BA171" s="136">
        <f t="shared" si="187"/>
        <v>351</v>
      </c>
      <c r="BB171" s="136">
        <f t="shared" si="188"/>
        <v>351</v>
      </c>
      <c r="BC171" s="136">
        <f t="shared" si="189"/>
        <v>351</v>
      </c>
      <c r="BD171" s="136">
        <f t="shared" si="190"/>
        <v>351</v>
      </c>
      <c r="BE171" s="136">
        <f t="shared" si="191"/>
        <v>351</v>
      </c>
      <c r="BF171" s="136">
        <f t="shared" si="192"/>
        <v>351</v>
      </c>
      <c r="BG171" s="136">
        <f t="shared" si="193"/>
        <v>351</v>
      </c>
      <c r="BH171" s="136">
        <f t="shared" si="194"/>
        <v>351</v>
      </c>
      <c r="BI171" s="136">
        <f t="shared" si="195"/>
        <v>351</v>
      </c>
      <c r="BJ171" s="136">
        <f t="shared" si="196"/>
        <v>351</v>
      </c>
      <c r="BK171" s="136">
        <f t="shared" si="197"/>
        <v>351</v>
      </c>
      <c r="BL171" s="138">
        <f t="shared" si="198"/>
        <v>351</v>
      </c>
      <c r="BU171" s="135">
        <f>ROUND(cabinets_db!JE171/Prices!$B$27,0)</f>
        <v>369</v>
      </c>
      <c r="BV171" s="136">
        <f t="shared" si="277"/>
        <v>369</v>
      </c>
      <c r="BW171" s="135">
        <f>ROUND(cabinets_db!JG171/Prices!$B$27,0)</f>
        <v>369</v>
      </c>
      <c r="BX171" s="136">
        <f t="shared" si="199"/>
        <v>369</v>
      </c>
      <c r="BY171" s="135">
        <f>ROUND(cabinets_db!JI171/Prices!$B$27,0)</f>
        <v>369</v>
      </c>
      <c r="BZ171" s="136">
        <f t="shared" si="200"/>
        <v>369</v>
      </c>
      <c r="CA171" s="135">
        <f>ROUND(cabinets_db!JK171/Prices!$B$27,0)</f>
        <v>369</v>
      </c>
      <c r="CB171" s="136">
        <f t="shared" si="201"/>
        <v>369</v>
      </c>
      <c r="CC171" s="135">
        <f>ROUND(cabinets_db!JM171/Prices!$B$27,0)</f>
        <v>369</v>
      </c>
      <c r="CD171" s="136">
        <f t="shared" si="202"/>
        <v>369</v>
      </c>
      <c r="CE171" s="135">
        <f>ROUND(cabinets_db!JO171/Prices!$B$27,0)</f>
        <v>369</v>
      </c>
      <c r="CF171" s="136">
        <f t="shared" si="203"/>
        <v>369</v>
      </c>
      <c r="CG171" s="135">
        <f>ROUND(cabinets_db!JQ171/Prices!$B$27,0)</f>
        <v>369</v>
      </c>
      <c r="CH171" s="136">
        <f t="shared" si="204"/>
        <v>369</v>
      </c>
      <c r="CI171" s="135">
        <f>ROUND(cabinets_db!JS171/Prices!$B$27,0)</f>
        <v>369</v>
      </c>
      <c r="CJ171" s="136">
        <f t="shared" si="205"/>
        <v>369</v>
      </c>
      <c r="CK171" s="137"/>
      <c r="CL171" s="137"/>
      <c r="CM171" s="137"/>
      <c r="CN171" s="137"/>
      <c r="CO171" s="137"/>
      <c r="CP171" s="136">
        <f>ROUND(cabinets_db!LW171/Prices!$B$27,0)</f>
        <v>351</v>
      </c>
      <c r="CQ171" s="136">
        <f t="shared" si="278"/>
        <v>351</v>
      </c>
      <c r="CR171" s="136">
        <f>ROUND(cabinets_db!LY171/Prices!$B$27,0)</f>
        <v>351</v>
      </c>
      <c r="CS171" s="136">
        <f t="shared" si="206"/>
        <v>351</v>
      </c>
      <c r="CT171" s="136">
        <f>ROUND(cabinets_db!MA171/Prices!$B$27,0)</f>
        <v>351</v>
      </c>
      <c r="CU171" s="136">
        <f t="shared" si="207"/>
        <v>351</v>
      </c>
      <c r="CV171" s="136">
        <f>ROUND(cabinets_db!MC171/Prices!$B$27,0)</f>
        <v>351</v>
      </c>
      <c r="CW171" s="136">
        <f t="shared" si="208"/>
        <v>351</v>
      </c>
      <c r="CX171" s="136">
        <f>ROUND(cabinets_db!ME171/Prices!$B$27,0)</f>
        <v>351</v>
      </c>
      <c r="CY171" s="136">
        <f t="shared" si="209"/>
        <v>351</v>
      </c>
      <c r="CZ171" s="136">
        <f>ROUND(cabinets_db!MG171/Prices!$B$27,0)</f>
        <v>351</v>
      </c>
      <c r="DA171" s="136">
        <f t="shared" si="210"/>
        <v>351</v>
      </c>
      <c r="DB171" s="136">
        <f>ROUND(cabinets_db!MI171/Prices!$B$27,0)</f>
        <v>351</v>
      </c>
      <c r="DC171" s="136">
        <f t="shared" si="211"/>
        <v>351</v>
      </c>
      <c r="DD171" s="136">
        <f>ROUND(cabinets_db!MK171/Prices!$B$27,0)</f>
        <v>351</v>
      </c>
      <c r="DE171" s="138">
        <f t="shared" si="212"/>
        <v>351</v>
      </c>
      <c r="DK171" s="136">
        <f t="shared" si="213"/>
        <v>351</v>
      </c>
      <c r="DL171" s="136">
        <f t="shared" si="214"/>
        <v>351</v>
      </c>
      <c r="DM171" s="136">
        <f t="shared" si="215"/>
        <v>351</v>
      </c>
      <c r="DN171" s="136">
        <f t="shared" si="216"/>
        <v>351</v>
      </c>
      <c r="DO171" s="136">
        <f t="shared" si="217"/>
        <v>351</v>
      </c>
      <c r="DP171" s="136">
        <f t="shared" si="218"/>
        <v>351</v>
      </c>
      <c r="DQ171" s="136">
        <f t="shared" si="219"/>
        <v>351</v>
      </c>
      <c r="DR171" s="136">
        <f t="shared" si="220"/>
        <v>351</v>
      </c>
      <c r="DS171" s="136">
        <f t="shared" si="221"/>
        <v>351</v>
      </c>
      <c r="DT171" s="136">
        <f t="shared" si="222"/>
        <v>351</v>
      </c>
      <c r="DU171" s="136">
        <f t="shared" si="223"/>
        <v>351</v>
      </c>
      <c r="DV171" s="136">
        <f t="shared" si="224"/>
        <v>351</v>
      </c>
      <c r="DW171" s="136">
        <f t="shared" si="225"/>
        <v>351</v>
      </c>
      <c r="DX171" s="136">
        <f t="shared" si="226"/>
        <v>351</v>
      </c>
      <c r="DY171" s="136">
        <f t="shared" si="227"/>
        <v>351</v>
      </c>
      <c r="DZ171" s="138">
        <f t="shared" si="228"/>
        <v>351</v>
      </c>
      <c r="EP171" s="73"/>
      <c r="EQ171" s="128"/>
      <c r="ER171" s="139">
        <v>12</v>
      </c>
      <c r="ES171" s="73">
        <v>15</v>
      </c>
      <c r="ET171" s="73">
        <f t="shared" si="230"/>
        <v>1.25</v>
      </c>
      <c r="EU171" s="130"/>
      <c r="EV171" s="55"/>
      <c r="EW171" s="75">
        <v>2</v>
      </c>
      <c r="EX171" s="76">
        <v>90</v>
      </c>
      <c r="EY171" s="75">
        <v>12</v>
      </c>
      <c r="EZ171" s="77">
        <f>(EY171*1.2)*(Prices!$B$5/32)</f>
        <v>18</v>
      </c>
      <c r="FA171" s="82">
        <f>(EY171*1.3)*(Prices!$B$4/32)</f>
        <v>39</v>
      </c>
      <c r="FB171" s="82">
        <f>(EV171*Prices!$B$2)+(EW171*Prices!$B$3)</f>
        <v>8.1</v>
      </c>
      <c r="FC171" s="77">
        <f>EU171*Prices!$E$9</f>
        <v>0</v>
      </c>
      <c r="FD171" s="80">
        <f t="shared" si="232"/>
        <v>155.1</v>
      </c>
      <c r="FE171" s="80">
        <f>EU171*Prices!$E$10</f>
        <v>0</v>
      </c>
      <c r="FF171" s="80">
        <f t="shared" si="233"/>
        <v>155.1</v>
      </c>
      <c r="FG171" s="80">
        <f>EU171*Prices!$E$11</f>
        <v>0</v>
      </c>
      <c r="FH171" s="80">
        <f t="shared" si="234"/>
        <v>155.1</v>
      </c>
      <c r="FI171" s="80">
        <f>EU171*Prices!$E$12</f>
        <v>0</v>
      </c>
      <c r="FJ171" s="80">
        <f t="shared" si="235"/>
        <v>155.1</v>
      </c>
      <c r="FK171" s="80">
        <f>EU171*Prices!$E$13</f>
        <v>0</v>
      </c>
      <c r="FL171" s="80">
        <f t="shared" si="236"/>
        <v>155.1</v>
      </c>
      <c r="FM171" s="80">
        <f>EU171*Prices!$B$14</f>
        <v>0</v>
      </c>
      <c r="FN171" s="80">
        <f t="shared" si="237"/>
        <v>155.1</v>
      </c>
      <c r="FO171" s="80">
        <f>EU171*Prices!$B$15</f>
        <v>0</v>
      </c>
      <c r="FP171" s="80">
        <f t="shared" si="238"/>
        <v>155.1</v>
      </c>
      <c r="FQ171" s="80">
        <f>EU171*Prices!$B$16</f>
        <v>0</v>
      </c>
      <c r="FR171" s="80">
        <f t="shared" si="239"/>
        <v>155.1</v>
      </c>
      <c r="FS171" s="80">
        <f>EU171*Prices!$B$17</f>
        <v>0</v>
      </c>
      <c r="FT171" s="80"/>
      <c r="FU171" s="80"/>
      <c r="FV171" s="80"/>
      <c r="FW171" s="80"/>
      <c r="FX171" s="80"/>
      <c r="FY171" s="80"/>
      <c r="FZ171" s="80"/>
      <c r="GA171" s="80"/>
      <c r="GB171" s="80"/>
      <c r="GC171" s="80"/>
      <c r="GD171" s="80"/>
      <c r="GE171" s="80"/>
      <c r="GF171" s="80"/>
      <c r="GG171" s="80"/>
      <c r="GH171" s="80"/>
      <c r="GI171"/>
      <c r="GJ171"/>
      <c r="GK171"/>
      <c r="GL171"/>
      <c r="GM171"/>
      <c r="GN171"/>
      <c r="GO171"/>
      <c r="GP171" s="73"/>
      <c r="GQ171" s="128"/>
      <c r="GR171" s="139">
        <v>12</v>
      </c>
      <c r="GS171" s="73">
        <v>15</v>
      </c>
      <c r="GT171" s="73">
        <f t="shared" si="241"/>
        <v>1.25</v>
      </c>
      <c r="GU171" s="130"/>
      <c r="GW171" s="75">
        <v>2</v>
      </c>
      <c r="GX171" s="76">
        <v>90</v>
      </c>
      <c r="GY171" s="75">
        <v>12</v>
      </c>
      <c r="GZ171" s="77">
        <f>(GY171*1.2)*(Prices!$B$5/32)</f>
        <v>18</v>
      </c>
      <c r="HA171" s="82">
        <f>(GY171*1.3)*(Prices!$C$4/32)</f>
        <v>31.200000000000003</v>
      </c>
      <c r="HB171" s="82">
        <f>(GV171*Prices!$B$2)+(GW171*Prices!$B$3)</f>
        <v>8.1</v>
      </c>
      <c r="HC171" s="77">
        <f>GU171*Prices!$E$9</f>
        <v>0</v>
      </c>
      <c r="HD171" s="80">
        <f t="shared" si="243"/>
        <v>147.30000000000001</v>
      </c>
      <c r="HE171" s="80">
        <f>GU171*Prices!$E$10</f>
        <v>0</v>
      </c>
      <c r="HF171" s="80">
        <f t="shared" si="244"/>
        <v>147.30000000000001</v>
      </c>
      <c r="HG171" s="80">
        <f>GU171*Prices!$E$11</f>
        <v>0</v>
      </c>
      <c r="HH171" s="80">
        <f t="shared" si="245"/>
        <v>147.30000000000001</v>
      </c>
      <c r="HI171" s="80">
        <f>GU171*Prices!$E$12</f>
        <v>0</v>
      </c>
      <c r="HJ171" s="80">
        <f t="shared" si="246"/>
        <v>147.30000000000001</v>
      </c>
      <c r="HK171" s="80">
        <f>GU171*Prices!$E$13</f>
        <v>0</v>
      </c>
      <c r="HL171" s="80">
        <f t="shared" si="247"/>
        <v>147.30000000000001</v>
      </c>
      <c r="HM171" s="80">
        <f>GU171*Prices!$B$14</f>
        <v>0</v>
      </c>
      <c r="HN171" s="80">
        <f t="shared" si="248"/>
        <v>147.30000000000001</v>
      </c>
      <c r="HO171" s="80">
        <f>GU171*Prices!$B$15</f>
        <v>0</v>
      </c>
      <c r="HP171" s="80">
        <f t="shared" si="249"/>
        <v>147.30000000000001</v>
      </c>
      <c r="HQ171" s="80">
        <f>GU171*Prices!$B$16</f>
        <v>0</v>
      </c>
      <c r="HR171" s="80">
        <f t="shared" si="250"/>
        <v>147.30000000000001</v>
      </c>
      <c r="HS171" s="80">
        <f>GU171*Prices!$B$17</f>
        <v>0</v>
      </c>
      <c r="HT171" s="80"/>
      <c r="HU171" s="80"/>
      <c r="HV171" s="80"/>
      <c r="HW171" s="80"/>
      <c r="HX171" s="80"/>
      <c r="HY171" s="80"/>
      <c r="HZ171" s="80"/>
      <c r="IA171" s="80"/>
      <c r="IB171" s="80"/>
      <c r="IC171" s="80"/>
      <c r="ID171" s="80"/>
      <c r="IE171" s="80"/>
      <c r="IF171" s="80"/>
      <c r="IG171" s="80"/>
      <c r="IH171" s="80"/>
      <c r="II171"/>
      <c r="IJ171"/>
      <c r="IK171"/>
      <c r="IL171"/>
      <c r="IM171"/>
      <c r="IN171"/>
      <c r="IO171"/>
      <c r="IP171"/>
      <c r="IQ171" s="73"/>
      <c r="IR171" s="128"/>
      <c r="IS171" s="139">
        <v>12</v>
      </c>
      <c r="IT171" s="73">
        <v>15</v>
      </c>
      <c r="IU171" s="73">
        <f t="shared" si="252"/>
        <v>1.25</v>
      </c>
      <c r="IV171" s="130"/>
      <c r="IX171" s="75">
        <v>2</v>
      </c>
      <c r="IY171" s="76">
        <v>90</v>
      </c>
      <c r="IZ171" s="75">
        <v>12</v>
      </c>
      <c r="JA171" s="77">
        <f>(IZ171*1.2)*(Prices!$B$5/32)</f>
        <v>18</v>
      </c>
      <c r="JB171" s="82">
        <f>(IZ171*1.3)*(Prices!$B$4/32)</f>
        <v>39</v>
      </c>
      <c r="JC171" s="82">
        <f>(IW171*Prices!$B$2)+(IX171*Prices!$B$3)</f>
        <v>8.1</v>
      </c>
      <c r="JD171" s="77">
        <f>IV171*Prices!$E$9</f>
        <v>0</v>
      </c>
      <c r="JE171" s="80">
        <f t="shared" si="254"/>
        <v>155.1</v>
      </c>
      <c r="JF171" s="80">
        <f>IV171*Prices!$E$10</f>
        <v>0</v>
      </c>
      <c r="JG171" s="80">
        <f t="shared" si="255"/>
        <v>155.1</v>
      </c>
      <c r="JH171" s="80">
        <f>IV171*Prices!$E$11</f>
        <v>0</v>
      </c>
      <c r="JI171" s="80">
        <f t="shared" si="256"/>
        <v>155.1</v>
      </c>
      <c r="JJ171" s="80">
        <f>IV171*Prices!$E$12</f>
        <v>0</v>
      </c>
      <c r="JK171" s="80">
        <f t="shared" si="257"/>
        <v>155.1</v>
      </c>
      <c r="JL171" s="80">
        <f>IV171*Prices!$E$13</f>
        <v>0</v>
      </c>
      <c r="JM171" s="80">
        <f t="shared" si="258"/>
        <v>155.1</v>
      </c>
      <c r="JN171" s="80">
        <f>IV171*Prices!$B$14</f>
        <v>0</v>
      </c>
      <c r="JO171" s="80">
        <f t="shared" si="259"/>
        <v>155.1</v>
      </c>
      <c r="JP171" s="80">
        <f>IV171*Prices!$B$15</f>
        <v>0</v>
      </c>
      <c r="JQ171" s="80">
        <f t="shared" si="260"/>
        <v>155.1</v>
      </c>
      <c r="JR171" s="80">
        <f>IV171*Prices!$B$16</f>
        <v>0</v>
      </c>
      <c r="JS171" s="80">
        <f t="shared" si="261"/>
        <v>155.1</v>
      </c>
      <c r="JT171" s="80">
        <f>IV171*Prices!$B$17</f>
        <v>0</v>
      </c>
      <c r="JU171" s="80"/>
      <c r="JV171" s="80"/>
      <c r="JW171" s="80"/>
      <c r="JX171" s="80"/>
      <c r="JY171" s="80"/>
      <c r="JZ171" s="80"/>
      <c r="KA171" s="80"/>
      <c r="KB171" s="80"/>
      <c r="KC171" s="80"/>
      <c r="KD171" s="80"/>
      <c r="KE171" s="80"/>
      <c r="KF171" s="80"/>
      <c r="KG171" s="80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 s="197">
        <v>0</v>
      </c>
      <c r="LB171" s="200">
        <v>0</v>
      </c>
      <c r="LC171" s="82">
        <f>(44+(cabinets_db!IR171*2-2))*0.58</f>
        <v>24.36</v>
      </c>
      <c r="LD171" s="82">
        <f>(44+(cabinets_db!IR171*2-2))*0.77</f>
        <v>32.340000000000003</v>
      </c>
      <c r="LE171" s="82">
        <f>3*(cabinets_db!IR171*22/144)</f>
        <v>0</v>
      </c>
      <c r="LF171" s="82">
        <f t="shared" si="262"/>
        <v>24.36</v>
      </c>
      <c r="LG171" s="80">
        <f t="shared" si="263"/>
        <v>32.340000000000003</v>
      </c>
      <c r="LH171" s="234">
        <f t="shared" si="264"/>
        <v>0</v>
      </c>
      <c r="LI171" s="73"/>
      <c r="LJ171" s="128"/>
      <c r="LK171" s="139">
        <v>12</v>
      </c>
      <c r="LL171" s="73">
        <v>15</v>
      </c>
      <c r="LM171" s="73">
        <f t="shared" si="265"/>
        <v>1.25</v>
      </c>
      <c r="LN171" s="130"/>
      <c r="LP171" s="75">
        <v>2</v>
      </c>
      <c r="LQ171" s="76">
        <v>90</v>
      </c>
      <c r="LR171" s="75">
        <v>12</v>
      </c>
      <c r="LS171" s="77">
        <f>(LR171*1.2)*(Prices!$B$5/32)</f>
        <v>18</v>
      </c>
      <c r="LT171" s="82">
        <f>(LR171*1.3)*(Prices!$C$4/32)</f>
        <v>31.200000000000003</v>
      </c>
      <c r="LU171" s="82">
        <f>(LO171*Prices!$B$2)+(LP171*Prices!$B$3)</f>
        <v>8.1</v>
      </c>
      <c r="LV171" s="77">
        <f>LN171*Prices!$E$9</f>
        <v>0</v>
      </c>
      <c r="LW171" s="80">
        <f t="shared" si="267"/>
        <v>147.30000000000001</v>
      </c>
      <c r="LX171" s="80">
        <f>LN171*Prices!$E$10</f>
        <v>0</v>
      </c>
      <c r="LY171" s="80">
        <f t="shared" si="268"/>
        <v>147.30000000000001</v>
      </c>
      <c r="LZ171" s="80">
        <f>LN171*Prices!$E$11</f>
        <v>0</v>
      </c>
      <c r="MA171" s="80">
        <f t="shared" si="269"/>
        <v>147.30000000000001</v>
      </c>
      <c r="MB171" s="80">
        <f>LN171*Prices!$E$12</f>
        <v>0</v>
      </c>
      <c r="MC171" s="80">
        <f t="shared" si="270"/>
        <v>147.30000000000001</v>
      </c>
      <c r="MD171" s="80">
        <f>LN171*Prices!$E$13</f>
        <v>0</v>
      </c>
      <c r="ME171" s="80">
        <f t="shared" si="271"/>
        <v>147.30000000000001</v>
      </c>
      <c r="MF171" s="80">
        <f>LN171*Prices!$B$14</f>
        <v>0</v>
      </c>
      <c r="MG171" s="80">
        <f t="shared" si="272"/>
        <v>147.30000000000001</v>
      </c>
      <c r="MH171" s="80">
        <f>LN171*Prices!$B$15</f>
        <v>0</v>
      </c>
      <c r="MI171" s="80">
        <f t="shared" si="273"/>
        <v>147.30000000000001</v>
      </c>
      <c r="MJ171" s="80">
        <f>LN171*Prices!$B$16</f>
        <v>0</v>
      </c>
      <c r="MK171" s="80">
        <f t="shared" si="274"/>
        <v>147.30000000000001</v>
      </c>
      <c r="ML171" s="80">
        <f>LN171*Prices!$B$17</f>
        <v>0</v>
      </c>
      <c r="MM171" s="80"/>
      <c r="MN171" s="80"/>
      <c r="MO171" s="80"/>
      <c r="MP171" s="80"/>
      <c r="MQ171" s="80"/>
      <c r="MR171" s="80"/>
      <c r="MS171" s="80"/>
      <c r="MT171" s="80"/>
      <c r="MU171" s="80"/>
      <c r="MV171" s="80"/>
      <c r="MW171" s="80"/>
      <c r="MX171" s="80"/>
      <c r="MY171" s="80"/>
      <c r="MZ171" s="80"/>
      <c r="NA171" s="80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</row>
    <row r="172" spans="1:449" ht="18" customHeight="1" x14ac:dyDescent="0.25">
      <c r="A172" s="131" t="s">
        <v>284</v>
      </c>
      <c r="B172" s="132" t="s">
        <v>268</v>
      </c>
      <c r="C172" s="133" t="str">
        <f t="shared" si="275"/>
        <v>Wall &amp; Tall Cab: 1 Metal Door - 30H (Door 31 1/2") (16" to 18")</v>
      </c>
      <c r="D172" s="70" t="s">
        <v>282</v>
      </c>
      <c r="E172" s="134" t="s">
        <v>99</v>
      </c>
      <c r="F172" s="322" t="s">
        <v>284</v>
      </c>
      <c r="G172" s="320">
        <f>ROUND(cabinets_db!FD172/Prices!$B$27,0)</f>
        <v>386</v>
      </c>
      <c r="H172" s="136">
        <f t="shared" si="276"/>
        <v>386</v>
      </c>
      <c r="I172" s="135">
        <f>ROUND(cabinets_db!FF172/Prices!$B$27,0)</f>
        <v>386</v>
      </c>
      <c r="J172" s="136">
        <f t="shared" si="168"/>
        <v>386</v>
      </c>
      <c r="K172" s="135">
        <f>ROUND(cabinets_db!FH172/Prices!$B$27,0)</f>
        <v>386</v>
      </c>
      <c r="L172" s="136">
        <f t="shared" si="169"/>
        <v>386</v>
      </c>
      <c r="M172" s="135">
        <f>ROUND(cabinets_db!FJ172/Prices!$B$27,0)</f>
        <v>386</v>
      </c>
      <c r="N172" s="136">
        <f t="shared" si="170"/>
        <v>386</v>
      </c>
      <c r="O172" s="135">
        <f>ROUND(cabinets_db!FL172/Prices!$B$27,0)</f>
        <v>386</v>
      </c>
      <c r="P172" s="136">
        <f t="shared" si="171"/>
        <v>386</v>
      </c>
      <c r="Q172" s="135">
        <f>ROUND(cabinets_db!FN172/Prices!$B$27,0)</f>
        <v>386</v>
      </c>
      <c r="R172" s="136">
        <f t="shared" si="172"/>
        <v>386</v>
      </c>
      <c r="S172" s="135">
        <f>ROUND(cabinets_db!FP172/Prices!$B$27,0)</f>
        <v>386</v>
      </c>
      <c r="T172" s="136">
        <f t="shared" si="173"/>
        <v>386</v>
      </c>
      <c r="U172" s="135">
        <f>ROUND(cabinets_db!FR172/Prices!$B$27,0)</f>
        <v>386</v>
      </c>
      <c r="V172" s="136">
        <f t="shared" si="174"/>
        <v>386</v>
      </c>
      <c r="W172" s="137"/>
      <c r="X172" s="137"/>
      <c r="Y172" s="137"/>
      <c r="Z172" s="137"/>
      <c r="AA172" s="137"/>
      <c r="AB172" s="136">
        <f>ROUND(cabinets_db!HD172/Prices!$B$27,0)</f>
        <v>365</v>
      </c>
      <c r="AC172" s="136">
        <f t="shared" si="175"/>
        <v>365</v>
      </c>
      <c r="AD172" s="136">
        <f>ROUND(cabinets_db!HF172/Prices!$B$27,0)</f>
        <v>365</v>
      </c>
      <c r="AE172" s="136">
        <f t="shared" si="176"/>
        <v>365</v>
      </c>
      <c r="AF172" s="136">
        <f>ROUND(cabinets_db!HH172/Prices!$B$27,0)</f>
        <v>365</v>
      </c>
      <c r="AG172" s="136">
        <f t="shared" si="177"/>
        <v>365</v>
      </c>
      <c r="AH172" s="136">
        <f>ROUND(cabinets_db!HJ172/Prices!$B$27,0)</f>
        <v>365</v>
      </c>
      <c r="AI172" s="136">
        <f t="shared" si="178"/>
        <v>365</v>
      </c>
      <c r="AJ172" s="136">
        <f>ROUND(cabinets_db!HL172/Prices!$B$27,0)</f>
        <v>365</v>
      </c>
      <c r="AK172" s="136">
        <f t="shared" si="179"/>
        <v>365</v>
      </c>
      <c r="AL172" s="136">
        <f>ROUND(cabinets_db!HN172/Prices!$B$27,0)</f>
        <v>365</v>
      </c>
      <c r="AM172" s="136">
        <f t="shared" si="180"/>
        <v>365</v>
      </c>
      <c r="AN172" s="136">
        <f>ROUND(cabinets_db!HP172/Prices!$B$27,0)</f>
        <v>365</v>
      </c>
      <c r="AO172" s="136">
        <f t="shared" si="181"/>
        <v>365</v>
      </c>
      <c r="AP172" s="136">
        <f>ROUND(cabinets_db!HR172/Prices!$B$27,0)</f>
        <v>365</v>
      </c>
      <c r="AQ172" s="138">
        <f t="shared" si="182"/>
        <v>365</v>
      </c>
      <c r="AW172" s="136">
        <f t="shared" si="183"/>
        <v>365</v>
      </c>
      <c r="AX172" s="136">
        <f t="shared" si="184"/>
        <v>365</v>
      </c>
      <c r="AY172" s="136">
        <f t="shared" si="185"/>
        <v>365</v>
      </c>
      <c r="AZ172" s="136">
        <f t="shared" si="186"/>
        <v>365</v>
      </c>
      <c r="BA172" s="136">
        <f t="shared" si="187"/>
        <v>365</v>
      </c>
      <c r="BB172" s="136">
        <f t="shared" si="188"/>
        <v>365</v>
      </c>
      <c r="BC172" s="136">
        <f t="shared" si="189"/>
        <v>365</v>
      </c>
      <c r="BD172" s="136">
        <f t="shared" si="190"/>
        <v>365</v>
      </c>
      <c r="BE172" s="136">
        <f t="shared" si="191"/>
        <v>365</v>
      </c>
      <c r="BF172" s="136">
        <f t="shared" si="192"/>
        <v>365</v>
      </c>
      <c r="BG172" s="136">
        <f t="shared" si="193"/>
        <v>365</v>
      </c>
      <c r="BH172" s="136">
        <f t="shared" si="194"/>
        <v>365</v>
      </c>
      <c r="BI172" s="136">
        <f t="shared" si="195"/>
        <v>365</v>
      </c>
      <c r="BJ172" s="136">
        <f t="shared" si="196"/>
        <v>365</v>
      </c>
      <c r="BK172" s="136">
        <f t="shared" si="197"/>
        <v>365</v>
      </c>
      <c r="BL172" s="138">
        <f t="shared" si="198"/>
        <v>365</v>
      </c>
      <c r="BU172" s="135">
        <f>ROUND(cabinets_db!JE172/Prices!$B$27,0)</f>
        <v>386</v>
      </c>
      <c r="BV172" s="136">
        <f t="shared" si="277"/>
        <v>386</v>
      </c>
      <c r="BW172" s="135">
        <f>ROUND(cabinets_db!JG172/Prices!$B$27,0)</f>
        <v>386</v>
      </c>
      <c r="BX172" s="136">
        <f t="shared" si="199"/>
        <v>386</v>
      </c>
      <c r="BY172" s="135">
        <f>ROUND(cabinets_db!JI172/Prices!$B$27,0)</f>
        <v>386</v>
      </c>
      <c r="BZ172" s="136">
        <f t="shared" si="200"/>
        <v>386</v>
      </c>
      <c r="CA172" s="135">
        <f>ROUND(cabinets_db!JK172/Prices!$B$27,0)</f>
        <v>386</v>
      </c>
      <c r="CB172" s="136">
        <f t="shared" si="201"/>
        <v>386</v>
      </c>
      <c r="CC172" s="135">
        <f>ROUND(cabinets_db!JM172/Prices!$B$27,0)</f>
        <v>386</v>
      </c>
      <c r="CD172" s="136">
        <f t="shared" si="202"/>
        <v>386</v>
      </c>
      <c r="CE172" s="135">
        <f>ROUND(cabinets_db!JO172/Prices!$B$27,0)</f>
        <v>386</v>
      </c>
      <c r="CF172" s="136">
        <f t="shared" si="203"/>
        <v>386</v>
      </c>
      <c r="CG172" s="135">
        <f>ROUND(cabinets_db!JQ172/Prices!$B$27,0)</f>
        <v>386</v>
      </c>
      <c r="CH172" s="136">
        <f t="shared" si="204"/>
        <v>386</v>
      </c>
      <c r="CI172" s="135">
        <f>ROUND(cabinets_db!JS172/Prices!$B$27,0)</f>
        <v>386</v>
      </c>
      <c r="CJ172" s="136">
        <f t="shared" si="205"/>
        <v>386</v>
      </c>
      <c r="CK172" s="137"/>
      <c r="CL172" s="137"/>
      <c r="CM172" s="137"/>
      <c r="CN172" s="137"/>
      <c r="CO172" s="137"/>
      <c r="CP172" s="136">
        <f>ROUND(cabinets_db!LW172/Prices!$B$27,0)</f>
        <v>365</v>
      </c>
      <c r="CQ172" s="136">
        <f t="shared" si="278"/>
        <v>365</v>
      </c>
      <c r="CR172" s="136">
        <f>ROUND(cabinets_db!LY172/Prices!$B$27,0)</f>
        <v>365</v>
      </c>
      <c r="CS172" s="136">
        <f t="shared" si="206"/>
        <v>365</v>
      </c>
      <c r="CT172" s="136">
        <f>ROUND(cabinets_db!MA172/Prices!$B$27,0)</f>
        <v>365</v>
      </c>
      <c r="CU172" s="136">
        <f t="shared" si="207"/>
        <v>365</v>
      </c>
      <c r="CV172" s="136">
        <f>ROUND(cabinets_db!MC172/Prices!$B$27,0)</f>
        <v>365</v>
      </c>
      <c r="CW172" s="136">
        <f t="shared" si="208"/>
        <v>365</v>
      </c>
      <c r="CX172" s="136">
        <f>ROUND(cabinets_db!ME172/Prices!$B$27,0)</f>
        <v>365</v>
      </c>
      <c r="CY172" s="136">
        <f t="shared" si="209"/>
        <v>365</v>
      </c>
      <c r="CZ172" s="136">
        <f>ROUND(cabinets_db!MG172/Prices!$B$27,0)</f>
        <v>365</v>
      </c>
      <c r="DA172" s="136">
        <f t="shared" si="210"/>
        <v>365</v>
      </c>
      <c r="DB172" s="136">
        <f>ROUND(cabinets_db!MI172/Prices!$B$27,0)</f>
        <v>365</v>
      </c>
      <c r="DC172" s="136">
        <f t="shared" si="211"/>
        <v>365</v>
      </c>
      <c r="DD172" s="136">
        <f>ROUND(cabinets_db!MK172/Prices!$B$27,0)</f>
        <v>365</v>
      </c>
      <c r="DE172" s="138">
        <f t="shared" si="212"/>
        <v>365</v>
      </c>
      <c r="DK172" s="136">
        <f t="shared" si="213"/>
        <v>365</v>
      </c>
      <c r="DL172" s="136">
        <f t="shared" si="214"/>
        <v>365</v>
      </c>
      <c r="DM172" s="136">
        <f t="shared" si="215"/>
        <v>365</v>
      </c>
      <c r="DN172" s="136">
        <f t="shared" si="216"/>
        <v>365</v>
      </c>
      <c r="DO172" s="136">
        <f t="shared" si="217"/>
        <v>365</v>
      </c>
      <c r="DP172" s="136">
        <f t="shared" si="218"/>
        <v>365</v>
      </c>
      <c r="DQ172" s="136">
        <f t="shared" si="219"/>
        <v>365</v>
      </c>
      <c r="DR172" s="136">
        <f t="shared" si="220"/>
        <v>365</v>
      </c>
      <c r="DS172" s="136">
        <f t="shared" si="221"/>
        <v>365</v>
      </c>
      <c r="DT172" s="136">
        <f t="shared" si="222"/>
        <v>365</v>
      </c>
      <c r="DU172" s="136">
        <f t="shared" si="223"/>
        <v>365</v>
      </c>
      <c r="DV172" s="136">
        <f t="shared" si="224"/>
        <v>365</v>
      </c>
      <c r="DW172" s="136">
        <f t="shared" si="225"/>
        <v>365</v>
      </c>
      <c r="DX172" s="136">
        <f t="shared" si="226"/>
        <v>365</v>
      </c>
      <c r="DY172" s="136">
        <f t="shared" si="227"/>
        <v>365</v>
      </c>
      <c r="DZ172" s="138">
        <f t="shared" si="228"/>
        <v>365</v>
      </c>
      <c r="EP172" s="73"/>
      <c r="EQ172" s="128"/>
      <c r="ER172" s="139">
        <v>13.5</v>
      </c>
      <c r="ES172" s="73">
        <v>18</v>
      </c>
      <c r="ET172" s="73">
        <f t="shared" si="230"/>
        <v>1.5</v>
      </c>
      <c r="EU172" s="130"/>
      <c r="EV172" s="55"/>
      <c r="EW172" s="75">
        <v>2</v>
      </c>
      <c r="EX172" s="76">
        <v>90</v>
      </c>
      <c r="EY172" s="75">
        <v>13.5</v>
      </c>
      <c r="EZ172" s="77">
        <f>(EY172*1.2)*(Prices!$B$5/32)</f>
        <v>20.25</v>
      </c>
      <c r="FA172" s="82">
        <f>(EY172*1.3)*(Prices!$B$4/32)</f>
        <v>43.875</v>
      </c>
      <c r="FB172" s="82">
        <f>(EV172*Prices!$B$2)+(EW172*Prices!$B$3)</f>
        <v>8.1</v>
      </c>
      <c r="FC172" s="77">
        <f>EU172*Prices!$E$9</f>
        <v>0</v>
      </c>
      <c r="FD172" s="80">
        <f t="shared" si="232"/>
        <v>162.22499999999999</v>
      </c>
      <c r="FE172" s="80">
        <f>EU172*Prices!$E$10</f>
        <v>0</v>
      </c>
      <c r="FF172" s="80">
        <f t="shared" si="233"/>
        <v>162.22499999999999</v>
      </c>
      <c r="FG172" s="80">
        <f>EU172*Prices!$E$11</f>
        <v>0</v>
      </c>
      <c r="FH172" s="80">
        <f t="shared" si="234"/>
        <v>162.22499999999999</v>
      </c>
      <c r="FI172" s="80">
        <f>EU172*Prices!$E$12</f>
        <v>0</v>
      </c>
      <c r="FJ172" s="80">
        <f t="shared" si="235"/>
        <v>162.22499999999999</v>
      </c>
      <c r="FK172" s="80">
        <f>EU172*Prices!$E$13</f>
        <v>0</v>
      </c>
      <c r="FL172" s="80">
        <f t="shared" si="236"/>
        <v>162.22499999999999</v>
      </c>
      <c r="FM172" s="80">
        <f>EU172*Prices!$B$14</f>
        <v>0</v>
      </c>
      <c r="FN172" s="80">
        <f t="shared" si="237"/>
        <v>162.22499999999999</v>
      </c>
      <c r="FO172" s="80">
        <f>EU172*Prices!$B$15</f>
        <v>0</v>
      </c>
      <c r="FP172" s="80">
        <f t="shared" si="238"/>
        <v>162.22499999999999</v>
      </c>
      <c r="FQ172" s="80">
        <f>EU172*Prices!$B$16</f>
        <v>0</v>
      </c>
      <c r="FR172" s="80">
        <f t="shared" si="239"/>
        <v>162.22499999999999</v>
      </c>
      <c r="FS172" s="80">
        <f>EU172*Prices!$B$17</f>
        <v>0</v>
      </c>
      <c r="FT172" s="80"/>
      <c r="FU172" s="80"/>
      <c r="FV172" s="80"/>
      <c r="FW172" s="80"/>
      <c r="FX172" s="80"/>
      <c r="FY172" s="80"/>
      <c r="FZ172" s="80"/>
      <c r="GA172" s="80"/>
      <c r="GB172" s="80"/>
      <c r="GC172" s="80"/>
      <c r="GD172" s="80"/>
      <c r="GE172" s="80"/>
      <c r="GF172" s="80"/>
      <c r="GG172" s="80"/>
      <c r="GH172" s="80"/>
      <c r="GI172"/>
      <c r="GJ172"/>
      <c r="GK172"/>
      <c r="GL172"/>
      <c r="GM172"/>
      <c r="GN172"/>
      <c r="GO172"/>
      <c r="GP172" s="73"/>
      <c r="GQ172" s="128"/>
      <c r="GR172" s="139">
        <v>13.5</v>
      </c>
      <c r="GS172" s="73">
        <v>18</v>
      </c>
      <c r="GT172" s="73">
        <f t="shared" si="241"/>
        <v>1.5</v>
      </c>
      <c r="GU172" s="130"/>
      <c r="GW172" s="75">
        <v>2</v>
      </c>
      <c r="GX172" s="76">
        <v>90</v>
      </c>
      <c r="GY172" s="75">
        <v>13.5</v>
      </c>
      <c r="GZ172" s="77">
        <f>(GY172*1.2)*(Prices!$B$5/32)</f>
        <v>20.25</v>
      </c>
      <c r="HA172" s="82">
        <f>(GY172*1.3)*(Prices!$C$4/32)</f>
        <v>35.1</v>
      </c>
      <c r="HB172" s="82">
        <f>(GV172*Prices!$B$2)+(GW172*Prices!$B$3)</f>
        <v>8.1</v>
      </c>
      <c r="HC172" s="77">
        <f>GU172*Prices!$E$9</f>
        <v>0</v>
      </c>
      <c r="HD172" s="80">
        <f t="shared" si="243"/>
        <v>153.44999999999999</v>
      </c>
      <c r="HE172" s="80">
        <f>GU172*Prices!$E$10</f>
        <v>0</v>
      </c>
      <c r="HF172" s="80">
        <f t="shared" si="244"/>
        <v>153.44999999999999</v>
      </c>
      <c r="HG172" s="80">
        <f>GU172*Prices!$E$11</f>
        <v>0</v>
      </c>
      <c r="HH172" s="80">
        <f t="shared" si="245"/>
        <v>153.44999999999999</v>
      </c>
      <c r="HI172" s="80">
        <f>GU172*Prices!$E$12</f>
        <v>0</v>
      </c>
      <c r="HJ172" s="80">
        <f t="shared" si="246"/>
        <v>153.44999999999999</v>
      </c>
      <c r="HK172" s="80">
        <f>GU172*Prices!$E$13</f>
        <v>0</v>
      </c>
      <c r="HL172" s="80">
        <f t="shared" si="247"/>
        <v>153.44999999999999</v>
      </c>
      <c r="HM172" s="80">
        <f>GU172*Prices!$B$14</f>
        <v>0</v>
      </c>
      <c r="HN172" s="80">
        <f t="shared" si="248"/>
        <v>153.44999999999999</v>
      </c>
      <c r="HO172" s="80">
        <f>GU172*Prices!$B$15</f>
        <v>0</v>
      </c>
      <c r="HP172" s="80">
        <f t="shared" si="249"/>
        <v>153.44999999999999</v>
      </c>
      <c r="HQ172" s="80">
        <f>GU172*Prices!$B$16</f>
        <v>0</v>
      </c>
      <c r="HR172" s="80">
        <f t="shared" si="250"/>
        <v>153.44999999999999</v>
      </c>
      <c r="HS172" s="80">
        <f>GU172*Prices!$B$17</f>
        <v>0</v>
      </c>
      <c r="HT172" s="80"/>
      <c r="HU172" s="80"/>
      <c r="HV172" s="80"/>
      <c r="HW172" s="80"/>
      <c r="HX172" s="80"/>
      <c r="HY172" s="80"/>
      <c r="HZ172" s="80"/>
      <c r="IA172" s="80"/>
      <c r="IB172" s="80"/>
      <c r="IC172" s="80"/>
      <c r="ID172" s="80"/>
      <c r="IE172" s="80"/>
      <c r="IF172" s="80"/>
      <c r="IG172" s="80"/>
      <c r="IH172" s="80"/>
      <c r="II172"/>
      <c r="IJ172"/>
      <c r="IK172"/>
      <c r="IL172"/>
      <c r="IM172"/>
      <c r="IN172"/>
      <c r="IO172"/>
      <c r="IP172"/>
      <c r="IQ172" s="73"/>
      <c r="IR172" s="128"/>
      <c r="IS172" s="139">
        <v>13.5</v>
      </c>
      <c r="IT172" s="73">
        <v>18</v>
      </c>
      <c r="IU172" s="73">
        <f t="shared" si="252"/>
        <v>1.5</v>
      </c>
      <c r="IV172" s="130"/>
      <c r="IX172" s="75">
        <v>2</v>
      </c>
      <c r="IY172" s="76">
        <v>90</v>
      </c>
      <c r="IZ172" s="75">
        <v>13.5</v>
      </c>
      <c r="JA172" s="77">
        <f>(IZ172*1.2)*(Prices!$B$5/32)</f>
        <v>20.25</v>
      </c>
      <c r="JB172" s="82">
        <f>(IZ172*1.3)*(Prices!$B$4/32)</f>
        <v>43.875</v>
      </c>
      <c r="JC172" s="82">
        <f>(IW172*Prices!$B$2)+(IX172*Prices!$B$3)</f>
        <v>8.1</v>
      </c>
      <c r="JD172" s="77">
        <f>IV172*Prices!$E$9</f>
        <v>0</v>
      </c>
      <c r="JE172" s="80">
        <f t="shared" si="254"/>
        <v>162.22499999999999</v>
      </c>
      <c r="JF172" s="80">
        <f>IV172*Prices!$E$10</f>
        <v>0</v>
      </c>
      <c r="JG172" s="80">
        <f t="shared" si="255"/>
        <v>162.22499999999999</v>
      </c>
      <c r="JH172" s="80">
        <f>IV172*Prices!$E$11</f>
        <v>0</v>
      </c>
      <c r="JI172" s="80">
        <f t="shared" si="256"/>
        <v>162.22499999999999</v>
      </c>
      <c r="JJ172" s="80">
        <f>IV172*Prices!$E$12</f>
        <v>0</v>
      </c>
      <c r="JK172" s="80">
        <f t="shared" si="257"/>
        <v>162.22499999999999</v>
      </c>
      <c r="JL172" s="80">
        <f>IV172*Prices!$E$13</f>
        <v>0</v>
      </c>
      <c r="JM172" s="80">
        <f t="shared" si="258"/>
        <v>162.22499999999999</v>
      </c>
      <c r="JN172" s="80">
        <f>IV172*Prices!$B$14</f>
        <v>0</v>
      </c>
      <c r="JO172" s="80">
        <f t="shared" si="259"/>
        <v>162.22499999999999</v>
      </c>
      <c r="JP172" s="80">
        <f>IV172*Prices!$B$15</f>
        <v>0</v>
      </c>
      <c r="JQ172" s="80">
        <f t="shared" si="260"/>
        <v>162.22499999999999</v>
      </c>
      <c r="JR172" s="80">
        <f>IV172*Prices!$B$16</f>
        <v>0</v>
      </c>
      <c r="JS172" s="80">
        <f t="shared" si="261"/>
        <v>162.22499999999999</v>
      </c>
      <c r="JT172" s="80">
        <f>IV172*Prices!$B$17</f>
        <v>0</v>
      </c>
      <c r="JU172" s="80"/>
      <c r="JV172" s="80"/>
      <c r="JW172" s="80"/>
      <c r="JX172" s="80"/>
      <c r="JY172" s="80"/>
      <c r="JZ172" s="80"/>
      <c r="KA172" s="80"/>
      <c r="KB172" s="80"/>
      <c r="KC172" s="80"/>
      <c r="KD172" s="80"/>
      <c r="KE172" s="80"/>
      <c r="KF172" s="80"/>
      <c r="KG172" s="80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 s="197">
        <v>0</v>
      </c>
      <c r="LB172" s="200">
        <v>0</v>
      </c>
      <c r="LC172" s="82">
        <f>(44+(cabinets_db!IR172*2-2))*0.58</f>
        <v>24.36</v>
      </c>
      <c r="LD172" s="82">
        <f>(44+(cabinets_db!IR172*2-2))*0.77</f>
        <v>32.340000000000003</v>
      </c>
      <c r="LE172" s="82">
        <f>3*(cabinets_db!IR172*22/144)</f>
        <v>0</v>
      </c>
      <c r="LF172" s="82">
        <f t="shared" si="262"/>
        <v>24.36</v>
      </c>
      <c r="LG172" s="80">
        <f t="shared" si="263"/>
        <v>32.340000000000003</v>
      </c>
      <c r="LH172" s="234">
        <f t="shared" si="264"/>
        <v>0</v>
      </c>
      <c r="LI172" s="73"/>
      <c r="LJ172" s="128"/>
      <c r="LK172" s="139">
        <v>13.5</v>
      </c>
      <c r="LL172" s="73">
        <v>18</v>
      </c>
      <c r="LM172" s="73">
        <f t="shared" si="265"/>
        <v>1.5</v>
      </c>
      <c r="LN172" s="130"/>
      <c r="LP172" s="75">
        <v>2</v>
      </c>
      <c r="LQ172" s="76">
        <v>90</v>
      </c>
      <c r="LR172" s="75">
        <v>13.5</v>
      </c>
      <c r="LS172" s="77">
        <f>(LR172*1.2)*(Prices!$B$5/32)</f>
        <v>20.25</v>
      </c>
      <c r="LT172" s="82">
        <f>(LR172*1.3)*(Prices!$C$4/32)</f>
        <v>35.1</v>
      </c>
      <c r="LU172" s="82">
        <f>(LO172*Prices!$B$2)+(LP172*Prices!$B$3)</f>
        <v>8.1</v>
      </c>
      <c r="LV172" s="77">
        <f>LN172*Prices!$E$9</f>
        <v>0</v>
      </c>
      <c r="LW172" s="80">
        <f t="shared" si="267"/>
        <v>153.44999999999999</v>
      </c>
      <c r="LX172" s="80">
        <f>LN172*Prices!$E$10</f>
        <v>0</v>
      </c>
      <c r="LY172" s="80">
        <f t="shared" si="268"/>
        <v>153.44999999999999</v>
      </c>
      <c r="LZ172" s="80">
        <f>LN172*Prices!$E$11</f>
        <v>0</v>
      </c>
      <c r="MA172" s="80">
        <f t="shared" si="269"/>
        <v>153.44999999999999</v>
      </c>
      <c r="MB172" s="80">
        <f>LN172*Prices!$E$12</f>
        <v>0</v>
      </c>
      <c r="MC172" s="80">
        <f t="shared" si="270"/>
        <v>153.44999999999999</v>
      </c>
      <c r="MD172" s="80">
        <f>LN172*Prices!$E$13</f>
        <v>0</v>
      </c>
      <c r="ME172" s="80">
        <f t="shared" si="271"/>
        <v>153.44999999999999</v>
      </c>
      <c r="MF172" s="80">
        <f>LN172*Prices!$B$14</f>
        <v>0</v>
      </c>
      <c r="MG172" s="80">
        <f t="shared" si="272"/>
        <v>153.44999999999999</v>
      </c>
      <c r="MH172" s="80">
        <f>LN172*Prices!$B$15</f>
        <v>0</v>
      </c>
      <c r="MI172" s="80">
        <f t="shared" si="273"/>
        <v>153.44999999999999</v>
      </c>
      <c r="MJ172" s="80">
        <f>LN172*Prices!$B$16</f>
        <v>0</v>
      </c>
      <c r="MK172" s="80">
        <f t="shared" si="274"/>
        <v>153.44999999999999</v>
      </c>
      <c r="ML172" s="80">
        <f>LN172*Prices!$B$17</f>
        <v>0</v>
      </c>
      <c r="MM172" s="80"/>
      <c r="MN172" s="80"/>
      <c r="MO172" s="80"/>
      <c r="MP172" s="80"/>
      <c r="MQ172" s="80"/>
      <c r="MR172" s="80"/>
      <c r="MS172" s="80"/>
      <c r="MT172" s="80"/>
      <c r="MU172" s="80"/>
      <c r="MV172" s="80"/>
      <c r="MW172" s="80"/>
      <c r="MX172" s="80"/>
      <c r="MY172" s="80"/>
      <c r="MZ172" s="80"/>
      <c r="NA172" s="80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</row>
    <row r="173" spans="1:449" ht="18" customHeight="1" x14ac:dyDescent="0.25">
      <c r="A173" s="131" t="s">
        <v>285</v>
      </c>
      <c r="B173" s="132" t="s">
        <v>268</v>
      </c>
      <c r="C173" s="133" t="str">
        <f t="shared" si="275"/>
        <v>Wall &amp; Tall Cab: 1 Metal Door - 30H (Door 31 1/2") (19" to 21")</v>
      </c>
      <c r="D173" s="70" t="s">
        <v>282</v>
      </c>
      <c r="E173" s="134" t="s">
        <v>101</v>
      </c>
      <c r="F173" s="322" t="s">
        <v>285</v>
      </c>
      <c r="G173" s="320">
        <f>ROUND(cabinets_db!FD173/Prices!$B$27,0)</f>
        <v>470</v>
      </c>
      <c r="H173" s="136">
        <f t="shared" si="276"/>
        <v>470</v>
      </c>
      <c r="I173" s="135">
        <f>ROUND(cabinets_db!FF173/Prices!$B$27,0)</f>
        <v>470</v>
      </c>
      <c r="J173" s="136">
        <f t="shared" si="168"/>
        <v>470</v>
      </c>
      <c r="K173" s="135">
        <f>ROUND(cabinets_db!FH173/Prices!$B$27,0)</f>
        <v>470</v>
      </c>
      <c r="L173" s="136">
        <f t="shared" si="169"/>
        <v>470</v>
      </c>
      <c r="M173" s="135">
        <f>ROUND(cabinets_db!FJ173/Prices!$B$27,0)</f>
        <v>470</v>
      </c>
      <c r="N173" s="136">
        <f t="shared" si="170"/>
        <v>470</v>
      </c>
      <c r="O173" s="135">
        <f>ROUND(cabinets_db!FL173/Prices!$B$27,0)</f>
        <v>470</v>
      </c>
      <c r="P173" s="136">
        <f t="shared" si="171"/>
        <v>470</v>
      </c>
      <c r="Q173" s="135">
        <f>ROUND(cabinets_db!FN173/Prices!$B$27,0)</f>
        <v>470</v>
      </c>
      <c r="R173" s="136">
        <f t="shared" si="172"/>
        <v>470</v>
      </c>
      <c r="S173" s="135">
        <f>ROUND(cabinets_db!FP173/Prices!$B$27,0)</f>
        <v>470</v>
      </c>
      <c r="T173" s="136">
        <f t="shared" si="173"/>
        <v>470</v>
      </c>
      <c r="U173" s="135">
        <f>ROUND(cabinets_db!FR173/Prices!$B$27,0)</f>
        <v>470</v>
      </c>
      <c r="V173" s="136">
        <f t="shared" si="174"/>
        <v>470</v>
      </c>
      <c r="W173" s="137"/>
      <c r="X173" s="137"/>
      <c r="Y173" s="137"/>
      <c r="Z173" s="137"/>
      <c r="AA173" s="137"/>
      <c r="AB173" s="136">
        <f>ROUND(cabinets_db!HD173/Prices!$B$27,0)</f>
        <v>447</v>
      </c>
      <c r="AC173" s="136">
        <f t="shared" si="175"/>
        <v>447</v>
      </c>
      <c r="AD173" s="136">
        <f>ROUND(cabinets_db!HF173/Prices!$B$27,0)</f>
        <v>447</v>
      </c>
      <c r="AE173" s="136">
        <f t="shared" si="176"/>
        <v>447</v>
      </c>
      <c r="AF173" s="136">
        <f>ROUND(cabinets_db!HH173/Prices!$B$27,0)</f>
        <v>447</v>
      </c>
      <c r="AG173" s="136">
        <f t="shared" si="177"/>
        <v>447</v>
      </c>
      <c r="AH173" s="136">
        <f>ROUND(cabinets_db!HJ173/Prices!$B$27,0)</f>
        <v>447</v>
      </c>
      <c r="AI173" s="136">
        <f t="shared" si="178"/>
        <v>447</v>
      </c>
      <c r="AJ173" s="136">
        <f>ROUND(cabinets_db!HL173/Prices!$B$27,0)</f>
        <v>447</v>
      </c>
      <c r="AK173" s="136">
        <f t="shared" si="179"/>
        <v>447</v>
      </c>
      <c r="AL173" s="136">
        <f>ROUND(cabinets_db!HN173/Prices!$B$27,0)</f>
        <v>447</v>
      </c>
      <c r="AM173" s="136">
        <f t="shared" si="180"/>
        <v>447</v>
      </c>
      <c r="AN173" s="136">
        <f>ROUND(cabinets_db!HP173/Prices!$B$27,0)</f>
        <v>447</v>
      </c>
      <c r="AO173" s="136">
        <f t="shared" si="181"/>
        <v>447</v>
      </c>
      <c r="AP173" s="136">
        <f>ROUND(cabinets_db!HR173/Prices!$B$27,0)</f>
        <v>447</v>
      </c>
      <c r="AQ173" s="138">
        <f t="shared" si="182"/>
        <v>447</v>
      </c>
      <c r="AW173" s="136">
        <f t="shared" si="183"/>
        <v>447</v>
      </c>
      <c r="AX173" s="136">
        <f t="shared" si="184"/>
        <v>447</v>
      </c>
      <c r="AY173" s="136">
        <f t="shared" si="185"/>
        <v>447</v>
      </c>
      <c r="AZ173" s="136">
        <f t="shared" si="186"/>
        <v>447</v>
      </c>
      <c r="BA173" s="136">
        <f t="shared" si="187"/>
        <v>447</v>
      </c>
      <c r="BB173" s="136">
        <f t="shared" si="188"/>
        <v>447</v>
      </c>
      <c r="BC173" s="136">
        <f t="shared" si="189"/>
        <v>447</v>
      </c>
      <c r="BD173" s="136">
        <f t="shared" si="190"/>
        <v>447</v>
      </c>
      <c r="BE173" s="136">
        <f t="shared" si="191"/>
        <v>447</v>
      </c>
      <c r="BF173" s="136">
        <f t="shared" si="192"/>
        <v>447</v>
      </c>
      <c r="BG173" s="136">
        <f t="shared" si="193"/>
        <v>447</v>
      </c>
      <c r="BH173" s="136">
        <f t="shared" si="194"/>
        <v>447</v>
      </c>
      <c r="BI173" s="136">
        <f t="shared" si="195"/>
        <v>447</v>
      </c>
      <c r="BJ173" s="136">
        <f t="shared" si="196"/>
        <v>447</v>
      </c>
      <c r="BK173" s="136">
        <f t="shared" si="197"/>
        <v>447</v>
      </c>
      <c r="BL173" s="138">
        <f t="shared" si="198"/>
        <v>447</v>
      </c>
      <c r="BU173" s="135">
        <f>ROUND(cabinets_db!JE173/Prices!$B$27,0)</f>
        <v>470</v>
      </c>
      <c r="BV173" s="136">
        <f t="shared" si="277"/>
        <v>470</v>
      </c>
      <c r="BW173" s="135">
        <f>ROUND(cabinets_db!JG173/Prices!$B$27,0)</f>
        <v>470</v>
      </c>
      <c r="BX173" s="136">
        <f t="shared" si="199"/>
        <v>470</v>
      </c>
      <c r="BY173" s="135">
        <f>ROUND(cabinets_db!JI173/Prices!$B$27,0)</f>
        <v>470</v>
      </c>
      <c r="BZ173" s="136">
        <f t="shared" si="200"/>
        <v>470</v>
      </c>
      <c r="CA173" s="135">
        <f>ROUND(cabinets_db!JK173/Prices!$B$27,0)</f>
        <v>470</v>
      </c>
      <c r="CB173" s="136">
        <f t="shared" si="201"/>
        <v>470</v>
      </c>
      <c r="CC173" s="135">
        <f>ROUND(cabinets_db!JM173/Prices!$B$27,0)</f>
        <v>470</v>
      </c>
      <c r="CD173" s="136">
        <f t="shared" si="202"/>
        <v>470</v>
      </c>
      <c r="CE173" s="135">
        <f>ROUND(cabinets_db!JO173/Prices!$B$27,0)</f>
        <v>470</v>
      </c>
      <c r="CF173" s="136">
        <f t="shared" si="203"/>
        <v>470</v>
      </c>
      <c r="CG173" s="135">
        <f>ROUND(cabinets_db!JQ173/Prices!$B$27,0)</f>
        <v>470</v>
      </c>
      <c r="CH173" s="136">
        <f t="shared" si="204"/>
        <v>470</v>
      </c>
      <c r="CI173" s="135">
        <f>ROUND(cabinets_db!JS173/Prices!$B$27,0)</f>
        <v>470</v>
      </c>
      <c r="CJ173" s="136">
        <f t="shared" si="205"/>
        <v>470</v>
      </c>
      <c r="CK173" s="137"/>
      <c r="CL173" s="137"/>
      <c r="CM173" s="137"/>
      <c r="CN173" s="137"/>
      <c r="CO173" s="137"/>
      <c r="CP173" s="136">
        <f>ROUND(cabinets_db!LW173/Prices!$B$27,0)</f>
        <v>447</v>
      </c>
      <c r="CQ173" s="136">
        <f t="shared" si="278"/>
        <v>447</v>
      </c>
      <c r="CR173" s="136">
        <f>ROUND(cabinets_db!LY173/Prices!$B$27,0)</f>
        <v>447</v>
      </c>
      <c r="CS173" s="136">
        <f t="shared" si="206"/>
        <v>447</v>
      </c>
      <c r="CT173" s="136">
        <f>ROUND(cabinets_db!MA173/Prices!$B$27,0)</f>
        <v>447</v>
      </c>
      <c r="CU173" s="136">
        <f t="shared" si="207"/>
        <v>447</v>
      </c>
      <c r="CV173" s="136">
        <f>ROUND(cabinets_db!MC173/Prices!$B$27,0)</f>
        <v>447</v>
      </c>
      <c r="CW173" s="136">
        <f t="shared" si="208"/>
        <v>447</v>
      </c>
      <c r="CX173" s="136">
        <f>ROUND(cabinets_db!ME173/Prices!$B$27,0)</f>
        <v>447</v>
      </c>
      <c r="CY173" s="136">
        <f t="shared" si="209"/>
        <v>447</v>
      </c>
      <c r="CZ173" s="136">
        <f>ROUND(cabinets_db!MG173/Prices!$B$27,0)</f>
        <v>447</v>
      </c>
      <c r="DA173" s="136">
        <f t="shared" si="210"/>
        <v>447</v>
      </c>
      <c r="DB173" s="136">
        <f>ROUND(cabinets_db!MI173/Prices!$B$27,0)</f>
        <v>447</v>
      </c>
      <c r="DC173" s="136">
        <f t="shared" si="211"/>
        <v>447</v>
      </c>
      <c r="DD173" s="136">
        <f>ROUND(cabinets_db!MK173/Prices!$B$27,0)</f>
        <v>447</v>
      </c>
      <c r="DE173" s="138">
        <f t="shared" si="212"/>
        <v>447</v>
      </c>
      <c r="DK173" s="136">
        <f t="shared" si="213"/>
        <v>447</v>
      </c>
      <c r="DL173" s="136">
        <f t="shared" si="214"/>
        <v>447</v>
      </c>
      <c r="DM173" s="136">
        <f t="shared" si="215"/>
        <v>447</v>
      </c>
      <c r="DN173" s="136">
        <f t="shared" si="216"/>
        <v>447</v>
      </c>
      <c r="DO173" s="136">
        <f t="shared" si="217"/>
        <v>447</v>
      </c>
      <c r="DP173" s="136">
        <f t="shared" si="218"/>
        <v>447</v>
      </c>
      <c r="DQ173" s="136">
        <f t="shared" si="219"/>
        <v>447</v>
      </c>
      <c r="DR173" s="136">
        <f t="shared" si="220"/>
        <v>447</v>
      </c>
      <c r="DS173" s="136">
        <f t="shared" si="221"/>
        <v>447</v>
      </c>
      <c r="DT173" s="136">
        <f t="shared" si="222"/>
        <v>447</v>
      </c>
      <c r="DU173" s="136">
        <f t="shared" si="223"/>
        <v>447</v>
      </c>
      <c r="DV173" s="136">
        <f t="shared" si="224"/>
        <v>447</v>
      </c>
      <c r="DW173" s="136">
        <f t="shared" si="225"/>
        <v>447</v>
      </c>
      <c r="DX173" s="136">
        <f t="shared" si="226"/>
        <v>447</v>
      </c>
      <c r="DY173" s="136">
        <f t="shared" si="227"/>
        <v>447</v>
      </c>
      <c r="DZ173" s="138">
        <f t="shared" si="228"/>
        <v>447</v>
      </c>
      <c r="EP173" s="73"/>
      <c r="EQ173" s="128"/>
      <c r="ER173" s="129">
        <v>15</v>
      </c>
      <c r="ES173" s="73">
        <v>21</v>
      </c>
      <c r="ET173" s="73">
        <f t="shared" si="230"/>
        <v>1.75</v>
      </c>
      <c r="EU173" s="130"/>
      <c r="EV173" s="55"/>
      <c r="EW173" s="75">
        <v>2</v>
      </c>
      <c r="EX173" s="76">
        <v>118</v>
      </c>
      <c r="EY173" s="75">
        <v>15</v>
      </c>
      <c r="EZ173" s="77">
        <f>(EY173*1.2)*(Prices!$B$5/32)</f>
        <v>22.5</v>
      </c>
      <c r="FA173" s="82">
        <f>(EY173*1.3)*(Prices!$B$4/32)</f>
        <v>48.75</v>
      </c>
      <c r="FB173" s="82">
        <f>(EV173*Prices!$B$2)+(EW173*Prices!$B$3)</f>
        <v>8.1</v>
      </c>
      <c r="FC173" s="77">
        <f>EU173*Prices!$E$9</f>
        <v>0</v>
      </c>
      <c r="FD173" s="80">
        <f t="shared" si="232"/>
        <v>197.35</v>
      </c>
      <c r="FE173" s="80">
        <f>EU173*Prices!$E$10</f>
        <v>0</v>
      </c>
      <c r="FF173" s="80">
        <f t="shared" si="233"/>
        <v>197.35</v>
      </c>
      <c r="FG173" s="80">
        <f>EU173*Prices!$E$11</f>
        <v>0</v>
      </c>
      <c r="FH173" s="80">
        <f t="shared" si="234"/>
        <v>197.35</v>
      </c>
      <c r="FI173" s="80">
        <f>EU173*Prices!$E$12</f>
        <v>0</v>
      </c>
      <c r="FJ173" s="80">
        <f t="shared" si="235"/>
        <v>197.35</v>
      </c>
      <c r="FK173" s="80">
        <f>EU173*Prices!$E$13</f>
        <v>0</v>
      </c>
      <c r="FL173" s="80">
        <f t="shared" si="236"/>
        <v>197.35</v>
      </c>
      <c r="FM173" s="80">
        <f>EU173*Prices!$B$14</f>
        <v>0</v>
      </c>
      <c r="FN173" s="80">
        <f t="shared" si="237"/>
        <v>197.35</v>
      </c>
      <c r="FO173" s="80">
        <f>EU173*Prices!$B$15</f>
        <v>0</v>
      </c>
      <c r="FP173" s="80">
        <f t="shared" si="238"/>
        <v>197.35</v>
      </c>
      <c r="FQ173" s="80">
        <f>EU173*Prices!$B$16</f>
        <v>0</v>
      </c>
      <c r="FR173" s="80">
        <f t="shared" si="239"/>
        <v>197.35</v>
      </c>
      <c r="FS173" s="80">
        <f>EU173*Prices!$B$17</f>
        <v>0</v>
      </c>
      <c r="FT173" s="80"/>
      <c r="FU173" s="80"/>
      <c r="FV173" s="80"/>
      <c r="FW173" s="80"/>
      <c r="FX173" s="80"/>
      <c r="FY173" s="80"/>
      <c r="FZ173" s="80"/>
      <c r="GA173" s="80"/>
      <c r="GB173" s="80"/>
      <c r="GC173" s="80"/>
      <c r="GD173" s="80"/>
      <c r="GE173" s="80"/>
      <c r="GF173" s="80"/>
      <c r="GG173" s="80"/>
      <c r="GH173" s="80"/>
      <c r="GI173"/>
      <c r="GJ173"/>
      <c r="GK173"/>
      <c r="GL173"/>
      <c r="GM173"/>
      <c r="GN173"/>
      <c r="GO173"/>
      <c r="GP173" s="73"/>
      <c r="GQ173" s="128"/>
      <c r="GR173" s="129">
        <v>15</v>
      </c>
      <c r="GS173" s="73">
        <v>21</v>
      </c>
      <c r="GT173" s="73">
        <f t="shared" si="241"/>
        <v>1.75</v>
      </c>
      <c r="GU173" s="130"/>
      <c r="GW173" s="75">
        <v>2</v>
      </c>
      <c r="GX173" s="76">
        <v>118</v>
      </c>
      <c r="GY173" s="75">
        <v>15</v>
      </c>
      <c r="GZ173" s="77">
        <f>(GY173*1.2)*(Prices!$B$5/32)</f>
        <v>22.5</v>
      </c>
      <c r="HA173" s="82">
        <f>(GY173*1.3)*(Prices!$C$4/32)</f>
        <v>39</v>
      </c>
      <c r="HB173" s="82">
        <f>(GV173*Prices!$B$2)+(GW173*Prices!$B$3)</f>
        <v>8.1</v>
      </c>
      <c r="HC173" s="77">
        <f>GU173*Prices!$E$9</f>
        <v>0</v>
      </c>
      <c r="HD173" s="80">
        <f t="shared" si="243"/>
        <v>187.6</v>
      </c>
      <c r="HE173" s="80">
        <f>GU173*Prices!$E$10</f>
        <v>0</v>
      </c>
      <c r="HF173" s="80">
        <f t="shared" si="244"/>
        <v>187.6</v>
      </c>
      <c r="HG173" s="80">
        <f>GU173*Prices!$E$11</f>
        <v>0</v>
      </c>
      <c r="HH173" s="80">
        <f t="shared" si="245"/>
        <v>187.6</v>
      </c>
      <c r="HI173" s="80">
        <f>GU173*Prices!$E$12</f>
        <v>0</v>
      </c>
      <c r="HJ173" s="80">
        <f t="shared" si="246"/>
        <v>187.6</v>
      </c>
      <c r="HK173" s="80">
        <f>GU173*Prices!$E$13</f>
        <v>0</v>
      </c>
      <c r="HL173" s="80">
        <f t="shared" si="247"/>
        <v>187.6</v>
      </c>
      <c r="HM173" s="80">
        <f>GU173*Prices!$B$14</f>
        <v>0</v>
      </c>
      <c r="HN173" s="80">
        <f t="shared" si="248"/>
        <v>187.6</v>
      </c>
      <c r="HO173" s="80">
        <f>GU173*Prices!$B$15</f>
        <v>0</v>
      </c>
      <c r="HP173" s="80">
        <f t="shared" si="249"/>
        <v>187.6</v>
      </c>
      <c r="HQ173" s="80">
        <f>GU173*Prices!$B$16</f>
        <v>0</v>
      </c>
      <c r="HR173" s="80">
        <f t="shared" si="250"/>
        <v>187.6</v>
      </c>
      <c r="HS173" s="80">
        <f>GU173*Prices!$B$17</f>
        <v>0</v>
      </c>
      <c r="HT173" s="80"/>
      <c r="HU173" s="80"/>
      <c r="HV173" s="80"/>
      <c r="HW173" s="80"/>
      <c r="HX173" s="80"/>
      <c r="HY173" s="80"/>
      <c r="HZ173" s="80"/>
      <c r="IA173" s="80"/>
      <c r="IB173" s="80"/>
      <c r="IC173" s="80"/>
      <c r="ID173" s="80"/>
      <c r="IE173" s="80"/>
      <c r="IF173" s="80"/>
      <c r="IG173" s="80"/>
      <c r="IH173" s="80"/>
      <c r="II173"/>
      <c r="IJ173"/>
      <c r="IK173"/>
      <c r="IL173"/>
      <c r="IM173"/>
      <c r="IN173"/>
      <c r="IO173"/>
      <c r="IP173"/>
      <c r="IQ173" s="73"/>
      <c r="IR173" s="128"/>
      <c r="IS173" s="129">
        <v>15</v>
      </c>
      <c r="IT173" s="73">
        <v>21</v>
      </c>
      <c r="IU173" s="73">
        <f t="shared" si="252"/>
        <v>1.75</v>
      </c>
      <c r="IV173" s="130"/>
      <c r="IX173" s="75">
        <v>2</v>
      </c>
      <c r="IY173" s="76">
        <v>118</v>
      </c>
      <c r="IZ173" s="75">
        <v>15</v>
      </c>
      <c r="JA173" s="77">
        <f>(IZ173*1.2)*(Prices!$B$5/32)</f>
        <v>22.5</v>
      </c>
      <c r="JB173" s="82">
        <f>(IZ173*1.3)*(Prices!$B$4/32)</f>
        <v>48.75</v>
      </c>
      <c r="JC173" s="82">
        <f>(IW173*Prices!$B$2)+(IX173*Prices!$B$3)</f>
        <v>8.1</v>
      </c>
      <c r="JD173" s="77">
        <f>IV173*Prices!$E$9</f>
        <v>0</v>
      </c>
      <c r="JE173" s="80">
        <f t="shared" si="254"/>
        <v>197.35</v>
      </c>
      <c r="JF173" s="80">
        <f>IV173*Prices!$E$10</f>
        <v>0</v>
      </c>
      <c r="JG173" s="80">
        <f t="shared" si="255"/>
        <v>197.35</v>
      </c>
      <c r="JH173" s="80">
        <f>IV173*Prices!$E$11</f>
        <v>0</v>
      </c>
      <c r="JI173" s="80">
        <f t="shared" si="256"/>
        <v>197.35</v>
      </c>
      <c r="JJ173" s="80">
        <f>IV173*Prices!$E$12</f>
        <v>0</v>
      </c>
      <c r="JK173" s="80">
        <f t="shared" si="257"/>
        <v>197.35</v>
      </c>
      <c r="JL173" s="80">
        <f>IV173*Prices!$E$13</f>
        <v>0</v>
      </c>
      <c r="JM173" s="80">
        <f t="shared" si="258"/>
        <v>197.35</v>
      </c>
      <c r="JN173" s="80">
        <f>IV173*Prices!$B$14</f>
        <v>0</v>
      </c>
      <c r="JO173" s="80">
        <f t="shared" si="259"/>
        <v>197.35</v>
      </c>
      <c r="JP173" s="80">
        <f>IV173*Prices!$B$15</f>
        <v>0</v>
      </c>
      <c r="JQ173" s="80">
        <f t="shared" si="260"/>
        <v>197.35</v>
      </c>
      <c r="JR173" s="80">
        <f>IV173*Prices!$B$16</f>
        <v>0</v>
      </c>
      <c r="JS173" s="80">
        <f t="shared" si="261"/>
        <v>197.35</v>
      </c>
      <c r="JT173" s="80">
        <f>IV173*Prices!$B$17</f>
        <v>0</v>
      </c>
      <c r="JU173" s="80"/>
      <c r="JV173" s="80"/>
      <c r="JW173" s="80"/>
      <c r="JX173" s="80"/>
      <c r="JY173" s="80"/>
      <c r="JZ173" s="80"/>
      <c r="KA173" s="80"/>
      <c r="KB173" s="80"/>
      <c r="KC173" s="80"/>
      <c r="KD173" s="80"/>
      <c r="KE173" s="80"/>
      <c r="KF173" s="80"/>
      <c r="KG173" s="80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 s="197">
        <v>0</v>
      </c>
      <c r="LB173" s="200">
        <v>0</v>
      </c>
      <c r="LC173" s="82">
        <f>(44+(cabinets_db!IR173*2-2))*0.58</f>
        <v>24.36</v>
      </c>
      <c r="LD173" s="82">
        <f>(44+(cabinets_db!IR173*2-2))*0.77</f>
        <v>32.340000000000003</v>
      </c>
      <c r="LE173" s="82">
        <f>3*(cabinets_db!IR173*22/144)</f>
        <v>0</v>
      </c>
      <c r="LF173" s="82">
        <f t="shared" si="262"/>
        <v>24.36</v>
      </c>
      <c r="LG173" s="80">
        <f t="shared" si="263"/>
        <v>32.340000000000003</v>
      </c>
      <c r="LH173" s="234">
        <f t="shared" si="264"/>
        <v>0</v>
      </c>
      <c r="LI173" s="73"/>
      <c r="LJ173" s="128"/>
      <c r="LK173" s="129">
        <v>15</v>
      </c>
      <c r="LL173" s="73">
        <v>21</v>
      </c>
      <c r="LM173" s="73">
        <f t="shared" si="265"/>
        <v>1.75</v>
      </c>
      <c r="LN173" s="130"/>
      <c r="LP173" s="75">
        <v>2</v>
      </c>
      <c r="LQ173" s="76">
        <v>118</v>
      </c>
      <c r="LR173" s="75">
        <v>15</v>
      </c>
      <c r="LS173" s="77">
        <f>(LR173*1.2)*(Prices!$B$5/32)</f>
        <v>22.5</v>
      </c>
      <c r="LT173" s="82">
        <f>(LR173*1.3)*(Prices!$C$4/32)</f>
        <v>39</v>
      </c>
      <c r="LU173" s="82">
        <f>(LO173*Prices!$B$2)+(LP173*Prices!$B$3)</f>
        <v>8.1</v>
      </c>
      <c r="LV173" s="77">
        <f>LN173*Prices!$E$9</f>
        <v>0</v>
      </c>
      <c r="LW173" s="80">
        <f t="shared" si="267"/>
        <v>187.6</v>
      </c>
      <c r="LX173" s="80">
        <f>LN173*Prices!$E$10</f>
        <v>0</v>
      </c>
      <c r="LY173" s="80">
        <f t="shared" si="268"/>
        <v>187.6</v>
      </c>
      <c r="LZ173" s="80">
        <f>LN173*Prices!$E$11</f>
        <v>0</v>
      </c>
      <c r="MA173" s="80">
        <f t="shared" si="269"/>
        <v>187.6</v>
      </c>
      <c r="MB173" s="80">
        <f>LN173*Prices!$E$12</f>
        <v>0</v>
      </c>
      <c r="MC173" s="80">
        <f t="shared" si="270"/>
        <v>187.6</v>
      </c>
      <c r="MD173" s="80">
        <f>LN173*Prices!$E$13</f>
        <v>0</v>
      </c>
      <c r="ME173" s="80">
        <f t="shared" si="271"/>
        <v>187.6</v>
      </c>
      <c r="MF173" s="80">
        <f>LN173*Prices!$B$14</f>
        <v>0</v>
      </c>
      <c r="MG173" s="80">
        <f t="shared" si="272"/>
        <v>187.6</v>
      </c>
      <c r="MH173" s="80">
        <f>LN173*Prices!$B$15</f>
        <v>0</v>
      </c>
      <c r="MI173" s="80">
        <f t="shared" si="273"/>
        <v>187.6</v>
      </c>
      <c r="MJ173" s="80">
        <f>LN173*Prices!$B$16</f>
        <v>0</v>
      </c>
      <c r="MK173" s="80">
        <f t="shared" si="274"/>
        <v>187.6</v>
      </c>
      <c r="ML173" s="80">
        <f>LN173*Prices!$B$17</f>
        <v>0</v>
      </c>
      <c r="MM173" s="80"/>
      <c r="MN173" s="80"/>
      <c r="MO173" s="80"/>
      <c r="MP173" s="80"/>
      <c r="MQ173" s="80"/>
      <c r="MR173" s="80"/>
      <c r="MS173" s="80"/>
      <c r="MT173" s="80"/>
      <c r="MU173" s="80"/>
      <c r="MV173" s="80"/>
      <c r="MW173" s="80"/>
      <c r="MX173" s="80"/>
      <c r="MY173" s="80"/>
      <c r="MZ173" s="80"/>
      <c r="NA173" s="80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</row>
    <row r="174" spans="1:449" ht="18" customHeight="1" thickBot="1" x14ac:dyDescent="0.3">
      <c r="A174" s="323" t="s">
        <v>286</v>
      </c>
      <c r="B174" s="324" t="s">
        <v>268</v>
      </c>
      <c r="C174" s="325" t="str">
        <f t="shared" si="275"/>
        <v>Wall &amp; Tall Cab: 1 Metal Door - 30H (Door 31 1/2") (22" to 24")</v>
      </c>
      <c r="D174" s="177" t="s">
        <v>282</v>
      </c>
      <c r="E174" s="326" t="s">
        <v>103</v>
      </c>
      <c r="F174" s="327" t="s">
        <v>286</v>
      </c>
      <c r="G174" s="320">
        <f>ROUND(cabinets_db!FD174/Prices!$B$27,0)</f>
        <v>511</v>
      </c>
      <c r="H174" s="136">
        <f t="shared" si="276"/>
        <v>511</v>
      </c>
      <c r="I174" s="135">
        <f>ROUND(cabinets_db!FF174/Prices!$B$27,0)</f>
        <v>511</v>
      </c>
      <c r="J174" s="136">
        <f t="shared" si="168"/>
        <v>511</v>
      </c>
      <c r="K174" s="135">
        <f>ROUND(cabinets_db!FH174/Prices!$B$27,0)</f>
        <v>511</v>
      </c>
      <c r="L174" s="136">
        <f t="shared" si="169"/>
        <v>511</v>
      </c>
      <c r="M174" s="135">
        <f>ROUND(cabinets_db!FJ174/Prices!$B$27,0)</f>
        <v>511</v>
      </c>
      <c r="N174" s="136">
        <f t="shared" si="170"/>
        <v>511</v>
      </c>
      <c r="O174" s="135">
        <f>ROUND(cabinets_db!FL174/Prices!$B$27,0)</f>
        <v>511</v>
      </c>
      <c r="P174" s="136">
        <f t="shared" si="171"/>
        <v>511</v>
      </c>
      <c r="Q174" s="135">
        <f>ROUND(cabinets_db!FN174/Prices!$B$27,0)</f>
        <v>511</v>
      </c>
      <c r="R174" s="136">
        <f t="shared" si="172"/>
        <v>511</v>
      </c>
      <c r="S174" s="135">
        <f>ROUND(cabinets_db!FP174/Prices!$B$27,0)</f>
        <v>511</v>
      </c>
      <c r="T174" s="136">
        <f t="shared" si="173"/>
        <v>511</v>
      </c>
      <c r="U174" s="135">
        <f>ROUND(cabinets_db!FR174/Prices!$B$27,0)</f>
        <v>511</v>
      </c>
      <c r="V174" s="136">
        <f t="shared" si="174"/>
        <v>511</v>
      </c>
      <c r="W174" s="137"/>
      <c r="X174" s="137"/>
      <c r="Y174" s="137"/>
      <c r="Z174" s="137"/>
      <c r="AA174" s="137"/>
      <c r="AB174" s="136">
        <f>ROUND(cabinets_db!HD174/Prices!$B$27,0)</f>
        <v>485</v>
      </c>
      <c r="AC174" s="136">
        <f t="shared" si="175"/>
        <v>485</v>
      </c>
      <c r="AD174" s="136">
        <f>ROUND(cabinets_db!HF174/Prices!$B$27,0)</f>
        <v>485</v>
      </c>
      <c r="AE174" s="136">
        <f t="shared" si="176"/>
        <v>485</v>
      </c>
      <c r="AF174" s="136">
        <f>ROUND(cabinets_db!HH174/Prices!$B$27,0)</f>
        <v>485</v>
      </c>
      <c r="AG174" s="136">
        <f t="shared" si="177"/>
        <v>485</v>
      </c>
      <c r="AH174" s="136">
        <f>ROUND(cabinets_db!HJ174/Prices!$B$27,0)</f>
        <v>485</v>
      </c>
      <c r="AI174" s="136">
        <f t="shared" si="178"/>
        <v>485</v>
      </c>
      <c r="AJ174" s="136">
        <f>ROUND(cabinets_db!HL174/Prices!$B$27,0)</f>
        <v>485</v>
      </c>
      <c r="AK174" s="136">
        <f t="shared" si="179"/>
        <v>485</v>
      </c>
      <c r="AL174" s="136">
        <f>ROUND(cabinets_db!HN174/Prices!$B$27,0)</f>
        <v>485</v>
      </c>
      <c r="AM174" s="136">
        <f t="shared" si="180"/>
        <v>485</v>
      </c>
      <c r="AN174" s="136">
        <f>ROUND(cabinets_db!HP174/Prices!$B$27,0)</f>
        <v>485</v>
      </c>
      <c r="AO174" s="136">
        <f t="shared" si="181"/>
        <v>485</v>
      </c>
      <c r="AP174" s="136">
        <f>ROUND(cabinets_db!HR174/Prices!$B$27,0)</f>
        <v>485</v>
      </c>
      <c r="AQ174" s="138">
        <f t="shared" si="182"/>
        <v>485</v>
      </c>
      <c r="AW174" s="136">
        <f t="shared" si="183"/>
        <v>485</v>
      </c>
      <c r="AX174" s="136">
        <f t="shared" si="184"/>
        <v>485</v>
      </c>
      <c r="AY174" s="136">
        <f t="shared" si="185"/>
        <v>485</v>
      </c>
      <c r="AZ174" s="136">
        <f t="shared" si="186"/>
        <v>485</v>
      </c>
      <c r="BA174" s="136">
        <f t="shared" si="187"/>
        <v>485</v>
      </c>
      <c r="BB174" s="136">
        <f t="shared" si="188"/>
        <v>485</v>
      </c>
      <c r="BC174" s="136">
        <f t="shared" si="189"/>
        <v>485</v>
      </c>
      <c r="BD174" s="136">
        <f t="shared" si="190"/>
        <v>485</v>
      </c>
      <c r="BE174" s="136">
        <f t="shared" si="191"/>
        <v>485</v>
      </c>
      <c r="BF174" s="136">
        <f t="shared" si="192"/>
        <v>485</v>
      </c>
      <c r="BG174" s="136">
        <f t="shared" si="193"/>
        <v>485</v>
      </c>
      <c r="BH174" s="136">
        <f t="shared" si="194"/>
        <v>485</v>
      </c>
      <c r="BI174" s="136">
        <f t="shared" si="195"/>
        <v>485</v>
      </c>
      <c r="BJ174" s="136">
        <f t="shared" si="196"/>
        <v>485</v>
      </c>
      <c r="BK174" s="136">
        <f t="shared" si="197"/>
        <v>485</v>
      </c>
      <c r="BL174" s="138">
        <f t="shared" si="198"/>
        <v>485</v>
      </c>
      <c r="BU174" s="135">
        <f>ROUND(cabinets_db!JE174/Prices!$B$27,0)</f>
        <v>511</v>
      </c>
      <c r="BV174" s="136">
        <f t="shared" si="277"/>
        <v>511</v>
      </c>
      <c r="BW174" s="135">
        <f>ROUND(cabinets_db!JG174/Prices!$B$27,0)</f>
        <v>511</v>
      </c>
      <c r="BX174" s="136">
        <f t="shared" si="199"/>
        <v>511</v>
      </c>
      <c r="BY174" s="135">
        <f>ROUND(cabinets_db!JI174/Prices!$B$27,0)</f>
        <v>511</v>
      </c>
      <c r="BZ174" s="136">
        <f t="shared" si="200"/>
        <v>511</v>
      </c>
      <c r="CA174" s="135">
        <f>ROUND(cabinets_db!JK174/Prices!$B$27,0)</f>
        <v>511</v>
      </c>
      <c r="CB174" s="136">
        <f t="shared" si="201"/>
        <v>511</v>
      </c>
      <c r="CC174" s="135">
        <f>ROUND(cabinets_db!JM174/Prices!$B$27,0)</f>
        <v>511</v>
      </c>
      <c r="CD174" s="136">
        <f t="shared" si="202"/>
        <v>511</v>
      </c>
      <c r="CE174" s="135">
        <f>ROUND(cabinets_db!JO174/Prices!$B$27,0)</f>
        <v>511</v>
      </c>
      <c r="CF174" s="136">
        <f t="shared" si="203"/>
        <v>511</v>
      </c>
      <c r="CG174" s="135">
        <f>ROUND(cabinets_db!JQ174/Prices!$B$27,0)</f>
        <v>511</v>
      </c>
      <c r="CH174" s="136">
        <f t="shared" si="204"/>
        <v>511</v>
      </c>
      <c r="CI174" s="135">
        <f>ROUND(cabinets_db!JS174/Prices!$B$27,0)</f>
        <v>511</v>
      </c>
      <c r="CJ174" s="136">
        <f t="shared" si="205"/>
        <v>511</v>
      </c>
      <c r="CK174" s="137"/>
      <c r="CL174" s="137"/>
      <c r="CM174" s="137"/>
      <c r="CN174" s="137"/>
      <c r="CO174" s="137"/>
      <c r="CP174" s="136">
        <f>ROUND(cabinets_db!LW174/Prices!$B$27,0)</f>
        <v>485</v>
      </c>
      <c r="CQ174" s="136">
        <f t="shared" si="278"/>
        <v>485</v>
      </c>
      <c r="CR174" s="136">
        <f>ROUND(cabinets_db!LY174/Prices!$B$27,0)</f>
        <v>485</v>
      </c>
      <c r="CS174" s="136">
        <f t="shared" si="206"/>
        <v>485</v>
      </c>
      <c r="CT174" s="136">
        <f>ROUND(cabinets_db!MA174/Prices!$B$27,0)</f>
        <v>485</v>
      </c>
      <c r="CU174" s="136">
        <f t="shared" si="207"/>
        <v>485</v>
      </c>
      <c r="CV174" s="136">
        <f>ROUND(cabinets_db!MC174/Prices!$B$27,0)</f>
        <v>485</v>
      </c>
      <c r="CW174" s="136">
        <f t="shared" si="208"/>
        <v>485</v>
      </c>
      <c r="CX174" s="136">
        <f>ROUND(cabinets_db!ME174/Prices!$B$27,0)</f>
        <v>485</v>
      </c>
      <c r="CY174" s="136">
        <f t="shared" si="209"/>
        <v>485</v>
      </c>
      <c r="CZ174" s="136">
        <f>ROUND(cabinets_db!MG174/Prices!$B$27,0)</f>
        <v>485</v>
      </c>
      <c r="DA174" s="136">
        <f t="shared" si="210"/>
        <v>485</v>
      </c>
      <c r="DB174" s="136">
        <f>ROUND(cabinets_db!MI174/Prices!$B$27,0)</f>
        <v>485</v>
      </c>
      <c r="DC174" s="136">
        <f t="shared" si="211"/>
        <v>485</v>
      </c>
      <c r="DD174" s="136">
        <f>ROUND(cabinets_db!MK174/Prices!$B$27,0)</f>
        <v>485</v>
      </c>
      <c r="DE174" s="138">
        <f t="shared" si="212"/>
        <v>485</v>
      </c>
      <c r="DK174" s="136">
        <f t="shared" si="213"/>
        <v>485</v>
      </c>
      <c r="DL174" s="136">
        <f t="shared" si="214"/>
        <v>485</v>
      </c>
      <c r="DM174" s="136">
        <f t="shared" si="215"/>
        <v>485</v>
      </c>
      <c r="DN174" s="136">
        <f t="shared" si="216"/>
        <v>485</v>
      </c>
      <c r="DO174" s="136">
        <f t="shared" si="217"/>
        <v>485</v>
      </c>
      <c r="DP174" s="136">
        <f t="shared" si="218"/>
        <v>485</v>
      </c>
      <c r="DQ174" s="136">
        <f t="shared" si="219"/>
        <v>485</v>
      </c>
      <c r="DR174" s="136">
        <f t="shared" si="220"/>
        <v>485</v>
      </c>
      <c r="DS174" s="136">
        <f t="shared" si="221"/>
        <v>485</v>
      </c>
      <c r="DT174" s="136">
        <f t="shared" si="222"/>
        <v>485</v>
      </c>
      <c r="DU174" s="136">
        <f t="shared" si="223"/>
        <v>485</v>
      </c>
      <c r="DV174" s="136">
        <f t="shared" si="224"/>
        <v>485</v>
      </c>
      <c r="DW174" s="136">
        <f t="shared" si="225"/>
        <v>485</v>
      </c>
      <c r="DX174" s="136">
        <f t="shared" si="226"/>
        <v>485</v>
      </c>
      <c r="DY174" s="136">
        <f t="shared" si="227"/>
        <v>485</v>
      </c>
      <c r="DZ174" s="138">
        <f t="shared" si="228"/>
        <v>485</v>
      </c>
      <c r="EP174" s="73"/>
      <c r="EQ174" s="128"/>
      <c r="ER174" s="129">
        <v>16.5</v>
      </c>
      <c r="ES174" s="73">
        <v>24</v>
      </c>
      <c r="ET174" s="73">
        <f t="shared" si="230"/>
        <v>2</v>
      </c>
      <c r="EU174" s="130"/>
      <c r="EV174" s="55"/>
      <c r="EW174" s="75">
        <v>2</v>
      </c>
      <c r="EX174" s="76">
        <v>128</v>
      </c>
      <c r="EY174" s="75">
        <v>16.5</v>
      </c>
      <c r="EZ174" s="77">
        <f>(EY174*1.2)*(Prices!$B$5/32)</f>
        <v>24.75</v>
      </c>
      <c r="FA174" s="82">
        <f>(EY174*1.3)*(Prices!$B$4/32)</f>
        <v>53.625</v>
      </c>
      <c r="FB174" s="82">
        <f>(EV174*Prices!$B$2)+(EW174*Prices!$B$3)</f>
        <v>8.1</v>
      </c>
      <c r="FC174" s="77">
        <f>EU174*Prices!$E$9</f>
        <v>0</v>
      </c>
      <c r="FD174" s="80">
        <f t="shared" si="232"/>
        <v>214.47499999999999</v>
      </c>
      <c r="FE174" s="80">
        <f>EU174*Prices!$E$10</f>
        <v>0</v>
      </c>
      <c r="FF174" s="80">
        <f t="shared" si="233"/>
        <v>214.47499999999999</v>
      </c>
      <c r="FG174" s="80">
        <f>EU174*Prices!$E$11</f>
        <v>0</v>
      </c>
      <c r="FH174" s="80">
        <f t="shared" si="234"/>
        <v>214.47499999999999</v>
      </c>
      <c r="FI174" s="80">
        <f>EU174*Prices!$E$12</f>
        <v>0</v>
      </c>
      <c r="FJ174" s="80">
        <f t="shared" si="235"/>
        <v>214.47499999999999</v>
      </c>
      <c r="FK174" s="80">
        <f>EU174*Prices!$E$13</f>
        <v>0</v>
      </c>
      <c r="FL174" s="80">
        <f t="shared" si="236"/>
        <v>214.47499999999999</v>
      </c>
      <c r="FM174" s="80">
        <f>EU174*Prices!$B$14</f>
        <v>0</v>
      </c>
      <c r="FN174" s="80">
        <f t="shared" si="237"/>
        <v>214.47499999999999</v>
      </c>
      <c r="FO174" s="80">
        <f>EU174*Prices!$B$15</f>
        <v>0</v>
      </c>
      <c r="FP174" s="80">
        <f t="shared" si="238"/>
        <v>214.47499999999999</v>
      </c>
      <c r="FQ174" s="80">
        <f>EU174*Prices!$B$16</f>
        <v>0</v>
      </c>
      <c r="FR174" s="80">
        <f t="shared" si="239"/>
        <v>214.47499999999999</v>
      </c>
      <c r="FS174" s="80">
        <f>EU174*Prices!$B$17</f>
        <v>0</v>
      </c>
      <c r="FT174" s="80"/>
      <c r="FU174" s="80"/>
      <c r="FV174" s="80"/>
      <c r="FW174" s="80"/>
      <c r="FX174" s="80"/>
      <c r="FY174" s="80"/>
      <c r="FZ174" s="80"/>
      <c r="GA174" s="80"/>
      <c r="GB174" s="80"/>
      <c r="GC174" s="80"/>
      <c r="GD174" s="80"/>
      <c r="GE174" s="80"/>
      <c r="GF174" s="80"/>
      <c r="GG174" s="80"/>
      <c r="GH174" s="80"/>
      <c r="GI174"/>
      <c r="GJ174"/>
      <c r="GK174"/>
      <c r="GL174"/>
      <c r="GM174"/>
      <c r="GN174"/>
      <c r="GO174"/>
      <c r="GP174" s="73"/>
      <c r="GQ174" s="128"/>
      <c r="GR174" s="129">
        <v>16.5</v>
      </c>
      <c r="GS174" s="73">
        <v>24</v>
      </c>
      <c r="GT174" s="73">
        <f t="shared" si="241"/>
        <v>2</v>
      </c>
      <c r="GU174" s="130"/>
      <c r="GW174" s="75">
        <v>2</v>
      </c>
      <c r="GX174" s="76">
        <v>128</v>
      </c>
      <c r="GY174" s="75">
        <v>16.5</v>
      </c>
      <c r="GZ174" s="77">
        <f>(GY174*1.2)*(Prices!$B$5/32)</f>
        <v>24.75</v>
      </c>
      <c r="HA174" s="82">
        <f>(GY174*1.3)*(Prices!$C$4/32)</f>
        <v>42.9</v>
      </c>
      <c r="HB174" s="82">
        <f>(GV174*Prices!$B$2)+(GW174*Prices!$B$3)</f>
        <v>8.1</v>
      </c>
      <c r="HC174" s="77">
        <f>GU174*Prices!$E$9</f>
        <v>0</v>
      </c>
      <c r="HD174" s="80">
        <f t="shared" si="243"/>
        <v>203.75</v>
      </c>
      <c r="HE174" s="80">
        <f>GU174*Prices!$E$10</f>
        <v>0</v>
      </c>
      <c r="HF174" s="80">
        <f t="shared" si="244"/>
        <v>203.75</v>
      </c>
      <c r="HG174" s="80">
        <f>GU174*Prices!$E$11</f>
        <v>0</v>
      </c>
      <c r="HH174" s="80">
        <f t="shared" si="245"/>
        <v>203.75</v>
      </c>
      <c r="HI174" s="80">
        <f>GU174*Prices!$E$12</f>
        <v>0</v>
      </c>
      <c r="HJ174" s="80">
        <f t="shared" si="246"/>
        <v>203.75</v>
      </c>
      <c r="HK174" s="80">
        <f>GU174*Prices!$E$13</f>
        <v>0</v>
      </c>
      <c r="HL174" s="80">
        <f t="shared" si="247"/>
        <v>203.75</v>
      </c>
      <c r="HM174" s="80">
        <f>GU174*Prices!$B$14</f>
        <v>0</v>
      </c>
      <c r="HN174" s="80">
        <f t="shared" si="248"/>
        <v>203.75</v>
      </c>
      <c r="HO174" s="80">
        <f>GU174*Prices!$B$15</f>
        <v>0</v>
      </c>
      <c r="HP174" s="80">
        <f t="shared" si="249"/>
        <v>203.75</v>
      </c>
      <c r="HQ174" s="80">
        <f>GU174*Prices!$B$16</f>
        <v>0</v>
      </c>
      <c r="HR174" s="80">
        <f t="shared" si="250"/>
        <v>203.75</v>
      </c>
      <c r="HS174" s="80">
        <f>GU174*Prices!$B$17</f>
        <v>0</v>
      </c>
      <c r="HT174" s="80"/>
      <c r="HU174" s="80"/>
      <c r="HV174" s="80"/>
      <c r="HW174" s="80"/>
      <c r="HX174" s="80"/>
      <c r="HY174" s="80"/>
      <c r="HZ174" s="80"/>
      <c r="IA174" s="80"/>
      <c r="IB174" s="80"/>
      <c r="IC174" s="80"/>
      <c r="ID174" s="80"/>
      <c r="IE174" s="80"/>
      <c r="IF174" s="80"/>
      <c r="IG174" s="80"/>
      <c r="IH174" s="80"/>
      <c r="II174"/>
      <c r="IJ174"/>
      <c r="IK174"/>
      <c r="IL174"/>
      <c r="IM174"/>
      <c r="IN174"/>
      <c r="IO174"/>
      <c r="IP174"/>
      <c r="IQ174" s="73"/>
      <c r="IR174" s="128"/>
      <c r="IS174" s="129">
        <v>16.5</v>
      </c>
      <c r="IT174" s="73">
        <v>24</v>
      </c>
      <c r="IU174" s="73">
        <f t="shared" si="252"/>
        <v>2</v>
      </c>
      <c r="IV174" s="130"/>
      <c r="IX174" s="75">
        <v>2</v>
      </c>
      <c r="IY174" s="76">
        <v>128</v>
      </c>
      <c r="IZ174" s="75">
        <v>16.5</v>
      </c>
      <c r="JA174" s="77">
        <f>(IZ174*1.2)*(Prices!$B$5/32)</f>
        <v>24.75</v>
      </c>
      <c r="JB174" s="82">
        <f>(IZ174*1.3)*(Prices!$B$4/32)</f>
        <v>53.625</v>
      </c>
      <c r="JC174" s="82">
        <f>(IW174*Prices!$B$2)+(IX174*Prices!$B$3)</f>
        <v>8.1</v>
      </c>
      <c r="JD174" s="77">
        <f>IV174*Prices!$E$9</f>
        <v>0</v>
      </c>
      <c r="JE174" s="80">
        <f t="shared" si="254"/>
        <v>214.47499999999999</v>
      </c>
      <c r="JF174" s="80">
        <f>IV174*Prices!$E$10</f>
        <v>0</v>
      </c>
      <c r="JG174" s="80">
        <f t="shared" si="255"/>
        <v>214.47499999999999</v>
      </c>
      <c r="JH174" s="80">
        <f>IV174*Prices!$E$11</f>
        <v>0</v>
      </c>
      <c r="JI174" s="80">
        <f t="shared" si="256"/>
        <v>214.47499999999999</v>
      </c>
      <c r="JJ174" s="80">
        <f>IV174*Prices!$E$12</f>
        <v>0</v>
      </c>
      <c r="JK174" s="80">
        <f t="shared" si="257"/>
        <v>214.47499999999999</v>
      </c>
      <c r="JL174" s="80">
        <f>IV174*Prices!$E$13</f>
        <v>0</v>
      </c>
      <c r="JM174" s="80">
        <f t="shared" si="258"/>
        <v>214.47499999999999</v>
      </c>
      <c r="JN174" s="80">
        <f>IV174*Prices!$B$14</f>
        <v>0</v>
      </c>
      <c r="JO174" s="80">
        <f t="shared" si="259"/>
        <v>214.47499999999999</v>
      </c>
      <c r="JP174" s="80">
        <f>IV174*Prices!$B$15</f>
        <v>0</v>
      </c>
      <c r="JQ174" s="80">
        <f t="shared" si="260"/>
        <v>214.47499999999999</v>
      </c>
      <c r="JR174" s="80">
        <f>IV174*Prices!$B$16</f>
        <v>0</v>
      </c>
      <c r="JS174" s="80">
        <f t="shared" si="261"/>
        <v>214.47499999999999</v>
      </c>
      <c r="JT174" s="80">
        <f>IV174*Prices!$B$17</f>
        <v>0</v>
      </c>
      <c r="JU174" s="80"/>
      <c r="JV174" s="80"/>
      <c r="JW174" s="80"/>
      <c r="JX174" s="80"/>
      <c r="JY174" s="80"/>
      <c r="JZ174" s="80"/>
      <c r="KA174" s="80"/>
      <c r="KB174" s="80"/>
      <c r="KC174" s="80"/>
      <c r="KD174" s="80"/>
      <c r="KE174" s="80"/>
      <c r="KF174" s="80"/>
      <c r="KG174" s="80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 s="197">
        <v>0</v>
      </c>
      <c r="LB174" s="200">
        <v>0</v>
      </c>
      <c r="LC174" s="82">
        <f>(44+(cabinets_db!IR174*2-2))*0.58</f>
        <v>24.36</v>
      </c>
      <c r="LD174" s="82">
        <f>(44+(cabinets_db!IR174*2-2))*0.77</f>
        <v>32.340000000000003</v>
      </c>
      <c r="LE174" s="82">
        <f>3*(cabinets_db!IR174*22/144)</f>
        <v>0</v>
      </c>
      <c r="LF174" s="82">
        <f t="shared" si="262"/>
        <v>24.36</v>
      </c>
      <c r="LG174" s="80">
        <f t="shared" si="263"/>
        <v>32.340000000000003</v>
      </c>
      <c r="LH174" s="234">
        <f t="shared" si="264"/>
        <v>0</v>
      </c>
      <c r="LI174" s="73"/>
      <c r="LJ174" s="128"/>
      <c r="LK174" s="129">
        <v>16.5</v>
      </c>
      <c r="LL174" s="73">
        <v>24</v>
      </c>
      <c r="LM174" s="73">
        <f t="shared" si="265"/>
        <v>2</v>
      </c>
      <c r="LN174" s="130"/>
      <c r="LP174" s="75">
        <v>2</v>
      </c>
      <c r="LQ174" s="76">
        <v>128</v>
      </c>
      <c r="LR174" s="75">
        <v>16.5</v>
      </c>
      <c r="LS174" s="77">
        <f>(LR174*1.2)*(Prices!$B$5/32)</f>
        <v>24.75</v>
      </c>
      <c r="LT174" s="82">
        <f>(LR174*1.3)*(Prices!$C$4/32)</f>
        <v>42.9</v>
      </c>
      <c r="LU174" s="82">
        <f>(LO174*Prices!$B$2)+(LP174*Prices!$B$3)</f>
        <v>8.1</v>
      </c>
      <c r="LV174" s="77">
        <f>LN174*Prices!$E$9</f>
        <v>0</v>
      </c>
      <c r="LW174" s="80">
        <f t="shared" si="267"/>
        <v>203.75</v>
      </c>
      <c r="LX174" s="80">
        <f>LN174*Prices!$E$10</f>
        <v>0</v>
      </c>
      <c r="LY174" s="80">
        <f t="shared" si="268"/>
        <v>203.75</v>
      </c>
      <c r="LZ174" s="80">
        <f>LN174*Prices!$E$11</f>
        <v>0</v>
      </c>
      <c r="MA174" s="80">
        <f t="shared" si="269"/>
        <v>203.75</v>
      </c>
      <c r="MB174" s="80">
        <f>LN174*Prices!$E$12</f>
        <v>0</v>
      </c>
      <c r="MC174" s="80">
        <f t="shared" si="270"/>
        <v>203.75</v>
      </c>
      <c r="MD174" s="80">
        <f>LN174*Prices!$E$13</f>
        <v>0</v>
      </c>
      <c r="ME174" s="80">
        <f t="shared" si="271"/>
        <v>203.75</v>
      </c>
      <c r="MF174" s="80">
        <f>LN174*Prices!$B$14</f>
        <v>0</v>
      </c>
      <c r="MG174" s="80">
        <f t="shared" si="272"/>
        <v>203.75</v>
      </c>
      <c r="MH174" s="80">
        <f>LN174*Prices!$B$15</f>
        <v>0</v>
      </c>
      <c r="MI174" s="80">
        <f t="shared" si="273"/>
        <v>203.75</v>
      </c>
      <c r="MJ174" s="80">
        <f>LN174*Prices!$B$16</f>
        <v>0</v>
      </c>
      <c r="MK174" s="80">
        <f t="shared" si="274"/>
        <v>203.75</v>
      </c>
      <c r="ML174" s="80">
        <f>LN174*Prices!$B$17</f>
        <v>0</v>
      </c>
      <c r="MM174" s="80"/>
      <c r="MN174" s="80"/>
      <c r="MO174" s="80"/>
      <c r="MP174" s="80"/>
      <c r="MQ174" s="80"/>
      <c r="MR174" s="80"/>
      <c r="MS174" s="80"/>
      <c r="MT174" s="80"/>
      <c r="MU174" s="80"/>
      <c r="MV174" s="80"/>
      <c r="MW174" s="80"/>
      <c r="MX174" s="80"/>
      <c r="MY174" s="80"/>
      <c r="MZ174" s="80"/>
      <c r="NA174" s="80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</row>
    <row r="175" spans="1:449" ht="18" customHeight="1" thickBot="1" x14ac:dyDescent="0.3">
      <c r="A175" s="350"/>
      <c r="B175" s="346"/>
      <c r="C175" s="347"/>
      <c r="D175" s="279"/>
      <c r="E175" s="348"/>
      <c r="F175" s="351"/>
      <c r="G175" s="320"/>
      <c r="H175" s="136"/>
      <c r="I175" s="135"/>
      <c r="J175" s="136"/>
      <c r="K175" s="135"/>
      <c r="L175" s="136"/>
      <c r="M175" s="135"/>
      <c r="N175" s="136"/>
      <c r="O175" s="135"/>
      <c r="P175" s="136"/>
      <c r="Q175" s="135"/>
      <c r="R175" s="136"/>
      <c r="S175" s="135"/>
      <c r="T175" s="136"/>
      <c r="U175" s="135"/>
      <c r="V175" s="136"/>
      <c r="W175" s="137"/>
      <c r="X175" s="137"/>
      <c r="Y175" s="137"/>
      <c r="Z175" s="137"/>
      <c r="AA175" s="137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8"/>
      <c r="AW175" s="136"/>
      <c r="AX175" s="136"/>
      <c r="AY175" s="136"/>
      <c r="AZ175" s="136"/>
      <c r="BA175" s="136"/>
      <c r="BB175" s="136"/>
      <c r="BC175" s="136"/>
      <c r="BD175" s="136"/>
      <c r="BE175" s="136"/>
      <c r="BF175" s="136"/>
      <c r="BG175" s="136"/>
      <c r="BH175" s="136"/>
      <c r="BI175" s="136"/>
      <c r="BJ175" s="136"/>
      <c r="BK175" s="136"/>
      <c r="BL175" s="138"/>
      <c r="BU175" s="135"/>
      <c r="BV175" s="136"/>
      <c r="BW175" s="135"/>
      <c r="BX175" s="136"/>
      <c r="BY175" s="135"/>
      <c r="BZ175" s="136"/>
      <c r="CA175" s="135"/>
      <c r="CB175" s="136"/>
      <c r="CC175" s="135"/>
      <c r="CD175" s="136"/>
      <c r="CE175" s="135"/>
      <c r="CF175" s="136"/>
      <c r="CG175" s="135"/>
      <c r="CH175" s="136"/>
      <c r="CI175" s="135"/>
      <c r="CJ175" s="136"/>
      <c r="CK175" s="137"/>
      <c r="CL175" s="137"/>
      <c r="CM175" s="137"/>
      <c r="CN175" s="137"/>
      <c r="CO175" s="137"/>
      <c r="CP175" s="136"/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136"/>
      <c r="DE175" s="138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8"/>
      <c r="EP175" s="73"/>
      <c r="EQ175" s="128"/>
      <c r="ER175" s="129"/>
      <c r="ES175" s="73"/>
      <c r="ET175" s="73"/>
      <c r="EU175" s="130"/>
      <c r="EV175" s="55"/>
      <c r="EZ175" s="77"/>
      <c r="FC175" s="77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0"/>
      <c r="GF175" s="80"/>
      <c r="GG175" s="80"/>
      <c r="GH175" s="80"/>
      <c r="GI175"/>
      <c r="GJ175"/>
      <c r="GK175"/>
      <c r="GL175"/>
      <c r="GM175"/>
      <c r="GN175"/>
      <c r="GO175"/>
      <c r="GP175" s="73"/>
      <c r="GQ175" s="128"/>
      <c r="GR175" s="129"/>
      <c r="GS175" s="73"/>
      <c r="GT175" s="73"/>
      <c r="GU175" s="130"/>
      <c r="GW175" s="75"/>
      <c r="GX175" s="76"/>
      <c r="GZ175" s="77"/>
      <c r="HA175" s="82"/>
      <c r="HB175" s="82"/>
      <c r="HC175" s="77"/>
      <c r="HD175" s="80"/>
      <c r="HE175" s="80"/>
      <c r="HF175" s="80"/>
      <c r="HG175" s="80"/>
      <c r="HH175" s="80"/>
      <c r="HI175" s="80"/>
      <c r="HJ175" s="80"/>
      <c r="HK175" s="80"/>
      <c r="HL175" s="80"/>
      <c r="HM175" s="80"/>
      <c r="HN175" s="80"/>
      <c r="HO175" s="80"/>
      <c r="HP175" s="80"/>
      <c r="HQ175" s="80"/>
      <c r="HR175" s="80"/>
      <c r="HS175" s="80"/>
      <c r="HT175" s="80"/>
      <c r="HU175" s="80"/>
      <c r="HV175" s="80"/>
      <c r="HW175" s="80"/>
      <c r="HX175" s="80"/>
      <c r="HY175" s="80"/>
      <c r="HZ175" s="80"/>
      <c r="IA175" s="80"/>
      <c r="IB175" s="80"/>
      <c r="IC175" s="80"/>
      <c r="ID175" s="80"/>
      <c r="IE175" s="80"/>
      <c r="IF175" s="80"/>
      <c r="IG175" s="80"/>
      <c r="IH175" s="80"/>
      <c r="II175"/>
      <c r="IJ175"/>
      <c r="IK175"/>
      <c r="IL175"/>
      <c r="IM175"/>
      <c r="IN175"/>
      <c r="IO175"/>
      <c r="IP175"/>
      <c r="IQ175" s="73"/>
      <c r="IR175" s="128"/>
      <c r="IS175" s="129"/>
      <c r="IT175" s="73"/>
      <c r="IU175" s="73"/>
      <c r="IV175" s="130"/>
      <c r="IX175" s="75"/>
      <c r="IY175" s="76"/>
      <c r="IZ175" s="75"/>
      <c r="JA175" s="77"/>
      <c r="JB175" s="82"/>
      <c r="JC175" s="82"/>
      <c r="JD175" s="77"/>
      <c r="JE175" s="80"/>
      <c r="JF175" s="80"/>
      <c r="JG175" s="80"/>
      <c r="JH175" s="80"/>
      <c r="JI175" s="80"/>
      <c r="JJ175" s="80"/>
      <c r="JK175" s="80"/>
      <c r="JL175" s="80"/>
      <c r="JM175" s="80"/>
      <c r="JN175" s="80"/>
      <c r="JO175" s="80"/>
      <c r="JP175" s="80"/>
      <c r="JQ175" s="80"/>
      <c r="JR175" s="80"/>
      <c r="JS175" s="80"/>
      <c r="JT175" s="80"/>
      <c r="JU175" s="80"/>
      <c r="JV175" s="80"/>
      <c r="JW175" s="80"/>
      <c r="JX175" s="80"/>
      <c r="JY175" s="80"/>
      <c r="JZ175" s="80"/>
      <c r="KA175" s="80"/>
      <c r="KB175" s="80"/>
      <c r="KC175" s="80"/>
      <c r="KD175" s="80"/>
      <c r="KE175" s="80"/>
      <c r="KF175" s="80"/>
      <c r="KG175" s="80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F175" s="82"/>
      <c r="LG175" s="80"/>
      <c r="LH175" s="234"/>
      <c r="LI175" s="73"/>
      <c r="LJ175" s="128"/>
      <c r="LK175" s="129"/>
      <c r="LL175" s="73"/>
      <c r="LM175" s="73"/>
      <c r="LN175" s="130"/>
      <c r="LP175" s="75"/>
      <c r="LQ175" s="76"/>
      <c r="LR175" s="75"/>
      <c r="LS175" s="77"/>
      <c r="LT175" s="82"/>
      <c r="LU175" s="82"/>
      <c r="LV175" s="77"/>
      <c r="LW175" s="80"/>
      <c r="LX175" s="80"/>
      <c r="LY175" s="80"/>
      <c r="LZ175" s="80"/>
      <c r="MA175" s="80"/>
      <c r="MB175" s="80"/>
      <c r="MC175" s="80"/>
      <c r="MD175" s="80"/>
      <c r="ME175" s="80"/>
      <c r="MF175" s="80"/>
      <c r="MG175" s="80"/>
      <c r="MH175" s="80"/>
      <c r="MI175" s="80"/>
      <c r="MJ175" s="80"/>
      <c r="MK175" s="80"/>
      <c r="ML175" s="80"/>
      <c r="MM175" s="80"/>
      <c r="MN175" s="80"/>
      <c r="MO175" s="80"/>
      <c r="MP175" s="80"/>
      <c r="MQ175" s="80"/>
      <c r="MR175" s="80"/>
      <c r="MS175" s="80"/>
      <c r="MT175" s="80"/>
      <c r="MU175" s="80"/>
      <c r="MV175" s="80"/>
      <c r="MW175" s="80"/>
      <c r="MX175" s="80"/>
      <c r="MY175" s="80"/>
      <c r="MZ175" s="80"/>
      <c r="NA175" s="80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</row>
    <row r="176" spans="1:449" ht="18" customHeight="1" x14ac:dyDescent="0.25">
      <c r="A176" s="118" t="s">
        <v>287</v>
      </c>
      <c r="B176" s="119" t="s">
        <v>268</v>
      </c>
      <c r="C176" s="120" t="str">
        <f t="shared" si="275"/>
        <v>Wall &amp; Tall Cab: 2 Metal Doors 30"H (Door 31 1/2") (22" to 24")</v>
      </c>
      <c r="D176" s="121" t="s">
        <v>288</v>
      </c>
      <c r="E176" s="122" t="s">
        <v>103</v>
      </c>
      <c r="F176" s="321" t="s">
        <v>287</v>
      </c>
      <c r="G176" s="320">
        <f>ROUND(cabinets_db!FD176/Prices!$B$27,0)</f>
        <v>655</v>
      </c>
      <c r="H176" s="136">
        <f t="shared" si="276"/>
        <v>655</v>
      </c>
      <c r="I176" s="135">
        <f>ROUND(cabinets_db!FF176/Prices!$B$27,0)</f>
        <v>655</v>
      </c>
      <c r="J176" s="136">
        <f t="shared" si="168"/>
        <v>655</v>
      </c>
      <c r="K176" s="135">
        <f>ROUND(cabinets_db!FH176/Prices!$B$27,0)</f>
        <v>655</v>
      </c>
      <c r="L176" s="136">
        <f t="shared" si="169"/>
        <v>655</v>
      </c>
      <c r="M176" s="135">
        <f>ROUND(cabinets_db!FJ176/Prices!$B$27,0)</f>
        <v>655</v>
      </c>
      <c r="N176" s="136">
        <f t="shared" si="170"/>
        <v>655</v>
      </c>
      <c r="O176" s="135">
        <f>ROUND(cabinets_db!FL176/Prices!$B$27,0)</f>
        <v>655</v>
      </c>
      <c r="P176" s="136">
        <f t="shared" si="171"/>
        <v>655</v>
      </c>
      <c r="Q176" s="135">
        <f>ROUND(cabinets_db!FN176/Prices!$B$27,0)</f>
        <v>655</v>
      </c>
      <c r="R176" s="136">
        <f t="shared" si="172"/>
        <v>655</v>
      </c>
      <c r="S176" s="135">
        <f>ROUND(cabinets_db!FP176/Prices!$B$27,0)</f>
        <v>655</v>
      </c>
      <c r="T176" s="136">
        <f t="shared" si="173"/>
        <v>655</v>
      </c>
      <c r="U176" s="135">
        <f>ROUND(cabinets_db!FR176/Prices!$B$27,0)</f>
        <v>655</v>
      </c>
      <c r="V176" s="136">
        <f t="shared" si="174"/>
        <v>655</v>
      </c>
      <c r="W176" s="137"/>
      <c r="X176" s="137"/>
      <c r="Y176" s="137"/>
      <c r="Z176" s="137"/>
      <c r="AA176" s="137"/>
      <c r="AB176" s="136">
        <f>ROUND(cabinets_db!HD176/Prices!$B$27,0)</f>
        <v>628</v>
      </c>
      <c r="AC176" s="136">
        <f t="shared" si="175"/>
        <v>628</v>
      </c>
      <c r="AD176" s="136">
        <f>ROUND(cabinets_db!HF176/Prices!$B$27,0)</f>
        <v>628</v>
      </c>
      <c r="AE176" s="136">
        <f t="shared" si="176"/>
        <v>628</v>
      </c>
      <c r="AF176" s="136">
        <f>ROUND(cabinets_db!HH176/Prices!$B$27,0)</f>
        <v>628</v>
      </c>
      <c r="AG176" s="136">
        <f t="shared" si="177"/>
        <v>628</v>
      </c>
      <c r="AH176" s="136">
        <f>ROUND(cabinets_db!HJ176/Prices!$B$27,0)</f>
        <v>628</v>
      </c>
      <c r="AI176" s="136">
        <f t="shared" si="178"/>
        <v>628</v>
      </c>
      <c r="AJ176" s="136">
        <f>ROUND(cabinets_db!HL176/Prices!$B$27,0)</f>
        <v>628</v>
      </c>
      <c r="AK176" s="136">
        <f t="shared" si="179"/>
        <v>628</v>
      </c>
      <c r="AL176" s="136">
        <f>ROUND(cabinets_db!HN176/Prices!$B$27,0)</f>
        <v>628</v>
      </c>
      <c r="AM176" s="136">
        <f t="shared" si="180"/>
        <v>628</v>
      </c>
      <c r="AN176" s="136">
        <f>ROUND(cabinets_db!HP176/Prices!$B$27,0)</f>
        <v>628</v>
      </c>
      <c r="AO176" s="136">
        <f t="shared" si="181"/>
        <v>628</v>
      </c>
      <c r="AP176" s="136">
        <f>ROUND(cabinets_db!HR176/Prices!$B$27,0)</f>
        <v>628</v>
      </c>
      <c r="AQ176" s="138">
        <f t="shared" si="182"/>
        <v>628</v>
      </c>
      <c r="AW176" s="136">
        <f t="shared" si="183"/>
        <v>628</v>
      </c>
      <c r="AX176" s="136">
        <f t="shared" si="184"/>
        <v>628</v>
      </c>
      <c r="AY176" s="136">
        <f t="shared" si="185"/>
        <v>628</v>
      </c>
      <c r="AZ176" s="136">
        <f t="shared" si="186"/>
        <v>628</v>
      </c>
      <c r="BA176" s="136">
        <f t="shared" si="187"/>
        <v>628</v>
      </c>
      <c r="BB176" s="136">
        <f t="shared" si="188"/>
        <v>628</v>
      </c>
      <c r="BC176" s="136">
        <f t="shared" si="189"/>
        <v>628</v>
      </c>
      <c r="BD176" s="136">
        <f t="shared" si="190"/>
        <v>628</v>
      </c>
      <c r="BE176" s="136">
        <f t="shared" si="191"/>
        <v>628</v>
      </c>
      <c r="BF176" s="136">
        <f t="shared" si="192"/>
        <v>628</v>
      </c>
      <c r="BG176" s="136">
        <f t="shared" si="193"/>
        <v>628</v>
      </c>
      <c r="BH176" s="136">
        <f t="shared" si="194"/>
        <v>628</v>
      </c>
      <c r="BI176" s="136">
        <f t="shared" si="195"/>
        <v>628</v>
      </c>
      <c r="BJ176" s="136">
        <f t="shared" si="196"/>
        <v>628</v>
      </c>
      <c r="BK176" s="136">
        <f t="shared" si="197"/>
        <v>628</v>
      </c>
      <c r="BL176" s="138">
        <f t="shared" si="198"/>
        <v>628</v>
      </c>
      <c r="BU176" s="135">
        <f>ROUND(cabinets_db!JE176/Prices!$B$27,0)</f>
        <v>655</v>
      </c>
      <c r="BV176" s="136">
        <f t="shared" si="277"/>
        <v>655</v>
      </c>
      <c r="BW176" s="135">
        <f>ROUND(cabinets_db!JG176/Prices!$B$27,0)</f>
        <v>655</v>
      </c>
      <c r="BX176" s="136">
        <f t="shared" si="199"/>
        <v>655</v>
      </c>
      <c r="BY176" s="135">
        <f>ROUND(cabinets_db!JI176/Prices!$B$27,0)</f>
        <v>655</v>
      </c>
      <c r="BZ176" s="136">
        <f t="shared" si="200"/>
        <v>655</v>
      </c>
      <c r="CA176" s="135">
        <f>ROUND(cabinets_db!JK176/Prices!$B$27,0)</f>
        <v>655</v>
      </c>
      <c r="CB176" s="136">
        <f t="shared" si="201"/>
        <v>655</v>
      </c>
      <c r="CC176" s="135">
        <f>ROUND(cabinets_db!JM176/Prices!$B$27,0)</f>
        <v>655</v>
      </c>
      <c r="CD176" s="136">
        <f t="shared" si="202"/>
        <v>655</v>
      </c>
      <c r="CE176" s="135">
        <f>ROUND(cabinets_db!JO176/Prices!$B$27,0)</f>
        <v>655</v>
      </c>
      <c r="CF176" s="136">
        <f t="shared" si="203"/>
        <v>655</v>
      </c>
      <c r="CG176" s="135">
        <f>ROUND(cabinets_db!JQ176/Prices!$B$27,0)</f>
        <v>655</v>
      </c>
      <c r="CH176" s="136">
        <f t="shared" si="204"/>
        <v>655</v>
      </c>
      <c r="CI176" s="135">
        <f>ROUND(cabinets_db!JS176/Prices!$B$27,0)</f>
        <v>655</v>
      </c>
      <c r="CJ176" s="136">
        <f t="shared" si="205"/>
        <v>655</v>
      </c>
      <c r="CK176" s="137"/>
      <c r="CL176" s="137"/>
      <c r="CM176" s="137"/>
      <c r="CN176" s="137"/>
      <c r="CO176" s="137"/>
      <c r="CP176" s="136">
        <f>ROUND(cabinets_db!LW176/Prices!$B$27,0)</f>
        <v>628</v>
      </c>
      <c r="CQ176" s="136">
        <f t="shared" si="278"/>
        <v>628</v>
      </c>
      <c r="CR176" s="136">
        <f>ROUND(cabinets_db!LY176/Prices!$B$27,0)</f>
        <v>628</v>
      </c>
      <c r="CS176" s="136">
        <f t="shared" si="206"/>
        <v>628</v>
      </c>
      <c r="CT176" s="136">
        <f>ROUND(cabinets_db!MA176/Prices!$B$27,0)</f>
        <v>628</v>
      </c>
      <c r="CU176" s="136">
        <f t="shared" si="207"/>
        <v>628</v>
      </c>
      <c r="CV176" s="136">
        <f>ROUND(cabinets_db!MC176/Prices!$B$27,0)</f>
        <v>628</v>
      </c>
      <c r="CW176" s="136">
        <f t="shared" si="208"/>
        <v>628</v>
      </c>
      <c r="CX176" s="136">
        <f>ROUND(cabinets_db!ME176/Prices!$B$27,0)</f>
        <v>628</v>
      </c>
      <c r="CY176" s="136">
        <f t="shared" si="209"/>
        <v>628</v>
      </c>
      <c r="CZ176" s="136">
        <f>ROUND(cabinets_db!MG176/Prices!$B$27,0)</f>
        <v>628</v>
      </c>
      <c r="DA176" s="136">
        <f t="shared" si="210"/>
        <v>628</v>
      </c>
      <c r="DB176" s="136">
        <f>ROUND(cabinets_db!MI176/Prices!$B$27,0)</f>
        <v>628</v>
      </c>
      <c r="DC176" s="136">
        <f t="shared" si="211"/>
        <v>628</v>
      </c>
      <c r="DD176" s="136">
        <f>ROUND(cabinets_db!MK176/Prices!$B$27,0)</f>
        <v>628</v>
      </c>
      <c r="DE176" s="138">
        <f t="shared" si="212"/>
        <v>628</v>
      </c>
      <c r="DK176" s="136">
        <f t="shared" si="213"/>
        <v>628</v>
      </c>
      <c r="DL176" s="136">
        <f t="shared" si="214"/>
        <v>628</v>
      </c>
      <c r="DM176" s="136">
        <f t="shared" si="215"/>
        <v>628</v>
      </c>
      <c r="DN176" s="136">
        <f t="shared" si="216"/>
        <v>628</v>
      </c>
      <c r="DO176" s="136">
        <f t="shared" si="217"/>
        <v>628</v>
      </c>
      <c r="DP176" s="136">
        <f t="shared" si="218"/>
        <v>628</v>
      </c>
      <c r="DQ176" s="136">
        <f t="shared" si="219"/>
        <v>628</v>
      </c>
      <c r="DR176" s="136">
        <f t="shared" si="220"/>
        <v>628</v>
      </c>
      <c r="DS176" s="136">
        <f t="shared" si="221"/>
        <v>628</v>
      </c>
      <c r="DT176" s="136">
        <f t="shared" si="222"/>
        <v>628</v>
      </c>
      <c r="DU176" s="136">
        <f t="shared" si="223"/>
        <v>628</v>
      </c>
      <c r="DV176" s="136">
        <f t="shared" si="224"/>
        <v>628</v>
      </c>
      <c r="DW176" s="136">
        <f t="shared" si="225"/>
        <v>628</v>
      </c>
      <c r="DX176" s="136">
        <f t="shared" si="226"/>
        <v>628</v>
      </c>
      <c r="DY176" s="136">
        <f t="shared" si="227"/>
        <v>628</v>
      </c>
      <c r="DZ176" s="138">
        <f t="shared" si="228"/>
        <v>628</v>
      </c>
      <c r="EP176" s="73"/>
      <c r="EQ176" s="128"/>
      <c r="ER176" s="129">
        <v>17</v>
      </c>
      <c r="ES176" s="73">
        <v>24</v>
      </c>
      <c r="ET176" s="73">
        <f t="shared" si="230"/>
        <v>2</v>
      </c>
      <c r="EU176" s="130"/>
      <c r="EV176" s="55"/>
      <c r="EW176" s="75">
        <v>4</v>
      </c>
      <c r="EX176" s="76">
        <v>178</v>
      </c>
      <c r="EY176" s="75">
        <v>17</v>
      </c>
      <c r="EZ176" s="77">
        <f>(EY176*1.2)*(Prices!$B$5/32)</f>
        <v>25.5</v>
      </c>
      <c r="FA176" s="82">
        <f>(EY176*1.3)*(Prices!$B$4/32)</f>
        <v>55.25</v>
      </c>
      <c r="FB176" s="82">
        <f>(EV176*Prices!$B$2)+(EW176*Prices!$B$3)</f>
        <v>16.2</v>
      </c>
      <c r="FC176" s="79">
        <f>EU176*Prices!$B$9</f>
        <v>0</v>
      </c>
      <c r="FD176" s="80">
        <f t="shared" si="232"/>
        <v>274.95</v>
      </c>
      <c r="FE176" s="80">
        <f>EU176*Prices!$B$10</f>
        <v>0</v>
      </c>
      <c r="FF176" s="80">
        <f t="shared" si="233"/>
        <v>274.95</v>
      </c>
      <c r="FG176" s="80">
        <f>EU176*Prices!$B$11</f>
        <v>0</v>
      </c>
      <c r="FH176" s="80">
        <f t="shared" si="234"/>
        <v>274.95</v>
      </c>
      <c r="FI176" s="80">
        <f>EU176*Prices!$B$12</f>
        <v>0</v>
      </c>
      <c r="FJ176" s="80">
        <f t="shared" si="235"/>
        <v>274.95</v>
      </c>
      <c r="FK176" s="80">
        <f>EU176*Prices!$B$13</f>
        <v>0</v>
      </c>
      <c r="FL176" s="80">
        <f t="shared" si="236"/>
        <v>274.95</v>
      </c>
      <c r="FM176" s="80">
        <f>EU176*Prices!$B$14</f>
        <v>0</v>
      </c>
      <c r="FN176" s="80">
        <f t="shared" si="237"/>
        <v>274.95</v>
      </c>
      <c r="FO176" s="80">
        <f>EU176*Prices!$B$15</f>
        <v>0</v>
      </c>
      <c r="FP176" s="80">
        <f t="shared" si="238"/>
        <v>274.95</v>
      </c>
      <c r="FQ176" s="80">
        <f>EU176*Prices!$B$16</f>
        <v>0</v>
      </c>
      <c r="FR176" s="80">
        <f t="shared" si="239"/>
        <v>274.95</v>
      </c>
      <c r="FS176" s="80">
        <f>EU176*Prices!$B$17</f>
        <v>0</v>
      </c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0"/>
      <c r="GF176" s="80"/>
      <c r="GG176" s="80"/>
      <c r="GH176" s="80"/>
      <c r="GI176"/>
      <c r="GJ176"/>
      <c r="GK176"/>
      <c r="GL176"/>
      <c r="GM176"/>
      <c r="GN176"/>
      <c r="GO176"/>
      <c r="GP176" s="73"/>
      <c r="GQ176" s="128"/>
      <c r="GR176" s="129">
        <v>17</v>
      </c>
      <c r="GS176" s="73">
        <v>24</v>
      </c>
      <c r="GT176" s="73">
        <f t="shared" si="241"/>
        <v>2</v>
      </c>
      <c r="GU176" s="130"/>
      <c r="GW176" s="75">
        <v>4</v>
      </c>
      <c r="GX176" s="76">
        <v>178</v>
      </c>
      <c r="GY176" s="75">
        <v>17</v>
      </c>
      <c r="GZ176" s="77">
        <f>(GY176*1.2)*(Prices!$B$5/32)</f>
        <v>25.5</v>
      </c>
      <c r="HA176" s="82">
        <f>(GY176*1.3)*(Prices!$C$4/32)</f>
        <v>44.2</v>
      </c>
      <c r="HB176" s="82">
        <f>(GV176*Prices!$B$2)+(GW176*Prices!$B$3)</f>
        <v>16.2</v>
      </c>
      <c r="HC176" s="79">
        <f>GU176*Prices!$B$9</f>
        <v>0</v>
      </c>
      <c r="HD176" s="80">
        <f t="shared" si="243"/>
        <v>263.89999999999998</v>
      </c>
      <c r="HE176" s="80">
        <f>GU176*Prices!$B$10</f>
        <v>0</v>
      </c>
      <c r="HF176" s="80">
        <f t="shared" si="244"/>
        <v>263.89999999999998</v>
      </c>
      <c r="HG176" s="80">
        <f>GU176*Prices!$B$11</f>
        <v>0</v>
      </c>
      <c r="HH176" s="80">
        <f t="shared" si="245"/>
        <v>263.89999999999998</v>
      </c>
      <c r="HI176" s="80">
        <f>GU176*Prices!$B$12</f>
        <v>0</v>
      </c>
      <c r="HJ176" s="80">
        <f t="shared" si="246"/>
        <v>263.89999999999998</v>
      </c>
      <c r="HK176" s="80">
        <f>GU176*Prices!$B$13</f>
        <v>0</v>
      </c>
      <c r="HL176" s="80">
        <f t="shared" si="247"/>
        <v>263.89999999999998</v>
      </c>
      <c r="HM176" s="80">
        <f>GU176*Prices!$B$14</f>
        <v>0</v>
      </c>
      <c r="HN176" s="80">
        <f t="shared" si="248"/>
        <v>263.89999999999998</v>
      </c>
      <c r="HO176" s="80">
        <f>GU176*Prices!$B$15</f>
        <v>0</v>
      </c>
      <c r="HP176" s="80">
        <f t="shared" si="249"/>
        <v>263.89999999999998</v>
      </c>
      <c r="HQ176" s="80">
        <f>GU176*Prices!$B$16</f>
        <v>0</v>
      </c>
      <c r="HR176" s="80">
        <f t="shared" si="250"/>
        <v>263.89999999999998</v>
      </c>
      <c r="HS176" s="80">
        <f>GU176*Prices!$B$17</f>
        <v>0</v>
      </c>
      <c r="HT176" s="80"/>
      <c r="HU176" s="80"/>
      <c r="HV176" s="80"/>
      <c r="HW176" s="80"/>
      <c r="HX176" s="80"/>
      <c r="HY176" s="80"/>
      <c r="HZ176" s="80"/>
      <c r="IA176" s="80"/>
      <c r="IB176" s="80"/>
      <c r="IC176" s="80"/>
      <c r="ID176" s="80"/>
      <c r="IE176" s="80"/>
      <c r="IF176" s="80"/>
      <c r="IG176" s="80"/>
      <c r="IH176" s="80"/>
      <c r="II176"/>
      <c r="IJ176"/>
      <c r="IK176"/>
      <c r="IL176"/>
      <c r="IM176"/>
      <c r="IN176"/>
      <c r="IO176"/>
      <c r="IP176"/>
      <c r="IQ176" s="73"/>
      <c r="IR176" s="128"/>
      <c r="IS176" s="129">
        <v>17</v>
      </c>
      <c r="IT176" s="73">
        <v>24</v>
      </c>
      <c r="IU176" s="73">
        <f t="shared" si="252"/>
        <v>2</v>
      </c>
      <c r="IV176" s="130"/>
      <c r="IX176" s="75">
        <v>4</v>
      </c>
      <c r="IY176" s="76">
        <v>178</v>
      </c>
      <c r="IZ176" s="75">
        <v>17</v>
      </c>
      <c r="JA176" s="77">
        <f>(IZ176*1.2)*(Prices!$B$5/32)</f>
        <v>25.5</v>
      </c>
      <c r="JB176" s="82">
        <f>(IZ176*1.3)*(Prices!$B$4/32)</f>
        <v>55.25</v>
      </c>
      <c r="JC176" s="82">
        <f>(IW176*Prices!$B$2)+(IX176*Prices!$B$3)</f>
        <v>16.2</v>
      </c>
      <c r="JD176" s="79">
        <f>IV176*Prices!$B$9</f>
        <v>0</v>
      </c>
      <c r="JE176" s="80">
        <f t="shared" si="254"/>
        <v>274.95</v>
      </c>
      <c r="JF176" s="80">
        <f>IV176*Prices!$B$10</f>
        <v>0</v>
      </c>
      <c r="JG176" s="80">
        <f t="shared" si="255"/>
        <v>274.95</v>
      </c>
      <c r="JH176" s="80">
        <f>IV176*Prices!$B$11</f>
        <v>0</v>
      </c>
      <c r="JI176" s="80">
        <f t="shared" si="256"/>
        <v>274.95</v>
      </c>
      <c r="JJ176" s="80">
        <f>IV176*Prices!$B$12</f>
        <v>0</v>
      </c>
      <c r="JK176" s="80">
        <f t="shared" si="257"/>
        <v>274.95</v>
      </c>
      <c r="JL176" s="80">
        <f>IV176*Prices!$B$13</f>
        <v>0</v>
      </c>
      <c r="JM176" s="80">
        <f t="shared" si="258"/>
        <v>274.95</v>
      </c>
      <c r="JN176" s="80">
        <f>IV176*Prices!$B$14</f>
        <v>0</v>
      </c>
      <c r="JO176" s="80">
        <f t="shared" si="259"/>
        <v>274.95</v>
      </c>
      <c r="JP176" s="80">
        <f>IV176*Prices!$B$15</f>
        <v>0</v>
      </c>
      <c r="JQ176" s="80">
        <f t="shared" si="260"/>
        <v>274.95</v>
      </c>
      <c r="JR176" s="80">
        <f>IV176*Prices!$B$16</f>
        <v>0</v>
      </c>
      <c r="JS176" s="80">
        <f t="shared" si="261"/>
        <v>274.95</v>
      </c>
      <c r="JT176" s="80">
        <f>IV176*Prices!$B$17</f>
        <v>0</v>
      </c>
      <c r="JU176" s="80"/>
      <c r="JV176" s="80"/>
      <c r="JW176" s="80"/>
      <c r="JX176" s="80"/>
      <c r="JY176" s="80"/>
      <c r="JZ176" s="80"/>
      <c r="KA176" s="80"/>
      <c r="KB176" s="80"/>
      <c r="KC176" s="80"/>
      <c r="KD176" s="80"/>
      <c r="KE176" s="80"/>
      <c r="KF176" s="80"/>
      <c r="KG176" s="80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 s="197">
        <v>0</v>
      </c>
      <c r="LB176" s="200">
        <v>0</v>
      </c>
      <c r="LC176" s="82">
        <f>(44+(cabinets_db!IR176*2-2))*0.58</f>
        <v>24.36</v>
      </c>
      <c r="LD176" s="82">
        <f>(44+(cabinets_db!IR176*2-2))*0.77</f>
        <v>32.340000000000003</v>
      </c>
      <c r="LE176" s="82">
        <f>3*(cabinets_db!IR176*22/144)</f>
        <v>0</v>
      </c>
      <c r="LF176" s="82">
        <f t="shared" si="262"/>
        <v>24.36</v>
      </c>
      <c r="LG176" s="80">
        <f t="shared" si="263"/>
        <v>32.340000000000003</v>
      </c>
      <c r="LH176" s="234">
        <f t="shared" si="264"/>
        <v>0</v>
      </c>
      <c r="LI176" s="73"/>
      <c r="LJ176" s="128"/>
      <c r="LK176" s="129">
        <v>17</v>
      </c>
      <c r="LL176" s="73">
        <v>24</v>
      </c>
      <c r="LM176" s="73">
        <f t="shared" si="265"/>
        <v>2</v>
      </c>
      <c r="LN176" s="130"/>
      <c r="LP176" s="75">
        <v>4</v>
      </c>
      <c r="LQ176" s="76">
        <v>178</v>
      </c>
      <c r="LR176" s="75">
        <v>17</v>
      </c>
      <c r="LS176" s="77">
        <f>(LR176*1.2)*(Prices!$B$5/32)</f>
        <v>25.5</v>
      </c>
      <c r="LT176" s="82">
        <f>(LR176*1.3)*(Prices!$C$4/32)</f>
        <v>44.2</v>
      </c>
      <c r="LU176" s="82">
        <f>(LO176*Prices!$B$2)+(LP176*Prices!$B$3)</f>
        <v>16.2</v>
      </c>
      <c r="LV176" s="79">
        <f>LN176*Prices!$B$9</f>
        <v>0</v>
      </c>
      <c r="LW176" s="80">
        <f t="shared" si="267"/>
        <v>263.89999999999998</v>
      </c>
      <c r="LX176" s="80">
        <f>LN176*Prices!$B$10</f>
        <v>0</v>
      </c>
      <c r="LY176" s="80">
        <f t="shared" si="268"/>
        <v>263.89999999999998</v>
      </c>
      <c r="LZ176" s="80">
        <f>LN176*Prices!$B$11</f>
        <v>0</v>
      </c>
      <c r="MA176" s="80">
        <f t="shared" si="269"/>
        <v>263.89999999999998</v>
      </c>
      <c r="MB176" s="80">
        <f>LN176*Prices!$B$12</f>
        <v>0</v>
      </c>
      <c r="MC176" s="80">
        <f t="shared" si="270"/>
        <v>263.89999999999998</v>
      </c>
      <c r="MD176" s="80">
        <f>LN176*Prices!$B$13</f>
        <v>0</v>
      </c>
      <c r="ME176" s="80">
        <f t="shared" si="271"/>
        <v>263.89999999999998</v>
      </c>
      <c r="MF176" s="80">
        <f>LN176*Prices!$B$14</f>
        <v>0</v>
      </c>
      <c r="MG176" s="80">
        <f t="shared" si="272"/>
        <v>263.89999999999998</v>
      </c>
      <c r="MH176" s="80">
        <f>LN176*Prices!$B$15</f>
        <v>0</v>
      </c>
      <c r="MI176" s="80">
        <f t="shared" si="273"/>
        <v>263.89999999999998</v>
      </c>
      <c r="MJ176" s="80">
        <f>LN176*Prices!$B$16</f>
        <v>0</v>
      </c>
      <c r="MK176" s="80">
        <f t="shared" si="274"/>
        <v>263.89999999999998</v>
      </c>
      <c r="ML176" s="80">
        <f>LN176*Prices!$B$17</f>
        <v>0</v>
      </c>
      <c r="MM176" s="80"/>
      <c r="MN176" s="80"/>
      <c r="MO176" s="80"/>
      <c r="MP176" s="80"/>
      <c r="MQ176" s="80"/>
      <c r="MR176" s="80"/>
      <c r="MS176" s="80"/>
      <c r="MT176" s="80"/>
      <c r="MU176" s="80"/>
      <c r="MV176" s="80"/>
      <c r="MW176" s="80"/>
      <c r="MX176" s="80"/>
      <c r="MY176" s="80"/>
      <c r="MZ176" s="80"/>
      <c r="NA176" s="80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</row>
    <row r="177" spans="1:449" ht="18" customHeight="1" x14ac:dyDescent="0.25">
      <c r="A177" s="131" t="s">
        <v>289</v>
      </c>
      <c r="B177" s="132" t="s">
        <v>268</v>
      </c>
      <c r="C177" s="133" t="str">
        <f t="shared" si="275"/>
        <v>Wall &amp; Tall Cab: 2 Metal Doors 30"H (Door 31 1/2") (25" to 27")</v>
      </c>
      <c r="D177" s="70" t="s">
        <v>288</v>
      </c>
      <c r="E177" s="136" t="s">
        <v>107</v>
      </c>
      <c r="F177" s="322" t="s">
        <v>289</v>
      </c>
      <c r="G177" s="320">
        <f>ROUND(cabinets_db!FD177/Prices!$B$27,0)</f>
        <v>672</v>
      </c>
      <c r="H177" s="136">
        <f t="shared" si="276"/>
        <v>672</v>
      </c>
      <c r="I177" s="135">
        <f>ROUND(cabinets_db!FF177/Prices!$B$27,0)</f>
        <v>672</v>
      </c>
      <c r="J177" s="136">
        <f t="shared" si="168"/>
        <v>672</v>
      </c>
      <c r="K177" s="135">
        <f>ROUND(cabinets_db!FH177/Prices!$B$27,0)</f>
        <v>672</v>
      </c>
      <c r="L177" s="136">
        <f t="shared" si="169"/>
        <v>672</v>
      </c>
      <c r="M177" s="135">
        <f>ROUND(cabinets_db!FJ177/Prices!$B$27,0)</f>
        <v>672</v>
      </c>
      <c r="N177" s="136">
        <f t="shared" si="170"/>
        <v>672</v>
      </c>
      <c r="O177" s="135">
        <f>ROUND(cabinets_db!FL177/Prices!$B$27,0)</f>
        <v>672</v>
      </c>
      <c r="P177" s="136">
        <f t="shared" si="171"/>
        <v>672</v>
      </c>
      <c r="Q177" s="135">
        <f>ROUND(cabinets_db!FN177/Prices!$B$27,0)</f>
        <v>672</v>
      </c>
      <c r="R177" s="136">
        <f t="shared" si="172"/>
        <v>672</v>
      </c>
      <c r="S177" s="135">
        <f>ROUND(cabinets_db!FP177/Prices!$B$27,0)</f>
        <v>672</v>
      </c>
      <c r="T177" s="136">
        <f t="shared" si="173"/>
        <v>672</v>
      </c>
      <c r="U177" s="135">
        <f>ROUND(cabinets_db!FR177/Prices!$B$27,0)</f>
        <v>672</v>
      </c>
      <c r="V177" s="136">
        <f t="shared" si="174"/>
        <v>672</v>
      </c>
      <c r="W177" s="137"/>
      <c r="X177" s="137"/>
      <c r="Y177" s="137"/>
      <c r="Z177" s="137"/>
      <c r="AA177" s="137"/>
      <c r="AB177" s="136">
        <f>ROUND(cabinets_db!HD177/Prices!$B$27,0)</f>
        <v>643</v>
      </c>
      <c r="AC177" s="136">
        <f t="shared" si="175"/>
        <v>643</v>
      </c>
      <c r="AD177" s="136">
        <f>ROUND(cabinets_db!HF177/Prices!$B$27,0)</f>
        <v>643</v>
      </c>
      <c r="AE177" s="136">
        <f t="shared" si="176"/>
        <v>643</v>
      </c>
      <c r="AF177" s="136">
        <f>ROUND(cabinets_db!HH177/Prices!$B$27,0)</f>
        <v>643</v>
      </c>
      <c r="AG177" s="136">
        <f t="shared" si="177"/>
        <v>643</v>
      </c>
      <c r="AH177" s="136">
        <f>ROUND(cabinets_db!HJ177/Prices!$B$27,0)</f>
        <v>643</v>
      </c>
      <c r="AI177" s="136">
        <f t="shared" si="178"/>
        <v>643</v>
      </c>
      <c r="AJ177" s="136">
        <f>ROUND(cabinets_db!HL177/Prices!$B$27,0)</f>
        <v>643</v>
      </c>
      <c r="AK177" s="136">
        <f t="shared" si="179"/>
        <v>643</v>
      </c>
      <c r="AL177" s="136">
        <f>ROUND(cabinets_db!HN177/Prices!$B$27,0)</f>
        <v>643</v>
      </c>
      <c r="AM177" s="136">
        <f t="shared" si="180"/>
        <v>643</v>
      </c>
      <c r="AN177" s="136">
        <f>ROUND(cabinets_db!HP177/Prices!$B$27,0)</f>
        <v>643</v>
      </c>
      <c r="AO177" s="136">
        <f t="shared" si="181"/>
        <v>643</v>
      </c>
      <c r="AP177" s="136">
        <f>ROUND(cabinets_db!HR177/Prices!$B$27,0)</f>
        <v>643</v>
      </c>
      <c r="AQ177" s="138">
        <f t="shared" si="182"/>
        <v>643</v>
      </c>
      <c r="AW177" s="136">
        <f t="shared" si="183"/>
        <v>643</v>
      </c>
      <c r="AX177" s="136">
        <f t="shared" si="184"/>
        <v>643</v>
      </c>
      <c r="AY177" s="136">
        <f t="shared" si="185"/>
        <v>643</v>
      </c>
      <c r="AZ177" s="136">
        <f t="shared" si="186"/>
        <v>643</v>
      </c>
      <c r="BA177" s="136">
        <f t="shared" si="187"/>
        <v>643</v>
      </c>
      <c r="BB177" s="136">
        <f t="shared" si="188"/>
        <v>643</v>
      </c>
      <c r="BC177" s="136">
        <f t="shared" si="189"/>
        <v>643</v>
      </c>
      <c r="BD177" s="136">
        <f t="shared" si="190"/>
        <v>643</v>
      </c>
      <c r="BE177" s="136">
        <f t="shared" si="191"/>
        <v>643</v>
      </c>
      <c r="BF177" s="136">
        <f t="shared" si="192"/>
        <v>643</v>
      </c>
      <c r="BG177" s="136">
        <f t="shared" si="193"/>
        <v>643</v>
      </c>
      <c r="BH177" s="136">
        <f t="shared" si="194"/>
        <v>643</v>
      </c>
      <c r="BI177" s="136">
        <f t="shared" si="195"/>
        <v>643</v>
      </c>
      <c r="BJ177" s="136">
        <f t="shared" si="196"/>
        <v>643</v>
      </c>
      <c r="BK177" s="136">
        <f t="shared" si="197"/>
        <v>643</v>
      </c>
      <c r="BL177" s="138">
        <f t="shared" si="198"/>
        <v>643</v>
      </c>
      <c r="BU177" s="135">
        <f>ROUND(cabinets_db!JE177/Prices!$B$27,0)</f>
        <v>672</v>
      </c>
      <c r="BV177" s="136">
        <f t="shared" si="277"/>
        <v>672</v>
      </c>
      <c r="BW177" s="135">
        <f>ROUND(cabinets_db!JG177/Prices!$B$27,0)</f>
        <v>672</v>
      </c>
      <c r="BX177" s="136">
        <f t="shared" si="199"/>
        <v>672</v>
      </c>
      <c r="BY177" s="135">
        <f>ROUND(cabinets_db!JI177/Prices!$B$27,0)</f>
        <v>672</v>
      </c>
      <c r="BZ177" s="136">
        <f t="shared" si="200"/>
        <v>672</v>
      </c>
      <c r="CA177" s="135">
        <f>ROUND(cabinets_db!JK177/Prices!$B$27,0)</f>
        <v>672</v>
      </c>
      <c r="CB177" s="136">
        <f t="shared" si="201"/>
        <v>672</v>
      </c>
      <c r="CC177" s="135">
        <f>ROUND(cabinets_db!JM177/Prices!$B$27,0)</f>
        <v>672</v>
      </c>
      <c r="CD177" s="136">
        <f t="shared" si="202"/>
        <v>672</v>
      </c>
      <c r="CE177" s="135">
        <f>ROUND(cabinets_db!JO177/Prices!$B$27,0)</f>
        <v>672</v>
      </c>
      <c r="CF177" s="136">
        <f t="shared" si="203"/>
        <v>672</v>
      </c>
      <c r="CG177" s="135">
        <f>ROUND(cabinets_db!JQ177/Prices!$B$27,0)</f>
        <v>672</v>
      </c>
      <c r="CH177" s="136">
        <f t="shared" si="204"/>
        <v>672</v>
      </c>
      <c r="CI177" s="135">
        <f>ROUND(cabinets_db!JS177/Prices!$B$27,0)</f>
        <v>672</v>
      </c>
      <c r="CJ177" s="136">
        <f t="shared" si="205"/>
        <v>672</v>
      </c>
      <c r="CK177" s="137"/>
      <c r="CL177" s="137"/>
      <c r="CM177" s="137"/>
      <c r="CN177" s="137"/>
      <c r="CO177" s="137"/>
      <c r="CP177" s="136">
        <f>ROUND(cabinets_db!LW177/Prices!$B$27,0)</f>
        <v>643</v>
      </c>
      <c r="CQ177" s="136">
        <f t="shared" si="278"/>
        <v>643</v>
      </c>
      <c r="CR177" s="136">
        <f>ROUND(cabinets_db!LY177/Prices!$B$27,0)</f>
        <v>643</v>
      </c>
      <c r="CS177" s="136">
        <f t="shared" si="206"/>
        <v>643</v>
      </c>
      <c r="CT177" s="136">
        <f>ROUND(cabinets_db!MA177/Prices!$B$27,0)</f>
        <v>643</v>
      </c>
      <c r="CU177" s="136">
        <f t="shared" si="207"/>
        <v>643</v>
      </c>
      <c r="CV177" s="136">
        <f>ROUND(cabinets_db!MC177/Prices!$B$27,0)</f>
        <v>643</v>
      </c>
      <c r="CW177" s="136">
        <f t="shared" si="208"/>
        <v>643</v>
      </c>
      <c r="CX177" s="136">
        <f>ROUND(cabinets_db!ME177/Prices!$B$27,0)</f>
        <v>643</v>
      </c>
      <c r="CY177" s="136">
        <f t="shared" si="209"/>
        <v>643</v>
      </c>
      <c r="CZ177" s="136">
        <f>ROUND(cabinets_db!MG177/Prices!$B$27,0)</f>
        <v>643</v>
      </c>
      <c r="DA177" s="136">
        <f t="shared" si="210"/>
        <v>643</v>
      </c>
      <c r="DB177" s="136">
        <f>ROUND(cabinets_db!MI177/Prices!$B$27,0)</f>
        <v>643</v>
      </c>
      <c r="DC177" s="136">
        <f t="shared" si="211"/>
        <v>643</v>
      </c>
      <c r="DD177" s="136">
        <f>ROUND(cabinets_db!MK177/Prices!$B$27,0)</f>
        <v>643</v>
      </c>
      <c r="DE177" s="138">
        <f t="shared" si="212"/>
        <v>643</v>
      </c>
      <c r="DK177" s="136">
        <f t="shared" si="213"/>
        <v>643</v>
      </c>
      <c r="DL177" s="136">
        <f t="shared" si="214"/>
        <v>643</v>
      </c>
      <c r="DM177" s="136">
        <f t="shared" si="215"/>
        <v>643</v>
      </c>
      <c r="DN177" s="136">
        <f t="shared" si="216"/>
        <v>643</v>
      </c>
      <c r="DO177" s="136">
        <f t="shared" si="217"/>
        <v>643</v>
      </c>
      <c r="DP177" s="136">
        <f t="shared" si="218"/>
        <v>643</v>
      </c>
      <c r="DQ177" s="136">
        <f t="shared" si="219"/>
        <v>643</v>
      </c>
      <c r="DR177" s="136">
        <f t="shared" si="220"/>
        <v>643</v>
      </c>
      <c r="DS177" s="136">
        <f t="shared" si="221"/>
        <v>643</v>
      </c>
      <c r="DT177" s="136">
        <f t="shared" si="222"/>
        <v>643</v>
      </c>
      <c r="DU177" s="136">
        <f t="shared" si="223"/>
        <v>643</v>
      </c>
      <c r="DV177" s="136">
        <f t="shared" si="224"/>
        <v>643</v>
      </c>
      <c r="DW177" s="136">
        <f t="shared" si="225"/>
        <v>643</v>
      </c>
      <c r="DX177" s="136">
        <f t="shared" si="226"/>
        <v>643</v>
      </c>
      <c r="DY177" s="136">
        <f t="shared" si="227"/>
        <v>643</v>
      </c>
      <c r="DZ177" s="138">
        <f t="shared" si="228"/>
        <v>643</v>
      </c>
      <c r="EP177" s="73"/>
      <c r="EQ177" s="128"/>
      <c r="ER177" s="129">
        <v>18.5</v>
      </c>
      <c r="ES177" s="73">
        <v>27</v>
      </c>
      <c r="ET177" s="73">
        <f t="shared" si="230"/>
        <v>2.25</v>
      </c>
      <c r="EU177" s="130"/>
      <c r="EV177" s="55"/>
      <c r="EW177" s="75">
        <v>4</v>
      </c>
      <c r="EX177" s="76">
        <v>178</v>
      </c>
      <c r="EY177" s="75">
        <v>18.5</v>
      </c>
      <c r="EZ177" s="77">
        <f>(EY177*1.2)*(Prices!$B$5/32)</f>
        <v>27.75</v>
      </c>
      <c r="FA177" s="82">
        <f>(EY177*1.3)*(Prices!$B$4/32)</f>
        <v>60.125</v>
      </c>
      <c r="FB177" s="82">
        <f>(EV177*Prices!$B$2)+(EW177*Prices!$B$3)</f>
        <v>16.2</v>
      </c>
      <c r="FC177" s="79">
        <f>EU177*Prices!$B$9</f>
        <v>0</v>
      </c>
      <c r="FD177" s="80">
        <f t="shared" si="232"/>
        <v>282.07499999999999</v>
      </c>
      <c r="FE177" s="80">
        <f>EU177*Prices!$B$10</f>
        <v>0</v>
      </c>
      <c r="FF177" s="80">
        <f t="shared" si="233"/>
        <v>282.07499999999999</v>
      </c>
      <c r="FG177" s="80">
        <f>EU177*Prices!$B$11</f>
        <v>0</v>
      </c>
      <c r="FH177" s="80">
        <f t="shared" si="234"/>
        <v>282.07499999999999</v>
      </c>
      <c r="FI177" s="80">
        <f>EU177*Prices!$B$12</f>
        <v>0</v>
      </c>
      <c r="FJ177" s="80">
        <f t="shared" si="235"/>
        <v>282.07499999999999</v>
      </c>
      <c r="FK177" s="80">
        <f>EU177*Prices!$B$13</f>
        <v>0</v>
      </c>
      <c r="FL177" s="80">
        <f t="shared" si="236"/>
        <v>282.07499999999999</v>
      </c>
      <c r="FM177" s="80">
        <f>EU177*Prices!$B$14</f>
        <v>0</v>
      </c>
      <c r="FN177" s="80">
        <f t="shared" si="237"/>
        <v>282.07499999999999</v>
      </c>
      <c r="FO177" s="80">
        <f>EU177*Prices!$B$15</f>
        <v>0</v>
      </c>
      <c r="FP177" s="80">
        <f t="shared" si="238"/>
        <v>282.07499999999999</v>
      </c>
      <c r="FQ177" s="80">
        <f>EU177*Prices!$B$16</f>
        <v>0</v>
      </c>
      <c r="FR177" s="80">
        <f t="shared" si="239"/>
        <v>282.07499999999999</v>
      </c>
      <c r="FS177" s="80">
        <f>EU177*Prices!$B$17</f>
        <v>0</v>
      </c>
      <c r="FT177" s="80"/>
      <c r="FU177" s="80"/>
      <c r="FV177" s="80"/>
      <c r="FW177" s="80"/>
      <c r="FX177" s="80"/>
      <c r="FY177" s="80"/>
      <c r="FZ177" s="80"/>
      <c r="GA177" s="80"/>
      <c r="GB177" s="80"/>
      <c r="GC177" s="80"/>
      <c r="GD177" s="80"/>
      <c r="GE177" s="80"/>
      <c r="GF177" s="80"/>
      <c r="GG177" s="80"/>
      <c r="GH177" s="80"/>
      <c r="GI177"/>
      <c r="GJ177"/>
      <c r="GK177"/>
      <c r="GL177"/>
      <c r="GM177"/>
      <c r="GN177"/>
      <c r="GO177"/>
      <c r="GP177" s="73"/>
      <c r="GQ177" s="128"/>
      <c r="GR177" s="129">
        <v>18.5</v>
      </c>
      <c r="GS177" s="73">
        <v>27</v>
      </c>
      <c r="GT177" s="73">
        <f t="shared" si="241"/>
        <v>2.25</v>
      </c>
      <c r="GU177" s="130"/>
      <c r="GW177" s="75">
        <v>4</v>
      </c>
      <c r="GX177" s="76">
        <v>178</v>
      </c>
      <c r="GY177" s="75">
        <v>18.5</v>
      </c>
      <c r="GZ177" s="77">
        <f>(GY177*1.2)*(Prices!$B$5/32)</f>
        <v>27.75</v>
      </c>
      <c r="HA177" s="82">
        <f>(GY177*1.3)*(Prices!$C$4/32)</f>
        <v>48.1</v>
      </c>
      <c r="HB177" s="82">
        <f>(GV177*Prices!$B$2)+(GW177*Prices!$B$3)</f>
        <v>16.2</v>
      </c>
      <c r="HC177" s="79">
        <f>GU177*Prices!$B$9</f>
        <v>0</v>
      </c>
      <c r="HD177" s="80">
        <f t="shared" si="243"/>
        <v>270.05</v>
      </c>
      <c r="HE177" s="80">
        <f>GU177*Prices!$B$10</f>
        <v>0</v>
      </c>
      <c r="HF177" s="80">
        <f t="shared" si="244"/>
        <v>270.05</v>
      </c>
      <c r="HG177" s="80">
        <f>GU177*Prices!$B$11</f>
        <v>0</v>
      </c>
      <c r="HH177" s="80">
        <f t="shared" si="245"/>
        <v>270.05</v>
      </c>
      <c r="HI177" s="80">
        <f>GU177*Prices!$B$12</f>
        <v>0</v>
      </c>
      <c r="HJ177" s="80">
        <f t="shared" si="246"/>
        <v>270.05</v>
      </c>
      <c r="HK177" s="80">
        <f>GU177*Prices!$B$13</f>
        <v>0</v>
      </c>
      <c r="HL177" s="80">
        <f t="shared" si="247"/>
        <v>270.05</v>
      </c>
      <c r="HM177" s="80">
        <f>GU177*Prices!$B$14</f>
        <v>0</v>
      </c>
      <c r="HN177" s="80">
        <f t="shared" si="248"/>
        <v>270.05</v>
      </c>
      <c r="HO177" s="80">
        <f>GU177*Prices!$B$15</f>
        <v>0</v>
      </c>
      <c r="HP177" s="80">
        <f t="shared" si="249"/>
        <v>270.05</v>
      </c>
      <c r="HQ177" s="80">
        <f>GU177*Prices!$B$16</f>
        <v>0</v>
      </c>
      <c r="HR177" s="80">
        <f t="shared" si="250"/>
        <v>270.05</v>
      </c>
      <c r="HS177" s="80">
        <f>GU177*Prices!$B$17</f>
        <v>0</v>
      </c>
      <c r="HT177" s="80"/>
      <c r="HU177" s="80"/>
      <c r="HV177" s="80"/>
      <c r="HW177" s="80"/>
      <c r="HX177" s="80"/>
      <c r="HY177" s="80"/>
      <c r="HZ177" s="80"/>
      <c r="IA177" s="80"/>
      <c r="IB177" s="80"/>
      <c r="IC177" s="80"/>
      <c r="ID177" s="80"/>
      <c r="IE177" s="80"/>
      <c r="IF177" s="80"/>
      <c r="IG177" s="80"/>
      <c r="IH177" s="80"/>
      <c r="II177"/>
      <c r="IJ177"/>
      <c r="IK177"/>
      <c r="IL177"/>
      <c r="IM177"/>
      <c r="IN177"/>
      <c r="IO177"/>
      <c r="IP177"/>
      <c r="IQ177" s="73"/>
      <c r="IR177" s="128"/>
      <c r="IS177" s="129">
        <v>18.5</v>
      </c>
      <c r="IT177" s="73">
        <v>27</v>
      </c>
      <c r="IU177" s="73">
        <f t="shared" si="252"/>
        <v>2.25</v>
      </c>
      <c r="IV177" s="130"/>
      <c r="IX177" s="75">
        <v>4</v>
      </c>
      <c r="IY177" s="76">
        <v>178</v>
      </c>
      <c r="IZ177" s="75">
        <v>18.5</v>
      </c>
      <c r="JA177" s="77">
        <f>(IZ177*1.2)*(Prices!$B$5/32)</f>
        <v>27.75</v>
      </c>
      <c r="JB177" s="82">
        <f>(IZ177*1.3)*(Prices!$B$4/32)</f>
        <v>60.125</v>
      </c>
      <c r="JC177" s="82">
        <f>(IW177*Prices!$B$2)+(IX177*Prices!$B$3)</f>
        <v>16.2</v>
      </c>
      <c r="JD177" s="79">
        <f>IV177*Prices!$B$9</f>
        <v>0</v>
      </c>
      <c r="JE177" s="80">
        <f t="shared" si="254"/>
        <v>282.07499999999999</v>
      </c>
      <c r="JF177" s="80">
        <f>IV177*Prices!$B$10</f>
        <v>0</v>
      </c>
      <c r="JG177" s="80">
        <f t="shared" si="255"/>
        <v>282.07499999999999</v>
      </c>
      <c r="JH177" s="80">
        <f>IV177*Prices!$B$11</f>
        <v>0</v>
      </c>
      <c r="JI177" s="80">
        <f t="shared" si="256"/>
        <v>282.07499999999999</v>
      </c>
      <c r="JJ177" s="80">
        <f>IV177*Prices!$B$12</f>
        <v>0</v>
      </c>
      <c r="JK177" s="80">
        <f t="shared" si="257"/>
        <v>282.07499999999999</v>
      </c>
      <c r="JL177" s="80">
        <f>IV177*Prices!$B$13</f>
        <v>0</v>
      </c>
      <c r="JM177" s="80">
        <f t="shared" si="258"/>
        <v>282.07499999999999</v>
      </c>
      <c r="JN177" s="80">
        <f>IV177*Prices!$B$14</f>
        <v>0</v>
      </c>
      <c r="JO177" s="80">
        <f t="shared" si="259"/>
        <v>282.07499999999999</v>
      </c>
      <c r="JP177" s="80">
        <f>IV177*Prices!$B$15</f>
        <v>0</v>
      </c>
      <c r="JQ177" s="80">
        <f t="shared" si="260"/>
        <v>282.07499999999999</v>
      </c>
      <c r="JR177" s="80">
        <f>IV177*Prices!$B$16</f>
        <v>0</v>
      </c>
      <c r="JS177" s="80">
        <f t="shared" si="261"/>
        <v>282.07499999999999</v>
      </c>
      <c r="JT177" s="80">
        <f>IV177*Prices!$B$17</f>
        <v>0</v>
      </c>
      <c r="JU177" s="80"/>
      <c r="JV177" s="80"/>
      <c r="JW177" s="80"/>
      <c r="JX177" s="80"/>
      <c r="JY177" s="80"/>
      <c r="JZ177" s="80"/>
      <c r="KA177" s="80"/>
      <c r="KB177" s="80"/>
      <c r="KC177" s="80"/>
      <c r="KD177" s="80"/>
      <c r="KE177" s="80"/>
      <c r="KF177" s="80"/>
      <c r="KG177" s="80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 s="197">
        <v>0</v>
      </c>
      <c r="LB177" s="200">
        <v>0</v>
      </c>
      <c r="LC177" s="82">
        <f>(44+(cabinets_db!IR177*2-2))*0.58</f>
        <v>24.36</v>
      </c>
      <c r="LD177" s="82">
        <f>(44+(cabinets_db!IR177*2-2))*0.77</f>
        <v>32.340000000000003</v>
      </c>
      <c r="LE177" s="82">
        <f>3*(cabinets_db!IR177*22/144)</f>
        <v>0</v>
      </c>
      <c r="LF177" s="82">
        <f t="shared" si="262"/>
        <v>24.36</v>
      </c>
      <c r="LG177" s="80">
        <f t="shared" si="263"/>
        <v>32.340000000000003</v>
      </c>
      <c r="LH177" s="234">
        <f t="shared" si="264"/>
        <v>0</v>
      </c>
      <c r="LI177" s="73"/>
      <c r="LJ177" s="128"/>
      <c r="LK177" s="129">
        <v>18.5</v>
      </c>
      <c r="LL177" s="73">
        <v>27</v>
      </c>
      <c r="LM177" s="73">
        <f t="shared" si="265"/>
        <v>2.25</v>
      </c>
      <c r="LN177" s="130"/>
      <c r="LP177" s="75">
        <v>4</v>
      </c>
      <c r="LQ177" s="76">
        <v>178</v>
      </c>
      <c r="LR177" s="75">
        <v>18.5</v>
      </c>
      <c r="LS177" s="77">
        <f>(LR177*1.2)*(Prices!$B$5/32)</f>
        <v>27.75</v>
      </c>
      <c r="LT177" s="82">
        <f>(LR177*1.3)*(Prices!$C$4/32)</f>
        <v>48.1</v>
      </c>
      <c r="LU177" s="82">
        <f>(LO177*Prices!$B$2)+(LP177*Prices!$B$3)</f>
        <v>16.2</v>
      </c>
      <c r="LV177" s="79">
        <f>LN177*Prices!$B$9</f>
        <v>0</v>
      </c>
      <c r="LW177" s="80">
        <f t="shared" si="267"/>
        <v>270.05</v>
      </c>
      <c r="LX177" s="80">
        <f>LN177*Prices!$B$10</f>
        <v>0</v>
      </c>
      <c r="LY177" s="80">
        <f t="shared" si="268"/>
        <v>270.05</v>
      </c>
      <c r="LZ177" s="80">
        <f>LN177*Prices!$B$11</f>
        <v>0</v>
      </c>
      <c r="MA177" s="80">
        <f t="shared" si="269"/>
        <v>270.05</v>
      </c>
      <c r="MB177" s="80">
        <f>LN177*Prices!$B$12</f>
        <v>0</v>
      </c>
      <c r="MC177" s="80">
        <f t="shared" si="270"/>
        <v>270.05</v>
      </c>
      <c r="MD177" s="80">
        <f>LN177*Prices!$B$13</f>
        <v>0</v>
      </c>
      <c r="ME177" s="80">
        <f t="shared" si="271"/>
        <v>270.05</v>
      </c>
      <c r="MF177" s="80">
        <f>LN177*Prices!$B$14</f>
        <v>0</v>
      </c>
      <c r="MG177" s="80">
        <f t="shared" si="272"/>
        <v>270.05</v>
      </c>
      <c r="MH177" s="80">
        <f>LN177*Prices!$B$15</f>
        <v>0</v>
      </c>
      <c r="MI177" s="80">
        <f t="shared" si="273"/>
        <v>270.05</v>
      </c>
      <c r="MJ177" s="80">
        <f>LN177*Prices!$B$16</f>
        <v>0</v>
      </c>
      <c r="MK177" s="80">
        <f t="shared" si="274"/>
        <v>270.05</v>
      </c>
      <c r="ML177" s="80">
        <f>LN177*Prices!$B$17</f>
        <v>0</v>
      </c>
      <c r="MM177" s="80"/>
      <c r="MN177" s="80"/>
      <c r="MO177" s="80"/>
      <c r="MP177" s="80"/>
      <c r="MQ177" s="80"/>
      <c r="MR177" s="80"/>
      <c r="MS177" s="80"/>
      <c r="MT177" s="80"/>
      <c r="MU177" s="80"/>
      <c r="MV177" s="80"/>
      <c r="MW177" s="80"/>
      <c r="MX177" s="80"/>
      <c r="MY177" s="80"/>
      <c r="MZ177" s="80"/>
      <c r="NA177" s="80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</row>
    <row r="178" spans="1:449" ht="18" customHeight="1" x14ac:dyDescent="0.25">
      <c r="A178" s="131" t="s">
        <v>290</v>
      </c>
      <c r="B178" s="132" t="s">
        <v>268</v>
      </c>
      <c r="C178" s="133" t="str">
        <f t="shared" si="275"/>
        <v>Wall &amp; Tall Cab: 2 Metal Doors 30"H (Door 31 1/2") (28" to 30")</v>
      </c>
      <c r="D178" s="70" t="s">
        <v>288</v>
      </c>
      <c r="E178" s="136" t="s">
        <v>109</v>
      </c>
      <c r="F178" s="322" t="s">
        <v>290</v>
      </c>
      <c r="G178" s="320">
        <f>ROUND(cabinets_db!FD178/Prices!$B$27,0)</f>
        <v>689</v>
      </c>
      <c r="H178" s="136">
        <f t="shared" si="276"/>
        <v>689</v>
      </c>
      <c r="I178" s="135">
        <f>ROUND(cabinets_db!FF178/Prices!$B$27,0)</f>
        <v>689</v>
      </c>
      <c r="J178" s="136">
        <f t="shared" si="168"/>
        <v>689</v>
      </c>
      <c r="K178" s="135">
        <f>ROUND(cabinets_db!FH178/Prices!$B$27,0)</f>
        <v>689</v>
      </c>
      <c r="L178" s="136">
        <f t="shared" si="169"/>
        <v>689</v>
      </c>
      <c r="M178" s="135">
        <f>ROUND(cabinets_db!FJ178/Prices!$B$27,0)</f>
        <v>689</v>
      </c>
      <c r="N178" s="136">
        <f t="shared" si="170"/>
        <v>689</v>
      </c>
      <c r="O178" s="135">
        <f>ROUND(cabinets_db!FL178/Prices!$B$27,0)</f>
        <v>689</v>
      </c>
      <c r="P178" s="136">
        <f t="shared" si="171"/>
        <v>689</v>
      </c>
      <c r="Q178" s="135">
        <f>ROUND(cabinets_db!FN178/Prices!$B$27,0)</f>
        <v>689</v>
      </c>
      <c r="R178" s="136">
        <f t="shared" si="172"/>
        <v>689</v>
      </c>
      <c r="S178" s="135">
        <f>ROUND(cabinets_db!FP178/Prices!$B$27,0)</f>
        <v>689</v>
      </c>
      <c r="T178" s="136">
        <f t="shared" si="173"/>
        <v>689</v>
      </c>
      <c r="U178" s="135">
        <f>ROUND(cabinets_db!FR178/Prices!$B$27,0)</f>
        <v>689</v>
      </c>
      <c r="V178" s="136">
        <f t="shared" si="174"/>
        <v>689</v>
      </c>
      <c r="W178" s="137"/>
      <c r="X178" s="137"/>
      <c r="Y178" s="137"/>
      <c r="Z178" s="137"/>
      <c r="AA178" s="137"/>
      <c r="AB178" s="136">
        <f>ROUND(cabinets_db!HD178/Prices!$B$27,0)</f>
        <v>658</v>
      </c>
      <c r="AC178" s="136">
        <f t="shared" si="175"/>
        <v>658</v>
      </c>
      <c r="AD178" s="136">
        <f>ROUND(cabinets_db!HF178/Prices!$B$27,0)</f>
        <v>658</v>
      </c>
      <c r="AE178" s="136">
        <f t="shared" si="176"/>
        <v>658</v>
      </c>
      <c r="AF178" s="136">
        <f>ROUND(cabinets_db!HH178/Prices!$B$27,0)</f>
        <v>658</v>
      </c>
      <c r="AG178" s="136">
        <f t="shared" si="177"/>
        <v>658</v>
      </c>
      <c r="AH178" s="136">
        <f>ROUND(cabinets_db!HJ178/Prices!$B$27,0)</f>
        <v>658</v>
      </c>
      <c r="AI178" s="136">
        <f t="shared" si="178"/>
        <v>658</v>
      </c>
      <c r="AJ178" s="136">
        <f>ROUND(cabinets_db!HL178/Prices!$B$27,0)</f>
        <v>658</v>
      </c>
      <c r="AK178" s="136">
        <f t="shared" si="179"/>
        <v>658</v>
      </c>
      <c r="AL178" s="136">
        <f>ROUND(cabinets_db!HN178/Prices!$B$27,0)</f>
        <v>658</v>
      </c>
      <c r="AM178" s="136">
        <f t="shared" si="180"/>
        <v>658</v>
      </c>
      <c r="AN178" s="136">
        <f>ROUND(cabinets_db!HP178/Prices!$B$27,0)</f>
        <v>658</v>
      </c>
      <c r="AO178" s="136">
        <f t="shared" si="181"/>
        <v>658</v>
      </c>
      <c r="AP178" s="136">
        <f>ROUND(cabinets_db!HR178/Prices!$B$27,0)</f>
        <v>658</v>
      </c>
      <c r="AQ178" s="138">
        <f t="shared" si="182"/>
        <v>658</v>
      </c>
      <c r="AW178" s="136">
        <f t="shared" si="183"/>
        <v>658</v>
      </c>
      <c r="AX178" s="136">
        <f t="shared" si="184"/>
        <v>658</v>
      </c>
      <c r="AY178" s="136">
        <f t="shared" si="185"/>
        <v>658</v>
      </c>
      <c r="AZ178" s="136">
        <f t="shared" si="186"/>
        <v>658</v>
      </c>
      <c r="BA178" s="136">
        <f t="shared" si="187"/>
        <v>658</v>
      </c>
      <c r="BB178" s="136">
        <f t="shared" si="188"/>
        <v>658</v>
      </c>
      <c r="BC178" s="136">
        <f t="shared" si="189"/>
        <v>658</v>
      </c>
      <c r="BD178" s="136">
        <f t="shared" si="190"/>
        <v>658</v>
      </c>
      <c r="BE178" s="136">
        <f t="shared" si="191"/>
        <v>658</v>
      </c>
      <c r="BF178" s="136">
        <f t="shared" si="192"/>
        <v>658</v>
      </c>
      <c r="BG178" s="136">
        <f t="shared" si="193"/>
        <v>658</v>
      </c>
      <c r="BH178" s="136">
        <f t="shared" si="194"/>
        <v>658</v>
      </c>
      <c r="BI178" s="136">
        <f t="shared" si="195"/>
        <v>658</v>
      </c>
      <c r="BJ178" s="136">
        <f t="shared" si="196"/>
        <v>658</v>
      </c>
      <c r="BK178" s="136">
        <f t="shared" si="197"/>
        <v>658</v>
      </c>
      <c r="BL178" s="138">
        <f t="shared" si="198"/>
        <v>658</v>
      </c>
      <c r="BU178" s="135">
        <f>ROUND(cabinets_db!JE178/Prices!$B$27,0)</f>
        <v>689</v>
      </c>
      <c r="BV178" s="136">
        <f t="shared" si="277"/>
        <v>689</v>
      </c>
      <c r="BW178" s="135">
        <f>ROUND(cabinets_db!JG178/Prices!$B$27,0)</f>
        <v>689</v>
      </c>
      <c r="BX178" s="136">
        <f t="shared" si="199"/>
        <v>689</v>
      </c>
      <c r="BY178" s="135">
        <f>ROUND(cabinets_db!JI178/Prices!$B$27,0)</f>
        <v>689</v>
      </c>
      <c r="BZ178" s="136">
        <f t="shared" si="200"/>
        <v>689</v>
      </c>
      <c r="CA178" s="135">
        <f>ROUND(cabinets_db!JK178/Prices!$B$27,0)</f>
        <v>689</v>
      </c>
      <c r="CB178" s="136">
        <f t="shared" si="201"/>
        <v>689</v>
      </c>
      <c r="CC178" s="135">
        <f>ROUND(cabinets_db!JM178/Prices!$B$27,0)</f>
        <v>689</v>
      </c>
      <c r="CD178" s="136">
        <f t="shared" si="202"/>
        <v>689</v>
      </c>
      <c r="CE178" s="135">
        <f>ROUND(cabinets_db!JO178/Prices!$B$27,0)</f>
        <v>689</v>
      </c>
      <c r="CF178" s="136">
        <f t="shared" si="203"/>
        <v>689</v>
      </c>
      <c r="CG178" s="135">
        <f>ROUND(cabinets_db!JQ178/Prices!$B$27,0)</f>
        <v>689</v>
      </c>
      <c r="CH178" s="136">
        <f t="shared" si="204"/>
        <v>689</v>
      </c>
      <c r="CI178" s="135">
        <f>ROUND(cabinets_db!JS178/Prices!$B$27,0)</f>
        <v>689</v>
      </c>
      <c r="CJ178" s="136">
        <f t="shared" si="205"/>
        <v>689</v>
      </c>
      <c r="CK178" s="137"/>
      <c r="CL178" s="137"/>
      <c r="CM178" s="137"/>
      <c r="CN178" s="137"/>
      <c r="CO178" s="137"/>
      <c r="CP178" s="136">
        <f>ROUND(cabinets_db!LW178/Prices!$B$27,0)</f>
        <v>658</v>
      </c>
      <c r="CQ178" s="136">
        <f t="shared" si="278"/>
        <v>658</v>
      </c>
      <c r="CR178" s="136">
        <f>ROUND(cabinets_db!LY178/Prices!$B$27,0)</f>
        <v>658</v>
      </c>
      <c r="CS178" s="136">
        <f t="shared" si="206"/>
        <v>658</v>
      </c>
      <c r="CT178" s="136">
        <f>ROUND(cabinets_db!MA178/Prices!$B$27,0)</f>
        <v>658</v>
      </c>
      <c r="CU178" s="136">
        <f t="shared" si="207"/>
        <v>658</v>
      </c>
      <c r="CV178" s="136">
        <f>ROUND(cabinets_db!MC178/Prices!$B$27,0)</f>
        <v>658</v>
      </c>
      <c r="CW178" s="136">
        <f t="shared" si="208"/>
        <v>658</v>
      </c>
      <c r="CX178" s="136">
        <f>ROUND(cabinets_db!ME178/Prices!$B$27,0)</f>
        <v>658</v>
      </c>
      <c r="CY178" s="136">
        <f t="shared" si="209"/>
        <v>658</v>
      </c>
      <c r="CZ178" s="136">
        <f>ROUND(cabinets_db!MG178/Prices!$B$27,0)</f>
        <v>658</v>
      </c>
      <c r="DA178" s="136">
        <f t="shared" si="210"/>
        <v>658</v>
      </c>
      <c r="DB178" s="136">
        <f>ROUND(cabinets_db!MI178/Prices!$B$27,0)</f>
        <v>658</v>
      </c>
      <c r="DC178" s="136">
        <f t="shared" si="211"/>
        <v>658</v>
      </c>
      <c r="DD178" s="136">
        <f>ROUND(cabinets_db!MK178/Prices!$B$27,0)</f>
        <v>658</v>
      </c>
      <c r="DE178" s="138">
        <f t="shared" si="212"/>
        <v>658</v>
      </c>
      <c r="DK178" s="136">
        <f t="shared" si="213"/>
        <v>658</v>
      </c>
      <c r="DL178" s="136">
        <f t="shared" si="214"/>
        <v>658</v>
      </c>
      <c r="DM178" s="136">
        <f t="shared" si="215"/>
        <v>658</v>
      </c>
      <c r="DN178" s="136">
        <f t="shared" si="216"/>
        <v>658</v>
      </c>
      <c r="DO178" s="136">
        <f t="shared" si="217"/>
        <v>658</v>
      </c>
      <c r="DP178" s="136">
        <f t="shared" si="218"/>
        <v>658</v>
      </c>
      <c r="DQ178" s="136">
        <f t="shared" si="219"/>
        <v>658</v>
      </c>
      <c r="DR178" s="136">
        <f t="shared" si="220"/>
        <v>658</v>
      </c>
      <c r="DS178" s="136">
        <f t="shared" si="221"/>
        <v>658</v>
      </c>
      <c r="DT178" s="136">
        <f t="shared" si="222"/>
        <v>658</v>
      </c>
      <c r="DU178" s="136">
        <f t="shared" si="223"/>
        <v>658</v>
      </c>
      <c r="DV178" s="136">
        <f t="shared" si="224"/>
        <v>658</v>
      </c>
      <c r="DW178" s="136">
        <f t="shared" si="225"/>
        <v>658</v>
      </c>
      <c r="DX178" s="136">
        <f t="shared" si="226"/>
        <v>658</v>
      </c>
      <c r="DY178" s="136">
        <f t="shared" si="227"/>
        <v>658</v>
      </c>
      <c r="DZ178" s="138">
        <f t="shared" si="228"/>
        <v>658</v>
      </c>
      <c r="EP178" s="73"/>
      <c r="EQ178" s="128"/>
      <c r="ER178" s="129">
        <v>20</v>
      </c>
      <c r="ES178" s="73">
        <v>30</v>
      </c>
      <c r="ET178" s="73">
        <f t="shared" si="230"/>
        <v>2.5</v>
      </c>
      <c r="EU178" s="130"/>
      <c r="EV178" s="55"/>
      <c r="EW178" s="75">
        <v>4</v>
      </c>
      <c r="EX178" s="76">
        <v>178</v>
      </c>
      <c r="EY178" s="75">
        <v>20</v>
      </c>
      <c r="EZ178" s="77">
        <f>(EY178*1.2)*(Prices!$B$5/32)</f>
        <v>30</v>
      </c>
      <c r="FA178" s="82">
        <f>(EY178*1.3)*(Prices!$B$4/32)</f>
        <v>65</v>
      </c>
      <c r="FB178" s="82">
        <f>(EV178*Prices!$B$2)+(EW178*Prices!$B$3)</f>
        <v>16.2</v>
      </c>
      <c r="FC178" s="79">
        <f>EU178*Prices!$B$9</f>
        <v>0</v>
      </c>
      <c r="FD178" s="80">
        <f t="shared" si="232"/>
        <v>289.2</v>
      </c>
      <c r="FE178" s="80">
        <f>EU178*Prices!$B$10</f>
        <v>0</v>
      </c>
      <c r="FF178" s="80">
        <f t="shared" si="233"/>
        <v>289.2</v>
      </c>
      <c r="FG178" s="80">
        <f>EU178*Prices!$B$11</f>
        <v>0</v>
      </c>
      <c r="FH178" s="80">
        <f t="shared" si="234"/>
        <v>289.2</v>
      </c>
      <c r="FI178" s="80">
        <f>EU178*Prices!$B$12</f>
        <v>0</v>
      </c>
      <c r="FJ178" s="80">
        <f t="shared" si="235"/>
        <v>289.2</v>
      </c>
      <c r="FK178" s="80">
        <f>EU178*Prices!$B$13</f>
        <v>0</v>
      </c>
      <c r="FL178" s="80">
        <f t="shared" si="236"/>
        <v>289.2</v>
      </c>
      <c r="FM178" s="80">
        <f>EU178*Prices!$B$14</f>
        <v>0</v>
      </c>
      <c r="FN178" s="80">
        <f t="shared" si="237"/>
        <v>289.2</v>
      </c>
      <c r="FO178" s="80">
        <f>EU178*Prices!$B$15</f>
        <v>0</v>
      </c>
      <c r="FP178" s="80">
        <f t="shared" si="238"/>
        <v>289.2</v>
      </c>
      <c r="FQ178" s="80">
        <f>EU178*Prices!$B$16</f>
        <v>0</v>
      </c>
      <c r="FR178" s="80">
        <f t="shared" si="239"/>
        <v>289.2</v>
      </c>
      <c r="FS178" s="80">
        <f>EU178*Prices!$B$17</f>
        <v>0</v>
      </c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/>
      <c r="GJ178"/>
      <c r="GK178"/>
      <c r="GL178"/>
      <c r="GM178"/>
      <c r="GN178"/>
      <c r="GO178"/>
      <c r="GP178" s="73"/>
      <c r="GQ178" s="128"/>
      <c r="GR178" s="129">
        <v>20</v>
      </c>
      <c r="GS178" s="73">
        <v>30</v>
      </c>
      <c r="GT178" s="73">
        <f t="shared" si="241"/>
        <v>2.5</v>
      </c>
      <c r="GU178" s="130"/>
      <c r="GW178" s="75">
        <v>4</v>
      </c>
      <c r="GX178" s="76">
        <v>178</v>
      </c>
      <c r="GY178" s="75">
        <v>20</v>
      </c>
      <c r="GZ178" s="77">
        <f>(GY178*1.2)*(Prices!$B$5/32)</f>
        <v>30</v>
      </c>
      <c r="HA178" s="82">
        <f>(GY178*1.3)*(Prices!$C$4/32)</f>
        <v>52</v>
      </c>
      <c r="HB178" s="82">
        <f>(GV178*Prices!$B$2)+(GW178*Prices!$B$3)</f>
        <v>16.2</v>
      </c>
      <c r="HC178" s="79">
        <f>GU178*Prices!$B$9</f>
        <v>0</v>
      </c>
      <c r="HD178" s="80">
        <f t="shared" si="243"/>
        <v>276.2</v>
      </c>
      <c r="HE178" s="80">
        <f>GU178*Prices!$B$10</f>
        <v>0</v>
      </c>
      <c r="HF178" s="80">
        <f t="shared" si="244"/>
        <v>276.2</v>
      </c>
      <c r="HG178" s="80">
        <f>GU178*Prices!$B$11</f>
        <v>0</v>
      </c>
      <c r="HH178" s="80">
        <f t="shared" si="245"/>
        <v>276.2</v>
      </c>
      <c r="HI178" s="80">
        <f>GU178*Prices!$B$12</f>
        <v>0</v>
      </c>
      <c r="HJ178" s="80">
        <f t="shared" si="246"/>
        <v>276.2</v>
      </c>
      <c r="HK178" s="80">
        <f>GU178*Prices!$B$13</f>
        <v>0</v>
      </c>
      <c r="HL178" s="80">
        <f t="shared" si="247"/>
        <v>276.2</v>
      </c>
      <c r="HM178" s="80">
        <f>GU178*Prices!$B$14</f>
        <v>0</v>
      </c>
      <c r="HN178" s="80">
        <f t="shared" si="248"/>
        <v>276.2</v>
      </c>
      <c r="HO178" s="80">
        <f>GU178*Prices!$B$15</f>
        <v>0</v>
      </c>
      <c r="HP178" s="80">
        <f t="shared" si="249"/>
        <v>276.2</v>
      </c>
      <c r="HQ178" s="80">
        <f>GU178*Prices!$B$16</f>
        <v>0</v>
      </c>
      <c r="HR178" s="80">
        <f t="shared" si="250"/>
        <v>276.2</v>
      </c>
      <c r="HS178" s="80">
        <f>GU178*Prices!$B$17</f>
        <v>0</v>
      </c>
      <c r="HT178" s="80"/>
      <c r="HU178" s="80"/>
      <c r="HV178" s="80"/>
      <c r="HW178" s="80"/>
      <c r="HX178" s="80"/>
      <c r="HY178" s="80"/>
      <c r="HZ178" s="80"/>
      <c r="IA178" s="80"/>
      <c r="IB178" s="80"/>
      <c r="IC178" s="80"/>
      <c r="ID178" s="80"/>
      <c r="IE178" s="80"/>
      <c r="IF178" s="80"/>
      <c r="IG178" s="80"/>
      <c r="IH178" s="80"/>
      <c r="II178"/>
      <c r="IJ178"/>
      <c r="IK178"/>
      <c r="IL178"/>
      <c r="IM178"/>
      <c r="IN178"/>
      <c r="IO178"/>
      <c r="IP178"/>
      <c r="IQ178" s="73"/>
      <c r="IR178" s="128"/>
      <c r="IS178" s="129">
        <v>20</v>
      </c>
      <c r="IT178" s="73">
        <v>30</v>
      </c>
      <c r="IU178" s="73">
        <f t="shared" si="252"/>
        <v>2.5</v>
      </c>
      <c r="IV178" s="130"/>
      <c r="IX178" s="75">
        <v>4</v>
      </c>
      <c r="IY178" s="76">
        <v>178</v>
      </c>
      <c r="IZ178" s="75">
        <v>20</v>
      </c>
      <c r="JA178" s="77">
        <f>(IZ178*1.2)*(Prices!$B$5/32)</f>
        <v>30</v>
      </c>
      <c r="JB178" s="82">
        <f>(IZ178*1.3)*(Prices!$B$4/32)</f>
        <v>65</v>
      </c>
      <c r="JC178" s="82">
        <f>(IW178*Prices!$B$2)+(IX178*Prices!$B$3)</f>
        <v>16.2</v>
      </c>
      <c r="JD178" s="79">
        <f>IV178*Prices!$B$9</f>
        <v>0</v>
      </c>
      <c r="JE178" s="80">
        <f t="shared" si="254"/>
        <v>289.2</v>
      </c>
      <c r="JF178" s="80">
        <f>IV178*Prices!$B$10</f>
        <v>0</v>
      </c>
      <c r="JG178" s="80">
        <f t="shared" si="255"/>
        <v>289.2</v>
      </c>
      <c r="JH178" s="80">
        <f>IV178*Prices!$B$11</f>
        <v>0</v>
      </c>
      <c r="JI178" s="80">
        <f t="shared" si="256"/>
        <v>289.2</v>
      </c>
      <c r="JJ178" s="80">
        <f>IV178*Prices!$B$12</f>
        <v>0</v>
      </c>
      <c r="JK178" s="80">
        <f t="shared" si="257"/>
        <v>289.2</v>
      </c>
      <c r="JL178" s="80">
        <f>IV178*Prices!$B$13</f>
        <v>0</v>
      </c>
      <c r="JM178" s="80">
        <f t="shared" si="258"/>
        <v>289.2</v>
      </c>
      <c r="JN178" s="80">
        <f>IV178*Prices!$B$14</f>
        <v>0</v>
      </c>
      <c r="JO178" s="80">
        <f t="shared" si="259"/>
        <v>289.2</v>
      </c>
      <c r="JP178" s="80">
        <f>IV178*Prices!$B$15</f>
        <v>0</v>
      </c>
      <c r="JQ178" s="80">
        <f t="shared" si="260"/>
        <v>289.2</v>
      </c>
      <c r="JR178" s="80">
        <f>IV178*Prices!$B$16</f>
        <v>0</v>
      </c>
      <c r="JS178" s="80">
        <f t="shared" si="261"/>
        <v>289.2</v>
      </c>
      <c r="JT178" s="80">
        <f>IV178*Prices!$B$17</f>
        <v>0</v>
      </c>
      <c r="JU178" s="80"/>
      <c r="JV178" s="80"/>
      <c r="JW178" s="80"/>
      <c r="JX178" s="80"/>
      <c r="JY178" s="80"/>
      <c r="JZ178" s="80"/>
      <c r="KA178" s="80"/>
      <c r="KB178" s="80"/>
      <c r="KC178" s="80"/>
      <c r="KD178" s="80"/>
      <c r="KE178" s="80"/>
      <c r="KF178" s="80"/>
      <c r="KG178" s="80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 s="197">
        <v>0</v>
      </c>
      <c r="LB178" s="200">
        <v>0</v>
      </c>
      <c r="LC178" s="82">
        <f>(44+(cabinets_db!IR178*2-2))*0.58</f>
        <v>24.36</v>
      </c>
      <c r="LD178" s="82">
        <f>(44+(cabinets_db!IR178*2-2))*0.77</f>
        <v>32.340000000000003</v>
      </c>
      <c r="LE178" s="82">
        <f>3*(cabinets_db!IR178*22/144)</f>
        <v>0</v>
      </c>
      <c r="LF178" s="82">
        <f t="shared" si="262"/>
        <v>24.36</v>
      </c>
      <c r="LG178" s="80">
        <f t="shared" si="263"/>
        <v>32.340000000000003</v>
      </c>
      <c r="LH178" s="234">
        <f t="shared" si="264"/>
        <v>0</v>
      </c>
      <c r="LI178" s="73"/>
      <c r="LJ178" s="128"/>
      <c r="LK178" s="129">
        <v>20</v>
      </c>
      <c r="LL178" s="73">
        <v>30</v>
      </c>
      <c r="LM178" s="73">
        <f t="shared" si="265"/>
        <v>2.5</v>
      </c>
      <c r="LN178" s="130"/>
      <c r="LP178" s="75">
        <v>4</v>
      </c>
      <c r="LQ178" s="76">
        <v>178</v>
      </c>
      <c r="LR178" s="75">
        <v>20</v>
      </c>
      <c r="LS178" s="77">
        <f>(LR178*1.2)*(Prices!$B$5/32)</f>
        <v>30</v>
      </c>
      <c r="LT178" s="82">
        <f>(LR178*1.3)*(Prices!$C$4/32)</f>
        <v>52</v>
      </c>
      <c r="LU178" s="82">
        <f>(LO178*Prices!$B$2)+(LP178*Prices!$B$3)</f>
        <v>16.2</v>
      </c>
      <c r="LV178" s="79">
        <f>LN178*Prices!$B$9</f>
        <v>0</v>
      </c>
      <c r="LW178" s="80">
        <f t="shared" si="267"/>
        <v>276.2</v>
      </c>
      <c r="LX178" s="80">
        <f>LN178*Prices!$B$10</f>
        <v>0</v>
      </c>
      <c r="LY178" s="80">
        <f t="shared" si="268"/>
        <v>276.2</v>
      </c>
      <c r="LZ178" s="80">
        <f>LN178*Prices!$B$11</f>
        <v>0</v>
      </c>
      <c r="MA178" s="80">
        <f t="shared" si="269"/>
        <v>276.2</v>
      </c>
      <c r="MB178" s="80">
        <f>LN178*Prices!$B$12</f>
        <v>0</v>
      </c>
      <c r="MC178" s="80">
        <f t="shared" si="270"/>
        <v>276.2</v>
      </c>
      <c r="MD178" s="80">
        <f>LN178*Prices!$B$13</f>
        <v>0</v>
      </c>
      <c r="ME178" s="80">
        <f t="shared" si="271"/>
        <v>276.2</v>
      </c>
      <c r="MF178" s="80">
        <f>LN178*Prices!$B$14</f>
        <v>0</v>
      </c>
      <c r="MG178" s="80">
        <f t="shared" si="272"/>
        <v>276.2</v>
      </c>
      <c r="MH178" s="80">
        <f>LN178*Prices!$B$15</f>
        <v>0</v>
      </c>
      <c r="MI178" s="80">
        <f t="shared" si="273"/>
        <v>276.2</v>
      </c>
      <c r="MJ178" s="80">
        <f>LN178*Prices!$B$16</f>
        <v>0</v>
      </c>
      <c r="MK178" s="80">
        <f t="shared" si="274"/>
        <v>276.2</v>
      </c>
      <c r="ML178" s="80">
        <f>LN178*Prices!$B$17</f>
        <v>0</v>
      </c>
      <c r="MM178" s="80"/>
      <c r="MN178" s="80"/>
      <c r="MO178" s="80"/>
      <c r="MP178" s="80"/>
      <c r="MQ178" s="80"/>
      <c r="MR178" s="80"/>
      <c r="MS178" s="80"/>
      <c r="MT178" s="80"/>
      <c r="MU178" s="80"/>
      <c r="MV178" s="80"/>
      <c r="MW178" s="80"/>
      <c r="MX178" s="80"/>
      <c r="MY178" s="80"/>
      <c r="MZ178" s="80"/>
      <c r="NA178" s="80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</row>
    <row r="179" spans="1:449" ht="18" customHeight="1" x14ac:dyDescent="0.25">
      <c r="A179" s="131" t="s">
        <v>291</v>
      </c>
      <c r="B179" s="132" t="s">
        <v>268</v>
      </c>
      <c r="C179" s="133" t="str">
        <f t="shared" si="275"/>
        <v>Wall &amp; Tall Cab: 2 Metal Doors 30"H (Door 31 1/2") (31" to 33")</v>
      </c>
      <c r="D179" s="70" t="s">
        <v>288</v>
      </c>
      <c r="E179" s="136" t="s">
        <v>111</v>
      </c>
      <c r="F179" s="322" t="s">
        <v>291</v>
      </c>
      <c r="G179" s="320">
        <f>ROUND(cabinets_db!FD179/Prices!$B$27,0)</f>
        <v>706</v>
      </c>
      <c r="H179" s="136">
        <f t="shared" si="276"/>
        <v>706</v>
      </c>
      <c r="I179" s="135">
        <f>ROUND(cabinets_db!FF179/Prices!$B$27,0)</f>
        <v>706</v>
      </c>
      <c r="J179" s="136">
        <f t="shared" si="168"/>
        <v>706</v>
      </c>
      <c r="K179" s="135">
        <f>ROUND(cabinets_db!FH179/Prices!$B$27,0)</f>
        <v>706</v>
      </c>
      <c r="L179" s="136">
        <f t="shared" si="169"/>
        <v>706</v>
      </c>
      <c r="M179" s="135">
        <f>ROUND(cabinets_db!FJ179/Prices!$B$27,0)</f>
        <v>706</v>
      </c>
      <c r="N179" s="136">
        <f t="shared" si="170"/>
        <v>706</v>
      </c>
      <c r="O179" s="135">
        <f>ROUND(cabinets_db!FL179/Prices!$B$27,0)</f>
        <v>706</v>
      </c>
      <c r="P179" s="136">
        <f t="shared" si="171"/>
        <v>706</v>
      </c>
      <c r="Q179" s="135">
        <f>ROUND(cabinets_db!FN179/Prices!$B$27,0)</f>
        <v>706</v>
      </c>
      <c r="R179" s="136">
        <f t="shared" si="172"/>
        <v>706</v>
      </c>
      <c r="S179" s="135">
        <f>ROUND(cabinets_db!FP179/Prices!$B$27,0)</f>
        <v>706</v>
      </c>
      <c r="T179" s="136">
        <f t="shared" si="173"/>
        <v>706</v>
      </c>
      <c r="U179" s="135">
        <f>ROUND(cabinets_db!FR179/Prices!$B$27,0)</f>
        <v>706</v>
      </c>
      <c r="V179" s="136">
        <f t="shared" si="174"/>
        <v>706</v>
      </c>
      <c r="W179" s="137"/>
      <c r="X179" s="137"/>
      <c r="Y179" s="137"/>
      <c r="Z179" s="137"/>
      <c r="AA179" s="137"/>
      <c r="AB179" s="136">
        <f>ROUND(cabinets_db!HD179/Prices!$B$27,0)</f>
        <v>672</v>
      </c>
      <c r="AC179" s="136">
        <f t="shared" si="175"/>
        <v>672</v>
      </c>
      <c r="AD179" s="136">
        <f>ROUND(cabinets_db!HF179/Prices!$B$27,0)</f>
        <v>672</v>
      </c>
      <c r="AE179" s="136">
        <f t="shared" si="176"/>
        <v>672</v>
      </c>
      <c r="AF179" s="136">
        <f>ROUND(cabinets_db!HH179/Prices!$B$27,0)</f>
        <v>672</v>
      </c>
      <c r="AG179" s="136">
        <f t="shared" si="177"/>
        <v>672</v>
      </c>
      <c r="AH179" s="136">
        <f>ROUND(cabinets_db!HJ179/Prices!$B$27,0)</f>
        <v>672</v>
      </c>
      <c r="AI179" s="136">
        <f t="shared" si="178"/>
        <v>672</v>
      </c>
      <c r="AJ179" s="136">
        <f>ROUND(cabinets_db!HL179/Prices!$B$27,0)</f>
        <v>672</v>
      </c>
      <c r="AK179" s="136">
        <f t="shared" si="179"/>
        <v>672</v>
      </c>
      <c r="AL179" s="136">
        <f>ROUND(cabinets_db!HN179/Prices!$B$27,0)</f>
        <v>672</v>
      </c>
      <c r="AM179" s="136">
        <f t="shared" si="180"/>
        <v>672</v>
      </c>
      <c r="AN179" s="136">
        <f>ROUND(cabinets_db!HP179/Prices!$B$27,0)</f>
        <v>672</v>
      </c>
      <c r="AO179" s="136">
        <f t="shared" si="181"/>
        <v>672</v>
      </c>
      <c r="AP179" s="136">
        <f>ROUND(cabinets_db!HR179/Prices!$B$27,0)</f>
        <v>672</v>
      </c>
      <c r="AQ179" s="138">
        <f t="shared" si="182"/>
        <v>672</v>
      </c>
      <c r="AW179" s="136">
        <f t="shared" si="183"/>
        <v>672</v>
      </c>
      <c r="AX179" s="136">
        <f t="shared" si="184"/>
        <v>672</v>
      </c>
      <c r="AY179" s="136">
        <f t="shared" si="185"/>
        <v>672</v>
      </c>
      <c r="AZ179" s="136">
        <f t="shared" si="186"/>
        <v>672</v>
      </c>
      <c r="BA179" s="136">
        <f t="shared" si="187"/>
        <v>672</v>
      </c>
      <c r="BB179" s="136">
        <f t="shared" si="188"/>
        <v>672</v>
      </c>
      <c r="BC179" s="136">
        <f t="shared" si="189"/>
        <v>672</v>
      </c>
      <c r="BD179" s="136">
        <f t="shared" si="190"/>
        <v>672</v>
      </c>
      <c r="BE179" s="136">
        <f t="shared" si="191"/>
        <v>672</v>
      </c>
      <c r="BF179" s="136">
        <f t="shared" si="192"/>
        <v>672</v>
      </c>
      <c r="BG179" s="136">
        <f t="shared" si="193"/>
        <v>672</v>
      </c>
      <c r="BH179" s="136">
        <f t="shared" si="194"/>
        <v>672</v>
      </c>
      <c r="BI179" s="136">
        <f t="shared" si="195"/>
        <v>672</v>
      </c>
      <c r="BJ179" s="136">
        <f t="shared" si="196"/>
        <v>672</v>
      </c>
      <c r="BK179" s="136">
        <f t="shared" si="197"/>
        <v>672</v>
      </c>
      <c r="BL179" s="138">
        <f t="shared" si="198"/>
        <v>672</v>
      </c>
      <c r="BU179" s="135">
        <f>ROUND(cabinets_db!JE179/Prices!$B$27,0)</f>
        <v>706</v>
      </c>
      <c r="BV179" s="136">
        <f t="shared" si="277"/>
        <v>706</v>
      </c>
      <c r="BW179" s="135">
        <f>ROUND(cabinets_db!JG179/Prices!$B$27,0)</f>
        <v>706</v>
      </c>
      <c r="BX179" s="136">
        <f t="shared" si="199"/>
        <v>706</v>
      </c>
      <c r="BY179" s="135">
        <f>ROUND(cabinets_db!JI179/Prices!$B$27,0)</f>
        <v>706</v>
      </c>
      <c r="BZ179" s="136">
        <f t="shared" si="200"/>
        <v>706</v>
      </c>
      <c r="CA179" s="135">
        <f>ROUND(cabinets_db!JK179/Prices!$B$27,0)</f>
        <v>706</v>
      </c>
      <c r="CB179" s="136">
        <f t="shared" si="201"/>
        <v>706</v>
      </c>
      <c r="CC179" s="135">
        <f>ROUND(cabinets_db!JM179/Prices!$B$27,0)</f>
        <v>706</v>
      </c>
      <c r="CD179" s="136">
        <f t="shared" si="202"/>
        <v>706</v>
      </c>
      <c r="CE179" s="135">
        <f>ROUND(cabinets_db!JO179/Prices!$B$27,0)</f>
        <v>706</v>
      </c>
      <c r="CF179" s="136">
        <f t="shared" si="203"/>
        <v>706</v>
      </c>
      <c r="CG179" s="135">
        <f>ROUND(cabinets_db!JQ179/Prices!$B$27,0)</f>
        <v>706</v>
      </c>
      <c r="CH179" s="136">
        <f t="shared" si="204"/>
        <v>706</v>
      </c>
      <c r="CI179" s="135">
        <f>ROUND(cabinets_db!JS179/Prices!$B$27,0)</f>
        <v>706</v>
      </c>
      <c r="CJ179" s="136">
        <f t="shared" si="205"/>
        <v>706</v>
      </c>
      <c r="CK179" s="137"/>
      <c r="CL179" s="137"/>
      <c r="CM179" s="137"/>
      <c r="CN179" s="137"/>
      <c r="CO179" s="137"/>
      <c r="CP179" s="136">
        <f>ROUND(cabinets_db!LW179/Prices!$B$27,0)</f>
        <v>672</v>
      </c>
      <c r="CQ179" s="136">
        <f t="shared" si="278"/>
        <v>672</v>
      </c>
      <c r="CR179" s="136">
        <f>ROUND(cabinets_db!LY179/Prices!$B$27,0)</f>
        <v>672</v>
      </c>
      <c r="CS179" s="136">
        <f t="shared" si="206"/>
        <v>672</v>
      </c>
      <c r="CT179" s="136">
        <f>ROUND(cabinets_db!MA179/Prices!$B$27,0)</f>
        <v>672</v>
      </c>
      <c r="CU179" s="136">
        <f t="shared" si="207"/>
        <v>672</v>
      </c>
      <c r="CV179" s="136">
        <f>ROUND(cabinets_db!MC179/Prices!$B$27,0)</f>
        <v>672</v>
      </c>
      <c r="CW179" s="136">
        <f t="shared" si="208"/>
        <v>672</v>
      </c>
      <c r="CX179" s="136">
        <f>ROUND(cabinets_db!ME179/Prices!$B$27,0)</f>
        <v>672</v>
      </c>
      <c r="CY179" s="136">
        <f t="shared" si="209"/>
        <v>672</v>
      </c>
      <c r="CZ179" s="136">
        <f>ROUND(cabinets_db!MG179/Prices!$B$27,0)</f>
        <v>672</v>
      </c>
      <c r="DA179" s="136">
        <f t="shared" si="210"/>
        <v>672</v>
      </c>
      <c r="DB179" s="136">
        <f>ROUND(cabinets_db!MI179/Prices!$B$27,0)</f>
        <v>672</v>
      </c>
      <c r="DC179" s="136">
        <f t="shared" si="211"/>
        <v>672</v>
      </c>
      <c r="DD179" s="136">
        <f>ROUND(cabinets_db!MK179/Prices!$B$27,0)</f>
        <v>672</v>
      </c>
      <c r="DE179" s="138">
        <f t="shared" si="212"/>
        <v>672</v>
      </c>
      <c r="DK179" s="136">
        <f t="shared" si="213"/>
        <v>672</v>
      </c>
      <c r="DL179" s="136">
        <f t="shared" si="214"/>
        <v>672</v>
      </c>
      <c r="DM179" s="136">
        <f t="shared" si="215"/>
        <v>672</v>
      </c>
      <c r="DN179" s="136">
        <f t="shared" si="216"/>
        <v>672</v>
      </c>
      <c r="DO179" s="136">
        <f t="shared" si="217"/>
        <v>672</v>
      </c>
      <c r="DP179" s="136">
        <f t="shared" si="218"/>
        <v>672</v>
      </c>
      <c r="DQ179" s="136">
        <f t="shared" si="219"/>
        <v>672</v>
      </c>
      <c r="DR179" s="136">
        <f t="shared" si="220"/>
        <v>672</v>
      </c>
      <c r="DS179" s="136">
        <f t="shared" si="221"/>
        <v>672</v>
      </c>
      <c r="DT179" s="136">
        <f t="shared" si="222"/>
        <v>672</v>
      </c>
      <c r="DU179" s="136">
        <f t="shared" si="223"/>
        <v>672</v>
      </c>
      <c r="DV179" s="136">
        <f t="shared" si="224"/>
        <v>672</v>
      </c>
      <c r="DW179" s="136">
        <f t="shared" si="225"/>
        <v>672</v>
      </c>
      <c r="DX179" s="136">
        <f t="shared" si="226"/>
        <v>672</v>
      </c>
      <c r="DY179" s="136">
        <f t="shared" si="227"/>
        <v>672</v>
      </c>
      <c r="DZ179" s="138">
        <f t="shared" si="228"/>
        <v>672</v>
      </c>
      <c r="EP179" s="73"/>
      <c r="EQ179" s="128"/>
      <c r="ER179" s="129">
        <v>21.5</v>
      </c>
      <c r="ES179" s="73">
        <v>33</v>
      </c>
      <c r="ET179" s="73">
        <f t="shared" si="230"/>
        <v>2.75</v>
      </c>
      <c r="EU179" s="130"/>
      <c r="EV179" s="55"/>
      <c r="EW179" s="75">
        <v>4</v>
      </c>
      <c r="EX179" s="76">
        <v>178</v>
      </c>
      <c r="EY179" s="75">
        <v>21.5</v>
      </c>
      <c r="EZ179" s="77">
        <f>(EY179*1.2)*(Prices!$B$5/32)</f>
        <v>32.25</v>
      </c>
      <c r="FA179" s="82">
        <f>(EY179*1.3)*(Prices!$B$4/32)</f>
        <v>69.875</v>
      </c>
      <c r="FB179" s="82">
        <f>(EV179*Prices!$B$2)+(EW179*Prices!$B$3)</f>
        <v>16.2</v>
      </c>
      <c r="FC179" s="79">
        <f>EU179*Prices!$B$9</f>
        <v>0</v>
      </c>
      <c r="FD179" s="140">
        <f t="shared" si="232"/>
        <v>296.32499999999999</v>
      </c>
      <c r="FE179" s="80">
        <f>EU179*Prices!$B$10</f>
        <v>0</v>
      </c>
      <c r="FF179" s="80">
        <f t="shared" si="233"/>
        <v>296.32499999999999</v>
      </c>
      <c r="FG179" s="80">
        <f>EU179*Prices!$B$11</f>
        <v>0</v>
      </c>
      <c r="FH179" s="80">
        <f t="shared" si="234"/>
        <v>296.32499999999999</v>
      </c>
      <c r="FI179" s="80">
        <f>EU179*Prices!$B$12</f>
        <v>0</v>
      </c>
      <c r="FJ179" s="80">
        <f t="shared" si="235"/>
        <v>296.32499999999999</v>
      </c>
      <c r="FK179" s="80">
        <f>EU179*Prices!$B$13</f>
        <v>0</v>
      </c>
      <c r="FL179" s="80">
        <f t="shared" si="236"/>
        <v>296.32499999999999</v>
      </c>
      <c r="FM179" s="80">
        <f>EU179*Prices!$B$14</f>
        <v>0</v>
      </c>
      <c r="FN179" s="80">
        <f t="shared" si="237"/>
        <v>296.32499999999999</v>
      </c>
      <c r="FO179" s="80">
        <f>EU179*Prices!$B$15</f>
        <v>0</v>
      </c>
      <c r="FP179" s="80">
        <f t="shared" si="238"/>
        <v>296.32499999999999</v>
      </c>
      <c r="FQ179" s="80">
        <f>EU179*Prices!$B$16</f>
        <v>0</v>
      </c>
      <c r="FR179" s="80">
        <f t="shared" si="239"/>
        <v>296.32499999999999</v>
      </c>
      <c r="FS179" s="80">
        <f>EU179*Prices!$B$17</f>
        <v>0</v>
      </c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/>
      <c r="GJ179"/>
      <c r="GK179"/>
      <c r="GL179"/>
      <c r="GM179"/>
      <c r="GN179"/>
      <c r="GO179"/>
      <c r="GP179" s="73"/>
      <c r="GQ179" s="128"/>
      <c r="GR179" s="129">
        <v>21.5</v>
      </c>
      <c r="GS179" s="73">
        <v>33</v>
      </c>
      <c r="GT179" s="73">
        <f t="shared" si="241"/>
        <v>2.75</v>
      </c>
      <c r="GU179" s="130"/>
      <c r="GW179" s="75">
        <v>4</v>
      </c>
      <c r="GX179" s="76">
        <v>178</v>
      </c>
      <c r="GY179" s="75">
        <v>21.5</v>
      </c>
      <c r="GZ179" s="77">
        <f>(GY179*1.2)*(Prices!$B$5/32)</f>
        <v>32.25</v>
      </c>
      <c r="HA179" s="82">
        <f>(GY179*1.3)*(Prices!$C$4/32)</f>
        <v>55.9</v>
      </c>
      <c r="HB179" s="82">
        <f>(GV179*Prices!$B$2)+(GW179*Prices!$B$3)</f>
        <v>16.2</v>
      </c>
      <c r="HC179" s="79">
        <f>GU179*Prices!$B$9</f>
        <v>0</v>
      </c>
      <c r="HD179" s="140">
        <f t="shared" si="243"/>
        <v>282.35000000000002</v>
      </c>
      <c r="HE179" s="80">
        <f>GU179*Prices!$B$10</f>
        <v>0</v>
      </c>
      <c r="HF179" s="80">
        <f t="shared" si="244"/>
        <v>282.35000000000002</v>
      </c>
      <c r="HG179" s="80">
        <f>GU179*Prices!$B$11</f>
        <v>0</v>
      </c>
      <c r="HH179" s="80">
        <f t="shared" si="245"/>
        <v>282.35000000000002</v>
      </c>
      <c r="HI179" s="80">
        <f>GU179*Prices!$B$12</f>
        <v>0</v>
      </c>
      <c r="HJ179" s="80">
        <f t="shared" si="246"/>
        <v>282.35000000000002</v>
      </c>
      <c r="HK179" s="80">
        <f>GU179*Prices!$B$13</f>
        <v>0</v>
      </c>
      <c r="HL179" s="80">
        <f t="shared" si="247"/>
        <v>282.35000000000002</v>
      </c>
      <c r="HM179" s="80">
        <f>GU179*Prices!$B$14</f>
        <v>0</v>
      </c>
      <c r="HN179" s="80">
        <f t="shared" si="248"/>
        <v>282.35000000000002</v>
      </c>
      <c r="HO179" s="80">
        <f>GU179*Prices!$B$15</f>
        <v>0</v>
      </c>
      <c r="HP179" s="80">
        <f t="shared" si="249"/>
        <v>282.35000000000002</v>
      </c>
      <c r="HQ179" s="80">
        <f>GU179*Prices!$B$16</f>
        <v>0</v>
      </c>
      <c r="HR179" s="80">
        <f t="shared" si="250"/>
        <v>282.35000000000002</v>
      </c>
      <c r="HS179" s="80">
        <f>GU179*Prices!$B$17</f>
        <v>0</v>
      </c>
      <c r="HT179" s="80"/>
      <c r="HU179" s="80"/>
      <c r="HV179" s="80"/>
      <c r="HW179" s="80"/>
      <c r="HX179" s="80"/>
      <c r="HY179" s="80"/>
      <c r="HZ179" s="80"/>
      <c r="IA179" s="80"/>
      <c r="IB179" s="80"/>
      <c r="IC179" s="80"/>
      <c r="ID179" s="80"/>
      <c r="IE179" s="80"/>
      <c r="IF179" s="80"/>
      <c r="IG179" s="80"/>
      <c r="IH179" s="80"/>
      <c r="II179"/>
      <c r="IJ179"/>
      <c r="IK179"/>
      <c r="IL179"/>
      <c r="IM179"/>
      <c r="IN179"/>
      <c r="IO179"/>
      <c r="IP179"/>
      <c r="IQ179" s="73"/>
      <c r="IR179" s="128"/>
      <c r="IS179" s="129">
        <v>21.5</v>
      </c>
      <c r="IT179" s="73">
        <v>33</v>
      </c>
      <c r="IU179" s="73">
        <f t="shared" si="252"/>
        <v>2.75</v>
      </c>
      <c r="IV179" s="130"/>
      <c r="IX179" s="75">
        <v>4</v>
      </c>
      <c r="IY179" s="76">
        <v>178</v>
      </c>
      <c r="IZ179" s="75">
        <v>21.5</v>
      </c>
      <c r="JA179" s="77">
        <f>(IZ179*1.2)*(Prices!$B$5/32)</f>
        <v>32.25</v>
      </c>
      <c r="JB179" s="82">
        <f>(IZ179*1.3)*(Prices!$B$4/32)</f>
        <v>69.875</v>
      </c>
      <c r="JC179" s="82">
        <f>(IW179*Prices!$B$2)+(IX179*Prices!$B$3)</f>
        <v>16.2</v>
      </c>
      <c r="JD179" s="79">
        <f>IV179*Prices!$B$9</f>
        <v>0</v>
      </c>
      <c r="JE179" s="140">
        <f t="shared" si="254"/>
        <v>296.32499999999999</v>
      </c>
      <c r="JF179" s="80">
        <f>IV179*Prices!$B$10</f>
        <v>0</v>
      </c>
      <c r="JG179" s="80">
        <f t="shared" si="255"/>
        <v>296.32499999999999</v>
      </c>
      <c r="JH179" s="80">
        <f>IV179*Prices!$B$11</f>
        <v>0</v>
      </c>
      <c r="JI179" s="80">
        <f t="shared" si="256"/>
        <v>296.32499999999999</v>
      </c>
      <c r="JJ179" s="80">
        <f>IV179*Prices!$B$12</f>
        <v>0</v>
      </c>
      <c r="JK179" s="80">
        <f t="shared" si="257"/>
        <v>296.32499999999999</v>
      </c>
      <c r="JL179" s="80">
        <f>IV179*Prices!$B$13</f>
        <v>0</v>
      </c>
      <c r="JM179" s="80">
        <f t="shared" si="258"/>
        <v>296.32499999999999</v>
      </c>
      <c r="JN179" s="80">
        <f>IV179*Prices!$B$14</f>
        <v>0</v>
      </c>
      <c r="JO179" s="80">
        <f t="shared" si="259"/>
        <v>296.32499999999999</v>
      </c>
      <c r="JP179" s="80">
        <f>IV179*Prices!$B$15</f>
        <v>0</v>
      </c>
      <c r="JQ179" s="80">
        <f t="shared" si="260"/>
        <v>296.32499999999999</v>
      </c>
      <c r="JR179" s="80">
        <f>IV179*Prices!$B$16</f>
        <v>0</v>
      </c>
      <c r="JS179" s="80">
        <f t="shared" si="261"/>
        <v>296.32499999999999</v>
      </c>
      <c r="JT179" s="80">
        <f>IV179*Prices!$B$17</f>
        <v>0</v>
      </c>
      <c r="JU179" s="80"/>
      <c r="JV179" s="80"/>
      <c r="JW179" s="80"/>
      <c r="JX179" s="80"/>
      <c r="JY179" s="80"/>
      <c r="JZ179" s="80"/>
      <c r="KA179" s="80"/>
      <c r="KB179" s="80"/>
      <c r="KC179" s="80"/>
      <c r="KD179" s="80"/>
      <c r="KE179" s="80"/>
      <c r="KF179" s="80"/>
      <c r="KG179" s="80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 s="197">
        <v>0</v>
      </c>
      <c r="LB179" s="200">
        <v>0</v>
      </c>
      <c r="LC179" s="82">
        <f>(44+(cabinets_db!IR179*2-2))*0.58</f>
        <v>24.36</v>
      </c>
      <c r="LD179" s="82">
        <f>(44+(cabinets_db!IR179*2-2))*0.77</f>
        <v>32.340000000000003</v>
      </c>
      <c r="LE179" s="82">
        <f>3*(cabinets_db!IR179*22/144)</f>
        <v>0</v>
      </c>
      <c r="LF179" s="82">
        <f t="shared" si="262"/>
        <v>24.36</v>
      </c>
      <c r="LG179" s="80">
        <f t="shared" si="263"/>
        <v>32.340000000000003</v>
      </c>
      <c r="LH179" s="234">
        <f t="shared" si="264"/>
        <v>0</v>
      </c>
      <c r="LI179" s="73"/>
      <c r="LJ179" s="128"/>
      <c r="LK179" s="129">
        <v>21.5</v>
      </c>
      <c r="LL179" s="73">
        <v>33</v>
      </c>
      <c r="LM179" s="73">
        <f t="shared" si="265"/>
        <v>2.75</v>
      </c>
      <c r="LN179" s="130"/>
      <c r="LP179" s="75">
        <v>4</v>
      </c>
      <c r="LQ179" s="76">
        <v>178</v>
      </c>
      <c r="LR179" s="75">
        <v>21.5</v>
      </c>
      <c r="LS179" s="77">
        <f>(LR179*1.2)*(Prices!$B$5/32)</f>
        <v>32.25</v>
      </c>
      <c r="LT179" s="82">
        <f>(LR179*1.3)*(Prices!$C$4/32)</f>
        <v>55.9</v>
      </c>
      <c r="LU179" s="82">
        <f>(LO179*Prices!$B$2)+(LP179*Prices!$B$3)</f>
        <v>16.2</v>
      </c>
      <c r="LV179" s="79">
        <f>LN179*Prices!$B$9</f>
        <v>0</v>
      </c>
      <c r="LW179" s="140">
        <f t="shared" si="267"/>
        <v>282.35000000000002</v>
      </c>
      <c r="LX179" s="80">
        <f>LN179*Prices!$B$10</f>
        <v>0</v>
      </c>
      <c r="LY179" s="80">
        <f t="shared" si="268"/>
        <v>282.35000000000002</v>
      </c>
      <c r="LZ179" s="80">
        <f>LN179*Prices!$B$11</f>
        <v>0</v>
      </c>
      <c r="MA179" s="80">
        <f t="shared" si="269"/>
        <v>282.35000000000002</v>
      </c>
      <c r="MB179" s="80">
        <f>LN179*Prices!$B$12</f>
        <v>0</v>
      </c>
      <c r="MC179" s="80">
        <f t="shared" si="270"/>
        <v>282.35000000000002</v>
      </c>
      <c r="MD179" s="80">
        <f>LN179*Prices!$B$13</f>
        <v>0</v>
      </c>
      <c r="ME179" s="80">
        <f t="shared" si="271"/>
        <v>282.35000000000002</v>
      </c>
      <c r="MF179" s="80">
        <f>LN179*Prices!$B$14</f>
        <v>0</v>
      </c>
      <c r="MG179" s="80">
        <f t="shared" si="272"/>
        <v>282.35000000000002</v>
      </c>
      <c r="MH179" s="80">
        <f>LN179*Prices!$B$15</f>
        <v>0</v>
      </c>
      <c r="MI179" s="80">
        <f t="shared" si="273"/>
        <v>282.35000000000002</v>
      </c>
      <c r="MJ179" s="80">
        <f>LN179*Prices!$B$16</f>
        <v>0</v>
      </c>
      <c r="MK179" s="80">
        <f t="shared" si="274"/>
        <v>282.35000000000002</v>
      </c>
      <c r="ML179" s="80">
        <f>LN179*Prices!$B$17</f>
        <v>0</v>
      </c>
      <c r="MM179" s="80"/>
      <c r="MN179" s="80"/>
      <c r="MO179" s="80"/>
      <c r="MP179" s="80"/>
      <c r="MQ179" s="80"/>
      <c r="MR179" s="80"/>
      <c r="MS179" s="80"/>
      <c r="MT179" s="80"/>
      <c r="MU179" s="80"/>
      <c r="MV179" s="80"/>
      <c r="MW179" s="80"/>
      <c r="MX179" s="80"/>
      <c r="MY179" s="80"/>
      <c r="MZ179" s="80"/>
      <c r="NA179" s="80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</row>
    <row r="180" spans="1:449" ht="18" customHeight="1" thickBot="1" x14ac:dyDescent="0.3">
      <c r="A180" s="323" t="s">
        <v>292</v>
      </c>
      <c r="B180" s="324" t="s">
        <v>268</v>
      </c>
      <c r="C180" s="325" t="str">
        <f t="shared" si="275"/>
        <v>Wall &amp; Tall Cab: 2 Metal Doors 30"H (Door 31 1/2") (34" to 36" )</v>
      </c>
      <c r="D180" s="177" t="s">
        <v>288</v>
      </c>
      <c r="E180" s="328" t="s">
        <v>293</v>
      </c>
      <c r="F180" s="327" t="s">
        <v>292</v>
      </c>
      <c r="G180" s="320">
        <f>ROUND(cabinets_db!FD180/Prices!$B$27,0)</f>
        <v>723</v>
      </c>
      <c r="H180" s="136">
        <f t="shared" si="276"/>
        <v>723</v>
      </c>
      <c r="I180" s="135">
        <f>ROUND(cabinets_db!FF180/Prices!$B$27,0)</f>
        <v>723</v>
      </c>
      <c r="J180" s="136">
        <f t="shared" si="168"/>
        <v>723</v>
      </c>
      <c r="K180" s="135">
        <f>ROUND(cabinets_db!FH180/Prices!$B$27,0)</f>
        <v>723</v>
      </c>
      <c r="L180" s="136">
        <f t="shared" si="169"/>
        <v>723</v>
      </c>
      <c r="M180" s="135">
        <f>ROUND(cabinets_db!FJ180/Prices!$B$27,0)</f>
        <v>723</v>
      </c>
      <c r="N180" s="136">
        <f t="shared" si="170"/>
        <v>723</v>
      </c>
      <c r="O180" s="135">
        <f>ROUND(cabinets_db!FL180/Prices!$B$27,0)</f>
        <v>723</v>
      </c>
      <c r="P180" s="136">
        <f t="shared" si="171"/>
        <v>723</v>
      </c>
      <c r="Q180" s="135">
        <f>ROUND(cabinets_db!FN180/Prices!$B$27,0)</f>
        <v>723</v>
      </c>
      <c r="R180" s="136">
        <f t="shared" si="172"/>
        <v>723</v>
      </c>
      <c r="S180" s="135">
        <f>ROUND(cabinets_db!FP180/Prices!$B$27,0)</f>
        <v>723</v>
      </c>
      <c r="T180" s="136">
        <f t="shared" si="173"/>
        <v>723</v>
      </c>
      <c r="U180" s="135">
        <f>ROUND(cabinets_db!FR180/Prices!$B$27,0)</f>
        <v>723</v>
      </c>
      <c r="V180" s="136">
        <f t="shared" si="174"/>
        <v>723</v>
      </c>
      <c r="W180" s="137"/>
      <c r="X180" s="137"/>
      <c r="Y180" s="137"/>
      <c r="Z180" s="137"/>
      <c r="AA180" s="137"/>
      <c r="AB180" s="136">
        <f>ROUND(cabinets_db!HD180/Prices!$B$27,0)</f>
        <v>687</v>
      </c>
      <c r="AC180" s="136">
        <f t="shared" si="175"/>
        <v>687</v>
      </c>
      <c r="AD180" s="136">
        <f>ROUND(cabinets_db!HF180/Prices!$B$27,0)</f>
        <v>687</v>
      </c>
      <c r="AE180" s="136">
        <f t="shared" si="176"/>
        <v>687</v>
      </c>
      <c r="AF180" s="136">
        <f>ROUND(cabinets_db!HH180/Prices!$B$27,0)</f>
        <v>687</v>
      </c>
      <c r="AG180" s="136">
        <f t="shared" si="177"/>
        <v>687</v>
      </c>
      <c r="AH180" s="136">
        <f>ROUND(cabinets_db!HJ180/Prices!$B$27,0)</f>
        <v>687</v>
      </c>
      <c r="AI180" s="136">
        <f t="shared" si="178"/>
        <v>687</v>
      </c>
      <c r="AJ180" s="136">
        <f>ROUND(cabinets_db!HL180/Prices!$B$27,0)</f>
        <v>687</v>
      </c>
      <c r="AK180" s="136">
        <f t="shared" si="179"/>
        <v>687</v>
      </c>
      <c r="AL180" s="136">
        <f>ROUND(cabinets_db!HN180/Prices!$B$27,0)</f>
        <v>687</v>
      </c>
      <c r="AM180" s="136">
        <f t="shared" si="180"/>
        <v>687</v>
      </c>
      <c r="AN180" s="136">
        <f>ROUND(cabinets_db!HP180/Prices!$B$27,0)</f>
        <v>687</v>
      </c>
      <c r="AO180" s="136">
        <f t="shared" si="181"/>
        <v>687</v>
      </c>
      <c r="AP180" s="136">
        <f>ROUND(cabinets_db!HR180/Prices!$B$27,0)</f>
        <v>687</v>
      </c>
      <c r="AQ180" s="138">
        <f t="shared" si="182"/>
        <v>687</v>
      </c>
      <c r="AW180" s="136">
        <f t="shared" si="183"/>
        <v>687</v>
      </c>
      <c r="AX180" s="136">
        <f t="shared" si="184"/>
        <v>687</v>
      </c>
      <c r="AY180" s="136">
        <f t="shared" si="185"/>
        <v>687</v>
      </c>
      <c r="AZ180" s="136">
        <f t="shared" si="186"/>
        <v>687</v>
      </c>
      <c r="BA180" s="136">
        <f t="shared" si="187"/>
        <v>687</v>
      </c>
      <c r="BB180" s="136">
        <f t="shared" si="188"/>
        <v>687</v>
      </c>
      <c r="BC180" s="136">
        <f t="shared" si="189"/>
        <v>687</v>
      </c>
      <c r="BD180" s="136">
        <f t="shared" si="190"/>
        <v>687</v>
      </c>
      <c r="BE180" s="136">
        <f t="shared" si="191"/>
        <v>687</v>
      </c>
      <c r="BF180" s="136">
        <f t="shared" si="192"/>
        <v>687</v>
      </c>
      <c r="BG180" s="136">
        <f t="shared" si="193"/>
        <v>687</v>
      </c>
      <c r="BH180" s="136">
        <f t="shared" si="194"/>
        <v>687</v>
      </c>
      <c r="BI180" s="136">
        <f t="shared" si="195"/>
        <v>687</v>
      </c>
      <c r="BJ180" s="136">
        <f t="shared" si="196"/>
        <v>687</v>
      </c>
      <c r="BK180" s="136">
        <f t="shared" si="197"/>
        <v>687</v>
      </c>
      <c r="BL180" s="138">
        <f t="shared" si="198"/>
        <v>687</v>
      </c>
      <c r="BU180" s="135">
        <f>ROUND(cabinets_db!JE180/Prices!$B$27,0)</f>
        <v>723</v>
      </c>
      <c r="BV180" s="136">
        <f t="shared" si="277"/>
        <v>723</v>
      </c>
      <c r="BW180" s="135">
        <f>ROUND(cabinets_db!JG180/Prices!$B$27,0)</f>
        <v>723</v>
      </c>
      <c r="BX180" s="136">
        <f t="shared" si="199"/>
        <v>723</v>
      </c>
      <c r="BY180" s="135">
        <f>ROUND(cabinets_db!JI180/Prices!$B$27,0)</f>
        <v>723</v>
      </c>
      <c r="BZ180" s="136">
        <f t="shared" si="200"/>
        <v>723</v>
      </c>
      <c r="CA180" s="135">
        <f>ROUND(cabinets_db!JK180/Prices!$B$27,0)</f>
        <v>723</v>
      </c>
      <c r="CB180" s="136">
        <f t="shared" si="201"/>
        <v>723</v>
      </c>
      <c r="CC180" s="135">
        <f>ROUND(cabinets_db!JM180/Prices!$B$27,0)</f>
        <v>723</v>
      </c>
      <c r="CD180" s="136">
        <f t="shared" si="202"/>
        <v>723</v>
      </c>
      <c r="CE180" s="135">
        <f>ROUND(cabinets_db!JO180/Prices!$B$27,0)</f>
        <v>723</v>
      </c>
      <c r="CF180" s="136">
        <f t="shared" si="203"/>
        <v>723</v>
      </c>
      <c r="CG180" s="135">
        <f>ROUND(cabinets_db!JQ180/Prices!$B$27,0)</f>
        <v>723</v>
      </c>
      <c r="CH180" s="136">
        <f t="shared" si="204"/>
        <v>723</v>
      </c>
      <c r="CI180" s="135">
        <f>ROUND(cabinets_db!JS180/Prices!$B$27,0)</f>
        <v>723</v>
      </c>
      <c r="CJ180" s="136">
        <f t="shared" si="205"/>
        <v>723</v>
      </c>
      <c r="CK180" s="137"/>
      <c r="CL180" s="137"/>
      <c r="CM180" s="137"/>
      <c r="CN180" s="137"/>
      <c r="CO180" s="137"/>
      <c r="CP180" s="136">
        <f>ROUND(cabinets_db!LW180/Prices!$B$27,0)</f>
        <v>687</v>
      </c>
      <c r="CQ180" s="136">
        <f t="shared" si="278"/>
        <v>687</v>
      </c>
      <c r="CR180" s="136">
        <f>ROUND(cabinets_db!LY180/Prices!$B$27,0)</f>
        <v>687</v>
      </c>
      <c r="CS180" s="136">
        <f t="shared" si="206"/>
        <v>687</v>
      </c>
      <c r="CT180" s="136">
        <f>ROUND(cabinets_db!MA180/Prices!$B$27,0)</f>
        <v>687</v>
      </c>
      <c r="CU180" s="136">
        <f t="shared" si="207"/>
        <v>687</v>
      </c>
      <c r="CV180" s="136">
        <f>ROUND(cabinets_db!MC180/Prices!$B$27,0)</f>
        <v>687</v>
      </c>
      <c r="CW180" s="136">
        <f t="shared" si="208"/>
        <v>687</v>
      </c>
      <c r="CX180" s="136">
        <f>ROUND(cabinets_db!ME180/Prices!$B$27,0)</f>
        <v>687</v>
      </c>
      <c r="CY180" s="136">
        <f t="shared" si="209"/>
        <v>687</v>
      </c>
      <c r="CZ180" s="136">
        <f>ROUND(cabinets_db!MG180/Prices!$B$27,0)</f>
        <v>687</v>
      </c>
      <c r="DA180" s="136">
        <f t="shared" si="210"/>
        <v>687</v>
      </c>
      <c r="DB180" s="136">
        <f>ROUND(cabinets_db!MI180/Prices!$B$27,0)</f>
        <v>687</v>
      </c>
      <c r="DC180" s="136">
        <f t="shared" si="211"/>
        <v>687</v>
      </c>
      <c r="DD180" s="136">
        <f>ROUND(cabinets_db!MK180/Prices!$B$27,0)</f>
        <v>687</v>
      </c>
      <c r="DE180" s="138">
        <f t="shared" si="212"/>
        <v>687</v>
      </c>
      <c r="DK180" s="136">
        <f t="shared" si="213"/>
        <v>687</v>
      </c>
      <c r="DL180" s="136">
        <f t="shared" si="214"/>
        <v>687</v>
      </c>
      <c r="DM180" s="136">
        <f t="shared" si="215"/>
        <v>687</v>
      </c>
      <c r="DN180" s="136">
        <f t="shared" si="216"/>
        <v>687</v>
      </c>
      <c r="DO180" s="136">
        <f t="shared" si="217"/>
        <v>687</v>
      </c>
      <c r="DP180" s="136">
        <f t="shared" si="218"/>
        <v>687</v>
      </c>
      <c r="DQ180" s="136">
        <f t="shared" si="219"/>
        <v>687</v>
      </c>
      <c r="DR180" s="136">
        <f t="shared" si="220"/>
        <v>687</v>
      </c>
      <c r="DS180" s="136">
        <f t="shared" si="221"/>
        <v>687</v>
      </c>
      <c r="DT180" s="136">
        <f t="shared" si="222"/>
        <v>687</v>
      </c>
      <c r="DU180" s="136">
        <f t="shared" si="223"/>
        <v>687</v>
      </c>
      <c r="DV180" s="136">
        <f t="shared" si="224"/>
        <v>687</v>
      </c>
      <c r="DW180" s="136">
        <f t="shared" si="225"/>
        <v>687</v>
      </c>
      <c r="DX180" s="136">
        <f t="shared" si="226"/>
        <v>687</v>
      </c>
      <c r="DY180" s="136">
        <f t="shared" si="227"/>
        <v>687</v>
      </c>
      <c r="DZ180" s="138">
        <f t="shared" si="228"/>
        <v>687</v>
      </c>
      <c r="EP180" s="73"/>
      <c r="EQ180" s="128"/>
      <c r="ER180" s="129">
        <v>23</v>
      </c>
      <c r="ES180" s="73">
        <v>36</v>
      </c>
      <c r="ET180" s="73">
        <f t="shared" si="230"/>
        <v>3</v>
      </c>
      <c r="EU180" s="130"/>
      <c r="EV180" s="55"/>
      <c r="EW180" s="75">
        <v>4</v>
      </c>
      <c r="EX180" s="76">
        <v>178</v>
      </c>
      <c r="EY180" s="75">
        <v>23</v>
      </c>
      <c r="EZ180" s="77">
        <f>(EY180*1.2)*(Prices!$B$5/32)</f>
        <v>34.5</v>
      </c>
      <c r="FA180" s="82">
        <f>(EY180*1.3)*(Prices!$B$4/32)</f>
        <v>74.75</v>
      </c>
      <c r="FB180" s="82">
        <f>(EV180*Prices!$B$2)+(EW180*Prices!$B$3)</f>
        <v>16.2</v>
      </c>
      <c r="FC180" s="79">
        <f>EU180*Prices!$B$9</f>
        <v>0</v>
      </c>
      <c r="FD180" s="80">
        <f t="shared" si="232"/>
        <v>303.45</v>
      </c>
      <c r="FE180" s="80">
        <f>EU180*Prices!$B$10</f>
        <v>0</v>
      </c>
      <c r="FF180" s="80">
        <f t="shared" si="233"/>
        <v>303.45</v>
      </c>
      <c r="FG180" s="80">
        <f>EU180*Prices!$B$11</f>
        <v>0</v>
      </c>
      <c r="FH180" s="80">
        <f t="shared" si="234"/>
        <v>303.45</v>
      </c>
      <c r="FI180" s="80">
        <f>EU180*Prices!$B$12</f>
        <v>0</v>
      </c>
      <c r="FJ180" s="80">
        <f t="shared" si="235"/>
        <v>303.45</v>
      </c>
      <c r="FK180" s="80">
        <f>EU180*Prices!$B$13</f>
        <v>0</v>
      </c>
      <c r="FL180" s="80">
        <f t="shared" si="236"/>
        <v>303.45</v>
      </c>
      <c r="FM180" s="80">
        <f>EU180*Prices!$B$14</f>
        <v>0</v>
      </c>
      <c r="FN180" s="80">
        <f t="shared" si="237"/>
        <v>303.45</v>
      </c>
      <c r="FO180" s="80">
        <f>EU180*Prices!$B$15</f>
        <v>0</v>
      </c>
      <c r="FP180" s="80">
        <f t="shared" si="238"/>
        <v>303.45</v>
      </c>
      <c r="FQ180" s="80">
        <f>EU180*Prices!$B$16</f>
        <v>0</v>
      </c>
      <c r="FR180" s="80">
        <f t="shared" si="239"/>
        <v>303.45</v>
      </c>
      <c r="FS180" s="80">
        <f>EU180*Prices!$B$17</f>
        <v>0</v>
      </c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/>
      <c r="GJ180"/>
      <c r="GK180"/>
      <c r="GL180"/>
      <c r="GM180"/>
      <c r="GN180"/>
      <c r="GO180"/>
      <c r="GP180" s="73"/>
      <c r="GQ180" s="128"/>
      <c r="GR180" s="129">
        <v>23</v>
      </c>
      <c r="GS180" s="73">
        <v>36</v>
      </c>
      <c r="GT180" s="73">
        <f t="shared" si="241"/>
        <v>3</v>
      </c>
      <c r="GU180" s="130"/>
      <c r="GW180" s="75">
        <v>4</v>
      </c>
      <c r="GX180" s="76">
        <v>178</v>
      </c>
      <c r="GY180" s="75">
        <v>23</v>
      </c>
      <c r="GZ180" s="77">
        <f>(GY180*1.2)*(Prices!$B$5/32)</f>
        <v>34.5</v>
      </c>
      <c r="HA180" s="82">
        <f>(GY180*1.3)*(Prices!$C$4/32)</f>
        <v>59.800000000000004</v>
      </c>
      <c r="HB180" s="82">
        <f>(GV180*Prices!$B$2)+(GW180*Prices!$B$3)</f>
        <v>16.2</v>
      </c>
      <c r="HC180" s="79">
        <f>GU180*Prices!$B$9</f>
        <v>0</v>
      </c>
      <c r="HD180" s="80">
        <f t="shared" si="243"/>
        <v>288.5</v>
      </c>
      <c r="HE180" s="80">
        <f>GU180*Prices!$B$10</f>
        <v>0</v>
      </c>
      <c r="HF180" s="80">
        <f t="shared" si="244"/>
        <v>288.5</v>
      </c>
      <c r="HG180" s="80">
        <f>GU180*Prices!$B$11</f>
        <v>0</v>
      </c>
      <c r="HH180" s="80">
        <f t="shared" si="245"/>
        <v>288.5</v>
      </c>
      <c r="HI180" s="80">
        <f>GU180*Prices!$B$12</f>
        <v>0</v>
      </c>
      <c r="HJ180" s="80">
        <f t="shared" si="246"/>
        <v>288.5</v>
      </c>
      <c r="HK180" s="80">
        <f>GU180*Prices!$B$13</f>
        <v>0</v>
      </c>
      <c r="HL180" s="80">
        <f t="shared" si="247"/>
        <v>288.5</v>
      </c>
      <c r="HM180" s="80">
        <f>GU180*Prices!$B$14</f>
        <v>0</v>
      </c>
      <c r="HN180" s="80">
        <f t="shared" si="248"/>
        <v>288.5</v>
      </c>
      <c r="HO180" s="80">
        <f>GU180*Prices!$B$15</f>
        <v>0</v>
      </c>
      <c r="HP180" s="80">
        <f t="shared" si="249"/>
        <v>288.5</v>
      </c>
      <c r="HQ180" s="80">
        <f>GU180*Prices!$B$16</f>
        <v>0</v>
      </c>
      <c r="HR180" s="80">
        <f t="shared" si="250"/>
        <v>288.5</v>
      </c>
      <c r="HS180" s="80">
        <f>GU180*Prices!$B$17</f>
        <v>0</v>
      </c>
      <c r="HT180" s="80"/>
      <c r="HU180" s="80"/>
      <c r="HV180" s="80"/>
      <c r="HW180" s="80"/>
      <c r="HX180" s="80"/>
      <c r="HY180" s="80"/>
      <c r="HZ180" s="80"/>
      <c r="IA180" s="80"/>
      <c r="IB180" s="80"/>
      <c r="IC180" s="80"/>
      <c r="ID180" s="80"/>
      <c r="IE180" s="80"/>
      <c r="IF180" s="80"/>
      <c r="IG180" s="80"/>
      <c r="IH180" s="80"/>
      <c r="II180"/>
      <c r="IJ180"/>
      <c r="IK180"/>
      <c r="IL180"/>
      <c r="IM180"/>
      <c r="IN180"/>
      <c r="IO180"/>
      <c r="IP180"/>
      <c r="IQ180" s="73"/>
      <c r="IR180" s="128"/>
      <c r="IS180" s="129">
        <v>23</v>
      </c>
      <c r="IT180" s="73">
        <v>36</v>
      </c>
      <c r="IU180" s="73">
        <f t="shared" si="252"/>
        <v>3</v>
      </c>
      <c r="IV180" s="130"/>
      <c r="IX180" s="75">
        <v>4</v>
      </c>
      <c r="IY180" s="76">
        <v>178</v>
      </c>
      <c r="IZ180" s="75">
        <v>23</v>
      </c>
      <c r="JA180" s="77">
        <f>(IZ180*1.2)*(Prices!$B$5/32)</f>
        <v>34.5</v>
      </c>
      <c r="JB180" s="82">
        <f>(IZ180*1.3)*(Prices!$B$4/32)</f>
        <v>74.75</v>
      </c>
      <c r="JC180" s="82">
        <f>(IW180*Prices!$B$2)+(IX180*Prices!$B$3)</f>
        <v>16.2</v>
      </c>
      <c r="JD180" s="79">
        <f>IV180*Prices!$B$9</f>
        <v>0</v>
      </c>
      <c r="JE180" s="80">
        <f t="shared" si="254"/>
        <v>303.45</v>
      </c>
      <c r="JF180" s="80">
        <f>IV180*Prices!$B$10</f>
        <v>0</v>
      </c>
      <c r="JG180" s="80">
        <f t="shared" si="255"/>
        <v>303.45</v>
      </c>
      <c r="JH180" s="80">
        <f>IV180*Prices!$B$11</f>
        <v>0</v>
      </c>
      <c r="JI180" s="80">
        <f t="shared" si="256"/>
        <v>303.45</v>
      </c>
      <c r="JJ180" s="80">
        <f>IV180*Prices!$B$12</f>
        <v>0</v>
      </c>
      <c r="JK180" s="80">
        <f t="shared" si="257"/>
        <v>303.45</v>
      </c>
      <c r="JL180" s="80">
        <f>IV180*Prices!$B$13</f>
        <v>0</v>
      </c>
      <c r="JM180" s="80">
        <f t="shared" si="258"/>
        <v>303.45</v>
      </c>
      <c r="JN180" s="80">
        <f>IV180*Prices!$B$14</f>
        <v>0</v>
      </c>
      <c r="JO180" s="80">
        <f t="shared" si="259"/>
        <v>303.45</v>
      </c>
      <c r="JP180" s="80">
        <f>IV180*Prices!$B$15</f>
        <v>0</v>
      </c>
      <c r="JQ180" s="80">
        <f t="shared" si="260"/>
        <v>303.45</v>
      </c>
      <c r="JR180" s="80">
        <f>IV180*Prices!$B$16</f>
        <v>0</v>
      </c>
      <c r="JS180" s="80">
        <f t="shared" si="261"/>
        <v>303.45</v>
      </c>
      <c r="JT180" s="80">
        <f>IV180*Prices!$B$17</f>
        <v>0</v>
      </c>
      <c r="JU180" s="80"/>
      <c r="JV180" s="80"/>
      <c r="JW180" s="80"/>
      <c r="JX180" s="80"/>
      <c r="JY180" s="80"/>
      <c r="JZ180" s="80"/>
      <c r="KA180" s="80"/>
      <c r="KB180" s="80"/>
      <c r="KC180" s="80"/>
      <c r="KD180" s="80"/>
      <c r="KE180" s="80"/>
      <c r="KF180" s="80"/>
      <c r="KG180" s="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 s="197">
        <v>0</v>
      </c>
      <c r="LB180" s="200">
        <v>0</v>
      </c>
      <c r="LC180" s="82">
        <f>(44+(cabinets_db!IR180*2-2))*0.58</f>
        <v>24.36</v>
      </c>
      <c r="LD180" s="82">
        <f>(44+(cabinets_db!IR180*2-2))*0.77</f>
        <v>32.340000000000003</v>
      </c>
      <c r="LE180" s="82">
        <f>3*(cabinets_db!IR180*22/144)</f>
        <v>0</v>
      </c>
      <c r="LF180" s="82">
        <f t="shared" si="262"/>
        <v>24.36</v>
      </c>
      <c r="LG180" s="80">
        <f t="shared" si="263"/>
        <v>32.340000000000003</v>
      </c>
      <c r="LH180" s="234">
        <f t="shared" si="264"/>
        <v>0</v>
      </c>
      <c r="LI180" s="73"/>
      <c r="LJ180" s="128"/>
      <c r="LK180" s="129">
        <v>23</v>
      </c>
      <c r="LL180" s="73">
        <v>36</v>
      </c>
      <c r="LM180" s="73">
        <f t="shared" si="265"/>
        <v>3</v>
      </c>
      <c r="LN180" s="130"/>
      <c r="LP180" s="75">
        <v>4</v>
      </c>
      <c r="LQ180" s="76">
        <v>178</v>
      </c>
      <c r="LR180" s="75">
        <v>23</v>
      </c>
      <c r="LS180" s="77">
        <f>(LR180*1.2)*(Prices!$B$5/32)</f>
        <v>34.5</v>
      </c>
      <c r="LT180" s="82">
        <f>(LR180*1.3)*(Prices!$C$4/32)</f>
        <v>59.800000000000004</v>
      </c>
      <c r="LU180" s="82">
        <f>(LO180*Prices!$B$2)+(LP180*Prices!$B$3)</f>
        <v>16.2</v>
      </c>
      <c r="LV180" s="79">
        <f>LN180*Prices!$B$9</f>
        <v>0</v>
      </c>
      <c r="LW180" s="80">
        <f t="shared" si="267"/>
        <v>288.5</v>
      </c>
      <c r="LX180" s="80">
        <f>LN180*Prices!$B$10</f>
        <v>0</v>
      </c>
      <c r="LY180" s="80">
        <f t="shared" si="268"/>
        <v>288.5</v>
      </c>
      <c r="LZ180" s="80">
        <f>LN180*Prices!$B$11</f>
        <v>0</v>
      </c>
      <c r="MA180" s="80">
        <f t="shared" si="269"/>
        <v>288.5</v>
      </c>
      <c r="MB180" s="80">
        <f>LN180*Prices!$B$12</f>
        <v>0</v>
      </c>
      <c r="MC180" s="80">
        <f t="shared" si="270"/>
        <v>288.5</v>
      </c>
      <c r="MD180" s="80">
        <f>LN180*Prices!$B$13</f>
        <v>0</v>
      </c>
      <c r="ME180" s="80">
        <f t="shared" si="271"/>
        <v>288.5</v>
      </c>
      <c r="MF180" s="80">
        <f>LN180*Prices!$B$14</f>
        <v>0</v>
      </c>
      <c r="MG180" s="80">
        <f t="shared" si="272"/>
        <v>288.5</v>
      </c>
      <c r="MH180" s="80">
        <f>LN180*Prices!$B$15</f>
        <v>0</v>
      </c>
      <c r="MI180" s="80">
        <f t="shared" si="273"/>
        <v>288.5</v>
      </c>
      <c r="MJ180" s="80">
        <f>LN180*Prices!$B$16</f>
        <v>0</v>
      </c>
      <c r="MK180" s="80">
        <f t="shared" si="274"/>
        <v>288.5</v>
      </c>
      <c r="ML180" s="80">
        <f>LN180*Prices!$B$17</f>
        <v>0</v>
      </c>
      <c r="MM180" s="80"/>
      <c r="MN180" s="80"/>
      <c r="MO180" s="80"/>
      <c r="MP180" s="80"/>
      <c r="MQ180" s="80"/>
      <c r="MR180" s="80"/>
      <c r="MS180" s="80"/>
      <c r="MT180" s="80"/>
      <c r="MU180" s="80"/>
      <c r="MV180" s="80"/>
      <c r="MW180" s="80"/>
      <c r="MX180" s="80"/>
      <c r="MY180" s="80"/>
      <c r="MZ180" s="80"/>
      <c r="NA180" s="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</row>
    <row r="181" spans="1:449" ht="18" customHeight="1" thickBot="1" x14ac:dyDescent="0.3">
      <c r="A181" s="350"/>
      <c r="B181" s="346"/>
      <c r="C181" s="347"/>
      <c r="D181" s="279"/>
      <c r="E181" s="366"/>
      <c r="F181" s="351"/>
      <c r="G181" s="320"/>
      <c r="H181" s="136"/>
      <c r="I181" s="135"/>
      <c r="J181" s="136"/>
      <c r="K181" s="135"/>
      <c r="L181" s="136"/>
      <c r="M181" s="135"/>
      <c r="N181" s="136"/>
      <c r="O181" s="135"/>
      <c r="P181" s="136"/>
      <c r="Q181" s="135"/>
      <c r="R181" s="136"/>
      <c r="S181" s="135"/>
      <c r="T181" s="136"/>
      <c r="U181" s="135"/>
      <c r="V181" s="136"/>
      <c r="W181" s="137"/>
      <c r="X181" s="137"/>
      <c r="Y181" s="137"/>
      <c r="Z181" s="137"/>
      <c r="AA181" s="137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8"/>
      <c r="AW181" s="136"/>
      <c r="AX181" s="136"/>
      <c r="AY181" s="136"/>
      <c r="AZ181" s="136"/>
      <c r="BA181" s="136"/>
      <c r="BB181" s="136"/>
      <c r="BC181" s="136"/>
      <c r="BD181" s="136"/>
      <c r="BE181" s="136"/>
      <c r="BF181" s="136"/>
      <c r="BG181" s="136"/>
      <c r="BH181" s="136"/>
      <c r="BI181" s="136"/>
      <c r="BJ181" s="136"/>
      <c r="BK181" s="136"/>
      <c r="BL181" s="138"/>
      <c r="BU181" s="135"/>
      <c r="BV181" s="136"/>
      <c r="BW181" s="135"/>
      <c r="BX181" s="136"/>
      <c r="BY181" s="135"/>
      <c r="BZ181" s="136"/>
      <c r="CA181" s="135"/>
      <c r="CB181" s="136"/>
      <c r="CC181" s="135"/>
      <c r="CD181" s="136"/>
      <c r="CE181" s="135"/>
      <c r="CF181" s="136"/>
      <c r="CG181" s="135"/>
      <c r="CH181" s="136"/>
      <c r="CI181" s="135"/>
      <c r="CJ181" s="136"/>
      <c r="CK181" s="137"/>
      <c r="CL181" s="137"/>
      <c r="CM181" s="137"/>
      <c r="CN181" s="137"/>
      <c r="CO181" s="137"/>
      <c r="CP181" s="136"/>
      <c r="CQ181" s="136"/>
      <c r="CR181" s="136"/>
      <c r="CS181" s="136"/>
      <c r="CT181" s="136"/>
      <c r="CU181" s="136"/>
      <c r="CV181" s="136"/>
      <c r="CW181" s="136"/>
      <c r="CX181" s="136"/>
      <c r="CY181" s="136"/>
      <c r="CZ181" s="136"/>
      <c r="DA181" s="136"/>
      <c r="DB181" s="136"/>
      <c r="DC181" s="136"/>
      <c r="DD181" s="136"/>
      <c r="DE181" s="138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8"/>
      <c r="EP181" s="73"/>
      <c r="EQ181" s="128"/>
      <c r="ER181" s="129"/>
      <c r="ES181" s="73"/>
      <c r="ET181" s="73"/>
      <c r="EU181" s="130"/>
      <c r="EV181" s="55"/>
      <c r="EZ181" s="77"/>
      <c r="FC181" s="79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/>
      <c r="GJ181"/>
      <c r="GK181"/>
      <c r="GL181"/>
      <c r="GM181"/>
      <c r="GN181"/>
      <c r="GO181"/>
      <c r="GP181" s="73"/>
      <c r="GQ181" s="128"/>
      <c r="GR181" s="129"/>
      <c r="GS181" s="73"/>
      <c r="GT181" s="73"/>
      <c r="GU181" s="130"/>
      <c r="GW181" s="75"/>
      <c r="GX181" s="76"/>
      <c r="GZ181" s="77"/>
      <c r="HA181" s="82"/>
      <c r="HB181" s="82"/>
      <c r="HC181" s="79"/>
      <c r="HD181" s="80"/>
      <c r="HE181" s="80"/>
      <c r="HF181" s="80"/>
      <c r="HG181" s="80"/>
      <c r="HH181" s="80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80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80"/>
      <c r="II181"/>
      <c r="IJ181"/>
      <c r="IK181"/>
      <c r="IL181"/>
      <c r="IM181"/>
      <c r="IN181"/>
      <c r="IO181"/>
      <c r="IP181"/>
      <c r="IQ181" s="73"/>
      <c r="IR181" s="128"/>
      <c r="IS181" s="129"/>
      <c r="IT181" s="73"/>
      <c r="IU181" s="73"/>
      <c r="IV181" s="130"/>
      <c r="IX181" s="75"/>
      <c r="IY181" s="76"/>
      <c r="IZ181" s="75"/>
      <c r="JA181" s="77"/>
      <c r="JB181" s="82"/>
      <c r="JC181" s="82"/>
      <c r="JD181" s="79"/>
      <c r="JE181" s="80"/>
      <c r="JF181" s="80"/>
      <c r="JG181" s="80"/>
      <c r="JH181" s="80"/>
      <c r="JI181" s="80"/>
      <c r="JJ181" s="80"/>
      <c r="JK181" s="80"/>
      <c r="JL181" s="80"/>
      <c r="JM181" s="80"/>
      <c r="JN181" s="80"/>
      <c r="JO181" s="80"/>
      <c r="JP181" s="80"/>
      <c r="JQ181" s="80"/>
      <c r="JR181" s="80"/>
      <c r="JS181" s="80"/>
      <c r="JT181" s="80"/>
      <c r="JU181" s="80"/>
      <c r="JV181" s="80"/>
      <c r="JW181" s="80"/>
      <c r="JX181" s="80"/>
      <c r="JY181" s="80"/>
      <c r="JZ181" s="80"/>
      <c r="KA181" s="80"/>
      <c r="KB181" s="80"/>
      <c r="KC181" s="80"/>
      <c r="KD181" s="80"/>
      <c r="KE181" s="80"/>
      <c r="KF181" s="80"/>
      <c r="KG181" s="80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F181" s="82"/>
      <c r="LG181" s="80"/>
      <c r="LH181" s="234"/>
      <c r="LI181" s="73"/>
      <c r="LJ181" s="128"/>
      <c r="LK181" s="129"/>
      <c r="LL181" s="73"/>
      <c r="LM181" s="73"/>
      <c r="LN181" s="130"/>
      <c r="LP181" s="75"/>
      <c r="LQ181" s="76"/>
      <c r="LR181" s="75"/>
      <c r="LS181" s="77"/>
      <c r="LT181" s="82"/>
      <c r="LU181" s="82"/>
      <c r="LV181" s="79"/>
      <c r="LW181" s="80"/>
      <c r="LX181" s="80"/>
      <c r="LY181" s="80"/>
      <c r="LZ181" s="80"/>
      <c r="MA181" s="80"/>
      <c r="MB181" s="80"/>
      <c r="MC181" s="80"/>
      <c r="MD181" s="80"/>
      <c r="ME181" s="80"/>
      <c r="MF181" s="80"/>
      <c r="MG181" s="80"/>
      <c r="MH181" s="80"/>
      <c r="MI181" s="80"/>
      <c r="MJ181" s="80"/>
      <c r="MK181" s="80"/>
      <c r="ML181" s="80"/>
      <c r="MM181" s="80"/>
      <c r="MN181" s="80"/>
      <c r="MO181" s="80"/>
      <c r="MP181" s="80"/>
      <c r="MQ181" s="80"/>
      <c r="MR181" s="80"/>
      <c r="MS181" s="80"/>
      <c r="MT181" s="80"/>
      <c r="MU181" s="80"/>
      <c r="MV181" s="80"/>
      <c r="MW181" s="80"/>
      <c r="MX181" s="80"/>
      <c r="MY181" s="80"/>
      <c r="MZ181" s="80"/>
      <c r="NA181" s="80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</row>
    <row r="182" spans="1:449" ht="18" customHeight="1" x14ac:dyDescent="0.25">
      <c r="A182" s="118" t="s">
        <v>294</v>
      </c>
      <c r="B182" s="119" t="s">
        <v>268</v>
      </c>
      <c r="C182" s="120" t="str">
        <f t="shared" si="275"/>
        <v>Wall &amp; Tall Cab: 1 Glass Door 30H (Door 31 1/2") (9" to 12")</v>
      </c>
      <c r="D182" s="121" t="s">
        <v>295</v>
      </c>
      <c r="E182" s="122" t="s">
        <v>95</v>
      </c>
      <c r="F182" s="321" t="s">
        <v>294</v>
      </c>
      <c r="G182" s="320" t="s">
        <v>296</v>
      </c>
      <c r="H182" s="135" t="str">
        <f t="shared" si="276"/>
        <v>n/a</v>
      </c>
      <c r="I182" s="135" t="s">
        <v>296</v>
      </c>
      <c r="J182" s="135" t="str">
        <f t="shared" si="168"/>
        <v>n/a</v>
      </c>
      <c r="K182" s="135" t="s">
        <v>296</v>
      </c>
      <c r="L182" s="135" t="str">
        <f t="shared" si="169"/>
        <v>n/a</v>
      </c>
      <c r="M182" s="135" t="s">
        <v>296</v>
      </c>
      <c r="N182" s="135" t="str">
        <f t="shared" si="170"/>
        <v>n/a</v>
      </c>
      <c r="O182" s="135" t="s">
        <v>296</v>
      </c>
      <c r="P182" s="135" t="str">
        <f t="shared" si="171"/>
        <v>n/a</v>
      </c>
      <c r="Q182" s="135" t="s">
        <v>296</v>
      </c>
      <c r="R182" s="135" t="str">
        <f t="shared" si="172"/>
        <v>n/a</v>
      </c>
      <c r="S182" s="135">
        <f>ROUND(cabinets_db!FP182/Prices!$B$27,0)</f>
        <v>320</v>
      </c>
      <c r="T182" s="136">
        <f t="shared" si="173"/>
        <v>320</v>
      </c>
      <c r="U182" s="135">
        <f>ROUND(cabinets_db!FR182/Prices!$B$27,0)</f>
        <v>361</v>
      </c>
      <c r="V182" s="136">
        <f t="shared" si="174"/>
        <v>361</v>
      </c>
      <c r="W182" s="137"/>
      <c r="X182" s="137"/>
      <c r="Y182" s="137"/>
      <c r="Z182" s="137"/>
      <c r="AA182" s="137"/>
      <c r="AB182" s="135" t="s">
        <v>296</v>
      </c>
      <c r="AC182" s="135" t="s">
        <v>296</v>
      </c>
      <c r="AD182" s="135" t="s">
        <v>296</v>
      </c>
      <c r="AE182" s="135" t="s">
        <v>296</v>
      </c>
      <c r="AF182" s="135" t="s">
        <v>296</v>
      </c>
      <c r="AG182" s="135" t="s">
        <v>296</v>
      </c>
      <c r="AH182" s="135" t="s">
        <v>296</v>
      </c>
      <c r="AI182" s="135" t="s">
        <v>296</v>
      </c>
      <c r="AJ182" s="135" t="s">
        <v>296</v>
      </c>
      <c r="AK182" s="135" t="s">
        <v>296</v>
      </c>
      <c r="AL182" s="135" t="s">
        <v>296</v>
      </c>
      <c r="AM182" s="135" t="s">
        <v>296</v>
      </c>
      <c r="AN182" s="136">
        <f>ROUND(cabinets_db!HP182/Prices!$B$27,0)</f>
        <v>303</v>
      </c>
      <c r="AO182" s="136">
        <f t="shared" si="181"/>
        <v>303</v>
      </c>
      <c r="AP182" s="136">
        <f>ROUND(cabinets_db!HR182/Prices!$B$27,0)</f>
        <v>345</v>
      </c>
      <c r="AQ182" s="138">
        <f t="shared" si="182"/>
        <v>345</v>
      </c>
      <c r="AW182" s="136" t="str">
        <f t="shared" si="183"/>
        <v>n/a</v>
      </c>
      <c r="AX182" s="136" t="str">
        <f t="shared" si="184"/>
        <v>n/a</v>
      </c>
      <c r="AY182" s="136" t="str">
        <f t="shared" si="185"/>
        <v>n/a</v>
      </c>
      <c r="AZ182" s="136" t="str">
        <f t="shared" si="186"/>
        <v>n/a</v>
      </c>
      <c r="BA182" s="136" t="str">
        <f t="shared" si="187"/>
        <v>n/a</v>
      </c>
      <c r="BB182" s="136" t="str">
        <f t="shared" si="188"/>
        <v>n/a</v>
      </c>
      <c r="BC182" s="136" t="str">
        <f t="shared" si="189"/>
        <v>n/a</v>
      </c>
      <c r="BD182" s="136" t="str">
        <f t="shared" si="190"/>
        <v>n/a</v>
      </c>
      <c r="BE182" s="136" t="str">
        <f t="shared" si="191"/>
        <v>n/a</v>
      </c>
      <c r="BF182" s="136" t="str">
        <f t="shared" si="192"/>
        <v>n/a</v>
      </c>
      <c r="BG182" s="136" t="str">
        <f t="shared" si="193"/>
        <v>n/a</v>
      </c>
      <c r="BH182" s="136" t="str">
        <f t="shared" si="194"/>
        <v>n/a</v>
      </c>
      <c r="BI182" s="136">
        <f t="shared" si="195"/>
        <v>303</v>
      </c>
      <c r="BJ182" s="136">
        <f t="shared" si="196"/>
        <v>303</v>
      </c>
      <c r="BK182" s="136">
        <f t="shared" si="197"/>
        <v>345</v>
      </c>
      <c r="BL182" s="138">
        <f t="shared" si="198"/>
        <v>345</v>
      </c>
      <c r="BU182" s="135" t="s">
        <v>296</v>
      </c>
      <c r="BV182" s="135" t="str">
        <f t="shared" si="277"/>
        <v>n/a</v>
      </c>
      <c r="BW182" s="135" t="s">
        <v>296</v>
      </c>
      <c r="BX182" s="135" t="str">
        <f t="shared" si="199"/>
        <v>n/a</v>
      </c>
      <c r="BY182" s="135" t="s">
        <v>296</v>
      </c>
      <c r="BZ182" s="135" t="str">
        <f t="shared" si="200"/>
        <v>n/a</v>
      </c>
      <c r="CA182" s="135" t="s">
        <v>296</v>
      </c>
      <c r="CB182" s="135" t="str">
        <f t="shared" si="201"/>
        <v>n/a</v>
      </c>
      <c r="CC182" s="135" t="s">
        <v>296</v>
      </c>
      <c r="CD182" s="135" t="str">
        <f t="shared" si="202"/>
        <v>n/a</v>
      </c>
      <c r="CE182" s="135" t="s">
        <v>296</v>
      </c>
      <c r="CF182" s="135" t="str">
        <f t="shared" si="203"/>
        <v>n/a</v>
      </c>
      <c r="CG182" s="135">
        <f>ROUND(cabinets_db!JQ182/Prices!$B$27,0)</f>
        <v>320</v>
      </c>
      <c r="CH182" s="136">
        <f t="shared" si="204"/>
        <v>320</v>
      </c>
      <c r="CI182" s="135">
        <f>ROUND(cabinets_db!JS182/Prices!$B$27,0)</f>
        <v>361</v>
      </c>
      <c r="CJ182" s="136">
        <f t="shared" si="205"/>
        <v>361</v>
      </c>
      <c r="CK182" s="137"/>
      <c r="CL182" s="137"/>
      <c r="CM182" s="137"/>
      <c r="CN182" s="137"/>
      <c r="CO182" s="137"/>
      <c r="CP182" s="135" t="s">
        <v>296</v>
      </c>
      <c r="CQ182" s="135" t="s">
        <v>296</v>
      </c>
      <c r="CR182" s="135" t="s">
        <v>296</v>
      </c>
      <c r="CS182" s="135" t="s">
        <v>296</v>
      </c>
      <c r="CT182" s="135" t="s">
        <v>296</v>
      </c>
      <c r="CU182" s="135" t="s">
        <v>296</v>
      </c>
      <c r="CV182" s="135" t="s">
        <v>296</v>
      </c>
      <c r="CW182" s="135" t="s">
        <v>296</v>
      </c>
      <c r="CX182" s="135" t="s">
        <v>296</v>
      </c>
      <c r="CY182" s="135" t="s">
        <v>296</v>
      </c>
      <c r="CZ182" s="135" t="s">
        <v>296</v>
      </c>
      <c r="DA182" s="135" t="s">
        <v>296</v>
      </c>
      <c r="DB182" s="136">
        <f>ROUND(cabinets_db!MI182/Prices!$B$27,0)</f>
        <v>303</v>
      </c>
      <c r="DC182" s="136">
        <f t="shared" si="211"/>
        <v>303</v>
      </c>
      <c r="DD182" s="136">
        <f>ROUND(cabinets_db!MK182/Prices!$B$27,0)</f>
        <v>345</v>
      </c>
      <c r="DE182" s="138">
        <f t="shared" si="212"/>
        <v>345</v>
      </c>
      <c r="DK182" s="136" t="str">
        <f t="shared" si="213"/>
        <v>n/a</v>
      </c>
      <c r="DL182" s="136" t="str">
        <f t="shared" si="214"/>
        <v>n/a</v>
      </c>
      <c r="DM182" s="136" t="str">
        <f t="shared" si="215"/>
        <v>n/a</v>
      </c>
      <c r="DN182" s="136" t="str">
        <f t="shared" si="216"/>
        <v>n/a</v>
      </c>
      <c r="DO182" s="136" t="str">
        <f t="shared" si="217"/>
        <v>n/a</v>
      </c>
      <c r="DP182" s="136" t="str">
        <f t="shared" si="218"/>
        <v>n/a</v>
      </c>
      <c r="DQ182" s="136" t="str">
        <f t="shared" si="219"/>
        <v>n/a</v>
      </c>
      <c r="DR182" s="136" t="str">
        <f t="shared" si="220"/>
        <v>n/a</v>
      </c>
      <c r="DS182" s="136" t="str">
        <f t="shared" si="221"/>
        <v>n/a</v>
      </c>
      <c r="DT182" s="136" t="str">
        <f t="shared" si="222"/>
        <v>n/a</v>
      </c>
      <c r="DU182" s="136" t="str">
        <f t="shared" si="223"/>
        <v>n/a</v>
      </c>
      <c r="DV182" s="136" t="str">
        <f t="shared" si="224"/>
        <v>n/a</v>
      </c>
      <c r="DW182" s="136">
        <f t="shared" si="225"/>
        <v>303</v>
      </c>
      <c r="DX182" s="136">
        <f t="shared" si="226"/>
        <v>303</v>
      </c>
      <c r="DY182" s="136">
        <f t="shared" si="227"/>
        <v>345</v>
      </c>
      <c r="DZ182" s="138">
        <f t="shared" si="228"/>
        <v>345</v>
      </c>
      <c r="EP182" s="73"/>
      <c r="EQ182" s="128"/>
      <c r="ER182" s="129">
        <v>10.5</v>
      </c>
      <c r="ES182" s="73">
        <v>12</v>
      </c>
      <c r="ET182" s="73">
        <f t="shared" si="230"/>
        <v>1</v>
      </c>
      <c r="EU182" s="130">
        <f t="shared" ref="EU182:EU192" si="279">ES182*30/144</f>
        <v>2.5</v>
      </c>
      <c r="EW182" s="75">
        <v>2</v>
      </c>
      <c r="EX182" s="76">
        <f t="shared" ref="EX182:EX192" si="280">EU182*13</f>
        <v>32.5</v>
      </c>
      <c r="EY182" s="75">
        <v>10.5</v>
      </c>
      <c r="EZ182" s="77">
        <f>(EY182*1.2)*(Prices!$B$5/32)</f>
        <v>15.75</v>
      </c>
      <c r="FA182" s="82">
        <f>(EY182*1.3)*(Prices!$B$4/32)</f>
        <v>34.125</v>
      </c>
      <c r="FB182" s="82">
        <f>(EV182*Prices!$B$2)+(EW182*Prices!$B$3)</f>
        <v>8.1</v>
      </c>
      <c r="FC182" s="79">
        <f>EU182*Prices!$B$9</f>
        <v>15</v>
      </c>
      <c r="FD182" s="80">
        <f t="shared" si="232"/>
        <v>105.47499999999999</v>
      </c>
      <c r="FE182" s="80">
        <f>EU182*Prices!$B$10</f>
        <v>22.5</v>
      </c>
      <c r="FF182" s="80">
        <f t="shared" si="233"/>
        <v>112.97499999999999</v>
      </c>
      <c r="FG182" s="80">
        <f>EU182*Prices!$B$11</f>
        <v>25</v>
      </c>
      <c r="FH182" s="80">
        <f t="shared" si="234"/>
        <v>115.47499999999999</v>
      </c>
      <c r="FI182" s="80">
        <f>EU182*Prices!$B$12</f>
        <v>30</v>
      </c>
      <c r="FJ182" s="80">
        <f t="shared" si="235"/>
        <v>120.47499999999999</v>
      </c>
      <c r="FK182" s="80">
        <f>EU182*Prices!$B$13</f>
        <v>32.5</v>
      </c>
      <c r="FL182" s="80">
        <f t="shared" si="236"/>
        <v>122.97499999999999</v>
      </c>
      <c r="FM182" s="80">
        <f>EU182*Prices!$B$14</f>
        <v>38.75</v>
      </c>
      <c r="FN182" s="80">
        <f t="shared" si="237"/>
        <v>129.22499999999999</v>
      </c>
      <c r="FO182" s="80">
        <f>EU182*Prices!$B$15</f>
        <v>43.75</v>
      </c>
      <c r="FP182" s="80">
        <f t="shared" si="238"/>
        <v>134.22499999999999</v>
      </c>
      <c r="FQ182" s="80">
        <f>EU182*Prices!$B$16</f>
        <v>61.25</v>
      </c>
      <c r="FR182" s="80">
        <f t="shared" si="239"/>
        <v>151.72499999999999</v>
      </c>
      <c r="FS182" s="80">
        <f>EU182*Prices!$B$17</f>
        <v>0</v>
      </c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0"/>
      <c r="GF182" s="80"/>
      <c r="GG182" s="80"/>
      <c r="GH182" s="80"/>
      <c r="GI182"/>
      <c r="GJ182"/>
      <c r="GK182"/>
      <c r="GL182"/>
      <c r="GM182"/>
      <c r="GN182"/>
      <c r="GO182"/>
      <c r="GP182" s="73"/>
      <c r="GQ182" s="128"/>
      <c r="GR182" s="129">
        <v>10.5</v>
      </c>
      <c r="GS182" s="73">
        <v>12</v>
      </c>
      <c r="GT182" s="73">
        <f t="shared" si="241"/>
        <v>1</v>
      </c>
      <c r="GU182" s="130">
        <f t="shared" ref="GU182:GU192" si="281">GS182*30/144</f>
        <v>2.5</v>
      </c>
      <c r="GV182" s="75"/>
      <c r="GW182" s="75">
        <v>2</v>
      </c>
      <c r="GX182" s="76">
        <f t="shared" ref="GX182:GX192" si="282">GU182*13</f>
        <v>32.5</v>
      </c>
      <c r="GY182" s="75">
        <v>10.5</v>
      </c>
      <c r="GZ182" s="77">
        <f>(GY182*1.2)*(Prices!$B$5/32)</f>
        <v>15.75</v>
      </c>
      <c r="HA182" s="82">
        <f>(GY182*1.3)*(Prices!$C$4/32)</f>
        <v>27.3</v>
      </c>
      <c r="HB182" s="82">
        <f>(GV182*Prices!$B$2)+(GW182*Prices!$B$3)</f>
        <v>8.1</v>
      </c>
      <c r="HC182" s="79">
        <f>GU182*Prices!$B$9</f>
        <v>15</v>
      </c>
      <c r="HD182" s="80">
        <f t="shared" si="243"/>
        <v>98.65</v>
      </c>
      <c r="HE182" s="80">
        <f>GU182*Prices!$B$10</f>
        <v>22.5</v>
      </c>
      <c r="HF182" s="80">
        <f t="shared" si="244"/>
        <v>106.15</v>
      </c>
      <c r="HG182" s="80">
        <f>GU182*Prices!$B$11</f>
        <v>25</v>
      </c>
      <c r="HH182" s="80">
        <f t="shared" si="245"/>
        <v>108.65</v>
      </c>
      <c r="HI182" s="80">
        <f>GU182*Prices!$B$12</f>
        <v>30</v>
      </c>
      <c r="HJ182" s="80">
        <f t="shared" si="246"/>
        <v>113.65</v>
      </c>
      <c r="HK182" s="80">
        <f>GU182*Prices!$B$13</f>
        <v>32.5</v>
      </c>
      <c r="HL182" s="80">
        <f t="shared" si="247"/>
        <v>116.15</v>
      </c>
      <c r="HM182" s="80">
        <f>GU182*Prices!$B$14</f>
        <v>38.75</v>
      </c>
      <c r="HN182" s="80">
        <f t="shared" si="248"/>
        <v>122.4</v>
      </c>
      <c r="HO182" s="80">
        <f>GU182*Prices!$B$15</f>
        <v>43.75</v>
      </c>
      <c r="HP182" s="80">
        <f t="shared" si="249"/>
        <v>127.4</v>
      </c>
      <c r="HQ182" s="80">
        <f>GU182*Prices!$B$16</f>
        <v>61.25</v>
      </c>
      <c r="HR182" s="80">
        <f t="shared" si="250"/>
        <v>144.89999999999998</v>
      </c>
      <c r="HS182" s="80">
        <f>GU182*Prices!$B$17</f>
        <v>0</v>
      </c>
      <c r="HT182" s="80"/>
      <c r="HU182" s="80"/>
      <c r="HV182" s="80"/>
      <c r="HW182" s="80"/>
      <c r="HX182" s="80"/>
      <c r="HY182" s="80"/>
      <c r="HZ182" s="80"/>
      <c r="IA182" s="80"/>
      <c r="IB182" s="80"/>
      <c r="IC182" s="80"/>
      <c r="ID182" s="80"/>
      <c r="IE182" s="80"/>
      <c r="IF182" s="80"/>
      <c r="IG182" s="80"/>
      <c r="IH182" s="80"/>
      <c r="II182"/>
      <c r="IJ182"/>
      <c r="IK182"/>
      <c r="IL182"/>
      <c r="IM182"/>
      <c r="IN182"/>
      <c r="IO182"/>
      <c r="IP182"/>
      <c r="IQ182" s="73"/>
      <c r="IR182" s="128"/>
      <c r="IS182" s="129">
        <v>10.5</v>
      </c>
      <c r="IT182" s="73">
        <v>12</v>
      </c>
      <c r="IU182" s="73">
        <f t="shared" si="252"/>
        <v>1</v>
      </c>
      <c r="IV182" s="130">
        <f t="shared" ref="IV182:IV192" si="283">IT182*30/144</f>
        <v>2.5</v>
      </c>
      <c r="IW182" s="75"/>
      <c r="IX182" s="75">
        <v>2</v>
      </c>
      <c r="IY182" s="76">
        <f t="shared" ref="IY182:IY192" si="284">IV182*13</f>
        <v>32.5</v>
      </c>
      <c r="IZ182" s="75">
        <v>10.5</v>
      </c>
      <c r="JA182" s="77">
        <f>(IZ182*1.2)*(Prices!$B$5/32)</f>
        <v>15.75</v>
      </c>
      <c r="JB182" s="82">
        <f>(IZ182*1.3)*(Prices!$B$4/32)</f>
        <v>34.125</v>
      </c>
      <c r="JC182" s="82">
        <f>(IW182*Prices!$B$2)+(IX182*Prices!$B$3)</f>
        <v>8.1</v>
      </c>
      <c r="JD182" s="79">
        <f>IV182*Prices!$B$9</f>
        <v>15</v>
      </c>
      <c r="JE182" s="80">
        <f t="shared" si="254"/>
        <v>105.47499999999999</v>
      </c>
      <c r="JF182" s="80">
        <f>IV182*Prices!$B$10</f>
        <v>22.5</v>
      </c>
      <c r="JG182" s="80">
        <f t="shared" si="255"/>
        <v>112.97499999999999</v>
      </c>
      <c r="JH182" s="80">
        <f>IV182*Prices!$B$11</f>
        <v>25</v>
      </c>
      <c r="JI182" s="80">
        <f t="shared" si="256"/>
        <v>115.47499999999999</v>
      </c>
      <c r="JJ182" s="80">
        <f>IV182*Prices!$B$12</f>
        <v>30</v>
      </c>
      <c r="JK182" s="80">
        <f t="shared" si="257"/>
        <v>120.47499999999999</v>
      </c>
      <c r="JL182" s="80">
        <f>IV182*Prices!$B$13</f>
        <v>32.5</v>
      </c>
      <c r="JM182" s="80">
        <f t="shared" si="258"/>
        <v>122.97499999999999</v>
      </c>
      <c r="JN182" s="80">
        <f>IV182*Prices!$B$14</f>
        <v>38.75</v>
      </c>
      <c r="JO182" s="80">
        <f t="shared" si="259"/>
        <v>129.22499999999999</v>
      </c>
      <c r="JP182" s="80">
        <f>IV182*Prices!$B$15</f>
        <v>43.75</v>
      </c>
      <c r="JQ182" s="80">
        <f t="shared" si="260"/>
        <v>134.22499999999999</v>
      </c>
      <c r="JR182" s="80">
        <f>IV182*Prices!$B$16</f>
        <v>61.25</v>
      </c>
      <c r="JS182" s="80">
        <f t="shared" si="261"/>
        <v>151.72499999999999</v>
      </c>
      <c r="JT182" s="80">
        <f>IV182*Prices!$B$17</f>
        <v>0</v>
      </c>
      <c r="JU182" s="80"/>
      <c r="JV182" s="80"/>
      <c r="JW182" s="80"/>
      <c r="JX182" s="80"/>
      <c r="JY182" s="80"/>
      <c r="JZ182" s="80"/>
      <c r="KA182" s="80"/>
      <c r="KB182" s="80"/>
      <c r="KC182" s="80"/>
      <c r="KD182" s="80"/>
      <c r="KE182" s="80"/>
      <c r="KF182" s="80"/>
      <c r="KG182" s="80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 s="197">
        <v>0</v>
      </c>
      <c r="LB182" s="200">
        <v>0</v>
      </c>
      <c r="LC182" s="82">
        <f>(44+(cabinets_db!IR182*2-2))*0.58</f>
        <v>24.36</v>
      </c>
      <c r="LD182" s="82">
        <f>(44+(cabinets_db!IR182*2-2))*0.77</f>
        <v>32.340000000000003</v>
      </c>
      <c r="LE182" s="82">
        <f>3*(cabinets_db!IR182*22/144)</f>
        <v>0</v>
      </c>
      <c r="LF182" s="82">
        <f t="shared" si="262"/>
        <v>24.36</v>
      </c>
      <c r="LG182" s="80">
        <f t="shared" si="263"/>
        <v>32.340000000000003</v>
      </c>
      <c r="LH182" s="234">
        <f t="shared" si="264"/>
        <v>0</v>
      </c>
      <c r="LI182" s="73"/>
      <c r="LJ182" s="128"/>
      <c r="LK182" s="129">
        <v>10.5</v>
      </c>
      <c r="LL182" s="73">
        <v>12</v>
      </c>
      <c r="LM182" s="73">
        <f t="shared" si="265"/>
        <v>1</v>
      </c>
      <c r="LN182" s="130">
        <f t="shared" ref="LN182:LN192" si="285">LL182*30/144</f>
        <v>2.5</v>
      </c>
      <c r="LO182" s="75"/>
      <c r="LP182" s="75">
        <v>2</v>
      </c>
      <c r="LQ182" s="76">
        <f t="shared" ref="LQ182:LQ192" si="286">LN182*13</f>
        <v>32.5</v>
      </c>
      <c r="LR182" s="75">
        <v>10.5</v>
      </c>
      <c r="LS182" s="77">
        <f>(LR182*1.2)*(Prices!$B$5/32)</f>
        <v>15.75</v>
      </c>
      <c r="LT182" s="82">
        <f>(LR182*1.3)*(Prices!$C$4/32)</f>
        <v>27.3</v>
      </c>
      <c r="LU182" s="82">
        <f>(LO182*Prices!$B$2)+(LP182*Prices!$B$3)</f>
        <v>8.1</v>
      </c>
      <c r="LV182" s="79">
        <f>LN182*Prices!$B$9</f>
        <v>15</v>
      </c>
      <c r="LW182" s="80">
        <f t="shared" si="267"/>
        <v>98.65</v>
      </c>
      <c r="LX182" s="80">
        <f>LN182*Prices!$B$10</f>
        <v>22.5</v>
      </c>
      <c r="LY182" s="80">
        <f t="shared" si="268"/>
        <v>106.15</v>
      </c>
      <c r="LZ182" s="80">
        <f>LN182*Prices!$B$11</f>
        <v>25</v>
      </c>
      <c r="MA182" s="80">
        <f t="shared" si="269"/>
        <v>108.65</v>
      </c>
      <c r="MB182" s="80">
        <f>LN182*Prices!$B$12</f>
        <v>30</v>
      </c>
      <c r="MC182" s="80">
        <f t="shared" si="270"/>
        <v>113.65</v>
      </c>
      <c r="MD182" s="80">
        <f>LN182*Prices!$B$13</f>
        <v>32.5</v>
      </c>
      <c r="ME182" s="80">
        <f t="shared" si="271"/>
        <v>116.15</v>
      </c>
      <c r="MF182" s="80">
        <f>LN182*Prices!$B$14</f>
        <v>38.75</v>
      </c>
      <c r="MG182" s="80">
        <f t="shared" si="272"/>
        <v>122.4</v>
      </c>
      <c r="MH182" s="80">
        <f>LN182*Prices!$B$15</f>
        <v>43.75</v>
      </c>
      <c r="MI182" s="80">
        <f t="shared" si="273"/>
        <v>127.4</v>
      </c>
      <c r="MJ182" s="80">
        <f>LN182*Prices!$B$16</f>
        <v>61.25</v>
      </c>
      <c r="MK182" s="80">
        <f t="shared" si="274"/>
        <v>144.89999999999998</v>
      </c>
      <c r="ML182" s="80">
        <f>LN182*Prices!$B$17</f>
        <v>0</v>
      </c>
      <c r="MM182" s="80"/>
      <c r="MN182" s="80"/>
      <c r="MO182" s="80"/>
      <c r="MP182" s="80"/>
      <c r="MQ182" s="80"/>
      <c r="MR182" s="80"/>
      <c r="MS182" s="80"/>
      <c r="MT182" s="80"/>
      <c r="MU182" s="80"/>
      <c r="MV182" s="80"/>
      <c r="MW182" s="80"/>
      <c r="MX182" s="80"/>
      <c r="MY182" s="80"/>
      <c r="MZ182" s="80"/>
      <c r="NA182" s="80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</row>
    <row r="183" spans="1:449" ht="18" customHeight="1" x14ac:dyDescent="0.25">
      <c r="A183" s="131" t="s">
        <v>297</v>
      </c>
      <c r="B183" s="132" t="s">
        <v>268</v>
      </c>
      <c r="C183" s="133" t="str">
        <f t="shared" si="275"/>
        <v>Wall &amp; Tall Cab: 1 Glass Door 30H (Door 31 1/2") (13" to 15")</v>
      </c>
      <c r="D183" s="70" t="s">
        <v>295</v>
      </c>
      <c r="E183" s="134" t="s">
        <v>97</v>
      </c>
      <c r="F183" s="322" t="s">
        <v>297</v>
      </c>
      <c r="G183" s="320" t="s">
        <v>296</v>
      </c>
      <c r="H183" s="135" t="str">
        <f t="shared" si="276"/>
        <v>n/a</v>
      </c>
      <c r="I183" s="135" t="s">
        <v>296</v>
      </c>
      <c r="J183" s="135" t="str">
        <f t="shared" si="168"/>
        <v>n/a</v>
      </c>
      <c r="K183" s="135" t="s">
        <v>296</v>
      </c>
      <c r="L183" s="135" t="str">
        <f t="shared" si="169"/>
        <v>n/a</v>
      </c>
      <c r="M183" s="135" t="s">
        <v>296</v>
      </c>
      <c r="N183" s="135" t="str">
        <f t="shared" si="170"/>
        <v>n/a</v>
      </c>
      <c r="O183" s="135" t="s">
        <v>296</v>
      </c>
      <c r="P183" s="135" t="str">
        <f t="shared" si="171"/>
        <v>n/a</v>
      </c>
      <c r="Q183" s="135" t="s">
        <v>296</v>
      </c>
      <c r="R183" s="135" t="str">
        <f t="shared" si="172"/>
        <v>n/a</v>
      </c>
      <c r="S183" s="135">
        <f>ROUND(cabinets_db!FP183/Prices!$B$27,0)</f>
        <v>382</v>
      </c>
      <c r="T183" s="136">
        <f t="shared" si="173"/>
        <v>382</v>
      </c>
      <c r="U183" s="135">
        <f>ROUND(cabinets_db!FR183/Prices!$B$27,0)</f>
        <v>434</v>
      </c>
      <c r="V183" s="136">
        <f t="shared" si="174"/>
        <v>434</v>
      </c>
      <c r="W183" s="137"/>
      <c r="X183" s="137"/>
      <c r="Y183" s="137"/>
      <c r="Z183" s="137"/>
      <c r="AA183" s="137"/>
      <c r="AB183" s="135" t="s">
        <v>296</v>
      </c>
      <c r="AC183" s="135" t="s">
        <v>296</v>
      </c>
      <c r="AD183" s="135" t="s">
        <v>296</v>
      </c>
      <c r="AE183" s="135" t="s">
        <v>296</v>
      </c>
      <c r="AF183" s="135" t="s">
        <v>296</v>
      </c>
      <c r="AG183" s="135" t="s">
        <v>296</v>
      </c>
      <c r="AH183" s="135" t="s">
        <v>296</v>
      </c>
      <c r="AI183" s="135" t="s">
        <v>296</v>
      </c>
      <c r="AJ183" s="135" t="s">
        <v>296</v>
      </c>
      <c r="AK183" s="135" t="s">
        <v>296</v>
      </c>
      <c r="AL183" s="135" t="s">
        <v>296</v>
      </c>
      <c r="AM183" s="135" t="s">
        <v>296</v>
      </c>
      <c r="AN183" s="136">
        <f>ROUND(cabinets_db!HP183/Prices!$B$27,0)</f>
        <v>363</v>
      </c>
      <c r="AO183" s="136">
        <f t="shared" si="181"/>
        <v>363</v>
      </c>
      <c r="AP183" s="136">
        <f>ROUND(cabinets_db!HR183/Prices!$B$27,0)</f>
        <v>415</v>
      </c>
      <c r="AQ183" s="138">
        <f t="shared" si="182"/>
        <v>415</v>
      </c>
      <c r="AW183" s="136" t="str">
        <f t="shared" si="183"/>
        <v>n/a</v>
      </c>
      <c r="AX183" s="136" t="str">
        <f t="shared" si="184"/>
        <v>n/a</v>
      </c>
      <c r="AY183" s="136" t="str">
        <f t="shared" si="185"/>
        <v>n/a</v>
      </c>
      <c r="AZ183" s="136" t="str">
        <f t="shared" si="186"/>
        <v>n/a</v>
      </c>
      <c r="BA183" s="136" t="str">
        <f t="shared" si="187"/>
        <v>n/a</v>
      </c>
      <c r="BB183" s="136" t="str">
        <f t="shared" si="188"/>
        <v>n/a</v>
      </c>
      <c r="BC183" s="136" t="str">
        <f t="shared" si="189"/>
        <v>n/a</v>
      </c>
      <c r="BD183" s="136" t="str">
        <f t="shared" si="190"/>
        <v>n/a</v>
      </c>
      <c r="BE183" s="136" t="str">
        <f t="shared" si="191"/>
        <v>n/a</v>
      </c>
      <c r="BF183" s="136" t="str">
        <f t="shared" si="192"/>
        <v>n/a</v>
      </c>
      <c r="BG183" s="136" t="str">
        <f t="shared" si="193"/>
        <v>n/a</v>
      </c>
      <c r="BH183" s="136" t="str">
        <f t="shared" si="194"/>
        <v>n/a</v>
      </c>
      <c r="BI183" s="136">
        <f t="shared" si="195"/>
        <v>363</v>
      </c>
      <c r="BJ183" s="136">
        <f t="shared" si="196"/>
        <v>363</v>
      </c>
      <c r="BK183" s="136">
        <f t="shared" si="197"/>
        <v>415</v>
      </c>
      <c r="BL183" s="138">
        <f t="shared" si="198"/>
        <v>415</v>
      </c>
      <c r="BU183" s="135" t="s">
        <v>296</v>
      </c>
      <c r="BV183" s="135" t="str">
        <f t="shared" si="277"/>
        <v>n/a</v>
      </c>
      <c r="BW183" s="135" t="s">
        <v>296</v>
      </c>
      <c r="BX183" s="135" t="str">
        <f t="shared" si="199"/>
        <v>n/a</v>
      </c>
      <c r="BY183" s="135" t="s">
        <v>296</v>
      </c>
      <c r="BZ183" s="135" t="str">
        <f t="shared" si="200"/>
        <v>n/a</v>
      </c>
      <c r="CA183" s="135" t="s">
        <v>296</v>
      </c>
      <c r="CB183" s="135" t="str">
        <f t="shared" si="201"/>
        <v>n/a</v>
      </c>
      <c r="CC183" s="135" t="s">
        <v>296</v>
      </c>
      <c r="CD183" s="135" t="str">
        <f t="shared" si="202"/>
        <v>n/a</v>
      </c>
      <c r="CE183" s="135" t="s">
        <v>296</v>
      </c>
      <c r="CF183" s="135" t="str">
        <f t="shared" si="203"/>
        <v>n/a</v>
      </c>
      <c r="CG183" s="135">
        <f>ROUND(cabinets_db!JQ183/Prices!$B$27,0)</f>
        <v>382</v>
      </c>
      <c r="CH183" s="136">
        <f t="shared" si="204"/>
        <v>382</v>
      </c>
      <c r="CI183" s="135">
        <f>ROUND(cabinets_db!JS183/Prices!$B$27,0)</f>
        <v>434</v>
      </c>
      <c r="CJ183" s="136">
        <f t="shared" si="205"/>
        <v>434</v>
      </c>
      <c r="CK183" s="137"/>
      <c r="CL183" s="137"/>
      <c r="CM183" s="137"/>
      <c r="CN183" s="137"/>
      <c r="CO183" s="137"/>
      <c r="CP183" s="135" t="s">
        <v>296</v>
      </c>
      <c r="CQ183" s="135" t="s">
        <v>296</v>
      </c>
      <c r="CR183" s="135" t="s">
        <v>296</v>
      </c>
      <c r="CS183" s="135" t="s">
        <v>296</v>
      </c>
      <c r="CT183" s="135" t="s">
        <v>296</v>
      </c>
      <c r="CU183" s="135" t="s">
        <v>296</v>
      </c>
      <c r="CV183" s="135" t="s">
        <v>296</v>
      </c>
      <c r="CW183" s="135" t="s">
        <v>296</v>
      </c>
      <c r="CX183" s="135" t="s">
        <v>296</v>
      </c>
      <c r="CY183" s="135" t="s">
        <v>296</v>
      </c>
      <c r="CZ183" s="135" t="s">
        <v>296</v>
      </c>
      <c r="DA183" s="135" t="s">
        <v>296</v>
      </c>
      <c r="DB183" s="136">
        <f>ROUND(cabinets_db!MI183/Prices!$B$27,0)</f>
        <v>363</v>
      </c>
      <c r="DC183" s="136">
        <f t="shared" si="211"/>
        <v>363</v>
      </c>
      <c r="DD183" s="136">
        <f>ROUND(cabinets_db!MK183/Prices!$B$27,0)</f>
        <v>415</v>
      </c>
      <c r="DE183" s="138">
        <f t="shared" si="212"/>
        <v>415</v>
      </c>
      <c r="DK183" s="136" t="str">
        <f t="shared" si="213"/>
        <v>n/a</v>
      </c>
      <c r="DL183" s="136" t="str">
        <f t="shared" si="214"/>
        <v>n/a</v>
      </c>
      <c r="DM183" s="136" t="str">
        <f t="shared" si="215"/>
        <v>n/a</v>
      </c>
      <c r="DN183" s="136" t="str">
        <f t="shared" si="216"/>
        <v>n/a</v>
      </c>
      <c r="DO183" s="136" t="str">
        <f t="shared" si="217"/>
        <v>n/a</v>
      </c>
      <c r="DP183" s="136" t="str">
        <f t="shared" si="218"/>
        <v>n/a</v>
      </c>
      <c r="DQ183" s="136" t="str">
        <f t="shared" si="219"/>
        <v>n/a</v>
      </c>
      <c r="DR183" s="136" t="str">
        <f t="shared" si="220"/>
        <v>n/a</v>
      </c>
      <c r="DS183" s="136" t="str">
        <f t="shared" si="221"/>
        <v>n/a</v>
      </c>
      <c r="DT183" s="136" t="str">
        <f t="shared" si="222"/>
        <v>n/a</v>
      </c>
      <c r="DU183" s="136" t="str">
        <f t="shared" si="223"/>
        <v>n/a</v>
      </c>
      <c r="DV183" s="136" t="str">
        <f t="shared" si="224"/>
        <v>n/a</v>
      </c>
      <c r="DW183" s="136">
        <f t="shared" si="225"/>
        <v>363</v>
      </c>
      <c r="DX183" s="136">
        <f t="shared" si="226"/>
        <v>363</v>
      </c>
      <c r="DY183" s="136">
        <f t="shared" si="227"/>
        <v>415</v>
      </c>
      <c r="DZ183" s="138">
        <f t="shared" si="228"/>
        <v>415</v>
      </c>
      <c r="EP183" s="73"/>
      <c r="EQ183" s="128"/>
      <c r="ER183" s="139">
        <v>12</v>
      </c>
      <c r="ES183" s="73">
        <v>15</v>
      </c>
      <c r="ET183" s="73">
        <f t="shared" si="230"/>
        <v>1.25</v>
      </c>
      <c r="EU183" s="130">
        <f t="shared" si="279"/>
        <v>3.125</v>
      </c>
      <c r="EV183" s="55"/>
      <c r="EW183" s="75">
        <v>2</v>
      </c>
      <c r="EX183" s="76">
        <f t="shared" si="280"/>
        <v>40.625</v>
      </c>
      <c r="EY183" s="75">
        <v>12</v>
      </c>
      <c r="EZ183" s="77">
        <f>(EY183*1.2)*(Prices!$B$5/32)</f>
        <v>18</v>
      </c>
      <c r="FA183" s="82">
        <f>(EY183*1.3)*(Prices!$B$4/32)</f>
        <v>39</v>
      </c>
      <c r="FB183" s="82">
        <f>(EV183*Prices!$B$2)+(EW183*Prices!$B$3)</f>
        <v>8.1</v>
      </c>
      <c r="FC183" s="79">
        <f>EU183*Prices!$B$9</f>
        <v>18.75</v>
      </c>
      <c r="FD183" s="80">
        <f t="shared" si="232"/>
        <v>124.47499999999999</v>
      </c>
      <c r="FE183" s="80">
        <f>EU183*Prices!$B$10</f>
        <v>28.125</v>
      </c>
      <c r="FF183" s="80">
        <f t="shared" si="233"/>
        <v>133.85</v>
      </c>
      <c r="FG183" s="80">
        <f>EU183*Prices!$B$11</f>
        <v>31.25</v>
      </c>
      <c r="FH183" s="80">
        <f t="shared" si="234"/>
        <v>136.97499999999999</v>
      </c>
      <c r="FI183" s="80">
        <f>EU183*Prices!$B$12</f>
        <v>37.5</v>
      </c>
      <c r="FJ183" s="80">
        <f t="shared" si="235"/>
        <v>143.22499999999999</v>
      </c>
      <c r="FK183" s="80">
        <f>EU183*Prices!$B$13</f>
        <v>40.625</v>
      </c>
      <c r="FL183" s="80">
        <f t="shared" si="236"/>
        <v>146.35</v>
      </c>
      <c r="FM183" s="80">
        <f>EU183*Prices!$B$14</f>
        <v>48.4375</v>
      </c>
      <c r="FN183" s="80">
        <f t="shared" si="237"/>
        <v>154.16249999999999</v>
      </c>
      <c r="FO183" s="80">
        <f>EU183*Prices!$B$15</f>
        <v>54.6875</v>
      </c>
      <c r="FP183" s="80">
        <f t="shared" si="238"/>
        <v>160.41249999999999</v>
      </c>
      <c r="FQ183" s="80">
        <f>EU183*Prices!$B$16</f>
        <v>76.5625</v>
      </c>
      <c r="FR183" s="80">
        <f t="shared" si="239"/>
        <v>182.28749999999999</v>
      </c>
      <c r="FS183" s="80">
        <f>EU183*Prices!$B$17</f>
        <v>0</v>
      </c>
      <c r="FT183" s="80"/>
      <c r="FU183" s="80"/>
      <c r="FV183" s="80"/>
      <c r="FW183" s="80"/>
      <c r="FX183" s="80"/>
      <c r="FY183" s="80"/>
      <c r="FZ183" s="80"/>
      <c r="GA183" s="80"/>
      <c r="GB183" s="80"/>
      <c r="GC183" s="80"/>
      <c r="GD183" s="80"/>
      <c r="GE183" s="80"/>
      <c r="GF183" s="80"/>
      <c r="GG183" s="80"/>
      <c r="GH183" s="80"/>
      <c r="GI183"/>
      <c r="GJ183"/>
      <c r="GK183"/>
      <c r="GL183"/>
      <c r="GM183"/>
      <c r="GN183"/>
      <c r="GO183"/>
      <c r="GP183" s="73"/>
      <c r="GQ183" s="128"/>
      <c r="GR183" s="139">
        <v>12</v>
      </c>
      <c r="GS183" s="73">
        <v>15</v>
      </c>
      <c r="GT183" s="73">
        <f t="shared" si="241"/>
        <v>1.25</v>
      </c>
      <c r="GU183" s="130">
        <f t="shared" si="281"/>
        <v>3.125</v>
      </c>
      <c r="GW183" s="75">
        <v>2</v>
      </c>
      <c r="GX183" s="76">
        <f t="shared" si="282"/>
        <v>40.625</v>
      </c>
      <c r="GY183" s="75">
        <v>12</v>
      </c>
      <c r="GZ183" s="77">
        <f>(GY183*1.2)*(Prices!$B$5/32)</f>
        <v>18</v>
      </c>
      <c r="HA183" s="82">
        <f>(GY183*1.3)*(Prices!$C$4/32)</f>
        <v>31.200000000000003</v>
      </c>
      <c r="HB183" s="82">
        <f>(GV183*Prices!$B$2)+(GW183*Prices!$B$3)</f>
        <v>8.1</v>
      </c>
      <c r="HC183" s="79">
        <f>GU183*Prices!$B$9</f>
        <v>18.75</v>
      </c>
      <c r="HD183" s="80">
        <f t="shared" si="243"/>
        <v>116.67500000000001</v>
      </c>
      <c r="HE183" s="80">
        <f>GU183*Prices!$B$10</f>
        <v>28.125</v>
      </c>
      <c r="HF183" s="80">
        <f t="shared" si="244"/>
        <v>126.05000000000001</v>
      </c>
      <c r="HG183" s="80">
        <f>GU183*Prices!$B$11</f>
        <v>31.25</v>
      </c>
      <c r="HH183" s="80">
        <f t="shared" si="245"/>
        <v>129.17500000000001</v>
      </c>
      <c r="HI183" s="80">
        <f>GU183*Prices!$B$12</f>
        <v>37.5</v>
      </c>
      <c r="HJ183" s="80">
        <f t="shared" si="246"/>
        <v>135.42500000000001</v>
      </c>
      <c r="HK183" s="80">
        <f>GU183*Prices!$B$13</f>
        <v>40.625</v>
      </c>
      <c r="HL183" s="80">
        <f t="shared" si="247"/>
        <v>138.55000000000001</v>
      </c>
      <c r="HM183" s="80">
        <f>GU183*Prices!$B$14</f>
        <v>48.4375</v>
      </c>
      <c r="HN183" s="80">
        <f t="shared" si="248"/>
        <v>146.36250000000001</v>
      </c>
      <c r="HO183" s="80">
        <f>GU183*Prices!$B$15</f>
        <v>54.6875</v>
      </c>
      <c r="HP183" s="80">
        <f t="shared" si="249"/>
        <v>152.61250000000001</v>
      </c>
      <c r="HQ183" s="80">
        <f>GU183*Prices!$B$16</f>
        <v>76.5625</v>
      </c>
      <c r="HR183" s="80">
        <f t="shared" si="250"/>
        <v>174.48750000000001</v>
      </c>
      <c r="HS183" s="80">
        <f>GU183*Prices!$B$17</f>
        <v>0</v>
      </c>
      <c r="HT183" s="80"/>
      <c r="HU183" s="80"/>
      <c r="HV183" s="80"/>
      <c r="HW183" s="80"/>
      <c r="HX183" s="80"/>
      <c r="HY183" s="80"/>
      <c r="HZ183" s="80"/>
      <c r="IA183" s="80"/>
      <c r="IB183" s="80"/>
      <c r="IC183" s="80"/>
      <c r="ID183" s="80"/>
      <c r="IE183" s="80"/>
      <c r="IF183" s="80"/>
      <c r="IG183" s="80"/>
      <c r="IH183" s="80"/>
      <c r="II183"/>
      <c r="IJ183"/>
      <c r="IK183"/>
      <c r="IL183"/>
      <c r="IM183"/>
      <c r="IN183"/>
      <c r="IO183"/>
      <c r="IP183"/>
      <c r="IQ183" s="73"/>
      <c r="IR183" s="128"/>
      <c r="IS183" s="139">
        <v>12</v>
      </c>
      <c r="IT183" s="73">
        <v>15</v>
      </c>
      <c r="IU183" s="73">
        <f t="shared" si="252"/>
        <v>1.25</v>
      </c>
      <c r="IV183" s="130">
        <f t="shared" si="283"/>
        <v>3.125</v>
      </c>
      <c r="IX183" s="75">
        <v>2</v>
      </c>
      <c r="IY183" s="76">
        <f t="shared" si="284"/>
        <v>40.625</v>
      </c>
      <c r="IZ183" s="75">
        <v>12</v>
      </c>
      <c r="JA183" s="77">
        <f>(IZ183*1.2)*(Prices!$B$5/32)</f>
        <v>18</v>
      </c>
      <c r="JB183" s="82">
        <f>(IZ183*1.3)*(Prices!$B$4/32)</f>
        <v>39</v>
      </c>
      <c r="JC183" s="82">
        <f>(IW183*Prices!$B$2)+(IX183*Prices!$B$3)</f>
        <v>8.1</v>
      </c>
      <c r="JD183" s="79">
        <f>IV183*Prices!$B$9</f>
        <v>18.75</v>
      </c>
      <c r="JE183" s="80">
        <f t="shared" si="254"/>
        <v>124.47499999999999</v>
      </c>
      <c r="JF183" s="80">
        <f>IV183*Prices!$B$10</f>
        <v>28.125</v>
      </c>
      <c r="JG183" s="80">
        <f t="shared" si="255"/>
        <v>133.85</v>
      </c>
      <c r="JH183" s="80">
        <f>IV183*Prices!$B$11</f>
        <v>31.25</v>
      </c>
      <c r="JI183" s="80">
        <f t="shared" si="256"/>
        <v>136.97499999999999</v>
      </c>
      <c r="JJ183" s="80">
        <f>IV183*Prices!$B$12</f>
        <v>37.5</v>
      </c>
      <c r="JK183" s="80">
        <f t="shared" si="257"/>
        <v>143.22499999999999</v>
      </c>
      <c r="JL183" s="80">
        <f>IV183*Prices!$B$13</f>
        <v>40.625</v>
      </c>
      <c r="JM183" s="80">
        <f t="shared" si="258"/>
        <v>146.35</v>
      </c>
      <c r="JN183" s="80">
        <f>IV183*Prices!$B$14</f>
        <v>48.4375</v>
      </c>
      <c r="JO183" s="80">
        <f t="shared" si="259"/>
        <v>154.16249999999999</v>
      </c>
      <c r="JP183" s="80">
        <f>IV183*Prices!$B$15</f>
        <v>54.6875</v>
      </c>
      <c r="JQ183" s="80">
        <f t="shared" si="260"/>
        <v>160.41249999999999</v>
      </c>
      <c r="JR183" s="80">
        <f>IV183*Prices!$B$16</f>
        <v>76.5625</v>
      </c>
      <c r="JS183" s="80">
        <f t="shared" si="261"/>
        <v>182.28749999999999</v>
      </c>
      <c r="JT183" s="80">
        <f>IV183*Prices!$B$17</f>
        <v>0</v>
      </c>
      <c r="JU183" s="80"/>
      <c r="JV183" s="80"/>
      <c r="JW183" s="80"/>
      <c r="JX183" s="80"/>
      <c r="JY183" s="80"/>
      <c r="JZ183" s="80"/>
      <c r="KA183" s="80"/>
      <c r="KB183" s="80"/>
      <c r="KC183" s="80"/>
      <c r="KD183" s="80"/>
      <c r="KE183" s="80"/>
      <c r="KF183" s="80"/>
      <c r="KG183" s="80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 s="197">
        <v>0</v>
      </c>
      <c r="LB183" s="200">
        <v>0</v>
      </c>
      <c r="LC183" s="82">
        <f>(44+(cabinets_db!IR183*2-2))*0.58</f>
        <v>24.36</v>
      </c>
      <c r="LD183" s="82">
        <f>(44+(cabinets_db!IR183*2-2))*0.77</f>
        <v>32.340000000000003</v>
      </c>
      <c r="LE183" s="82">
        <f>3*(cabinets_db!IR183*22/144)</f>
        <v>0</v>
      </c>
      <c r="LF183" s="82">
        <f t="shared" si="262"/>
        <v>24.36</v>
      </c>
      <c r="LG183" s="80">
        <f t="shared" si="263"/>
        <v>32.340000000000003</v>
      </c>
      <c r="LH183" s="234">
        <f t="shared" si="264"/>
        <v>0</v>
      </c>
      <c r="LI183" s="73"/>
      <c r="LJ183" s="128"/>
      <c r="LK183" s="139">
        <v>12</v>
      </c>
      <c r="LL183" s="73">
        <v>15</v>
      </c>
      <c r="LM183" s="73">
        <f t="shared" si="265"/>
        <v>1.25</v>
      </c>
      <c r="LN183" s="130">
        <f t="shared" si="285"/>
        <v>3.125</v>
      </c>
      <c r="LP183" s="75">
        <v>2</v>
      </c>
      <c r="LQ183" s="76">
        <f t="shared" si="286"/>
        <v>40.625</v>
      </c>
      <c r="LR183" s="75">
        <v>12</v>
      </c>
      <c r="LS183" s="77">
        <f>(LR183*1.2)*(Prices!$B$5/32)</f>
        <v>18</v>
      </c>
      <c r="LT183" s="82">
        <f>(LR183*1.3)*(Prices!$C$4/32)</f>
        <v>31.200000000000003</v>
      </c>
      <c r="LU183" s="82">
        <f>(LO183*Prices!$B$2)+(LP183*Prices!$B$3)</f>
        <v>8.1</v>
      </c>
      <c r="LV183" s="79">
        <f>LN183*Prices!$B$9</f>
        <v>18.75</v>
      </c>
      <c r="LW183" s="80">
        <f t="shared" si="267"/>
        <v>116.67500000000001</v>
      </c>
      <c r="LX183" s="80">
        <f>LN183*Prices!$B$10</f>
        <v>28.125</v>
      </c>
      <c r="LY183" s="80">
        <f t="shared" si="268"/>
        <v>126.05000000000001</v>
      </c>
      <c r="LZ183" s="80">
        <f>LN183*Prices!$B$11</f>
        <v>31.25</v>
      </c>
      <c r="MA183" s="80">
        <f t="shared" si="269"/>
        <v>129.17500000000001</v>
      </c>
      <c r="MB183" s="80">
        <f>LN183*Prices!$B$12</f>
        <v>37.5</v>
      </c>
      <c r="MC183" s="80">
        <f t="shared" si="270"/>
        <v>135.42500000000001</v>
      </c>
      <c r="MD183" s="80">
        <f>LN183*Prices!$B$13</f>
        <v>40.625</v>
      </c>
      <c r="ME183" s="80">
        <f t="shared" si="271"/>
        <v>138.55000000000001</v>
      </c>
      <c r="MF183" s="80">
        <f>LN183*Prices!$B$14</f>
        <v>48.4375</v>
      </c>
      <c r="MG183" s="80">
        <f t="shared" si="272"/>
        <v>146.36250000000001</v>
      </c>
      <c r="MH183" s="80">
        <f>LN183*Prices!$B$15</f>
        <v>54.6875</v>
      </c>
      <c r="MI183" s="80">
        <f t="shared" si="273"/>
        <v>152.61250000000001</v>
      </c>
      <c r="MJ183" s="80">
        <f>LN183*Prices!$B$16</f>
        <v>76.5625</v>
      </c>
      <c r="MK183" s="80">
        <f t="shared" si="274"/>
        <v>174.48750000000001</v>
      </c>
      <c r="ML183" s="80">
        <f>LN183*Prices!$B$17</f>
        <v>0</v>
      </c>
      <c r="MM183" s="80"/>
      <c r="MN183" s="80"/>
      <c r="MO183" s="80"/>
      <c r="MP183" s="80"/>
      <c r="MQ183" s="80"/>
      <c r="MR183" s="80"/>
      <c r="MS183" s="80"/>
      <c r="MT183" s="80"/>
      <c r="MU183" s="80"/>
      <c r="MV183" s="80"/>
      <c r="MW183" s="80"/>
      <c r="MX183" s="80"/>
      <c r="MY183" s="80"/>
      <c r="MZ183" s="80"/>
      <c r="NA183" s="80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</row>
    <row r="184" spans="1:449" ht="18" customHeight="1" x14ac:dyDescent="0.25">
      <c r="A184" s="131" t="s">
        <v>298</v>
      </c>
      <c r="B184" s="132" t="s">
        <v>268</v>
      </c>
      <c r="C184" s="133" t="str">
        <f t="shared" si="275"/>
        <v>Wall &amp; Tall Cab: 1 Glass Door 30H (Door 31 1/2") (16" to 18")</v>
      </c>
      <c r="D184" s="70" t="s">
        <v>295</v>
      </c>
      <c r="E184" s="134" t="s">
        <v>99</v>
      </c>
      <c r="F184" s="322" t="s">
        <v>298</v>
      </c>
      <c r="G184" s="320" t="s">
        <v>296</v>
      </c>
      <c r="H184" s="135" t="str">
        <f t="shared" si="276"/>
        <v>n/a</v>
      </c>
      <c r="I184" s="135" t="s">
        <v>296</v>
      </c>
      <c r="J184" s="135" t="str">
        <f t="shared" si="168"/>
        <v>n/a</v>
      </c>
      <c r="K184" s="135" t="s">
        <v>296</v>
      </c>
      <c r="L184" s="135" t="str">
        <f t="shared" si="169"/>
        <v>n/a</v>
      </c>
      <c r="M184" s="135" t="s">
        <v>296</v>
      </c>
      <c r="N184" s="135" t="str">
        <f t="shared" si="170"/>
        <v>n/a</v>
      </c>
      <c r="O184" s="135" t="s">
        <v>296</v>
      </c>
      <c r="P184" s="135" t="str">
        <f t="shared" si="171"/>
        <v>n/a</v>
      </c>
      <c r="Q184" s="135" t="s">
        <v>296</v>
      </c>
      <c r="R184" s="135" t="str">
        <f t="shared" si="172"/>
        <v>n/a</v>
      </c>
      <c r="S184" s="135">
        <f>ROUND(cabinets_db!FP184/Prices!$B$27,0)</f>
        <v>444</v>
      </c>
      <c r="T184" s="136">
        <f t="shared" si="173"/>
        <v>444</v>
      </c>
      <c r="U184" s="135">
        <f>ROUND(cabinets_db!FR184/Prices!$B$27,0)</f>
        <v>507</v>
      </c>
      <c r="V184" s="136">
        <f t="shared" si="174"/>
        <v>507</v>
      </c>
      <c r="W184" s="137"/>
      <c r="X184" s="137"/>
      <c r="Y184" s="137"/>
      <c r="Z184" s="137"/>
      <c r="AA184" s="137"/>
      <c r="AB184" s="135" t="s">
        <v>296</v>
      </c>
      <c r="AC184" s="135" t="s">
        <v>296</v>
      </c>
      <c r="AD184" s="135" t="s">
        <v>296</v>
      </c>
      <c r="AE184" s="135" t="s">
        <v>296</v>
      </c>
      <c r="AF184" s="135" t="s">
        <v>296</v>
      </c>
      <c r="AG184" s="135" t="s">
        <v>296</v>
      </c>
      <c r="AH184" s="135" t="s">
        <v>296</v>
      </c>
      <c r="AI184" s="135" t="s">
        <v>296</v>
      </c>
      <c r="AJ184" s="135" t="s">
        <v>296</v>
      </c>
      <c r="AK184" s="135" t="s">
        <v>296</v>
      </c>
      <c r="AL184" s="135" t="s">
        <v>296</v>
      </c>
      <c r="AM184" s="135" t="s">
        <v>296</v>
      </c>
      <c r="AN184" s="136">
        <f>ROUND(cabinets_db!HP184/Prices!$B$27,0)</f>
        <v>423</v>
      </c>
      <c r="AO184" s="136">
        <f t="shared" si="181"/>
        <v>423</v>
      </c>
      <c r="AP184" s="136">
        <f>ROUND(cabinets_db!HR184/Prices!$B$27,0)</f>
        <v>486</v>
      </c>
      <c r="AQ184" s="138">
        <f t="shared" si="182"/>
        <v>486</v>
      </c>
      <c r="AW184" s="136" t="str">
        <f t="shared" si="183"/>
        <v>n/a</v>
      </c>
      <c r="AX184" s="136" t="str">
        <f t="shared" si="184"/>
        <v>n/a</v>
      </c>
      <c r="AY184" s="136" t="str">
        <f t="shared" si="185"/>
        <v>n/a</v>
      </c>
      <c r="AZ184" s="136" t="str">
        <f t="shared" si="186"/>
        <v>n/a</v>
      </c>
      <c r="BA184" s="136" t="str">
        <f t="shared" si="187"/>
        <v>n/a</v>
      </c>
      <c r="BB184" s="136" t="str">
        <f t="shared" si="188"/>
        <v>n/a</v>
      </c>
      <c r="BC184" s="136" t="str">
        <f t="shared" si="189"/>
        <v>n/a</v>
      </c>
      <c r="BD184" s="136" t="str">
        <f t="shared" si="190"/>
        <v>n/a</v>
      </c>
      <c r="BE184" s="136" t="str">
        <f t="shared" si="191"/>
        <v>n/a</v>
      </c>
      <c r="BF184" s="136" t="str">
        <f t="shared" si="192"/>
        <v>n/a</v>
      </c>
      <c r="BG184" s="136" t="str">
        <f t="shared" si="193"/>
        <v>n/a</v>
      </c>
      <c r="BH184" s="136" t="str">
        <f t="shared" si="194"/>
        <v>n/a</v>
      </c>
      <c r="BI184" s="136">
        <f t="shared" si="195"/>
        <v>423</v>
      </c>
      <c r="BJ184" s="136">
        <f t="shared" si="196"/>
        <v>423</v>
      </c>
      <c r="BK184" s="136">
        <f t="shared" si="197"/>
        <v>486</v>
      </c>
      <c r="BL184" s="138">
        <f t="shared" si="198"/>
        <v>486</v>
      </c>
      <c r="BU184" s="135" t="s">
        <v>296</v>
      </c>
      <c r="BV184" s="135" t="str">
        <f t="shared" si="277"/>
        <v>n/a</v>
      </c>
      <c r="BW184" s="135" t="s">
        <v>296</v>
      </c>
      <c r="BX184" s="135" t="str">
        <f t="shared" si="199"/>
        <v>n/a</v>
      </c>
      <c r="BY184" s="135" t="s">
        <v>296</v>
      </c>
      <c r="BZ184" s="135" t="str">
        <f t="shared" si="200"/>
        <v>n/a</v>
      </c>
      <c r="CA184" s="135" t="s">
        <v>296</v>
      </c>
      <c r="CB184" s="135" t="str">
        <f t="shared" si="201"/>
        <v>n/a</v>
      </c>
      <c r="CC184" s="135" t="s">
        <v>296</v>
      </c>
      <c r="CD184" s="135" t="str">
        <f t="shared" si="202"/>
        <v>n/a</v>
      </c>
      <c r="CE184" s="135" t="s">
        <v>296</v>
      </c>
      <c r="CF184" s="135" t="str">
        <f t="shared" si="203"/>
        <v>n/a</v>
      </c>
      <c r="CG184" s="135">
        <f>ROUND(cabinets_db!JQ184/Prices!$B$27,0)</f>
        <v>444</v>
      </c>
      <c r="CH184" s="136">
        <f t="shared" si="204"/>
        <v>444</v>
      </c>
      <c r="CI184" s="135">
        <f>ROUND(cabinets_db!JS184/Prices!$B$27,0)</f>
        <v>507</v>
      </c>
      <c r="CJ184" s="136">
        <f t="shared" si="205"/>
        <v>507</v>
      </c>
      <c r="CK184" s="137"/>
      <c r="CL184" s="137"/>
      <c r="CM184" s="137"/>
      <c r="CN184" s="137"/>
      <c r="CO184" s="137"/>
      <c r="CP184" s="135" t="s">
        <v>296</v>
      </c>
      <c r="CQ184" s="135" t="s">
        <v>296</v>
      </c>
      <c r="CR184" s="135" t="s">
        <v>296</v>
      </c>
      <c r="CS184" s="135" t="s">
        <v>296</v>
      </c>
      <c r="CT184" s="135" t="s">
        <v>296</v>
      </c>
      <c r="CU184" s="135" t="s">
        <v>296</v>
      </c>
      <c r="CV184" s="135" t="s">
        <v>296</v>
      </c>
      <c r="CW184" s="135" t="s">
        <v>296</v>
      </c>
      <c r="CX184" s="135" t="s">
        <v>296</v>
      </c>
      <c r="CY184" s="135" t="s">
        <v>296</v>
      </c>
      <c r="CZ184" s="135" t="s">
        <v>296</v>
      </c>
      <c r="DA184" s="135" t="s">
        <v>296</v>
      </c>
      <c r="DB184" s="136">
        <f>ROUND(cabinets_db!MI184/Prices!$B$27,0)</f>
        <v>423</v>
      </c>
      <c r="DC184" s="136">
        <f t="shared" si="211"/>
        <v>423</v>
      </c>
      <c r="DD184" s="136">
        <f>ROUND(cabinets_db!MK184/Prices!$B$27,0)</f>
        <v>486</v>
      </c>
      <c r="DE184" s="138">
        <f t="shared" si="212"/>
        <v>486</v>
      </c>
      <c r="DK184" s="136" t="str">
        <f t="shared" si="213"/>
        <v>n/a</v>
      </c>
      <c r="DL184" s="136" t="str">
        <f t="shared" si="214"/>
        <v>n/a</v>
      </c>
      <c r="DM184" s="136" t="str">
        <f t="shared" si="215"/>
        <v>n/a</v>
      </c>
      <c r="DN184" s="136" t="str">
        <f t="shared" si="216"/>
        <v>n/a</v>
      </c>
      <c r="DO184" s="136" t="str">
        <f t="shared" si="217"/>
        <v>n/a</v>
      </c>
      <c r="DP184" s="136" t="str">
        <f t="shared" si="218"/>
        <v>n/a</v>
      </c>
      <c r="DQ184" s="136" t="str">
        <f t="shared" si="219"/>
        <v>n/a</v>
      </c>
      <c r="DR184" s="136" t="str">
        <f t="shared" si="220"/>
        <v>n/a</v>
      </c>
      <c r="DS184" s="136" t="str">
        <f t="shared" si="221"/>
        <v>n/a</v>
      </c>
      <c r="DT184" s="136" t="str">
        <f t="shared" si="222"/>
        <v>n/a</v>
      </c>
      <c r="DU184" s="136" t="str">
        <f t="shared" si="223"/>
        <v>n/a</v>
      </c>
      <c r="DV184" s="136" t="str">
        <f t="shared" si="224"/>
        <v>n/a</v>
      </c>
      <c r="DW184" s="136">
        <f t="shared" si="225"/>
        <v>423</v>
      </c>
      <c r="DX184" s="136">
        <f t="shared" si="226"/>
        <v>423</v>
      </c>
      <c r="DY184" s="136">
        <f t="shared" si="227"/>
        <v>486</v>
      </c>
      <c r="DZ184" s="138">
        <f t="shared" si="228"/>
        <v>486</v>
      </c>
      <c r="EP184" s="73"/>
      <c r="EQ184" s="128"/>
      <c r="ER184" s="139">
        <v>13.5</v>
      </c>
      <c r="ES184" s="73">
        <v>18</v>
      </c>
      <c r="ET184" s="73">
        <f t="shared" si="230"/>
        <v>1.5</v>
      </c>
      <c r="EU184" s="130">
        <f t="shared" si="279"/>
        <v>3.75</v>
      </c>
      <c r="EV184" s="55"/>
      <c r="EW184" s="75">
        <v>2</v>
      </c>
      <c r="EX184" s="76">
        <f t="shared" si="280"/>
        <v>48.75</v>
      </c>
      <c r="EY184" s="75">
        <v>13.5</v>
      </c>
      <c r="EZ184" s="77">
        <f>(EY184*1.2)*(Prices!$B$5/32)</f>
        <v>20.25</v>
      </c>
      <c r="FA184" s="82">
        <f>(EY184*1.3)*(Prices!$B$4/32)</f>
        <v>43.875</v>
      </c>
      <c r="FB184" s="82">
        <f>(EV184*Prices!$B$2)+(EW184*Prices!$B$3)</f>
        <v>8.1</v>
      </c>
      <c r="FC184" s="79">
        <f>EU184*Prices!$B$9</f>
        <v>22.5</v>
      </c>
      <c r="FD184" s="80">
        <f t="shared" si="232"/>
        <v>143.47499999999999</v>
      </c>
      <c r="FE184" s="80">
        <f>EU184*Prices!$B$10</f>
        <v>33.75</v>
      </c>
      <c r="FF184" s="80">
        <f t="shared" si="233"/>
        <v>154.72499999999999</v>
      </c>
      <c r="FG184" s="80">
        <f>EU184*Prices!$B$11</f>
        <v>37.5</v>
      </c>
      <c r="FH184" s="80">
        <f t="shared" si="234"/>
        <v>158.47499999999999</v>
      </c>
      <c r="FI184" s="80">
        <f>EU184*Prices!$B$12</f>
        <v>45</v>
      </c>
      <c r="FJ184" s="80">
        <f t="shared" si="235"/>
        <v>165.97499999999999</v>
      </c>
      <c r="FK184" s="80">
        <f>EU184*Prices!$B$13</f>
        <v>48.75</v>
      </c>
      <c r="FL184" s="80">
        <f t="shared" si="236"/>
        <v>169.72499999999999</v>
      </c>
      <c r="FM184" s="80">
        <f>EU184*Prices!$B$14</f>
        <v>58.125</v>
      </c>
      <c r="FN184" s="80">
        <f t="shared" si="237"/>
        <v>179.1</v>
      </c>
      <c r="FO184" s="80">
        <f>EU184*Prices!$B$15</f>
        <v>65.625</v>
      </c>
      <c r="FP184" s="80">
        <f t="shared" si="238"/>
        <v>186.6</v>
      </c>
      <c r="FQ184" s="80">
        <f>EU184*Prices!$B$16</f>
        <v>91.875</v>
      </c>
      <c r="FR184" s="80">
        <f t="shared" si="239"/>
        <v>212.85</v>
      </c>
      <c r="FS184" s="80">
        <f>EU184*Prices!$B$17</f>
        <v>0</v>
      </c>
      <c r="FT184" s="80"/>
      <c r="FU184" s="80"/>
      <c r="FV184" s="80"/>
      <c r="FW184" s="80"/>
      <c r="FX184" s="80"/>
      <c r="FY184" s="80"/>
      <c r="FZ184" s="80"/>
      <c r="GA184" s="80"/>
      <c r="GB184" s="80"/>
      <c r="GC184" s="80"/>
      <c r="GD184" s="80"/>
      <c r="GE184" s="80"/>
      <c r="GF184" s="80"/>
      <c r="GG184" s="80"/>
      <c r="GH184" s="80"/>
      <c r="GI184"/>
      <c r="GJ184"/>
      <c r="GK184"/>
      <c r="GL184"/>
      <c r="GM184"/>
      <c r="GN184"/>
      <c r="GO184"/>
      <c r="GP184" s="73"/>
      <c r="GQ184" s="128"/>
      <c r="GR184" s="139">
        <v>13.5</v>
      </c>
      <c r="GS184" s="73">
        <v>18</v>
      </c>
      <c r="GT184" s="73">
        <f t="shared" si="241"/>
        <v>1.5</v>
      </c>
      <c r="GU184" s="130">
        <f t="shared" si="281"/>
        <v>3.75</v>
      </c>
      <c r="GW184" s="75">
        <v>2</v>
      </c>
      <c r="GX184" s="76">
        <f t="shared" si="282"/>
        <v>48.75</v>
      </c>
      <c r="GY184" s="75">
        <v>13.5</v>
      </c>
      <c r="GZ184" s="77">
        <f>(GY184*1.2)*(Prices!$B$5/32)</f>
        <v>20.25</v>
      </c>
      <c r="HA184" s="82">
        <f>(GY184*1.3)*(Prices!$C$4/32)</f>
        <v>35.1</v>
      </c>
      <c r="HB184" s="82">
        <f>(GV184*Prices!$B$2)+(GW184*Prices!$B$3)</f>
        <v>8.1</v>
      </c>
      <c r="HC184" s="79">
        <f>GU184*Prices!$B$9</f>
        <v>22.5</v>
      </c>
      <c r="HD184" s="80">
        <f t="shared" si="243"/>
        <v>134.69999999999999</v>
      </c>
      <c r="HE184" s="80">
        <f>GU184*Prices!$B$10</f>
        <v>33.75</v>
      </c>
      <c r="HF184" s="80">
        <f t="shared" si="244"/>
        <v>145.94999999999999</v>
      </c>
      <c r="HG184" s="80">
        <f>GU184*Prices!$B$11</f>
        <v>37.5</v>
      </c>
      <c r="HH184" s="80">
        <f t="shared" si="245"/>
        <v>149.69999999999999</v>
      </c>
      <c r="HI184" s="80">
        <f>GU184*Prices!$B$12</f>
        <v>45</v>
      </c>
      <c r="HJ184" s="80">
        <f t="shared" si="246"/>
        <v>157.19999999999999</v>
      </c>
      <c r="HK184" s="80">
        <f>GU184*Prices!$B$13</f>
        <v>48.75</v>
      </c>
      <c r="HL184" s="80">
        <f t="shared" si="247"/>
        <v>160.94999999999999</v>
      </c>
      <c r="HM184" s="80">
        <f>GU184*Prices!$B$14</f>
        <v>58.125</v>
      </c>
      <c r="HN184" s="80">
        <f t="shared" si="248"/>
        <v>170.32499999999999</v>
      </c>
      <c r="HO184" s="80">
        <f>GU184*Prices!$B$15</f>
        <v>65.625</v>
      </c>
      <c r="HP184" s="80">
        <f t="shared" si="249"/>
        <v>177.82499999999999</v>
      </c>
      <c r="HQ184" s="80">
        <f>GU184*Prices!$B$16</f>
        <v>91.875</v>
      </c>
      <c r="HR184" s="80">
        <f t="shared" si="250"/>
        <v>204.07499999999999</v>
      </c>
      <c r="HS184" s="80">
        <f>GU184*Prices!$B$17</f>
        <v>0</v>
      </c>
      <c r="HT184" s="80"/>
      <c r="HU184" s="80"/>
      <c r="HV184" s="80"/>
      <c r="HW184" s="80"/>
      <c r="HX184" s="80"/>
      <c r="HY184" s="80"/>
      <c r="HZ184" s="80"/>
      <c r="IA184" s="80"/>
      <c r="IB184" s="80"/>
      <c r="IC184" s="80"/>
      <c r="ID184" s="80"/>
      <c r="IE184" s="80"/>
      <c r="IF184" s="80"/>
      <c r="IG184" s="80"/>
      <c r="IH184" s="80"/>
      <c r="II184"/>
      <c r="IJ184"/>
      <c r="IK184"/>
      <c r="IL184"/>
      <c r="IM184"/>
      <c r="IN184"/>
      <c r="IO184"/>
      <c r="IP184"/>
      <c r="IQ184" s="73"/>
      <c r="IR184" s="128"/>
      <c r="IS184" s="139">
        <v>13.5</v>
      </c>
      <c r="IT184" s="73">
        <v>18</v>
      </c>
      <c r="IU184" s="73">
        <f t="shared" si="252"/>
        <v>1.5</v>
      </c>
      <c r="IV184" s="130">
        <f t="shared" si="283"/>
        <v>3.75</v>
      </c>
      <c r="IX184" s="75">
        <v>2</v>
      </c>
      <c r="IY184" s="76">
        <f t="shared" si="284"/>
        <v>48.75</v>
      </c>
      <c r="IZ184" s="75">
        <v>13.5</v>
      </c>
      <c r="JA184" s="77">
        <f>(IZ184*1.2)*(Prices!$B$5/32)</f>
        <v>20.25</v>
      </c>
      <c r="JB184" s="82">
        <f>(IZ184*1.3)*(Prices!$B$4/32)</f>
        <v>43.875</v>
      </c>
      <c r="JC184" s="82">
        <f>(IW184*Prices!$B$2)+(IX184*Prices!$B$3)</f>
        <v>8.1</v>
      </c>
      <c r="JD184" s="79">
        <f>IV184*Prices!$B$9</f>
        <v>22.5</v>
      </c>
      <c r="JE184" s="80">
        <f t="shared" si="254"/>
        <v>143.47499999999999</v>
      </c>
      <c r="JF184" s="80">
        <f>IV184*Prices!$B$10</f>
        <v>33.75</v>
      </c>
      <c r="JG184" s="80">
        <f t="shared" si="255"/>
        <v>154.72499999999999</v>
      </c>
      <c r="JH184" s="80">
        <f>IV184*Prices!$B$11</f>
        <v>37.5</v>
      </c>
      <c r="JI184" s="80">
        <f t="shared" si="256"/>
        <v>158.47499999999999</v>
      </c>
      <c r="JJ184" s="80">
        <f>IV184*Prices!$B$12</f>
        <v>45</v>
      </c>
      <c r="JK184" s="80">
        <f t="shared" si="257"/>
        <v>165.97499999999999</v>
      </c>
      <c r="JL184" s="80">
        <f>IV184*Prices!$B$13</f>
        <v>48.75</v>
      </c>
      <c r="JM184" s="80">
        <f t="shared" si="258"/>
        <v>169.72499999999999</v>
      </c>
      <c r="JN184" s="80">
        <f>IV184*Prices!$B$14</f>
        <v>58.125</v>
      </c>
      <c r="JO184" s="80">
        <f t="shared" si="259"/>
        <v>179.1</v>
      </c>
      <c r="JP184" s="80">
        <f>IV184*Prices!$B$15</f>
        <v>65.625</v>
      </c>
      <c r="JQ184" s="80">
        <f t="shared" si="260"/>
        <v>186.6</v>
      </c>
      <c r="JR184" s="80">
        <f>IV184*Prices!$B$16</f>
        <v>91.875</v>
      </c>
      <c r="JS184" s="80">
        <f t="shared" si="261"/>
        <v>212.85</v>
      </c>
      <c r="JT184" s="80">
        <f>IV184*Prices!$B$17</f>
        <v>0</v>
      </c>
      <c r="JU184" s="80"/>
      <c r="JV184" s="80"/>
      <c r="JW184" s="80"/>
      <c r="JX184" s="80"/>
      <c r="JY184" s="80"/>
      <c r="JZ184" s="80"/>
      <c r="KA184" s="80"/>
      <c r="KB184" s="80"/>
      <c r="KC184" s="80"/>
      <c r="KD184" s="80"/>
      <c r="KE184" s="80"/>
      <c r="KF184" s="80"/>
      <c r="KG184" s="80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 s="197">
        <v>0</v>
      </c>
      <c r="LB184" s="200">
        <v>0</v>
      </c>
      <c r="LC184" s="82">
        <f>(44+(cabinets_db!IR184*2-2))*0.58</f>
        <v>24.36</v>
      </c>
      <c r="LD184" s="82">
        <f>(44+(cabinets_db!IR184*2-2))*0.77</f>
        <v>32.340000000000003</v>
      </c>
      <c r="LE184" s="82">
        <f>3*(cabinets_db!IR184*22/144)</f>
        <v>0</v>
      </c>
      <c r="LF184" s="82">
        <f t="shared" si="262"/>
        <v>24.36</v>
      </c>
      <c r="LG184" s="80">
        <f t="shared" si="263"/>
        <v>32.340000000000003</v>
      </c>
      <c r="LH184" s="234">
        <f t="shared" si="264"/>
        <v>0</v>
      </c>
      <c r="LI184" s="73"/>
      <c r="LJ184" s="128"/>
      <c r="LK184" s="139">
        <v>13.5</v>
      </c>
      <c r="LL184" s="73">
        <v>18</v>
      </c>
      <c r="LM184" s="73">
        <f t="shared" si="265"/>
        <v>1.5</v>
      </c>
      <c r="LN184" s="130">
        <f t="shared" si="285"/>
        <v>3.75</v>
      </c>
      <c r="LP184" s="75">
        <v>2</v>
      </c>
      <c r="LQ184" s="76">
        <f t="shared" si="286"/>
        <v>48.75</v>
      </c>
      <c r="LR184" s="75">
        <v>13.5</v>
      </c>
      <c r="LS184" s="77">
        <f>(LR184*1.2)*(Prices!$B$5/32)</f>
        <v>20.25</v>
      </c>
      <c r="LT184" s="82">
        <f>(LR184*1.3)*(Prices!$C$4/32)</f>
        <v>35.1</v>
      </c>
      <c r="LU184" s="82">
        <f>(LO184*Prices!$B$2)+(LP184*Prices!$B$3)</f>
        <v>8.1</v>
      </c>
      <c r="LV184" s="79">
        <f>LN184*Prices!$B$9</f>
        <v>22.5</v>
      </c>
      <c r="LW184" s="80">
        <f t="shared" si="267"/>
        <v>134.69999999999999</v>
      </c>
      <c r="LX184" s="80">
        <f>LN184*Prices!$B$10</f>
        <v>33.75</v>
      </c>
      <c r="LY184" s="80">
        <f t="shared" si="268"/>
        <v>145.94999999999999</v>
      </c>
      <c r="LZ184" s="80">
        <f>LN184*Prices!$B$11</f>
        <v>37.5</v>
      </c>
      <c r="MA184" s="80">
        <f t="shared" si="269"/>
        <v>149.69999999999999</v>
      </c>
      <c r="MB184" s="80">
        <f>LN184*Prices!$B$12</f>
        <v>45</v>
      </c>
      <c r="MC184" s="80">
        <f t="shared" si="270"/>
        <v>157.19999999999999</v>
      </c>
      <c r="MD184" s="80">
        <f>LN184*Prices!$B$13</f>
        <v>48.75</v>
      </c>
      <c r="ME184" s="80">
        <f t="shared" si="271"/>
        <v>160.94999999999999</v>
      </c>
      <c r="MF184" s="80">
        <f>LN184*Prices!$B$14</f>
        <v>58.125</v>
      </c>
      <c r="MG184" s="80">
        <f t="shared" si="272"/>
        <v>170.32499999999999</v>
      </c>
      <c r="MH184" s="80">
        <f>LN184*Prices!$B$15</f>
        <v>65.625</v>
      </c>
      <c r="MI184" s="80">
        <f t="shared" si="273"/>
        <v>177.82499999999999</v>
      </c>
      <c r="MJ184" s="80">
        <f>LN184*Prices!$B$16</f>
        <v>91.875</v>
      </c>
      <c r="MK184" s="80">
        <f t="shared" si="274"/>
        <v>204.07499999999999</v>
      </c>
      <c r="ML184" s="80">
        <f>LN184*Prices!$B$17</f>
        <v>0</v>
      </c>
      <c r="MM184" s="80"/>
      <c r="MN184" s="80"/>
      <c r="MO184" s="80"/>
      <c r="MP184" s="80"/>
      <c r="MQ184" s="80"/>
      <c r="MR184" s="80"/>
      <c r="MS184" s="80"/>
      <c r="MT184" s="80"/>
      <c r="MU184" s="80"/>
      <c r="MV184" s="80"/>
      <c r="MW184" s="80"/>
      <c r="MX184" s="80"/>
      <c r="MY184" s="80"/>
      <c r="MZ184" s="80"/>
      <c r="NA184" s="80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</row>
    <row r="185" spans="1:449" ht="18" customHeight="1" x14ac:dyDescent="0.25">
      <c r="A185" s="131" t="s">
        <v>299</v>
      </c>
      <c r="B185" s="132" t="s">
        <v>268</v>
      </c>
      <c r="C185" s="133" t="str">
        <f t="shared" si="275"/>
        <v>Wall &amp; Tall Cab: 1 Glass Door 30H (Door 31 1/2") (19" to 21")</v>
      </c>
      <c r="D185" s="70" t="s">
        <v>295</v>
      </c>
      <c r="E185" s="134" t="s">
        <v>101</v>
      </c>
      <c r="F185" s="322" t="s">
        <v>299</v>
      </c>
      <c r="G185" s="320" t="s">
        <v>296</v>
      </c>
      <c r="H185" s="135" t="str">
        <f t="shared" si="276"/>
        <v>n/a</v>
      </c>
      <c r="I185" s="135" t="s">
        <v>296</v>
      </c>
      <c r="J185" s="135" t="str">
        <f t="shared" si="168"/>
        <v>n/a</v>
      </c>
      <c r="K185" s="135" t="s">
        <v>296</v>
      </c>
      <c r="L185" s="135" t="str">
        <f t="shared" si="169"/>
        <v>n/a</v>
      </c>
      <c r="M185" s="135" t="s">
        <v>296</v>
      </c>
      <c r="N185" s="135" t="str">
        <f t="shared" si="170"/>
        <v>n/a</v>
      </c>
      <c r="O185" s="135" t="s">
        <v>296</v>
      </c>
      <c r="P185" s="135" t="str">
        <f t="shared" si="171"/>
        <v>n/a</v>
      </c>
      <c r="Q185" s="135" t="s">
        <v>296</v>
      </c>
      <c r="R185" s="135" t="str">
        <f t="shared" si="172"/>
        <v>n/a</v>
      </c>
      <c r="S185" s="135">
        <f>ROUND(cabinets_db!FP185/Prices!$B$27,0)</f>
        <v>507</v>
      </c>
      <c r="T185" s="136">
        <f t="shared" si="173"/>
        <v>507</v>
      </c>
      <c r="U185" s="135">
        <f>ROUND(cabinets_db!FR185/Prices!$B$27,0)</f>
        <v>580</v>
      </c>
      <c r="V185" s="136">
        <f t="shared" si="174"/>
        <v>580</v>
      </c>
      <c r="W185" s="137"/>
      <c r="X185" s="137"/>
      <c r="Y185" s="137"/>
      <c r="Z185" s="137"/>
      <c r="AA185" s="137"/>
      <c r="AB185" s="135" t="s">
        <v>296</v>
      </c>
      <c r="AC185" s="135" t="s">
        <v>296</v>
      </c>
      <c r="AD185" s="135" t="s">
        <v>296</v>
      </c>
      <c r="AE185" s="135" t="s">
        <v>296</v>
      </c>
      <c r="AF185" s="135" t="s">
        <v>296</v>
      </c>
      <c r="AG185" s="135" t="s">
        <v>296</v>
      </c>
      <c r="AH185" s="135" t="s">
        <v>296</v>
      </c>
      <c r="AI185" s="135" t="s">
        <v>296</v>
      </c>
      <c r="AJ185" s="135" t="s">
        <v>296</v>
      </c>
      <c r="AK185" s="135" t="s">
        <v>296</v>
      </c>
      <c r="AL185" s="135" t="s">
        <v>296</v>
      </c>
      <c r="AM185" s="135" t="s">
        <v>296</v>
      </c>
      <c r="AN185" s="136">
        <f>ROUND(cabinets_db!HP185/Prices!$B$27,0)</f>
        <v>483</v>
      </c>
      <c r="AO185" s="136">
        <f t="shared" si="181"/>
        <v>483</v>
      </c>
      <c r="AP185" s="136">
        <f>ROUND(cabinets_db!HR185/Prices!$B$27,0)</f>
        <v>556</v>
      </c>
      <c r="AQ185" s="138">
        <f t="shared" si="182"/>
        <v>556</v>
      </c>
      <c r="AW185" s="136" t="str">
        <f t="shared" si="183"/>
        <v>n/a</v>
      </c>
      <c r="AX185" s="136" t="str">
        <f t="shared" si="184"/>
        <v>n/a</v>
      </c>
      <c r="AY185" s="136" t="str">
        <f t="shared" si="185"/>
        <v>n/a</v>
      </c>
      <c r="AZ185" s="136" t="str">
        <f t="shared" si="186"/>
        <v>n/a</v>
      </c>
      <c r="BA185" s="136" t="str">
        <f t="shared" si="187"/>
        <v>n/a</v>
      </c>
      <c r="BB185" s="136" t="str">
        <f t="shared" si="188"/>
        <v>n/a</v>
      </c>
      <c r="BC185" s="136" t="str">
        <f t="shared" si="189"/>
        <v>n/a</v>
      </c>
      <c r="BD185" s="136" t="str">
        <f t="shared" si="190"/>
        <v>n/a</v>
      </c>
      <c r="BE185" s="136" t="str">
        <f t="shared" si="191"/>
        <v>n/a</v>
      </c>
      <c r="BF185" s="136" t="str">
        <f t="shared" si="192"/>
        <v>n/a</v>
      </c>
      <c r="BG185" s="136" t="str">
        <f t="shared" si="193"/>
        <v>n/a</v>
      </c>
      <c r="BH185" s="136" t="str">
        <f t="shared" si="194"/>
        <v>n/a</v>
      </c>
      <c r="BI185" s="136">
        <f t="shared" si="195"/>
        <v>483</v>
      </c>
      <c r="BJ185" s="136">
        <f t="shared" si="196"/>
        <v>483</v>
      </c>
      <c r="BK185" s="136">
        <f t="shared" si="197"/>
        <v>556</v>
      </c>
      <c r="BL185" s="138">
        <f t="shared" si="198"/>
        <v>556</v>
      </c>
      <c r="BU185" s="135" t="s">
        <v>296</v>
      </c>
      <c r="BV185" s="135" t="str">
        <f t="shared" si="277"/>
        <v>n/a</v>
      </c>
      <c r="BW185" s="135" t="s">
        <v>296</v>
      </c>
      <c r="BX185" s="135" t="str">
        <f t="shared" si="199"/>
        <v>n/a</v>
      </c>
      <c r="BY185" s="135" t="s">
        <v>296</v>
      </c>
      <c r="BZ185" s="135" t="str">
        <f t="shared" si="200"/>
        <v>n/a</v>
      </c>
      <c r="CA185" s="135" t="s">
        <v>296</v>
      </c>
      <c r="CB185" s="135" t="str">
        <f t="shared" si="201"/>
        <v>n/a</v>
      </c>
      <c r="CC185" s="135" t="s">
        <v>296</v>
      </c>
      <c r="CD185" s="135" t="str">
        <f t="shared" si="202"/>
        <v>n/a</v>
      </c>
      <c r="CE185" s="135" t="s">
        <v>296</v>
      </c>
      <c r="CF185" s="135" t="str">
        <f t="shared" si="203"/>
        <v>n/a</v>
      </c>
      <c r="CG185" s="135">
        <f>ROUND(cabinets_db!JQ185/Prices!$B$27,0)</f>
        <v>507</v>
      </c>
      <c r="CH185" s="136">
        <f t="shared" si="204"/>
        <v>507</v>
      </c>
      <c r="CI185" s="135">
        <f>ROUND(cabinets_db!JS185/Prices!$B$27,0)</f>
        <v>580</v>
      </c>
      <c r="CJ185" s="136">
        <f t="shared" si="205"/>
        <v>580</v>
      </c>
      <c r="CK185" s="137"/>
      <c r="CL185" s="137"/>
      <c r="CM185" s="137"/>
      <c r="CN185" s="137"/>
      <c r="CO185" s="137"/>
      <c r="CP185" s="135" t="s">
        <v>296</v>
      </c>
      <c r="CQ185" s="135" t="s">
        <v>296</v>
      </c>
      <c r="CR185" s="135" t="s">
        <v>296</v>
      </c>
      <c r="CS185" s="135" t="s">
        <v>296</v>
      </c>
      <c r="CT185" s="135" t="s">
        <v>296</v>
      </c>
      <c r="CU185" s="135" t="s">
        <v>296</v>
      </c>
      <c r="CV185" s="135" t="s">
        <v>296</v>
      </c>
      <c r="CW185" s="135" t="s">
        <v>296</v>
      </c>
      <c r="CX185" s="135" t="s">
        <v>296</v>
      </c>
      <c r="CY185" s="135" t="s">
        <v>296</v>
      </c>
      <c r="CZ185" s="135" t="s">
        <v>296</v>
      </c>
      <c r="DA185" s="135" t="s">
        <v>296</v>
      </c>
      <c r="DB185" s="136">
        <f>ROUND(cabinets_db!MI185/Prices!$B$27,0)</f>
        <v>483</v>
      </c>
      <c r="DC185" s="136">
        <f t="shared" si="211"/>
        <v>483</v>
      </c>
      <c r="DD185" s="136">
        <f>ROUND(cabinets_db!MK185/Prices!$B$27,0)</f>
        <v>556</v>
      </c>
      <c r="DE185" s="138">
        <f t="shared" si="212"/>
        <v>556</v>
      </c>
      <c r="DK185" s="136" t="str">
        <f t="shared" si="213"/>
        <v>n/a</v>
      </c>
      <c r="DL185" s="136" t="str">
        <f t="shared" si="214"/>
        <v>n/a</v>
      </c>
      <c r="DM185" s="136" t="str">
        <f t="shared" si="215"/>
        <v>n/a</v>
      </c>
      <c r="DN185" s="136" t="str">
        <f t="shared" si="216"/>
        <v>n/a</v>
      </c>
      <c r="DO185" s="136" t="str">
        <f t="shared" si="217"/>
        <v>n/a</v>
      </c>
      <c r="DP185" s="136" t="str">
        <f t="shared" si="218"/>
        <v>n/a</v>
      </c>
      <c r="DQ185" s="136" t="str">
        <f t="shared" si="219"/>
        <v>n/a</v>
      </c>
      <c r="DR185" s="136" t="str">
        <f t="shared" si="220"/>
        <v>n/a</v>
      </c>
      <c r="DS185" s="136" t="str">
        <f t="shared" si="221"/>
        <v>n/a</v>
      </c>
      <c r="DT185" s="136" t="str">
        <f t="shared" si="222"/>
        <v>n/a</v>
      </c>
      <c r="DU185" s="136" t="str">
        <f t="shared" si="223"/>
        <v>n/a</v>
      </c>
      <c r="DV185" s="136" t="str">
        <f t="shared" si="224"/>
        <v>n/a</v>
      </c>
      <c r="DW185" s="136">
        <f t="shared" si="225"/>
        <v>483</v>
      </c>
      <c r="DX185" s="136">
        <f t="shared" si="226"/>
        <v>483</v>
      </c>
      <c r="DY185" s="136">
        <f t="shared" si="227"/>
        <v>556</v>
      </c>
      <c r="DZ185" s="138">
        <f t="shared" si="228"/>
        <v>556</v>
      </c>
      <c r="EP185" s="73"/>
      <c r="EQ185" s="128"/>
      <c r="ER185" s="129">
        <v>15</v>
      </c>
      <c r="ES185" s="73">
        <v>21</v>
      </c>
      <c r="ET185" s="73">
        <f t="shared" si="230"/>
        <v>1.75</v>
      </c>
      <c r="EU185" s="130">
        <f t="shared" si="279"/>
        <v>4.375</v>
      </c>
      <c r="EV185" s="55"/>
      <c r="EW185" s="75">
        <v>2</v>
      </c>
      <c r="EX185" s="76">
        <f t="shared" si="280"/>
        <v>56.875</v>
      </c>
      <c r="EY185" s="75">
        <v>15</v>
      </c>
      <c r="EZ185" s="77">
        <f>(EY185*1.2)*(Prices!$B$5/32)</f>
        <v>22.5</v>
      </c>
      <c r="FA185" s="82">
        <f>(EY185*1.3)*(Prices!$B$4/32)</f>
        <v>48.75</v>
      </c>
      <c r="FB185" s="82">
        <f>(EV185*Prices!$B$2)+(EW185*Prices!$B$3)</f>
        <v>8.1</v>
      </c>
      <c r="FC185" s="79">
        <f>EU185*Prices!$B$9</f>
        <v>26.25</v>
      </c>
      <c r="FD185" s="80">
        <f t="shared" si="232"/>
        <v>162.47499999999999</v>
      </c>
      <c r="FE185" s="80">
        <f>EU185*Prices!$B$10</f>
        <v>39.375</v>
      </c>
      <c r="FF185" s="80">
        <f t="shared" si="233"/>
        <v>175.6</v>
      </c>
      <c r="FG185" s="80">
        <f>EU185*Prices!$B$11</f>
        <v>43.75</v>
      </c>
      <c r="FH185" s="80">
        <f t="shared" si="234"/>
        <v>179.97499999999999</v>
      </c>
      <c r="FI185" s="80">
        <f>EU185*Prices!$B$12</f>
        <v>52.5</v>
      </c>
      <c r="FJ185" s="80">
        <f t="shared" si="235"/>
        <v>188.72499999999999</v>
      </c>
      <c r="FK185" s="80">
        <f>EU185*Prices!$B$13</f>
        <v>56.875</v>
      </c>
      <c r="FL185" s="80">
        <f t="shared" si="236"/>
        <v>193.1</v>
      </c>
      <c r="FM185" s="80">
        <f>EU185*Prices!$B$14</f>
        <v>67.8125</v>
      </c>
      <c r="FN185" s="80">
        <f t="shared" si="237"/>
        <v>204.03749999999999</v>
      </c>
      <c r="FO185" s="80">
        <f>EU185*Prices!$B$15</f>
        <v>76.5625</v>
      </c>
      <c r="FP185" s="80">
        <f t="shared" si="238"/>
        <v>212.78749999999999</v>
      </c>
      <c r="FQ185" s="80">
        <f>EU185*Prices!$B$16</f>
        <v>107.1875</v>
      </c>
      <c r="FR185" s="80">
        <f t="shared" si="239"/>
        <v>243.41249999999999</v>
      </c>
      <c r="FS185" s="80">
        <f>EU185*Prices!$B$17</f>
        <v>0</v>
      </c>
      <c r="FT185" s="80"/>
      <c r="FU185" s="80"/>
      <c r="FV185" s="80"/>
      <c r="FW185" s="80"/>
      <c r="FX185" s="80"/>
      <c r="FY185" s="80"/>
      <c r="FZ185" s="80"/>
      <c r="GA185" s="80"/>
      <c r="GB185" s="80"/>
      <c r="GC185" s="80"/>
      <c r="GD185" s="80"/>
      <c r="GE185" s="80"/>
      <c r="GF185" s="80"/>
      <c r="GG185" s="80"/>
      <c r="GH185" s="80"/>
      <c r="GI185"/>
      <c r="GJ185"/>
      <c r="GK185"/>
      <c r="GL185"/>
      <c r="GM185"/>
      <c r="GN185"/>
      <c r="GO185"/>
      <c r="GP185" s="73"/>
      <c r="GQ185" s="128"/>
      <c r="GR185" s="129">
        <v>15</v>
      </c>
      <c r="GS185" s="73">
        <v>21</v>
      </c>
      <c r="GT185" s="73">
        <f t="shared" si="241"/>
        <v>1.75</v>
      </c>
      <c r="GU185" s="130">
        <f t="shared" si="281"/>
        <v>4.375</v>
      </c>
      <c r="GW185" s="75">
        <v>2</v>
      </c>
      <c r="GX185" s="76">
        <f t="shared" si="282"/>
        <v>56.875</v>
      </c>
      <c r="GY185" s="75">
        <v>15</v>
      </c>
      <c r="GZ185" s="77">
        <f>(GY185*1.2)*(Prices!$B$5/32)</f>
        <v>22.5</v>
      </c>
      <c r="HA185" s="82">
        <f>(GY185*1.3)*(Prices!$C$4/32)</f>
        <v>39</v>
      </c>
      <c r="HB185" s="82">
        <f>(GV185*Prices!$B$2)+(GW185*Prices!$B$3)</f>
        <v>8.1</v>
      </c>
      <c r="HC185" s="79">
        <f>GU185*Prices!$B$9</f>
        <v>26.25</v>
      </c>
      <c r="HD185" s="80">
        <f t="shared" si="243"/>
        <v>152.72499999999999</v>
      </c>
      <c r="HE185" s="80">
        <f>GU185*Prices!$B$10</f>
        <v>39.375</v>
      </c>
      <c r="HF185" s="80">
        <f t="shared" si="244"/>
        <v>165.85</v>
      </c>
      <c r="HG185" s="80">
        <f>GU185*Prices!$B$11</f>
        <v>43.75</v>
      </c>
      <c r="HH185" s="80">
        <f t="shared" si="245"/>
        <v>170.22499999999999</v>
      </c>
      <c r="HI185" s="80">
        <f>GU185*Prices!$B$12</f>
        <v>52.5</v>
      </c>
      <c r="HJ185" s="80">
        <f t="shared" si="246"/>
        <v>178.97499999999999</v>
      </c>
      <c r="HK185" s="80">
        <f>GU185*Prices!$B$13</f>
        <v>56.875</v>
      </c>
      <c r="HL185" s="80">
        <f t="shared" si="247"/>
        <v>183.35</v>
      </c>
      <c r="HM185" s="80">
        <f>GU185*Prices!$B$14</f>
        <v>67.8125</v>
      </c>
      <c r="HN185" s="80">
        <f t="shared" si="248"/>
        <v>194.28749999999999</v>
      </c>
      <c r="HO185" s="80">
        <f>GU185*Prices!$B$15</f>
        <v>76.5625</v>
      </c>
      <c r="HP185" s="80">
        <f t="shared" si="249"/>
        <v>203.03749999999999</v>
      </c>
      <c r="HQ185" s="80">
        <f>GU185*Prices!$B$16</f>
        <v>107.1875</v>
      </c>
      <c r="HR185" s="80">
        <f t="shared" si="250"/>
        <v>233.66249999999999</v>
      </c>
      <c r="HS185" s="80">
        <f>GU185*Prices!$B$17</f>
        <v>0</v>
      </c>
      <c r="HT185" s="80"/>
      <c r="HU185" s="80"/>
      <c r="HV185" s="80"/>
      <c r="HW185" s="80"/>
      <c r="HX185" s="80"/>
      <c r="HY185" s="80"/>
      <c r="HZ185" s="80"/>
      <c r="IA185" s="80"/>
      <c r="IB185" s="80"/>
      <c r="IC185" s="80"/>
      <c r="ID185" s="80"/>
      <c r="IE185" s="80"/>
      <c r="IF185" s="80"/>
      <c r="IG185" s="80"/>
      <c r="IH185" s="80"/>
      <c r="II185"/>
      <c r="IJ185"/>
      <c r="IK185"/>
      <c r="IL185"/>
      <c r="IM185"/>
      <c r="IN185"/>
      <c r="IO185"/>
      <c r="IP185"/>
      <c r="IQ185" s="73"/>
      <c r="IR185" s="128"/>
      <c r="IS185" s="129">
        <v>15</v>
      </c>
      <c r="IT185" s="73">
        <v>21</v>
      </c>
      <c r="IU185" s="73">
        <f t="shared" si="252"/>
        <v>1.75</v>
      </c>
      <c r="IV185" s="130">
        <f t="shared" si="283"/>
        <v>4.375</v>
      </c>
      <c r="IX185" s="75">
        <v>2</v>
      </c>
      <c r="IY185" s="76">
        <f t="shared" si="284"/>
        <v>56.875</v>
      </c>
      <c r="IZ185" s="75">
        <v>15</v>
      </c>
      <c r="JA185" s="77">
        <f>(IZ185*1.2)*(Prices!$B$5/32)</f>
        <v>22.5</v>
      </c>
      <c r="JB185" s="82">
        <f>(IZ185*1.3)*(Prices!$B$4/32)</f>
        <v>48.75</v>
      </c>
      <c r="JC185" s="82">
        <f>(IW185*Prices!$B$2)+(IX185*Prices!$B$3)</f>
        <v>8.1</v>
      </c>
      <c r="JD185" s="79">
        <f>IV185*Prices!$B$9</f>
        <v>26.25</v>
      </c>
      <c r="JE185" s="80">
        <f t="shared" si="254"/>
        <v>162.47499999999999</v>
      </c>
      <c r="JF185" s="80">
        <f>IV185*Prices!$B$10</f>
        <v>39.375</v>
      </c>
      <c r="JG185" s="80">
        <f t="shared" si="255"/>
        <v>175.6</v>
      </c>
      <c r="JH185" s="80">
        <f>IV185*Prices!$B$11</f>
        <v>43.75</v>
      </c>
      <c r="JI185" s="80">
        <f t="shared" si="256"/>
        <v>179.97499999999999</v>
      </c>
      <c r="JJ185" s="80">
        <f>IV185*Prices!$B$12</f>
        <v>52.5</v>
      </c>
      <c r="JK185" s="80">
        <f t="shared" si="257"/>
        <v>188.72499999999999</v>
      </c>
      <c r="JL185" s="80">
        <f>IV185*Prices!$B$13</f>
        <v>56.875</v>
      </c>
      <c r="JM185" s="80">
        <f t="shared" si="258"/>
        <v>193.1</v>
      </c>
      <c r="JN185" s="80">
        <f>IV185*Prices!$B$14</f>
        <v>67.8125</v>
      </c>
      <c r="JO185" s="80">
        <f t="shared" si="259"/>
        <v>204.03749999999999</v>
      </c>
      <c r="JP185" s="80">
        <f>IV185*Prices!$B$15</f>
        <v>76.5625</v>
      </c>
      <c r="JQ185" s="80">
        <f t="shared" si="260"/>
        <v>212.78749999999999</v>
      </c>
      <c r="JR185" s="80">
        <f>IV185*Prices!$B$16</f>
        <v>107.1875</v>
      </c>
      <c r="JS185" s="80">
        <f t="shared" si="261"/>
        <v>243.41249999999999</v>
      </c>
      <c r="JT185" s="80">
        <f>IV185*Prices!$B$17</f>
        <v>0</v>
      </c>
      <c r="JU185" s="80"/>
      <c r="JV185" s="80"/>
      <c r="JW185" s="80"/>
      <c r="JX185" s="80"/>
      <c r="JY185" s="80"/>
      <c r="JZ185" s="80"/>
      <c r="KA185" s="80"/>
      <c r="KB185" s="80"/>
      <c r="KC185" s="80"/>
      <c r="KD185" s="80"/>
      <c r="KE185" s="80"/>
      <c r="KF185" s="80"/>
      <c r="KG185" s="80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 s="197">
        <v>0</v>
      </c>
      <c r="LB185" s="200">
        <v>0</v>
      </c>
      <c r="LC185" s="82">
        <f>(44+(cabinets_db!IR185*2-2))*0.58</f>
        <v>24.36</v>
      </c>
      <c r="LD185" s="82">
        <f>(44+(cabinets_db!IR185*2-2))*0.77</f>
        <v>32.340000000000003</v>
      </c>
      <c r="LE185" s="82">
        <f>3*(cabinets_db!IR185*22/144)</f>
        <v>0</v>
      </c>
      <c r="LF185" s="82">
        <f t="shared" si="262"/>
        <v>24.36</v>
      </c>
      <c r="LG185" s="80">
        <f t="shared" si="263"/>
        <v>32.340000000000003</v>
      </c>
      <c r="LH185" s="234">
        <f t="shared" si="264"/>
        <v>0</v>
      </c>
      <c r="LI185" s="73"/>
      <c r="LJ185" s="128"/>
      <c r="LK185" s="129">
        <v>15</v>
      </c>
      <c r="LL185" s="73">
        <v>21</v>
      </c>
      <c r="LM185" s="73">
        <f t="shared" si="265"/>
        <v>1.75</v>
      </c>
      <c r="LN185" s="130">
        <f t="shared" si="285"/>
        <v>4.375</v>
      </c>
      <c r="LP185" s="75">
        <v>2</v>
      </c>
      <c r="LQ185" s="76">
        <f t="shared" si="286"/>
        <v>56.875</v>
      </c>
      <c r="LR185" s="75">
        <v>15</v>
      </c>
      <c r="LS185" s="77">
        <f>(LR185*1.2)*(Prices!$B$5/32)</f>
        <v>22.5</v>
      </c>
      <c r="LT185" s="82">
        <f>(LR185*1.3)*(Prices!$C$4/32)</f>
        <v>39</v>
      </c>
      <c r="LU185" s="82">
        <f>(LO185*Prices!$B$2)+(LP185*Prices!$B$3)</f>
        <v>8.1</v>
      </c>
      <c r="LV185" s="79">
        <f>LN185*Prices!$B$9</f>
        <v>26.25</v>
      </c>
      <c r="LW185" s="80">
        <f t="shared" si="267"/>
        <v>152.72499999999999</v>
      </c>
      <c r="LX185" s="80">
        <f>LN185*Prices!$B$10</f>
        <v>39.375</v>
      </c>
      <c r="LY185" s="80">
        <f t="shared" si="268"/>
        <v>165.85</v>
      </c>
      <c r="LZ185" s="80">
        <f>LN185*Prices!$B$11</f>
        <v>43.75</v>
      </c>
      <c r="MA185" s="80">
        <f t="shared" si="269"/>
        <v>170.22499999999999</v>
      </c>
      <c r="MB185" s="80">
        <f>LN185*Prices!$B$12</f>
        <v>52.5</v>
      </c>
      <c r="MC185" s="80">
        <f t="shared" si="270"/>
        <v>178.97499999999999</v>
      </c>
      <c r="MD185" s="80">
        <f>LN185*Prices!$B$13</f>
        <v>56.875</v>
      </c>
      <c r="ME185" s="80">
        <f t="shared" si="271"/>
        <v>183.35</v>
      </c>
      <c r="MF185" s="80">
        <f>LN185*Prices!$B$14</f>
        <v>67.8125</v>
      </c>
      <c r="MG185" s="80">
        <f t="shared" si="272"/>
        <v>194.28749999999999</v>
      </c>
      <c r="MH185" s="80">
        <f>LN185*Prices!$B$15</f>
        <v>76.5625</v>
      </c>
      <c r="MI185" s="80">
        <f t="shared" si="273"/>
        <v>203.03749999999999</v>
      </c>
      <c r="MJ185" s="80">
        <f>LN185*Prices!$B$16</f>
        <v>107.1875</v>
      </c>
      <c r="MK185" s="80">
        <f t="shared" si="274"/>
        <v>233.66249999999999</v>
      </c>
      <c r="ML185" s="80">
        <f>LN185*Prices!$B$17</f>
        <v>0</v>
      </c>
      <c r="MM185" s="80"/>
      <c r="MN185" s="80"/>
      <c r="MO185" s="80"/>
      <c r="MP185" s="80"/>
      <c r="MQ185" s="80"/>
      <c r="MR185" s="80"/>
      <c r="MS185" s="80"/>
      <c r="MT185" s="80"/>
      <c r="MU185" s="80"/>
      <c r="MV185" s="80"/>
      <c r="MW185" s="80"/>
      <c r="MX185" s="80"/>
      <c r="MY185" s="80"/>
      <c r="MZ185" s="80"/>
      <c r="NA185" s="80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</row>
    <row r="186" spans="1:449" ht="18" customHeight="1" thickBot="1" x14ac:dyDescent="0.3">
      <c r="A186" s="323" t="s">
        <v>300</v>
      </c>
      <c r="B186" s="324" t="s">
        <v>268</v>
      </c>
      <c r="C186" s="325" t="str">
        <f t="shared" si="275"/>
        <v>Wall &amp; Tall Cab: 1 Glass Door 30H (Door 31 1/2") (22" to 24")</v>
      </c>
      <c r="D186" s="177" t="s">
        <v>295</v>
      </c>
      <c r="E186" s="326" t="s">
        <v>103</v>
      </c>
      <c r="F186" s="327" t="s">
        <v>300</v>
      </c>
      <c r="G186" s="320" t="s">
        <v>296</v>
      </c>
      <c r="H186" s="135" t="str">
        <f t="shared" si="276"/>
        <v>n/a</v>
      </c>
      <c r="I186" s="135" t="s">
        <v>296</v>
      </c>
      <c r="J186" s="135" t="str">
        <f t="shared" si="168"/>
        <v>n/a</v>
      </c>
      <c r="K186" s="135" t="s">
        <v>296</v>
      </c>
      <c r="L186" s="135" t="str">
        <f t="shared" si="169"/>
        <v>n/a</v>
      </c>
      <c r="M186" s="135" t="s">
        <v>296</v>
      </c>
      <c r="N186" s="135" t="str">
        <f t="shared" si="170"/>
        <v>n/a</v>
      </c>
      <c r="O186" s="135" t="s">
        <v>296</v>
      </c>
      <c r="P186" s="135" t="str">
        <f t="shared" si="171"/>
        <v>n/a</v>
      </c>
      <c r="Q186" s="135" t="s">
        <v>296</v>
      </c>
      <c r="R186" s="135" t="str">
        <f t="shared" si="172"/>
        <v>n/a</v>
      </c>
      <c r="S186" s="135">
        <f>ROUND(cabinets_db!FP186/Prices!$B$27,0)</f>
        <v>569</v>
      </c>
      <c r="T186" s="136">
        <f t="shared" si="173"/>
        <v>569</v>
      </c>
      <c r="U186" s="135">
        <f>ROUND(cabinets_db!FR186/Prices!$B$27,0)</f>
        <v>652</v>
      </c>
      <c r="V186" s="136">
        <f t="shared" si="174"/>
        <v>652</v>
      </c>
      <c r="W186" s="137"/>
      <c r="X186" s="137"/>
      <c r="Y186" s="137"/>
      <c r="Z186" s="137"/>
      <c r="AA186" s="137"/>
      <c r="AB186" s="135" t="s">
        <v>296</v>
      </c>
      <c r="AC186" s="135" t="s">
        <v>296</v>
      </c>
      <c r="AD186" s="135" t="s">
        <v>296</v>
      </c>
      <c r="AE186" s="135" t="s">
        <v>296</v>
      </c>
      <c r="AF186" s="135" t="s">
        <v>296</v>
      </c>
      <c r="AG186" s="135" t="s">
        <v>296</v>
      </c>
      <c r="AH186" s="135" t="s">
        <v>296</v>
      </c>
      <c r="AI186" s="135" t="s">
        <v>296</v>
      </c>
      <c r="AJ186" s="135" t="s">
        <v>296</v>
      </c>
      <c r="AK186" s="135" t="s">
        <v>296</v>
      </c>
      <c r="AL186" s="135" t="s">
        <v>296</v>
      </c>
      <c r="AM186" s="135" t="s">
        <v>296</v>
      </c>
      <c r="AN186" s="136">
        <f>ROUND(cabinets_db!HP186/Prices!$B$27,0)</f>
        <v>543</v>
      </c>
      <c r="AO186" s="136">
        <f t="shared" si="181"/>
        <v>543</v>
      </c>
      <c r="AP186" s="136">
        <f>ROUND(cabinets_db!HR186/Prices!$B$27,0)</f>
        <v>627</v>
      </c>
      <c r="AQ186" s="138">
        <f t="shared" si="182"/>
        <v>627</v>
      </c>
      <c r="AW186" s="136" t="str">
        <f t="shared" si="183"/>
        <v>n/a</v>
      </c>
      <c r="AX186" s="136" t="str">
        <f t="shared" si="184"/>
        <v>n/a</v>
      </c>
      <c r="AY186" s="136" t="str">
        <f t="shared" si="185"/>
        <v>n/a</v>
      </c>
      <c r="AZ186" s="136" t="str">
        <f t="shared" si="186"/>
        <v>n/a</v>
      </c>
      <c r="BA186" s="136" t="str">
        <f t="shared" si="187"/>
        <v>n/a</v>
      </c>
      <c r="BB186" s="136" t="str">
        <f t="shared" si="188"/>
        <v>n/a</v>
      </c>
      <c r="BC186" s="136" t="str">
        <f t="shared" si="189"/>
        <v>n/a</v>
      </c>
      <c r="BD186" s="136" t="str">
        <f t="shared" si="190"/>
        <v>n/a</v>
      </c>
      <c r="BE186" s="136" t="str">
        <f t="shared" si="191"/>
        <v>n/a</v>
      </c>
      <c r="BF186" s="136" t="str">
        <f t="shared" si="192"/>
        <v>n/a</v>
      </c>
      <c r="BG186" s="136" t="str">
        <f t="shared" si="193"/>
        <v>n/a</v>
      </c>
      <c r="BH186" s="136" t="str">
        <f t="shared" si="194"/>
        <v>n/a</v>
      </c>
      <c r="BI186" s="136">
        <f t="shared" si="195"/>
        <v>543</v>
      </c>
      <c r="BJ186" s="136">
        <f t="shared" si="196"/>
        <v>543</v>
      </c>
      <c r="BK186" s="136">
        <f t="shared" si="197"/>
        <v>627</v>
      </c>
      <c r="BL186" s="138">
        <f t="shared" si="198"/>
        <v>627</v>
      </c>
      <c r="BU186" s="135" t="s">
        <v>296</v>
      </c>
      <c r="BV186" s="135" t="str">
        <f t="shared" si="277"/>
        <v>n/a</v>
      </c>
      <c r="BW186" s="135" t="s">
        <v>296</v>
      </c>
      <c r="BX186" s="135" t="str">
        <f t="shared" si="199"/>
        <v>n/a</v>
      </c>
      <c r="BY186" s="135" t="s">
        <v>296</v>
      </c>
      <c r="BZ186" s="135" t="str">
        <f t="shared" si="200"/>
        <v>n/a</v>
      </c>
      <c r="CA186" s="135" t="s">
        <v>296</v>
      </c>
      <c r="CB186" s="135" t="str">
        <f t="shared" si="201"/>
        <v>n/a</v>
      </c>
      <c r="CC186" s="135" t="s">
        <v>296</v>
      </c>
      <c r="CD186" s="135" t="str">
        <f t="shared" si="202"/>
        <v>n/a</v>
      </c>
      <c r="CE186" s="135" t="s">
        <v>296</v>
      </c>
      <c r="CF186" s="135" t="str">
        <f t="shared" si="203"/>
        <v>n/a</v>
      </c>
      <c r="CG186" s="135">
        <f>ROUND(cabinets_db!JQ186/Prices!$B$27,0)</f>
        <v>569</v>
      </c>
      <c r="CH186" s="136">
        <f t="shared" si="204"/>
        <v>569</v>
      </c>
      <c r="CI186" s="135">
        <f>ROUND(cabinets_db!JS186/Prices!$B$27,0)</f>
        <v>652</v>
      </c>
      <c r="CJ186" s="136">
        <f t="shared" si="205"/>
        <v>652</v>
      </c>
      <c r="CK186" s="137"/>
      <c r="CL186" s="137"/>
      <c r="CM186" s="137"/>
      <c r="CN186" s="137"/>
      <c r="CO186" s="137"/>
      <c r="CP186" s="135" t="s">
        <v>296</v>
      </c>
      <c r="CQ186" s="135" t="s">
        <v>296</v>
      </c>
      <c r="CR186" s="135" t="s">
        <v>296</v>
      </c>
      <c r="CS186" s="135" t="s">
        <v>296</v>
      </c>
      <c r="CT186" s="135" t="s">
        <v>296</v>
      </c>
      <c r="CU186" s="135" t="s">
        <v>296</v>
      </c>
      <c r="CV186" s="135" t="s">
        <v>296</v>
      </c>
      <c r="CW186" s="135" t="s">
        <v>296</v>
      </c>
      <c r="CX186" s="135" t="s">
        <v>296</v>
      </c>
      <c r="CY186" s="135" t="s">
        <v>296</v>
      </c>
      <c r="CZ186" s="135" t="s">
        <v>296</v>
      </c>
      <c r="DA186" s="135" t="s">
        <v>296</v>
      </c>
      <c r="DB186" s="136">
        <f>ROUND(cabinets_db!MI186/Prices!$B$27,0)</f>
        <v>543</v>
      </c>
      <c r="DC186" s="136">
        <f t="shared" si="211"/>
        <v>543</v>
      </c>
      <c r="DD186" s="136">
        <f>ROUND(cabinets_db!MK186/Prices!$B$27,0)</f>
        <v>627</v>
      </c>
      <c r="DE186" s="138">
        <f t="shared" si="212"/>
        <v>627</v>
      </c>
      <c r="DK186" s="136" t="str">
        <f t="shared" si="213"/>
        <v>n/a</v>
      </c>
      <c r="DL186" s="136" t="str">
        <f t="shared" si="214"/>
        <v>n/a</v>
      </c>
      <c r="DM186" s="136" t="str">
        <f t="shared" si="215"/>
        <v>n/a</v>
      </c>
      <c r="DN186" s="136" t="str">
        <f t="shared" si="216"/>
        <v>n/a</v>
      </c>
      <c r="DO186" s="136" t="str">
        <f t="shared" si="217"/>
        <v>n/a</v>
      </c>
      <c r="DP186" s="136" t="str">
        <f t="shared" si="218"/>
        <v>n/a</v>
      </c>
      <c r="DQ186" s="136" t="str">
        <f t="shared" si="219"/>
        <v>n/a</v>
      </c>
      <c r="DR186" s="136" t="str">
        <f t="shared" si="220"/>
        <v>n/a</v>
      </c>
      <c r="DS186" s="136" t="str">
        <f t="shared" si="221"/>
        <v>n/a</v>
      </c>
      <c r="DT186" s="136" t="str">
        <f t="shared" si="222"/>
        <v>n/a</v>
      </c>
      <c r="DU186" s="136" t="str">
        <f t="shared" si="223"/>
        <v>n/a</v>
      </c>
      <c r="DV186" s="136" t="str">
        <f t="shared" si="224"/>
        <v>n/a</v>
      </c>
      <c r="DW186" s="136">
        <f t="shared" si="225"/>
        <v>543</v>
      </c>
      <c r="DX186" s="136">
        <f t="shared" si="226"/>
        <v>543</v>
      </c>
      <c r="DY186" s="136">
        <f t="shared" si="227"/>
        <v>627</v>
      </c>
      <c r="DZ186" s="138">
        <f t="shared" si="228"/>
        <v>627</v>
      </c>
      <c r="EP186" s="73"/>
      <c r="EQ186" s="128"/>
      <c r="ER186" s="129">
        <v>16.5</v>
      </c>
      <c r="ES186" s="73">
        <v>24</v>
      </c>
      <c r="ET186" s="73">
        <f t="shared" si="230"/>
        <v>2</v>
      </c>
      <c r="EU186" s="130">
        <f t="shared" si="279"/>
        <v>5</v>
      </c>
      <c r="EV186" s="55"/>
      <c r="EW186" s="75">
        <v>2</v>
      </c>
      <c r="EX186" s="76">
        <f t="shared" si="280"/>
        <v>65</v>
      </c>
      <c r="EY186" s="75">
        <v>16.5</v>
      </c>
      <c r="EZ186" s="77">
        <f>(EY186*1.2)*(Prices!$B$5/32)</f>
        <v>24.75</v>
      </c>
      <c r="FA186" s="82">
        <f>(EY186*1.3)*(Prices!$B$4/32)</f>
        <v>53.625</v>
      </c>
      <c r="FB186" s="82">
        <f>(EV186*Prices!$B$2)+(EW186*Prices!$B$3)</f>
        <v>8.1</v>
      </c>
      <c r="FC186" s="79">
        <f>EU186*Prices!$B$9</f>
        <v>30</v>
      </c>
      <c r="FD186" s="80">
        <f t="shared" si="232"/>
        <v>181.47499999999999</v>
      </c>
      <c r="FE186" s="80">
        <f>EU186*Prices!$B$10</f>
        <v>45</v>
      </c>
      <c r="FF186" s="80">
        <f t="shared" si="233"/>
        <v>196.47499999999999</v>
      </c>
      <c r="FG186" s="80">
        <f>EU186*Prices!$B$11</f>
        <v>50</v>
      </c>
      <c r="FH186" s="80">
        <f t="shared" si="234"/>
        <v>201.47499999999999</v>
      </c>
      <c r="FI186" s="80">
        <f>EU186*Prices!$B$12</f>
        <v>60</v>
      </c>
      <c r="FJ186" s="80">
        <f t="shared" si="235"/>
        <v>211.47499999999999</v>
      </c>
      <c r="FK186" s="80">
        <f>EU186*Prices!$B$13</f>
        <v>65</v>
      </c>
      <c r="FL186" s="80">
        <f t="shared" si="236"/>
        <v>216.47499999999999</v>
      </c>
      <c r="FM186" s="80">
        <f>EU186*Prices!$B$14</f>
        <v>77.5</v>
      </c>
      <c r="FN186" s="80">
        <f t="shared" si="237"/>
        <v>228.97499999999999</v>
      </c>
      <c r="FO186" s="80">
        <f>EU186*Prices!$B$15</f>
        <v>87.5</v>
      </c>
      <c r="FP186" s="80">
        <f t="shared" si="238"/>
        <v>238.97499999999999</v>
      </c>
      <c r="FQ186" s="80">
        <f>EU186*Prices!$B$16</f>
        <v>122.5</v>
      </c>
      <c r="FR186" s="80">
        <f t="shared" si="239"/>
        <v>273.97500000000002</v>
      </c>
      <c r="FS186" s="80">
        <f>EU186*Prices!$B$17</f>
        <v>0</v>
      </c>
      <c r="FT186" s="80"/>
      <c r="FU186" s="80"/>
      <c r="FV186" s="80"/>
      <c r="FW186" s="80"/>
      <c r="FX186" s="80"/>
      <c r="FY186" s="80"/>
      <c r="FZ186" s="80"/>
      <c r="GA186" s="80"/>
      <c r="GB186" s="80"/>
      <c r="GC186" s="80"/>
      <c r="GD186" s="80"/>
      <c r="GE186" s="80"/>
      <c r="GF186" s="80"/>
      <c r="GG186" s="80"/>
      <c r="GH186" s="80"/>
      <c r="GI186"/>
      <c r="GJ186"/>
      <c r="GK186"/>
      <c r="GL186"/>
      <c r="GM186"/>
      <c r="GN186"/>
      <c r="GO186"/>
      <c r="GP186" s="73"/>
      <c r="GQ186" s="128"/>
      <c r="GR186" s="129">
        <v>16.5</v>
      </c>
      <c r="GS186" s="73">
        <v>24</v>
      </c>
      <c r="GT186" s="73">
        <f t="shared" si="241"/>
        <v>2</v>
      </c>
      <c r="GU186" s="130">
        <f t="shared" si="281"/>
        <v>5</v>
      </c>
      <c r="GW186" s="75">
        <v>2</v>
      </c>
      <c r="GX186" s="76">
        <f t="shared" si="282"/>
        <v>65</v>
      </c>
      <c r="GY186" s="75">
        <v>16.5</v>
      </c>
      <c r="GZ186" s="77">
        <f>(GY186*1.2)*(Prices!$B$5/32)</f>
        <v>24.75</v>
      </c>
      <c r="HA186" s="82">
        <f>(GY186*1.3)*(Prices!$C$4/32)</f>
        <v>42.9</v>
      </c>
      <c r="HB186" s="82">
        <f>(GV186*Prices!$B$2)+(GW186*Prices!$B$3)</f>
        <v>8.1</v>
      </c>
      <c r="HC186" s="79">
        <f>GU186*Prices!$B$9</f>
        <v>30</v>
      </c>
      <c r="HD186" s="80">
        <f t="shared" si="243"/>
        <v>170.75</v>
      </c>
      <c r="HE186" s="80">
        <f>GU186*Prices!$B$10</f>
        <v>45</v>
      </c>
      <c r="HF186" s="80">
        <f t="shared" si="244"/>
        <v>185.75</v>
      </c>
      <c r="HG186" s="80">
        <f>GU186*Prices!$B$11</f>
        <v>50</v>
      </c>
      <c r="HH186" s="80">
        <f t="shared" si="245"/>
        <v>190.75</v>
      </c>
      <c r="HI186" s="80">
        <f>GU186*Prices!$B$12</f>
        <v>60</v>
      </c>
      <c r="HJ186" s="80">
        <f t="shared" si="246"/>
        <v>200.75</v>
      </c>
      <c r="HK186" s="80">
        <f>GU186*Prices!$B$13</f>
        <v>65</v>
      </c>
      <c r="HL186" s="80">
        <f t="shared" si="247"/>
        <v>205.75</v>
      </c>
      <c r="HM186" s="80">
        <f>GU186*Prices!$B$14</f>
        <v>77.5</v>
      </c>
      <c r="HN186" s="80">
        <f t="shared" si="248"/>
        <v>218.25</v>
      </c>
      <c r="HO186" s="80">
        <f>GU186*Prices!$B$15</f>
        <v>87.5</v>
      </c>
      <c r="HP186" s="80">
        <f t="shared" si="249"/>
        <v>228.25</v>
      </c>
      <c r="HQ186" s="80">
        <f>GU186*Prices!$B$16</f>
        <v>122.5</v>
      </c>
      <c r="HR186" s="80">
        <f t="shared" si="250"/>
        <v>263.25</v>
      </c>
      <c r="HS186" s="80">
        <f>GU186*Prices!$B$17</f>
        <v>0</v>
      </c>
      <c r="HT186" s="80"/>
      <c r="HU186" s="80"/>
      <c r="HV186" s="80"/>
      <c r="HW186" s="80"/>
      <c r="HX186" s="80"/>
      <c r="HY186" s="80"/>
      <c r="HZ186" s="80"/>
      <c r="IA186" s="80"/>
      <c r="IB186" s="80"/>
      <c r="IC186" s="80"/>
      <c r="ID186" s="80"/>
      <c r="IE186" s="80"/>
      <c r="IF186" s="80"/>
      <c r="IG186" s="80"/>
      <c r="IH186" s="80"/>
      <c r="II186"/>
      <c r="IJ186"/>
      <c r="IK186"/>
      <c r="IL186"/>
      <c r="IM186"/>
      <c r="IN186"/>
      <c r="IO186"/>
      <c r="IP186"/>
      <c r="IQ186" s="73"/>
      <c r="IR186" s="128"/>
      <c r="IS186" s="129">
        <v>16.5</v>
      </c>
      <c r="IT186" s="73">
        <v>24</v>
      </c>
      <c r="IU186" s="73">
        <f t="shared" si="252"/>
        <v>2</v>
      </c>
      <c r="IV186" s="130">
        <f t="shared" si="283"/>
        <v>5</v>
      </c>
      <c r="IX186" s="75">
        <v>2</v>
      </c>
      <c r="IY186" s="76">
        <f t="shared" si="284"/>
        <v>65</v>
      </c>
      <c r="IZ186" s="75">
        <v>16.5</v>
      </c>
      <c r="JA186" s="77">
        <f>(IZ186*1.2)*(Prices!$B$5/32)</f>
        <v>24.75</v>
      </c>
      <c r="JB186" s="82">
        <f>(IZ186*1.3)*(Prices!$B$4/32)</f>
        <v>53.625</v>
      </c>
      <c r="JC186" s="82">
        <f>(IW186*Prices!$B$2)+(IX186*Prices!$B$3)</f>
        <v>8.1</v>
      </c>
      <c r="JD186" s="79">
        <f>IV186*Prices!$B$9</f>
        <v>30</v>
      </c>
      <c r="JE186" s="80">
        <f t="shared" si="254"/>
        <v>181.47499999999999</v>
      </c>
      <c r="JF186" s="80">
        <f>IV186*Prices!$B$10</f>
        <v>45</v>
      </c>
      <c r="JG186" s="80">
        <f t="shared" si="255"/>
        <v>196.47499999999999</v>
      </c>
      <c r="JH186" s="80">
        <f>IV186*Prices!$B$11</f>
        <v>50</v>
      </c>
      <c r="JI186" s="80">
        <f t="shared" si="256"/>
        <v>201.47499999999999</v>
      </c>
      <c r="JJ186" s="80">
        <f>IV186*Prices!$B$12</f>
        <v>60</v>
      </c>
      <c r="JK186" s="80">
        <f t="shared" si="257"/>
        <v>211.47499999999999</v>
      </c>
      <c r="JL186" s="80">
        <f>IV186*Prices!$B$13</f>
        <v>65</v>
      </c>
      <c r="JM186" s="80">
        <f t="shared" si="258"/>
        <v>216.47499999999999</v>
      </c>
      <c r="JN186" s="80">
        <f>IV186*Prices!$B$14</f>
        <v>77.5</v>
      </c>
      <c r="JO186" s="80">
        <f t="shared" si="259"/>
        <v>228.97499999999999</v>
      </c>
      <c r="JP186" s="80">
        <f>IV186*Prices!$B$15</f>
        <v>87.5</v>
      </c>
      <c r="JQ186" s="80">
        <f t="shared" si="260"/>
        <v>238.97499999999999</v>
      </c>
      <c r="JR186" s="80">
        <f>IV186*Prices!$B$16</f>
        <v>122.5</v>
      </c>
      <c r="JS186" s="80">
        <f t="shared" si="261"/>
        <v>273.97500000000002</v>
      </c>
      <c r="JT186" s="80">
        <f>IV186*Prices!$B$17</f>
        <v>0</v>
      </c>
      <c r="JU186" s="80"/>
      <c r="JV186" s="80"/>
      <c r="JW186" s="80"/>
      <c r="JX186" s="80"/>
      <c r="JY186" s="80"/>
      <c r="JZ186" s="80"/>
      <c r="KA186" s="80"/>
      <c r="KB186" s="80"/>
      <c r="KC186" s="80"/>
      <c r="KD186" s="80"/>
      <c r="KE186" s="80"/>
      <c r="KF186" s="80"/>
      <c r="KG186" s="80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 s="197">
        <v>0</v>
      </c>
      <c r="LB186" s="200">
        <v>0</v>
      </c>
      <c r="LC186" s="82">
        <f>(44+(cabinets_db!IR186*2-2))*0.58</f>
        <v>24.36</v>
      </c>
      <c r="LD186" s="82">
        <f>(44+(cabinets_db!IR186*2-2))*0.77</f>
        <v>32.340000000000003</v>
      </c>
      <c r="LE186" s="82">
        <f>3*(cabinets_db!IR186*22/144)</f>
        <v>0</v>
      </c>
      <c r="LF186" s="82">
        <f t="shared" si="262"/>
        <v>24.36</v>
      </c>
      <c r="LG186" s="80">
        <f t="shared" si="263"/>
        <v>32.340000000000003</v>
      </c>
      <c r="LH186" s="234">
        <f t="shared" si="264"/>
        <v>0</v>
      </c>
      <c r="LI186" s="73"/>
      <c r="LJ186" s="128"/>
      <c r="LK186" s="129">
        <v>16.5</v>
      </c>
      <c r="LL186" s="73">
        <v>24</v>
      </c>
      <c r="LM186" s="73">
        <f t="shared" si="265"/>
        <v>2</v>
      </c>
      <c r="LN186" s="130">
        <f t="shared" si="285"/>
        <v>5</v>
      </c>
      <c r="LP186" s="75">
        <v>2</v>
      </c>
      <c r="LQ186" s="76">
        <f t="shared" si="286"/>
        <v>65</v>
      </c>
      <c r="LR186" s="75">
        <v>16.5</v>
      </c>
      <c r="LS186" s="77">
        <f>(LR186*1.2)*(Prices!$B$5/32)</f>
        <v>24.75</v>
      </c>
      <c r="LT186" s="82">
        <f>(LR186*1.3)*(Prices!$C$4/32)</f>
        <v>42.9</v>
      </c>
      <c r="LU186" s="82">
        <f>(LO186*Prices!$B$2)+(LP186*Prices!$B$3)</f>
        <v>8.1</v>
      </c>
      <c r="LV186" s="79">
        <f>LN186*Prices!$B$9</f>
        <v>30</v>
      </c>
      <c r="LW186" s="80">
        <f t="shared" si="267"/>
        <v>170.75</v>
      </c>
      <c r="LX186" s="80">
        <f>LN186*Prices!$B$10</f>
        <v>45</v>
      </c>
      <c r="LY186" s="80">
        <f t="shared" si="268"/>
        <v>185.75</v>
      </c>
      <c r="LZ186" s="80">
        <f>LN186*Prices!$B$11</f>
        <v>50</v>
      </c>
      <c r="MA186" s="80">
        <f t="shared" si="269"/>
        <v>190.75</v>
      </c>
      <c r="MB186" s="80">
        <f>LN186*Prices!$B$12</f>
        <v>60</v>
      </c>
      <c r="MC186" s="80">
        <f t="shared" si="270"/>
        <v>200.75</v>
      </c>
      <c r="MD186" s="80">
        <f>LN186*Prices!$B$13</f>
        <v>65</v>
      </c>
      <c r="ME186" s="80">
        <f t="shared" si="271"/>
        <v>205.75</v>
      </c>
      <c r="MF186" s="80">
        <f>LN186*Prices!$B$14</f>
        <v>77.5</v>
      </c>
      <c r="MG186" s="80">
        <f t="shared" si="272"/>
        <v>218.25</v>
      </c>
      <c r="MH186" s="80">
        <f>LN186*Prices!$B$15</f>
        <v>87.5</v>
      </c>
      <c r="MI186" s="80">
        <f t="shared" si="273"/>
        <v>228.25</v>
      </c>
      <c r="MJ186" s="80">
        <f>LN186*Prices!$B$16</f>
        <v>122.5</v>
      </c>
      <c r="MK186" s="80">
        <f t="shared" si="274"/>
        <v>263.25</v>
      </c>
      <c r="ML186" s="80">
        <f>LN186*Prices!$B$17</f>
        <v>0</v>
      </c>
      <c r="MM186" s="80"/>
      <c r="MN186" s="80"/>
      <c r="MO186" s="80"/>
      <c r="MP186" s="80"/>
      <c r="MQ186" s="80"/>
      <c r="MR186" s="80"/>
      <c r="MS186" s="80"/>
      <c r="MT186" s="80"/>
      <c r="MU186" s="80"/>
      <c r="MV186" s="80"/>
      <c r="MW186" s="80"/>
      <c r="MX186" s="80"/>
      <c r="MY186" s="80"/>
      <c r="MZ186" s="80"/>
      <c r="NA186" s="80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</row>
    <row r="187" spans="1:449" ht="18" customHeight="1" thickBot="1" x14ac:dyDescent="0.3">
      <c r="A187" s="350"/>
      <c r="B187" s="346"/>
      <c r="C187" s="347"/>
      <c r="D187" s="279"/>
      <c r="E187" s="348"/>
      <c r="F187" s="351"/>
      <c r="G187" s="320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6"/>
      <c r="U187" s="135"/>
      <c r="V187" s="136"/>
      <c r="W187" s="137"/>
      <c r="X187" s="137"/>
      <c r="Y187" s="137"/>
      <c r="Z187" s="137"/>
      <c r="AA187" s="137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6"/>
      <c r="AO187" s="136"/>
      <c r="AP187" s="136"/>
      <c r="AQ187" s="138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8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6"/>
      <c r="CI187" s="135"/>
      <c r="CJ187" s="136"/>
      <c r="CK187" s="137"/>
      <c r="CL187" s="137"/>
      <c r="CM187" s="137"/>
      <c r="CN187" s="137"/>
      <c r="CO187" s="137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6"/>
      <c r="DC187" s="136"/>
      <c r="DD187" s="136"/>
      <c r="DE187" s="138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8"/>
      <c r="EP187" s="73"/>
      <c r="EQ187" s="128"/>
      <c r="ER187" s="129"/>
      <c r="ES187" s="73"/>
      <c r="ET187" s="73"/>
      <c r="EU187" s="130"/>
      <c r="EV187" s="55"/>
      <c r="EZ187" s="77"/>
      <c r="FC187" s="79"/>
      <c r="FD187" s="80"/>
      <c r="FE187" s="80"/>
      <c r="FF187" s="80"/>
      <c r="FG187" s="80"/>
      <c r="FH187" s="80"/>
      <c r="FI187" s="80"/>
      <c r="FJ187" s="80"/>
      <c r="FK187" s="80"/>
      <c r="FL187" s="80"/>
      <c r="FM187" s="80"/>
      <c r="FN187" s="80"/>
      <c r="FO187" s="80"/>
      <c r="FP187" s="80"/>
      <c r="FQ187" s="80"/>
      <c r="FR187" s="80"/>
      <c r="FS187" s="80"/>
      <c r="FT187" s="80"/>
      <c r="FU187" s="80"/>
      <c r="FV187" s="80"/>
      <c r="FW187" s="80"/>
      <c r="FX187" s="80"/>
      <c r="FY187" s="80"/>
      <c r="FZ187" s="80"/>
      <c r="GA187" s="80"/>
      <c r="GB187" s="80"/>
      <c r="GC187" s="80"/>
      <c r="GD187" s="80"/>
      <c r="GE187" s="80"/>
      <c r="GF187" s="80"/>
      <c r="GG187" s="80"/>
      <c r="GH187" s="80"/>
      <c r="GI187"/>
      <c r="GJ187"/>
      <c r="GK187"/>
      <c r="GL187"/>
      <c r="GM187"/>
      <c r="GN187"/>
      <c r="GO187"/>
      <c r="GP187" s="73"/>
      <c r="GQ187" s="128"/>
      <c r="GR187" s="129"/>
      <c r="GS187" s="73"/>
      <c r="GT187" s="73"/>
      <c r="GU187" s="130"/>
      <c r="GW187" s="75"/>
      <c r="GX187" s="76"/>
      <c r="GZ187" s="77"/>
      <c r="HA187" s="82"/>
      <c r="HB187" s="82"/>
      <c r="HC187" s="79"/>
      <c r="HD187" s="80"/>
      <c r="HE187" s="80"/>
      <c r="HF187" s="80"/>
      <c r="HG187" s="80"/>
      <c r="HH187" s="80"/>
      <c r="HI187" s="80"/>
      <c r="HJ187" s="80"/>
      <c r="HK187" s="80"/>
      <c r="HL187" s="80"/>
      <c r="HM187" s="80"/>
      <c r="HN187" s="80"/>
      <c r="HO187" s="80"/>
      <c r="HP187" s="80"/>
      <c r="HQ187" s="80"/>
      <c r="HR187" s="80"/>
      <c r="HS187" s="80"/>
      <c r="HT187" s="80"/>
      <c r="HU187" s="80"/>
      <c r="HV187" s="80"/>
      <c r="HW187" s="80"/>
      <c r="HX187" s="80"/>
      <c r="HY187" s="80"/>
      <c r="HZ187" s="80"/>
      <c r="IA187" s="80"/>
      <c r="IB187" s="80"/>
      <c r="IC187" s="80"/>
      <c r="ID187" s="80"/>
      <c r="IE187" s="80"/>
      <c r="IF187" s="80"/>
      <c r="IG187" s="80"/>
      <c r="IH187" s="80"/>
      <c r="II187"/>
      <c r="IJ187"/>
      <c r="IK187"/>
      <c r="IL187"/>
      <c r="IM187"/>
      <c r="IN187"/>
      <c r="IO187"/>
      <c r="IP187"/>
      <c r="IQ187" s="73"/>
      <c r="IR187" s="128"/>
      <c r="IS187" s="129"/>
      <c r="IT187" s="73"/>
      <c r="IU187" s="73"/>
      <c r="IV187" s="130"/>
      <c r="IX187" s="75"/>
      <c r="IY187" s="76"/>
      <c r="IZ187" s="75"/>
      <c r="JA187" s="77"/>
      <c r="JB187" s="82"/>
      <c r="JC187" s="82"/>
      <c r="JD187" s="79"/>
      <c r="JE187" s="80"/>
      <c r="JF187" s="80"/>
      <c r="JG187" s="80"/>
      <c r="JH187" s="80"/>
      <c r="JI187" s="80"/>
      <c r="JJ187" s="80"/>
      <c r="JK187" s="80"/>
      <c r="JL187" s="80"/>
      <c r="JM187" s="80"/>
      <c r="JN187" s="80"/>
      <c r="JO187" s="80"/>
      <c r="JP187" s="80"/>
      <c r="JQ187" s="80"/>
      <c r="JR187" s="80"/>
      <c r="JS187" s="80"/>
      <c r="JT187" s="80"/>
      <c r="JU187" s="80"/>
      <c r="JV187" s="80"/>
      <c r="JW187" s="80"/>
      <c r="JX187" s="80"/>
      <c r="JY187" s="80"/>
      <c r="JZ187" s="80"/>
      <c r="KA187" s="80"/>
      <c r="KB187" s="80"/>
      <c r="KC187" s="80"/>
      <c r="KD187" s="80"/>
      <c r="KE187" s="80"/>
      <c r="KF187" s="80"/>
      <c r="KG187" s="80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F187" s="82"/>
      <c r="LG187" s="80"/>
      <c r="LH187" s="234"/>
      <c r="LI187" s="73"/>
      <c r="LJ187" s="128"/>
      <c r="LK187" s="129"/>
      <c r="LL187" s="73"/>
      <c r="LM187" s="73"/>
      <c r="LN187" s="130"/>
      <c r="LP187" s="75"/>
      <c r="LQ187" s="76"/>
      <c r="LR187" s="75"/>
      <c r="LS187" s="77"/>
      <c r="LT187" s="82"/>
      <c r="LU187" s="82"/>
      <c r="LV187" s="79"/>
      <c r="LW187" s="80"/>
      <c r="LX187" s="80"/>
      <c r="LY187" s="80"/>
      <c r="LZ187" s="80"/>
      <c r="MA187" s="80"/>
      <c r="MB187" s="80"/>
      <c r="MC187" s="80"/>
      <c r="MD187" s="80"/>
      <c r="ME187" s="80"/>
      <c r="MF187" s="80"/>
      <c r="MG187" s="80"/>
      <c r="MH187" s="80"/>
      <c r="MI187" s="80"/>
      <c r="MJ187" s="80"/>
      <c r="MK187" s="80"/>
      <c r="ML187" s="80"/>
      <c r="MM187" s="80"/>
      <c r="MN187" s="80"/>
      <c r="MO187" s="80"/>
      <c r="MP187" s="80"/>
      <c r="MQ187" s="80"/>
      <c r="MR187" s="80"/>
      <c r="MS187" s="80"/>
      <c r="MT187" s="80"/>
      <c r="MU187" s="80"/>
      <c r="MV187" s="80"/>
      <c r="MW187" s="80"/>
      <c r="MX187" s="80"/>
      <c r="MY187" s="80"/>
      <c r="MZ187" s="80"/>
      <c r="NA187" s="80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</row>
    <row r="188" spans="1:449" ht="18" customHeight="1" x14ac:dyDescent="0.25">
      <c r="A188" s="118" t="s">
        <v>301</v>
      </c>
      <c r="B188" s="119" t="s">
        <v>268</v>
      </c>
      <c r="C188" s="120" t="str">
        <f t="shared" si="275"/>
        <v>Wall &amp; Tall Cab: 2 Glass Doors 30"H (Doors 31 1/2") (22" to 24")</v>
      </c>
      <c r="D188" s="121" t="s">
        <v>302</v>
      </c>
      <c r="E188" s="122" t="s">
        <v>103</v>
      </c>
      <c r="F188" s="321" t="s">
        <v>301</v>
      </c>
      <c r="G188" s="320" t="s">
        <v>296</v>
      </c>
      <c r="H188" s="135" t="str">
        <f t="shared" si="276"/>
        <v>n/a</v>
      </c>
      <c r="I188" s="135" t="s">
        <v>296</v>
      </c>
      <c r="J188" s="135" t="str">
        <f t="shared" si="168"/>
        <v>n/a</v>
      </c>
      <c r="K188" s="135" t="s">
        <v>296</v>
      </c>
      <c r="L188" s="135" t="str">
        <f t="shared" si="169"/>
        <v>n/a</v>
      </c>
      <c r="M188" s="135" t="s">
        <v>296</v>
      </c>
      <c r="N188" s="135" t="str">
        <f t="shared" si="170"/>
        <v>n/a</v>
      </c>
      <c r="O188" s="135" t="s">
        <v>296</v>
      </c>
      <c r="P188" s="135" t="str">
        <f t="shared" si="171"/>
        <v>n/a</v>
      </c>
      <c r="Q188" s="135" t="s">
        <v>296</v>
      </c>
      <c r="R188" s="135" t="str">
        <f t="shared" si="172"/>
        <v>n/a</v>
      </c>
      <c r="S188" s="135">
        <f>ROUND(cabinets_db!FP188/Prices!$B$27,0)</f>
        <v>600</v>
      </c>
      <c r="T188" s="136">
        <f t="shared" si="173"/>
        <v>600</v>
      </c>
      <c r="U188" s="135">
        <f>ROUND(cabinets_db!FR188/Prices!$B$27,0)</f>
        <v>683</v>
      </c>
      <c r="V188" s="136">
        <f t="shared" si="174"/>
        <v>683</v>
      </c>
      <c r="W188" s="137"/>
      <c r="X188" s="137"/>
      <c r="Y188" s="137"/>
      <c r="Z188" s="137"/>
      <c r="AA188" s="137"/>
      <c r="AB188" s="135" t="s">
        <v>296</v>
      </c>
      <c r="AC188" s="135" t="s">
        <v>296</v>
      </c>
      <c r="AD188" s="135" t="s">
        <v>296</v>
      </c>
      <c r="AE188" s="135" t="s">
        <v>296</v>
      </c>
      <c r="AF188" s="135" t="s">
        <v>296</v>
      </c>
      <c r="AG188" s="135" t="s">
        <v>296</v>
      </c>
      <c r="AH188" s="135" t="s">
        <v>296</v>
      </c>
      <c r="AI188" s="135" t="s">
        <v>296</v>
      </c>
      <c r="AJ188" s="135" t="s">
        <v>296</v>
      </c>
      <c r="AK188" s="135" t="s">
        <v>296</v>
      </c>
      <c r="AL188" s="135" t="s">
        <v>296</v>
      </c>
      <c r="AM188" s="135" t="s">
        <v>296</v>
      </c>
      <c r="AN188" s="136">
        <f>ROUND(cabinets_db!HP188/Prices!$B$27,0)</f>
        <v>573</v>
      </c>
      <c r="AO188" s="136">
        <f t="shared" si="181"/>
        <v>573</v>
      </c>
      <c r="AP188" s="136">
        <f>ROUND(cabinets_db!HR188/Prices!$B$27,0)</f>
        <v>656</v>
      </c>
      <c r="AQ188" s="138">
        <f t="shared" si="182"/>
        <v>656</v>
      </c>
      <c r="AW188" s="136" t="str">
        <f t="shared" si="183"/>
        <v>n/a</v>
      </c>
      <c r="AX188" s="136" t="str">
        <f t="shared" si="184"/>
        <v>n/a</v>
      </c>
      <c r="AY188" s="136" t="str">
        <f t="shared" si="185"/>
        <v>n/a</v>
      </c>
      <c r="AZ188" s="136" t="str">
        <f t="shared" si="186"/>
        <v>n/a</v>
      </c>
      <c r="BA188" s="136" t="str">
        <f t="shared" si="187"/>
        <v>n/a</v>
      </c>
      <c r="BB188" s="136" t="str">
        <f t="shared" si="188"/>
        <v>n/a</v>
      </c>
      <c r="BC188" s="136" t="str">
        <f t="shared" si="189"/>
        <v>n/a</v>
      </c>
      <c r="BD188" s="136" t="str">
        <f t="shared" si="190"/>
        <v>n/a</v>
      </c>
      <c r="BE188" s="136" t="str">
        <f t="shared" si="191"/>
        <v>n/a</v>
      </c>
      <c r="BF188" s="136" t="str">
        <f t="shared" si="192"/>
        <v>n/a</v>
      </c>
      <c r="BG188" s="136" t="str">
        <f t="shared" si="193"/>
        <v>n/a</v>
      </c>
      <c r="BH188" s="136" t="str">
        <f t="shared" si="194"/>
        <v>n/a</v>
      </c>
      <c r="BI188" s="136">
        <f t="shared" si="195"/>
        <v>573</v>
      </c>
      <c r="BJ188" s="136">
        <f t="shared" si="196"/>
        <v>573</v>
      </c>
      <c r="BK188" s="136">
        <f t="shared" si="197"/>
        <v>656</v>
      </c>
      <c r="BL188" s="138">
        <f t="shared" si="198"/>
        <v>656</v>
      </c>
      <c r="BU188" s="135" t="s">
        <v>296</v>
      </c>
      <c r="BV188" s="135" t="str">
        <f t="shared" si="277"/>
        <v>n/a</v>
      </c>
      <c r="BW188" s="135" t="s">
        <v>296</v>
      </c>
      <c r="BX188" s="135" t="str">
        <f t="shared" si="199"/>
        <v>n/a</v>
      </c>
      <c r="BY188" s="135" t="s">
        <v>296</v>
      </c>
      <c r="BZ188" s="135" t="str">
        <f t="shared" si="200"/>
        <v>n/a</v>
      </c>
      <c r="CA188" s="135" t="s">
        <v>296</v>
      </c>
      <c r="CB188" s="135" t="str">
        <f t="shared" si="201"/>
        <v>n/a</v>
      </c>
      <c r="CC188" s="135" t="s">
        <v>296</v>
      </c>
      <c r="CD188" s="135" t="str">
        <f t="shared" si="202"/>
        <v>n/a</v>
      </c>
      <c r="CE188" s="135" t="s">
        <v>296</v>
      </c>
      <c r="CF188" s="135" t="str">
        <f t="shared" si="203"/>
        <v>n/a</v>
      </c>
      <c r="CG188" s="135">
        <f>ROUND(cabinets_db!JQ188/Prices!$B$27,0)</f>
        <v>600</v>
      </c>
      <c r="CH188" s="136">
        <f t="shared" si="204"/>
        <v>600</v>
      </c>
      <c r="CI188" s="135">
        <f>ROUND(cabinets_db!JS188/Prices!$B$27,0)</f>
        <v>683</v>
      </c>
      <c r="CJ188" s="136">
        <f t="shared" si="205"/>
        <v>683</v>
      </c>
      <c r="CK188" s="137"/>
      <c r="CL188" s="137"/>
      <c r="CM188" s="137"/>
      <c r="CN188" s="137"/>
      <c r="CO188" s="137"/>
      <c r="CP188" s="135" t="s">
        <v>296</v>
      </c>
      <c r="CQ188" s="135" t="s">
        <v>296</v>
      </c>
      <c r="CR188" s="135" t="s">
        <v>296</v>
      </c>
      <c r="CS188" s="135" t="s">
        <v>296</v>
      </c>
      <c r="CT188" s="135" t="s">
        <v>296</v>
      </c>
      <c r="CU188" s="135" t="s">
        <v>296</v>
      </c>
      <c r="CV188" s="135" t="s">
        <v>296</v>
      </c>
      <c r="CW188" s="135" t="s">
        <v>296</v>
      </c>
      <c r="CX188" s="135" t="s">
        <v>296</v>
      </c>
      <c r="CY188" s="135" t="s">
        <v>296</v>
      </c>
      <c r="CZ188" s="135" t="s">
        <v>296</v>
      </c>
      <c r="DA188" s="135" t="s">
        <v>296</v>
      </c>
      <c r="DB188" s="136">
        <f>ROUND(cabinets_db!MI188/Prices!$B$27,0)</f>
        <v>573</v>
      </c>
      <c r="DC188" s="136">
        <f t="shared" si="211"/>
        <v>573</v>
      </c>
      <c r="DD188" s="136">
        <f>ROUND(cabinets_db!MK188/Prices!$B$27,0)</f>
        <v>656</v>
      </c>
      <c r="DE188" s="138">
        <f t="shared" si="212"/>
        <v>656</v>
      </c>
      <c r="DK188" s="136" t="str">
        <f t="shared" si="213"/>
        <v>n/a</v>
      </c>
      <c r="DL188" s="136" t="str">
        <f t="shared" si="214"/>
        <v>n/a</v>
      </c>
      <c r="DM188" s="136" t="str">
        <f t="shared" si="215"/>
        <v>n/a</v>
      </c>
      <c r="DN188" s="136" t="str">
        <f t="shared" si="216"/>
        <v>n/a</v>
      </c>
      <c r="DO188" s="136" t="str">
        <f t="shared" si="217"/>
        <v>n/a</v>
      </c>
      <c r="DP188" s="136" t="str">
        <f t="shared" si="218"/>
        <v>n/a</v>
      </c>
      <c r="DQ188" s="136" t="str">
        <f t="shared" si="219"/>
        <v>n/a</v>
      </c>
      <c r="DR188" s="136" t="str">
        <f t="shared" si="220"/>
        <v>n/a</v>
      </c>
      <c r="DS188" s="136" t="str">
        <f t="shared" si="221"/>
        <v>n/a</v>
      </c>
      <c r="DT188" s="136" t="str">
        <f t="shared" si="222"/>
        <v>n/a</v>
      </c>
      <c r="DU188" s="136" t="str">
        <f t="shared" si="223"/>
        <v>n/a</v>
      </c>
      <c r="DV188" s="136" t="str">
        <f t="shared" si="224"/>
        <v>n/a</v>
      </c>
      <c r="DW188" s="136">
        <f t="shared" si="225"/>
        <v>573</v>
      </c>
      <c r="DX188" s="136">
        <f t="shared" si="226"/>
        <v>573</v>
      </c>
      <c r="DY188" s="136">
        <f t="shared" si="227"/>
        <v>656</v>
      </c>
      <c r="DZ188" s="138">
        <f t="shared" si="228"/>
        <v>656</v>
      </c>
      <c r="EP188" s="73"/>
      <c r="EQ188" s="128"/>
      <c r="ER188" s="129">
        <v>17</v>
      </c>
      <c r="ES188" s="73">
        <v>24</v>
      </c>
      <c r="ET188" s="73">
        <f t="shared" si="230"/>
        <v>2</v>
      </c>
      <c r="EU188" s="130">
        <f t="shared" si="279"/>
        <v>5</v>
      </c>
      <c r="EV188" s="55"/>
      <c r="EW188" s="75">
        <v>4</v>
      </c>
      <c r="EX188" s="76">
        <f t="shared" si="280"/>
        <v>65</v>
      </c>
      <c r="EY188" s="75">
        <v>17.5</v>
      </c>
      <c r="EZ188" s="77">
        <f>(EY188*1.2)*(Prices!$B$5/32)</f>
        <v>26.25</v>
      </c>
      <c r="FA188" s="82">
        <f>(EY188*1.3)*(Prices!$B$4/32)</f>
        <v>56.875</v>
      </c>
      <c r="FB188" s="82">
        <f>(EV188*Prices!$B$2)+(EW188*Prices!$B$3)</f>
        <v>16.2</v>
      </c>
      <c r="FC188" s="79">
        <f>EU188*Prices!$B$9</f>
        <v>30</v>
      </c>
      <c r="FD188" s="80">
        <f t="shared" si="232"/>
        <v>194.32499999999999</v>
      </c>
      <c r="FE188" s="80">
        <f>EU188*Prices!$B$10</f>
        <v>45</v>
      </c>
      <c r="FF188" s="80">
        <f t="shared" si="233"/>
        <v>209.32499999999999</v>
      </c>
      <c r="FG188" s="80">
        <f>EU188*Prices!$B$11</f>
        <v>50</v>
      </c>
      <c r="FH188" s="80">
        <f t="shared" si="234"/>
        <v>214.32499999999999</v>
      </c>
      <c r="FI188" s="80">
        <f>EU188*Prices!$B$12</f>
        <v>60</v>
      </c>
      <c r="FJ188" s="80">
        <f t="shared" si="235"/>
        <v>224.32499999999999</v>
      </c>
      <c r="FK188" s="80">
        <f>EU188*Prices!$B$13</f>
        <v>65</v>
      </c>
      <c r="FL188" s="80">
        <f t="shared" si="236"/>
        <v>229.32499999999999</v>
      </c>
      <c r="FM188" s="80">
        <f>EU188*Prices!$B$14</f>
        <v>77.5</v>
      </c>
      <c r="FN188" s="80">
        <f t="shared" si="237"/>
        <v>241.82499999999999</v>
      </c>
      <c r="FO188" s="80">
        <f>EU188*Prices!$B$15</f>
        <v>87.5</v>
      </c>
      <c r="FP188" s="80">
        <f t="shared" si="238"/>
        <v>251.82499999999999</v>
      </c>
      <c r="FQ188" s="80">
        <f>EU188*Prices!$B$16</f>
        <v>122.5</v>
      </c>
      <c r="FR188" s="80">
        <f t="shared" si="239"/>
        <v>286.82499999999999</v>
      </c>
      <c r="FS188" s="80">
        <f>EU188*Prices!$B$17</f>
        <v>0</v>
      </c>
      <c r="FT188" s="80"/>
      <c r="FU188" s="80"/>
      <c r="FV188" s="80"/>
      <c r="FW188" s="80"/>
      <c r="FX188" s="80"/>
      <c r="FY188" s="80"/>
      <c r="FZ188" s="80"/>
      <c r="GA188" s="80"/>
      <c r="GB188" s="80"/>
      <c r="GC188" s="80"/>
      <c r="GD188" s="80"/>
      <c r="GE188" s="80"/>
      <c r="GF188" s="80"/>
      <c r="GG188" s="80"/>
      <c r="GH188" s="80"/>
      <c r="GI188"/>
      <c r="GJ188"/>
      <c r="GK188"/>
      <c r="GL188"/>
      <c r="GM188"/>
      <c r="GN188"/>
      <c r="GO188"/>
      <c r="GP188" s="73"/>
      <c r="GQ188" s="128"/>
      <c r="GR188" s="129">
        <v>17</v>
      </c>
      <c r="GS188" s="73">
        <v>24</v>
      </c>
      <c r="GT188" s="73">
        <f t="shared" si="241"/>
        <v>2</v>
      </c>
      <c r="GU188" s="130">
        <f t="shared" si="281"/>
        <v>5</v>
      </c>
      <c r="GW188" s="75">
        <v>4</v>
      </c>
      <c r="GX188" s="76">
        <f t="shared" si="282"/>
        <v>65</v>
      </c>
      <c r="GY188" s="75">
        <v>17.5</v>
      </c>
      <c r="GZ188" s="77">
        <f>(GY188*1.2)*(Prices!$B$5/32)</f>
        <v>26.25</v>
      </c>
      <c r="HA188" s="82">
        <f>(GY188*1.3)*(Prices!$C$4/32)</f>
        <v>45.5</v>
      </c>
      <c r="HB188" s="82">
        <f>(GV188*Prices!$B$2)+(GW188*Prices!$B$3)</f>
        <v>16.2</v>
      </c>
      <c r="HC188" s="79">
        <f>GU188*Prices!$B$9</f>
        <v>30</v>
      </c>
      <c r="HD188" s="80">
        <f t="shared" si="243"/>
        <v>182.95</v>
      </c>
      <c r="HE188" s="80">
        <f>GU188*Prices!$B$10</f>
        <v>45</v>
      </c>
      <c r="HF188" s="80">
        <f t="shared" si="244"/>
        <v>197.95</v>
      </c>
      <c r="HG188" s="80">
        <f>GU188*Prices!$B$11</f>
        <v>50</v>
      </c>
      <c r="HH188" s="80">
        <f t="shared" si="245"/>
        <v>202.95</v>
      </c>
      <c r="HI188" s="80">
        <f>GU188*Prices!$B$12</f>
        <v>60</v>
      </c>
      <c r="HJ188" s="80">
        <f t="shared" si="246"/>
        <v>212.95</v>
      </c>
      <c r="HK188" s="80">
        <f>GU188*Prices!$B$13</f>
        <v>65</v>
      </c>
      <c r="HL188" s="80">
        <f t="shared" si="247"/>
        <v>217.95</v>
      </c>
      <c r="HM188" s="80">
        <f>GU188*Prices!$B$14</f>
        <v>77.5</v>
      </c>
      <c r="HN188" s="80">
        <f t="shared" si="248"/>
        <v>230.45</v>
      </c>
      <c r="HO188" s="80">
        <f>GU188*Prices!$B$15</f>
        <v>87.5</v>
      </c>
      <c r="HP188" s="80">
        <f t="shared" si="249"/>
        <v>240.45</v>
      </c>
      <c r="HQ188" s="80">
        <f>GU188*Prices!$B$16</f>
        <v>122.5</v>
      </c>
      <c r="HR188" s="80">
        <f t="shared" si="250"/>
        <v>275.45</v>
      </c>
      <c r="HS188" s="80">
        <f>GU188*Prices!$B$17</f>
        <v>0</v>
      </c>
      <c r="HT188" s="80"/>
      <c r="HU188" s="80"/>
      <c r="HV188" s="80"/>
      <c r="HW188" s="80"/>
      <c r="HX188" s="80"/>
      <c r="HY188" s="80"/>
      <c r="HZ188" s="80"/>
      <c r="IA188" s="80"/>
      <c r="IB188" s="80"/>
      <c r="IC188" s="80"/>
      <c r="ID188" s="80"/>
      <c r="IE188" s="80"/>
      <c r="IF188" s="80"/>
      <c r="IG188" s="80"/>
      <c r="IH188" s="80"/>
      <c r="II188"/>
      <c r="IJ188"/>
      <c r="IK188"/>
      <c r="IL188"/>
      <c r="IM188"/>
      <c r="IN188"/>
      <c r="IO188"/>
      <c r="IP188"/>
      <c r="IQ188" s="73"/>
      <c r="IR188" s="128"/>
      <c r="IS188" s="129">
        <v>17</v>
      </c>
      <c r="IT188" s="73">
        <v>24</v>
      </c>
      <c r="IU188" s="73">
        <f t="shared" si="252"/>
        <v>2</v>
      </c>
      <c r="IV188" s="130">
        <f t="shared" si="283"/>
        <v>5</v>
      </c>
      <c r="IX188" s="75">
        <v>4</v>
      </c>
      <c r="IY188" s="76">
        <f t="shared" si="284"/>
        <v>65</v>
      </c>
      <c r="IZ188" s="75">
        <v>17.5</v>
      </c>
      <c r="JA188" s="77">
        <f>(IZ188*1.2)*(Prices!$B$5/32)</f>
        <v>26.25</v>
      </c>
      <c r="JB188" s="82">
        <f>(IZ188*1.3)*(Prices!$B$4/32)</f>
        <v>56.875</v>
      </c>
      <c r="JC188" s="82">
        <f>(IW188*Prices!$B$2)+(IX188*Prices!$B$3)</f>
        <v>16.2</v>
      </c>
      <c r="JD188" s="79">
        <f>IV188*Prices!$B$9</f>
        <v>30</v>
      </c>
      <c r="JE188" s="80">
        <f t="shared" si="254"/>
        <v>194.32499999999999</v>
      </c>
      <c r="JF188" s="80">
        <f>IV188*Prices!$B$10</f>
        <v>45</v>
      </c>
      <c r="JG188" s="80">
        <f t="shared" si="255"/>
        <v>209.32499999999999</v>
      </c>
      <c r="JH188" s="80">
        <f>IV188*Prices!$B$11</f>
        <v>50</v>
      </c>
      <c r="JI188" s="80">
        <f t="shared" si="256"/>
        <v>214.32499999999999</v>
      </c>
      <c r="JJ188" s="80">
        <f>IV188*Prices!$B$12</f>
        <v>60</v>
      </c>
      <c r="JK188" s="80">
        <f t="shared" si="257"/>
        <v>224.32499999999999</v>
      </c>
      <c r="JL188" s="80">
        <f>IV188*Prices!$B$13</f>
        <v>65</v>
      </c>
      <c r="JM188" s="80">
        <f t="shared" si="258"/>
        <v>229.32499999999999</v>
      </c>
      <c r="JN188" s="80">
        <f>IV188*Prices!$B$14</f>
        <v>77.5</v>
      </c>
      <c r="JO188" s="80">
        <f t="shared" si="259"/>
        <v>241.82499999999999</v>
      </c>
      <c r="JP188" s="80">
        <f>IV188*Prices!$B$15</f>
        <v>87.5</v>
      </c>
      <c r="JQ188" s="80">
        <f t="shared" si="260"/>
        <v>251.82499999999999</v>
      </c>
      <c r="JR188" s="80">
        <f>IV188*Prices!$B$16</f>
        <v>122.5</v>
      </c>
      <c r="JS188" s="80">
        <f t="shared" si="261"/>
        <v>286.82499999999999</v>
      </c>
      <c r="JT188" s="80">
        <f>IV188*Prices!$B$17</f>
        <v>0</v>
      </c>
      <c r="JU188" s="80"/>
      <c r="JV188" s="80"/>
      <c r="JW188" s="80"/>
      <c r="JX188" s="80"/>
      <c r="JY188" s="80"/>
      <c r="JZ188" s="80"/>
      <c r="KA188" s="80"/>
      <c r="KB188" s="80"/>
      <c r="KC188" s="80"/>
      <c r="KD188" s="80"/>
      <c r="KE188" s="80"/>
      <c r="KF188" s="80"/>
      <c r="KG188" s="80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 s="197">
        <v>0</v>
      </c>
      <c r="LB188" s="200">
        <v>0</v>
      </c>
      <c r="LC188" s="82">
        <f>(44+(cabinets_db!IR188*2-2))*0.58</f>
        <v>24.36</v>
      </c>
      <c r="LD188" s="82">
        <f>(44+(cabinets_db!IR188*2-2))*0.77</f>
        <v>32.340000000000003</v>
      </c>
      <c r="LE188" s="82">
        <f>3*(cabinets_db!IR188*22/144)</f>
        <v>0</v>
      </c>
      <c r="LF188" s="82">
        <f t="shared" si="262"/>
        <v>24.36</v>
      </c>
      <c r="LG188" s="80">
        <f t="shared" si="263"/>
        <v>32.340000000000003</v>
      </c>
      <c r="LH188" s="234">
        <f t="shared" si="264"/>
        <v>0</v>
      </c>
      <c r="LI188" s="73"/>
      <c r="LJ188" s="128"/>
      <c r="LK188" s="129">
        <v>17</v>
      </c>
      <c r="LL188" s="73">
        <v>24</v>
      </c>
      <c r="LM188" s="73">
        <f t="shared" si="265"/>
        <v>2</v>
      </c>
      <c r="LN188" s="130">
        <f t="shared" si="285"/>
        <v>5</v>
      </c>
      <c r="LP188" s="75">
        <v>4</v>
      </c>
      <c r="LQ188" s="76">
        <f t="shared" si="286"/>
        <v>65</v>
      </c>
      <c r="LR188" s="75">
        <v>17.5</v>
      </c>
      <c r="LS188" s="77">
        <f>(LR188*1.2)*(Prices!$B$5/32)</f>
        <v>26.25</v>
      </c>
      <c r="LT188" s="82">
        <f>(LR188*1.3)*(Prices!$C$4/32)</f>
        <v>45.5</v>
      </c>
      <c r="LU188" s="82">
        <f>(LO188*Prices!$B$2)+(LP188*Prices!$B$3)</f>
        <v>16.2</v>
      </c>
      <c r="LV188" s="79">
        <f>LN188*Prices!$B$9</f>
        <v>30</v>
      </c>
      <c r="LW188" s="80">
        <f t="shared" si="267"/>
        <v>182.95</v>
      </c>
      <c r="LX188" s="80">
        <f>LN188*Prices!$B$10</f>
        <v>45</v>
      </c>
      <c r="LY188" s="80">
        <f t="shared" si="268"/>
        <v>197.95</v>
      </c>
      <c r="LZ188" s="80">
        <f>LN188*Prices!$B$11</f>
        <v>50</v>
      </c>
      <c r="MA188" s="80">
        <f t="shared" si="269"/>
        <v>202.95</v>
      </c>
      <c r="MB188" s="80">
        <f>LN188*Prices!$B$12</f>
        <v>60</v>
      </c>
      <c r="MC188" s="80">
        <f t="shared" si="270"/>
        <v>212.95</v>
      </c>
      <c r="MD188" s="80">
        <f>LN188*Prices!$B$13</f>
        <v>65</v>
      </c>
      <c r="ME188" s="80">
        <f t="shared" si="271"/>
        <v>217.95</v>
      </c>
      <c r="MF188" s="80">
        <f>LN188*Prices!$B$14</f>
        <v>77.5</v>
      </c>
      <c r="MG188" s="80">
        <f t="shared" si="272"/>
        <v>230.45</v>
      </c>
      <c r="MH188" s="80">
        <f>LN188*Prices!$B$15</f>
        <v>87.5</v>
      </c>
      <c r="MI188" s="80">
        <f t="shared" si="273"/>
        <v>240.45</v>
      </c>
      <c r="MJ188" s="80">
        <f>LN188*Prices!$B$16</f>
        <v>122.5</v>
      </c>
      <c r="MK188" s="80">
        <f t="shared" si="274"/>
        <v>275.45</v>
      </c>
      <c r="ML188" s="80">
        <f>LN188*Prices!$B$17</f>
        <v>0</v>
      </c>
      <c r="MM188" s="80"/>
      <c r="MN188" s="80"/>
      <c r="MO188" s="80"/>
      <c r="MP188" s="80"/>
      <c r="MQ188" s="80"/>
      <c r="MR188" s="80"/>
      <c r="MS188" s="80"/>
      <c r="MT188" s="80"/>
      <c r="MU188" s="80"/>
      <c r="MV188" s="80"/>
      <c r="MW188" s="80"/>
      <c r="MX188" s="80"/>
      <c r="MY188" s="80"/>
      <c r="MZ188" s="80"/>
      <c r="NA188" s="80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</row>
    <row r="189" spans="1:449" ht="18" customHeight="1" x14ac:dyDescent="0.25">
      <c r="A189" s="131" t="s">
        <v>303</v>
      </c>
      <c r="B189" s="132" t="s">
        <v>268</v>
      </c>
      <c r="C189" s="133" t="str">
        <f t="shared" si="275"/>
        <v>Wall &amp; Tall Cab: 2 Glass Doors 30"H (Doors 31 1/2") (25" to 27")</v>
      </c>
      <c r="D189" s="70" t="s">
        <v>302</v>
      </c>
      <c r="E189" s="136" t="s">
        <v>107</v>
      </c>
      <c r="F189" s="322" t="s">
        <v>303</v>
      </c>
      <c r="G189" s="320" t="s">
        <v>296</v>
      </c>
      <c r="H189" s="135" t="str">
        <f t="shared" si="276"/>
        <v>n/a</v>
      </c>
      <c r="I189" s="135" t="s">
        <v>296</v>
      </c>
      <c r="J189" s="135" t="str">
        <f t="shared" si="168"/>
        <v>n/a</v>
      </c>
      <c r="K189" s="135" t="s">
        <v>296</v>
      </c>
      <c r="L189" s="135" t="str">
        <f t="shared" si="169"/>
        <v>n/a</v>
      </c>
      <c r="M189" s="135" t="s">
        <v>296</v>
      </c>
      <c r="N189" s="135" t="str">
        <f t="shared" si="170"/>
        <v>n/a</v>
      </c>
      <c r="O189" s="135" t="s">
        <v>296</v>
      </c>
      <c r="P189" s="135" t="str">
        <f t="shared" si="171"/>
        <v>n/a</v>
      </c>
      <c r="Q189" s="135" t="s">
        <v>296</v>
      </c>
      <c r="R189" s="135" t="str">
        <f t="shared" si="172"/>
        <v>n/a</v>
      </c>
      <c r="S189" s="135">
        <f>ROUND(cabinets_db!FP189/Prices!$B$27,0)</f>
        <v>656</v>
      </c>
      <c r="T189" s="136">
        <f t="shared" si="173"/>
        <v>656</v>
      </c>
      <c r="U189" s="135">
        <f>ROUND(cabinets_db!FR189/Prices!$B$27,0)</f>
        <v>750</v>
      </c>
      <c r="V189" s="136">
        <f t="shared" si="174"/>
        <v>750</v>
      </c>
      <c r="W189" s="137"/>
      <c r="X189" s="137"/>
      <c r="Y189" s="137"/>
      <c r="Z189" s="137"/>
      <c r="AA189" s="137"/>
      <c r="AB189" s="135" t="s">
        <v>296</v>
      </c>
      <c r="AC189" s="135" t="s">
        <v>296</v>
      </c>
      <c r="AD189" s="135" t="s">
        <v>296</v>
      </c>
      <c r="AE189" s="135" t="s">
        <v>296</v>
      </c>
      <c r="AF189" s="135" t="s">
        <v>296</v>
      </c>
      <c r="AG189" s="135" t="s">
        <v>296</v>
      </c>
      <c r="AH189" s="135" t="s">
        <v>296</v>
      </c>
      <c r="AI189" s="135" t="s">
        <v>296</v>
      </c>
      <c r="AJ189" s="135" t="s">
        <v>296</v>
      </c>
      <c r="AK189" s="135" t="s">
        <v>296</v>
      </c>
      <c r="AL189" s="135" t="s">
        <v>296</v>
      </c>
      <c r="AM189" s="135" t="s">
        <v>296</v>
      </c>
      <c r="AN189" s="136">
        <f>ROUND(cabinets_db!HP189/Prices!$B$27,0)</f>
        <v>628</v>
      </c>
      <c r="AO189" s="136">
        <f t="shared" si="181"/>
        <v>628</v>
      </c>
      <c r="AP189" s="136">
        <f>ROUND(cabinets_db!HR189/Prices!$B$27,0)</f>
        <v>721</v>
      </c>
      <c r="AQ189" s="138">
        <f t="shared" si="182"/>
        <v>721</v>
      </c>
      <c r="AW189" s="136" t="str">
        <f t="shared" si="183"/>
        <v>n/a</v>
      </c>
      <c r="AX189" s="136" t="str">
        <f t="shared" si="184"/>
        <v>n/a</v>
      </c>
      <c r="AY189" s="136" t="str">
        <f t="shared" si="185"/>
        <v>n/a</v>
      </c>
      <c r="AZ189" s="136" t="str">
        <f t="shared" si="186"/>
        <v>n/a</v>
      </c>
      <c r="BA189" s="136" t="str">
        <f t="shared" si="187"/>
        <v>n/a</v>
      </c>
      <c r="BB189" s="136" t="str">
        <f t="shared" si="188"/>
        <v>n/a</v>
      </c>
      <c r="BC189" s="136" t="str">
        <f t="shared" si="189"/>
        <v>n/a</v>
      </c>
      <c r="BD189" s="136" t="str">
        <f t="shared" si="190"/>
        <v>n/a</v>
      </c>
      <c r="BE189" s="136" t="str">
        <f t="shared" si="191"/>
        <v>n/a</v>
      </c>
      <c r="BF189" s="136" t="str">
        <f t="shared" si="192"/>
        <v>n/a</v>
      </c>
      <c r="BG189" s="136" t="str">
        <f t="shared" si="193"/>
        <v>n/a</v>
      </c>
      <c r="BH189" s="136" t="str">
        <f t="shared" si="194"/>
        <v>n/a</v>
      </c>
      <c r="BI189" s="136">
        <f t="shared" si="195"/>
        <v>628</v>
      </c>
      <c r="BJ189" s="136">
        <f t="shared" si="196"/>
        <v>628</v>
      </c>
      <c r="BK189" s="136">
        <f t="shared" si="197"/>
        <v>721</v>
      </c>
      <c r="BL189" s="138">
        <f t="shared" si="198"/>
        <v>721</v>
      </c>
      <c r="BU189" s="135" t="s">
        <v>296</v>
      </c>
      <c r="BV189" s="135" t="str">
        <f t="shared" si="277"/>
        <v>n/a</v>
      </c>
      <c r="BW189" s="135" t="s">
        <v>296</v>
      </c>
      <c r="BX189" s="135" t="str">
        <f t="shared" si="199"/>
        <v>n/a</v>
      </c>
      <c r="BY189" s="135" t="s">
        <v>296</v>
      </c>
      <c r="BZ189" s="135" t="str">
        <f t="shared" si="200"/>
        <v>n/a</v>
      </c>
      <c r="CA189" s="135" t="s">
        <v>296</v>
      </c>
      <c r="CB189" s="135" t="str">
        <f t="shared" si="201"/>
        <v>n/a</v>
      </c>
      <c r="CC189" s="135" t="s">
        <v>296</v>
      </c>
      <c r="CD189" s="135" t="str">
        <f t="shared" si="202"/>
        <v>n/a</v>
      </c>
      <c r="CE189" s="135" t="s">
        <v>296</v>
      </c>
      <c r="CF189" s="135" t="str">
        <f t="shared" si="203"/>
        <v>n/a</v>
      </c>
      <c r="CG189" s="135">
        <f>ROUND(cabinets_db!JQ189/Prices!$B$27,0)</f>
        <v>656</v>
      </c>
      <c r="CH189" s="136">
        <f t="shared" si="204"/>
        <v>656</v>
      </c>
      <c r="CI189" s="135">
        <f>ROUND(cabinets_db!JS189/Prices!$B$27,0)</f>
        <v>750</v>
      </c>
      <c r="CJ189" s="136">
        <f t="shared" si="205"/>
        <v>750</v>
      </c>
      <c r="CK189" s="137"/>
      <c r="CL189" s="137"/>
      <c r="CM189" s="137"/>
      <c r="CN189" s="137"/>
      <c r="CO189" s="137"/>
      <c r="CP189" s="135" t="s">
        <v>296</v>
      </c>
      <c r="CQ189" s="135" t="s">
        <v>296</v>
      </c>
      <c r="CR189" s="135" t="s">
        <v>296</v>
      </c>
      <c r="CS189" s="135" t="s">
        <v>296</v>
      </c>
      <c r="CT189" s="135" t="s">
        <v>296</v>
      </c>
      <c r="CU189" s="135" t="s">
        <v>296</v>
      </c>
      <c r="CV189" s="135" t="s">
        <v>296</v>
      </c>
      <c r="CW189" s="135" t="s">
        <v>296</v>
      </c>
      <c r="CX189" s="135" t="s">
        <v>296</v>
      </c>
      <c r="CY189" s="135" t="s">
        <v>296</v>
      </c>
      <c r="CZ189" s="135" t="s">
        <v>296</v>
      </c>
      <c r="DA189" s="135" t="s">
        <v>296</v>
      </c>
      <c r="DB189" s="136">
        <f>ROUND(cabinets_db!MI189/Prices!$B$27,0)</f>
        <v>628</v>
      </c>
      <c r="DC189" s="136">
        <f t="shared" si="211"/>
        <v>628</v>
      </c>
      <c r="DD189" s="136">
        <f>ROUND(cabinets_db!MK189/Prices!$B$27,0)</f>
        <v>721</v>
      </c>
      <c r="DE189" s="138">
        <f t="shared" si="212"/>
        <v>721</v>
      </c>
      <c r="DK189" s="136" t="str">
        <f t="shared" si="213"/>
        <v>n/a</v>
      </c>
      <c r="DL189" s="136" t="str">
        <f t="shared" si="214"/>
        <v>n/a</v>
      </c>
      <c r="DM189" s="136" t="str">
        <f t="shared" si="215"/>
        <v>n/a</v>
      </c>
      <c r="DN189" s="136" t="str">
        <f t="shared" si="216"/>
        <v>n/a</v>
      </c>
      <c r="DO189" s="136" t="str">
        <f t="shared" si="217"/>
        <v>n/a</v>
      </c>
      <c r="DP189" s="136" t="str">
        <f t="shared" si="218"/>
        <v>n/a</v>
      </c>
      <c r="DQ189" s="136" t="str">
        <f t="shared" si="219"/>
        <v>n/a</v>
      </c>
      <c r="DR189" s="136" t="str">
        <f t="shared" si="220"/>
        <v>n/a</v>
      </c>
      <c r="DS189" s="136" t="str">
        <f t="shared" si="221"/>
        <v>n/a</v>
      </c>
      <c r="DT189" s="136" t="str">
        <f t="shared" si="222"/>
        <v>n/a</v>
      </c>
      <c r="DU189" s="136" t="str">
        <f t="shared" si="223"/>
        <v>n/a</v>
      </c>
      <c r="DV189" s="136" t="str">
        <f t="shared" si="224"/>
        <v>n/a</v>
      </c>
      <c r="DW189" s="136">
        <f t="shared" si="225"/>
        <v>628</v>
      </c>
      <c r="DX189" s="136">
        <f t="shared" si="226"/>
        <v>628</v>
      </c>
      <c r="DY189" s="136">
        <f t="shared" si="227"/>
        <v>721</v>
      </c>
      <c r="DZ189" s="138">
        <f t="shared" si="228"/>
        <v>721</v>
      </c>
      <c r="EP189" s="73"/>
      <c r="EQ189" s="128"/>
      <c r="ER189" s="129">
        <v>18.5</v>
      </c>
      <c r="ES189" s="73">
        <v>27</v>
      </c>
      <c r="ET189" s="73">
        <f t="shared" si="230"/>
        <v>2.25</v>
      </c>
      <c r="EU189" s="130">
        <f t="shared" si="279"/>
        <v>5.625</v>
      </c>
      <c r="EV189" s="55"/>
      <c r="EW189" s="75">
        <v>4</v>
      </c>
      <c r="EX189" s="76">
        <f t="shared" si="280"/>
        <v>73.125</v>
      </c>
      <c r="EY189" s="75">
        <v>18.5</v>
      </c>
      <c r="EZ189" s="77">
        <f>(EY189*1.2)*(Prices!$B$5/32)</f>
        <v>27.75</v>
      </c>
      <c r="FA189" s="82">
        <f>(EY189*1.3)*(Prices!$B$4/32)</f>
        <v>60.125</v>
      </c>
      <c r="FB189" s="82">
        <f>(EV189*Prices!$B$2)+(EW189*Prices!$B$3)</f>
        <v>16.2</v>
      </c>
      <c r="FC189" s="79">
        <f>EU189*Prices!$B$9</f>
        <v>33.75</v>
      </c>
      <c r="FD189" s="80">
        <f t="shared" si="232"/>
        <v>210.95</v>
      </c>
      <c r="FE189" s="80">
        <f>EU189*Prices!$B$10</f>
        <v>50.625</v>
      </c>
      <c r="FF189" s="80">
        <f t="shared" si="233"/>
        <v>227.82499999999999</v>
      </c>
      <c r="FG189" s="80">
        <f>EU189*Prices!$B$11</f>
        <v>56.25</v>
      </c>
      <c r="FH189" s="80">
        <f t="shared" si="234"/>
        <v>233.45</v>
      </c>
      <c r="FI189" s="80">
        <f>EU189*Prices!$B$12</f>
        <v>67.5</v>
      </c>
      <c r="FJ189" s="80">
        <f t="shared" si="235"/>
        <v>244.7</v>
      </c>
      <c r="FK189" s="80">
        <f>EU189*Prices!$B$13</f>
        <v>73.125</v>
      </c>
      <c r="FL189" s="80">
        <f t="shared" si="236"/>
        <v>250.32499999999999</v>
      </c>
      <c r="FM189" s="80">
        <f>EU189*Prices!$B$14</f>
        <v>87.1875</v>
      </c>
      <c r="FN189" s="80">
        <f t="shared" si="237"/>
        <v>264.38749999999999</v>
      </c>
      <c r="FO189" s="80">
        <f>EU189*Prices!$B$15</f>
        <v>98.4375</v>
      </c>
      <c r="FP189" s="80">
        <f t="shared" si="238"/>
        <v>275.63749999999999</v>
      </c>
      <c r="FQ189" s="80">
        <f>EU189*Prices!$B$16</f>
        <v>137.8125</v>
      </c>
      <c r="FR189" s="80">
        <f t="shared" si="239"/>
        <v>315.01249999999999</v>
      </c>
      <c r="FS189" s="80">
        <f>EU189*Prices!$B$17</f>
        <v>0</v>
      </c>
      <c r="FT189" s="80"/>
      <c r="FU189" s="80"/>
      <c r="FV189" s="80"/>
      <c r="FW189" s="80"/>
      <c r="FX189" s="80"/>
      <c r="FY189" s="80"/>
      <c r="FZ189" s="80"/>
      <c r="GA189" s="80"/>
      <c r="GB189" s="80"/>
      <c r="GC189" s="80"/>
      <c r="GD189" s="80"/>
      <c r="GE189" s="80"/>
      <c r="GF189" s="80"/>
      <c r="GG189" s="80"/>
      <c r="GH189" s="80"/>
      <c r="GI189"/>
      <c r="GJ189"/>
      <c r="GK189"/>
      <c r="GL189"/>
      <c r="GM189"/>
      <c r="GN189"/>
      <c r="GO189"/>
      <c r="GP189" s="73"/>
      <c r="GQ189" s="128"/>
      <c r="GR189" s="129">
        <v>18.5</v>
      </c>
      <c r="GS189" s="73">
        <v>27</v>
      </c>
      <c r="GT189" s="73">
        <f t="shared" si="241"/>
        <v>2.25</v>
      </c>
      <c r="GU189" s="130">
        <f t="shared" si="281"/>
        <v>5.625</v>
      </c>
      <c r="GW189" s="75">
        <v>4</v>
      </c>
      <c r="GX189" s="76">
        <f t="shared" si="282"/>
        <v>73.125</v>
      </c>
      <c r="GY189" s="75">
        <v>18.5</v>
      </c>
      <c r="GZ189" s="77">
        <f>(GY189*1.2)*(Prices!$B$5/32)</f>
        <v>27.75</v>
      </c>
      <c r="HA189" s="82">
        <f>(GY189*1.3)*(Prices!$C$4/32)</f>
        <v>48.1</v>
      </c>
      <c r="HB189" s="82">
        <f>(GV189*Prices!$B$2)+(GW189*Prices!$B$3)</f>
        <v>16.2</v>
      </c>
      <c r="HC189" s="79">
        <f>GU189*Prices!$B$9</f>
        <v>33.75</v>
      </c>
      <c r="HD189" s="80">
        <f t="shared" si="243"/>
        <v>198.92500000000001</v>
      </c>
      <c r="HE189" s="80">
        <f>GU189*Prices!$B$10</f>
        <v>50.625</v>
      </c>
      <c r="HF189" s="80">
        <f t="shared" si="244"/>
        <v>215.8</v>
      </c>
      <c r="HG189" s="80">
        <f>GU189*Prices!$B$11</f>
        <v>56.25</v>
      </c>
      <c r="HH189" s="80">
        <f t="shared" si="245"/>
        <v>221.42500000000001</v>
      </c>
      <c r="HI189" s="80">
        <f>GU189*Prices!$B$12</f>
        <v>67.5</v>
      </c>
      <c r="HJ189" s="80">
        <f t="shared" si="246"/>
        <v>232.67500000000001</v>
      </c>
      <c r="HK189" s="80">
        <f>GU189*Prices!$B$13</f>
        <v>73.125</v>
      </c>
      <c r="HL189" s="80">
        <f t="shared" si="247"/>
        <v>238.3</v>
      </c>
      <c r="HM189" s="80">
        <f>GU189*Prices!$B$14</f>
        <v>87.1875</v>
      </c>
      <c r="HN189" s="80">
        <f t="shared" si="248"/>
        <v>252.36250000000001</v>
      </c>
      <c r="HO189" s="80">
        <f>GU189*Prices!$B$15</f>
        <v>98.4375</v>
      </c>
      <c r="HP189" s="80">
        <f t="shared" si="249"/>
        <v>263.61250000000001</v>
      </c>
      <c r="HQ189" s="80">
        <f>GU189*Prices!$B$16</f>
        <v>137.8125</v>
      </c>
      <c r="HR189" s="80">
        <f t="shared" si="250"/>
        <v>302.98749999999995</v>
      </c>
      <c r="HS189" s="80">
        <f>GU189*Prices!$B$17</f>
        <v>0</v>
      </c>
      <c r="HT189" s="80"/>
      <c r="HU189" s="80"/>
      <c r="HV189" s="80"/>
      <c r="HW189" s="80"/>
      <c r="HX189" s="80"/>
      <c r="HY189" s="80"/>
      <c r="HZ189" s="80"/>
      <c r="IA189" s="80"/>
      <c r="IB189" s="80"/>
      <c r="IC189" s="80"/>
      <c r="ID189" s="80"/>
      <c r="IE189" s="80"/>
      <c r="IF189" s="80"/>
      <c r="IG189" s="80"/>
      <c r="IH189" s="80"/>
      <c r="II189"/>
      <c r="IJ189"/>
      <c r="IK189"/>
      <c r="IL189"/>
      <c r="IM189"/>
      <c r="IN189"/>
      <c r="IO189"/>
      <c r="IP189"/>
      <c r="IQ189" s="73"/>
      <c r="IR189" s="128"/>
      <c r="IS189" s="129">
        <v>18.5</v>
      </c>
      <c r="IT189" s="73">
        <v>27</v>
      </c>
      <c r="IU189" s="73">
        <f t="shared" si="252"/>
        <v>2.25</v>
      </c>
      <c r="IV189" s="130">
        <f t="shared" si="283"/>
        <v>5.625</v>
      </c>
      <c r="IX189" s="75">
        <v>4</v>
      </c>
      <c r="IY189" s="76">
        <f t="shared" si="284"/>
        <v>73.125</v>
      </c>
      <c r="IZ189" s="75">
        <v>18.5</v>
      </c>
      <c r="JA189" s="77">
        <f>(IZ189*1.2)*(Prices!$B$5/32)</f>
        <v>27.75</v>
      </c>
      <c r="JB189" s="82">
        <f>(IZ189*1.3)*(Prices!$B$4/32)</f>
        <v>60.125</v>
      </c>
      <c r="JC189" s="82">
        <f>(IW189*Prices!$B$2)+(IX189*Prices!$B$3)</f>
        <v>16.2</v>
      </c>
      <c r="JD189" s="79">
        <f>IV189*Prices!$B$9</f>
        <v>33.75</v>
      </c>
      <c r="JE189" s="80">
        <f t="shared" si="254"/>
        <v>210.95</v>
      </c>
      <c r="JF189" s="80">
        <f>IV189*Prices!$B$10</f>
        <v>50.625</v>
      </c>
      <c r="JG189" s="80">
        <f t="shared" si="255"/>
        <v>227.82499999999999</v>
      </c>
      <c r="JH189" s="80">
        <f>IV189*Prices!$B$11</f>
        <v>56.25</v>
      </c>
      <c r="JI189" s="80">
        <f t="shared" si="256"/>
        <v>233.45</v>
      </c>
      <c r="JJ189" s="80">
        <f>IV189*Prices!$B$12</f>
        <v>67.5</v>
      </c>
      <c r="JK189" s="80">
        <f t="shared" si="257"/>
        <v>244.7</v>
      </c>
      <c r="JL189" s="80">
        <f>IV189*Prices!$B$13</f>
        <v>73.125</v>
      </c>
      <c r="JM189" s="80">
        <f t="shared" si="258"/>
        <v>250.32499999999999</v>
      </c>
      <c r="JN189" s="80">
        <f>IV189*Prices!$B$14</f>
        <v>87.1875</v>
      </c>
      <c r="JO189" s="80">
        <f t="shared" si="259"/>
        <v>264.38749999999999</v>
      </c>
      <c r="JP189" s="80">
        <f>IV189*Prices!$B$15</f>
        <v>98.4375</v>
      </c>
      <c r="JQ189" s="80">
        <f t="shared" si="260"/>
        <v>275.63749999999999</v>
      </c>
      <c r="JR189" s="80">
        <f>IV189*Prices!$B$16</f>
        <v>137.8125</v>
      </c>
      <c r="JS189" s="80">
        <f t="shared" si="261"/>
        <v>315.01249999999999</v>
      </c>
      <c r="JT189" s="80">
        <f>IV189*Prices!$B$17</f>
        <v>0</v>
      </c>
      <c r="JU189" s="80"/>
      <c r="JV189" s="80"/>
      <c r="JW189" s="80"/>
      <c r="JX189" s="80"/>
      <c r="JY189" s="80"/>
      <c r="JZ189" s="80"/>
      <c r="KA189" s="80"/>
      <c r="KB189" s="80"/>
      <c r="KC189" s="80"/>
      <c r="KD189" s="80"/>
      <c r="KE189" s="80"/>
      <c r="KF189" s="80"/>
      <c r="KG189" s="80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 s="197">
        <v>0</v>
      </c>
      <c r="LB189" s="200">
        <v>0</v>
      </c>
      <c r="LC189" s="82">
        <f>(44+(cabinets_db!IR189*2-2))*0.58</f>
        <v>24.36</v>
      </c>
      <c r="LD189" s="82">
        <f>(44+(cabinets_db!IR189*2-2))*0.77</f>
        <v>32.340000000000003</v>
      </c>
      <c r="LE189" s="82">
        <f>3*(cabinets_db!IR189*22/144)</f>
        <v>0</v>
      </c>
      <c r="LF189" s="82">
        <f t="shared" si="262"/>
        <v>24.36</v>
      </c>
      <c r="LG189" s="80">
        <f t="shared" si="263"/>
        <v>32.340000000000003</v>
      </c>
      <c r="LH189" s="234">
        <f t="shared" si="264"/>
        <v>0</v>
      </c>
      <c r="LI189" s="73"/>
      <c r="LJ189" s="128"/>
      <c r="LK189" s="129">
        <v>18.5</v>
      </c>
      <c r="LL189" s="73">
        <v>27</v>
      </c>
      <c r="LM189" s="73">
        <f t="shared" si="265"/>
        <v>2.25</v>
      </c>
      <c r="LN189" s="130">
        <f t="shared" si="285"/>
        <v>5.625</v>
      </c>
      <c r="LP189" s="75">
        <v>4</v>
      </c>
      <c r="LQ189" s="76">
        <f t="shared" si="286"/>
        <v>73.125</v>
      </c>
      <c r="LR189" s="75">
        <v>18.5</v>
      </c>
      <c r="LS189" s="77">
        <f>(LR189*1.2)*(Prices!$B$5/32)</f>
        <v>27.75</v>
      </c>
      <c r="LT189" s="82">
        <f>(LR189*1.3)*(Prices!$C$4/32)</f>
        <v>48.1</v>
      </c>
      <c r="LU189" s="82">
        <f>(LO189*Prices!$B$2)+(LP189*Prices!$B$3)</f>
        <v>16.2</v>
      </c>
      <c r="LV189" s="79">
        <f>LN189*Prices!$B$9</f>
        <v>33.75</v>
      </c>
      <c r="LW189" s="80">
        <f t="shared" si="267"/>
        <v>198.92500000000001</v>
      </c>
      <c r="LX189" s="80">
        <f>LN189*Prices!$B$10</f>
        <v>50.625</v>
      </c>
      <c r="LY189" s="80">
        <f t="shared" si="268"/>
        <v>215.8</v>
      </c>
      <c r="LZ189" s="80">
        <f>LN189*Prices!$B$11</f>
        <v>56.25</v>
      </c>
      <c r="MA189" s="80">
        <f t="shared" si="269"/>
        <v>221.42500000000001</v>
      </c>
      <c r="MB189" s="80">
        <f>LN189*Prices!$B$12</f>
        <v>67.5</v>
      </c>
      <c r="MC189" s="80">
        <f t="shared" si="270"/>
        <v>232.67500000000001</v>
      </c>
      <c r="MD189" s="80">
        <f>LN189*Prices!$B$13</f>
        <v>73.125</v>
      </c>
      <c r="ME189" s="80">
        <f t="shared" si="271"/>
        <v>238.3</v>
      </c>
      <c r="MF189" s="80">
        <f>LN189*Prices!$B$14</f>
        <v>87.1875</v>
      </c>
      <c r="MG189" s="80">
        <f t="shared" si="272"/>
        <v>252.36250000000001</v>
      </c>
      <c r="MH189" s="80">
        <f>LN189*Prices!$B$15</f>
        <v>98.4375</v>
      </c>
      <c r="MI189" s="80">
        <f t="shared" si="273"/>
        <v>263.61250000000001</v>
      </c>
      <c r="MJ189" s="80">
        <f>LN189*Prices!$B$16</f>
        <v>137.8125</v>
      </c>
      <c r="MK189" s="80">
        <f t="shared" si="274"/>
        <v>302.98749999999995</v>
      </c>
      <c r="ML189" s="80">
        <f>LN189*Prices!$B$17</f>
        <v>0</v>
      </c>
      <c r="MM189" s="80"/>
      <c r="MN189" s="80"/>
      <c r="MO189" s="80"/>
      <c r="MP189" s="80"/>
      <c r="MQ189" s="80"/>
      <c r="MR189" s="80"/>
      <c r="MS189" s="80"/>
      <c r="MT189" s="80"/>
      <c r="MU189" s="80"/>
      <c r="MV189" s="80"/>
      <c r="MW189" s="80"/>
      <c r="MX189" s="80"/>
      <c r="MY189" s="80"/>
      <c r="MZ189" s="80"/>
      <c r="NA189" s="80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</row>
    <row r="190" spans="1:449" ht="18" customHeight="1" x14ac:dyDescent="0.25">
      <c r="A190" s="131" t="s">
        <v>304</v>
      </c>
      <c r="B190" s="132" t="s">
        <v>268</v>
      </c>
      <c r="C190" s="133" t="str">
        <f t="shared" si="275"/>
        <v>Wall &amp; Tall Cab: 2 Glass Doors 30"H (Doors 31 1/2") (28" to 30")</v>
      </c>
      <c r="D190" s="70" t="s">
        <v>302</v>
      </c>
      <c r="E190" s="136" t="s">
        <v>109</v>
      </c>
      <c r="F190" s="322" t="s">
        <v>304</v>
      </c>
      <c r="G190" s="320" t="s">
        <v>296</v>
      </c>
      <c r="H190" s="135" t="str">
        <f t="shared" si="276"/>
        <v>n/a</v>
      </c>
      <c r="I190" s="135" t="s">
        <v>296</v>
      </c>
      <c r="J190" s="135" t="str">
        <f t="shared" si="168"/>
        <v>n/a</v>
      </c>
      <c r="K190" s="135" t="s">
        <v>296</v>
      </c>
      <c r="L190" s="135" t="str">
        <f t="shared" si="169"/>
        <v>n/a</v>
      </c>
      <c r="M190" s="135" t="s">
        <v>296</v>
      </c>
      <c r="N190" s="135" t="str">
        <f t="shared" si="170"/>
        <v>n/a</v>
      </c>
      <c r="O190" s="135" t="s">
        <v>296</v>
      </c>
      <c r="P190" s="135" t="str">
        <f t="shared" si="171"/>
        <v>n/a</v>
      </c>
      <c r="Q190" s="135" t="s">
        <v>296</v>
      </c>
      <c r="R190" s="135" t="str">
        <f t="shared" si="172"/>
        <v>n/a</v>
      </c>
      <c r="S190" s="135">
        <f>ROUND(cabinets_db!FP190/Prices!$B$27,0)</f>
        <v>719</v>
      </c>
      <c r="T190" s="136">
        <f t="shared" si="173"/>
        <v>719</v>
      </c>
      <c r="U190" s="135">
        <f>ROUND(cabinets_db!FR190/Prices!$B$27,0)</f>
        <v>823</v>
      </c>
      <c r="V190" s="136">
        <f t="shared" si="174"/>
        <v>823</v>
      </c>
      <c r="W190" s="137"/>
      <c r="X190" s="137"/>
      <c r="Y190" s="137"/>
      <c r="Z190" s="137"/>
      <c r="AA190" s="137"/>
      <c r="AB190" s="135" t="s">
        <v>296</v>
      </c>
      <c r="AC190" s="135" t="s">
        <v>296</v>
      </c>
      <c r="AD190" s="135" t="s">
        <v>296</v>
      </c>
      <c r="AE190" s="135" t="s">
        <v>296</v>
      </c>
      <c r="AF190" s="135" t="s">
        <v>296</v>
      </c>
      <c r="AG190" s="135" t="s">
        <v>296</v>
      </c>
      <c r="AH190" s="135" t="s">
        <v>296</v>
      </c>
      <c r="AI190" s="135" t="s">
        <v>296</v>
      </c>
      <c r="AJ190" s="135" t="s">
        <v>296</v>
      </c>
      <c r="AK190" s="135" t="s">
        <v>296</v>
      </c>
      <c r="AL190" s="135" t="s">
        <v>296</v>
      </c>
      <c r="AM190" s="135" t="s">
        <v>296</v>
      </c>
      <c r="AN190" s="136">
        <f>ROUND(cabinets_db!HP190/Prices!$B$27,0)</f>
        <v>688</v>
      </c>
      <c r="AO190" s="136">
        <f t="shared" si="181"/>
        <v>688</v>
      </c>
      <c r="AP190" s="136">
        <f>ROUND(cabinets_db!HR190/Prices!$B$27,0)</f>
        <v>792</v>
      </c>
      <c r="AQ190" s="138">
        <f t="shared" si="182"/>
        <v>792</v>
      </c>
      <c r="AW190" s="136" t="str">
        <f t="shared" si="183"/>
        <v>n/a</v>
      </c>
      <c r="AX190" s="136" t="str">
        <f t="shared" si="184"/>
        <v>n/a</v>
      </c>
      <c r="AY190" s="136" t="str">
        <f t="shared" si="185"/>
        <v>n/a</v>
      </c>
      <c r="AZ190" s="136" t="str">
        <f t="shared" si="186"/>
        <v>n/a</v>
      </c>
      <c r="BA190" s="136" t="str">
        <f t="shared" si="187"/>
        <v>n/a</v>
      </c>
      <c r="BB190" s="136" t="str">
        <f t="shared" si="188"/>
        <v>n/a</v>
      </c>
      <c r="BC190" s="136" t="str">
        <f t="shared" si="189"/>
        <v>n/a</v>
      </c>
      <c r="BD190" s="136" t="str">
        <f t="shared" si="190"/>
        <v>n/a</v>
      </c>
      <c r="BE190" s="136" t="str">
        <f t="shared" si="191"/>
        <v>n/a</v>
      </c>
      <c r="BF190" s="136" t="str">
        <f t="shared" si="192"/>
        <v>n/a</v>
      </c>
      <c r="BG190" s="136" t="str">
        <f t="shared" si="193"/>
        <v>n/a</v>
      </c>
      <c r="BH190" s="136" t="str">
        <f t="shared" si="194"/>
        <v>n/a</v>
      </c>
      <c r="BI190" s="136">
        <f t="shared" si="195"/>
        <v>688</v>
      </c>
      <c r="BJ190" s="136">
        <f t="shared" si="196"/>
        <v>688</v>
      </c>
      <c r="BK190" s="136">
        <f t="shared" si="197"/>
        <v>792</v>
      </c>
      <c r="BL190" s="138">
        <f t="shared" si="198"/>
        <v>792</v>
      </c>
      <c r="BU190" s="135" t="s">
        <v>296</v>
      </c>
      <c r="BV190" s="135" t="str">
        <f t="shared" si="277"/>
        <v>n/a</v>
      </c>
      <c r="BW190" s="135" t="s">
        <v>296</v>
      </c>
      <c r="BX190" s="135" t="str">
        <f t="shared" si="199"/>
        <v>n/a</v>
      </c>
      <c r="BY190" s="135" t="s">
        <v>296</v>
      </c>
      <c r="BZ190" s="135" t="str">
        <f t="shared" si="200"/>
        <v>n/a</v>
      </c>
      <c r="CA190" s="135" t="s">
        <v>296</v>
      </c>
      <c r="CB190" s="135" t="str">
        <f t="shared" si="201"/>
        <v>n/a</v>
      </c>
      <c r="CC190" s="135" t="s">
        <v>296</v>
      </c>
      <c r="CD190" s="135" t="str">
        <f t="shared" si="202"/>
        <v>n/a</v>
      </c>
      <c r="CE190" s="135" t="s">
        <v>296</v>
      </c>
      <c r="CF190" s="135" t="str">
        <f t="shared" si="203"/>
        <v>n/a</v>
      </c>
      <c r="CG190" s="135">
        <f>ROUND(cabinets_db!JQ190/Prices!$B$27,0)</f>
        <v>719</v>
      </c>
      <c r="CH190" s="136">
        <f t="shared" si="204"/>
        <v>719</v>
      </c>
      <c r="CI190" s="135">
        <f>ROUND(cabinets_db!JS190/Prices!$B$27,0)</f>
        <v>823</v>
      </c>
      <c r="CJ190" s="136">
        <f t="shared" si="205"/>
        <v>823</v>
      </c>
      <c r="CK190" s="137"/>
      <c r="CL190" s="137"/>
      <c r="CM190" s="137"/>
      <c r="CN190" s="137"/>
      <c r="CO190" s="137"/>
      <c r="CP190" s="135" t="s">
        <v>296</v>
      </c>
      <c r="CQ190" s="135" t="s">
        <v>296</v>
      </c>
      <c r="CR190" s="135" t="s">
        <v>296</v>
      </c>
      <c r="CS190" s="135" t="s">
        <v>296</v>
      </c>
      <c r="CT190" s="135" t="s">
        <v>296</v>
      </c>
      <c r="CU190" s="135" t="s">
        <v>296</v>
      </c>
      <c r="CV190" s="135" t="s">
        <v>296</v>
      </c>
      <c r="CW190" s="135" t="s">
        <v>296</v>
      </c>
      <c r="CX190" s="135" t="s">
        <v>296</v>
      </c>
      <c r="CY190" s="135" t="s">
        <v>296</v>
      </c>
      <c r="CZ190" s="135" t="s">
        <v>296</v>
      </c>
      <c r="DA190" s="135" t="s">
        <v>296</v>
      </c>
      <c r="DB190" s="136">
        <f>ROUND(cabinets_db!MI190/Prices!$B$27,0)</f>
        <v>688</v>
      </c>
      <c r="DC190" s="136">
        <f t="shared" si="211"/>
        <v>688</v>
      </c>
      <c r="DD190" s="136">
        <f>ROUND(cabinets_db!MK190/Prices!$B$27,0)</f>
        <v>792</v>
      </c>
      <c r="DE190" s="138">
        <f t="shared" si="212"/>
        <v>792</v>
      </c>
      <c r="DK190" s="136" t="str">
        <f t="shared" si="213"/>
        <v>n/a</v>
      </c>
      <c r="DL190" s="136" t="str">
        <f t="shared" si="214"/>
        <v>n/a</v>
      </c>
      <c r="DM190" s="136" t="str">
        <f t="shared" si="215"/>
        <v>n/a</v>
      </c>
      <c r="DN190" s="136" t="str">
        <f t="shared" si="216"/>
        <v>n/a</v>
      </c>
      <c r="DO190" s="136" t="str">
        <f t="shared" si="217"/>
        <v>n/a</v>
      </c>
      <c r="DP190" s="136" t="str">
        <f t="shared" si="218"/>
        <v>n/a</v>
      </c>
      <c r="DQ190" s="136" t="str">
        <f t="shared" si="219"/>
        <v>n/a</v>
      </c>
      <c r="DR190" s="136" t="str">
        <f t="shared" si="220"/>
        <v>n/a</v>
      </c>
      <c r="DS190" s="136" t="str">
        <f t="shared" si="221"/>
        <v>n/a</v>
      </c>
      <c r="DT190" s="136" t="str">
        <f t="shared" si="222"/>
        <v>n/a</v>
      </c>
      <c r="DU190" s="136" t="str">
        <f t="shared" si="223"/>
        <v>n/a</v>
      </c>
      <c r="DV190" s="136" t="str">
        <f t="shared" si="224"/>
        <v>n/a</v>
      </c>
      <c r="DW190" s="136">
        <f t="shared" si="225"/>
        <v>688</v>
      </c>
      <c r="DX190" s="136">
        <f t="shared" si="226"/>
        <v>688</v>
      </c>
      <c r="DY190" s="136">
        <f t="shared" si="227"/>
        <v>792</v>
      </c>
      <c r="DZ190" s="138">
        <f t="shared" si="228"/>
        <v>792</v>
      </c>
      <c r="EP190" s="73"/>
      <c r="EQ190" s="128"/>
      <c r="ER190" s="129">
        <v>20</v>
      </c>
      <c r="ES190" s="73">
        <v>30</v>
      </c>
      <c r="ET190" s="73">
        <f t="shared" si="230"/>
        <v>2.5</v>
      </c>
      <c r="EU190" s="130">
        <f t="shared" si="279"/>
        <v>6.25</v>
      </c>
      <c r="EV190" s="55"/>
      <c r="EW190" s="75">
        <v>4</v>
      </c>
      <c r="EX190" s="76">
        <f t="shared" si="280"/>
        <v>81.25</v>
      </c>
      <c r="EY190" s="75">
        <v>20</v>
      </c>
      <c r="EZ190" s="77">
        <f>(EY190*1.2)*(Prices!$B$5/32)</f>
        <v>30</v>
      </c>
      <c r="FA190" s="82">
        <f>(EY190*1.3)*(Prices!$B$4/32)</f>
        <v>65</v>
      </c>
      <c r="FB190" s="82">
        <f>(EV190*Prices!$B$2)+(EW190*Prices!$B$3)</f>
        <v>16.2</v>
      </c>
      <c r="FC190" s="79">
        <f>EU190*Prices!$B$9</f>
        <v>37.5</v>
      </c>
      <c r="FD190" s="80">
        <f t="shared" si="232"/>
        <v>229.95</v>
      </c>
      <c r="FE190" s="80">
        <f>EU190*Prices!$B$10</f>
        <v>56.25</v>
      </c>
      <c r="FF190" s="80">
        <f t="shared" si="233"/>
        <v>248.7</v>
      </c>
      <c r="FG190" s="80">
        <f>EU190*Prices!$B$11</f>
        <v>62.5</v>
      </c>
      <c r="FH190" s="80">
        <f t="shared" si="234"/>
        <v>254.95</v>
      </c>
      <c r="FI190" s="80">
        <f>EU190*Prices!$B$12</f>
        <v>75</v>
      </c>
      <c r="FJ190" s="80">
        <f t="shared" si="235"/>
        <v>267.45</v>
      </c>
      <c r="FK190" s="80">
        <f>EU190*Prices!$B$13</f>
        <v>81.25</v>
      </c>
      <c r="FL190" s="80">
        <f t="shared" si="236"/>
        <v>273.7</v>
      </c>
      <c r="FM190" s="80">
        <f>EU190*Prices!$B$14</f>
        <v>96.875</v>
      </c>
      <c r="FN190" s="80">
        <f t="shared" si="237"/>
        <v>289.32499999999999</v>
      </c>
      <c r="FO190" s="80">
        <f>EU190*Prices!$B$15</f>
        <v>109.375</v>
      </c>
      <c r="FP190" s="80">
        <f t="shared" si="238"/>
        <v>301.82499999999999</v>
      </c>
      <c r="FQ190" s="80">
        <f>EU190*Prices!$B$16</f>
        <v>153.125</v>
      </c>
      <c r="FR190" s="80">
        <f t="shared" si="239"/>
        <v>345.57499999999999</v>
      </c>
      <c r="FS190" s="80">
        <f>EU190*Prices!$B$17</f>
        <v>0</v>
      </c>
      <c r="FT190" s="80"/>
      <c r="FU190" s="80"/>
      <c r="FV190" s="80"/>
      <c r="FW190" s="80"/>
      <c r="FX190" s="80"/>
      <c r="FY190" s="80"/>
      <c r="FZ190" s="80"/>
      <c r="GA190" s="80"/>
      <c r="GB190" s="80"/>
      <c r="GC190" s="80"/>
      <c r="GD190" s="80"/>
      <c r="GE190" s="80"/>
      <c r="GF190" s="80"/>
      <c r="GG190" s="80"/>
      <c r="GH190" s="80"/>
      <c r="GI190"/>
      <c r="GJ190"/>
      <c r="GK190"/>
      <c r="GL190"/>
      <c r="GM190"/>
      <c r="GN190"/>
      <c r="GO190"/>
      <c r="GP190" s="73"/>
      <c r="GQ190" s="128"/>
      <c r="GR190" s="129">
        <v>20</v>
      </c>
      <c r="GS190" s="73">
        <v>30</v>
      </c>
      <c r="GT190" s="73">
        <f t="shared" si="241"/>
        <v>2.5</v>
      </c>
      <c r="GU190" s="130">
        <f t="shared" si="281"/>
        <v>6.25</v>
      </c>
      <c r="GW190" s="75">
        <v>4</v>
      </c>
      <c r="GX190" s="76">
        <f t="shared" si="282"/>
        <v>81.25</v>
      </c>
      <c r="GY190" s="75">
        <v>20</v>
      </c>
      <c r="GZ190" s="77">
        <f>(GY190*1.2)*(Prices!$B$5/32)</f>
        <v>30</v>
      </c>
      <c r="HA190" s="82">
        <f>(GY190*1.3)*(Prices!$C$4/32)</f>
        <v>52</v>
      </c>
      <c r="HB190" s="82">
        <f>(GV190*Prices!$B$2)+(GW190*Prices!$B$3)</f>
        <v>16.2</v>
      </c>
      <c r="HC190" s="79">
        <f>GU190*Prices!$B$9</f>
        <v>37.5</v>
      </c>
      <c r="HD190" s="80">
        <f t="shared" si="243"/>
        <v>216.95</v>
      </c>
      <c r="HE190" s="80">
        <f>GU190*Prices!$B$10</f>
        <v>56.25</v>
      </c>
      <c r="HF190" s="80">
        <f t="shared" si="244"/>
        <v>235.7</v>
      </c>
      <c r="HG190" s="80">
        <f>GU190*Prices!$B$11</f>
        <v>62.5</v>
      </c>
      <c r="HH190" s="80">
        <f t="shared" si="245"/>
        <v>241.95</v>
      </c>
      <c r="HI190" s="80">
        <f>GU190*Prices!$B$12</f>
        <v>75</v>
      </c>
      <c r="HJ190" s="80">
        <f t="shared" si="246"/>
        <v>254.45</v>
      </c>
      <c r="HK190" s="80">
        <f>GU190*Prices!$B$13</f>
        <v>81.25</v>
      </c>
      <c r="HL190" s="80">
        <f t="shared" si="247"/>
        <v>260.7</v>
      </c>
      <c r="HM190" s="80">
        <f>GU190*Prices!$B$14</f>
        <v>96.875</v>
      </c>
      <c r="HN190" s="80">
        <f t="shared" si="248"/>
        <v>276.32499999999999</v>
      </c>
      <c r="HO190" s="80">
        <f>GU190*Prices!$B$15</f>
        <v>109.375</v>
      </c>
      <c r="HP190" s="80">
        <f t="shared" si="249"/>
        <v>288.82499999999999</v>
      </c>
      <c r="HQ190" s="80">
        <f>GU190*Prices!$B$16</f>
        <v>153.125</v>
      </c>
      <c r="HR190" s="80">
        <f t="shared" si="250"/>
        <v>332.57499999999999</v>
      </c>
      <c r="HS190" s="80">
        <f>GU190*Prices!$B$17</f>
        <v>0</v>
      </c>
      <c r="HT190" s="80"/>
      <c r="HU190" s="80"/>
      <c r="HV190" s="80"/>
      <c r="HW190" s="80"/>
      <c r="HX190" s="80"/>
      <c r="HY190" s="80"/>
      <c r="HZ190" s="80"/>
      <c r="IA190" s="80"/>
      <c r="IB190" s="80"/>
      <c r="IC190" s="80"/>
      <c r="ID190" s="80"/>
      <c r="IE190" s="80"/>
      <c r="IF190" s="80"/>
      <c r="IG190" s="80"/>
      <c r="IH190" s="80"/>
      <c r="II190"/>
      <c r="IJ190"/>
      <c r="IK190"/>
      <c r="IL190"/>
      <c r="IM190"/>
      <c r="IN190"/>
      <c r="IO190"/>
      <c r="IP190"/>
      <c r="IQ190" s="73"/>
      <c r="IR190" s="128"/>
      <c r="IS190" s="129">
        <v>20</v>
      </c>
      <c r="IT190" s="73">
        <v>30</v>
      </c>
      <c r="IU190" s="73">
        <f t="shared" si="252"/>
        <v>2.5</v>
      </c>
      <c r="IV190" s="130">
        <f t="shared" si="283"/>
        <v>6.25</v>
      </c>
      <c r="IX190" s="75">
        <v>4</v>
      </c>
      <c r="IY190" s="76">
        <f t="shared" si="284"/>
        <v>81.25</v>
      </c>
      <c r="IZ190" s="75">
        <v>20</v>
      </c>
      <c r="JA190" s="77">
        <f>(IZ190*1.2)*(Prices!$B$5/32)</f>
        <v>30</v>
      </c>
      <c r="JB190" s="82">
        <f>(IZ190*1.3)*(Prices!$B$4/32)</f>
        <v>65</v>
      </c>
      <c r="JC190" s="82">
        <f>(IW190*Prices!$B$2)+(IX190*Prices!$B$3)</f>
        <v>16.2</v>
      </c>
      <c r="JD190" s="79">
        <f>IV190*Prices!$B$9</f>
        <v>37.5</v>
      </c>
      <c r="JE190" s="80">
        <f t="shared" si="254"/>
        <v>229.95</v>
      </c>
      <c r="JF190" s="80">
        <f>IV190*Prices!$B$10</f>
        <v>56.25</v>
      </c>
      <c r="JG190" s="80">
        <f t="shared" si="255"/>
        <v>248.7</v>
      </c>
      <c r="JH190" s="80">
        <f>IV190*Prices!$B$11</f>
        <v>62.5</v>
      </c>
      <c r="JI190" s="80">
        <f t="shared" si="256"/>
        <v>254.95</v>
      </c>
      <c r="JJ190" s="80">
        <f>IV190*Prices!$B$12</f>
        <v>75</v>
      </c>
      <c r="JK190" s="80">
        <f t="shared" si="257"/>
        <v>267.45</v>
      </c>
      <c r="JL190" s="80">
        <f>IV190*Prices!$B$13</f>
        <v>81.25</v>
      </c>
      <c r="JM190" s="80">
        <f t="shared" si="258"/>
        <v>273.7</v>
      </c>
      <c r="JN190" s="80">
        <f>IV190*Prices!$B$14</f>
        <v>96.875</v>
      </c>
      <c r="JO190" s="80">
        <f t="shared" si="259"/>
        <v>289.32499999999999</v>
      </c>
      <c r="JP190" s="80">
        <f>IV190*Prices!$B$15</f>
        <v>109.375</v>
      </c>
      <c r="JQ190" s="80">
        <f t="shared" si="260"/>
        <v>301.82499999999999</v>
      </c>
      <c r="JR190" s="80">
        <f>IV190*Prices!$B$16</f>
        <v>153.125</v>
      </c>
      <c r="JS190" s="80">
        <f t="shared" si="261"/>
        <v>345.57499999999999</v>
      </c>
      <c r="JT190" s="80">
        <f>IV190*Prices!$B$17</f>
        <v>0</v>
      </c>
      <c r="JU190" s="80"/>
      <c r="JV190" s="80"/>
      <c r="JW190" s="80"/>
      <c r="JX190" s="80"/>
      <c r="JY190" s="80"/>
      <c r="JZ190" s="80"/>
      <c r="KA190" s="80"/>
      <c r="KB190" s="80"/>
      <c r="KC190" s="80"/>
      <c r="KD190" s="80"/>
      <c r="KE190" s="80"/>
      <c r="KF190" s="80"/>
      <c r="KG190" s="8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 s="197">
        <v>0</v>
      </c>
      <c r="LB190" s="200">
        <v>0</v>
      </c>
      <c r="LC190" s="82">
        <f>(44+(cabinets_db!IR190*2-2))*0.58</f>
        <v>24.36</v>
      </c>
      <c r="LD190" s="82">
        <f>(44+(cabinets_db!IR190*2-2))*0.77</f>
        <v>32.340000000000003</v>
      </c>
      <c r="LE190" s="82">
        <f>3*(cabinets_db!IR190*22/144)</f>
        <v>0</v>
      </c>
      <c r="LF190" s="82">
        <f t="shared" si="262"/>
        <v>24.36</v>
      </c>
      <c r="LG190" s="80">
        <f t="shared" si="263"/>
        <v>32.340000000000003</v>
      </c>
      <c r="LH190" s="234">
        <f t="shared" si="264"/>
        <v>0</v>
      </c>
      <c r="LI190" s="73"/>
      <c r="LJ190" s="128"/>
      <c r="LK190" s="129">
        <v>20</v>
      </c>
      <c r="LL190" s="73">
        <v>30</v>
      </c>
      <c r="LM190" s="73">
        <f t="shared" si="265"/>
        <v>2.5</v>
      </c>
      <c r="LN190" s="130">
        <f t="shared" si="285"/>
        <v>6.25</v>
      </c>
      <c r="LP190" s="75">
        <v>4</v>
      </c>
      <c r="LQ190" s="76">
        <f t="shared" si="286"/>
        <v>81.25</v>
      </c>
      <c r="LR190" s="75">
        <v>20</v>
      </c>
      <c r="LS190" s="77">
        <f>(LR190*1.2)*(Prices!$B$5/32)</f>
        <v>30</v>
      </c>
      <c r="LT190" s="82">
        <f>(LR190*1.3)*(Prices!$C$4/32)</f>
        <v>52</v>
      </c>
      <c r="LU190" s="82">
        <f>(LO190*Prices!$B$2)+(LP190*Prices!$B$3)</f>
        <v>16.2</v>
      </c>
      <c r="LV190" s="79">
        <f>LN190*Prices!$B$9</f>
        <v>37.5</v>
      </c>
      <c r="LW190" s="80">
        <f t="shared" si="267"/>
        <v>216.95</v>
      </c>
      <c r="LX190" s="80">
        <f>LN190*Prices!$B$10</f>
        <v>56.25</v>
      </c>
      <c r="LY190" s="80">
        <f t="shared" si="268"/>
        <v>235.7</v>
      </c>
      <c r="LZ190" s="80">
        <f>LN190*Prices!$B$11</f>
        <v>62.5</v>
      </c>
      <c r="MA190" s="80">
        <f t="shared" si="269"/>
        <v>241.95</v>
      </c>
      <c r="MB190" s="80">
        <f>LN190*Prices!$B$12</f>
        <v>75</v>
      </c>
      <c r="MC190" s="80">
        <f t="shared" si="270"/>
        <v>254.45</v>
      </c>
      <c r="MD190" s="80">
        <f>LN190*Prices!$B$13</f>
        <v>81.25</v>
      </c>
      <c r="ME190" s="80">
        <f t="shared" si="271"/>
        <v>260.7</v>
      </c>
      <c r="MF190" s="80">
        <f>LN190*Prices!$B$14</f>
        <v>96.875</v>
      </c>
      <c r="MG190" s="80">
        <f t="shared" si="272"/>
        <v>276.32499999999999</v>
      </c>
      <c r="MH190" s="80">
        <f>LN190*Prices!$B$15</f>
        <v>109.375</v>
      </c>
      <c r="MI190" s="80">
        <f t="shared" si="273"/>
        <v>288.82499999999999</v>
      </c>
      <c r="MJ190" s="80">
        <f>LN190*Prices!$B$16</f>
        <v>153.125</v>
      </c>
      <c r="MK190" s="80">
        <f t="shared" si="274"/>
        <v>332.57499999999999</v>
      </c>
      <c r="ML190" s="80">
        <f>LN190*Prices!$B$17</f>
        <v>0</v>
      </c>
      <c r="MM190" s="80"/>
      <c r="MN190" s="80"/>
      <c r="MO190" s="80"/>
      <c r="MP190" s="80"/>
      <c r="MQ190" s="80"/>
      <c r="MR190" s="80"/>
      <c r="MS190" s="80"/>
      <c r="MT190" s="80"/>
      <c r="MU190" s="80"/>
      <c r="MV190" s="80"/>
      <c r="MW190" s="80"/>
      <c r="MX190" s="80"/>
      <c r="MY190" s="80"/>
      <c r="MZ190" s="80"/>
      <c r="NA190" s="8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</row>
    <row r="191" spans="1:449" ht="18" customHeight="1" x14ac:dyDescent="0.25">
      <c r="A191" s="131" t="s">
        <v>305</v>
      </c>
      <c r="B191" s="132" t="s">
        <v>268</v>
      </c>
      <c r="C191" s="133" t="str">
        <f t="shared" si="275"/>
        <v>Wall &amp; Tall Cab: 2 Glass Doors 30"H (Doors 31 1/2") (31" to 33")</v>
      </c>
      <c r="D191" s="70" t="s">
        <v>302</v>
      </c>
      <c r="E191" s="136" t="s">
        <v>111</v>
      </c>
      <c r="F191" s="322" t="s">
        <v>305</v>
      </c>
      <c r="G191" s="320" t="s">
        <v>296</v>
      </c>
      <c r="H191" s="135" t="str">
        <f t="shared" si="276"/>
        <v>n/a</v>
      </c>
      <c r="I191" s="135" t="s">
        <v>296</v>
      </c>
      <c r="J191" s="135" t="str">
        <f t="shared" si="168"/>
        <v>n/a</v>
      </c>
      <c r="K191" s="135" t="s">
        <v>296</v>
      </c>
      <c r="L191" s="135" t="str">
        <f t="shared" si="169"/>
        <v>n/a</v>
      </c>
      <c r="M191" s="135" t="s">
        <v>296</v>
      </c>
      <c r="N191" s="135" t="str">
        <f t="shared" si="170"/>
        <v>n/a</v>
      </c>
      <c r="O191" s="135" t="s">
        <v>296</v>
      </c>
      <c r="P191" s="135" t="str">
        <f t="shared" si="171"/>
        <v>n/a</v>
      </c>
      <c r="Q191" s="135" t="s">
        <v>296</v>
      </c>
      <c r="R191" s="135" t="str">
        <f t="shared" si="172"/>
        <v>n/a</v>
      </c>
      <c r="S191" s="135">
        <f>ROUND(cabinets_db!FP191/Prices!$B$27,0)</f>
        <v>781</v>
      </c>
      <c r="T191" s="136">
        <f t="shared" si="173"/>
        <v>781</v>
      </c>
      <c r="U191" s="135">
        <f>ROUND(cabinets_db!FR191/Prices!$B$27,0)</f>
        <v>896</v>
      </c>
      <c r="V191" s="136">
        <f t="shared" si="174"/>
        <v>896</v>
      </c>
      <c r="W191" s="137"/>
      <c r="X191" s="137"/>
      <c r="Y191" s="137"/>
      <c r="Z191" s="137"/>
      <c r="AA191" s="137"/>
      <c r="AB191" s="135" t="s">
        <v>296</v>
      </c>
      <c r="AC191" s="135" t="s">
        <v>296</v>
      </c>
      <c r="AD191" s="135" t="s">
        <v>296</v>
      </c>
      <c r="AE191" s="135" t="s">
        <v>296</v>
      </c>
      <c r="AF191" s="135" t="s">
        <v>296</v>
      </c>
      <c r="AG191" s="135" t="s">
        <v>296</v>
      </c>
      <c r="AH191" s="135" t="s">
        <v>296</v>
      </c>
      <c r="AI191" s="135" t="s">
        <v>296</v>
      </c>
      <c r="AJ191" s="135" t="s">
        <v>296</v>
      </c>
      <c r="AK191" s="135" t="s">
        <v>296</v>
      </c>
      <c r="AL191" s="135" t="s">
        <v>296</v>
      </c>
      <c r="AM191" s="135" t="s">
        <v>296</v>
      </c>
      <c r="AN191" s="136">
        <f>ROUND(cabinets_db!HP191/Prices!$B$27,0)</f>
        <v>748</v>
      </c>
      <c r="AO191" s="136">
        <f t="shared" si="181"/>
        <v>748</v>
      </c>
      <c r="AP191" s="136">
        <f>ROUND(cabinets_db!HR191/Prices!$B$27,0)</f>
        <v>862</v>
      </c>
      <c r="AQ191" s="138">
        <f t="shared" si="182"/>
        <v>862</v>
      </c>
      <c r="AW191" s="136" t="str">
        <f t="shared" si="183"/>
        <v>n/a</v>
      </c>
      <c r="AX191" s="136" t="str">
        <f t="shared" si="184"/>
        <v>n/a</v>
      </c>
      <c r="AY191" s="136" t="str">
        <f t="shared" si="185"/>
        <v>n/a</v>
      </c>
      <c r="AZ191" s="136" t="str">
        <f t="shared" si="186"/>
        <v>n/a</v>
      </c>
      <c r="BA191" s="136" t="str">
        <f t="shared" si="187"/>
        <v>n/a</v>
      </c>
      <c r="BB191" s="136" t="str">
        <f t="shared" si="188"/>
        <v>n/a</v>
      </c>
      <c r="BC191" s="136" t="str">
        <f t="shared" si="189"/>
        <v>n/a</v>
      </c>
      <c r="BD191" s="136" t="str">
        <f t="shared" si="190"/>
        <v>n/a</v>
      </c>
      <c r="BE191" s="136" t="str">
        <f t="shared" si="191"/>
        <v>n/a</v>
      </c>
      <c r="BF191" s="136" t="str">
        <f t="shared" si="192"/>
        <v>n/a</v>
      </c>
      <c r="BG191" s="136" t="str">
        <f t="shared" si="193"/>
        <v>n/a</v>
      </c>
      <c r="BH191" s="136" t="str">
        <f t="shared" si="194"/>
        <v>n/a</v>
      </c>
      <c r="BI191" s="136">
        <f t="shared" si="195"/>
        <v>748</v>
      </c>
      <c r="BJ191" s="136">
        <f t="shared" si="196"/>
        <v>748</v>
      </c>
      <c r="BK191" s="136">
        <f t="shared" si="197"/>
        <v>862</v>
      </c>
      <c r="BL191" s="138">
        <f t="shared" si="198"/>
        <v>862</v>
      </c>
      <c r="BU191" s="135" t="s">
        <v>296</v>
      </c>
      <c r="BV191" s="135" t="str">
        <f t="shared" si="277"/>
        <v>n/a</v>
      </c>
      <c r="BW191" s="135" t="s">
        <v>296</v>
      </c>
      <c r="BX191" s="135" t="str">
        <f t="shared" si="199"/>
        <v>n/a</v>
      </c>
      <c r="BY191" s="135" t="s">
        <v>296</v>
      </c>
      <c r="BZ191" s="135" t="str">
        <f t="shared" si="200"/>
        <v>n/a</v>
      </c>
      <c r="CA191" s="135" t="s">
        <v>296</v>
      </c>
      <c r="CB191" s="135" t="str">
        <f t="shared" si="201"/>
        <v>n/a</v>
      </c>
      <c r="CC191" s="135" t="s">
        <v>296</v>
      </c>
      <c r="CD191" s="135" t="str">
        <f t="shared" si="202"/>
        <v>n/a</v>
      </c>
      <c r="CE191" s="135" t="s">
        <v>296</v>
      </c>
      <c r="CF191" s="135" t="str">
        <f t="shared" si="203"/>
        <v>n/a</v>
      </c>
      <c r="CG191" s="135">
        <f>ROUND(cabinets_db!JQ191/Prices!$B$27,0)</f>
        <v>781</v>
      </c>
      <c r="CH191" s="136">
        <f t="shared" si="204"/>
        <v>781</v>
      </c>
      <c r="CI191" s="135">
        <f>ROUND(cabinets_db!JS191/Prices!$B$27,0)</f>
        <v>896</v>
      </c>
      <c r="CJ191" s="136">
        <f t="shared" si="205"/>
        <v>896</v>
      </c>
      <c r="CK191" s="137"/>
      <c r="CL191" s="137"/>
      <c r="CM191" s="137"/>
      <c r="CN191" s="137"/>
      <c r="CO191" s="137"/>
      <c r="CP191" s="135" t="s">
        <v>296</v>
      </c>
      <c r="CQ191" s="135" t="s">
        <v>296</v>
      </c>
      <c r="CR191" s="135" t="s">
        <v>296</v>
      </c>
      <c r="CS191" s="135" t="s">
        <v>296</v>
      </c>
      <c r="CT191" s="135" t="s">
        <v>296</v>
      </c>
      <c r="CU191" s="135" t="s">
        <v>296</v>
      </c>
      <c r="CV191" s="135" t="s">
        <v>296</v>
      </c>
      <c r="CW191" s="135" t="s">
        <v>296</v>
      </c>
      <c r="CX191" s="135" t="s">
        <v>296</v>
      </c>
      <c r="CY191" s="135" t="s">
        <v>296</v>
      </c>
      <c r="CZ191" s="135" t="s">
        <v>296</v>
      </c>
      <c r="DA191" s="135" t="s">
        <v>296</v>
      </c>
      <c r="DB191" s="136">
        <f>ROUND(cabinets_db!MI191/Prices!$B$27,0)</f>
        <v>748</v>
      </c>
      <c r="DC191" s="136">
        <f t="shared" si="211"/>
        <v>748</v>
      </c>
      <c r="DD191" s="136">
        <f>ROUND(cabinets_db!MK191/Prices!$B$27,0)</f>
        <v>862</v>
      </c>
      <c r="DE191" s="138">
        <f t="shared" si="212"/>
        <v>862</v>
      </c>
      <c r="DK191" s="136" t="str">
        <f t="shared" si="213"/>
        <v>n/a</v>
      </c>
      <c r="DL191" s="136" t="str">
        <f t="shared" si="214"/>
        <v>n/a</v>
      </c>
      <c r="DM191" s="136" t="str">
        <f t="shared" si="215"/>
        <v>n/a</v>
      </c>
      <c r="DN191" s="136" t="str">
        <f t="shared" si="216"/>
        <v>n/a</v>
      </c>
      <c r="DO191" s="136" t="str">
        <f t="shared" si="217"/>
        <v>n/a</v>
      </c>
      <c r="DP191" s="136" t="str">
        <f t="shared" si="218"/>
        <v>n/a</v>
      </c>
      <c r="DQ191" s="136" t="str">
        <f t="shared" si="219"/>
        <v>n/a</v>
      </c>
      <c r="DR191" s="136" t="str">
        <f t="shared" si="220"/>
        <v>n/a</v>
      </c>
      <c r="DS191" s="136" t="str">
        <f t="shared" si="221"/>
        <v>n/a</v>
      </c>
      <c r="DT191" s="136" t="str">
        <f t="shared" si="222"/>
        <v>n/a</v>
      </c>
      <c r="DU191" s="136" t="str">
        <f t="shared" si="223"/>
        <v>n/a</v>
      </c>
      <c r="DV191" s="136" t="str">
        <f t="shared" si="224"/>
        <v>n/a</v>
      </c>
      <c r="DW191" s="136">
        <f t="shared" si="225"/>
        <v>748</v>
      </c>
      <c r="DX191" s="136">
        <f t="shared" si="226"/>
        <v>748</v>
      </c>
      <c r="DY191" s="136">
        <f t="shared" si="227"/>
        <v>862</v>
      </c>
      <c r="DZ191" s="138">
        <f t="shared" si="228"/>
        <v>862</v>
      </c>
      <c r="EP191" s="73"/>
      <c r="EQ191" s="128"/>
      <c r="ER191" s="129">
        <v>21.5</v>
      </c>
      <c r="ES191" s="73">
        <v>33</v>
      </c>
      <c r="ET191" s="73">
        <f t="shared" si="230"/>
        <v>2.75</v>
      </c>
      <c r="EU191" s="130">
        <f t="shared" si="279"/>
        <v>6.875</v>
      </c>
      <c r="EV191" s="55"/>
      <c r="EW191" s="75">
        <v>4</v>
      </c>
      <c r="EX191" s="76">
        <f t="shared" si="280"/>
        <v>89.375</v>
      </c>
      <c r="EY191" s="75">
        <v>21.5</v>
      </c>
      <c r="EZ191" s="77">
        <f>(EY191*1.2)*(Prices!$B$5/32)</f>
        <v>32.25</v>
      </c>
      <c r="FA191" s="82">
        <f>(EY191*1.3)*(Prices!$B$4/32)</f>
        <v>69.875</v>
      </c>
      <c r="FB191" s="82">
        <f>(EV191*Prices!$B$2)+(EW191*Prices!$B$3)</f>
        <v>16.2</v>
      </c>
      <c r="FC191" s="79">
        <f>EU191*Prices!$B$9</f>
        <v>41.25</v>
      </c>
      <c r="FD191" s="80">
        <f t="shared" si="232"/>
        <v>248.95</v>
      </c>
      <c r="FE191" s="80">
        <f>EU191*Prices!$B$10</f>
        <v>61.875</v>
      </c>
      <c r="FF191" s="80">
        <f t="shared" si="233"/>
        <v>269.57499999999999</v>
      </c>
      <c r="FG191" s="80">
        <f>EU191*Prices!$B$11</f>
        <v>68.75</v>
      </c>
      <c r="FH191" s="80">
        <f t="shared" si="234"/>
        <v>276.45</v>
      </c>
      <c r="FI191" s="80">
        <f>EU191*Prices!$B$12</f>
        <v>82.5</v>
      </c>
      <c r="FJ191" s="80">
        <f t="shared" si="235"/>
        <v>290.2</v>
      </c>
      <c r="FK191" s="80">
        <f>EU191*Prices!$B$13</f>
        <v>89.375</v>
      </c>
      <c r="FL191" s="80">
        <f t="shared" si="236"/>
        <v>297.07499999999999</v>
      </c>
      <c r="FM191" s="80">
        <f>EU191*Prices!$B$14</f>
        <v>106.5625</v>
      </c>
      <c r="FN191" s="80">
        <f t="shared" si="237"/>
        <v>314.26249999999999</v>
      </c>
      <c r="FO191" s="80">
        <f>EU191*Prices!$B$15</f>
        <v>120.3125</v>
      </c>
      <c r="FP191" s="80">
        <f t="shared" si="238"/>
        <v>328.01249999999999</v>
      </c>
      <c r="FQ191" s="80">
        <f>EU191*Prices!$B$16</f>
        <v>168.4375</v>
      </c>
      <c r="FR191" s="80">
        <f t="shared" si="239"/>
        <v>376.13749999999999</v>
      </c>
      <c r="FS191" s="80">
        <f>EU191*Prices!$B$17</f>
        <v>0</v>
      </c>
      <c r="FT191" s="80"/>
      <c r="FU191" s="80"/>
      <c r="FV191" s="80"/>
      <c r="FW191" s="80"/>
      <c r="FX191" s="80"/>
      <c r="FY191" s="80"/>
      <c r="FZ191" s="80"/>
      <c r="GA191" s="80"/>
      <c r="GB191" s="80"/>
      <c r="GC191" s="80"/>
      <c r="GD191" s="80"/>
      <c r="GE191" s="80"/>
      <c r="GF191" s="80"/>
      <c r="GG191" s="80"/>
      <c r="GH191" s="80"/>
      <c r="GI191"/>
      <c r="GJ191"/>
      <c r="GK191"/>
      <c r="GL191"/>
      <c r="GM191"/>
      <c r="GN191"/>
      <c r="GO191"/>
      <c r="GP191" s="73"/>
      <c r="GQ191" s="128"/>
      <c r="GR191" s="129">
        <v>21.5</v>
      </c>
      <c r="GS191" s="73">
        <v>33</v>
      </c>
      <c r="GT191" s="73">
        <f t="shared" si="241"/>
        <v>2.75</v>
      </c>
      <c r="GU191" s="130">
        <f t="shared" si="281"/>
        <v>6.875</v>
      </c>
      <c r="GW191" s="75">
        <v>4</v>
      </c>
      <c r="GX191" s="76">
        <f t="shared" si="282"/>
        <v>89.375</v>
      </c>
      <c r="GY191" s="75">
        <v>21.5</v>
      </c>
      <c r="GZ191" s="77">
        <f>(GY191*1.2)*(Prices!$B$5/32)</f>
        <v>32.25</v>
      </c>
      <c r="HA191" s="82">
        <f>(GY191*1.3)*(Prices!$C$4/32)</f>
        <v>55.9</v>
      </c>
      <c r="HB191" s="82">
        <f>(GV191*Prices!$B$2)+(GW191*Prices!$B$3)</f>
        <v>16.2</v>
      </c>
      <c r="HC191" s="79">
        <f>GU191*Prices!$B$9</f>
        <v>41.25</v>
      </c>
      <c r="HD191" s="80">
        <f t="shared" si="243"/>
        <v>234.97499999999999</v>
      </c>
      <c r="HE191" s="80">
        <f>GU191*Prices!$B$10</f>
        <v>61.875</v>
      </c>
      <c r="HF191" s="80">
        <f t="shared" si="244"/>
        <v>255.6</v>
      </c>
      <c r="HG191" s="80">
        <f>GU191*Prices!$B$11</f>
        <v>68.75</v>
      </c>
      <c r="HH191" s="80">
        <f t="shared" si="245"/>
        <v>262.47500000000002</v>
      </c>
      <c r="HI191" s="80">
        <f>GU191*Prices!$B$12</f>
        <v>82.5</v>
      </c>
      <c r="HJ191" s="80">
        <f t="shared" si="246"/>
        <v>276.22500000000002</v>
      </c>
      <c r="HK191" s="80">
        <f>GU191*Prices!$B$13</f>
        <v>89.375</v>
      </c>
      <c r="HL191" s="80">
        <f t="shared" si="247"/>
        <v>283.10000000000002</v>
      </c>
      <c r="HM191" s="80">
        <f>GU191*Prices!$B$14</f>
        <v>106.5625</v>
      </c>
      <c r="HN191" s="80">
        <f t="shared" si="248"/>
        <v>300.28750000000002</v>
      </c>
      <c r="HO191" s="80">
        <f>GU191*Prices!$B$15</f>
        <v>120.3125</v>
      </c>
      <c r="HP191" s="80">
        <f t="shared" si="249"/>
        <v>314.03750000000002</v>
      </c>
      <c r="HQ191" s="80">
        <f>GU191*Prices!$B$16</f>
        <v>168.4375</v>
      </c>
      <c r="HR191" s="80">
        <f t="shared" si="250"/>
        <v>362.16250000000002</v>
      </c>
      <c r="HS191" s="80">
        <f>GU191*Prices!$B$17</f>
        <v>0</v>
      </c>
      <c r="HT191" s="80"/>
      <c r="HU191" s="80"/>
      <c r="HV191" s="80"/>
      <c r="HW191" s="80"/>
      <c r="HX191" s="80"/>
      <c r="HY191" s="80"/>
      <c r="HZ191" s="80"/>
      <c r="IA191" s="80"/>
      <c r="IB191" s="80"/>
      <c r="IC191" s="80"/>
      <c r="ID191" s="80"/>
      <c r="IE191" s="80"/>
      <c r="IF191" s="80"/>
      <c r="IG191" s="80"/>
      <c r="IH191" s="80"/>
      <c r="II191"/>
      <c r="IJ191"/>
      <c r="IK191"/>
      <c r="IL191"/>
      <c r="IM191"/>
      <c r="IN191"/>
      <c r="IO191"/>
      <c r="IP191"/>
      <c r="IQ191" s="73"/>
      <c r="IR191" s="128"/>
      <c r="IS191" s="129">
        <v>21.5</v>
      </c>
      <c r="IT191" s="73">
        <v>33</v>
      </c>
      <c r="IU191" s="73">
        <f t="shared" si="252"/>
        <v>2.75</v>
      </c>
      <c r="IV191" s="130">
        <f t="shared" si="283"/>
        <v>6.875</v>
      </c>
      <c r="IX191" s="75">
        <v>4</v>
      </c>
      <c r="IY191" s="76">
        <f t="shared" si="284"/>
        <v>89.375</v>
      </c>
      <c r="IZ191" s="75">
        <v>21.5</v>
      </c>
      <c r="JA191" s="77">
        <f>(IZ191*1.2)*(Prices!$B$5/32)</f>
        <v>32.25</v>
      </c>
      <c r="JB191" s="82">
        <f>(IZ191*1.3)*(Prices!$B$4/32)</f>
        <v>69.875</v>
      </c>
      <c r="JC191" s="82">
        <f>(IW191*Prices!$B$2)+(IX191*Prices!$B$3)</f>
        <v>16.2</v>
      </c>
      <c r="JD191" s="79">
        <f>IV191*Prices!$B$9</f>
        <v>41.25</v>
      </c>
      <c r="JE191" s="80">
        <f t="shared" si="254"/>
        <v>248.95</v>
      </c>
      <c r="JF191" s="80">
        <f>IV191*Prices!$B$10</f>
        <v>61.875</v>
      </c>
      <c r="JG191" s="80">
        <f t="shared" si="255"/>
        <v>269.57499999999999</v>
      </c>
      <c r="JH191" s="80">
        <f>IV191*Prices!$B$11</f>
        <v>68.75</v>
      </c>
      <c r="JI191" s="80">
        <f t="shared" si="256"/>
        <v>276.45</v>
      </c>
      <c r="JJ191" s="80">
        <f>IV191*Prices!$B$12</f>
        <v>82.5</v>
      </c>
      <c r="JK191" s="80">
        <f t="shared" si="257"/>
        <v>290.2</v>
      </c>
      <c r="JL191" s="80">
        <f>IV191*Prices!$B$13</f>
        <v>89.375</v>
      </c>
      <c r="JM191" s="80">
        <f t="shared" si="258"/>
        <v>297.07499999999999</v>
      </c>
      <c r="JN191" s="80">
        <f>IV191*Prices!$B$14</f>
        <v>106.5625</v>
      </c>
      <c r="JO191" s="80">
        <f t="shared" si="259"/>
        <v>314.26249999999999</v>
      </c>
      <c r="JP191" s="80">
        <f>IV191*Prices!$B$15</f>
        <v>120.3125</v>
      </c>
      <c r="JQ191" s="80">
        <f t="shared" si="260"/>
        <v>328.01249999999999</v>
      </c>
      <c r="JR191" s="80">
        <f>IV191*Prices!$B$16</f>
        <v>168.4375</v>
      </c>
      <c r="JS191" s="80">
        <f t="shared" si="261"/>
        <v>376.13749999999999</v>
      </c>
      <c r="JT191" s="80">
        <f>IV191*Prices!$B$17</f>
        <v>0</v>
      </c>
      <c r="JU191" s="80"/>
      <c r="JV191" s="80"/>
      <c r="JW191" s="80"/>
      <c r="JX191" s="80"/>
      <c r="JY191" s="80"/>
      <c r="JZ191" s="80"/>
      <c r="KA191" s="80"/>
      <c r="KB191" s="80"/>
      <c r="KC191" s="80"/>
      <c r="KD191" s="80"/>
      <c r="KE191" s="80"/>
      <c r="KF191" s="80"/>
      <c r="KG191" s="80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 s="197">
        <v>0</v>
      </c>
      <c r="LB191" s="200">
        <v>0</v>
      </c>
      <c r="LC191" s="82">
        <f>(44+(cabinets_db!IR191*2-2))*0.58</f>
        <v>24.36</v>
      </c>
      <c r="LD191" s="82">
        <f>(44+(cabinets_db!IR191*2-2))*0.77</f>
        <v>32.340000000000003</v>
      </c>
      <c r="LE191" s="82">
        <f>3*(cabinets_db!IR191*22/144)</f>
        <v>0</v>
      </c>
      <c r="LF191" s="82">
        <f t="shared" si="262"/>
        <v>24.36</v>
      </c>
      <c r="LG191" s="80">
        <f t="shared" si="263"/>
        <v>32.340000000000003</v>
      </c>
      <c r="LH191" s="234">
        <f t="shared" si="264"/>
        <v>0</v>
      </c>
      <c r="LI191" s="73"/>
      <c r="LJ191" s="128"/>
      <c r="LK191" s="129">
        <v>21.5</v>
      </c>
      <c r="LL191" s="73">
        <v>33</v>
      </c>
      <c r="LM191" s="73">
        <f t="shared" si="265"/>
        <v>2.75</v>
      </c>
      <c r="LN191" s="130">
        <f t="shared" si="285"/>
        <v>6.875</v>
      </c>
      <c r="LP191" s="75">
        <v>4</v>
      </c>
      <c r="LQ191" s="76">
        <f t="shared" si="286"/>
        <v>89.375</v>
      </c>
      <c r="LR191" s="75">
        <v>21.5</v>
      </c>
      <c r="LS191" s="77">
        <f>(LR191*1.2)*(Prices!$B$5/32)</f>
        <v>32.25</v>
      </c>
      <c r="LT191" s="82">
        <f>(LR191*1.3)*(Prices!$C$4/32)</f>
        <v>55.9</v>
      </c>
      <c r="LU191" s="82">
        <f>(LO191*Prices!$B$2)+(LP191*Prices!$B$3)</f>
        <v>16.2</v>
      </c>
      <c r="LV191" s="79">
        <f>LN191*Prices!$B$9</f>
        <v>41.25</v>
      </c>
      <c r="LW191" s="80">
        <f t="shared" si="267"/>
        <v>234.97499999999999</v>
      </c>
      <c r="LX191" s="80">
        <f>LN191*Prices!$B$10</f>
        <v>61.875</v>
      </c>
      <c r="LY191" s="80">
        <f t="shared" si="268"/>
        <v>255.6</v>
      </c>
      <c r="LZ191" s="80">
        <f>LN191*Prices!$B$11</f>
        <v>68.75</v>
      </c>
      <c r="MA191" s="80">
        <f t="shared" si="269"/>
        <v>262.47500000000002</v>
      </c>
      <c r="MB191" s="80">
        <f>LN191*Prices!$B$12</f>
        <v>82.5</v>
      </c>
      <c r="MC191" s="80">
        <f t="shared" si="270"/>
        <v>276.22500000000002</v>
      </c>
      <c r="MD191" s="80">
        <f>LN191*Prices!$B$13</f>
        <v>89.375</v>
      </c>
      <c r="ME191" s="80">
        <f t="shared" si="271"/>
        <v>283.10000000000002</v>
      </c>
      <c r="MF191" s="80">
        <f>LN191*Prices!$B$14</f>
        <v>106.5625</v>
      </c>
      <c r="MG191" s="80">
        <f t="shared" si="272"/>
        <v>300.28750000000002</v>
      </c>
      <c r="MH191" s="80">
        <f>LN191*Prices!$B$15</f>
        <v>120.3125</v>
      </c>
      <c r="MI191" s="80">
        <f t="shared" si="273"/>
        <v>314.03750000000002</v>
      </c>
      <c r="MJ191" s="80">
        <f>LN191*Prices!$B$16</f>
        <v>168.4375</v>
      </c>
      <c r="MK191" s="80">
        <f t="shared" si="274"/>
        <v>362.16250000000002</v>
      </c>
      <c r="ML191" s="80">
        <f>LN191*Prices!$B$17</f>
        <v>0</v>
      </c>
      <c r="MM191" s="80"/>
      <c r="MN191" s="80"/>
      <c r="MO191" s="80"/>
      <c r="MP191" s="80"/>
      <c r="MQ191" s="80"/>
      <c r="MR191" s="80"/>
      <c r="MS191" s="80"/>
      <c r="MT191" s="80"/>
      <c r="MU191" s="80"/>
      <c r="MV191" s="80"/>
      <c r="MW191" s="80"/>
      <c r="MX191" s="80"/>
      <c r="MY191" s="80"/>
      <c r="MZ191" s="80"/>
      <c r="NA191" s="80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</row>
    <row r="192" spans="1:449" ht="18" customHeight="1" thickBot="1" x14ac:dyDescent="0.3">
      <c r="A192" s="323" t="s">
        <v>306</v>
      </c>
      <c r="B192" s="324" t="s">
        <v>268</v>
      </c>
      <c r="C192" s="325" t="str">
        <f t="shared" si="275"/>
        <v>Wall &amp; Tall Cab: 2 Glass Doors 30"H (Doors 31 1/2") (34" to 36" )</v>
      </c>
      <c r="D192" s="177" t="s">
        <v>302</v>
      </c>
      <c r="E192" s="328" t="s">
        <v>293</v>
      </c>
      <c r="F192" s="327" t="s">
        <v>306</v>
      </c>
      <c r="G192" s="320" t="s">
        <v>296</v>
      </c>
      <c r="H192" s="135" t="str">
        <f t="shared" si="276"/>
        <v>n/a</v>
      </c>
      <c r="I192" s="135" t="s">
        <v>296</v>
      </c>
      <c r="J192" s="135" t="str">
        <f t="shared" si="168"/>
        <v>n/a</v>
      </c>
      <c r="K192" s="135" t="s">
        <v>296</v>
      </c>
      <c r="L192" s="135" t="str">
        <f t="shared" si="169"/>
        <v>n/a</v>
      </c>
      <c r="M192" s="135" t="s">
        <v>296</v>
      </c>
      <c r="N192" s="135" t="str">
        <f t="shared" si="170"/>
        <v>n/a</v>
      </c>
      <c r="O192" s="135" t="s">
        <v>296</v>
      </c>
      <c r="P192" s="135" t="str">
        <f t="shared" si="171"/>
        <v>n/a</v>
      </c>
      <c r="Q192" s="135" t="s">
        <v>296</v>
      </c>
      <c r="R192" s="135" t="str">
        <f t="shared" si="172"/>
        <v>n/a</v>
      </c>
      <c r="S192" s="135">
        <f>ROUND(cabinets_db!FP192/Prices!$B$27,0)</f>
        <v>843</v>
      </c>
      <c r="T192" s="136">
        <f t="shared" si="173"/>
        <v>843</v>
      </c>
      <c r="U192" s="135">
        <f>ROUND(cabinets_db!FR192/Prices!$B$27,0)</f>
        <v>968</v>
      </c>
      <c r="V192" s="136">
        <f t="shared" si="174"/>
        <v>968</v>
      </c>
      <c r="W192" s="137"/>
      <c r="X192" s="137"/>
      <c r="Y192" s="137"/>
      <c r="Z192" s="137"/>
      <c r="AA192" s="137"/>
      <c r="AB192" s="135" t="s">
        <v>296</v>
      </c>
      <c r="AC192" s="135" t="s">
        <v>296</v>
      </c>
      <c r="AD192" s="135" t="s">
        <v>296</v>
      </c>
      <c r="AE192" s="135" t="s">
        <v>296</v>
      </c>
      <c r="AF192" s="135" t="s">
        <v>296</v>
      </c>
      <c r="AG192" s="135" t="s">
        <v>296</v>
      </c>
      <c r="AH192" s="135" t="s">
        <v>296</v>
      </c>
      <c r="AI192" s="135" t="s">
        <v>296</v>
      </c>
      <c r="AJ192" s="135" t="s">
        <v>296</v>
      </c>
      <c r="AK192" s="135" t="s">
        <v>296</v>
      </c>
      <c r="AL192" s="135" t="s">
        <v>296</v>
      </c>
      <c r="AM192" s="135" t="s">
        <v>296</v>
      </c>
      <c r="AN192" s="136">
        <f>ROUND(cabinets_db!HP192/Prices!$B$27,0)</f>
        <v>808</v>
      </c>
      <c r="AO192" s="136">
        <f t="shared" si="181"/>
        <v>808</v>
      </c>
      <c r="AP192" s="136">
        <f>ROUND(cabinets_db!HR192/Prices!$B$27,0)</f>
        <v>933</v>
      </c>
      <c r="AQ192" s="138">
        <f t="shared" si="182"/>
        <v>933</v>
      </c>
      <c r="AW192" s="136" t="str">
        <f t="shared" si="183"/>
        <v>n/a</v>
      </c>
      <c r="AX192" s="136" t="str">
        <f t="shared" si="184"/>
        <v>n/a</v>
      </c>
      <c r="AY192" s="136" t="str">
        <f t="shared" si="185"/>
        <v>n/a</v>
      </c>
      <c r="AZ192" s="136" t="str">
        <f t="shared" si="186"/>
        <v>n/a</v>
      </c>
      <c r="BA192" s="136" t="str">
        <f t="shared" si="187"/>
        <v>n/a</v>
      </c>
      <c r="BB192" s="136" t="str">
        <f t="shared" si="188"/>
        <v>n/a</v>
      </c>
      <c r="BC192" s="136" t="str">
        <f t="shared" si="189"/>
        <v>n/a</v>
      </c>
      <c r="BD192" s="136" t="str">
        <f t="shared" si="190"/>
        <v>n/a</v>
      </c>
      <c r="BE192" s="136" t="str">
        <f t="shared" si="191"/>
        <v>n/a</v>
      </c>
      <c r="BF192" s="136" t="str">
        <f t="shared" si="192"/>
        <v>n/a</v>
      </c>
      <c r="BG192" s="136" t="str">
        <f t="shared" si="193"/>
        <v>n/a</v>
      </c>
      <c r="BH192" s="136" t="str">
        <f t="shared" si="194"/>
        <v>n/a</v>
      </c>
      <c r="BI192" s="136">
        <f t="shared" si="195"/>
        <v>808</v>
      </c>
      <c r="BJ192" s="136">
        <f t="shared" si="196"/>
        <v>808</v>
      </c>
      <c r="BK192" s="136">
        <f t="shared" si="197"/>
        <v>933</v>
      </c>
      <c r="BL192" s="138">
        <f t="shared" si="198"/>
        <v>933</v>
      </c>
      <c r="BU192" s="135" t="s">
        <v>296</v>
      </c>
      <c r="BV192" s="135" t="str">
        <f t="shared" si="277"/>
        <v>n/a</v>
      </c>
      <c r="BW192" s="135" t="s">
        <v>296</v>
      </c>
      <c r="BX192" s="135" t="str">
        <f t="shared" si="199"/>
        <v>n/a</v>
      </c>
      <c r="BY192" s="135" t="s">
        <v>296</v>
      </c>
      <c r="BZ192" s="135" t="str">
        <f t="shared" si="200"/>
        <v>n/a</v>
      </c>
      <c r="CA192" s="135" t="s">
        <v>296</v>
      </c>
      <c r="CB192" s="135" t="str">
        <f t="shared" si="201"/>
        <v>n/a</v>
      </c>
      <c r="CC192" s="135" t="s">
        <v>296</v>
      </c>
      <c r="CD192" s="135" t="str">
        <f t="shared" si="202"/>
        <v>n/a</v>
      </c>
      <c r="CE192" s="135" t="s">
        <v>296</v>
      </c>
      <c r="CF192" s="135" t="str">
        <f t="shared" si="203"/>
        <v>n/a</v>
      </c>
      <c r="CG192" s="135">
        <f>ROUND(cabinets_db!JQ192/Prices!$B$27,0)</f>
        <v>843</v>
      </c>
      <c r="CH192" s="136">
        <f t="shared" si="204"/>
        <v>843</v>
      </c>
      <c r="CI192" s="135">
        <f>ROUND(cabinets_db!JS192/Prices!$B$27,0)</f>
        <v>968</v>
      </c>
      <c r="CJ192" s="136">
        <f t="shared" si="205"/>
        <v>968</v>
      </c>
      <c r="CK192" s="137"/>
      <c r="CL192" s="137"/>
      <c r="CM192" s="137"/>
      <c r="CN192" s="137"/>
      <c r="CO192" s="137"/>
      <c r="CP192" s="135" t="s">
        <v>296</v>
      </c>
      <c r="CQ192" s="135" t="s">
        <v>296</v>
      </c>
      <c r="CR192" s="135" t="s">
        <v>296</v>
      </c>
      <c r="CS192" s="135" t="s">
        <v>296</v>
      </c>
      <c r="CT192" s="135" t="s">
        <v>296</v>
      </c>
      <c r="CU192" s="135" t="s">
        <v>296</v>
      </c>
      <c r="CV192" s="135" t="s">
        <v>296</v>
      </c>
      <c r="CW192" s="135" t="s">
        <v>296</v>
      </c>
      <c r="CX192" s="135" t="s">
        <v>296</v>
      </c>
      <c r="CY192" s="135" t="s">
        <v>296</v>
      </c>
      <c r="CZ192" s="135" t="s">
        <v>296</v>
      </c>
      <c r="DA192" s="135" t="s">
        <v>296</v>
      </c>
      <c r="DB192" s="136">
        <f>ROUND(cabinets_db!MI192/Prices!$B$27,0)</f>
        <v>808</v>
      </c>
      <c r="DC192" s="136">
        <f t="shared" si="211"/>
        <v>808</v>
      </c>
      <c r="DD192" s="136">
        <f>ROUND(cabinets_db!MK192/Prices!$B$27,0)</f>
        <v>933</v>
      </c>
      <c r="DE192" s="138">
        <f t="shared" si="212"/>
        <v>933</v>
      </c>
      <c r="DK192" s="136" t="str">
        <f t="shared" si="213"/>
        <v>n/a</v>
      </c>
      <c r="DL192" s="136" t="str">
        <f t="shared" si="214"/>
        <v>n/a</v>
      </c>
      <c r="DM192" s="136" t="str">
        <f t="shared" si="215"/>
        <v>n/a</v>
      </c>
      <c r="DN192" s="136" t="str">
        <f t="shared" si="216"/>
        <v>n/a</v>
      </c>
      <c r="DO192" s="136" t="str">
        <f t="shared" si="217"/>
        <v>n/a</v>
      </c>
      <c r="DP192" s="136" t="str">
        <f t="shared" si="218"/>
        <v>n/a</v>
      </c>
      <c r="DQ192" s="136" t="str">
        <f t="shared" si="219"/>
        <v>n/a</v>
      </c>
      <c r="DR192" s="136" t="str">
        <f t="shared" si="220"/>
        <v>n/a</v>
      </c>
      <c r="DS192" s="136" t="str">
        <f t="shared" si="221"/>
        <v>n/a</v>
      </c>
      <c r="DT192" s="136" t="str">
        <f t="shared" si="222"/>
        <v>n/a</v>
      </c>
      <c r="DU192" s="136" t="str">
        <f t="shared" si="223"/>
        <v>n/a</v>
      </c>
      <c r="DV192" s="136" t="str">
        <f t="shared" si="224"/>
        <v>n/a</v>
      </c>
      <c r="DW192" s="136">
        <f t="shared" si="225"/>
        <v>808</v>
      </c>
      <c r="DX192" s="136">
        <f t="shared" si="226"/>
        <v>808</v>
      </c>
      <c r="DY192" s="136">
        <f t="shared" si="227"/>
        <v>933</v>
      </c>
      <c r="DZ192" s="138">
        <f t="shared" si="228"/>
        <v>933</v>
      </c>
      <c r="EP192" s="73"/>
      <c r="EQ192" s="128"/>
      <c r="ER192" s="129">
        <v>23</v>
      </c>
      <c r="ES192" s="73">
        <v>36</v>
      </c>
      <c r="ET192" s="73">
        <f t="shared" si="230"/>
        <v>3</v>
      </c>
      <c r="EU192" s="130">
        <f t="shared" si="279"/>
        <v>7.5</v>
      </c>
      <c r="EV192" s="55"/>
      <c r="EW192" s="75">
        <v>4</v>
      </c>
      <c r="EX192" s="76">
        <f t="shared" si="280"/>
        <v>97.5</v>
      </c>
      <c r="EY192" s="75">
        <v>23</v>
      </c>
      <c r="EZ192" s="77">
        <f>(EY192*1.2)*(Prices!$B$5/32)</f>
        <v>34.5</v>
      </c>
      <c r="FA192" s="82">
        <f>(EY192*1.3)*(Prices!$B$4/32)</f>
        <v>74.75</v>
      </c>
      <c r="FB192" s="82">
        <f>(EV192*Prices!$B$2)+(EW192*Prices!$B$3)</f>
        <v>16.2</v>
      </c>
      <c r="FC192" s="79">
        <f>EU192*Prices!$B$9</f>
        <v>45</v>
      </c>
      <c r="FD192" s="80">
        <f t="shared" si="232"/>
        <v>267.95</v>
      </c>
      <c r="FE192" s="80">
        <f>EU192*Prices!$B$10</f>
        <v>67.5</v>
      </c>
      <c r="FF192" s="80">
        <f t="shared" si="233"/>
        <v>290.45</v>
      </c>
      <c r="FG192" s="80">
        <f>EU192*Prices!$B$11</f>
        <v>75</v>
      </c>
      <c r="FH192" s="80">
        <f t="shared" si="234"/>
        <v>297.95</v>
      </c>
      <c r="FI192" s="80">
        <f>EU192*Prices!$B$12</f>
        <v>90</v>
      </c>
      <c r="FJ192" s="80">
        <f t="shared" si="235"/>
        <v>312.95</v>
      </c>
      <c r="FK192" s="80">
        <f>EU192*Prices!$B$13</f>
        <v>97.5</v>
      </c>
      <c r="FL192" s="80">
        <f t="shared" si="236"/>
        <v>320.45</v>
      </c>
      <c r="FM192" s="80">
        <f>EU192*Prices!$B$14</f>
        <v>116.25</v>
      </c>
      <c r="FN192" s="80">
        <f t="shared" si="237"/>
        <v>339.2</v>
      </c>
      <c r="FO192" s="80">
        <f>EU192*Prices!$B$15</f>
        <v>131.25</v>
      </c>
      <c r="FP192" s="80">
        <f t="shared" si="238"/>
        <v>354.2</v>
      </c>
      <c r="FQ192" s="80">
        <f>EU192*Prices!$B$16</f>
        <v>183.75</v>
      </c>
      <c r="FR192" s="80">
        <f t="shared" si="239"/>
        <v>406.7</v>
      </c>
      <c r="FS192" s="80">
        <f>EU192*Prices!$B$17</f>
        <v>0</v>
      </c>
      <c r="FT192" s="80"/>
      <c r="FU192" s="80"/>
      <c r="FV192" s="80"/>
      <c r="FW192" s="80"/>
      <c r="FX192" s="80"/>
      <c r="FY192" s="80"/>
      <c r="FZ192" s="80"/>
      <c r="GA192" s="80"/>
      <c r="GB192" s="80"/>
      <c r="GC192" s="80"/>
      <c r="GD192" s="80"/>
      <c r="GE192" s="80"/>
      <c r="GF192" s="80"/>
      <c r="GG192" s="80"/>
      <c r="GH192" s="80"/>
      <c r="GI192"/>
      <c r="GJ192"/>
      <c r="GK192"/>
      <c r="GL192"/>
      <c r="GM192"/>
      <c r="GN192"/>
      <c r="GO192"/>
      <c r="GP192" s="73"/>
      <c r="GQ192" s="128"/>
      <c r="GR192" s="129">
        <v>23</v>
      </c>
      <c r="GS192" s="73">
        <v>36</v>
      </c>
      <c r="GT192" s="73">
        <f t="shared" si="241"/>
        <v>3</v>
      </c>
      <c r="GU192" s="130">
        <f t="shared" si="281"/>
        <v>7.5</v>
      </c>
      <c r="GW192" s="75">
        <v>4</v>
      </c>
      <c r="GX192" s="76">
        <f t="shared" si="282"/>
        <v>97.5</v>
      </c>
      <c r="GY192" s="75">
        <v>23</v>
      </c>
      <c r="GZ192" s="77">
        <f>(GY192*1.2)*(Prices!$B$5/32)</f>
        <v>34.5</v>
      </c>
      <c r="HA192" s="82">
        <f>(GY192*1.3)*(Prices!$C$4/32)</f>
        <v>59.800000000000004</v>
      </c>
      <c r="HB192" s="82">
        <f>(GV192*Prices!$B$2)+(GW192*Prices!$B$3)</f>
        <v>16.2</v>
      </c>
      <c r="HC192" s="79">
        <f>GU192*Prices!$B$9</f>
        <v>45</v>
      </c>
      <c r="HD192" s="80">
        <f t="shared" si="243"/>
        <v>253</v>
      </c>
      <c r="HE192" s="80">
        <f>GU192*Prices!$B$10</f>
        <v>67.5</v>
      </c>
      <c r="HF192" s="80">
        <f t="shared" si="244"/>
        <v>275.5</v>
      </c>
      <c r="HG192" s="80">
        <f>GU192*Prices!$B$11</f>
        <v>75</v>
      </c>
      <c r="HH192" s="80">
        <f t="shared" si="245"/>
        <v>283</v>
      </c>
      <c r="HI192" s="80">
        <f>GU192*Prices!$B$12</f>
        <v>90</v>
      </c>
      <c r="HJ192" s="80">
        <f t="shared" si="246"/>
        <v>298</v>
      </c>
      <c r="HK192" s="80">
        <f>GU192*Prices!$B$13</f>
        <v>97.5</v>
      </c>
      <c r="HL192" s="80">
        <f t="shared" si="247"/>
        <v>305.5</v>
      </c>
      <c r="HM192" s="80">
        <f>GU192*Prices!$B$14</f>
        <v>116.25</v>
      </c>
      <c r="HN192" s="80">
        <f t="shared" si="248"/>
        <v>324.25</v>
      </c>
      <c r="HO192" s="80">
        <f>GU192*Prices!$B$15</f>
        <v>131.25</v>
      </c>
      <c r="HP192" s="80">
        <f t="shared" si="249"/>
        <v>339.25</v>
      </c>
      <c r="HQ192" s="80">
        <f>GU192*Prices!$B$16</f>
        <v>183.75</v>
      </c>
      <c r="HR192" s="80">
        <f t="shared" si="250"/>
        <v>391.75</v>
      </c>
      <c r="HS192" s="80">
        <f>GU192*Prices!$B$17</f>
        <v>0</v>
      </c>
      <c r="HT192" s="80"/>
      <c r="HU192" s="80"/>
      <c r="HV192" s="80"/>
      <c r="HW192" s="80"/>
      <c r="HX192" s="80"/>
      <c r="HY192" s="80"/>
      <c r="HZ192" s="80"/>
      <c r="IA192" s="80"/>
      <c r="IB192" s="80"/>
      <c r="IC192" s="80"/>
      <c r="ID192" s="80"/>
      <c r="IE192" s="80"/>
      <c r="IF192" s="80"/>
      <c r="IG192" s="80"/>
      <c r="IH192" s="80"/>
      <c r="II192"/>
      <c r="IJ192"/>
      <c r="IK192"/>
      <c r="IL192"/>
      <c r="IM192"/>
      <c r="IN192"/>
      <c r="IO192"/>
      <c r="IP192"/>
      <c r="IQ192" s="73"/>
      <c r="IR192" s="128"/>
      <c r="IS192" s="129">
        <v>23</v>
      </c>
      <c r="IT192" s="73">
        <v>36</v>
      </c>
      <c r="IU192" s="73">
        <f t="shared" si="252"/>
        <v>3</v>
      </c>
      <c r="IV192" s="130">
        <f t="shared" si="283"/>
        <v>7.5</v>
      </c>
      <c r="IX192" s="75">
        <v>4</v>
      </c>
      <c r="IY192" s="76">
        <f t="shared" si="284"/>
        <v>97.5</v>
      </c>
      <c r="IZ192" s="75">
        <v>23</v>
      </c>
      <c r="JA192" s="77">
        <f>(IZ192*1.2)*(Prices!$B$5/32)</f>
        <v>34.5</v>
      </c>
      <c r="JB192" s="82">
        <f>(IZ192*1.3)*(Prices!$B$4/32)</f>
        <v>74.75</v>
      </c>
      <c r="JC192" s="82">
        <f>(IW192*Prices!$B$2)+(IX192*Prices!$B$3)</f>
        <v>16.2</v>
      </c>
      <c r="JD192" s="79">
        <f>IV192*Prices!$B$9</f>
        <v>45</v>
      </c>
      <c r="JE192" s="80">
        <f t="shared" si="254"/>
        <v>267.95</v>
      </c>
      <c r="JF192" s="80">
        <f>IV192*Prices!$B$10</f>
        <v>67.5</v>
      </c>
      <c r="JG192" s="80">
        <f t="shared" si="255"/>
        <v>290.45</v>
      </c>
      <c r="JH192" s="80">
        <f>IV192*Prices!$B$11</f>
        <v>75</v>
      </c>
      <c r="JI192" s="80">
        <f t="shared" si="256"/>
        <v>297.95</v>
      </c>
      <c r="JJ192" s="80">
        <f>IV192*Prices!$B$12</f>
        <v>90</v>
      </c>
      <c r="JK192" s="80">
        <f t="shared" si="257"/>
        <v>312.95</v>
      </c>
      <c r="JL192" s="80">
        <f>IV192*Prices!$B$13</f>
        <v>97.5</v>
      </c>
      <c r="JM192" s="80">
        <f t="shared" si="258"/>
        <v>320.45</v>
      </c>
      <c r="JN192" s="80">
        <f>IV192*Prices!$B$14</f>
        <v>116.25</v>
      </c>
      <c r="JO192" s="80">
        <f t="shared" si="259"/>
        <v>339.2</v>
      </c>
      <c r="JP192" s="80">
        <f>IV192*Prices!$B$15</f>
        <v>131.25</v>
      </c>
      <c r="JQ192" s="80">
        <f t="shared" si="260"/>
        <v>354.2</v>
      </c>
      <c r="JR192" s="80">
        <f>IV192*Prices!$B$16</f>
        <v>183.75</v>
      </c>
      <c r="JS192" s="80">
        <f t="shared" si="261"/>
        <v>406.7</v>
      </c>
      <c r="JT192" s="80">
        <f>IV192*Prices!$B$17</f>
        <v>0</v>
      </c>
      <c r="JU192" s="80"/>
      <c r="JV192" s="80"/>
      <c r="JW192" s="80"/>
      <c r="JX192" s="80"/>
      <c r="JY192" s="80"/>
      <c r="JZ192" s="80"/>
      <c r="KA192" s="80"/>
      <c r="KB192" s="80"/>
      <c r="KC192" s="80"/>
      <c r="KD192" s="80"/>
      <c r="KE192" s="80"/>
      <c r="KF192" s="80"/>
      <c r="KG192" s="80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 s="197">
        <v>0</v>
      </c>
      <c r="LB192" s="200">
        <v>0</v>
      </c>
      <c r="LC192" s="82">
        <f>(44+(cabinets_db!IR192*2-2))*0.58</f>
        <v>24.36</v>
      </c>
      <c r="LD192" s="82">
        <f>(44+(cabinets_db!IR192*2-2))*0.77</f>
        <v>32.340000000000003</v>
      </c>
      <c r="LE192" s="82">
        <f>3*(cabinets_db!IR192*22/144)</f>
        <v>0</v>
      </c>
      <c r="LF192" s="82">
        <f t="shared" si="262"/>
        <v>24.36</v>
      </c>
      <c r="LG192" s="80">
        <f t="shared" si="263"/>
        <v>32.340000000000003</v>
      </c>
      <c r="LH192" s="234">
        <f t="shared" si="264"/>
        <v>0</v>
      </c>
      <c r="LI192" s="73"/>
      <c r="LJ192" s="128"/>
      <c r="LK192" s="129">
        <v>23</v>
      </c>
      <c r="LL192" s="73">
        <v>36</v>
      </c>
      <c r="LM192" s="73">
        <f t="shared" si="265"/>
        <v>3</v>
      </c>
      <c r="LN192" s="130">
        <f t="shared" si="285"/>
        <v>7.5</v>
      </c>
      <c r="LP192" s="75">
        <v>4</v>
      </c>
      <c r="LQ192" s="76">
        <f t="shared" si="286"/>
        <v>97.5</v>
      </c>
      <c r="LR192" s="75">
        <v>23</v>
      </c>
      <c r="LS192" s="77">
        <f>(LR192*1.2)*(Prices!$B$5/32)</f>
        <v>34.5</v>
      </c>
      <c r="LT192" s="82">
        <f>(LR192*1.3)*(Prices!$C$4/32)</f>
        <v>59.800000000000004</v>
      </c>
      <c r="LU192" s="82">
        <f>(LO192*Prices!$B$2)+(LP192*Prices!$B$3)</f>
        <v>16.2</v>
      </c>
      <c r="LV192" s="79">
        <f>LN192*Prices!$B$9</f>
        <v>45</v>
      </c>
      <c r="LW192" s="80">
        <f t="shared" si="267"/>
        <v>253</v>
      </c>
      <c r="LX192" s="80">
        <f>LN192*Prices!$B$10</f>
        <v>67.5</v>
      </c>
      <c r="LY192" s="80">
        <f t="shared" si="268"/>
        <v>275.5</v>
      </c>
      <c r="LZ192" s="80">
        <f>LN192*Prices!$B$11</f>
        <v>75</v>
      </c>
      <c r="MA192" s="80">
        <f t="shared" si="269"/>
        <v>283</v>
      </c>
      <c r="MB192" s="80">
        <f>LN192*Prices!$B$12</f>
        <v>90</v>
      </c>
      <c r="MC192" s="80">
        <f t="shared" si="270"/>
        <v>298</v>
      </c>
      <c r="MD192" s="80">
        <f>LN192*Prices!$B$13</f>
        <v>97.5</v>
      </c>
      <c r="ME192" s="80">
        <f t="shared" si="271"/>
        <v>305.5</v>
      </c>
      <c r="MF192" s="80">
        <f>LN192*Prices!$B$14</f>
        <v>116.25</v>
      </c>
      <c r="MG192" s="80">
        <f t="shared" si="272"/>
        <v>324.25</v>
      </c>
      <c r="MH192" s="80">
        <f>LN192*Prices!$B$15</f>
        <v>131.25</v>
      </c>
      <c r="MI192" s="80">
        <f t="shared" si="273"/>
        <v>339.25</v>
      </c>
      <c r="MJ192" s="80">
        <f>LN192*Prices!$B$16</f>
        <v>183.75</v>
      </c>
      <c r="MK192" s="80">
        <f t="shared" si="274"/>
        <v>391.75</v>
      </c>
      <c r="ML192" s="80">
        <f>LN192*Prices!$B$17</f>
        <v>0</v>
      </c>
      <c r="MM192" s="80"/>
      <c r="MN192" s="80"/>
      <c r="MO192" s="80"/>
      <c r="MP192" s="80"/>
      <c r="MQ192" s="80"/>
      <c r="MR192" s="80"/>
      <c r="MS192" s="80"/>
      <c r="MT192" s="80"/>
      <c r="MU192" s="80"/>
      <c r="MV192" s="80"/>
      <c r="MW192" s="80"/>
      <c r="MX192" s="80"/>
      <c r="MY192" s="80"/>
      <c r="MZ192" s="80"/>
      <c r="NA192" s="80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</row>
    <row r="193" spans="1:449" ht="18" customHeight="1" thickBot="1" x14ac:dyDescent="0.3">
      <c r="A193" s="350"/>
      <c r="B193" s="346"/>
      <c r="C193" s="347"/>
      <c r="D193" s="279"/>
      <c r="E193" s="366"/>
      <c r="F193" s="351"/>
      <c r="G193" s="320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6"/>
      <c r="U193" s="135"/>
      <c r="V193" s="136"/>
      <c r="W193" s="137"/>
      <c r="X193" s="137"/>
      <c r="Y193" s="137"/>
      <c r="Z193" s="137"/>
      <c r="AA193" s="137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6"/>
      <c r="AO193" s="136"/>
      <c r="AP193" s="136"/>
      <c r="AQ193" s="138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36"/>
      <c r="BL193" s="138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6"/>
      <c r="CI193" s="135"/>
      <c r="CJ193" s="136"/>
      <c r="CK193" s="137"/>
      <c r="CL193" s="137"/>
      <c r="CM193" s="137"/>
      <c r="CN193" s="137"/>
      <c r="CO193" s="137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6"/>
      <c r="DC193" s="136"/>
      <c r="DD193" s="136"/>
      <c r="DE193" s="138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8"/>
      <c r="EP193" s="73"/>
      <c r="EQ193" s="128"/>
      <c r="ER193" s="129"/>
      <c r="ES193" s="73"/>
      <c r="ET193" s="73"/>
      <c r="EU193" s="130"/>
      <c r="EV193" s="55"/>
      <c r="EZ193" s="77"/>
      <c r="FC193" s="79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/>
      <c r="GJ193"/>
      <c r="GK193"/>
      <c r="GL193"/>
      <c r="GM193"/>
      <c r="GN193"/>
      <c r="GO193"/>
      <c r="GP193" s="73"/>
      <c r="GQ193" s="128"/>
      <c r="GR193" s="129"/>
      <c r="GS193" s="73"/>
      <c r="GT193" s="73"/>
      <c r="GU193" s="130"/>
      <c r="GW193" s="75"/>
      <c r="GX193" s="76"/>
      <c r="GZ193" s="77"/>
      <c r="HA193" s="82"/>
      <c r="HB193" s="82"/>
      <c r="HC193" s="79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/>
      <c r="IJ193"/>
      <c r="IK193"/>
      <c r="IL193"/>
      <c r="IM193"/>
      <c r="IN193"/>
      <c r="IO193"/>
      <c r="IP193"/>
      <c r="IQ193" s="73"/>
      <c r="IR193" s="128"/>
      <c r="IS193" s="129"/>
      <c r="IT193" s="73"/>
      <c r="IU193" s="73"/>
      <c r="IV193" s="130"/>
      <c r="IX193" s="75"/>
      <c r="IY193" s="76"/>
      <c r="IZ193" s="75"/>
      <c r="JA193" s="77"/>
      <c r="JB193" s="82"/>
      <c r="JC193" s="82"/>
      <c r="JD193" s="79"/>
      <c r="JE193" s="80"/>
      <c r="JF193" s="80"/>
      <c r="JG193" s="80"/>
      <c r="JH193" s="80"/>
      <c r="JI193" s="80"/>
      <c r="JJ193" s="80"/>
      <c r="JK193" s="80"/>
      <c r="JL193" s="80"/>
      <c r="JM193" s="80"/>
      <c r="JN193" s="80"/>
      <c r="JO193" s="80"/>
      <c r="JP193" s="80"/>
      <c r="JQ193" s="80"/>
      <c r="JR193" s="80"/>
      <c r="JS193" s="80"/>
      <c r="JT193" s="80"/>
      <c r="JU193" s="80"/>
      <c r="JV193" s="80"/>
      <c r="JW193" s="80"/>
      <c r="JX193" s="80"/>
      <c r="JY193" s="80"/>
      <c r="JZ193" s="80"/>
      <c r="KA193" s="80"/>
      <c r="KB193" s="80"/>
      <c r="KC193" s="80"/>
      <c r="KD193" s="80"/>
      <c r="KE193" s="80"/>
      <c r="KF193" s="80"/>
      <c r="KG193" s="80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F193" s="82"/>
      <c r="LG193" s="80"/>
      <c r="LH193" s="234"/>
      <c r="LI193" s="73"/>
      <c r="LJ193" s="128"/>
      <c r="LK193" s="129"/>
      <c r="LL193" s="73"/>
      <c r="LM193" s="73"/>
      <c r="LN193" s="130"/>
      <c r="LP193" s="75"/>
      <c r="LQ193" s="76"/>
      <c r="LR193" s="75"/>
      <c r="LS193" s="77"/>
      <c r="LT193" s="82"/>
      <c r="LU193" s="82"/>
      <c r="LV193" s="79"/>
      <c r="LW193" s="80"/>
      <c r="LX193" s="80"/>
      <c r="LY193" s="80"/>
      <c r="LZ193" s="80"/>
      <c r="MA193" s="80"/>
      <c r="MB193" s="80"/>
      <c r="MC193" s="80"/>
      <c r="MD193" s="80"/>
      <c r="ME193" s="80"/>
      <c r="MF193" s="80"/>
      <c r="MG193" s="80"/>
      <c r="MH193" s="80"/>
      <c r="MI193" s="80"/>
      <c r="MJ193" s="80"/>
      <c r="MK193" s="80"/>
      <c r="ML193" s="80"/>
      <c r="MM193" s="80"/>
      <c r="MN193" s="80"/>
      <c r="MO193" s="80"/>
      <c r="MP193" s="80"/>
      <c r="MQ193" s="80"/>
      <c r="MR193" s="80"/>
      <c r="MS193" s="80"/>
      <c r="MT193" s="80"/>
      <c r="MU193" s="80"/>
      <c r="MV193" s="80"/>
      <c r="MW193" s="80"/>
      <c r="MX193" s="80"/>
      <c r="MY193" s="80"/>
      <c r="MZ193" s="80"/>
      <c r="NA193" s="80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</row>
    <row r="194" spans="1:449" ht="18" customHeight="1" x14ac:dyDescent="0.25">
      <c r="A194" s="118" t="s">
        <v>307</v>
      </c>
      <c r="B194" s="119" t="s">
        <v>268</v>
      </c>
      <c r="C194" s="120" t="str">
        <f t="shared" si="275"/>
        <v>Wall &amp; Tall Cab: 1 Door - 36"H (Door 37 1/2") (9" to 12")</v>
      </c>
      <c r="D194" s="121" t="s">
        <v>308</v>
      </c>
      <c r="E194" s="122" t="s">
        <v>95</v>
      </c>
      <c r="F194" s="321" t="s">
        <v>307</v>
      </c>
      <c r="G194" s="320">
        <f>ROUND(cabinets_db!FD194/Prices!$B$27,0)</f>
        <v>198</v>
      </c>
      <c r="H194" s="136">
        <f t="shared" si="276"/>
        <v>198</v>
      </c>
      <c r="I194" s="135">
        <f>ROUND(cabinets_db!FF194/Prices!$B$27,0)</f>
        <v>219</v>
      </c>
      <c r="J194" s="136">
        <f t="shared" si="168"/>
        <v>219</v>
      </c>
      <c r="K194" s="135">
        <f>ROUND(cabinets_db!FH194/Prices!$B$27,0)</f>
        <v>226</v>
      </c>
      <c r="L194" s="136">
        <f t="shared" si="169"/>
        <v>226</v>
      </c>
      <c r="M194" s="135">
        <f>ROUND(cabinets_db!FJ194/Prices!$B$27,0)</f>
        <v>241</v>
      </c>
      <c r="N194" s="136">
        <f t="shared" si="170"/>
        <v>241</v>
      </c>
      <c r="O194" s="135">
        <f>ROUND(cabinets_db!FL194/Prices!$B$27,0)</f>
        <v>248</v>
      </c>
      <c r="P194" s="136">
        <f t="shared" si="171"/>
        <v>248</v>
      </c>
      <c r="Q194" s="135">
        <f>ROUND(cabinets_db!FN194/Prices!$B$27,0)</f>
        <v>266</v>
      </c>
      <c r="R194" s="136">
        <f t="shared" si="172"/>
        <v>266</v>
      </c>
      <c r="S194" s="135">
        <f>ROUND(cabinets_db!FP194/Prices!$B$27,0)</f>
        <v>280</v>
      </c>
      <c r="T194" s="136">
        <f t="shared" si="173"/>
        <v>280</v>
      </c>
      <c r="U194" s="135">
        <f>ROUND(cabinets_db!FR194/Prices!$B$27,0)</f>
        <v>330</v>
      </c>
      <c r="V194" s="136">
        <f t="shared" si="174"/>
        <v>330</v>
      </c>
      <c r="W194" s="137"/>
      <c r="X194" s="137"/>
      <c r="Y194" s="137"/>
      <c r="Z194" s="137"/>
      <c r="AA194" s="137"/>
      <c r="AB194" s="136">
        <f>ROUND(cabinets_db!HD194/Prices!$B$27,0)</f>
        <v>179</v>
      </c>
      <c r="AC194" s="136">
        <f t="shared" si="175"/>
        <v>179</v>
      </c>
      <c r="AD194" s="136">
        <f>ROUND(cabinets_db!HF194/Prices!$B$27,0)</f>
        <v>201</v>
      </c>
      <c r="AE194" s="136">
        <f t="shared" si="176"/>
        <v>201</v>
      </c>
      <c r="AF194" s="136">
        <f>ROUND(cabinets_db!HH194/Prices!$B$27,0)</f>
        <v>208</v>
      </c>
      <c r="AG194" s="136">
        <f t="shared" si="177"/>
        <v>208</v>
      </c>
      <c r="AH194" s="136">
        <f>ROUND(cabinets_db!HJ194/Prices!$B$27,0)</f>
        <v>222</v>
      </c>
      <c r="AI194" s="136">
        <f t="shared" si="178"/>
        <v>222</v>
      </c>
      <c r="AJ194" s="136">
        <f>ROUND(cabinets_db!HL194/Prices!$B$27,0)</f>
        <v>229</v>
      </c>
      <c r="AK194" s="136">
        <f t="shared" si="179"/>
        <v>229</v>
      </c>
      <c r="AL194" s="136">
        <f>ROUND(cabinets_db!HN194/Prices!$B$27,0)</f>
        <v>247</v>
      </c>
      <c r="AM194" s="136">
        <f t="shared" si="180"/>
        <v>247</v>
      </c>
      <c r="AN194" s="136">
        <f>ROUND(cabinets_db!HP194/Prices!$B$27,0)</f>
        <v>261</v>
      </c>
      <c r="AO194" s="136">
        <f t="shared" si="181"/>
        <v>261</v>
      </c>
      <c r="AP194" s="136">
        <f>ROUND(cabinets_db!HR194/Prices!$B$27,0)</f>
        <v>311</v>
      </c>
      <c r="AQ194" s="138">
        <f t="shared" si="182"/>
        <v>311</v>
      </c>
      <c r="AW194" s="136">
        <f t="shared" si="183"/>
        <v>179</v>
      </c>
      <c r="AX194" s="136">
        <f t="shared" si="184"/>
        <v>179</v>
      </c>
      <c r="AY194" s="136">
        <f t="shared" si="185"/>
        <v>201</v>
      </c>
      <c r="AZ194" s="136">
        <f t="shared" si="186"/>
        <v>201</v>
      </c>
      <c r="BA194" s="136">
        <f t="shared" si="187"/>
        <v>208</v>
      </c>
      <c r="BB194" s="136">
        <f t="shared" si="188"/>
        <v>208</v>
      </c>
      <c r="BC194" s="136">
        <f t="shared" si="189"/>
        <v>222</v>
      </c>
      <c r="BD194" s="136">
        <f t="shared" si="190"/>
        <v>222</v>
      </c>
      <c r="BE194" s="136">
        <f t="shared" si="191"/>
        <v>229</v>
      </c>
      <c r="BF194" s="136">
        <f t="shared" si="192"/>
        <v>229</v>
      </c>
      <c r="BG194" s="136">
        <f t="shared" si="193"/>
        <v>247</v>
      </c>
      <c r="BH194" s="136">
        <f t="shared" si="194"/>
        <v>247</v>
      </c>
      <c r="BI194" s="136">
        <f t="shared" si="195"/>
        <v>261</v>
      </c>
      <c r="BJ194" s="136">
        <f t="shared" si="196"/>
        <v>261</v>
      </c>
      <c r="BK194" s="136">
        <f t="shared" si="197"/>
        <v>311</v>
      </c>
      <c r="BL194" s="138">
        <f t="shared" si="198"/>
        <v>311</v>
      </c>
      <c r="BU194" s="135">
        <f>ROUND(cabinets_db!JE194/Prices!$B$27,0)</f>
        <v>198</v>
      </c>
      <c r="BV194" s="136">
        <f t="shared" si="277"/>
        <v>198</v>
      </c>
      <c r="BW194" s="135">
        <f>ROUND(cabinets_db!JG194/Prices!$B$27,0)</f>
        <v>219</v>
      </c>
      <c r="BX194" s="136">
        <f t="shared" si="199"/>
        <v>219</v>
      </c>
      <c r="BY194" s="135">
        <f>ROUND(cabinets_db!JI194/Prices!$B$27,0)</f>
        <v>226</v>
      </c>
      <c r="BZ194" s="136">
        <f t="shared" si="200"/>
        <v>226</v>
      </c>
      <c r="CA194" s="135">
        <f>ROUND(cabinets_db!JK194/Prices!$B$27,0)</f>
        <v>241</v>
      </c>
      <c r="CB194" s="136">
        <f t="shared" si="201"/>
        <v>241</v>
      </c>
      <c r="CC194" s="135">
        <f>ROUND(cabinets_db!JM194/Prices!$B$27,0)</f>
        <v>248</v>
      </c>
      <c r="CD194" s="136">
        <f t="shared" si="202"/>
        <v>248</v>
      </c>
      <c r="CE194" s="135">
        <f>ROUND(cabinets_db!JO194/Prices!$B$27,0)</f>
        <v>266</v>
      </c>
      <c r="CF194" s="136">
        <f t="shared" si="203"/>
        <v>266</v>
      </c>
      <c r="CG194" s="135">
        <f>ROUND(cabinets_db!JQ194/Prices!$B$27,0)</f>
        <v>280</v>
      </c>
      <c r="CH194" s="136">
        <f t="shared" si="204"/>
        <v>280</v>
      </c>
      <c r="CI194" s="135">
        <f>ROUND(cabinets_db!JS194/Prices!$B$27,0)</f>
        <v>330</v>
      </c>
      <c r="CJ194" s="136">
        <f t="shared" si="205"/>
        <v>330</v>
      </c>
      <c r="CK194" s="137"/>
      <c r="CL194" s="137"/>
      <c r="CM194" s="137"/>
      <c r="CN194" s="137"/>
      <c r="CO194" s="137"/>
      <c r="CP194" s="136">
        <f>ROUND(cabinets_db!LW194/Prices!$B$27,0)</f>
        <v>179</v>
      </c>
      <c r="CQ194" s="136">
        <f t="shared" si="278"/>
        <v>179</v>
      </c>
      <c r="CR194" s="136">
        <f>ROUND(cabinets_db!LY194/Prices!$B$27,0)</f>
        <v>201</v>
      </c>
      <c r="CS194" s="136">
        <f t="shared" si="206"/>
        <v>201</v>
      </c>
      <c r="CT194" s="136">
        <f>ROUND(cabinets_db!MA194/Prices!$B$27,0)</f>
        <v>208</v>
      </c>
      <c r="CU194" s="136">
        <f t="shared" si="207"/>
        <v>208</v>
      </c>
      <c r="CV194" s="136">
        <f>ROUND(cabinets_db!MC194/Prices!$B$27,0)</f>
        <v>222</v>
      </c>
      <c r="CW194" s="136">
        <f t="shared" si="208"/>
        <v>222</v>
      </c>
      <c r="CX194" s="136">
        <f>ROUND(cabinets_db!ME194/Prices!$B$27,0)</f>
        <v>229</v>
      </c>
      <c r="CY194" s="136">
        <f t="shared" si="209"/>
        <v>229</v>
      </c>
      <c r="CZ194" s="136">
        <f>ROUND(cabinets_db!MG194/Prices!$B$27,0)</f>
        <v>247</v>
      </c>
      <c r="DA194" s="136">
        <f t="shared" si="210"/>
        <v>247</v>
      </c>
      <c r="DB194" s="136">
        <f>ROUND(cabinets_db!MI194/Prices!$B$27,0)</f>
        <v>261</v>
      </c>
      <c r="DC194" s="136">
        <f t="shared" si="211"/>
        <v>261</v>
      </c>
      <c r="DD194" s="136">
        <f>ROUND(cabinets_db!MK194/Prices!$B$27,0)</f>
        <v>311</v>
      </c>
      <c r="DE194" s="138">
        <f t="shared" si="212"/>
        <v>311</v>
      </c>
      <c r="DK194" s="136">
        <f t="shared" si="213"/>
        <v>179</v>
      </c>
      <c r="DL194" s="136">
        <f t="shared" si="214"/>
        <v>179</v>
      </c>
      <c r="DM194" s="136">
        <f t="shared" si="215"/>
        <v>201</v>
      </c>
      <c r="DN194" s="136">
        <f t="shared" si="216"/>
        <v>201</v>
      </c>
      <c r="DO194" s="136">
        <f t="shared" si="217"/>
        <v>208</v>
      </c>
      <c r="DP194" s="136">
        <f t="shared" si="218"/>
        <v>208</v>
      </c>
      <c r="DQ194" s="136">
        <f t="shared" si="219"/>
        <v>222</v>
      </c>
      <c r="DR194" s="136">
        <f t="shared" si="220"/>
        <v>222</v>
      </c>
      <c r="DS194" s="136">
        <f t="shared" si="221"/>
        <v>229</v>
      </c>
      <c r="DT194" s="136">
        <f t="shared" si="222"/>
        <v>229</v>
      </c>
      <c r="DU194" s="136">
        <f t="shared" si="223"/>
        <v>247</v>
      </c>
      <c r="DV194" s="136">
        <f t="shared" si="224"/>
        <v>247</v>
      </c>
      <c r="DW194" s="136">
        <f t="shared" si="225"/>
        <v>261</v>
      </c>
      <c r="DX194" s="136">
        <f t="shared" si="226"/>
        <v>261</v>
      </c>
      <c r="DY194" s="136">
        <f t="shared" si="227"/>
        <v>311</v>
      </c>
      <c r="DZ194" s="138">
        <f t="shared" si="228"/>
        <v>311</v>
      </c>
      <c r="EP194" s="73">
        <f t="shared" ref="EP194:EP205" si="287">ES194*36/144</f>
        <v>3</v>
      </c>
      <c r="EQ194" s="128">
        <v>6</v>
      </c>
      <c r="ER194" s="129">
        <v>12</v>
      </c>
      <c r="ES194" s="73">
        <v>12</v>
      </c>
      <c r="ET194" s="73">
        <f t="shared" si="230"/>
        <v>1</v>
      </c>
      <c r="EU194" s="130">
        <f t="shared" ref="EU194:EU205" si="288">ES194*36/144</f>
        <v>3</v>
      </c>
      <c r="EV194" s="55"/>
      <c r="EW194" s="75">
        <v>2</v>
      </c>
      <c r="EY194" s="75">
        <v>12</v>
      </c>
      <c r="EZ194" s="77">
        <f>(EY194*1.2)*(Prices!$B$5/32)</f>
        <v>18</v>
      </c>
      <c r="FA194" s="82">
        <f>(EY194*1.3)*(Prices!$B$4/32)</f>
        <v>39</v>
      </c>
      <c r="FB194" s="82">
        <f>(EV194*Prices!$B$2)+(EW194*Prices!$B$3)</f>
        <v>8.1</v>
      </c>
      <c r="FC194" s="79">
        <f>EU194*Prices!$B$9</f>
        <v>18</v>
      </c>
      <c r="FD194" s="80">
        <f t="shared" si="232"/>
        <v>83.1</v>
      </c>
      <c r="FE194" s="80">
        <f>EU194*Prices!$B$10</f>
        <v>27</v>
      </c>
      <c r="FF194" s="80">
        <f t="shared" si="233"/>
        <v>92.1</v>
      </c>
      <c r="FG194" s="80">
        <f>EU194*Prices!$B$11</f>
        <v>30</v>
      </c>
      <c r="FH194" s="80">
        <f t="shared" si="234"/>
        <v>95.1</v>
      </c>
      <c r="FI194" s="80">
        <f>EU194*Prices!$B$12</f>
        <v>36</v>
      </c>
      <c r="FJ194" s="80">
        <f t="shared" si="235"/>
        <v>101.1</v>
      </c>
      <c r="FK194" s="80">
        <f>EU194*Prices!$B$13</f>
        <v>39</v>
      </c>
      <c r="FL194" s="80">
        <f t="shared" si="236"/>
        <v>104.1</v>
      </c>
      <c r="FM194" s="80">
        <f>EU194*Prices!$B$14</f>
        <v>46.5</v>
      </c>
      <c r="FN194" s="80">
        <f t="shared" si="237"/>
        <v>111.6</v>
      </c>
      <c r="FO194" s="80">
        <f>EU194*Prices!$B$15</f>
        <v>52.5</v>
      </c>
      <c r="FP194" s="80">
        <f t="shared" si="238"/>
        <v>117.6</v>
      </c>
      <c r="FQ194" s="80">
        <f>EU194*Prices!$B$16</f>
        <v>73.5</v>
      </c>
      <c r="FR194" s="80">
        <f t="shared" si="239"/>
        <v>138.6</v>
      </c>
      <c r="FS194" s="80">
        <f>EU194*Prices!$B$17</f>
        <v>0</v>
      </c>
      <c r="FT194" s="80"/>
      <c r="FU194" s="80"/>
      <c r="FV194" s="80"/>
      <c r="FW194" s="80"/>
      <c r="FX194" s="80"/>
      <c r="FY194" s="80"/>
      <c r="FZ194" s="80"/>
      <c r="GA194" s="80"/>
      <c r="GB194" s="80"/>
      <c r="GC194" s="80"/>
      <c r="GD194" s="80"/>
      <c r="GE194" s="80"/>
      <c r="GF194" s="80"/>
      <c r="GG194" s="80"/>
      <c r="GH194" s="80"/>
      <c r="GI194"/>
      <c r="GJ194"/>
      <c r="GK194"/>
      <c r="GL194"/>
      <c r="GM194"/>
      <c r="GN194"/>
      <c r="GO194"/>
      <c r="GP194" s="73">
        <f t="shared" ref="GP194:GP205" si="289">GS194*36/144</f>
        <v>3</v>
      </c>
      <c r="GQ194" s="128">
        <v>6</v>
      </c>
      <c r="GR194" s="129">
        <v>12</v>
      </c>
      <c r="GS194" s="73">
        <v>12</v>
      </c>
      <c r="GT194" s="73">
        <f t="shared" si="241"/>
        <v>1</v>
      </c>
      <c r="GU194" s="130">
        <f t="shared" ref="GU194:GU205" si="290">GS194*36/144</f>
        <v>3</v>
      </c>
      <c r="GW194" s="75">
        <v>2</v>
      </c>
      <c r="GX194" s="76"/>
      <c r="GY194" s="75">
        <v>12</v>
      </c>
      <c r="GZ194" s="77">
        <f>(GY194*1.2)*(Prices!$B$5/32)</f>
        <v>18</v>
      </c>
      <c r="HA194" s="82">
        <f>(GY194*1.3)*(Prices!$C$4/32)</f>
        <v>31.200000000000003</v>
      </c>
      <c r="HB194" s="82">
        <f>(GV194*Prices!$B$2)+(GW194*Prices!$B$3)</f>
        <v>8.1</v>
      </c>
      <c r="HC194" s="79">
        <f>GU194*Prices!$B$9</f>
        <v>18</v>
      </c>
      <c r="HD194" s="80">
        <f t="shared" si="243"/>
        <v>75.300000000000011</v>
      </c>
      <c r="HE194" s="80">
        <f>GU194*Prices!$B$10</f>
        <v>27</v>
      </c>
      <c r="HF194" s="80">
        <f t="shared" si="244"/>
        <v>84.300000000000011</v>
      </c>
      <c r="HG194" s="80">
        <f>GU194*Prices!$B$11</f>
        <v>30</v>
      </c>
      <c r="HH194" s="80">
        <f t="shared" si="245"/>
        <v>87.300000000000011</v>
      </c>
      <c r="HI194" s="80">
        <f>GU194*Prices!$B$12</f>
        <v>36</v>
      </c>
      <c r="HJ194" s="80">
        <f t="shared" si="246"/>
        <v>93.300000000000011</v>
      </c>
      <c r="HK194" s="80">
        <f>GU194*Prices!$B$13</f>
        <v>39</v>
      </c>
      <c r="HL194" s="80">
        <f t="shared" si="247"/>
        <v>96.300000000000011</v>
      </c>
      <c r="HM194" s="80">
        <f>GU194*Prices!$B$14</f>
        <v>46.5</v>
      </c>
      <c r="HN194" s="80">
        <f t="shared" si="248"/>
        <v>103.80000000000001</v>
      </c>
      <c r="HO194" s="80">
        <f>GU194*Prices!$B$15</f>
        <v>52.5</v>
      </c>
      <c r="HP194" s="80">
        <f t="shared" si="249"/>
        <v>109.80000000000001</v>
      </c>
      <c r="HQ194" s="80">
        <f>GU194*Prices!$B$16</f>
        <v>73.5</v>
      </c>
      <c r="HR194" s="80">
        <f t="shared" si="250"/>
        <v>130.80000000000001</v>
      </c>
      <c r="HS194" s="80">
        <f>GU194*Prices!$B$17</f>
        <v>0</v>
      </c>
      <c r="HT194" s="80"/>
      <c r="HU194" s="80"/>
      <c r="HV194" s="80"/>
      <c r="HW194" s="80"/>
      <c r="HX194" s="80"/>
      <c r="HY194" s="80"/>
      <c r="HZ194" s="80"/>
      <c r="IA194" s="80"/>
      <c r="IB194" s="80"/>
      <c r="IC194" s="80"/>
      <c r="ID194" s="80"/>
      <c r="IE194" s="80"/>
      <c r="IF194" s="80"/>
      <c r="IG194" s="80"/>
      <c r="IH194" s="80"/>
      <c r="II194"/>
      <c r="IJ194"/>
      <c r="IK194"/>
      <c r="IL194"/>
      <c r="IM194"/>
      <c r="IN194"/>
      <c r="IO194"/>
      <c r="IP194"/>
      <c r="IQ194" s="73">
        <f t="shared" ref="IQ194:IQ205" si="291">IT194*36/144</f>
        <v>3</v>
      </c>
      <c r="IR194" s="128">
        <v>6</v>
      </c>
      <c r="IS194" s="129">
        <v>12</v>
      </c>
      <c r="IT194" s="73">
        <v>12</v>
      </c>
      <c r="IU194" s="73">
        <f t="shared" si="252"/>
        <v>1</v>
      </c>
      <c r="IV194" s="130">
        <f t="shared" ref="IV194:IV205" si="292">IT194*36/144</f>
        <v>3</v>
      </c>
      <c r="IX194" s="75">
        <v>2</v>
      </c>
      <c r="IY194" s="76"/>
      <c r="IZ194" s="75">
        <v>12</v>
      </c>
      <c r="JA194" s="77">
        <f>(IZ194*1.2)*(Prices!$B$5/32)</f>
        <v>18</v>
      </c>
      <c r="JB194" s="82">
        <f>(IZ194*1.3)*(Prices!$B$4/32)</f>
        <v>39</v>
      </c>
      <c r="JC194" s="82">
        <f>(IW194*Prices!$B$2)+(IX194*Prices!$B$3)</f>
        <v>8.1</v>
      </c>
      <c r="JD194" s="79">
        <f>IV194*Prices!$B$9</f>
        <v>18</v>
      </c>
      <c r="JE194" s="80">
        <f t="shared" si="254"/>
        <v>83.1</v>
      </c>
      <c r="JF194" s="80">
        <f>IV194*Prices!$B$10</f>
        <v>27</v>
      </c>
      <c r="JG194" s="80">
        <f t="shared" si="255"/>
        <v>92.1</v>
      </c>
      <c r="JH194" s="80">
        <f>IV194*Prices!$B$11</f>
        <v>30</v>
      </c>
      <c r="JI194" s="80">
        <f t="shared" si="256"/>
        <v>95.1</v>
      </c>
      <c r="JJ194" s="80">
        <f>IV194*Prices!$B$12</f>
        <v>36</v>
      </c>
      <c r="JK194" s="80">
        <f t="shared" si="257"/>
        <v>101.1</v>
      </c>
      <c r="JL194" s="80">
        <f>IV194*Prices!$B$13</f>
        <v>39</v>
      </c>
      <c r="JM194" s="80">
        <f t="shared" si="258"/>
        <v>104.1</v>
      </c>
      <c r="JN194" s="80">
        <f>IV194*Prices!$B$14</f>
        <v>46.5</v>
      </c>
      <c r="JO194" s="80">
        <f t="shared" si="259"/>
        <v>111.6</v>
      </c>
      <c r="JP194" s="80">
        <f>IV194*Prices!$B$15</f>
        <v>52.5</v>
      </c>
      <c r="JQ194" s="80">
        <f t="shared" si="260"/>
        <v>117.6</v>
      </c>
      <c r="JR194" s="80">
        <f>IV194*Prices!$B$16</f>
        <v>73.5</v>
      </c>
      <c r="JS194" s="80">
        <f t="shared" si="261"/>
        <v>138.6</v>
      </c>
      <c r="JT194" s="80">
        <f>IV194*Prices!$B$17</f>
        <v>0</v>
      </c>
      <c r="JU194" s="80"/>
      <c r="JV194" s="80"/>
      <c r="JW194" s="80"/>
      <c r="JX194" s="80"/>
      <c r="JY194" s="80"/>
      <c r="JZ194" s="80"/>
      <c r="KA194" s="80"/>
      <c r="KB194" s="80"/>
      <c r="KC194" s="80"/>
      <c r="KD194" s="80"/>
      <c r="KE194" s="80"/>
      <c r="KF194" s="80"/>
      <c r="KG194" s="80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 s="197">
        <v>0</v>
      </c>
      <c r="LB194" s="200">
        <v>0</v>
      </c>
      <c r="LC194" s="82">
        <f>(44+(cabinets_db!IR194*2-2))*0.58</f>
        <v>31.319999999999997</v>
      </c>
      <c r="LD194" s="82">
        <f>(44+(cabinets_db!IR194*2-2))*0.77</f>
        <v>41.58</v>
      </c>
      <c r="LE194" s="82">
        <f>3*(cabinets_db!IR194*22/144)</f>
        <v>2.75</v>
      </c>
      <c r="LF194" s="82">
        <f t="shared" si="262"/>
        <v>28.569999999999997</v>
      </c>
      <c r="LG194" s="80">
        <f t="shared" si="263"/>
        <v>38.83</v>
      </c>
      <c r="LH194" s="234">
        <f t="shared" si="264"/>
        <v>0</v>
      </c>
      <c r="LI194" s="73">
        <f>cabinets_db!LL194*36/144</f>
        <v>3</v>
      </c>
      <c r="LJ194" s="128">
        <v>6</v>
      </c>
      <c r="LK194" s="129">
        <v>12</v>
      </c>
      <c r="LL194" s="73">
        <v>12</v>
      </c>
      <c r="LM194" s="73">
        <f t="shared" si="265"/>
        <v>1</v>
      </c>
      <c r="LN194" s="130">
        <f t="shared" ref="LN194:LN205" si="293">LL194*36/144</f>
        <v>3</v>
      </c>
      <c r="LP194" s="75">
        <v>2</v>
      </c>
      <c r="LQ194" s="76"/>
      <c r="LR194" s="75">
        <v>12</v>
      </c>
      <c r="LS194" s="77">
        <f>(LR194*1.2)*(Prices!$B$5/32)</f>
        <v>18</v>
      </c>
      <c r="LT194" s="82">
        <f>(LR194*1.3)*(Prices!$C$4/32)</f>
        <v>31.200000000000003</v>
      </c>
      <c r="LU194" s="82">
        <f>(LO194*Prices!$B$2)+(LP194*Prices!$B$3)</f>
        <v>8.1</v>
      </c>
      <c r="LV194" s="79">
        <f>LN194*Prices!$B$9</f>
        <v>18</v>
      </c>
      <c r="LW194" s="80">
        <f t="shared" si="267"/>
        <v>75.300000000000011</v>
      </c>
      <c r="LX194" s="80">
        <f>LN194*Prices!$B$10</f>
        <v>27</v>
      </c>
      <c r="LY194" s="80">
        <f t="shared" si="268"/>
        <v>84.300000000000011</v>
      </c>
      <c r="LZ194" s="80">
        <f>LN194*Prices!$B$11</f>
        <v>30</v>
      </c>
      <c r="MA194" s="80">
        <f t="shared" si="269"/>
        <v>87.300000000000011</v>
      </c>
      <c r="MB194" s="80">
        <f>LN194*Prices!$B$12</f>
        <v>36</v>
      </c>
      <c r="MC194" s="80">
        <f t="shared" si="270"/>
        <v>93.300000000000011</v>
      </c>
      <c r="MD194" s="80">
        <f>LN194*Prices!$B$13</f>
        <v>39</v>
      </c>
      <c r="ME194" s="80">
        <f t="shared" si="271"/>
        <v>96.300000000000011</v>
      </c>
      <c r="MF194" s="80">
        <f>LN194*Prices!$B$14</f>
        <v>46.5</v>
      </c>
      <c r="MG194" s="80">
        <f t="shared" si="272"/>
        <v>103.80000000000001</v>
      </c>
      <c r="MH194" s="80">
        <f>LN194*Prices!$B$15</f>
        <v>52.5</v>
      </c>
      <c r="MI194" s="80">
        <f t="shared" si="273"/>
        <v>109.80000000000001</v>
      </c>
      <c r="MJ194" s="80">
        <f>LN194*Prices!$B$16</f>
        <v>73.5</v>
      </c>
      <c r="MK194" s="80">
        <f t="shared" si="274"/>
        <v>130.80000000000001</v>
      </c>
      <c r="ML194" s="80">
        <f>LN194*Prices!$B$17</f>
        <v>0</v>
      </c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80"/>
      <c r="MZ194" s="80"/>
      <c r="NA194" s="80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</row>
    <row r="195" spans="1:449" ht="18" customHeight="1" x14ac:dyDescent="0.25">
      <c r="A195" s="131" t="s">
        <v>309</v>
      </c>
      <c r="B195" s="132" t="s">
        <v>268</v>
      </c>
      <c r="C195" s="133" t="str">
        <f t="shared" si="275"/>
        <v>Wall &amp; Tall Cab: 1 Door - 36"H (Door 37 1/2") (13" to 15")</v>
      </c>
      <c r="D195" s="70" t="s">
        <v>308</v>
      </c>
      <c r="E195" s="134" t="s">
        <v>97</v>
      </c>
      <c r="F195" s="322" t="s">
        <v>309</v>
      </c>
      <c r="G195" s="320">
        <f>ROUND(cabinets_db!FD195/Prices!$B$27,0)</f>
        <v>226</v>
      </c>
      <c r="H195" s="136">
        <f t="shared" si="276"/>
        <v>226</v>
      </c>
      <c r="I195" s="135">
        <f>ROUND(cabinets_db!FF195/Prices!$B$27,0)</f>
        <v>252</v>
      </c>
      <c r="J195" s="136">
        <f t="shared" si="168"/>
        <v>252</v>
      </c>
      <c r="K195" s="135">
        <f>ROUND(cabinets_db!FH195/Prices!$B$27,0)</f>
        <v>261</v>
      </c>
      <c r="L195" s="136">
        <f t="shared" si="169"/>
        <v>261</v>
      </c>
      <c r="M195" s="135">
        <f>ROUND(cabinets_db!FJ195/Prices!$B$27,0)</f>
        <v>279</v>
      </c>
      <c r="N195" s="136">
        <f t="shared" si="170"/>
        <v>279</v>
      </c>
      <c r="O195" s="135">
        <f>ROUND(cabinets_db!FL195/Prices!$B$27,0)</f>
        <v>288</v>
      </c>
      <c r="P195" s="136">
        <f t="shared" si="171"/>
        <v>288</v>
      </c>
      <c r="Q195" s="135">
        <f>ROUND(cabinets_db!FN195/Prices!$B$27,0)</f>
        <v>310</v>
      </c>
      <c r="R195" s="136">
        <f t="shared" si="172"/>
        <v>310</v>
      </c>
      <c r="S195" s="135">
        <f>ROUND(cabinets_db!FP195/Prices!$B$27,0)</f>
        <v>328</v>
      </c>
      <c r="T195" s="136">
        <f t="shared" si="173"/>
        <v>328</v>
      </c>
      <c r="U195" s="135">
        <f>ROUND(cabinets_db!FR195/Prices!$B$27,0)</f>
        <v>391</v>
      </c>
      <c r="V195" s="136">
        <f t="shared" si="174"/>
        <v>391</v>
      </c>
      <c r="W195" s="137"/>
      <c r="X195" s="137"/>
      <c r="Y195" s="137"/>
      <c r="Z195" s="137"/>
      <c r="AA195" s="137"/>
      <c r="AB195" s="136">
        <f>ROUND(cabinets_db!HD195/Prices!$B$27,0)</f>
        <v>205</v>
      </c>
      <c r="AC195" s="136">
        <f t="shared" si="175"/>
        <v>205</v>
      </c>
      <c r="AD195" s="136">
        <f>ROUND(cabinets_db!HF195/Prices!$B$27,0)</f>
        <v>231</v>
      </c>
      <c r="AE195" s="136">
        <f t="shared" si="176"/>
        <v>231</v>
      </c>
      <c r="AF195" s="136">
        <f>ROUND(cabinets_db!HH195/Prices!$B$27,0)</f>
        <v>240</v>
      </c>
      <c r="AG195" s="136">
        <f t="shared" si="177"/>
        <v>240</v>
      </c>
      <c r="AH195" s="136">
        <f>ROUND(cabinets_db!HJ195/Prices!$B$27,0)</f>
        <v>258</v>
      </c>
      <c r="AI195" s="136">
        <f t="shared" si="178"/>
        <v>258</v>
      </c>
      <c r="AJ195" s="136">
        <f>ROUND(cabinets_db!HL195/Prices!$B$27,0)</f>
        <v>267</v>
      </c>
      <c r="AK195" s="136">
        <f t="shared" si="179"/>
        <v>267</v>
      </c>
      <c r="AL195" s="136">
        <f>ROUND(cabinets_db!HN195/Prices!$B$27,0)</f>
        <v>289</v>
      </c>
      <c r="AM195" s="136">
        <f t="shared" si="180"/>
        <v>289</v>
      </c>
      <c r="AN195" s="136">
        <f>ROUND(cabinets_db!HP195/Prices!$B$27,0)</f>
        <v>307</v>
      </c>
      <c r="AO195" s="136">
        <f t="shared" si="181"/>
        <v>307</v>
      </c>
      <c r="AP195" s="136">
        <f>ROUND(cabinets_db!HR195/Prices!$B$27,0)</f>
        <v>370</v>
      </c>
      <c r="AQ195" s="138">
        <f t="shared" si="182"/>
        <v>370</v>
      </c>
      <c r="AW195" s="136">
        <f t="shared" si="183"/>
        <v>205</v>
      </c>
      <c r="AX195" s="136">
        <f t="shared" si="184"/>
        <v>205</v>
      </c>
      <c r="AY195" s="136">
        <f t="shared" si="185"/>
        <v>231</v>
      </c>
      <c r="AZ195" s="136">
        <f t="shared" si="186"/>
        <v>231</v>
      </c>
      <c r="BA195" s="136">
        <f t="shared" si="187"/>
        <v>240</v>
      </c>
      <c r="BB195" s="136">
        <f t="shared" si="188"/>
        <v>240</v>
      </c>
      <c r="BC195" s="136">
        <f t="shared" si="189"/>
        <v>258</v>
      </c>
      <c r="BD195" s="136">
        <f t="shared" si="190"/>
        <v>258</v>
      </c>
      <c r="BE195" s="136">
        <f t="shared" si="191"/>
        <v>267</v>
      </c>
      <c r="BF195" s="136">
        <f t="shared" si="192"/>
        <v>267</v>
      </c>
      <c r="BG195" s="136">
        <f t="shared" si="193"/>
        <v>289</v>
      </c>
      <c r="BH195" s="136">
        <f t="shared" si="194"/>
        <v>289</v>
      </c>
      <c r="BI195" s="136">
        <f t="shared" si="195"/>
        <v>307</v>
      </c>
      <c r="BJ195" s="136">
        <f t="shared" si="196"/>
        <v>307</v>
      </c>
      <c r="BK195" s="136">
        <f t="shared" si="197"/>
        <v>370</v>
      </c>
      <c r="BL195" s="138">
        <f t="shared" si="198"/>
        <v>370</v>
      </c>
      <c r="BU195" s="135">
        <f>ROUND(cabinets_db!JE195/Prices!$B$27,0)</f>
        <v>226</v>
      </c>
      <c r="BV195" s="136">
        <f t="shared" si="277"/>
        <v>226</v>
      </c>
      <c r="BW195" s="135">
        <f>ROUND(cabinets_db!JG195/Prices!$B$27,0)</f>
        <v>252</v>
      </c>
      <c r="BX195" s="136">
        <f t="shared" si="199"/>
        <v>252</v>
      </c>
      <c r="BY195" s="135">
        <f>ROUND(cabinets_db!JI195/Prices!$B$27,0)</f>
        <v>261</v>
      </c>
      <c r="BZ195" s="136">
        <f t="shared" si="200"/>
        <v>261</v>
      </c>
      <c r="CA195" s="135">
        <f>ROUND(cabinets_db!JK195/Prices!$B$27,0)</f>
        <v>279</v>
      </c>
      <c r="CB195" s="136">
        <f t="shared" si="201"/>
        <v>279</v>
      </c>
      <c r="CC195" s="135">
        <f>ROUND(cabinets_db!JM195/Prices!$B$27,0)</f>
        <v>288</v>
      </c>
      <c r="CD195" s="136">
        <f t="shared" si="202"/>
        <v>288</v>
      </c>
      <c r="CE195" s="135">
        <f>ROUND(cabinets_db!JO195/Prices!$B$27,0)</f>
        <v>310</v>
      </c>
      <c r="CF195" s="136">
        <f t="shared" si="203"/>
        <v>310</v>
      </c>
      <c r="CG195" s="135">
        <f>ROUND(cabinets_db!JQ195/Prices!$B$27,0)</f>
        <v>328</v>
      </c>
      <c r="CH195" s="136">
        <f t="shared" si="204"/>
        <v>328</v>
      </c>
      <c r="CI195" s="135">
        <f>ROUND(cabinets_db!JS195/Prices!$B$27,0)</f>
        <v>391</v>
      </c>
      <c r="CJ195" s="136">
        <f t="shared" si="205"/>
        <v>391</v>
      </c>
      <c r="CK195" s="137"/>
      <c r="CL195" s="137"/>
      <c r="CM195" s="137"/>
      <c r="CN195" s="137"/>
      <c r="CO195" s="137"/>
      <c r="CP195" s="136">
        <f>ROUND(cabinets_db!LW195/Prices!$B$27,0)</f>
        <v>205</v>
      </c>
      <c r="CQ195" s="136">
        <f t="shared" si="278"/>
        <v>205</v>
      </c>
      <c r="CR195" s="136">
        <f>ROUND(cabinets_db!LY195/Prices!$B$27,0)</f>
        <v>231</v>
      </c>
      <c r="CS195" s="136">
        <f t="shared" si="206"/>
        <v>231</v>
      </c>
      <c r="CT195" s="136">
        <f>ROUND(cabinets_db!MA195/Prices!$B$27,0)</f>
        <v>240</v>
      </c>
      <c r="CU195" s="136">
        <f t="shared" si="207"/>
        <v>240</v>
      </c>
      <c r="CV195" s="136">
        <f>ROUND(cabinets_db!MC195/Prices!$B$27,0)</f>
        <v>258</v>
      </c>
      <c r="CW195" s="136">
        <f t="shared" si="208"/>
        <v>258</v>
      </c>
      <c r="CX195" s="136">
        <f>ROUND(cabinets_db!ME195/Prices!$B$27,0)</f>
        <v>267</v>
      </c>
      <c r="CY195" s="136">
        <f t="shared" si="209"/>
        <v>267</v>
      </c>
      <c r="CZ195" s="136">
        <f>ROUND(cabinets_db!MG195/Prices!$B$27,0)</f>
        <v>289</v>
      </c>
      <c r="DA195" s="136">
        <f t="shared" si="210"/>
        <v>289</v>
      </c>
      <c r="DB195" s="136">
        <f>ROUND(cabinets_db!MI195/Prices!$B$27,0)</f>
        <v>307</v>
      </c>
      <c r="DC195" s="136">
        <f t="shared" si="211"/>
        <v>307</v>
      </c>
      <c r="DD195" s="136">
        <f>ROUND(cabinets_db!MK195/Prices!$B$27,0)</f>
        <v>370</v>
      </c>
      <c r="DE195" s="138">
        <f t="shared" si="212"/>
        <v>370</v>
      </c>
      <c r="DK195" s="136">
        <f t="shared" si="213"/>
        <v>205</v>
      </c>
      <c r="DL195" s="136">
        <f t="shared" si="214"/>
        <v>205</v>
      </c>
      <c r="DM195" s="136">
        <f t="shared" si="215"/>
        <v>231</v>
      </c>
      <c r="DN195" s="136">
        <f t="shared" si="216"/>
        <v>231</v>
      </c>
      <c r="DO195" s="136">
        <f t="shared" si="217"/>
        <v>240</v>
      </c>
      <c r="DP195" s="136">
        <f t="shared" si="218"/>
        <v>240</v>
      </c>
      <c r="DQ195" s="136">
        <f t="shared" si="219"/>
        <v>258</v>
      </c>
      <c r="DR195" s="136">
        <f t="shared" si="220"/>
        <v>258</v>
      </c>
      <c r="DS195" s="136">
        <f t="shared" si="221"/>
        <v>267</v>
      </c>
      <c r="DT195" s="136">
        <f t="shared" si="222"/>
        <v>267</v>
      </c>
      <c r="DU195" s="136">
        <f t="shared" si="223"/>
        <v>289</v>
      </c>
      <c r="DV195" s="136">
        <f t="shared" si="224"/>
        <v>289</v>
      </c>
      <c r="DW195" s="136">
        <f t="shared" si="225"/>
        <v>307</v>
      </c>
      <c r="DX195" s="136">
        <f t="shared" si="226"/>
        <v>307</v>
      </c>
      <c r="DY195" s="136">
        <f t="shared" si="227"/>
        <v>370</v>
      </c>
      <c r="DZ195" s="138">
        <f t="shared" si="228"/>
        <v>370</v>
      </c>
      <c r="EP195" s="73">
        <f t="shared" si="287"/>
        <v>3.75</v>
      </c>
      <c r="EQ195" s="128">
        <v>6</v>
      </c>
      <c r="ER195" s="129">
        <v>13.5</v>
      </c>
      <c r="ES195" s="73">
        <v>15</v>
      </c>
      <c r="ET195" s="73">
        <f t="shared" ref="ET195:ET232" si="294">ES195/12</f>
        <v>1.25</v>
      </c>
      <c r="EU195" s="130">
        <f t="shared" si="288"/>
        <v>3.75</v>
      </c>
      <c r="EV195" s="55"/>
      <c r="EW195" s="75">
        <v>2</v>
      </c>
      <c r="EY195" s="75">
        <v>13.5</v>
      </c>
      <c r="EZ195" s="77">
        <f>(EY195*1.2)*(Prices!$B$5/32)</f>
        <v>20.25</v>
      </c>
      <c r="FA195" s="82">
        <f>(EY195*1.3)*(Prices!$B$4/32)</f>
        <v>43.875</v>
      </c>
      <c r="FB195" s="82">
        <f>(EV195*Prices!$B$2)+(EW195*Prices!$B$3)</f>
        <v>8.1</v>
      </c>
      <c r="FC195" s="79">
        <f>EU195*Prices!$B$9</f>
        <v>22.5</v>
      </c>
      <c r="FD195" s="80">
        <f t="shared" si="232"/>
        <v>94.724999999999994</v>
      </c>
      <c r="FE195" s="80">
        <f>EU195*Prices!$B$10</f>
        <v>33.75</v>
      </c>
      <c r="FF195" s="80">
        <f t="shared" si="233"/>
        <v>105.97499999999999</v>
      </c>
      <c r="FG195" s="80">
        <f>EU195*Prices!$B$11</f>
        <v>37.5</v>
      </c>
      <c r="FH195" s="80">
        <f t="shared" si="234"/>
        <v>109.72499999999999</v>
      </c>
      <c r="FI195" s="80">
        <f>EU195*Prices!$B$12</f>
        <v>45</v>
      </c>
      <c r="FJ195" s="80">
        <f t="shared" si="235"/>
        <v>117.22499999999999</v>
      </c>
      <c r="FK195" s="80">
        <f>EU195*Prices!$B$13</f>
        <v>48.75</v>
      </c>
      <c r="FL195" s="80">
        <f t="shared" si="236"/>
        <v>120.97499999999999</v>
      </c>
      <c r="FM195" s="80">
        <f>EU195*Prices!$B$14</f>
        <v>58.125</v>
      </c>
      <c r="FN195" s="80">
        <f t="shared" si="237"/>
        <v>130.35</v>
      </c>
      <c r="FO195" s="80">
        <f>EU195*Prices!$B$15</f>
        <v>65.625</v>
      </c>
      <c r="FP195" s="80">
        <f t="shared" si="238"/>
        <v>137.85</v>
      </c>
      <c r="FQ195" s="80">
        <f>EU195*Prices!$B$16</f>
        <v>91.875</v>
      </c>
      <c r="FR195" s="80">
        <f t="shared" si="239"/>
        <v>164.1</v>
      </c>
      <c r="FS195" s="80">
        <f>EU195*Prices!$B$17</f>
        <v>0</v>
      </c>
      <c r="FT195" s="80"/>
      <c r="FU195" s="80"/>
      <c r="FV195" s="80"/>
      <c r="FW195" s="80"/>
      <c r="FX195" s="80"/>
      <c r="FY195" s="80"/>
      <c r="FZ195" s="80"/>
      <c r="GA195" s="80"/>
      <c r="GB195" s="80"/>
      <c r="GC195" s="80"/>
      <c r="GD195" s="80"/>
      <c r="GE195" s="80"/>
      <c r="GF195" s="80"/>
      <c r="GG195" s="80"/>
      <c r="GH195" s="80"/>
      <c r="GI195"/>
      <c r="GJ195"/>
      <c r="GK195"/>
      <c r="GL195"/>
      <c r="GM195"/>
      <c r="GN195"/>
      <c r="GO195"/>
      <c r="GP195" s="73">
        <f t="shared" si="289"/>
        <v>3.75</v>
      </c>
      <c r="GQ195" s="128">
        <v>6</v>
      </c>
      <c r="GR195" s="129">
        <v>13.5</v>
      </c>
      <c r="GS195" s="73">
        <v>15</v>
      </c>
      <c r="GT195" s="73">
        <f t="shared" ref="GT195:GT232" si="295">GS195/12</f>
        <v>1.25</v>
      </c>
      <c r="GU195" s="130">
        <f t="shared" si="290"/>
        <v>3.75</v>
      </c>
      <c r="GW195" s="75">
        <v>2</v>
      </c>
      <c r="GX195" s="76"/>
      <c r="GY195" s="75">
        <v>13.5</v>
      </c>
      <c r="GZ195" s="77">
        <f>(GY195*1.2)*(Prices!$B$5/32)</f>
        <v>20.25</v>
      </c>
      <c r="HA195" s="82">
        <f>(GY195*1.3)*(Prices!$C$4/32)</f>
        <v>35.1</v>
      </c>
      <c r="HB195" s="82">
        <f>(GV195*Prices!$B$2)+(GW195*Prices!$B$3)</f>
        <v>8.1</v>
      </c>
      <c r="HC195" s="79">
        <f>GU195*Prices!$B$9</f>
        <v>22.5</v>
      </c>
      <c r="HD195" s="80">
        <f t="shared" si="243"/>
        <v>85.95</v>
      </c>
      <c r="HE195" s="80">
        <f>GU195*Prices!$B$10</f>
        <v>33.75</v>
      </c>
      <c r="HF195" s="80">
        <f t="shared" si="244"/>
        <v>97.2</v>
      </c>
      <c r="HG195" s="80">
        <f>GU195*Prices!$B$11</f>
        <v>37.5</v>
      </c>
      <c r="HH195" s="80">
        <f t="shared" si="245"/>
        <v>100.95</v>
      </c>
      <c r="HI195" s="80">
        <f>GU195*Prices!$B$12</f>
        <v>45</v>
      </c>
      <c r="HJ195" s="80">
        <f t="shared" si="246"/>
        <v>108.45</v>
      </c>
      <c r="HK195" s="80">
        <f>GU195*Prices!$B$13</f>
        <v>48.75</v>
      </c>
      <c r="HL195" s="80">
        <f t="shared" si="247"/>
        <v>112.2</v>
      </c>
      <c r="HM195" s="80">
        <f>GU195*Prices!$B$14</f>
        <v>58.125</v>
      </c>
      <c r="HN195" s="80">
        <f t="shared" si="248"/>
        <v>121.57499999999999</v>
      </c>
      <c r="HO195" s="80">
        <f>GU195*Prices!$B$15</f>
        <v>65.625</v>
      </c>
      <c r="HP195" s="80">
        <f t="shared" si="249"/>
        <v>129.07499999999999</v>
      </c>
      <c r="HQ195" s="80">
        <f>GU195*Prices!$B$16</f>
        <v>91.875</v>
      </c>
      <c r="HR195" s="80">
        <f t="shared" si="250"/>
        <v>155.32499999999999</v>
      </c>
      <c r="HS195" s="80">
        <f>GU195*Prices!$B$17</f>
        <v>0</v>
      </c>
      <c r="HT195" s="80"/>
      <c r="HU195" s="80"/>
      <c r="HV195" s="80"/>
      <c r="HW195" s="80"/>
      <c r="HX195" s="80"/>
      <c r="HY195" s="80"/>
      <c r="HZ195" s="80"/>
      <c r="IA195" s="80"/>
      <c r="IB195" s="80"/>
      <c r="IC195" s="80"/>
      <c r="ID195" s="80"/>
      <c r="IE195" s="80"/>
      <c r="IF195" s="80"/>
      <c r="IG195" s="80"/>
      <c r="IH195" s="80"/>
      <c r="II195"/>
      <c r="IJ195"/>
      <c r="IK195"/>
      <c r="IL195"/>
      <c r="IM195"/>
      <c r="IN195"/>
      <c r="IO195"/>
      <c r="IP195"/>
      <c r="IQ195" s="73">
        <f t="shared" si="291"/>
        <v>3.75</v>
      </c>
      <c r="IR195" s="128">
        <v>6</v>
      </c>
      <c r="IS195" s="129">
        <v>13.5</v>
      </c>
      <c r="IT195" s="73">
        <v>15</v>
      </c>
      <c r="IU195" s="73">
        <f t="shared" ref="IU195:IU232" si="296">IT195/12</f>
        <v>1.25</v>
      </c>
      <c r="IV195" s="130">
        <f t="shared" si="292"/>
        <v>3.75</v>
      </c>
      <c r="IX195" s="75">
        <v>2</v>
      </c>
      <c r="IY195" s="76"/>
      <c r="IZ195" s="75">
        <v>13.5</v>
      </c>
      <c r="JA195" s="77">
        <f>(IZ195*1.2)*(Prices!$B$5/32)</f>
        <v>20.25</v>
      </c>
      <c r="JB195" s="82">
        <f>(IZ195*1.3)*(Prices!$B$4/32)</f>
        <v>43.875</v>
      </c>
      <c r="JC195" s="82">
        <f>(IW195*Prices!$B$2)+(IX195*Prices!$B$3)</f>
        <v>8.1</v>
      </c>
      <c r="JD195" s="79">
        <f>IV195*Prices!$B$9</f>
        <v>22.5</v>
      </c>
      <c r="JE195" s="80">
        <f t="shared" si="254"/>
        <v>94.724999999999994</v>
      </c>
      <c r="JF195" s="80">
        <f>IV195*Prices!$B$10</f>
        <v>33.75</v>
      </c>
      <c r="JG195" s="80">
        <f t="shared" si="255"/>
        <v>105.97499999999999</v>
      </c>
      <c r="JH195" s="80">
        <f>IV195*Prices!$B$11</f>
        <v>37.5</v>
      </c>
      <c r="JI195" s="80">
        <f t="shared" si="256"/>
        <v>109.72499999999999</v>
      </c>
      <c r="JJ195" s="80">
        <f>IV195*Prices!$B$12</f>
        <v>45</v>
      </c>
      <c r="JK195" s="80">
        <f t="shared" si="257"/>
        <v>117.22499999999999</v>
      </c>
      <c r="JL195" s="80">
        <f>IV195*Prices!$B$13</f>
        <v>48.75</v>
      </c>
      <c r="JM195" s="80">
        <f t="shared" si="258"/>
        <v>120.97499999999999</v>
      </c>
      <c r="JN195" s="80">
        <f>IV195*Prices!$B$14</f>
        <v>58.125</v>
      </c>
      <c r="JO195" s="80">
        <f t="shared" si="259"/>
        <v>130.35</v>
      </c>
      <c r="JP195" s="80">
        <f>IV195*Prices!$B$15</f>
        <v>65.625</v>
      </c>
      <c r="JQ195" s="80">
        <f t="shared" si="260"/>
        <v>137.85</v>
      </c>
      <c r="JR195" s="80">
        <f>IV195*Prices!$B$16</f>
        <v>91.875</v>
      </c>
      <c r="JS195" s="80">
        <f t="shared" si="261"/>
        <v>164.1</v>
      </c>
      <c r="JT195" s="80">
        <f>IV195*Prices!$B$17</f>
        <v>0</v>
      </c>
      <c r="JU195" s="80"/>
      <c r="JV195" s="80"/>
      <c r="JW195" s="80"/>
      <c r="JX195" s="80"/>
      <c r="JY195" s="80"/>
      <c r="JZ195" s="80"/>
      <c r="KA195" s="80"/>
      <c r="KB195" s="80"/>
      <c r="KC195" s="80"/>
      <c r="KD195" s="80"/>
      <c r="KE195" s="80"/>
      <c r="KF195" s="80"/>
      <c r="KG195" s="80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 s="197">
        <v>0</v>
      </c>
      <c r="LB195" s="200">
        <v>0</v>
      </c>
      <c r="LC195" s="82">
        <f>(44+(cabinets_db!IR195*2-2))*0.58</f>
        <v>31.319999999999997</v>
      </c>
      <c r="LD195" s="82">
        <f>(44+(cabinets_db!IR195*2-2))*0.77</f>
        <v>41.58</v>
      </c>
      <c r="LE195" s="82">
        <f>3*(cabinets_db!IR195*22/144)</f>
        <v>2.75</v>
      </c>
      <c r="LF195" s="82">
        <f t="shared" si="262"/>
        <v>28.569999999999997</v>
      </c>
      <c r="LG195" s="80">
        <f t="shared" si="263"/>
        <v>38.83</v>
      </c>
      <c r="LH195" s="234">
        <f t="shared" si="264"/>
        <v>0</v>
      </c>
      <c r="LI195" s="73">
        <f>cabinets_db!LL195*36/144</f>
        <v>3.75</v>
      </c>
      <c r="LJ195" s="128">
        <v>6</v>
      </c>
      <c r="LK195" s="129">
        <v>13.5</v>
      </c>
      <c r="LL195" s="73">
        <v>15</v>
      </c>
      <c r="LM195" s="73">
        <f t="shared" ref="LM195:LM232" si="297">LL195/12</f>
        <v>1.25</v>
      </c>
      <c r="LN195" s="130">
        <f t="shared" si="293"/>
        <v>3.75</v>
      </c>
      <c r="LP195" s="75">
        <v>2</v>
      </c>
      <c r="LQ195" s="76"/>
      <c r="LR195" s="75">
        <v>13.5</v>
      </c>
      <c r="LS195" s="77">
        <f>(LR195*1.2)*(Prices!$B$5/32)</f>
        <v>20.25</v>
      </c>
      <c r="LT195" s="82">
        <f>(LR195*1.3)*(Prices!$C$4/32)</f>
        <v>35.1</v>
      </c>
      <c r="LU195" s="82">
        <f>(LO195*Prices!$B$2)+(LP195*Prices!$B$3)</f>
        <v>8.1</v>
      </c>
      <c r="LV195" s="79">
        <f>LN195*Prices!$B$9</f>
        <v>22.5</v>
      </c>
      <c r="LW195" s="80">
        <f t="shared" si="267"/>
        <v>85.95</v>
      </c>
      <c r="LX195" s="80">
        <f>LN195*Prices!$B$10</f>
        <v>33.75</v>
      </c>
      <c r="LY195" s="80">
        <f t="shared" si="268"/>
        <v>97.2</v>
      </c>
      <c r="LZ195" s="80">
        <f>LN195*Prices!$B$11</f>
        <v>37.5</v>
      </c>
      <c r="MA195" s="80">
        <f t="shared" si="269"/>
        <v>100.95</v>
      </c>
      <c r="MB195" s="80">
        <f>LN195*Prices!$B$12</f>
        <v>45</v>
      </c>
      <c r="MC195" s="80">
        <f t="shared" si="270"/>
        <v>108.45</v>
      </c>
      <c r="MD195" s="80">
        <f>LN195*Prices!$B$13</f>
        <v>48.75</v>
      </c>
      <c r="ME195" s="80">
        <f t="shared" si="271"/>
        <v>112.2</v>
      </c>
      <c r="MF195" s="80">
        <f>LN195*Prices!$B$14</f>
        <v>58.125</v>
      </c>
      <c r="MG195" s="80">
        <f t="shared" si="272"/>
        <v>121.57499999999999</v>
      </c>
      <c r="MH195" s="80">
        <f>LN195*Prices!$B$15</f>
        <v>65.625</v>
      </c>
      <c r="MI195" s="80">
        <f t="shared" si="273"/>
        <v>129.07499999999999</v>
      </c>
      <c r="MJ195" s="80">
        <f>LN195*Prices!$B$16</f>
        <v>91.875</v>
      </c>
      <c r="MK195" s="80">
        <f t="shared" si="274"/>
        <v>155.32499999999999</v>
      </c>
      <c r="ML195" s="80">
        <f>LN195*Prices!$B$17</f>
        <v>0</v>
      </c>
      <c r="MM195" s="80"/>
      <c r="MN195" s="80"/>
      <c r="MO195" s="80"/>
      <c r="MP195" s="80"/>
      <c r="MQ195" s="80"/>
      <c r="MR195" s="80"/>
      <c r="MS195" s="80"/>
      <c r="MT195" s="80"/>
      <c r="MU195" s="80"/>
      <c r="MV195" s="80"/>
      <c r="MW195" s="80"/>
      <c r="MX195" s="80"/>
      <c r="MY195" s="80"/>
      <c r="MZ195" s="80"/>
      <c r="NA195" s="80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</row>
    <row r="196" spans="1:449" ht="18" customHeight="1" x14ac:dyDescent="0.25">
      <c r="A196" s="131" t="s">
        <v>310</v>
      </c>
      <c r="B196" s="132" t="s">
        <v>268</v>
      </c>
      <c r="C196" s="133" t="str">
        <f t="shared" si="275"/>
        <v>Wall &amp; Tall Cab: 1 Door - 36"H (Door 37 1/2") (16" to 18")</v>
      </c>
      <c r="D196" s="70" t="s">
        <v>308</v>
      </c>
      <c r="E196" s="134" t="s">
        <v>99</v>
      </c>
      <c r="F196" s="322" t="s">
        <v>310</v>
      </c>
      <c r="G196" s="320">
        <f>ROUND(cabinets_db!FD196/Prices!$B$27,0)</f>
        <v>259</v>
      </c>
      <c r="H196" s="136">
        <f t="shared" si="276"/>
        <v>259</v>
      </c>
      <c r="I196" s="135">
        <f>ROUND(cabinets_db!FF196/Prices!$B$27,0)</f>
        <v>291</v>
      </c>
      <c r="J196" s="136">
        <f t="shared" si="168"/>
        <v>291</v>
      </c>
      <c r="K196" s="135">
        <f>ROUND(cabinets_db!FH196/Prices!$B$27,0)</f>
        <v>302</v>
      </c>
      <c r="L196" s="136">
        <f t="shared" si="169"/>
        <v>302</v>
      </c>
      <c r="M196" s="135">
        <f>ROUND(cabinets_db!FJ196/Prices!$B$27,0)</f>
        <v>323</v>
      </c>
      <c r="N196" s="136">
        <f t="shared" si="170"/>
        <v>323</v>
      </c>
      <c r="O196" s="135">
        <f>ROUND(cabinets_db!FL196/Prices!$B$27,0)</f>
        <v>334</v>
      </c>
      <c r="P196" s="136">
        <f t="shared" si="171"/>
        <v>334</v>
      </c>
      <c r="Q196" s="135">
        <f>ROUND(cabinets_db!FN196/Prices!$B$27,0)</f>
        <v>361</v>
      </c>
      <c r="R196" s="136">
        <f t="shared" si="172"/>
        <v>361</v>
      </c>
      <c r="S196" s="135">
        <f>ROUND(cabinets_db!FP196/Prices!$B$27,0)</f>
        <v>382</v>
      </c>
      <c r="T196" s="136">
        <f t="shared" si="173"/>
        <v>382</v>
      </c>
      <c r="U196" s="135">
        <f>ROUND(cabinets_db!FR196/Prices!$B$27,0)</f>
        <v>457</v>
      </c>
      <c r="V196" s="136">
        <f t="shared" si="174"/>
        <v>457</v>
      </c>
      <c r="W196" s="137"/>
      <c r="X196" s="137"/>
      <c r="Y196" s="137"/>
      <c r="Z196" s="137"/>
      <c r="AA196" s="137"/>
      <c r="AB196" s="136">
        <f>ROUND(cabinets_db!HD196/Prices!$B$27,0)</f>
        <v>235</v>
      </c>
      <c r="AC196" s="136">
        <f t="shared" si="175"/>
        <v>235</v>
      </c>
      <c r="AD196" s="136">
        <f>ROUND(cabinets_db!HF196/Prices!$B$27,0)</f>
        <v>267</v>
      </c>
      <c r="AE196" s="136">
        <f t="shared" si="176"/>
        <v>267</v>
      </c>
      <c r="AF196" s="136">
        <f>ROUND(cabinets_db!HH196/Prices!$B$27,0)</f>
        <v>278</v>
      </c>
      <c r="AG196" s="136">
        <f t="shared" si="177"/>
        <v>278</v>
      </c>
      <c r="AH196" s="136">
        <f>ROUND(cabinets_db!HJ196/Prices!$B$27,0)</f>
        <v>299</v>
      </c>
      <c r="AI196" s="136">
        <f t="shared" si="178"/>
        <v>299</v>
      </c>
      <c r="AJ196" s="136">
        <f>ROUND(cabinets_db!HL196/Prices!$B$27,0)</f>
        <v>310</v>
      </c>
      <c r="AK196" s="136">
        <f t="shared" si="179"/>
        <v>310</v>
      </c>
      <c r="AL196" s="136">
        <f>ROUND(cabinets_db!HN196/Prices!$B$27,0)</f>
        <v>337</v>
      </c>
      <c r="AM196" s="136">
        <f t="shared" si="180"/>
        <v>337</v>
      </c>
      <c r="AN196" s="136">
        <f>ROUND(cabinets_db!HP196/Prices!$B$27,0)</f>
        <v>358</v>
      </c>
      <c r="AO196" s="136">
        <f t="shared" si="181"/>
        <v>358</v>
      </c>
      <c r="AP196" s="136">
        <f>ROUND(cabinets_db!HR196/Prices!$B$27,0)</f>
        <v>433</v>
      </c>
      <c r="AQ196" s="138">
        <f t="shared" si="182"/>
        <v>433</v>
      </c>
      <c r="AW196" s="136">
        <f t="shared" si="183"/>
        <v>235</v>
      </c>
      <c r="AX196" s="136">
        <f t="shared" si="184"/>
        <v>235</v>
      </c>
      <c r="AY196" s="136">
        <f t="shared" si="185"/>
        <v>267</v>
      </c>
      <c r="AZ196" s="136">
        <f t="shared" si="186"/>
        <v>267</v>
      </c>
      <c r="BA196" s="136">
        <f t="shared" si="187"/>
        <v>278</v>
      </c>
      <c r="BB196" s="136">
        <f t="shared" si="188"/>
        <v>278</v>
      </c>
      <c r="BC196" s="136">
        <f t="shared" si="189"/>
        <v>299</v>
      </c>
      <c r="BD196" s="136">
        <f t="shared" si="190"/>
        <v>299</v>
      </c>
      <c r="BE196" s="136">
        <f t="shared" si="191"/>
        <v>310</v>
      </c>
      <c r="BF196" s="136">
        <f t="shared" si="192"/>
        <v>310</v>
      </c>
      <c r="BG196" s="136">
        <f t="shared" si="193"/>
        <v>337</v>
      </c>
      <c r="BH196" s="136">
        <f t="shared" si="194"/>
        <v>337</v>
      </c>
      <c r="BI196" s="136">
        <f t="shared" si="195"/>
        <v>358</v>
      </c>
      <c r="BJ196" s="136">
        <f t="shared" si="196"/>
        <v>358</v>
      </c>
      <c r="BK196" s="136">
        <f t="shared" si="197"/>
        <v>433</v>
      </c>
      <c r="BL196" s="138">
        <f t="shared" si="198"/>
        <v>433</v>
      </c>
      <c r="BU196" s="135">
        <f>ROUND(cabinets_db!JE196/Prices!$B$27,0)</f>
        <v>259</v>
      </c>
      <c r="BV196" s="136">
        <f t="shared" si="277"/>
        <v>259</v>
      </c>
      <c r="BW196" s="135">
        <f>ROUND(cabinets_db!JG196/Prices!$B$27,0)</f>
        <v>291</v>
      </c>
      <c r="BX196" s="136">
        <f t="shared" si="199"/>
        <v>291</v>
      </c>
      <c r="BY196" s="135">
        <f>ROUND(cabinets_db!JI196/Prices!$B$27,0)</f>
        <v>302</v>
      </c>
      <c r="BZ196" s="136">
        <f t="shared" si="200"/>
        <v>302</v>
      </c>
      <c r="CA196" s="135">
        <f>ROUND(cabinets_db!JK196/Prices!$B$27,0)</f>
        <v>323</v>
      </c>
      <c r="CB196" s="136">
        <f t="shared" si="201"/>
        <v>323</v>
      </c>
      <c r="CC196" s="135">
        <f>ROUND(cabinets_db!JM196/Prices!$B$27,0)</f>
        <v>334</v>
      </c>
      <c r="CD196" s="136">
        <f t="shared" si="202"/>
        <v>334</v>
      </c>
      <c r="CE196" s="135">
        <f>ROUND(cabinets_db!JO196/Prices!$B$27,0)</f>
        <v>361</v>
      </c>
      <c r="CF196" s="136">
        <f t="shared" si="203"/>
        <v>361</v>
      </c>
      <c r="CG196" s="135">
        <f>ROUND(cabinets_db!JQ196/Prices!$B$27,0)</f>
        <v>382</v>
      </c>
      <c r="CH196" s="136">
        <f t="shared" si="204"/>
        <v>382</v>
      </c>
      <c r="CI196" s="135">
        <f>ROUND(cabinets_db!JS196/Prices!$B$27,0)</f>
        <v>457</v>
      </c>
      <c r="CJ196" s="136">
        <f t="shared" si="205"/>
        <v>457</v>
      </c>
      <c r="CK196" s="137"/>
      <c r="CL196" s="137"/>
      <c r="CM196" s="137"/>
      <c r="CN196" s="137"/>
      <c r="CO196" s="137"/>
      <c r="CP196" s="136">
        <f>ROUND(cabinets_db!LW196/Prices!$B$27,0)</f>
        <v>235</v>
      </c>
      <c r="CQ196" s="136">
        <f t="shared" si="278"/>
        <v>235</v>
      </c>
      <c r="CR196" s="136">
        <f>ROUND(cabinets_db!LY196/Prices!$B$27,0)</f>
        <v>267</v>
      </c>
      <c r="CS196" s="136">
        <f t="shared" si="206"/>
        <v>267</v>
      </c>
      <c r="CT196" s="136">
        <f>ROUND(cabinets_db!MA196/Prices!$B$27,0)</f>
        <v>278</v>
      </c>
      <c r="CU196" s="136">
        <f t="shared" si="207"/>
        <v>278</v>
      </c>
      <c r="CV196" s="136">
        <f>ROUND(cabinets_db!MC196/Prices!$B$27,0)</f>
        <v>299</v>
      </c>
      <c r="CW196" s="136">
        <f t="shared" si="208"/>
        <v>299</v>
      </c>
      <c r="CX196" s="136">
        <f>ROUND(cabinets_db!ME196/Prices!$B$27,0)</f>
        <v>310</v>
      </c>
      <c r="CY196" s="136">
        <f t="shared" si="209"/>
        <v>310</v>
      </c>
      <c r="CZ196" s="136">
        <f>ROUND(cabinets_db!MG196/Prices!$B$27,0)</f>
        <v>337</v>
      </c>
      <c r="DA196" s="136">
        <f t="shared" si="210"/>
        <v>337</v>
      </c>
      <c r="DB196" s="136">
        <f>ROUND(cabinets_db!MI196/Prices!$B$27,0)</f>
        <v>358</v>
      </c>
      <c r="DC196" s="136">
        <f t="shared" si="211"/>
        <v>358</v>
      </c>
      <c r="DD196" s="136">
        <f>ROUND(cabinets_db!MK196/Prices!$B$27,0)</f>
        <v>433</v>
      </c>
      <c r="DE196" s="138">
        <f t="shared" si="212"/>
        <v>433</v>
      </c>
      <c r="DK196" s="136">
        <f t="shared" si="213"/>
        <v>235</v>
      </c>
      <c r="DL196" s="136">
        <f t="shared" si="214"/>
        <v>235</v>
      </c>
      <c r="DM196" s="136">
        <f t="shared" si="215"/>
        <v>267</v>
      </c>
      <c r="DN196" s="136">
        <f t="shared" si="216"/>
        <v>267</v>
      </c>
      <c r="DO196" s="136">
        <f t="shared" si="217"/>
        <v>278</v>
      </c>
      <c r="DP196" s="136">
        <f t="shared" si="218"/>
        <v>278</v>
      </c>
      <c r="DQ196" s="136">
        <f t="shared" si="219"/>
        <v>299</v>
      </c>
      <c r="DR196" s="136">
        <f t="shared" si="220"/>
        <v>299</v>
      </c>
      <c r="DS196" s="136">
        <f t="shared" si="221"/>
        <v>310</v>
      </c>
      <c r="DT196" s="136">
        <f t="shared" si="222"/>
        <v>310</v>
      </c>
      <c r="DU196" s="136">
        <f t="shared" si="223"/>
        <v>337</v>
      </c>
      <c r="DV196" s="136">
        <f t="shared" si="224"/>
        <v>337</v>
      </c>
      <c r="DW196" s="136">
        <f t="shared" si="225"/>
        <v>358</v>
      </c>
      <c r="DX196" s="136">
        <f t="shared" si="226"/>
        <v>358</v>
      </c>
      <c r="DY196" s="136">
        <f t="shared" si="227"/>
        <v>433</v>
      </c>
      <c r="DZ196" s="138">
        <f t="shared" si="228"/>
        <v>433</v>
      </c>
      <c r="EP196" s="73">
        <f t="shared" si="287"/>
        <v>4.5</v>
      </c>
      <c r="EQ196" s="128">
        <v>6</v>
      </c>
      <c r="ER196" s="129">
        <v>15.5</v>
      </c>
      <c r="ES196" s="73">
        <v>18</v>
      </c>
      <c r="ET196" s="73">
        <f t="shared" si="294"/>
        <v>1.5</v>
      </c>
      <c r="EU196" s="130">
        <f t="shared" si="288"/>
        <v>4.5</v>
      </c>
      <c r="EV196" s="55"/>
      <c r="EW196" s="75">
        <v>2</v>
      </c>
      <c r="EY196" s="75">
        <v>15.5</v>
      </c>
      <c r="EZ196" s="77">
        <f>(EY196*1.2)*(Prices!$B$5/32)</f>
        <v>23.249999999999996</v>
      </c>
      <c r="FA196" s="82">
        <f>(EY196*1.3)*(Prices!$B$4/32)</f>
        <v>50.375000000000007</v>
      </c>
      <c r="FB196" s="82">
        <f>(EV196*Prices!$B$2)+(EW196*Prices!$B$3)</f>
        <v>8.1</v>
      </c>
      <c r="FC196" s="79">
        <f>EU196*Prices!$B$9</f>
        <v>27</v>
      </c>
      <c r="FD196" s="80">
        <f t="shared" si="232"/>
        <v>108.72500000000001</v>
      </c>
      <c r="FE196" s="80">
        <f>EU196*Prices!$B$10</f>
        <v>40.5</v>
      </c>
      <c r="FF196" s="80">
        <f t="shared" si="233"/>
        <v>122.22500000000001</v>
      </c>
      <c r="FG196" s="80">
        <f>EU196*Prices!$B$11</f>
        <v>45</v>
      </c>
      <c r="FH196" s="80">
        <f t="shared" si="234"/>
        <v>126.72500000000001</v>
      </c>
      <c r="FI196" s="80">
        <f>EU196*Prices!$B$12</f>
        <v>54</v>
      </c>
      <c r="FJ196" s="80">
        <f t="shared" si="235"/>
        <v>135.72499999999999</v>
      </c>
      <c r="FK196" s="80">
        <f>EU196*Prices!$B$13</f>
        <v>58.5</v>
      </c>
      <c r="FL196" s="80">
        <f t="shared" si="236"/>
        <v>140.22499999999999</v>
      </c>
      <c r="FM196" s="80">
        <f>EU196*Prices!$B$14</f>
        <v>69.75</v>
      </c>
      <c r="FN196" s="80">
        <f t="shared" si="237"/>
        <v>151.47499999999999</v>
      </c>
      <c r="FO196" s="80">
        <f>EU196*Prices!$B$15</f>
        <v>78.75</v>
      </c>
      <c r="FP196" s="80">
        <f t="shared" si="238"/>
        <v>160.47499999999999</v>
      </c>
      <c r="FQ196" s="80">
        <f>EU196*Prices!$B$16</f>
        <v>110.25</v>
      </c>
      <c r="FR196" s="80">
        <f t="shared" si="239"/>
        <v>191.97499999999999</v>
      </c>
      <c r="FS196" s="80">
        <f>EU196*Prices!$B$17</f>
        <v>0</v>
      </c>
      <c r="FT196" s="80"/>
      <c r="FU196" s="80"/>
      <c r="FV196" s="80"/>
      <c r="FW196" s="80"/>
      <c r="FX196" s="80"/>
      <c r="FY196" s="80"/>
      <c r="FZ196" s="80"/>
      <c r="GA196" s="80"/>
      <c r="GB196" s="80"/>
      <c r="GC196" s="80"/>
      <c r="GD196" s="80"/>
      <c r="GE196" s="80"/>
      <c r="GF196" s="80"/>
      <c r="GG196" s="80"/>
      <c r="GH196" s="80"/>
      <c r="GI196"/>
      <c r="GJ196"/>
      <c r="GK196"/>
      <c r="GL196"/>
      <c r="GM196"/>
      <c r="GN196"/>
      <c r="GO196"/>
      <c r="GP196" s="73">
        <f t="shared" si="289"/>
        <v>4.5</v>
      </c>
      <c r="GQ196" s="128">
        <v>6</v>
      </c>
      <c r="GR196" s="129">
        <v>15.5</v>
      </c>
      <c r="GS196" s="73">
        <v>18</v>
      </c>
      <c r="GT196" s="73">
        <f t="shared" si="295"/>
        <v>1.5</v>
      </c>
      <c r="GU196" s="130">
        <f t="shared" si="290"/>
        <v>4.5</v>
      </c>
      <c r="GW196" s="75">
        <v>2</v>
      </c>
      <c r="GX196" s="76"/>
      <c r="GY196" s="75">
        <v>15.5</v>
      </c>
      <c r="GZ196" s="77">
        <f>(GY196*1.2)*(Prices!$B$5/32)</f>
        <v>23.249999999999996</v>
      </c>
      <c r="HA196" s="82">
        <f>(GY196*1.3)*(Prices!$C$4/32)</f>
        <v>40.300000000000004</v>
      </c>
      <c r="HB196" s="82">
        <f>(GV196*Prices!$B$2)+(GW196*Prices!$B$3)</f>
        <v>8.1</v>
      </c>
      <c r="HC196" s="79">
        <f>GU196*Prices!$B$9</f>
        <v>27</v>
      </c>
      <c r="HD196" s="80">
        <f t="shared" si="243"/>
        <v>98.65</v>
      </c>
      <c r="HE196" s="80">
        <f>GU196*Prices!$B$10</f>
        <v>40.5</v>
      </c>
      <c r="HF196" s="80">
        <f t="shared" si="244"/>
        <v>112.15</v>
      </c>
      <c r="HG196" s="80">
        <f>GU196*Prices!$B$11</f>
        <v>45</v>
      </c>
      <c r="HH196" s="80">
        <f t="shared" si="245"/>
        <v>116.65</v>
      </c>
      <c r="HI196" s="80">
        <f>GU196*Prices!$B$12</f>
        <v>54</v>
      </c>
      <c r="HJ196" s="80">
        <f t="shared" si="246"/>
        <v>125.65</v>
      </c>
      <c r="HK196" s="80">
        <f>GU196*Prices!$B$13</f>
        <v>58.5</v>
      </c>
      <c r="HL196" s="80">
        <f t="shared" si="247"/>
        <v>130.15</v>
      </c>
      <c r="HM196" s="80">
        <f>GU196*Prices!$B$14</f>
        <v>69.75</v>
      </c>
      <c r="HN196" s="80">
        <f t="shared" si="248"/>
        <v>141.4</v>
      </c>
      <c r="HO196" s="80">
        <f>GU196*Prices!$B$15</f>
        <v>78.75</v>
      </c>
      <c r="HP196" s="80">
        <f t="shared" si="249"/>
        <v>150.4</v>
      </c>
      <c r="HQ196" s="80">
        <f>GU196*Prices!$B$16</f>
        <v>110.25</v>
      </c>
      <c r="HR196" s="80">
        <f t="shared" si="250"/>
        <v>181.9</v>
      </c>
      <c r="HS196" s="80">
        <f>GU196*Prices!$B$17</f>
        <v>0</v>
      </c>
      <c r="HT196" s="80"/>
      <c r="HU196" s="80"/>
      <c r="HV196" s="80"/>
      <c r="HW196" s="80"/>
      <c r="HX196" s="80"/>
      <c r="HY196" s="80"/>
      <c r="HZ196" s="80"/>
      <c r="IA196" s="80"/>
      <c r="IB196" s="80"/>
      <c r="IC196" s="80"/>
      <c r="ID196" s="80"/>
      <c r="IE196" s="80"/>
      <c r="IF196" s="80"/>
      <c r="IG196" s="80"/>
      <c r="IH196" s="80"/>
      <c r="II196"/>
      <c r="IJ196"/>
      <c r="IK196"/>
      <c r="IL196"/>
      <c r="IM196"/>
      <c r="IN196"/>
      <c r="IO196"/>
      <c r="IP196"/>
      <c r="IQ196" s="73">
        <f t="shared" si="291"/>
        <v>4.5</v>
      </c>
      <c r="IR196" s="128">
        <v>6</v>
      </c>
      <c r="IS196" s="129">
        <v>15.5</v>
      </c>
      <c r="IT196" s="73">
        <v>18</v>
      </c>
      <c r="IU196" s="73">
        <f t="shared" si="296"/>
        <v>1.5</v>
      </c>
      <c r="IV196" s="130">
        <f t="shared" si="292"/>
        <v>4.5</v>
      </c>
      <c r="IX196" s="75">
        <v>2</v>
      </c>
      <c r="IY196" s="76"/>
      <c r="IZ196" s="75">
        <v>15.5</v>
      </c>
      <c r="JA196" s="77">
        <f>(IZ196*1.2)*(Prices!$B$5/32)</f>
        <v>23.249999999999996</v>
      </c>
      <c r="JB196" s="82">
        <f>(IZ196*1.3)*(Prices!$B$4/32)</f>
        <v>50.375000000000007</v>
      </c>
      <c r="JC196" s="82">
        <f>(IW196*Prices!$B$2)+(IX196*Prices!$B$3)</f>
        <v>8.1</v>
      </c>
      <c r="JD196" s="79">
        <f>IV196*Prices!$B$9</f>
        <v>27</v>
      </c>
      <c r="JE196" s="80">
        <f t="shared" si="254"/>
        <v>108.72500000000001</v>
      </c>
      <c r="JF196" s="80">
        <f>IV196*Prices!$B$10</f>
        <v>40.5</v>
      </c>
      <c r="JG196" s="80">
        <f t="shared" si="255"/>
        <v>122.22500000000001</v>
      </c>
      <c r="JH196" s="80">
        <f>IV196*Prices!$B$11</f>
        <v>45</v>
      </c>
      <c r="JI196" s="80">
        <f t="shared" si="256"/>
        <v>126.72500000000001</v>
      </c>
      <c r="JJ196" s="80">
        <f>IV196*Prices!$B$12</f>
        <v>54</v>
      </c>
      <c r="JK196" s="80">
        <f t="shared" si="257"/>
        <v>135.72499999999999</v>
      </c>
      <c r="JL196" s="80">
        <f>IV196*Prices!$B$13</f>
        <v>58.5</v>
      </c>
      <c r="JM196" s="80">
        <f t="shared" si="258"/>
        <v>140.22499999999999</v>
      </c>
      <c r="JN196" s="80">
        <f>IV196*Prices!$B$14</f>
        <v>69.75</v>
      </c>
      <c r="JO196" s="80">
        <f t="shared" si="259"/>
        <v>151.47499999999999</v>
      </c>
      <c r="JP196" s="80">
        <f>IV196*Prices!$B$15</f>
        <v>78.75</v>
      </c>
      <c r="JQ196" s="80">
        <f t="shared" si="260"/>
        <v>160.47499999999999</v>
      </c>
      <c r="JR196" s="80">
        <f>IV196*Prices!$B$16</f>
        <v>110.25</v>
      </c>
      <c r="JS196" s="80">
        <f t="shared" si="261"/>
        <v>191.97499999999999</v>
      </c>
      <c r="JT196" s="80">
        <f>IV196*Prices!$B$17</f>
        <v>0</v>
      </c>
      <c r="JU196" s="80"/>
      <c r="JV196" s="80"/>
      <c r="JW196" s="80"/>
      <c r="JX196" s="80"/>
      <c r="JY196" s="80"/>
      <c r="JZ196" s="80"/>
      <c r="KA196" s="80"/>
      <c r="KB196" s="80"/>
      <c r="KC196" s="80"/>
      <c r="KD196" s="80"/>
      <c r="KE196" s="80"/>
      <c r="KF196" s="80"/>
      <c r="KG196" s="80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 s="197">
        <v>0</v>
      </c>
      <c r="LB196" s="200">
        <v>0</v>
      </c>
      <c r="LC196" s="82">
        <f>(44+(cabinets_db!IR196*2-2))*0.58</f>
        <v>31.319999999999997</v>
      </c>
      <c r="LD196" s="82">
        <f>(44+(cabinets_db!IR196*2-2))*0.77</f>
        <v>41.58</v>
      </c>
      <c r="LE196" s="82">
        <f>3*(cabinets_db!IR196*22/144)</f>
        <v>2.75</v>
      </c>
      <c r="LF196" s="82">
        <f t="shared" si="262"/>
        <v>28.569999999999997</v>
      </c>
      <c r="LG196" s="80">
        <f t="shared" si="263"/>
        <v>38.83</v>
      </c>
      <c r="LH196" s="234">
        <f t="shared" si="264"/>
        <v>0</v>
      </c>
      <c r="LI196" s="73">
        <f>cabinets_db!LL196*36/144</f>
        <v>4.5</v>
      </c>
      <c r="LJ196" s="128">
        <v>6</v>
      </c>
      <c r="LK196" s="129">
        <v>15.5</v>
      </c>
      <c r="LL196" s="73">
        <v>18</v>
      </c>
      <c r="LM196" s="73">
        <f t="shared" si="297"/>
        <v>1.5</v>
      </c>
      <c r="LN196" s="130">
        <f t="shared" si="293"/>
        <v>4.5</v>
      </c>
      <c r="LP196" s="75">
        <v>2</v>
      </c>
      <c r="LQ196" s="76"/>
      <c r="LR196" s="75">
        <v>15.5</v>
      </c>
      <c r="LS196" s="77">
        <f>(LR196*1.2)*(Prices!$B$5/32)</f>
        <v>23.249999999999996</v>
      </c>
      <c r="LT196" s="82">
        <f>(LR196*1.3)*(Prices!$C$4/32)</f>
        <v>40.300000000000004</v>
      </c>
      <c r="LU196" s="82">
        <f>(LO196*Prices!$B$2)+(LP196*Prices!$B$3)</f>
        <v>8.1</v>
      </c>
      <c r="LV196" s="79">
        <f>LN196*Prices!$B$9</f>
        <v>27</v>
      </c>
      <c r="LW196" s="80">
        <f t="shared" si="267"/>
        <v>98.65</v>
      </c>
      <c r="LX196" s="80">
        <f>LN196*Prices!$B$10</f>
        <v>40.5</v>
      </c>
      <c r="LY196" s="80">
        <f t="shared" si="268"/>
        <v>112.15</v>
      </c>
      <c r="LZ196" s="80">
        <f>LN196*Prices!$B$11</f>
        <v>45</v>
      </c>
      <c r="MA196" s="80">
        <f t="shared" si="269"/>
        <v>116.65</v>
      </c>
      <c r="MB196" s="80">
        <f>LN196*Prices!$B$12</f>
        <v>54</v>
      </c>
      <c r="MC196" s="80">
        <f t="shared" si="270"/>
        <v>125.65</v>
      </c>
      <c r="MD196" s="80">
        <f>LN196*Prices!$B$13</f>
        <v>58.5</v>
      </c>
      <c r="ME196" s="80">
        <f t="shared" si="271"/>
        <v>130.15</v>
      </c>
      <c r="MF196" s="80">
        <f>LN196*Prices!$B$14</f>
        <v>69.75</v>
      </c>
      <c r="MG196" s="80">
        <f t="shared" si="272"/>
        <v>141.4</v>
      </c>
      <c r="MH196" s="80">
        <f>LN196*Prices!$B$15</f>
        <v>78.75</v>
      </c>
      <c r="MI196" s="80">
        <f t="shared" si="273"/>
        <v>150.4</v>
      </c>
      <c r="MJ196" s="80">
        <f>LN196*Prices!$B$16</f>
        <v>110.25</v>
      </c>
      <c r="MK196" s="80">
        <f t="shared" si="274"/>
        <v>181.9</v>
      </c>
      <c r="ML196" s="80">
        <f>LN196*Prices!$B$17</f>
        <v>0</v>
      </c>
      <c r="MM196" s="80"/>
      <c r="MN196" s="80"/>
      <c r="MO196" s="80"/>
      <c r="MP196" s="80"/>
      <c r="MQ196" s="80"/>
      <c r="MR196" s="80"/>
      <c r="MS196" s="80"/>
      <c r="MT196" s="80"/>
      <c r="MU196" s="80"/>
      <c r="MV196" s="80"/>
      <c r="MW196" s="80"/>
      <c r="MX196" s="80"/>
      <c r="MY196" s="80"/>
      <c r="MZ196" s="80"/>
      <c r="NA196" s="80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</row>
    <row r="197" spans="1:449" ht="18" customHeight="1" x14ac:dyDescent="0.25">
      <c r="A197" s="131" t="s">
        <v>311</v>
      </c>
      <c r="B197" s="132" t="s">
        <v>268</v>
      </c>
      <c r="C197" s="133" t="str">
        <f t="shared" si="275"/>
        <v>Wall &amp; Tall Cab: 1 Door - 36"H (Door 37 1/2") (19" to 21")</v>
      </c>
      <c r="D197" s="70" t="s">
        <v>308</v>
      </c>
      <c r="E197" s="134" t="s">
        <v>101</v>
      </c>
      <c r="F197" s="322" t="s">
        <v>311</v>
      </c>
      <c r="G197" s="320">
        <f>ROUND(cabinets_db!FD197/Prices!$B$27,0)</f>
        <v>287</v>
      </c>
      <c r="H197" s="136">
        <f t="shared" si="276"/>
        <v>287</v>
      </c>
      <c r="I197" s="135">
        <f>ROUND(cabinets_db!FF197/Prices!$B$27,0)</f>
        <v>324</v>
      </c>
      <c r="J197" s="136">
        <f t="shared" si="168"/>
        <v>324</v>
      </c>
      <c r="K197" s="135">
        <f>ROUND(cabinets_db!FH197/Prices!$B$27,0)</f>
        <v>337</v>
      </c>
      <c r="L197" s="136">
        <f t="shared" si="169"/>
        <v>337</v>
      </c>
      <c r="M197" s="135">
        <f>ROUND(cabinets_db!FJ197/Prices!$B$27,0)</f>
        <v>362</v>
      </c>
      <c r="N197" s="136">
        <f t="shared" si="170"/>
        <v>362</v>
      </c>
      <c r="O197" s="135">
        <f>ROUND(cabinets_db!FL197/Prices!$B$27,0)</f>
        <v>374</v>
      </c>
      <c r="P197" s="136">
        <f t="shared" si="171"/>
        <v>374</v>
      </c>
      <c r="Q197" s="135">
        <f>ROUND(cabinets_db!FN197/Prices!$B$27,0)</f>
        <v>405</v>
      </c>
      <c r="R197" s="136">
        <f t="shared" si="172"/>
        <v>405</v>
      </c>
      <c r="S197" s="135">
        <f>ROUND(cabinets_db!FP197/Prices!$B$27,0)</f>
        <v>430</v>
      </c>
      <c r="T197" s="136">
        <f t="shared" si="173"/>
        <v>430</v>
      </c>
      <c r="U197" s="135">
        <f>ROUND(cabinets_db!FR197/Prices!$B$27,0)</f>
        <v>518</v>
      </c>
      <c r="V197" s="136">
        <f t="shared" si="174"/>
        <v>518</v>
      </c>
      <c r="W197" s="137"/>
      <c r="X197" s="137"/>
      <c r="Y197" s="137"/>
      <c r="Z197" s="137"/>
      <c r="AA197" s="137"/>
      <c r="AB197" s="136">
        <f>ROUND(cabinets_db!HD197/Prices!$B$27,0)</f>
        <v>260</v>
      </c>
      <c r="AC197" s="136">
        <f t="shared" si="175"/>
        <v>260</v>
      </c>
      <c r="AD197" s="136">
        <f>ROUND(cabinets_db!HF197/Prices!$B$27,0)</f>
        <v>298</v>
      </c>
      <c r="AE197" s="136">
        <f t="shared" si="176"/>
        <v>298</v>
      </c>
      <c r="AF197" s="136">
        <f>ROUND(cabinets_db!HH197/Prices!$B$27,0)</f>
        <v>310</v>
      </c>
      <c r="AG197" s="136">
        <f t="shared" si="177"/>
        <v>310</v>
      </c>
      <c r="AH197" s="136">
        <f>ROUND(cabinets_db!HJ197/Prices!$B$27,0)</f>
        <v>335</v>
      </c>
      <c r="AI197" s="136">
        <f t="shared" si="178"/>
        <v>335</v>
      </c>
      <c r="AJ197" s="136">
        <f>ROUND(cabinets_db!HL197/Prices!$B$27,0)</f>
        <v>348</v>
      </c>
      <c r="AK197" s="136">
        <f t="shared" si="179"/>
        <v>348</v>
      </c>
      <c r="AL197" s="136">
        <f>ROUND(cabinets_db!HN197/Prices!$B$27,0)</f>
        <v>379</v>
      </c>
      <c r="AM197" s="136">
        <f t="shared" si="180"/>
        <v>379</v>
      </c>
      <c r="AN197" s="136">
        <f>ROUND(cabinets_db!HP197/Prices!$B$27,0)</f>
        <v>404</v>
      </c>
      <c r="AO197" s="136">
        <f t="shared" si="181"/>
        <v>404</v>
      </c>
      <c r="AP197" s="136">
        <f>ROUND(cabinets_db!HR197/Prices!$B$27,0)</f>
        <v>491</v>
      </c>
      <c r="AQ197" s="138">
        <f t="shared" si="182"/>
        <v>491</v>
      </c>
      <c r="AW197" s="136">
        <f t="shared" si="183"/>
        <v>260</v>
      </c>
      <c r="AX197" s="136">
        <f t="shared" si="184"/>
        <v>260</v>
      </c>
      <c r="AY197" s="136">
        <f t="shared" si="185"/>
        <v>298</v>
      </c>
      <c r="AZ197" s="136">
        <f t="shared" si="186"/>
        <v>298</v>
      </c>
      <c r="BA197" s="136">
        <f t="shared" si="187"/>
        <v>310</v>
      </c>
      <c r="BB197" s="136">
        <f t="shared" si="188"/>
        <v>310</v>
      </c>
      <c r="BC197" s="136">
        <f t="shared" si="189"/>
        <v>335</v>
      </c>
      <c r="BD197" s="136">
        <f t="shared" si="190"/>
        <v>335</v>
      </c>
      <c r="BE197" s="136">
        <f t="shared" si="191"/>
        <v>348</v>
      </c>
      <c r="BF197" s="136">
        <f t="shared" si="192"/>
        <v>348</v>
      </c>
      <c r="BG197" s="136">
        <f t="shared" si="193"/>
        <v>379</v>
      </c>
      <c r="BH197" s="136">
        <f t="shared" si="194"/>
        <v>379</v>
      </c>
      <c r="BI197" s="136">
        <f t="shared" si="195"/>
        <v>404</v>
      </c>
      <c r="BJ197" s="136">
        <f t="shared" si="196"/>
        <v>404</v>
      </c>
      <c r="BK197" s="136">
        <f t="shared" si="197"/>
        <v>491</v>
      </c>
      <c r="BL197" s="138">
        <f t="shared" si="198"/>
        <v>491</v>
      </c>
      <c r="BU197" s="135">
        <f>ROUND(cabinets_db!JE197/Prices!$B$27,0)</f>
        <v>287</v>
      </c>
      <c r="BV197" s="136">
        <f t="shared" si="277"/>
        <v>287</v>
      </c>
      <c r="BW197" s="135">
        <f>ROUND(cabinets_db!JG197/Prices!$B$27,0)</f>
        <v>324</v>
      </c>
      <c r="BX197" s="136">
        <f t="shared" si="199"/>
        <v>324</v>
      </c>
      <c r="BY197" s="135">
        <f>ROUND(cabinets_db!JI197/Prices!$B$27,0)</f>
        <v>337</v>
      </c>
      <c r="BZ197" s="136">
        <f t="shared" si="200"/>
        <v>337</v>
      </c>
      <c r="CA197" s="135">
        <f>ROUND(cabinets_db!JK197/Prices!$B$27,0)</f>
        <v>362</v>
      </c>
      <c r="CB197" s="136">
        <f t="shared" si="201"/>
        <v>362</v>
      </c>
      <c r="CC197" s="135">
        <f>ROUND(cabinets_db!JM197/Prices!$B$27,0)</f>
        <v>374</v>
      </c>
      <c r="CD197" s="136">
        <f t="shared" si="202"/>
        <v>374</v>
      </c>
      <c r="CE197" s="135">
        <f>ROUND(cabinets_db!JO197/Prices!$B$27,0)</f>
        <v>405</v>
      </c>
      <c r="CF197" s="136">
        <f t="shared" si="203"/>
        <v>405</v>
      </c>
      <c r="CG197" s="135">
        <f>ROUND(cabinets_db!JQ197/Prices!$B$27,0)</f>
        <v>430</v>
      </c>
      <c r="CH197" s="136">
        <f t="shared" si="204"/>
        <v>430</v>
      </c>
      <c r="CI197" s="135">
        <f>ROUND(cabinets_db!JS197/Prices!$B$27,0)</f>
        <v>518</v>
      </c>
      <c r="CJ197" s="136">
        <f t="shared" si="205"/>
        <v>518</v>
      </c>
      <c r="CK197" s="137"/>
      <c r="CL197" s="137"/>
      <c r="CM197" s="137"/>
      <c r="CN197" s="137"/>
      <c r="CO197" s="137"/>
      <c r="CP197" s="136">
        <f>ROUND(cabinets_db!LW197/Prices!$B$27,0)</f>
        <v>260</v>
      </c>
      <c r="CQ197" s="136">
        <f t="shared" si="278"/>
        <v>260</v>
      </c>
      <c r="CR197" s="136">
        <f>ROUND(cabinets_db!LY197/Prices!$B$27,0)</f>
        <v>298</v>
      </c>
      <c r="CS197" s="136">
        <f t="shared" si="206"/>
        <v>298</v>
      </c>
      <c r="CT197" s="136">
        <f>ROUND(cabinets_db!MA197/Prices!$B$27,0)</f>
        <v>310</v>
      </c>
      <c r="CU197" s="136">
        <f t="shared" si="207"/>
        <v>310</v>
      </c>
      <c r="CV197" s="136">
        <f>ROUND(cabinets_db!MC197/Prices!$B$27,0)</f>
        <v>335</v>
      </c>
      <c r="CW197" s="136">
        <f t="shared" si="208"/>
        <v>335</v>
      </c>
      <c r="CX197" s="136">
        <f>ROUND(cabinets_db!ME197/Prices!$B$27,0)</f>
        <v>348</v>
      </c>
      <c r="CY197" s="136">
        <f t="shared" si="209"/>
        <v>348</v>
      </c>
      <c r="CZ197" s="136">
        <f>ROUND(cabinets_db!MG197/Prices!$B$27,0)</f>
        <v>379</v>
      </c>
      <c r="DA197" s="136">
        <f t="shared" si="210"/>
        <v>379</v>
      </c>
      <c r="DB197" s="136">
        <f>ROUND(cabinets_db!MI197/Prices!$B$27,0)</f>
        <v>404</v>
      </c>
      <c r="DC197" s="136">
        <f t="shared" si="211"/>
        <v>404</v>
      </c>
      <c r="DD197" s="136">
        <f>ROUND(cabinets_db!MK197/Prices!$B$27,0)</f>
        <v>491</v>
      </c>
      <c r="DE197" s="138">
        <f t="shared" si="212"/>
        <v>491</v>
      </c>
      <c r="DK197" s="136">
        <f t="shared" si="213"/>
        <v>260</v>
      </c>
      <c r="DL197" s="136">
        <f t="shared" si="214"/>
        <v>260</v>
      </c>
      <c r="DM197" s="136">
        <f t="shared" si="215"/>
        <v>298</v>
      </c>
      <c r="DN197" s="136">
        <f t="shared" si="216"/>
        <v>298</v>
      </c>
      <c r="DO197" s="136">
        <f t="shared" si="217"/>
        <v>310</v>
      </c>
      <c r="DP197" s="136">
        <f t="shared" si="218"/>
        <v>310</v>
      </c>
      <c r="DQ197" s="136">
        <f t="shared" si="219"/>
        <v>335</v>
      </c>
      <c r="DR197" s="136">
        <f t="shared" si="220"/>
        <v>335</v>
      </c>
      <c r="DS197" s="136">
        <f t="shared" si="221"/>
        <v>348</v>
      </c>
      <c r="DT197" s="136">
        <f t="shared" si="222"/>
        <v>348</v>
      </c>
      <c r="DU197" s="136">
        <f t="shared" si="223"/>
        <v>379</v>
      </c>
      <c r="DV197" s="136">
        <f t="shared" si="224"/>
        <v>379</v>
      </c>
      <c r="DW197" s="136">
        <f t="shared" si="225"/>
        <v>404</v>
      </c>
      <c r="DX197" s="136">
        <f t="shared" si="226"/>
        <v>404</v>
      </c>
      <c r="DY197" s="136">
        <f t="shared" si="227"/>
        <v>491</v>
      </c>
      <c r="DZ197" s="138">
        <f t="shared" si="228"/>
        <v>491</v>
      </c>
      <c r="EP197" s="73">
        <f t="shared" si="287"/>
        <v>5.25</v>
      </c>
      <c r="EQ197" s="128">
        <v>6</v>
      </c>
      <c r="ER197" s="129">
        <v>17</v>
      </c>
      <c r="ES197" s="73">
        <v>21</v>
      </c>
      <c r="ET197" s="73">
        <f t="shared" si="294"/>
        <v>1.75</v>
      </c>
      <c r="EU197" s="130">
        <f t="shared" si="288"/>
        <v>5.25</v>
      </c>
      <c r="EV197" s="55"/>
      <c r="EW197" s="75">
        <v>2</v>
      </c>
      <c r="EY197" s="75">
        <v>17</v>
      </c>
      <c r="EZ197" s="77">
        <f>(EY197*1.2)*(Prices!$B$5/32)</f>
        <v>25.5</v>
      </c>
      <c r="FA197" s="82">
        <f>(EY197*1.3)*(Prices!$B$4/32)</f>
        <v>55.25</v>
      </c>
      <c r="FB197" s="82">
        <f>(EV197*Prices!$B$2)+(EW197*Prices!$B$3)</f>
        <v>8.1</v>
      </c>
      <c r="FC197" s="79">
        <f>EU197*Prices!$B$9</f>
        <v>31.5</v>
      </c>
      <c r="FD197" s="80">
        <f t="shared" si="232"/>
        <v>120.35</v>
      </c>
      <c r="FE197" s="80">
        <f>EU197*Prices!$B$10</f>
        <v>47.25</v>
      </c>
      <c r="FF197" s="80">
        <f t="shared" si="233"/>
        <v>136.1</v>
      </c>
      <c r="FG197" s="80">
        <f>EU197*Prices!$B$11</f>
        <v>52.5</v>
      </c>
      <c r="FH197" s="80">
        <f t="shared" si="234"/>
        <v>141.35</v>
      </c>
      <c r="FI197" s="80">
        <f>EU197*Prices!$B$12</f>
        <v>63</v>
      </c>
      <c r="FJ197" s="80">
        <f t="shared" si="235"/>
        <v>151.85</v>
      </c>
      <c r="FK197" s="80">
        <f>EU197*Prices!$B$13</f>
        <v>68.25</v>
      </c>
      <c r="FL197" s="80">
        <f t="shared" si="236"/>
        <v>157.1</v>
      </c>
      <c r="FM197" s="80">
        <f>EU197*Prices!$B$14</f>
        <v>81.375</v>
      </c>
      <c r="FN197" s="80">
        <f t="shared" si="237"/>
        <v>170.22499999999999</v>
      </c>
      <c r="FO197" s="80">
        <f>EU197*Prices!$B$15</f>
        <v>91.875</v>
      </c>
      <c r="FP197" s="80">
        <f t="shared" si="238"/>
        <v>180.72499999999999</v>
      </c>
      <c r="FQ197" s="80">
        <f>EU197*Prices!$B$16</f>
        <v>128.625</v>
      </c>
      <c r="FR197" s="80">
        <f t="shared" si="239"/>
        <v>217.47499999999999</v>
      </c>
      <c r="FS197" s="80">
        <f>EU197*Prices!$B$17</f>
        <v>0</v>
      </c>
      <c r="FT197" s="80"/>
      <c r="FU197" s="80"/>
      <c r="FV197" s="80"/>
      <c r="FW197" s="80"/>
      <c r="FX197" s="80"/>
      <c r="FY197" s="80"/>
      <c r="FZ197" s="80"/>
      <c r="GA197" s="80"/>
      <c r="GB197" s="80"/>
      <c r="GC197" s="80"/>
      <c r="GD197" s="80"/>
      <c r="GE197" s="80"/>
      <c r="GF197" s="80"/>
      <c r="GG197" s="80"/>
      <c r="GH197" s="80"/>
      <c r="GI197"/>
      <c r="GJ197"/>
      <c r="GK197"/>
      <c r="GL197"/>
      <c r="GM197"/>
      <c r="GN197"/>
      <c r="GO197"/>
      <c r="GP197" s="73">
        <f t="shared" si="289"/>
        <v>5.25</v>
      </c>
      <c r="GQ197" s="128">
        <v>6</v>
      </c>
      <c r="GR197" s="129">
        <v>17</v>
      </c>
      <c r="GS197" s="73">
        <v>21</v>
      </c>
      <c r="GT197" s="73">
        <f t="shared" si="295"/>
        <v>1.75</v>
      </c>
      <c r="GU197" s="130">
        <f t="shared" si="290"/>
        <v>5.25</v>
      </c>
      <c r="GW197" s="75">
        <v>2</v>
      </c>
      <c r="GX197" s="76"/>
      <c r="GY197" s="75">
        <v>17</v>
      </c>
      <c r="GZ197" s="77">
        <f>(GY197*1.2)*(Prices!$B$5/32)</f>
        <v>25.5</v>
      </c>
      <c r="HA197" s="82">
        <f>(GY197*1.3)*(Prices!$C$4/32)</f>
        <v>44.2</v>
      </c>
      <c r="HB197" s="82">
        <f>(GV197*Prices!$B$2)+(GW197*Prices!$B$3)</f>
        <v>8.1</v>
      </c>
      <c r="HC197" s="79">
        <f>GU197*Prices!$B$9</f>
        <v>31.5</v>
      </c>
      <c r="HD197" s="80">
        <f t="shared" si="243"/>
        <v>109.30000000000001</v>
      </c>
      <c r="HE197" s="80">
        <f>GU197*Prices!$B$10</f>
        <v>47.25</v>
      </c>
      <c r="HF197" s="80">
        <f t="shared" si="244"/>
        <v>125.05000000000001</v>
      </c>
      <c r="HG197" s="80">
        <f>GU197*Prices!$B$11</f>
        <v>52.5</v>
      </c>
      <c r="HH197" s="80">
        <f t="shared" si="245"/>
        <v>130.30000000000001</v>
      </c>
      <c r="HI197" s="80">
        <f>GU197*Prices!$B$12</f>
        <v>63</v>
      </c>
      <c r="HJ197" s="80">
        <f t="shared" si="246"/>
        <v>140.80000000000001</v>
      </c>
      <c r="HK197" s="80">
        <f>GU197*Prices!$B$13</f>
        <v>68.25</v>
      </c>
      <c r="HL197" s="80">
        <f t="shared" si="247"/>
        <v>146.05000000000001</v>
      </c>
      <c r="HM197" s="80">
        <f>GU197*Prices!$B$14</f>
        <v>81.375</v>
      </c>
      <c r="HN197" s="80">
        <f t="shared" si="248"/>
        <v>159.17500000000001</v>
      </c>
      <c r="HO197" s="80">
        <f>GU197*Prices!$B$15</f>
        <v>91.875</v>
      </c>
      <c r="HP197" s="80">
        <f t="shared" si="249"/>
        <v>169.67500000000001</v>
      </c>
      <c r="HQ197" s="80">
        <f>GU197*Prices!$B$16</f>
        <v>128.625</v>
      </c>
      <c r="HR197" s="80">
        <f t="shared" si="250"/>
        <v>206.42500000000001</v>
      </c>
      <c r="HS197" s="80">
        <f>GU197*Prices!$B$17</f>
        <v>0</v>
      </c>
      <c r="HT197" s="80"/>
      <c r="HU197" s="80"/>
      <c r="HV197" s="80"/>
      <c r="HW197" s="80"/>
      <c r="HX197" s="80"/>
      <c r="HY197" s="80"/>
      <c r="HZ197" s="80"/>
      <c r="IA197" s="80"/>
      <c r="IB197" s="80"/>
      <c r="IC197" s="80"/>
      <c r="ID197" s="80"/>
      <c r="IE197" s="80"/>
      <c r="IF197" s="80"/>
      <c r="IG197" s="80"/>
      <c r="IH197" s="80"/>
      <c r="II197"/>
      <c r="IJ197"/>
      <c r="IK197"/>
      <c r="IL197"/>
      <c r="IM197"/>
      <c r="IN197"/>
      <c r="IO197"/>
      <c r="IP197"/>
      <c r="IQ197" s="73">
        <f t="shared" si="291"/>
        <v>5.25</v>
      </c>
      <c r="IR197" s="128">
        <v>6</v>
      </c>
      <c r="IS197" s="129">
        <v>17</v>
      </c>
      <c r="IT197" s="73">
        <v>21</v>
      </c>
      <c r="IU197" s="73">
        <f t="shared" si="296"/>
        <v>1.75</v>
      </c>
      <c r="IV197" s="130">
        <f t="shared" si="292"/>
        <v>5.25</v>
      </c>
      <c r="IX197" s="75">
        <v>2</v>
      </c>
      <c r="IY197" s="76"/>
      <c r="IZ197" s="75">
        <v>17</v>
      </c>
      <c r="JA197" s="77">
        <f>(IZ197*1.2)*(Prices!$B$5/32)</f>
        <v>25.5</v>
      </c>
      <c r="JB197" s="82">
        <f>(IZ197*1.3)*(Prices!$B$4/32)</f>
        <v>55.25</v>
      </c>
      <c r="JC197" s="82">
        <f>(IW197*Prices!$B$2)+(IX197*Prices!$B$3)</f>
        <v>8.1</v>
      </c>
      <c r="JD197" s="79">
        <f>IV197*Prices!$B$9</f>
        <v>31.5</v>
      </c>
      <c r="JE197" s="80">
        <f t="shared" si="254"/>
        <v>120.35</v>
      </c>
      <c r="JF197" s="80">
        <f>IV197*Prices!$B$10</f>
        <v>47.25</v>
      </c>
      <c r="JG197" s="80">
        <f t="shared" si="255"/>
        <v>136.1</v>
      </c>
      <c r="JH197" s="80">
        <f>IV197*Prices!$B$11</f>
        <v>52.5</v>
      </c>
      <c r="JI197" s="80">
        <f t="shared" si="256"/>
        <v>141.35</v>
      </c>
      <c r="JJ197" s="80">
        <f>IV197*Prices!$B$12</f>
        <v>63</v>
      </c>
      <c r="JK197" s="80">
        <f t="shared" si="257"/>
        <v>151.85</v>
      </c>
      <c r="JL197" s="80">
        <f>IV197*Prices!$B$13</f>
        <v>68.25</v>
      </c>
      <c r="JM197" s="80">
        <f t="shared" si="258"/>
        <v>157.1</v>
      </c>
      <c r="JN197" s="80">
        <f>IV197*Prices!$B$14</f>
        <v>81.375</v>
      </c>
      <c r="JO197" s="80">
        <f t="shared" si="259"/>
        <v>170.22499999999999</v>
      </c>
      <c r="JP197" s="80">
        <f>IV197*Prices!$B$15</f>
        <v>91.875</v>
      </c>
      <c r="JQ197" s="80">
        <f t="shared" si="260"/>
        <v>180.72499999999999</v>
      </c>
      <c r="JR197" s="80">
        <f>IV197*Prices!$B$16</f>
        <v>128.625</v>
      </c>
      <c r="JS197" s="80">
        <f t="shared" si="261"/>
        <v>217.47499999999999</v>
      </c>
      <c r="JT197" s="80">
        <f>IV197*Prices!$B$17</f>
        <v>0</v>
      </c>
      <c r="JU197" s="80"/>
      <c r="JV197" s="80"/>
      <c r="JW197" s="80"/>
      <c r="JX197" s="80"/>
      <c r="JY197" s="80"/>
      <c r="JZ197" s="80"/>
      <c r="KA197" s="80"/>
      <c r="KB197" s="80"/>
      <c r="KC197" s="80"/>
      <c r="KD197" s="80"/>
      <c r="KE197" s="80"/>
      <c r="KF197" s="80"/>
      <c r="KG197" s="80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 s="197">
        <v>0</v>
      </c>
      <c r="LB197" s="200">
        <v>0</v>
      </c>
      <c r="LC197" s="82">
        <f>(44+(cabinets_db!IR197*2-2))*0.58</f>
        <v>31.319999999999997</v>
      </c>
      <c r="LD197" s="82">
        <f>(44+(cabinets_db!IR197*2-2))*0.77</f>
        <v>41.58</v>
      </c>
      <c r="LE197" s="82">
        <f>3*(cabinets_db!IR197*22/144)</f>
        <v>2.75</v>
      </c>
      <c r="LF197" s="82">
        <f t="shared" si="262"/>
        <v>28.569999999999997</v>
      </c>
      <c r="LG197" s="80">
        <f t="shared" si="263"/>
        <v>38.83</v>
      </c>
      <c r="LH197" s="234">
        <f t="shared" si="264"/>
        <v>0</v>
      </c>
      <c r="LI197" s="73">
        <f>cabinets_db!LL197*36/144</f>
        <v>5.25</v>
      </c>
      <c r="LJ197" s="128">
        <v>6</v>
      </c>
      <c r="LK197" s="129">
        <v>17</v>
      </c>
      <c r="LL197" s="73">
        <v>21</v>
      </c>
      <c r="LM197" s="73">
        <f t="shared" si="297"/>
        <v>1.75</v>
      </c>
      <c r="LN197" s="130">
        <f t="shared" si="293"/>
        <v>5.25</v>
      </c>
      <c r="LP197" s="75">
        <v>2</v>
      </c>
      <c r="LQ197" s="76"/>
      <c r="LR197" s="75">
        <v>17</v>
      </c>
      <c r="LS197" s="77">
        <f>(LR197*1.2)*(Prices!$B$5/32)</f>
        <v>25.5</v>
      </c>
      <c r="LT197" s="82">
        <f>(LR197*1.3)*(Prices!$C$4/32)</f>
        <v>44.2</v>
      </c>
      <c r="LU197" s="82">
        <f>(LO197*Prices!$B$2)+(LP197*Prices!$B$3)</f>
        <v>8.1</v>
      </c>
      <c r="LV197" s="79">
        <f>LN197*Prices!$B$9</f>
        <v>31.5</v>
      </c>
      <c r="LW197" s="80">
        <f t="shared" si="267"/>
        <v>109.30000000000001</v>
      </c>
      <c r="LX197" s="80">
        <f>LN197*Prices!$B$10</f>
        <v>47.25</v>
      </c>
      <c r="LY197" s="80">
        <f t="shared" si="268"/>
        <v>125.05000000000001</v>
      </c>
      <c r="LZ197" s="80">
        <f>LN197*Prices!$B$11</f>
        <v>52.5</v>
      </c>
      <c r="MA197" s="80">
        <f t="shared" si="269"/>
        <v>130.30000000000001</v>
      </c>
      <c r="MB197" s="80">
        <f>LN197*Prices!$B$12</f>
        <v>63</v>
      </c>
      <c r="MC197" s="80">
        <f t="shared" si="270"/>
        <v>140.80000000000001</v>
      </c>
      <c r="MD197" s="80">
        <f>LN197*Prices!$B$13</f>
        <v>68.25</v>
      </c>
      <c r="ME197" s="80">
        <f t="shared" si="271"/>
        <v>146.05000000000001</v>
      </c>
      <c r="MF197" s="80">
        <f>LN197*Prices!$B$14</f>
        <v>81.375</v>
      </c>
      <c r="MG197" s="80">
        <f t="shared" si="272"/>
        <v>159.17500000000001</v>
      </c>
      <c r="MH197" s="80">
        <f>LN197*Prices!$B$15</f>
        <v>91.875</v>
      </c>
      <c r="MI197" s="80">
        <f t="shared" si="273"/>
        <v>169.67500000000001</v>
      </c>
      <c r="MJ197" s="80">
        <f>LN197*Prices!$B$16</f>
        <v>128.625</v>
      </c>
      <c r="MK197" s="80">
        <f t="shared" si="274"/>
        <v>206.42500000000001</v>
      </c>
      <c r="ML197" s="80">
        <f>LN197*Prices!$B$17</f>
        <v>0</v>
      </c>
      <c r="MM197" s="80"/>
      <c r="MN197" s="80"/>
      <c r="MO197" s="80"/>
      <c r="MP197" s="80"/>
      <c r="MQ197" s="80"/>
      <c r="MR197" s="80"/>
      <c r="MS197" s="80"/>
      <c r="MT197" s="80"/>
      <c r="MU197" s="80"/>
      <c r="MV197" s="80"/>
      <c r="MW197" s="80"/>
      <c r="MX197" s="80"/>
      <c r="MY197" s="80"/>
      <c r="MZ197" s="80"/>
      <c r="NA197" s="80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</row>
    <row r="198" spans="1:449" ht="18" customHeight="1" thickBot="1" x14ac:dyDescent="0.3">
      <c r="A198" s="323" t="s">
        <v>312</v>
      </c>
      <c r="B198" s="324" t="s">
        <v>268</v>
      </c>
      <c r="C198" s="325" t="str">
        <f t="shared" si="275"/>
        <v>Wall &amp; Tall Cab: 1 Door - 36"H (Door 37 1/2") (22" to 24")</v>
      </c>
      <c r="D198" s="177" t="s">
        <v>308</v>
      </c>
      <c r="E198" s="326" t="s">
        <v>103</v>
      </c>
      <c r="F198" s="327" t="s">
        <v>312</v>
      </c>
      <c r="G198" s="320">
        <f>ROUND(cabinets_db!FD198/Prices!$B$27,0)</f>
        <v>320</v>
      </c>
      <c r="H198" s="136">
        <f t="shared" si="276"/>
        <v>320</v>
      </c>
      <c r="I198" s="135">
        <f>ROUND(cabinets_db!FF198/Prices!$B$27,0)</f>
        <v>363</v>
      </c>
      <c r="J198" s="136">
        <f t="shared" si="168"/>
        <v>363</v>
      </c>
      <c r="K198" s="135">
        <f>ROUND(cabinets_db!FH198/Prices!$B$27,0)</f>
        <v>377</v>
      </c>
      <c r="L198" s="136">
        <f t="shared" si="169"/>
        <v>377</v>
      </c>
      <c r="M198" s="135">
        <f>ROUND(cabinets_db!FJ198/Prices!$B$27,0)</f>
        <v>406</v>
      </c>
      <c r="N198" s="136">
        <f t="shared" si="170"/>
        <v>406</v>
      </c>
      <c r="O198" s="135">
        <f>ROUND(cabinets_db!FL198/Prices!$B$27,0)</f>
        <v>420</v>
      </c>
      <c r="P198" s="136">
        <f t="shared" si="171"/>
        <v>420</v>
      </c>
      <c r="Q198" s="135">
        <f>ROUND(cabinets_db!FN198/Prices!$B$27,0)</f>
        <v>456</v>
      </c>
      <c r="R198" s="136">
        <f t="shared" si="172"/>
        <v>456</v>
      </c>
      <c r="S198" s="135">
        <f>ROUND(cabinets_db!FP198/Prices!$B$27,0)</f>
        <v>484</v>
      </c>
      <c r="T198" s="136">
        <f t="shared" si="173"/>
        <v>484</v>
      </c>
      <c r="U198" s="135">
        <f>ROUND(cabinets_db!FR198/Prices!$B$27,0)</f>
        <v>584</v>
      </c>
      <c r="V198" s="136">
        <f t="shared" si="174"/>
        <v>584</v>
      </c>
      <c r="W198" s="137"/>
      <c r="X198" s="137"/>
      <c r="Y198" s="137"/>
      <c r="Z198" s="137"/>
      <c r="AA198" s="137"/>
      <c r="AB198" s="136">
        <f>ROUND(cabinets_db!HD198/Prices!$B$27,0)</f>
        <v>290</v>
      </c>
      <c r="AC198" s="136">
        <f t="shared" si="175"/>
        <v>290</v>
      </c>
      <c r="AD198" s="136">
        <f>ROUND(cabinets_db!HF198/Prices!$B$27,0)</f>
        <v>333</v>
      </c>
      <c r="AE198" s="136">
        <f t="shared" si="176"/>
        <v>333</v>
      </c>
      <c r="AF198" s="136">
        <f>ROUND(cabinets_db!HH198/Prices!$B$27,0)</f>
        <v>348</v>
      </c>
      <c r="AG198" s="136">
        <f t="shared" si="177"/>
        <v>348</v>
      </c>
      <c r="AH198" s="136">
        <f>ROUND(cabinets_db!HJ198/Prices!$B$27,0)</f>
        <v>376</v>
      </c>
      <c r="AI198" s="136">
        <f t="shared" si="178"/>
        <v>376</v>
      </c>
      <c r="AJ198" s="136">
        <f>ROUND(cabinets_db!HL198/Prices!$B$27,0)</f>
        <v>390</v>
      </c>
      <c r="AK198" s="136">
        <f t="shared" si="179"/>
        <v>390</v>
      </c>
      <c r="AL198" s="136">
        <f>ROUND(cabinets_db!HN198/Prices!$B$27,0)</f>
        <v>426</v>
      </c>
      <c r="AM198" s="136">
        <f t="shared" si="180"/>
        <v>426</v>
      </c>
      <c r="AN198" s="136">
        <f>ROUND(cabinets_db!HP198/Prices!$B$27,0)</f>
        <v>455</v>
      </c>
      <c r="AO198" s="136">
        <f t="shared" si="181"/>
        <v>455</v>
      </c>
      <c r="AP198" s="136">
        <f>ROUND(cabinets_db!HR198/Prices!$B$27,0)</f>
        <v>555</v>
      </c>
      <c r="AQ198" s="138">
        <f t="shared" si="182"/>
        <v>555</v>
      </c>
      <c r="AW198" s="136">
        <f t="shared" si="183"/>
        <v>290</v>
      </c>
      <c r="AX198" s="136">
        <f t="shared" si="184"/>
        <v>290</v>
      </c>
      <c r="AY198" s="136">
        <f t="shared" si="185"/>
        <v>333</v>
      </c>
      <c r="AZ198" s="136">
        <f t="shared" si="186"/>
        <v>333</v>
      </c>
      <c r="BA198" s="136">
        <f t="shared" si="187"/>
        <v>348</v>
      </c>
      <c r="BB198" s="136">
        <f t="shared" si="188"/>
        <v>348</v>
      </c>
      <c r="BC198" s="136">
        <f t="shared" si="189"/>
        <v>376</v>
      </c>
      <c r="BD198" s="136">
        <f t="shared" si="190"/>
        <v>376</v>
      </c>
      <c r="BE198" s="136">
        <f t="shared" si="191"/>
        <v>390</v>
      </c>
      <c r="BF198" s="136">
        <f t="shared" si="192"/>
        <v>390</v>
      </c>
      <c r="BG198" s="136">
        <f t="shared" si="193"/>
        <v>426</v>
      </c>
      <c r="BH198" s="136">
        <f t="shared" si="194"/>
        <v>426</v>
      </c>
      <c r="BI198" s="136">
        <f t="shared" si="195"/>
        <v>455</v>
      </c>
      <c r="BJ198" s="136">
        <f t="shared" si="196"/>
        <v>455</v>
      </c>
      <c r="BK198" s="136">
        <f t="shared" si="197"/>
        <v>555</v>
      </c>
      <c r="BL198" s="138">
        <f t="shared" si="198"/>
        <v>555</v>
      </c>
      <c r="BU198" s="135">
        <f>ROUND(cabinets_db!JE198/Prices!$B$27,0)</f>
        <v>320</v>
      </c>
      <c r="BV198" s="136">
        <f t="shared" si="277"/>
        <v>320</v>
      </c>
      <c r="BW198" s="135">
        <f>ROUND(cabinets_db!JG198/Prices!$B$27,0)</f>
        <v>363</v>
      </c>
      <c r="BX198" s="136">
        <f t="shared" si="199"/>
        <v>363</v>
      </c>
      <c r="BY198" s="135">
        <f>ROUND(cabinets_db!JI198/Prices!$B$27,0)</f>
        <v>377</v>
      </c>
      <c r="BZ198" s="136">
        <f t="shared" si="200"/>
        <v>377</v>
      </c>
      <c r="CA198" s="135">
        <f>ROUND(cabinets_db!JK198/Prices!$B$27,0)</f>
        <v>406</v>
      </c>
      <c r="CB198" s="136">
        <f t="shared" si="201"/>
        <v>406</v>
      </c>
      <c r="CC198" s="135">
        <f>ROUND(cabinets_db!JM198/Prices!$B$27,0)</f>
        <v>420</v>
      </c>
      <c r="CD198" s="136">
        <f t="shared" si="202"/>
        <v>420</v>
      </c>
      <c r="CE198" s="135">
        <f>ROUND(cabinets_db!JO198/Prices!$B$27,0)</f>
        <v>456</v>
      </c>
      <c r="CF198" s="136">
        <f t="shared" si="203"/>
        <v>456</v>
      </c>
      <c r="CG198" s="135">
        <f>ROUND(cabinets_db!JQ198/Prices!$B$27,0)</f>
        <v>484</v>
      </c>
      <c r="CH198" s="136">
        <f t="shared" si="204"/>
        <v>484</v>
      </c>
      <c r="CI198" s="135">
        <f>ROUND(cabinets_db!JS198/Prices!$B$27,0)</f>
        <v>584</v>
      </c>
      <c r="CJ198" s="136">
        <f t="shared" si="205"/>
        <v>584</v>
      </c>
      <c r="CK198" s="137"/>
      <c r="CL198" s="137"/>
      <c r="CM198" s="137"/>
      <c r="CN198" s="137"/>
      <c r="CO198" s="137"/>
      <c r="CP198" s="136">
        <f>ROUND(cabinets_db!LW198/Prices!$B$27,0)</f>
        <v>290</v>
      </c>
      <c r="CQ198" s="136">
        <f t="shared" si="278"/>
        <v>290</v>
      </c>
      <c r="CR198" s="136">
        <f>ROUND(cabinets_db!LY198/Prices!$B$27,0)</f>
        <v>333</v>
      </c>
      <c r="CS198" s="136">
        <f t="shared" si="206"/>
        <v>333</v>
      </c>
      <c r="CT198" s="136">
        <f>ROUND(cabinets_db!MA198/Prices!$B$27,0)</f>
        <v>348</v>
      </c>
      <c r="CU198" s="136">
        <f t="shared" si="207"/>
        <v>348</v>
      </c>
      <c r="CV198" s="136">
        <f>ROUND(cabinets_db!MC198/Prices!$B$27,0)</f>
        <v>376</v>
      </c>
      <c r="CW198" s="136">
        <f t="shared" si="208"/>
        <v>376</v>
      </c>
      <c r="CX198" s="136">
        <f>ROUND(cabinets_db!ME198/Prices!$B$27,0)</f>
        <v>390</v>
      </c>
      <c r="CY198" s="136">
        <f t="shared" si="209"/>
        <v>390</v>
      </c>
      <c r="CZ198" s="136">
        <f>ROUND(cabinets_db!MG198/Prices!$B$27,0)</f>
        <v>426</v>
      </c>
      <c r="DA198" s="136">
        <f t="shared" si="210"/>
        <v>426</v>
      </c>
      <c r="DB198" s="136">
        <f>ROUND(cabinets_db!MI198/Prices!$B$27,0)</f>
        <v>455</v>
      </c>
      <c r="DC198" s="136">
        <f t="shared" si="211"/>
        <v>455</v>
      </c>
      <c r="DD198" s="136">
        <f>ROUND(cabinets_db!MK198/Prices!$B$27,0)</f>
        <v>555</v>
      </c>
      <c r="DE198" s="138">
        <f t="shared" si="212"/>
        <v>555</v>
      </c>
      <c r="DK198" s="136">
        <f t="shared" si="213"/>
        <v>290</v>
      </c>
      <c r="DL198" s="136">
        <f t="shared" si="214"/>
        <v>290</v>
      </c>
      <c r="DM198" s="136">
        <f t="shared" si="215"/>
        <v>333</v>
      </c>
      <c r="DN198" s="136">
        <f t="shared" si="216"/>
        <v>333</v>
      </c>
      <c r="DO198" s="136">
        <f t="shared" si="217"/>
        <v>348</v>
      </c>
      <c r="DP198" s="136">
        <f t="shared" si="218"/>
        <v>348</v>
      </c>
      <c r="DQ198" s="136">
        <f t="shared" si="219"/>
        <v>376</v>
      </c>
      <c r="DR198" s="136">
        <f t="shared" si="220"/>
        <v>376</v>
      </c>
      <c r="DS198" s="136">
        <f t="shared" si="221"/>
        <v>390</v>
      </c>
      <c r="DT198" s="136">
        <f t="shared" si="222"/>
        <v>390</v>
      </c>
      <c r="DU198" s="136">
        <f t="shared" si="223"/>
        <v>426</v>
      </c>
      <c r="DV198" s="136">
        <f t="shared" si="224"/>
        <v>426</v>
      </c>
      <c r="DW198" s="136">
        <f t="shared" si="225"/>
        <v>455</v>
      </c>
      <c r="DX198" s="136">
        <f t="shared" si="226"/>
        <v>455</v>
      </c>
      <c r="DY198" s="136">
        <f t="shared" si="227"/>
        <v>555</v>
      </c>
      <c r="DZ198" s="138">
        <f t="shared" si="228"/>
        <v>555</v>
      </c>
      <c r="EP198" s="73">
        <f t="shared" si="287"/>
        <v>6</v>
      </c>
      <c r="EQ198" s="128">
        <v>6</v>
      </c>
      <c r="ER198" s="129">
        <v>19</v>
      </c>
      <c r="ES198" s="73">
        <v>24</v>
      </c>
      <c r="ET198" s="73">
        <f t="shared" si="294"/>
        <v>2</v>
      </c>
      <c r="EU198" s="130">
        <f t="shared" si="288"/>
        <v>6</v>
      </c>
      <c r="EV198" s="55"/>
      <c r="EW198" s="75">
        <v>2</v>
      </c>
      <c r="EY198" s="75">
        <v>19</v>
      </c>
      <c r="EZ198" s="77">
        <f>(EY198*1.2)*(Prices!$B$5/32)</f>
        <v>28.5</v>
      </c>
      <c r="FA198" s="82">
        <f>(EY198*1.3)*(Prices!$B$4/32)</f>
        <v>61.75</v>
      </c>
      <c r="FB198" s="82">
        <f>(EV198*Prices!$B$2)+(EW198*Prices!$B$3)</f>
        <v>8.1</v>
      </c>
      <c r="FC198" s="79">
        <f>EU198*Prices!$B$9</f>
        <v>36</v>
      </c>
      <c r="FD198" s="80">
        <f t="shared" si="232"/>
        <v>134.35</v>
      </c>
      <c r="FE198" s="80">
        <f>EU198*Prices!$B$10</f>
        <v>54</v>
      </c>
      <c r="FF198" s="80">
        <f t="shared" si="233"/>
        <v>152.35</v>
      </c>
      <c r="FG198" s="80">
        <f>EU198*Prices!$B$11</f>
        <v>60</v>
      </c>
      <c r="FH198" s="80">
        <f t="shared" si="234"/>
        <v>158.35</v>
      </c>
      <c r="FI198" s="80">
        <f>EU198*Prices!$B$12</f>
        <v>72</v>
      </c>
      <c r="FJ198" s="80">
        <f t="shared" si="235"/>
        <v>170.35</v>
      </c>
      <c r="FK198" s="80">
        <f>EU198*Prices!$B$13</f>
        <v>78</v>
      </c>
      <c r="FL198" s="80">
        <f t="shared" si="236"/>
        <v>176.35</v>
      </c>
      <c r="FM198" s="80">
        <f>EU198*Prices!$B$14</f>
        <v>93</v>
      </c>
      <c r="FN198" s="80">
        <f t="shared" si="237"/>
        <v>191.35</v>
      </c>
      <c r="FO198" s="80">
        <f>EU198*Prices!$B$15</f>
        <v>105</v>
      </c>
      <c r="FP198" s="80">
        <f t="shared" si="238"/>
        <v>203.35</v>
      </c>
      <c r="FQ198" s="80">
        <f>EU198*Prices!$B$16</f>
        <v>147</v>
      </c>
      <c r="FR198" s="80">
        <f t="shared" si="239"/>
        <v>245.35</v>
      </c>
      <c r="FS198" s="80">
        <f>EU198*Prices!$B$17</f>
        <v>0</v>
      </c>
      <c r="FT198" s="80"/>
      <c r="FU198" s="80"/>
      <c r="FV198" s="80"/>
      <c r="FW198" s="80"/>
      <c r="FX198" s="80"/>
      <c r="FY198" s="80"/>
      <c r="FZ198" s="80"/>
      <c r="GA198" s="80"/>
      <c r="GB198" s="80"/>
      <c r="GC198" s="80"/>
      <c r="GD198" s="80"/>
      <c r="GE198" s="80"/>
      <c r="GF198" s="80"/>
      <c r="GG198" s="80"/>
      <c r="GH198" s="80"/>
      <c r="GI198"/>
      <c r="GJ198"/>
      <c r="GK198"/>
      <c r="GL198"/>
      <c r="GM198"/>
      <c r="GN198"/>
      <c r="GO198"/>
      <c r="GP198" s="73">
        <f t="shared" si="289"/>
        <v>6</v>
      </c>
      <c r="GQ198" s="128">
        <v>6</v>
      </c>
      <c r="GR198" s="129">
        <v>19</v>
      </c>
      <c r="GS198" s="73">
        <v>24</v>
      </c>
      <c r="GT198" s="73">
        <f t="shared" si="295"/>
        <v>2</v>
      </c>
      <c r="GU198" s="130">
        <f t="shared" si="290"/>
        <v>6</v>
      </c>
      <c r="GW198" s="75">
        <v>2</v>
      </c>
      <c r="GX198" s="76"/>
      <c r="GY198" s="75">
        <v>19</v>
      </c>
      <c r="GZ198" s="77">
        <f>(GY198*1.2)*(Prices!$B$5/32)</f>
        <v>28.5</v>
      </c>
      <c r="HA198" s="82">
        <f>(GY198*1.3)*(Prices!$C$4/32)</f>
        <v>49.4</v>
      </c>
      <c r="HB198" s="82">
        <f>(GV198*Prices!$B$2)+(GW198*Prices!$B$3)</f>
        <v>8.1</v>
      </c>
      <c r="HC198" s="79">
        <f>GU198*Prices!$B$9</f>
        <v>36</v>
      </c>
      <c r="HD198" s="80">
        <f t="shared" si="243"/>
        <v>122</v>
      </c>
      <c r="HE198" s="80">
        <f>GU198*Prices!$B$10</f>
        <v>54</v>
      </c>
      <c r="HF198" s="80">
        <f t="shared" si="244"/>
        <v>140</v>
      </c>
      <c r="HG198" s="80">
        <f>GU198*Prices!$B$11</f>
        <v>60</v>
      </c>
      <c r="HH198" s="80">
        <f t="shared" si="245"/>
        <v>146</v>
      </c>
      <c r="HI198" s="80">
        <f>GU198*Prices!$B$12</f>
        <v>72</v>
      </c>
      <c r="HJ198" s="80">
        <f t="shared" si="246"/>
        <v>158</v>
      </c>
      <c r="HK198" s="80">
        <f>GU198*Prices!$B$13</f>
        <v>78</v>
      </c>
      <c r="HL198" s="80">
        <f t="shared" si="247"/>
        <v>164</v>
      </c>
      <c r="HM198" s="80">
        <f>GU198*Prices!$B$14</f>
        <v>93</v>
      </c>
      <c r="HN198" s="80">
        <f t="shared" si="248"/>
        <v>179</v>
      </c>
      <c r="HO198" s="80">
        <f>GU198*Prices!$B$15</f>
        <v>105</v>
      </c>
      <c r="HP198" s="80">
        <f t="shared" si="249"/>
        <v>191</v>
      </c>
      <c r="HQ198" s="80">
        <f>GU198*Prices!$B$16</f>
        <v>147</v>
      </c>
      <c r="HR198" s="80">
        <f t="shared" si="250"/>
        <v>233</v>
      </c>
      <c r="HS198" s="80">
        <f>GU198*Prices!$B$17</f>
        <v>0</v>
      </c>
      <c r="HT198" s="80"/>
      <c r="HU198" s="80"/>
      <c r="HV198" s="80"/>
      <c r="HW198" s="80"/>
      <c r="HX198" s="80"/>
      <c r="HY198" s="80"/>
      <c r="HZ198" s="80"/>
      <c r="IA198" s="80"/>
      <c r="IB198" s="80"/>
      <c r="IC198" s="80"/>
      <c r="ID198" s="80"/>
      <c r="IE198" s="80"/>
      <c r="IF198" s="80"/>
      <c r="IG198" s="80"/>
      <c r="IH198" s="80"/>
      <c r="II198"/>
      <c r="IJ198"/>
      <c r="IK198"/>
      <c r="IL198"/>
      <c r="IM198"/>
      <c r="IN198"/>
      <c r="IO198"/>
      <c r="IP198"/>
      <c r="IQ198" s="73">
        <f t="shared" si="291"/>
        <v>6</v>
      </c>
      <c r="IR198" s="128">
        <v>6</v>
      </c>
      <c r="IS198" s="129">
        <v>19</v>
      </c>
      <c r="IT198" s="73">
        <v>24</v>
      </c>
      <c r="IU198" s="73">
        <f t="shared" si="296"/>
        <v>2</v>
      </c>
      <c r="IV198" s="130">
        <f t="shared" si="292"/>
        <v>6</v>
      </c>
      <c r="IX198" s="75">
        <v>2</v>
      </c>
      <c r="IY198" s="76"/>
      <c r="IZ198" s="75">
        <v>19</v>
      </c>
      <c r="JA198" s="77">
        <f>(IZ198*1.2)*(Prices!$B$5/32)</f>
        <v>28.5</v>
      </c>
      <c r="JB198" s="82">
        <f>(IZ198*1.3)*(Prices!$B$4/32)</f>
        <v>61.75</v>
      </c>
      <c r="JC198" s="82">
        <f>(IW198*Prices!$B$2)+(IX198*Prices!$B$3)</f>
        <v>8.1</v>
      </c>
      <c r="JD198" s="79">
        <f>IV198*Prices!$B$9</f>
        <v>36</v>
      </c>
      <c r="JE198" s="80">
        <f t="shared" si="254"/>
        <v>134.35</v>
      </c>
      <c r="JF198" s="80">
        <f>IV198*Prices!$B$10</f>
        <v>54</v>
      </c>
      <c r="JG198" s="80">
        <f t="shared" si="255"/>
        <v>152.35</v>
      </c>
      <c r="JH198" s="80">
        <f>IV198*Prices!$B$11</f>
        <v>60</v>
      </c>
      <c r="JI198" s="80">
        <f t="shared" si="256"/>
        <v>158.35</v>
      </c>
      <c r="JJ198" s="80">
        <f>IV198*Prices!$B$12</f>
        <v>72</v>
      </c>
      <c r="JK198" s="80">
        <f t="shared" si="257"/>
        <v>170.35</v>
      </c>
      <c r="JL198" s="80">
        <f>IV198*Prices!$B$13</f>
        <v>78</v>
      </c>
      <c r="JM198" s="80">
        <f t="shared" si="258"/>
        <v>176.35</v>
      </c>
      <c r="JN198" s="80">
        <f>IV198*Prices!$B$14</f>
        <v>93</v>
      </c>
      <c r="JO198" s="80">
        <f t="shared" si="259"/>
        <v>191.35</v>
      </c>
      <c r="JP198" s="80">
        <f>IV198*Prices!$B$15</f>
        <v>105</v>
      </c>
      <c r="JQ198" s="80">
        <f t="shared" si="260"/>
        <v>203.35</v>
      </c>
      <c r="JR198" s="80">
        <f>IV198*Prices!$B$16</f>
        <v>147</v>
      </c>
      <c r="JS198" s="80">
        <f t="shared" si="261"/>
        <v>245.35</v>
      </c>
      <c r="JT198" s="80">
        <f>IV198*Prices!$B$17</f>
        <v>0</v>
      </c>
      <c r="JU198" s="80"/>
      <c r="JV198" s="80"/>
      <c r="JW198" s="80"/>
      <c r="JX198" s="80"/>
      <c r="JY198" s="80"/>
      <c r="JZ198" s="80"/>
      <c r="KA198" s="80"/>
      <c r="KB198" s="80"/>
      <c r="KC198" s="80"/>
      <c r="KD198" s="80"/>
      <c r="KE198" s="80"/>
      <c r="KF198" s="80"/>
      <c r="KG198" s="80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 s="197">
        <v>0</v>
      </c>
      <c r="LB198" s="200">
        <v>0</v>
      </c>
      <c r="LC198" s="82">
        <f>(44+(cabinets_db!IR198*2-2))*0.58</f>
        <v>31.319999999999997</v>
      </c>
      <c r="LD198" s="82">
        <f>(44+(cabinets_db!IR198*2-2))*0.77</f>
        <v>41.58</v>
      </c>
      <c r="LE198" s="82">
        <f>3*(cabinets_db!IR198*22/144)</f>
        <v>2.75</v>
      </c>
      <c r="LF198" s="82">
        <f t="shared" si="262"/>
        <v>28.569999999999997</v>
      </c>
      <c r="LG198" s="80">
        <f t="shared" si="263"/>
        <v>38.83</v>
      </c>
      <c r="LH198" s="234">
        <f t="shared" si="264"/>
        <v>0</v>
      </c>
      <c r="LI198" s="73">
        <f>cabinets_db!LL198*36/144</f>
        <v>6</v>
      </c>
      <c r="LJ198" s="128">
        <v>6</v>
      </c>
      <c r="LK198" s="129">
        <v>19</v>
      </c>
      <c r="LL198" s="73">
        <v>24</v>
      </c>
      <c r="LM198" s="73">
        <f t="shared" si="297"/>
        <v>2</v>
      </c>
      <c r="LN198" s="130">
        <f t="shared" si="293"/>
        <v>6</v>
      </c>
      <c r="LP198" s="75">
        <v>2</v>
      </c>
      <c r="LQ198" s="76"/>
      <c r="LR198" s="75">
        <v>19</v>
      </c>
      <c r="LS198" s="77">
        <f>(LR198*1.2)*(Prices!$B$5/32)</f>
        <v>28.5</v>
      </c>
      <c r="LT198" s="82">
        <f>(LR198*1.3)*(Prices!$C$4/32)</f>
        <v>49.4</v>
      </c>
      <c r="LU198" s="82">
        <f>(LO198*Prices!$B$2)+(LP198*Prices!$B$3)</f>
        <v>8.1</v>
      </c>
      <c r="LV198" s="79">
        <f>LN198*Prices!$B$9</f>
        <v>36</v>
      </c>
      <c r="LW198" s="80">
        <f t="shared" si="267"/>
        <v>122</v>
      </c>
      <c r="LX198" s="80">
        <f>LN198*Prices!$B$10</f>
        <v>54</v>
      </c>
      <c r="LY198" s="80">
        <f t="shared" si="268"/>
        <v>140</v>
      </c>
      <c r="LZ198" s="80">
        <f>LN198*Prices!$B$11</f>
        <v>60</v>
      </c>
      <c r="MA198" s="80">
        <f t="shared" si="269"/>
        <v>146</v>
      </c>
      <c r="MB198" s="80">
        <f>LN198*Prices!$B$12</f>
        <v>72</v>
      </c>
      <c r="MC198" s="80">
        <f t="shared" si="270"/>
        <v>158</v>
      </c>
      <c r="MD198" s="80">
        <f>LN198*Prices!$B$13</f>
        <v>78</v>
      </c>
      <c r="ME198" s="80">
        <f t="shared" si="271"/>
        <v>164</v>
      </c>
      <c r="MF198" s="80">
        <f>LN198*Prices!$B$14</f>
        <v>93</v>
      </c>
      <c r="MG198" s="80">
        <f t="shared" si="272"/>
        <v>179</v>
      </c>
      <c r="MH198" s="80">
        <f>LN198*Prices!$B$15</f>
        <v>105</v>
      </c>
      <c r="MI198" s="80">
        <f t="shared" si="273"/>
        <v>191</v>
      </c>
      <c r="MJ198" s="80">
        <f>LN198*Prices!$B$16</f>
        <v>147</v>
      </c>
      <c r="MK198" s="80">
        <f t="shared" si="274"/>
        <v>233</v>
      </c>
      <c r="ML198" s="80">
        <f>LN198*Prices!$B$17</f>
        <v>0</v>
      </c>
      <c r="MM198" s="80"/>
      <c r="MN198" s="80"/>
      <c r="MO198" s="80"/>
      <c r="MP198" s="80"/>
      <c r="MQ198" s="80"/>
      <c r="MR198" s="80"/>
      <c r="MS198" s="80"/>
      <c r="MT198" s="80"/>
      <c r="MU198" s="80"/>
      <c r="MV198" s="80"/>
      <c r="MW198" s="80"/>
      <c r="MX198" s="80"/>
      <c r="MY198" s="80"/>
      <c r="MZ198" s="80"/>
      <c r="NA198" s="80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</row>
    <row r="199" spans="1:449" ht="18" customHeight="1" thickBot="1" x14ac:dyDescent="0.3">
      <c r="A199" s="350"/>
      <c r="B199" s="346"/>
      <c r="C199" s="347"/>
      <c r="D199" s="279"/>
      <c r="E199" s="348"/>
      <c r="F199" s="351"/>
      <c r="G199" s="320"/>
      <c r="H199" s="136"/>
      <c r="I199" s="135"/>
      <c r="J199" s="136"/>
      <c r="K199" s="135"/>
      <c r="L199" s="136"/>
      <c r="M199" s="135"/>
      <c r="N199" s="136"/>
      <c r="O199" s="135"/>
      <c r="P199" s="136"/>
      <c r="Q199" s="135"/>
      <c r="R199" s="136"/>
      <c r="S199" s="135"/>
      <c r="T199" s="136"/>
      <c r="U199" s="135"/>
      <c r="V199" s="136"/>
      <c r="W199" s="137"/>
      <c r="X199" s="137"/>
      <c r="Y199" s="137"/>
      <c r="Z199" s="137"/>
      <c r="AA199" s="137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8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8"/>
      <c r="BU199" s="135"/>
      <c r="BV199" s="136"/>
      <c r="BW199" s="135"/>
      <c r="BX199" s="136"/>
      <c r="BY199" s="135"/>
      <c r="BZ199" s="136"/>
      <c r="CA199" s="135"/>
      <c r="CB199" s="136"/>
      <c r="CC199" s="135"/>
      <c r="CD199" s="136"/>
      <c r="CE199" s="135"/>
      <c r="CF199" s="136"/>
      <c r="CG199" s="135"/>
      <c r="CH199" s="136"/>
      <c r="CI199" s="135"/>
      <c r="CJ199" s="136"/>
      <c r="CK199" s="137"/>
      <c r="CL199" s="137"/>
      <c r="CM199" s="137"/>
      <c r="CN199" s="137"/>
      <c r="CO199" s="137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8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8"/>
      <c r="EP199" s="73"/>
      <c r="EQ199" s="128"/>
      <c r="ER199" s="129"/>
      <c r="ES199" s="73"/>
      <c r="ET199" s="73"/>
      <c r="EU199" s="130"/>
      <c r="EV199" s="55"/>
      <c r="EZ199" s="77"/>
      <c r="FC199" s="79"/>
      <c r="FD199" s="80"/>
      <c r="FE199" s="80"/>
      <c r="FF199" s="80"/>
      <c r="FG199" s="80"/>
      <c r="FH199" s="80"/>
      <c r="FI199" s="80"/>
      <c r="FJ199" s="80"/>
      <c r="FK199" s="80"/>
      <c r="FL199" s="80"/>
      <c r="FM199" s="80"/>
      <c r="FN199" s="80"/>
      <c r="FO199" s="80"/>
      <c r="FP199" s="80"/>
      <c r="FQ199" s="80"/>
      <c r="FR199" s="80"/>
      <c r="FS199" s="80"/>
      <c r="FT199" s="80"/>
      <c r="FU199" s="80"/>
      <c r="FV199" s="80"/>
      <c r="FW199" s="80"/>
      <c r="FX199" s="80"/>
      <c r="FY199" s="80"/>
      <c r="FZ199" s="80"/>
      <c r="GA199" s="80"/>
      <c r="GB199" s="80"/>
      <c r="GC199" s="80"/>
      <c r="GD199" s="80"/>
      <c r="GE199" s="80"/>
      <c r="GF199" s="80"/>
      <c r="GG199" s="80"/>
      <c r="GH199" s="80"/>
      <c r="GI199"/>
      <c r="GJ199"/>
      <c r="GK199"/>
      <c r="GL199"/>
      <c r="GM199"/>
      <c r="GN199"/>
      <c r="GO199"/>
      <c r="GP199" s="73"/>
      <c r="GQ199" s="128"/>
      <c r="GR199" s="129"/>
      <c r="GS199" s="73"/>
      <c r="GT199" s="73"/>
      <c r="GU199" s="130"/>
      <c r="GW199" s="75"/>
      <c r="GX199" s="76"/>
      <c r="GZ199" s="77"/>
      <c r="HA199" s="82"/>
      <c r="HB199" s="82"/>
      <c r="HC199" s="79"/>
      <c r="HD199" s="80"/>
      <c r="HE199" s="80"/>
      <c r="HF199" s="80"/>
      <c r="HG199" s="80"/>
      <c r="HH199" s="80"/>
      <c r="HI199" s="80"/>
      <c r="HJ199" s="80"/>
      <c r="HK199" s="80"/>
      <c r="HL199" s="80"/>
      <c r="HM199" s="80"/>
      <c r="HN199" s="80"/>
      <c r="HO199" s="80"/>
      <c r="HP199" s="80"/>
      <c r="HQ199" s="80"/>
      <c r="HR199" s="80"/>
      <c r="HS199" s="80"/>
      <c r="HT199" s="80"/>
      <c r="HU199" s="80"/>
      <c r="HV199" s="80"/>
      <c r="HW199" s="80"/>
      <c r="HX199" s="80"/>
      <c r="HY199" s="80"/>
      <c r="HZ199" s="80"/>
      <c r="IA199" s="80"/>
      <c r="IB199" s="80"/>
      <c r="IC199" s="80"/>
      <c r="ID199" s="80"/>
      <c r="IE199" s="80"/>
      <c r="IF199" s="80"/>
      <c r="IG199" s="80"/>
      <c r="IH199" s="80"/>
      <c r="II199"/>
      <c r="IJ199"/>
      <c r="IK199"/>
      <c r="IL199"/>
      <c r="IM199"/>
      <c r="IN199"/>
      <c r="IO199"/>
      <c r="IP199"/>
      <c r="IQ199" s="73"/>
      <c r="IR199" s="128"/>
      <c r="IS199" s="129"/>
      <c r="IT199" s="73"/>
      <c r="IU199" s="73"/>
      <c r="IV199" s="130"/>
      <c r="IX199" s="75"/>
      <c r="IY199" s="76"/>
      <c r="IZ199" s="75"/>
      <c r="JA199" s="77"/>
      <c r="JB199" s="82"/>
      <c r="JC199" s="82"/>
      <c r="JD199" s="79"/>
      <c r="JE199" s="80"/>
      <c r="JF199" s="80"/>
      <c r="JG199" s="80"/>
      <c r="JH199" s="80"/>
      <c r="JI199" s="80"/>
      <c r="JJ199" s="80"/>
      <c r="JK199" s="80"/>
      <c r="JL199" s="80"/>
      <c r="JM199" s="80"/>
      <c r="JN199" s="80"/>
      <c r="JO199" s="80"/>
      <c r="JP199" s="80"/>
      <c r="JQ199" s="80"/>
      <c r="JR199" s="80"/>
      <c r="JS199" s="80"/>
      <c r="JT199" s="80"/>
      <c r="JU199" s="80"/>
      <c r="JV199" s="80"/>
      <c r="JW199" s="80"/>
      <c r="JX199" s="80"/>
      <c r="JY199" s="80"/>
      <c r="JZ199" s="80"/>
      <c r="KA199" s="80"/>
      <c r="KB199" s="80"/>
      <c r="KC199" s="80"/>
      <c r="KD199" s="80"/>
      <c r="KE199" s="80"/>
      <c r="KF199" s="80"/>
      <c r="KG199" s="80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F199" s="82"/>
      <c r="LG199" s="80"/>
      <c r="LH199" s="234"/>
      <c r="LI199" s="73"/>
      <c r="LJ199" s="128"/>
      <c r="LK199" s="129"/>
      <c r="LL199" s="73"/>
      <c r="LM199" s="73"/>
      <c r="LN199" s="130"/>
      <c r="LP199" s="75"/>
      <c r="LQ199" s="76"/>
      <c r="LR199" s="75"/>
      <c r="LS199" s="77"/>
      <c r="LT199" s="82"/>
      <c r="LU199" s="82"/>
      <c r="LV199" s="79"/>
      <c r="LW199" s="80"/>
      <c r="LX199" s="80"/>
      <c r="LY199" s="80"/>
      <c r="LZ199" s="80"/>
      <c r="MA199" s="80"/>
      <c r="MB199" s="80"/>
      <c r="MC199" s="80"/>
      <c r="MD199" s="80"/>
      <c r="ME199" s="80"/>
      <c r="MF199" s="80"/>
      <c r="MG199" s="80"/>
      <c r="MH199" s="80"/>
      <c r="MI199" s="80"/>
      <c r="MJ199" s="80"/>
      <c r="MK199" s="80"/>
      <c r="ML199" s="80"/>
      <c r="MM199" s="80"/>
      <c r="MN199" s="80"/>
      <c r="MO199" s="80"/>
      <c r="MP199" s="80"/>
      <c r="MQ199" s="80"/>
      <c r="MR199" s="80"/>
      <c r="MS199" s="80"/>
      <c r="MT199" s="80"/>
      <c r="MU199" s="80"/>
      <c r="MV199" s="80"/>
      <c r="MW199" s="80"/>
      <c r="MX199" s="80"/>
      <c r="MY199" s="80"/>
      <c r="MZ199" s="80"/>
      <c r="NA199" s="80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</row>
    <row r="200" spans="1:449" ht="18" customHeight="1" x14ac:dyDescent="0.25">
      <c r="A200" s="118" t="s">
        <v>313</v>
      </c>
      <c r="B200" s="119" t="s">
        <v>268</v>
      </c>
      <c r="C200" s="120" t="str">
        <f t="shared" si="275"/>
        <v>Wall &amp; Tall Cab: 2 Doors - 36"H (Doors 37 1/2") (22" to 24")</v>
      </c>
      <c r="D200" s="121" t="s">
        <v>314</v>
      </c>
      <c r="E200" s="122" t="s">
        <v>103</v>
      </c>
      <c r="F200" s="321" t="s">
        <v>313</v>
      </c>
      <c r="G200" s="320">
        <f>ROUND(cabinets_db!FD200/Prices!$B$27,0)</f>
        <v>339</v>
      </c>
      <c r="H200" s="136">
        <f t="shared" si="276"/>
        <v>339</v>
      </c>
      <c r="I200" s="135">
        <f>ROUND(cabinets_db!FF200/Prices!$B$27,0)</f>
        <v>382</v>
      </c>
      <c r="J200" s="136">
        <f t="shared" si="168"/>
        <v>382</v>
      </c>
      <c r="K200" s="135">
        <f>ROUND(cabinets_db!FH200/Prices!$B$27,0)</f>
        <v>396</v>
      </c>
      <c r="L200" s="136">
        <f t="shared" si="169"/>
        <v>396</v>
      </c>
      <c r="M200" s="135">
        <f>ROUND(cabinets_db!FJ200/Prices!$B$27,0)</f>
        <v>425</v>
      </c>
      <c r="N200" s="136">
        <f t="shared" si="170"/>
        <v>425</v>
      </c>
      <c r="O200" s="135">
        <f>ROUND(cabinets_db!FL200/Prices!$B$27,0)</f>
        <v>439</v>
      </c>
      <c r="P200" s="136">
        <f t="shared" si="171"/>
        <v>439</v>
      </c>
      <c r="Q200" s="135">
        <f>ROUND(cabinets_db!FN200/Prices!$B$27,0)</f>
        <v>475</v>
      </c>
      <c r="R200" s="136">
        <f t="shared" si="172"/>
        <v>475</v>
      </c>
      <c r="S200" s="135">
        <f>ROUND(cabinets_db!FP200/Prices!$B$27,0)</f>
        <v>503</v>
      </c>
      <c r="T200" s="136">
        <f t="shared" si="173"/>
        <v>503</v>
      </c>
      <c r="U200" s="135">
        <f>ROUND(cabinets_db!FR200/Prices!$B$27,0)</f>
        <v>603</v>
      </c>
      <c r="V200" s="136">
        <f t="shared" si="174"/>
        <v>603</v>
      </c>
      <c r="W200" s="137"/>
      <c r="X200" s="137"/>
      <c r="Y200" s="137"/>
      <c r="Z200" s="137"/>
      <c r="AA200" s="137"/>
      <c r="AB200" s="136">
        <f>ROUND(cabinets_db!HD200/Prices!$B$27,0)</f>
        <v>310</v>
      </c>
      <c r="AC200" s="136">
        <f t="shared" si="175"/>
        <v>310</v>
      </c>
      <c r="AD200" s="136">
        <f>ROUND(cabinets_db!HF200/Prices!$B$27,0)</f>
        <v>353</v>
      </c>
      <c r="AE200" s="136">
        <f t="shared" si="176"/>
        <v>353</v>
      </c>
      <c r="AF200" s="136">
        <f>ROUND(cabinets_db!HH200/Prices!$B$27,0)</f>
        <v>367</v>
      </c>
      <c r="AG200" s="136">
        <f t="shared" si="177"/>
        <v>367</v>
      </c>
      <c r="AH200" s="136">
        <f>ROUND(cabinets_db!HJ200/Prices!$B$27,0)</f>
        <v>395</v>
      </c>
      <c r="AI200" s="136">
        <f t="shared" si="178"/>
        <v>395</v>
      </c>
      <c r="AJ200" s="136">
        <f>ROUND(cabinets_db!HL200/Prices!$B$27,0)</f>
        <v>410</v>
      </c>
      <c r="AK200" s="136">
        <f t="shared" si="179"/>
        <v>410</v>
      </c>
      <c r="AL200" s="136">
        <f>ROUND(cabinets_db!HN200/Prices!$B$27,0)</f>
        <v>445</v>
      </c>
      <c r="AM200" s="136">
        <f t="shared" si="180"/>
        <v>445</v>
      </c>
      <c r="AN200" s="136">
        <f>ROUND(cabinets_db!HP200/Prices!$B$27,0)</f>
        <v>474</v>
      </c>
      <c r="AO200" s="136">
        <f t="shared" si="181"/>
        <v>474</v>
      </c>
      <c r="AP200" s="136">
        <f>ROUND(cabinets_db!HR200/Prices!$B$27,0)</f>
        <v>574</v>
      </c>
      <c r="AQ200" s="138">
        <f t="shared" si="182"/>
        <v>574</v>
      </c>
      <c r="AW200" s="136">
        <f t="shared" si="183"/>
        <v>310</v>
      </c>
      <c r="AX200" s="136">
        <f t="shared" si="184"/>
        <v>310</v>
      </c>
      <c r="AY200" s="136">
        <f t="shared" si="185"/>
        <v>353</v>
      </c>
      <c r="AZ200" s="136">
        <f t="shared" si="186"/>
        <v>353</v>
      </c>
      <c r="BA200" s="136">
        <f t="shared" si="187"/>
        <v>367</v>
      </c>
      <c r="BB200" s="136">
        <f t="shared" si="188"/>
        <v>367</v>
      </c>
      <c r="BC200" s="136">
        <f t="shared" si="189"/>
        <v>395</v>
      </c>
      <c r="BD200" s="136">
        <f t="shared" si="190"/>
        <v>395</v>
      </c>
      <c r="BE200" s="136">
        <f t="shared" si="191"/>
        <v>410</v>
      </c>
      <c r="BF200" s="136">
        <f t="shared" si="192"/>
        <v>410</v>
      </c>
      <c r="BG200" s="136">
        <f t="shared" si="193"/>
        <v>445</v>
      </c>
      <c r="BH200" s="136">
        <f t="shared" si="194"/>
        <v>445</v>
      </c>
      <c r="BI200" s="136">
        <f t="shared" si="195"/>
        <v>474</v>
      </c>
      <c r="BJ200" s="136">
        <f t="shared" si="196"/>
        <v>474</v>
      </c>
      <c r="BK200" s="136">
        <f t="shared" si="197"/>
        <v>574</v>
      </c>
      <c r="BL200" s="138">
        <f t="shared" si="198"/>
        <v>574</v>
      </c>
      <c r="BU200" s="135">
        <f>ROUND(cabinets_db!JE200/Prices!$B$27,0)</f>
        <v>339</v>
      </c>
      <c r="BV200" s="136">
        <f t="shared" si="277"/>
        <v>339</v>
      </c>
      <c r="BW200" s="135">
        <f>ROUND(cabinets_db!JG200/Prices!$B$27,0)</f>
        <v>382</v>
      </c>
      <c r="BX200" s="136">
        <f t="shared" si="199"/>
        <v>382</v>
      </c>
      <c r="BY200" s="135">
        <f>ROUND(cabinets_db!JI200/Prices!$B$27,0)</f>
        <v>396</v>
      </c>
      <c r="BZ200" s="136">
        <f t="shared" si="200"/>
        <v>396</v>
      </c>
      <c r="CA200" s="135">
        <f>ROUND(cabinets_db!JK200/Prices!$B$27,0)</f>
        <v>425</v>
      </c>
      <c r="CB200" s="136">
        <f t="shared" si="201"/>
        <v>425</v>
      </c>
      <c r="CC200" s="135">
        <f>ROUND(cabinets_db!JM200/Prices!$B$27,0)</f>
        <v>439</v>
      </c>
      <c r="CD200" s="136">
        <f t="shared" si="202"/>
        <v>439</v>
      </c>
      <c r="CE200" s="135">
        <f>ROUND(cabinets_db!JO200/Prices!$B$27,0)</f>
        <v>475</v>
      </c>
      <c r="CF200" s="136">
        <f t="shared" si="203"/>
        <v>475</v>
      </c>
      <c r="CG200" s="135">
        <f>ROUND(cabinets_db!JQ200/Prices!$B$27,0)</f>
        <v>503</v>
      </c>
      <c r="CH200" s="136">
        <f t="shared" si="204"/>
        <v>503</v>
      </c>
      <c r="CI200" s="135">
        <f>ROUND(cabinets_db!JS200/Prices!$B$27,0)</f>
        <v>603</v>
      </c>
      <c r="CJ200" s="136">
        <f t="shared" si="205"/>
        <v>603</v>
      </c>
      <c r="CK200" s="137"/>
      <c r="CL200" s="137"/>
      <c r="CM200" s="137"/>
      <c r="CN200" s="137"/>
      <c r="CO200" s="137"/>
      <c r="CP200" s="136">
        <f>ROUND(cabinets_db!LW200/Prices!$B$27,0)</f>
        <v>310</v>
      </c>
      <c r="CQ200" s="136">
        <f t="shared" si="278"/>
        <v>310</v>
      </c>
      <c r="CR200" s="136">
        <f>ROUND(cabinets_db!LY200/Prices!$B$27,0)</f>
        <v>353</v>
      </c>
      <c r="CS200" s="136">
        <f t="shared" si="206"/>
        <v>353</v>
      </c>
      <c r="CT200" s="136">
        <f>ROUND(cabinets_db!MA200/Prices!$B$27,0)</f>
        <v>367</v>
      </c>
      <c r="CU200" s="136">
        <f t="shared" si="207"/>
        <v>367</v>
      </c>
      <c r="CV200" s="136">
        <f>ROUND(cabinets_db!MC200/Prices!$B$27,0)</f>
        <v>395</v>
      </c>
      <c r="CW200" s="136">
        <f t="shared" si="208"/>
        <v>395</v>
      </c>
      <c r="CX200" s="136">
        <f>ROUND(cabinets_db!ME200/Prices!$B$27,0)</f>
        <v>410</v>
      </c>
      <c r="CY200" s="136">
        <f t="shared" si="209"/>
        <v>410</v>
      </c>
      <c r="CZ200" s="136">
        <f>ROUND(cabinets_db!MG200/Prices!$B$27,0)</f>
        <v>445</v>
      </c>
      <c r="DA200" s="136">
        <f t="shared" si="210"/>
        <v>445</v>
      </c>
      <c r="DB200" s="136">
        <f>ROUND(cabinets_db!MI200/Prices!$B$27,0)</f>
        <v>474</v>
      </c>
      <c r="DC200" s="136">
        <f t="shared" si="211"/>
        <v>474</v>
      </c>
      <c r="DD200" s="136">
        <f>ROUND(cabinets_db!MK200/Prices!$B$27,0)</f>
        <v>574</v>
      </c>
      <c r="DE200" s="138">
        <f t="shared" si="212"/>
        <v>574</v>
      </c>
      <c r="DK200" s="136">
        <f t="shared" si="213"/>
        <v>310</v>
      </c>
      <c r="DL200" s="136">
        <f t="shared" si="214"/>
        <v>310</v>
      </c>
      <c r="DM200" s="136">
        <f t="shared" si="215"/>
        <v>353</v>
      </c>
      <c r="DN200" s="136">
        <f t="shared" si="216"/>
        <v>353</v>
      </c>
      <c r="DO200" s="136">
        <f t="shared" si="217"/>
        <v>367</v>
      </c>
      <c r="DP200" s="136">
        <f t="shared" si="218"/>
        <v>367</v>
      </c>
      <c r="DQ200" s="136">
        <f t="shared" si="219"/>
        <v>395</v>
      </c>
      <c r="DR200" s="136">
        <f t="shared" si="220"/>
        <v>395</v>
      </c>
      <c r="DS200" s="136">
        <f t="shared" si="221"/>
        <v>410</v>
      </c>
      <c r="DT200" s="136">
        <f t="shared" si="222"/>
        <v>410</v>
      </c>
      <c r="DU200" s="136">
        <f t="shared" si="223"/>
        <v>445</v>
      </c>
      <c r="DV200" s="136">
        <f t="shared" si="224"/>
        <v>445</v>
      </c>
      <c r="DW200" s="136">
        <f t="shared" si="225"/>
        <v>474</v>
      </c>
      <c r="DX200" s="136">
        <f t="shared" si="226"/>
        <v>474</v>
      </c>
      <c r="DY200" s="136">
        <f t="shared" si="227"/>
        <v>574</v>
      </c>
      <c r="DZ200" s="138">
        <f t="shared" si="228"/>
        <v>574</v>
      </c>
      <c r="EP200" s="73">
        <f t="shared" si="287"/>
        <v>6</v>
      </c>
      <c r="EQ200" s="128">
        <v>6</v>
      </c>
      <c r="ER200" s="129">
        <v>19</v>
      </c>
      <c r="ES200" s="95">
        <v>24</v>
      </c>
      <c r="ET200" s="73">
        <f t="shared" si="294"/>
        <v>2</v>
      </c>
      <c r="EU200" s="130">
        <f t="shared" si="288"/>
        <v>6</v>
      </c>
      <c r="EV200" s="55"/>
      <c r="EW200" s="75">
        <v>4</v>
      </c>
      <c r="EY200" s="75">
        <v>19</v>
      </c>
      <c r="EZ200" s="77">
        <f>(EY200*1.2)*(Prices!$B$5/32)</f>
        <v>28.5</v>
      </c>
      <c r="FA200" s="82">
        <f>(EY200*1.3)*(Prices!$B$4/32)</f>
        <v>61.75</v>
      </c>
      <c r="FB200" s="82">
        <f>(EV200*Prices!$B$2)+(EW200*Prices!$B$3)</f>
        <v>16.2</v>
      </c>
      <c r="FC200" s="79">
        <f>EU200*Prices!$B$9</f>
        <v>36</v>
      </c>
      <c r="FD200" s="80">
        <f t="shared" si="232"/>
        <v>142.44999999999999</v>
      </c>
      <c r="FE200" s="80">
        <f>EU200*Prices!$B$10</f>
        <v>54</v>
      </c>
      <c r="FF200" s="80">
        <f t="shared" si="233"/>
        <v>160.44999999999999</v>
      </c>
      <c r="FG200" s="80">
        <f>EU200*Prices!$B$11</f>
        <v>60</v>
      </c>
      <c r="FH200" s="80">
        <f t="shared" si="234"/>
        <v>166.45</v>
      </c>
      <c r="FI200" s="80">
        <f>EU200*Prices!$B$12</f>
        <v>72</v>
      </c>
      <c r="FJ200" s="80">
        <f t="shared" si="235"/>
        <v>178.45</v>
      </c>
      <c r="FK200" s="80">
        <f>EU200*Prices!$B$13</f>
        <v>78</v>
      </c>
      <c r="FL200" s="80">
        <f t="shared" si="236"/>
        <v>184.45</v>
      </c>
      <c r="FM200" s="80">
        <f>EU200*Prices!$B$14</f>
        <v>93</v>
      </c>
      <c r="FN200" s="80">
        <f t="shared" si="237"/>
        <v>199.45</v>
      </c>
      <c r="FO200" s="80">
        <f>EU200*Prices!$B$15</f>
        <v>105</v>
      </c>
      <c r="FP200" s="80">
        <f t="shared" si="238"/>
        <v>211.45</v>
      </c>
      <c r="FQ200" s="80">
        <f>EU200*Prices!$B$16</f>
        <v>147</v>
      </c>
      <c r="FR200" s="80">
        <f t="shared" si="239"/>
        <v>253.45</v>
      </c>
      <c r="FS200" s="80">
        <f>EU200*Prices!$B$17</f>
        <v>0</v>
      </c>
      <c r="FT200" s="80"/>
      <c r="FU200" s="80"/>
      <c r="FV200" s="80"/>
      <c r="FW200" s="80"/>
      <c r="FX200" s="80"/>
      <c r="FY200" s="80"/>
      <c r="FZ200" s="80"/>
      <c r="GA200" s="80"/>
      <c r="GB200" s="80"/>
      <c r="GC200" s="80"/>
      <c r="GD200" s="80"/>
      <c r="GE200" s="80"/>
      <c r="GF200" s="80"/>
      <c r="GG200" s="80"/>
      <c r="GH200" s="80"/>
      <c r="GI200"/>
      <c r="GJ200"/>
      <c r="GK200"/>
      <c r="GL200"/>
      <c r="GM200"/>
      <c r="GN200"/>
      <c r="GO200"/>
      <c r="GP200" s="73">
        <f t="shared" si="289"/>
        <v>6</v>
      </c>
      <c r="GQ200" s="128">
        <v>6</v>
      </c>
      <c r="GR200" s="129">
        <v>19</v>
      </c>
      <c r="GS200" s="95">
        <v>24</v>
      </c>
      <c r="GT200" s="73">
        <f t="shared" si="295"/>
        <v>2</v>
      </c>
      <c r="GU200" s="130">
        <f t="shared" si="290"/>
        <v>6</v>
      </c>
      <c r="GW200" s="75">
        <v>4</v>
      </c>
      <c r="GX200" s="76"/>
      <c r="GY200" s="75">
        <v>19</v>
      </c>
      <c r="GZ200" s="77">
        <f>(GY200*1.2)*(Prices!$B$5/32)</f>
        <v>28.5</v>
      </c>
      <c r="HA200" s="82">
        <f>(GY200*1.3)*(Prices!$C$4/32)</f>
        <v>49.4</v>
      </c>
      <c r="HB200" s="82">
        <f>(GV200*Prices!$B$2)+(GW200*Prices!$B$3)</f>
        <v>16.2</v>
      </c>
      <c r="HC200" s="79">
        <f>GU200*Prices!$B$9</f>
        <v>36</v>
      </c>
      <c r="HD200" s="80">
        <f t="shared" si="243"/>
        <v>130.1</v>
      </c>
      <c r="HE200" s="80">
        <f>GU200*Prices!$B$10</f>
        <v>54</v>
      </c>
      <c r="HF200" s="80">
        <f t="shared" si="244"/>
        <v>148.1</v>
      </c>
      <c r="HG200" s="80">
        <f>GU200*Prices!$B$11</f>
        <v>60</v>
      </c>
      <c r="HH200" s="80">
        <f t="shared" si="245"/>
        <v>154.1</v>
      </c>
      <c r="HI200" s="80">
        <f>GU200*Prices!$B$12</f>
        <v>72</v>
      </c>
      <c r="HJ200" s="80">
        <f t="shared" si="246"/>
        <v>166.1</v>
      </c>
      <c r="HK200" s="80">
        <f>GU200*Prices!$B$13</f>
        <v>78</v>
      </c>
      <c r="HL200" s="80">
        <f t="shared" si="247"/>
        <v>172.1</v>
      </c>
      <c r="HM200" s="80">
        <f>GU200*Prices!$B$14</f>
        <v>93</v>
      </c>
      <c r="HN200" s="80">
        <f t="shared" si="248"/>
        <v>187.1</v>
      </c>
      <c r="HO200" s="80">
        <f>GU200*Prices!$B$15</f>
        <v>105</v>
      </c>
      <c r="HP200" s="80">
        <f t="shared" si="249"/>
        <v>199.1</v>
      </c>
      <c r="HQ200" s="80">
        <f>GU200*Prices!$B$16</f>
        <v>147</v>
      </c>
      <c r="HR200" s="80">
        <f t="shared" si="250"/>
        <v>241.1</v>
      </c>
      <c r="HS200" s="80">
        <f>GU200*Prices!$B$17</f>
        <v>0</v>
      </c>
      <c r="HT200" s="80"/>
      <c r="HU200" s="80"/>
      <c r="HV200" s="80"/>
      <c r="HW200" s="80"/>
      <c r="HX200" s="80"/>
      <c r="HY200" s="80"/>
      <c r="HZ200" s="80"/>
      <c r="IA200" s="80"/>
      <c r="IB200" s="80"/>
      <c r="IC200" s="80"/>
      <c r="ID200" s="80"/>
      <c r="IE200" s="80"/>
      <c r="IF200" s="80"/>
      <c r="IG200" s="80"/>
      <c r="IH200" s="80"/>
      <c r="II200"/>
      <c r="IJ200"/>
      <c r="IK200"/>
      <c r="IL200"/>
      <c r="IM200"/>
      <c r="IN200"/>
      <c r="IO200"/>
      <c r="IP200"/>
      <c r="IQ200" s="73">
        <f t="shared" si="291"/>
        <v>6</v>
      </c>
      <c r="IR200" s="128">
        <v>6</v>
      </c>
      <c r="IS200" s="129">
        <v>19</v>
      </c>
      <c r="IT200" s="95">
        <v>24</v>
      </c>
      <c r="IU200" s="73">
        <f t="shared" si="296"/>
        <v>2</v>
      </c>
      <c r="IV200" s="130">
        <f t="shared" si="292"/>
        <v>6</v>
      </c>
      <c r="IX200" s="75">
        <v>4</v>
      </c>
      <c r="IY200" s="76"/>
      <c r="IZ200" s="75">
        <v>19</v>
      </c>
      <c r="JA200" s="77">
        <f>(IZ200*1.2)*(Prices!$B$5/32)</f>
        <v>28.5</v>
      </c>
      <c r="JB200" s="82">
        <f>(IZ200*1.3)*(Prices!$B$4/32)</f>
        <v>61.75</v>
      </c>
      <c r="JC200" s="82">
        <f>(IW200*Prices!$B$2)+(IX200*Prices!$B$3)</f>
        <v>16.2</v>
      </c>
      <c r="JD200" s="79">
        <f>IV200*Prices!$B$9</f>
        <v>36</v>
      </c>
      <c r="JE200" s="80">
        <f t="shared" si="254"/>
        <v>142.44999999999999</v>
      </c>
      <c r="JF200" s="80">
        <f>IV200*Prices!$B$10</f>
        <v>54</v>
      </c>
      <c r="JG200" s="80">
        <f t="shared" si="255"/>
        <v>160.44999999999999</v>
      </c>
      <c r="JH200" s="80">
        <f>IV200*Prices!$B$11</f>
        <v>60</v>
      </c>
      <c r="JI200" s="80">
        <f t="shared" si="256"/>
        <v>166.45</v>
      </c>
      <c r="JJ200" s="80">
        <f>IV200*Prices!$B$12</f>
        <v>72</v>
      </c>
      <c r="JK200" s="80">
        <f t="shared" si="257"/>
        <v>178.45</v>
      </c>
      <c r="JL200" s="80">
        <f>IV200*Prices!$B$13</f>
        <v>78</v>
      </c>
      <c r="JM200" s="80">
        <f t="shared" si="258"/>
        <v>184.45</v>
      </c>
      <c r="JN200" s="80">
        <f>IV200*Prices!$B$14</f>
        <v>93</v>
      </c>
      <c r="JO200" s="80">
        <f t="shared" si="259"/>
        <v>199.45</v>
      </c>
      <c r="JP200" s="80">
        <f>IV200*Prices!$B$15</f>
        <v>105</v>
      </c>
      <c r="JQ200" s="80">
        <f t="shared" si="260"/>
        <v>211.45</v>
      </c>
      <c r="JR200" s="80">
        <f>IV200*Prices!$B$16</f>
        <v>147</v>
      </c>
      <c r="JS200" s="80">
        <f t="shared" si="261"/>
        <v>253.45</v>
      </c>
      <c r="JT200" s="80">
        <f>IV200*Prices!$B$17</f>
        <v>0</v>
      </c>
      <c r="JU200" s="80"/>
      <c r="JV200" s="80"/>
      <c r="JW200" s="80"/>
      <c r="JX200" s="80"/>
      <c r="JY200" s="80"/>
      <c r="JZ200" s="80"/>
      <c r="KA200" s="80"/>
      <c r="KB200" s="80"/>
      <c r="KC200" s="80"/>
      <c r="KD200" s="80"/>
      <c r="KE200" s="80"/>
      <c r="KF200" s="80"/>
      <c r="KG200" s="8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 s="197">
        <v>0</v>
      </c>
      <c r="LB200" s="200">
        <v>0</v>
      </c>
      <c r="LC200" s="82">
        <f>(44+(cabinets_db!IR200*2-2))*0.58</f>
        <v>31.319999999999997</v>
      </c>
      <c r="LD200" s="82">
        <f>(44+(cabinets_db!IR200*2-2))*0.77</f>
        <v>41.58</v>
      </c>
      <c r="LE200" s="82">
        <f>3*(cabinets_db!IR200*22/144)</f>
        <v>2.75</v>
      </c>
      <c r="LF200" s="82">
        <f t="shared" si="262"/>
        <v>28.569999999999997</v>
      </c>
      <c r="LG200" s="80">
        <f t="shared" si="263"/>
        <v>38.83</v>
      </c>
      <c r="LH200" s="234">
        <f t="shared" si="264"/>
        <v>0</v>
      </c>
      <c r="LI200" s="73">
        <f>cabinets_db!LL200*36/144</f>
        <v>6</v>
      </c>
      <c r="LJ200" s="128">
        <v>6</v>
      </c>
      <c r="LK200" s="129">
        <v>19</v>
      </c>
      <c r="LL200" s="95">
        <v>24</v>
      </c>
      <c r="LM200" s="73">
        <f t="shared" si="297"/>
        <v>2</v>
      </c>
      <c r="LN200" s="130">
        <f t="shared" si="293"/>
        <v>6</v>
      </c>
      <c r="LP200" s="75">
        <v>4</v>
      </c>
      <c r="LQ200" s="76"/>
      <c r="LR200" s="75">
        <v>19</v>
      </c>
      <c r="LS200" s="77">
        <f>(LR200*1.2)*(Prices!$B$5/32)</f>
        <v>28.5</v>
      </c>
      <c r="LT200" s="82">
        <f>(LR200*1.3)*(Prices!$C$4/32)</f>
        <v>49.4</v>
      </c>
      <c r="LU200" s="82">
        <f>(LO200*Prices!$B$2)+(LP200*Prices!$B$3)</f>
        <v>16.2</v>
      </c>
      <c r="LV200" s="79">
        <f>LN200*Prices!$B$9</f>
        <v>36</v>
      </c>
      <c r="LW200" s="80">
        <f t="shared" si="267"/>
        <v>130.1</v>
      </c>
      <c r="LX200" s="80">
        <f>LN200*Prices!$B$10</f>
        <v>54</v>
      </c>
      <c r="LY200" s="80">
        <f t="shared" si="268"/>
        <v>148.1</v>
      </c>
      <c r="LZ200" s="80">
        <f>LN200*Prices!$B$11</f>
        <v>60</v>
      </c>
      <c r="MA200" s="80">
        <f t="shared" si="269"/>
        <v>154.1</v>
      </c>
      <c r="MB200" s="80">
        <f>LN200*Prices!$B$12</f>
        <v>72</v>
      </c>
      <c r="MC200" s="80">
        <f t="shared" si="270"/>
        <v>166.1</v>
      </c>
      <c r="MD200" s="80">
        <f>LN200*Prices!$B$13</f>
        <v>78</v>
      </c>
      <c r="ME200" s="80">
        <f t="shared" si="271"/>
        <v>172.1</v>
      </c>
      <c r="MF200" s="80">
        <f>LN200*Prices!$B$14</f>
        <v>93</v>
      </c>
      <c r="MG200" s="80">
        <f t="shared" si="272"/>
        <v>187.1</v>
      </c>
      <c r="MH200" s="80">
        <f>LN200*Prices!$B$15</f>
        <v>105</v>
      </c>
      <c r="MI200" s="80">
        <f t="shared" si="273"/>
        <v>199.1</v>
      </c>
      <c r="MJ200" s="80">
        <f>LN200*Prices!$B$16</f>
        <v>147</v>
      </c>
      <c r="MK200" s="80">
        <f t="shared" si="274"/>
        <v>241.1</v>
      </c>
      <c r="ML200" s="80">
        <f>LN200*Prices!$B$17</f>
        <v>0</v>
      </c>
      <c r="MM200" s="80"/>
      <c r="MN200" s="80"/>
      <c r="MO200" s="80"/>
      <c r="MP200" s="80"/>
      <c r="MQ200" s="80"/>
      <c r="MR200" s="80"/>
      <c r="MS200" s="80"/>
      <c r="MT200" s="80"/>
      <c r="MU200" s="80"/>
      <c r="MV200" s="80"/>
      <c r="MW200" s="80"/>
      <c r="MX200" s="80"/>
      <c r="MY200" s="80"/>
      <c r="MZ200" s="80"/>
      <c r="NA200" s="8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</row>
    <row r="201" spans="1:449" ht="18" customHeight="1" x14ac:dyDescent="0.25">
      <c r="A201" s="131" t="s">
        <v>315</v>
      </c>
      <c r="B201" s="132" t="s">
        <v>268</v>
      </c>
      <c r="C201" s="133" t="str">
        <f t="shared" si="275"/>
        <v>Wall &amp; Tall Cab: 2 Doors - 36"H (Doors 37 1/2") (25" to 27")</v>
      </c>
      <c r="D201" s="70" t="s">
        <v>314</v>
      </c>
      <c r="E201" s="134" t="s">
        <v>107</v>
      </c>
      <c r="F201" s="322" t="s">
        <v>315</v>
      </c>
      <c r="G201" s="320">
        <f>ROUND(cabinets_db!FD201/Prices!$B$27,0)</f>
        <v>367</v>
      </c>
      <c r="H201" s="136">
        <f t="shared" si="276"/>
        <v>367</v>
      </c>
      <c r="I201" s="135">
        <f>ROUND(cabinets_db!FF201/Prices!$B$27,0)</f>
        <v>415</v>
      </c>
      <c r="J201" s="136">
        <f t="shared" si="168"/>
        <v>415</v>
      </c>
      <c r="K201" s="135">
        <f>ROUND(cabinets_db!FH201/Prices!$B$27,0)</f>
        <v>431</v>
      </c>
      <c r="L201" s="136">
        <f t="shared" si="169"/>
        <v>431</v>
      </c>
      <c r="M201" s="135">
        <f>ROUND(cabinets_db!FJ201/Prices!$B$27,0)</f>
        <v>463</v>
      </c>
      <c r="N201" s="136">
        <f t="shared" si="170"/>
        <v>463</v>
      </c>
      <c r="O201" s="135">
        <f>ROUND(cabinets_db!FL201/Prices!$B$27,0)</f>
        <v>479</v>
      </c>
      <c r="P201" s="136">
        <f t="shared" si="171"/>
        <v>479</v>
      </c>
      <c r="Q201" s="135">
        <f>ROUND(cabinets_db!FN201/Prices!$B$27,0)</f>
        <v>520</v>
      </c>
      <c r="R201" s="136">
        <f t="shared" si="172"/>
        <v>520</v>
      </c>
      <c r="S201" s="135">
        <f>ROUND(cabinets_db!FP201/Prices!$B$27,0)</f>
        <v>552</v>
      </c>
      <c r="T201" s="136">
        <f t="shared" si="173"/>
        <v>552</v>
      </c>
      <c r="U201" s="135">
        <f>ROUND(cabinets_db!FR201/Prices!$B$27,0)</f>
        <v>664</v>
      </c>
      <c r="V201" s="136">
        <f t="shared" si="174"/>
        <v>664</v>
      </c>
      <c r="W201" s="137"/>
      <c r="X201" s="137"/>
      <c r="Y201" s="137"/>
      <c r="Z201" s="137"/>
      <c r="AA201" s="137"/>
      <c r="AB201" s="136">
        <f>ROUND(cabinets_db!HD201/Prices!$B$27,0)</f>
        <v>335</v>
      </c>
      <c r="AC201" s="136">
        <f t="shared" si="175"/>
        <v>335</v>
      </c>
      <c r="AD201" s="136">
        <f>ROUND(cabinets_db!HF201/Prices!$B$27,0)</f>
        <v>383</v>
      </c>
      <c r="AE201" s="136">
        <f t="shared" si="176"/>
        <v>383</v>
      </c>
      <c r="AF201" s="136">
        <f>ROUND(cabinets_db!HH201/Prices!$B$27,0)</f>
        <v>399</v>
      </c>
      <c r="AG201" s="136">
        <f t="shared" si="177"/>
        <v>399</v>
      </c>
      <c r="AH201" s="136">
        <f>ROUND(cabinets_db!HJ201/Prices!$B$27,0)</f>
        <v>432</v>
      </c>
      <c r="AI201" s="136">
        <f t="shared" si="178"/>
        <v>432</v>
      </c>
      <c r="AJ201" s="136">
        <f>ROUND(cabinets_db!HL201/Prices!$B$27,0)</f>
        <v>448</v>
      </c>
      <c r="AK201" s="136">
        <f t="shared" si="179"/>
        <v>448</v>
      </c>
      <c r="AL201" s="136">
        <f>ROUND(cabinets_db!HN201/Prices!$B$27,0)</f>
        <v>488</v>
      </c>
      <c r="AM201" s="136">
        <f t="shared" si="180"/>
        <v>488</v>
      </c>
      <c r="AN201" s="136">
        <f>ROUND(cabinets_db!HP201/Prices!$B$27,0)</f>
        <v>520</v>
      </c>
      <c r="AO201" s="136">
        <f t="shared" si="181"/>
        <v>520</v>
      </c>
      <c r="AP201" s="136">
        <f>ROUND(cabinets_db!HR201/Prices!$B$27,0)</f>
        <v>632</v>
      </c>
      <c r="AQ201" s="138">
        <f t="shared" si="182"/>
        <v>632</v>
      </c>
      <c r="AW201" s="136">
        <f t="shared" si="183"/>
        <v>335</v>
      </c>
      <c r="AX201" s="136">
        <f t="shared" si="184"/>
        <v>335</v>
      </c>
      <c r="AY201" s="136">
        <f t="shared" si="185"/>
        <v>383</v>
      </c>
      <c r="AZ201" s="136">
        <f t="shared" si="186"/>
        <v>383</v>
      </c>
      <c r="BA201" s="136">
        <f t="shared" si="187"/>
        <v>399</v>
      </c>
      <c r="BB201" s="136">
        <f t="shared" si="188"/>
        <v>399</v>
      </c>
      <c r="BC201" s="136">
        <f t="shared" si="189"/>
        <v>432</v>
      </c>
      <c r="BD201" s="136">
        <f t="shared" si="190"/>
        <v>432</v>
      </c>
      <c r="BE201" s="136">
        <f t="shared" si="191"/>
        <v>448</v>
      </c>
      <c r="BF201" s="136">
        <f t="shared" si="192"/>
        <v>448</v>
      </c>
      <c r="BG201" s="136">
        <f t="shared" si="193"/>
        <v>488</v>
      </c>
      <c r="BH201" s="136">
        <f t="shared" si="194"/>
        <v>488</v>
      </c>
      <c r="BI201" s="136">
        <f t="shared" si="195"/>
        <v>520</v>
      </c>
      <c r="BJ201" s="136">
        <f t="shared" si="196"/>
        <v>520</v>
      </c>
      <c r="BK201" s="136">
        <f t="shared" si="197"/>
        <v>632</v>
      </c>
      <c r="BL201" s="138">
        <f t="shared" si="198"/>
        <v>632</v>
      </c>
      <c r="BU201" s="135">
        <f>ROUND(cabinets_db!JE201/Prices!$B$27,0)</f>
        <v>367</v>
      </c>
      <c r="BV201" s="136">
        <f t="shared" si="277"/>
        <v>367</v>
      </c>
      <c r="BW201" s="135">
        <f>ROUND(cabinets_db!JG201/Prices!$B$27,0)</f>
        <v>415</v>
      </c>
      <c r="BX201" s="136">
        <f t="shared" si="199"/>
        <v>415</v>
      </c>
      <c r="BY201" s="135">
        <f>ROUND(cabinets_db!JI201/Prices!$B$27,0)</f>
        <v>431</v>
      </c>
      <c r="BZ201" s="136">
        <f t="shared" si="200"/>
        <v>431</v>
      </c>
      <c r="CA201" s="135">
        <f>ROUND(cabinets_db!JK201/Prices!$B$27,0)</f>
        <v>463</v>
      </c>
      <c r="CB201" s="136">
        <f t="shared" si="201"/>
        <v>463</v>
      </c>
      <c r="CC201" s="135">
        <f>ROUND(cabinets_db!JM201/Prices!$B$27,0)</f>
        <v>479</v>
      </c>
      <c r="CD201" s="136">
        <f t="shared" si="202"/>
        <v>479</v>
      </c>
      <c r="CE201" s="135">
        <f>ROUND(cabinets_db!JO201/Prices!$B$27,0)</f>
        <v>520</v>
      </c>
      <c r="CF201" s="136">
        <f t="shared" si="203"/>
        <v>520</v>
      </c>
      <c r="CG201" s="135">
        <f>ROUND(cabinets_db!JQ201/Prices!$B$27,0)</f>
        <v>552</v>
      </c>
      <c r="CH201" s="136">
        <f t="shared" si="204"/>
        <v>552</v>
      </c>
      <c r="CI201" s="135">
        <f>ROUND(cabinets_db!JS201/Prices!$B$27,0)</f>
        <v>664</v>
      </c>
      <c r="CJ201" s="136">
        <f t="shared" si="205"/>
        <v>664</v>
      </c>
      <c r="CK201" s="137"/>
      <c r="CL201" s="137"/>
      <c r="CM201" s="137"/>
      <c r="CN201" s="137"/>
      <c r="CO201" s="137"/>
      <c r="CP201" s="136">
        <f>ROUND(cabinets_db!LW201/Prices!$B$27,0)</f>
        <v>335</v>
      </c>
      <c r="CQ201" s="136">
        <f t="shared" si="278"/>
        <v>335</v>
      </c>
      <c r="CR201" s="136">
        <f>ROUND(cabinets_db!LY201/Prices!$B$27,0)</f>
        <v>383</v>
      </c>
      <c r="CS201" s="136">
        <f t="shared" si="206"/>
        <v>383</v>
      </c>
      <c r="CT201" s="136">
        <f>ROUND(cabinets_db!MA201/Prices!$B$27,0)</f>
        <v>399</v>
      </c>
      <c r="CU201" s="136">
        <f t="shared" si="207"/>
        <v>399</v>
      </c>
      <c r="CV201" s="136">
        <f>ROUND(cabinets_db!MC201/Prices!$B$27,0)</f>
        <v>432</v>
      </c>
      <c r="CW201" s="136">
        <f t="shared" si="208"/>
        <v>432</v>
      </c>
      <c r="CX201" s="136">
        <f>ROUND(cabinets_db!ME201/Prices!$B$27,0)</f>
        <v>448</v>
      </c>
      <c r="CY201" s="136">
        <f t="shared" si="209"/>
        <v>448</v>
      </c>
      <c r="CZ201" s="136">
        <f>ROUND(cabinets_db!MG201/Prices!$B$27,0)</f>
        <v>488</v>
      </c>
      <c r="DA201" s="136">
        <f t="shared" si="210"/>
        <v>488</v>
      </c>
      <c r="DB201" s="136">
        <f>ROUND(cabinets_db!MI201/Prices!$B$27,0)</f>
        <v>520</v>
      </c>
      <c r="DC201" s="136">
        <f t="shared" si="211"/>
        <v>520</v>
      </c>
      <c r="DD201" s="136">
        <f>ROUND(cabinets_db!MK201/Prices!$B$27,0)</f>
        <v>632</v>
      </c>
      <c r="DE201" s="138">
        <f t="shared" si="212"/>
        <v>632</v>
      </c>
      <c r="DK201" s="136">
        <f t="shared" si="213"/>
        <v>335</v>
      </c>
      <c r="DL201" s="136">
        <f t="shared" si="214"/>
        <v>335</v>
      </c>
      <c r="DM201" s="136">
        <f t="shared" si="215"/>
        <v>383</v>
      </c>
      <c r="DN201" s="136">
        <f t="shared" si="216"/>
        <v>383</v>
      </c>
      <c r="DO201" s="136">
        <f t="shared" si="217"/>
        <v>399</v>
      </c>
      <c r="DP201" s="136">
        <f t="shared" si="218"/>
        <v>399</v>
      </c>
      <c r="DQ201" s="136">
        <f t="shared" si="219"/>
        <v>432</v>
      </c>
      <c r="DR201" s="136">
        <f t="shared" si="220"/>
        <v>432</v>
      </c>
      <c r="DS201" s="136">
        <f t="shared" si="221"/>
        <v>448</v>
      </c>
      <c r="DT201" s="136">
        <f t="shared" si="222"/>
        <v>448</v>
      </c>
      <c r="DU201" s="136">
        <f t="shared" si="223"/>
        <v>488</v>
      </c>
      <c r="DV201" s="136">
        <f t="shared" si="224"/>
        <v>488</v>
      </c>
      <c r="DW201" s="136">
        <f t="shared" si="225"/>
        <v>520</v>
      </c>
      <c r="DX201" s="136">
        <f t="shared" si="226"/>
        <v>520</v>
      </c>
      <c r="DY201" s="136">
        <f t="shared" si="227"/>
        <v>632</v>
      </c>
      <c r="DZ201" s="138">
        <f t="shared" si="228"/>
        <v>632</v>
      </c>
      <c r="EP201" s="73">
        <f t="shared" si="287"/>
        <v>6.75</v>
      </c>
      <c r="EQ201" s="128">
        <v>6</v>
      </c>
      <c r="ER201" s="129">
        <v>20.5</v>
      </c>
      <c r="ES201" s="95">
        <v>27</v>
      </c>
      <c r="ET201" s="73">
        <f t="shared" si="294"/>
        <v>2.25</v>
      </c>
      <c r="EU201" s="130">
        <f t="shared" si="288"/>
        <v>6.75</v>
      </c>
      <c r="EV201" s="55"/>
      <c r="EW201" s="75">
        <v>4</v>
      </c>
      <c r="EY201" s="75">
        <v>20.5</v>
      </c>
      <c r="EZ201" s="77">
        <f>(EY201*1.2)*(Prices!$B$5/32)</f>
        <v>30.749999999999996</v>
      </c>
      <c r="FA201" s="82">
        <f>(EY201*1.3)*(Prices!$B$4/32)</f>
        <v>66.625</v>
      </c>
      <c r="FB201" s="82">
        <f>(EV201*Prices!$B$2)+(EW201*Prices!$B$3)</f>
        <v>16.2</v>
      </c>
      <c r="FC201" s="79">
        <f>EU201*Prices!$B$9</f>
        <v>40.5</v>
      </c>
      <c r="FD201" s="80">
        <f t="shared" si="232"/>
        <v>154.07499999999999</v>
      </c>
      <c r="FE201" s="80">
        <f>EU201*Prices!$B$10</f>
        <v>60.75</v>
      </c>
      <c r="FF201" s="80">
        <f t="shared" si="233"/>
        <v>174.32499999999999</v>
      </c>
      <c r="FG201" s="80">
        <f>EU201*Prices!$B$11</f>
        <v>67.5</v>
      </c>
      <c r="FH201" s="80">
        <f t="shared" si="234"/>
        <v>181.07499999999999</v>
      </c>
      <c r="FI201" s="80">
        <f>EU201*Prices!$B$12</f>
        <v>81</v>
      </c>
      <c r="FJ201" s="80">
        <f t="shared" si="235"/>
        <v>194.57499999999999</v>
      </c>
      <c r="FK201" s="80">
        <f>EU201*Prices!$B$13</f>
        <v>87.75</v>
      </c>
      <c r="FL201" s="80">
        <f t="shared" si="236"/>
        <v>201.32499999999999</v>
      </c>
      <c r="FM201" s="80">
        <f>EU201*Prices!$B$14</f>
        <v>104.625</v>
      </c>
      <c r="FN201" s="80">
        <f t="shared" si="237"/>
        <v>218.2</v>
      </c>
      <c r="FO201" s="80">
        <f>EU201*Prices!$B$15</f>
        <v>118.125</v>
      </c>
      <c r="FP201" s="80">
        <f t="shared" si="238"/>
        <v>231.7</v>
      </c>
      <c r="FQ201" s="80">
        <f>EU201*Prices!$B$16</f>
        <v>165.375</v>
      </c>
      <c r="FR201" s="80">
        <f t="shared" si="239"/>
        <v>278.95</v>
      </c>
      <c r="FS201" s="80">
        <f>EU201*Prices!$B$17</f>
        <v>0</v>
      </c>
      <c r="FT201" s="80"/>
      <c r="FU201" s="80"/>
      <c r="FV201" s="80"/>
      <c r="FW201" s="80"/>
      <c r="FX201" s="80"/>
      <c r="FY201" s="80"/>
      <c r="FZ201" s="80"/>
      <c r="GA201" s="80"/>
      <c r="GB201" s="80"/>
      <c r="GC201" s="80"/>
      <c r="GD201" s="80"/>
      <c r="GE201" s="80"/>
      <c r="GF201" s="80"/>
      <c r="GG201" s="80"/>
      <c r="GH201" s="80"/>
      <c r="GI201"/>
      <c r="GJ201"/>
      <c r="GK201"/>
      <c r="GL201"/>
      <c r="GM201"/>
      <c r="GN201"/>
      <c r="GO201"/>
      <c r="GP201" s="73">
        <f t="shared" si="289"/>
        <v>6.75</v>
      </c>
      <c r="GQ201" s="128">
        <v>6</v>
      </c>
      <c r="GR201" s="129">
        <v>20.5</v>
      </c>
      <c r="GS201" s="95">
        <v>27</v>
      </c>
      <c r="GT201" s="73">
        <f t="shared" si="295"/>
        <v>2.25</v>
      </c>
      <c r="GU201" s="130">
        <f t="shared" si="290"/>
        <v>6.75</v>
      </c>
      <c r="GW201" s="75">
        <v>4</v>
      </c>
      <c r="GX201" s="76"/>
      <c r="GY201" s="75">
        <v>20.5</v>
      </c>
      <c r="GZ201" s="77">
        <f>(GY201*1.2)*(Prices!$B$5/32)</f>
        <v>30.749999999999996</v>
      </c>
      <c r="HA201" s="82">
        <f>(GY201*1.3)*(Prices!$C$4/32)</f>
        <v>53.300000000000004</v>
      </c>
      <c r="HB201" s="82">
        <f>(GV201*Prices!$B$2)+(GW201*Prices!$B$3)</f>
        <v>16.2</v>
      </c>
      <c r="HC201" s="79">
        <f>GU201*Prices!$B$9</f>
        <v>40.5</v>
      </c>
      <c r="HD201" s="80">
        <f t="shared" si="243"/>
        <v>140.75</v>
      </c>
      <c r="HE201" s="80">
        <f>GU201*Prices!$B$10</f>
        <v>60.75</v>
      </c>
      <c r="HF201" s="80">
        <f t="shared" si="244"/>
        <v>161</v>
      </c>
      <c r="HG201" s="80">
        <f>GU201*Prices!$B$11</f>
        <v>67.5</v>
      </c>
      <c r="HH201" s="80">
        <f t="shared" si="245"/>
        <v>167.75</v>
      </c>
      <c r="HI201" s="80">
        <f>GU201*Prices!$B$12</f>
        <v>81</v>
      </c>
      <c r="HJ201" s="80">
        <f t="shared" si="246"/>
        <v>181.25</v>
      </c>
      <c r="HK201" s="80">
        <f>GU201*Prices!$B$13</f>
        <v>87.75</v>
      </c>
      <c r="HL201" s="80">
        <f t="shared" si="247"/>
        <v>188</v>
      </c>
      <c r="HM201" s="80">
        <f>GU201*Prices!$B$14</f>
        <v>104.625</v>
      </c>
      <c r="HN201" s="80">
        <f t="shared" si="248"/>
        <v>204.875</v>
      </c>
      <c r="HO201" s="80">
        <f>GU201*Prices!$B$15</f>
        <v>118.125</v>
      </c>
      <c r="HP201" s="80">
        <f t="shared" si="249"/>
        <v>218.375</v>
      </c>
      <c r="HQ201" s="80">
        <f>GU201*Prices!$B$16</f>
        <v>165.375</v>
      </c>
      <c r="HR201" s="80">
        <f t="shared" si="250"/>
        <v>265.625</v>
      </c>
      <c r="HS201" s="80">
        <f>GU201*Prices!$B$17</f>
        <v>0</v>
      </c>
      <c r="HT201" s="80"/>
      <c r="HU201" s="80"/>
      <c r="HV201" s="80"/>
      <c r="HW201" s="80"/>
      <c r="HX201" s="80"/>
      <c r="HY201" s="80"/>
      <c r="HZ201" s="80"/>
      <c r="IA201" s="80"/>
      <c r="IB201" s="80"/>
      <c r="IC201" s="80"/>
      <c r="ID201" s="80"/>
      <c r="IE201" s="80"/>
      <c r="IF201" s="80"/>
      <c r="IG201" s="80"/>
      <c r="IH201" s="80"/>
      <c r="II201"/>
      <c r="IJ201"/>
      <c r="IK201"/>
      <c r="IL201"/>
      <c r="IM201"/>
      <c r="IN201"/>
      <c r="IO201"/>
      <c r="IP201"/>
      <c r="IQ201" s="73">
        <f t="shared" si="291"/>
        <v>6.75</v>
      </c>
      <c r="IR201" s="128">
        <v>6</v>
      </c>
      <c r="IS201" s="129">
        <v>20.5</v>
      </c>
      <c r="IT201" s="95">
        <v>27</v>
      </c>
      <c r="IU201" s="73">
        <f t="shared" si="296"/>
        <v>2.25</v>
      </c>
      <c r="IV201" s="130">
        <f t="shared" si="292"/>
        <v>6.75</v>
      </c>
      <c r="IX201" s="75">
        <v>4</v>
      </c>
      <c r="IY201" s="76"/>
      <c r="IZ201" s="75">
        <v>20.5</v>
      </c>
      <c r="JA201" s="77">
        <f>(IZ201*1.2)*(Prices!$B$5/32)</f>
        <v>30.749999999999996</v>
      </c>
      <c r="JB201" s="82">
        <f>(IZ201*1.3)*(Prices!$B$4/32)</f>
        <v>66.625</v>
      </c>
      <c r="JC201" s="82">
        <f>(IW201*Prices!$B$2)+(IX201*Prices!$B$3)</f>
        <v>16.2</v>
      </c>
      <c r="JD201" s="79">
        <f>IV201*Prices!$B$9</f>
        <v>40.5</v>
      </c>
      <c r="JE201" s="80">
        <f t="shared" si="254"/>
        <v>154.07499999999999</v>
      </c>
      <c r="JF201" s="80">
        <f>IV201*Prices!$B$10</f>
        <v>60.75</v>
      </c>
      <c r="JG201" s="80">
        <f t="shared" si="255"/>
        <v>174.32499999999999</v>
      </c>
      <c r="JH201" s="80">
        <f>IV201*Prices!$B$11</f>
        <v>67.5</v>
      </c>
      <c r="JI201" s="80">
        <f t="shared" si="256"/>
        <v>181.07499999999999</v>
      </c>
      <c r="JJ201" s="80">
        <f>IV201*Prices!$B$12</f>
        <v>81</v>
      </c>
      <c r="JK201" s="80">
        <f t="shared" si="257"/>
        <v>194.57499999999999</v>
      </c>
      <c r="JL201" s="80">
        <f>IV201*Prices!$B$13</f>
        <v>87.75</v>
      </c>
      <c r="JM201" s="80">
        <f t="shared" si="258"/>
        <v>201.32499999999999</v>
      </c>
      <c r="JN201" s="80">
        <f>IV201*Prices!$B$14</f>
        <v>104.625</v>
      </c>
      <c r="JO201" s="80">
        <f t="shared" si="259"/>
        <v>218.2</v>
      </c>
      <c r="JP201" s="80">
        <f>IV201*Prices!$B$15</f>
        <v>118.125</v>
      </c>
      <c r="JQ201" s="80">
        <f t="shared" si="260"/>
        <v>231.7</v>
      </c>
      <c r="JR201" s="80">
        <f>IV201*Prices!$B$16</f>
        <v>165.375</v>
      </c>
      <c r="JS201" s="80">
        <f t="shared" si="261"/>
        <v>278.95</v>
      </c>
      <c r="JT201" s="80">
        <f>IV201*Prices!$B$17</f>
        <v>0</v>
      </c>
      <c r="JU201" s="80"/>
      <c r="JV201" s="80"/>
      <c r="JW201" s="80"/>
      <c r="JX201" s="80"/>
      <c r="JY201" s="80"/>
      <c r="JZ201" s="80"/>
      <c r="KA201" s="80"/>
      <c r="KB201" s="80"/>
      <c r="KC201" s="80"/>
      <c r="KD201" s="80"/>
      <c r="KE201" s="80"/>
      <c r="KF201" s="80"/>
      <c r="KG201" s="80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 s="197">
        <v>0</v>
      </c>
      <c r="LB201" s="200">
        <v>0</v>
      </c>
      <c r="LC201" s="82">
        <f>(44+(cabinets_db!IR201*2-2))*0.58</f>
        <v>31.319999999999997</v>
      </c>
      <c r="LD201" s="82">
        <f>(44+(cabinets_db!IR201*2-2))*0.77</f>
        <v>41.58</v>
      </c>
      <c r="LE201" s="82">
        <f>3*(cabinets_db!IR201*22/144)</f>
        <v>2.75</v>
      </c>
      <c r="LF201" s="82">
        <f t="shared" si="262"/>
        <v>28.569999999999997</v>
      </c>
      <c r="LG201" s="80">
        <f t="shared" si="263"/>
        <v>38.83</v>
      </c>
      <c r="LH201" s="234">
        <f t="shared" si="264"/>
        <v>0</v>
      </c>
      <c r="LI201" s="73">
        <f>cabinets_db!LL201*36/144</f>
        <v>6.75</v>
      </c>
      <c r="LJ201" s="128">
        <v>6</v>
      </c>
      <c r="LK201" s="129">
        <v>20.5</v>
      </c>
      <c r="LL201" s="95">
        <v>27</v>
      </c>
      <c r="LM201" s="73">
        <f t="shared" si="297"/>
        <v>2.25</v>
      </c>
      <c r="LN201" s="130">
        <f t="shared" si="293"/>
        <v>6.75</v>
      </c>
      <c r="LP201" s="75">
        <v>4</v>
      </c>
      <c r="LQ201" s="76"/>
      <c r="LR201" s="75">
        <v>20.5</v>
      </c>
      <c r="LS201" s="77">
        <f>(LR201*1.2)*(Prices!$B$5/32)</f>
        <v>30.749999999999996</v>
      </c>
      <c r="LT201" s="82">
        <f>(LR201*1.3)*(Prices!$C$4/32)</f>
        <v>53.300000000000004</v>
      </c>
      <c r="LU201" s="82">
        <f>(LO201*Prices!$B$2)+(LP201*Prices!$B$3)</f>
        <v>16.2</v>
      </c>
      <c r="LV201" s="79">
        <f>LN201*Prices!$B$9</f>
        <v>40.5</v>
      </c>
      <c r="LW201" s="80">
        <f t="shared" si="267"/>
        <v>140.75</v>
      </c>
      <c r="LX201" s="80">
        <f>LN201*Prices!$B$10</f>
        <v>60.75</v>
      </c>
      <c r="LY201" s="80">
        <f t="shared" si="268"/>
        <v>161</v>
      </c>
      <c r="LZ201" s="80">
        <f>LN201*Prices!$B$11</f>
        <v>67.5</v>
      </c>
      <c r="MA201" s="80">
        <f t="shared" si="269"/>
        <v>167.75</v>
      </c>
      <c r="MB201" s="80">
        <f>LN201*Prices!$B$12</f>
        <v>81</v>
      </c>
      <c r="MC201" s="80">
        <f t="shared" si="270"/>
        <v>181.25</v>
      </c>
      <c r="MD201" s="80">
        <f>LN201*Prices!$B$13</f>
        <v>87.75</v>
      </c>
      <c r="ME201" s="80">
        <f t="shared" si="271"/>
        <v>188</v>
      </c>
      <c r="MF201" s="80">
        <f>LN201*Prices!$B$14</f>
        <v>104.625</v>
      </c>
      <c r="MG201" s="80">
        <f t="shared" si="272"/>
        <v>204.875</v>
      </c>
      <c r="MH201" s="80">
        <f>LN201*Prices!$B$15</f>
        <v>118.125</v>
      </c>
      <c r="MI201" s="80">
        <f t="shared" si="273"/>
        <v>218.375</v>
      </c>
      <c r="MJ201" s="80">
        <f>LN201*Prices!$B$16</f>
        <v>165.375</v>
      </c>
      <c r="MK201" s="80">
        <f t="shared" si="274"/>
        <v>265.625</v>
      </c>
      <c r="ML201" s="80">
        <f>LN201*Prices!$B$17</f>
        <v>0</v>
      </c>
      <c r="MM201" s="80"/>
      <c r="MN201" s="80"/>
      <c r="MO201" s="80"/>
      <c r="MP201" s="80"/>
      <c r="MQ201" s="80"/>
      <c r="MR201" s="80"/>
      <c r="MS201" s="80"/>
      <c r="MT201" s="80"/>
      <c r="MU201" s="80"/>
      <c r="MV201" s="80"/>
      <c r="MW201" s="80"/>
      <c r="MX201" s="80"/>
      <c r="MY201" s="80"/>
      <c r="MZ201" s="80"/>
      <c r="NA201" s="80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</row>
    <row r="202" spans="1:449" ht="18" customHeight="1" x14ac:dyDescent="0.25">
      <c r="A202" s="131" t="s">
        <v>316</v>
      </c>
      <c r="B202" s="132" t="s">
        <v>268</v>
      </c>
      <c r="C202" s="133" t="str">
        <f t="shared" si="275"/>
        <v>Wall &amp; Tall Cab: 2 Doors - 36"H (Doors 37 1/2") (28" to 30")</v>
      </c>
      <c r="D202" s="70" t="s">
        <v>314</v>
      </c>
      <c r="E202" s="134" t="s">
        <v>109</v>
      </c>
      <c r="F202" s="322" t="s">
        <v>316</v>
      </c>
      <c r="G202" s="320">
        <f>ROUND(cabinets_db!FD202/Prices!$B$27,0)</f>
        <v>395</v>
      </c>
      <c r="H202" s="136">
        <f t="shared" si="276"/>
        <v>395</v>
      </c>
      <c r="I202" s="135">
        <f>ROUND(cabinets_db!FF202/Prices!$B$27,0)</f>
        <v>448</v>
      </c>
      <c r="J202" s="136">
        <f t="shared" si="168"/>
        <v>448</v>
      </c>
      <c r="K202" s="135">
        <f>ROUND(cabinets_db!FH202/Prices!$B$27,0)</f>
        <v>466</v>
      </c>
      <c r="L202" s="136">
        <f t="shared" si="169"/>
        <v>466</v>
      </c>
      <c r="M202" s="135">
        <f>ROUND(cabinets_db!FJ202/Prices!$B$27,0)</f>
        <v>502</v>
      </c>
      <c r="N202" s="136">
        <f t="shared" si="170"/>
        <v>502</v>
      </c>
      <c r="O202" s="135">
        <f>ROUND(cabinets_db!FL202/Prices!$B$27,0)</f>
        <v>520</v>
      </c>
      <c r="P202" s="136">
        <f t="shared" si="171"/>
        <v>520</v>
      </c>
      <c r="Q202" s="135">
        <f>ROUND(cabinets_db!FN202/Prices!$B$27,0)</f>
        <v>564</v>
      </c>
      <c r="R202" s="136">
        <f t="shared" si="172"/>
        <v>564</v>
      </c>
      <c r="S202" s="135">
        <f>ROUND(cabinets_db!FP202/Prices!$B$27,0)</f>
        <v>600</v>
      </c>
      <c r="T202" s="136">
        <f t="shared" si="173"/>
        <v>600</v>
      </c>
      <c r="U202" s="135">
        <f>ROUND(cabinets_db!FR202/Prices!$B$27,0)</f>
        <v>725</v>
      </c>
      <c r="V202" s="136">
        <f t="shared" si="174"/>
        <v>725</v>
      </c>
      <c r="W202" s="137"/>
      <c r="X202" s="137"/>
      <c r="Y202" s="137"/>
      <c r="Z202" s="137"/>
      <c r="AA202" s="137"/>
      <c r="AB202" s="136">
        <f>ROUND(cabinets_db!HD202/Prices!$B$27,0)</f>
        <v>360</v>
      </c>
      <c r="AC202" s="136">
        <f t="shared" si="175"/>
        <v>360</v>
      </c>
      <c r="AD202" s="136">
        <f>ROUND(cabinets_db!HF202/Prices!$B$27,0)</f>
        <v>414</v>
      </c>
      <c r="AE202" s="136">
        <f t="shared" si="176"/>
        <v>414</v>
      </c>
      <c r="AF202" s="136">
        <f>ROUND(cabinets_db!HH202/Prices!$B$27,0)</f>
        <v>432</v>
      </c>
      <c r="AG202" s="136">
        <f t="shared" si="177"/>
        <v>432</v>
      </c>
      <c r="AH202" s="136">
        <f>ROUND(cabinets_db!HJ202/Prices!$B$27,0)</f>
        <v>468</v>
      </c>
      <c r="AI202" s="136">
        <f t="shared" si="178"/>
        <v>468</v>
      </c>
      <c r="AJ202" s="136">
        <f>ROUND(cabinets_db!HL202/Prices!$B$27,0)</f>
        <v>485</v>
      </c>
      <c r="AK202" s="136">
        <f t="shared" si="179"/>
        <v>485</v>
      </c>
      <c r="AL202" s="136">
        <f>ROUND(cabinets_db!HN202/Prices!$B$27,0)</f>
        <v>530</v>
      </c>
      <c r="AM202" s="136">
        <f t="shared" si="180"/>
        <v>530</v>
      </c>
      <c r="AN202" s="136">
        <f>ROUND(cabinets_db!HP202/Prices!$B$27,0)</f>
        <v>566</v>
      </c>
      <c r="AO202" s="136">
        <f t="shared" si="181"/>
        <v>566</v>
      </c>
      <c r="AP202" s="136">
        <f>ROUND(cabinets_db!HR202/Prices!$B$27,0)</f>
        <v>691</v>
      </c>
      <c r="AQ202" s="138">
        <f t="shared" si="182"/>
        <v>691</v>
      </c>
      <c r="AW202" s="136">
        <f t="shared" si="183"/>
        <v>360</v>
      </c>
      <c r="AX202" s="136">
        <f t="shared" si="184"/>
        <v>360</v>
      </c>
      <c r="AY202" s="136">
        <f t="shared" si="185"/>
        <v>414</v>
      </c>
      <c r="AZ202" s="136">
        <f t="shared" si="186"/>
        <v>414</v>
      </c>
      <c r="BA202" s="136">
        <f t="shared" si="187"/>
        <v>432</v>
      </c>
      <c r="BB202" s="136">
        <f t="shared" si="188"/>
        <v>432</v>
      </c>
      <c r="BC202" s="136">
        <f t="shared" si="189"/>
        <v>468</v>
      </c>
      <c r="BD202" s="136">
        <f t="shared" si="190"/>
        <v>468</v>
      </c>
      <c r="BE202" s="136">
        <f t="shared" si="191"/>
        <v>485</v>
      </c>
      <c r="BF202" s="136">
        <f t="shared" si="192"/>
        <v>485</v>
      </c>
      <c r="BG202" s="136">
        <f t="shared" si="193"/>
        <v>530</v>
      </c>
      <c r="BH202" s="136">
        <f t="shared" si="194"/>
        <v>530</v>
      </c>
      <c r="BI202" s="136">
        <f t="shared" si="195"/>
        <v>566</v>
      </c>
      <c r="BJ202" s="136">
        <f t="shared" si="196"/>
        <v>566</v>
      </c>
      <c r="BK202" s="136">
        <f t="shared" si="197"/>
        <v>691</v>
      </c>
      <c r="BL202" s="138">
        <f t="shared" si="198"/>
        <v>691</v>
      </c>
      <c r="BU202" s="135">
        <f>ROUND(cabinets_db!JE202/Prices!$B$27,0)</f>
        <v>395</v>
      </c>
      <c r="BV202" s="136">
        <f t="shared" si="277"/>
        <v>395</v>
      </c>
      <c r="BW202" s="135">
        <f>ROUND(cabinets_db!JG202/Prices!$B$27,0)</f>
        <v>448</v>
      </c>
      <c r="BX202" s="136">
        <f t="shared" si="199"/>
        <v>448</v>
      </c>
      <c r="BY202" s="135">
        <f>ROUND(cabinets_db!JI202/Prices!$B$27,0)</f>
        <v>466</v>
      </c>
      <c r="BZ202" s="136">
        <f t="shared" si="200"/>
        <v>466</v>
      </c>
      <c r="CA202" s="135">
        <f>ROUND(cabinets_db!JK202/Prices!$B$27,0)</f>
        <v>502</v>
      </c>
      <c r="CB202" s="136">
        <f t="shared" si="201"/>
        <v>502</v>
      </c>
      <c r="CC202" s="135">
        <f>ROUND(cabinets_db!JM202/Prices!$B$27,0)</f>
        <v>520</v>
      </c>
      <c r="CD202" s="136">
        <f t="shared" si="202"/>
        <v>520</v>
      </c>
      <c r="CE202" s="135">
        <f>ROUND(cabinets_db!JO202/Prices!$B$27,0)</f>
        <v>564</v>
      </c>
      <c r="CF202" s="136">
        <f t="shared" si="203"/>
        <v>564</v>
      </c>
      <c r="CG202" s="135">
        <f>ROUND(cabinets_db!JQ202/Prices!$B$27,0)</f>
        <v>600</v>
      </c>
      <c r="CH202" s="136">
        <f t="shared" si="204"/>
        <v>600</v>
      </c>
      <c r="CI202" s="135">
        <f>ROUND(cabinets_db!JS202/Prices!$B$27,0)</f>
        <v>725</v>
      </c>
      <c r="CJ202" s="136">
        <f t="shared" si="205"/>
        <v>725</v>
      </c>
      <c r="CK202" s="137"/>
      <c r="CL202" s="137"/>
      <c r="CM202" s="137"/>
      <c r="CN202" s="137"/>
      <c r="CO202" s="137"/>
      <c r="CP202" s="136">
        <f>ROUND(cabinets_db!LW202/Prices!$B$27,0)</f>
        <v>360</v>
      </c>
      <c r="CQ202" s="136">
        <f t="shared" si="278"/>
        <v>360</v>
      </c>
      <c r="CR202" s="136">
        <f>ROUND(cabinets_db!LY202/Prices!$B$27,0)</f>
        <v>414</v>
      </c>
      <c r="CS202" s="136">
        <f t="shared" si="206"/>
        <v>414</v>
      </c>
      <c r="CT202" s="136">
        <f>ROUND(cabinets_db!MA202/Prices!$B$27,0)</f>
        <v>432</v>
      </c>
      <c r="CU202" s="136">
        <f t="shared" si="207"/>
        <v>432</v>
      </c>
      <c r="CV202" s="136">
        <f>ROUND(cabinets_db!MC202/Prices!$B$27,0)</f>
        <v>468</v>
      </c>
      <c r="CW202" s="136">
        <f t="shared" si="208"/>
        <v>468</v>
      </c>
      <c r="CX202" s="136">
        <f>ROUND(cabinets_db!ME202/Prices!$B$27,0)</f>
        <v>485</v>
      </c>
      <c r="CY202" s="136">
        <f t="shared" si="209"/>
        <v>485</v>
      </c>
      <c r="CZ202" s="136">
        <f>ROUND(cabinets_db!MG202/Prices!$B$27,0)</f>
        <v>530</v>
      </c>
      <c r="DA202" s="136">
        <f t="shared" si="210"/>
        <v>530</v>
      </c>
      <c r="DB202" s="136">
        <f>ROUND(cabinets_db!MI202/Prices!$B$27,0)</f>
        <v>566</v>
      </c>
      <c r="DC202" s="136">
        <f t="shared" si="211"/>
        <v>566</v>
      </c>
      <c r="DD202" s="136">
        <f>ROUND(cabinets_db!MK202/Prices!$B$27,0)</f>
        <v>691</v>
      </c>
      <c r="DE202" s="138">
        <f t="shared" si="212"/>
        <v>691</v>
      </c>
      <c r="DK202" s="136">
        <f t="shared" si="213"/>
        <v>360</v>
      </c>
      <c r="DL202" s="136">
        <f t="shared" si="214"/>
        <v>360</v>
      </c>
      <c r="DM202" s="136">
        <f t="shared" si="215"/>
        <v>414</v>
      </c>
      <c r="DN202" s="136">
        <f t="shared" si="216"/>
        <v>414</v>
      </c>
      <c r="DO202" s="136">
        <f t="shared" si="217"/>
        <v>432</v>
      </c>
      <c r="DP202" s="136">
        <f t="shared" si="218"/>
        <v>432</v>
      </c>
      <c r="DQ202" s="136">
        <f t="shared" si="219"/>
        <v>468</v>
      </c>
      <c r="DR202" s="136">
        <f t="shared" si="220"/>
        <v>468</v>
      </c>
      <c r="DS202" s="136">
        <f t="shared" si="221"/>
        <v>485</v>
      </c>
      <c r="DT202" s="136">
        <f t="shared" si="222"/>
        <v>485</v>
      </c>
      <c r="DU202" s="136">
        <f t="shared" si="223"/>
        <v>530</v>
      </c>
      <c r="DV202" s="136">
        <f t="shared" si="224"/>
        <v>530</v>
      </c>
      <c r="DW202" s="136">
        <f t="shared" si="225"/>
        <v>566</v>
      </c>
      <c r="DX202" s="136">
        <f t="shared" si="226"/>
        <v>566</v>
      </c>
      <c r="DY202" s="136">
        <f t="shared" si="227"/>
        <v>691</v>
      </c>
      <c r="DZ202" s="138">
        <f t="shared" si="228"/>
        <v>691</v>
      </c>
      <c r="EP202" s="73">
        <f t="shared" si="287"/>
        <v>7.5</v>
      </c>
      <c r="EQ202" s="128">
        <v>6</v>
      </c>
      <c r="ER202" s="129">
        <v>22</v>
      </c>
      <c r="ES202" s="95">
        <v>30</v>
      </c>
      <c r="ET202" s="73">
        <f t="shared" si="294"/>
        <v>2.5</v>
      </c>
      <c r="EU202" s="130">
        <f t="shared" si="288"/>
        <v>7.5</v>
      </c>
      <c r="EV202" s="55"/>
      <c r="EW202" s="75">
        <v>4</v>
      </c>
      <c r="EY202" s="75">
        <v>22</v>
      </c>
      <c r="EZ202" s="77">
        <f>(EY202*1.2)*(Prices!$B$5/32)</f>
        <v>33</v>
      </c>
      <c r="FA202" s="82">
        <f>(EY202*1.3)*(Prices!$B$4/32)</f>
        <v>71.5</v>
      </c>
      <c r="FB202" s="82">
        <f>(EV202*Prices!$B$2)+(EW202*Prices!$B$3)</f>
        <v>16.2</v>
      </c>
      <c r="FC202" s="79">
        <f>EU202*Prices!$B$9</f>
        <v>45</v>
      </c>
      <c r="FD202" s="80">
        <f t="shared" si="232"/>
        <v>165.7</v>
      </c>
      <c r="FE202" s="80">
        <f>EU202*Prices!$B$10</f>
        <v>67.5</v>
      </c>
      <c r="FF202" s="80">
        <f t="shared" si="233"/>
        <v>188.2</v>
      </c>
      <c r="FG202" s="80">
        <f>EU202*Prices!$B$11</f>
        <v>75</v>
      </c>
      <c r="FH202" s="80">
        <f t="shared" si="234"/>
        <v>195.7</v>
      </c>
      <c r="FI202" s="80">
        <f>EU202*Prices!$B$12</f>
        <v>90</v>
      </c>
      <c r="FJ202" s="80">
        <f t="shared" si="235"/>
        <v>210.7</v>
      </c>
      <c r="FK202" s="80">
        <f>EU202*Prices!$B$13</f>
        <v>97.5</v>
      </c>
      <c r="FL202" s="80">
        <f t="shared" si="236"/>
        <v>218.2</v>
      </c>
      <c r="FM202" s="80">
        <f>EU202*Prices!$B$14</f>
        <v>116.25</v>
      </c>
      <c r="FN202" s="80">
        <f t="shared" si="237"/>
        <v>236.95</v>
      </c>
      <c r="FO202" s="80">
        <f>EU202*Prices!$B$15</f>
        <v>131.25</v>
      </c>
      <c r="FP202" s="80">
        <f t="shared" si="238"/>
        <v>251.95</v>
      </c>
      <c r="FQ202" s="80">
        <f>EU202*Prices!$B$16</f>
        <v>183.75</v>
      </c>
      <c r="FR202" s="80">
        <f t="shared" si="239"/>
        <v>304.45</v>
      </c>
      <c r="FS202" s="80">
        <f>EU202*Prices!$B$17</f>
        <v>0</v>
      </c>
      <c r="FT202" s="80"/>
      <c r="FU202" s="80"/>
      <c r="FV202" s="80"/>
      <c r="FW202" s="80"/>
      <c r="FX202" s="80"/>
      <c r="FY202" s="80"/>
      <c r="FZ202" s="80"/>
      <c r="GA202" s="80"/>
      <c r="GB202" s="80"/>
      <c r="GC202" s="80"/>
      <c r="GD202" s="80"/>
      <c r="GE202" s="80"/>
      <c r="GF202" s="80"/>
      <c r="GG202" s="80"/>
      <c r="GH202" s="80"/>
      <c r="GI202"/>
      <c r="GJ202"/>
      <c r="GK202"/>
      <c r="GL202"/>
      <c r="GM202"/>
      <c r="GN202"/>
      <c r="GO202"/>
      <c r="GP202" s="73">
        <f t="shared" si="289"/>
        <v>7.5</v>
      </c>
      <c r="GQ202" s="128">
        <v>6</v>
      </c>
      <c r="GR202" s="129">
        <v>22</v>
      </c>
      <c r="GS202" s="95">
        <v>30</v>
      </c>
      <c r="GT202" s="73">
        <f t="shared" si="295"/>
        <v>2.5</v>
      </c>
      <c r="GU202" s="130">
        <f t="shared" si="290"/>
        <v>7.5</v>
      </c>
      <c r="GW202" s="75">
        <v>4</v>
      </c>
      <c r="GX202" s="76"/>
      <c r="GY202" s="75">
        <v>22</v>
      </c>
      <c r="GZ202" s="77">
        <f>(GY202*1.2)*(Prices!$B$5/32)</f>
        <v>33</v>
      </c>
      <c r="HA202" s="82">
        <f>(GY202*1.3)*(Prices!$C$4/32)</f>
        <v>57.2</v>
      </c>
      <c r="HB202" s="82">
        <f>(GV202*Prices!$B$2)+(GW202*Prices!$B$3)</f>
        <v>16.2</v>
      </c>
      <c r="HC202" s="79">
        <f>GU202*Prices!$B$9</f>
        <v>45</v>
      </c>
      <c r="HD202" s="80">
        <f t="shared" si="243"/>
        <v>151.4</v>
      </c>
      <c r="HE202" s="80">
        <f>GU202*Prices!$B$10</f>
        <v>67.5</v>
      </c>
      <c r="HF202" s="80">
        <f t="shared" si="244"/>
        <v>173.9</v>
      </c>
      <c r="HG202" s="80">
        <f>GU202*Prices!$B$11</f>
        <v>75</v>
      </c>
      <c r="HH202" s="80">
        <f t="shared" si="245"/>
        <v>181.4</v>
      </c>
      <c r="HI202" s="80">
        <f>GU202*Prices!$B$12</f>
        <v>90</v>
      </c>
      <c r="HJ202" s="80">
        <f t="shared" si="246"/>
        <v>196.4</v>
      </c>
      <c r="HK202" s="80">
        <f>GU202*Prices!$B$13</f>
        <v>97.5</v>
      </c>
      <c r="HL202" s="80">
        <f t="shared" si="247"/>
        <v>203.9</v>
      </c>
      <c r="HM202" s="80">
        <f>GU202*Prices!$B$14</f>
        <v>116.25</v>
      </c>
      <c r="HN202" s="80">
        <f t="shared" si="248"/>
        <v>222.64999999999998</v>
      </c>
      <c r="HO202" s="80">
        <f>GU202*Prices!$B$15</f>
        <v>131.25</v>
      </c>
      <c r="HP202" s="80">
        <f t="shared" si="249"/>
        <v>237.64999999999998</v>
      </c>
      <c r="HQ202" s="80">
        <f>GU202*Prices!$B$16</f>
        <v>183.75</v>
      </c>
      <c r="HR202" s="80">
        <f t="shared" si="250"/>
        <v>290.14999999999998</v>
      </c>
      <c r="HS202" s="80">
        <f>GU202*Prices!$B$17</f>
        <v>0</v>
      </c>
      <c r="HT202" s="80"/>
      <c r="HU202" s="80"/>
      <c r="HV202" s="80"/>
      <c r="HW202" s="80"/>
      <c r="HX202" s="80"/>
      <c r="HY202" s="80"/>
      <c r="HZ202" s="80"/>
      <c r="IA202" s="80"/>
      <c r="IB202" s="80"/>
      <c r="IC202" s="80"/>
      <c r="ID202" s="80"/>
      <c r="IE202" s="80"/>
      <c r="IF202" s="80"/>
      <c r="IG202" s="80"/>
      <c r="IH202" s="80"/>
      <c r="II202"/>
      <c r="IJ202"/>
      <c r="IK202"/>
      <c r="IL202"/>
      <c r="IM202"/>
      <c r="IN202"/>
      <c r="IO202"/>
      <c r="IP202"/>
      <c r="IQ202" s="73">
        <f t="shared" si="291"/>
        <v>7.5</v>
      </c>
      <c r="IR202" s="128">
        <v>6</v>
      </c>
      <c r="IS202" s="129">
        <v>22</v>
      </c>
      <c r="IT202" s="95">
        <v>30</v>
      </c>
      <c r="IU202" s="73">
        <f t="shared" si="296"/>
        <v>2.5</v>
      </c>
      <c r="IV202" s="130">
        <f t="shared" si="292"/>
        <v>7.5</v>
      </c>
      <c r="IX202" s="75">
        <v>4</v>
      </c>
      <c r="IY202" s="76"/>
      <c r="IZ202" s="75">
        <v>22</v>
      </c>
      <c r="JA202" s="77">
        <f>(IZ202*1.2)*(Prices!$B$5/32)</f>
        <v>33</v>
      </c>
      <c r="JB202" s="82">
        <f>(IZ202*1.3)*(Prices!$B$4/32)</f>
        <v>71.5</v>
      </c>
      <c r="JC202" s="82">
        <f>(IW202*Prices!$B$2)+(IX202*Prices!$B$3)</f>
        <v>16.2</v>
      </c>
      <c r="JD202" s="79">
        <f>IV202*Prices!$B$9</f>
        <v>45</v>
      </c>
      <c r="JE202" s="80">
        <f t="shared" si="254"/>
        <v>165.7</v>
      </c>
      <c r="JF202" s="80">
        <f>IV202*Prices!$B$10</f>
        <v>67.5</v>
      </c>
      <c r="JG202" s="80">
        <f t="shared" si="255"/>
        <v>188.2</v>
      </c>
      <c r="JH202" s="80">
        <f>IV202*Prices!$B$11</f>
        <v>75</v>
      </c>
      <c r="JI202" s="80">
        <f t="shared" si="256"/>
        <v>195.7</v>
      </c>
      <c r="JJ202" s="80">
        <f>IV202*Prices!$B$12</f>
        <v>90</v>
      </c>
      <c r="JK202" s="80">
        <f t="shared" si="257"/>
        <v>210.7</v>
      </c>
      <c r="JL202" s="80">
        <f>IV202*Prices!$B$13</f>
        <v>97.5</v>
      </c>
      <c r="JM202" s="80">
        <f t="shared" si="258"/>
        <v>218.2</v>
      </c>
      <c r="JN202" s="80">
        <f>IV202*Prices!$B$14</f>
        <v>116.25</v>
      </c>
      <c r="JO202" s="80">
        <f t="shared" si="259"/>
        <v>236.95</v>
      </c>
      <c r="JP202" s="80">
        <f>IV202*Prices!$B$15</f>
        <v>131.25</v>
      </c>
      <c r="JQ202" s="80">
        <f t="shared" si="260"/>
        <v>251.95</v>
      </c>
      <c r="JR202" s="80">
        <f>IV202*Prices!$B$16</f>
        <v>183.75</v>
      </c>
      <c r="JS202" s="80">
        <f t="shared" si="261"/>
        <v>304.45</v>
      </c>
      <c r="JT202" s="80">
        <f>IV202*Prices!$B$17</f>
        <v>0</v>
      </c>
      <c r="JU202" s="80"/>
      <c r="JV202" s="80"/>
      <c r="JW202" s="80"/>
      <c r="JX202" s="80"/>
      <c r="JY202" s="80"/>
      <c r="JZ202" s="80"/>
      <c r="KA202" s="80"/>
      <c r="KB202" s="80"/>
      <c r="KC202" s="80"/>
      <c r="KD202" s="80"/>
      <c r="KE202" s="80"/>
      <c r="KF202" s="80"/>
      <c r="KG202" s="80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 s="197">
        <v>0</v>
      </c>
      <c r="LB202" s="200">
        <v>0</v>
      </c>
      <c r="LC202" s="82">
        <f>(44+(cabinets_db!IR202*2-2))*0.58</f>
        <v>31.319999999999997</v>
      </c>
      <c r="LD202" s="82">
        <f>(44+(cabinets_db!IR202*2-2))*0.77</f>
        <v>41.58</v>
      </c>
      <c r="LE202" s="82">
        <f>3*(cabinets_db!IR202*22/144)</f>
        <v>2.75</v>
      </c>
      <c r="LF202" s="82">
        <f t="shared" si="262"/>
        <v>28.569999999999997</v>
      </c>
      <c r="LG202" s="80">
        <f t="shared" si="263"/>
        <v>38.83</v>
      </c>
      <c r="LH202" s="234">
        <f t="shared" si="264"/>
        <v>0</v>
      </c>
      <c r="LI202" s="73">
        <f>cabinets_db!LL202*36/144</f>
        <v>7.5</v>
      </c>
      <c r="LJ202" s="128">
        <v>6</v>
      </c>
      <c r="LK202" s="129">
        <v>22</v>
      </c>
      <c r="LL202" s="95">
        <v>30</v>
      </c>
      <c r="LM202" s="73">
        <f t="shared" si="297"/>
        <v>2.5</v>
      </c>
      <c r="LN202" s="130">
        <f t="shared" si="293"/>
        <v>7.5</v>
      </c>
      <c r="LP202" s="75">
        <v>4</v>
      </c>
      <c r="LQ202" s="76"/>
      <c r="LR202" s="75">
        <v>22</v>
      </c>
      <c r="LS202" s="77">
        <f>(LR202*1.2)*(Prices!$B$5/32)</f>
        <v>33</v>
      </c>
      <c r="LT202" s="82">
        <f>(LR202*1.3)*(Prices!$C$4/32)</f>
        <v>57.2</v>
      </c>
      <c r="LU202" s="82">
        <f>(LO202*Prices!$B$2)+(LP202*Prices!$B$3)</f>
        <v>16.2</v>
      </c>
      <c r="LV202" s="79">
        <f>LN202*Prices!$B$9</f>
        <v>45</v>
      </c>
      <c r="LW202" s="80">
        <f t="shared" si="267"/>
        <v>151.4</v>
      </c>
      <c r="LX202" s="80">
        <f>LN202*Prices!$B$10</f>
        <v>67.5</v>
      </c>
      <c r="LY202" s="80">
        <f t="shared" si="268"/>
        <v>173.9</v>
      </c>
      <c r="LZ202" s="80">
        <f>LN202*Prices!$B$11</f>
        <v>75</v>
      </c>
      <c r="MA202" s="80">
        <f t="shared" si="269"/>
        <v>181.4</v>
      </c>
      <c r="MB202" s="80">
        <f>LN202*Prices!$B$12</f>
        <v>90</v>
      </c>
      <c r="MC202" s="80">
        <f t="shared" si="270"/>
        <v>196.4</v>
      </c>
      <c r="MD202" s="80">
        <f>LN202*Prices!$B$13</f>
        <v>97.5</v>
      </c>
      <c r="ME202" s="80">
        <f t="shared" si="271"/>
        <v>203.9</v>
      </c>
      <c r="MF202" s="80">
        <f>LN202*Prices!$B$14</f>
        <v>116.25</v>
      </c>
      <c r="MG202" s="80">
        <f t="shared" si="272"/>
        <v>222.64999999999998</v>
      </c>
      <c r="MH202" s="80">
        <f>LN202*Prices!$B$15</f>
        <v>131.25</v>
      </c>
      <c r="MI202" s="80">
        <f t="shared" si="273"/>
        <v>237.64999999999998</v>
      </c>
      <c r="MJ202" s="80">
        <f>LN202*Prices!$B$16</f>
        <v>183.75</v>
      </c>
      <c r="MK202" s="80">
        <f t="shared" si="274"/>
        <v>290.14999999999998</v>
      </c>
      <c r="ML202" s="80">
        <f>LN202*Prices!$B$17</f>
        <v>0</v>
      </c>
      <c r="MM202" s="80"/>
      <c r="MN202" s="80"/>
      <c r="MO202" s="80"/>
      <c r="MP202" s="80"/>
      <c r="MQ202" s="80"/>
      <c r="MR202" s="80"/>
      <c r="MS202" s="80"/>
      <c r="MT202" s="80"/>
      <c r="MU202" s="80"/>
      <c r="MV202" s="80"/>
      <c r="MW202" s="80"/>
      <c r="MX202" s="80"/>
      <c r="MY202" s="80"/>
      <c r="MZ202" s="80"/>
      <c r="NA202" s="80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</row>
    <row r="203" spans="1:449" ht="18" customHeight="1" x14ac:dyDescent="0.25">
      <c r="A203" s="131" t="s">
        <v>317</v>
      </c>
      <c r="B203" s="132" t="s">
        <v>268</v>
      </c>
      <c r="C203" s="133" t="str">
        <f t="shared" si="275"/>
        <v>Wall &amp; Tall Cab: 2 Doors - 36"H (Doors 37 1/2") (31" to 33")</v>
      </c>
      <c r="D203" s="70" t="s">
        <v>314</v>
      </c>
      <c r="E203" s="134" t="s">
        <v>111</v>
      </c>
      <c r="F203" s="322" t="s">
        <v>317</v>
      </c>
      <c r="G203" s="320">
        <f>ROUND(cabinets_db!FD203/Prices!$B$27,0)</f>
        <v>428</v>
      </c>
      <c r="H203" s="136">
        <f t="shared" si="276"/>
        <v>428</v>
      </c>
      <c r="I203" s="135">
        <f>ROUND(cabinets_db!FF203/Prices!$B$27,0)</f>
        <v>487</v>
      </c>
      <c r="J203" s="136">
        <f t="shared" si="168"/>
        <v>487</v>
      </c>
      <c r="K203" s="135">
        <f>ROUND(cabinets_db!FH203/Prices!$B$27,0)</f>
        <v>506</v>
      </c>
      <c r="L203" s="136">
        <f t="shared" si="169"/>
        <v>506</v>
      </c>
      <c r="M203" s="135">
        <f>ROUND(cabinets_db!FJ203/Prices!$B$27,0)</f>
        <v>546</v>
      </c>
      <c r="N203" s="136">
        <f t="shared" si="170"/>
        <v>546</v>
      </c>
      <c r="O203" s="135">
        <f>ROUND(cabinets_db!FL203/Prices!$B$27,0)</f>
        <v>565</v>
      </c>
      <c r="P203" s="136">
        <f t="shared" si="171"/>
        <v>565</v>
      </c>
      <c r="Q203" s="135">
        <f>ROUND(cabinets_db!FN203/Prices!$B$27,0)</f>
        <v>614</v>
      </c>
      <c r="R203" s="136">
        <f t="shared" si="172"/>
        <v>614</v>
      </c>
      <c r="S203" s="135">
        <f>ROUND(cabinets_db!FP203/Prices!$B$27,0)</f>
        <v>654</v>
      </c>
      <c r="T203" s="136">
        <f t="shared" si="173"/>
        <v>654</v>
      </c>
      <c r="U203" s="135">
        <f>ROUND(cabinets_db!FR203/Prices!$B$27,0)</f>
        <v>791</v>
      </c>
      <c r="V203" s="136">
        <f t="shared" si="174"/>
        <v>791</v>
      </c>
      <c r="W203" s="137"/>
      <c r="X203" s="137"/>
      <c r="Y203" s="137"/>
      <c r="Z203" s="137"/>
      <c r="AA203" s="137"/>
      <c r="AB203" s="136">
        <f>ROUND(cabinets_db!HD203/Prices!$B$27,0)</f>
        <v>391</v>
      </c>
      <c r="AC203" s="136">
        <f t="shared" si="175"/>
        <v>391</v>
      </c>
      <c r="AD203" s="136">
        <f>ROUND(cabinets_db!HF203/Prices!$B$27,0)</f>
        <v>450</v>
      </c>
      <c r="AE203" s="136">
        <f t="shared" si="176"/>
        <v>450</v>
      </c>
      <c r="AF203" s="136">
        <f>ROUND(cabinets_db!HH203/Prices!$B$27,0)</f>
        <v>469</v>
      </c>
      <c r="AG203" s="136">
        <f t="shared" si="177"/>
        <v>469</v>
      </c>
      <c r="AH203" s="136">
        <f>ROUND(cabinets_db!HJ203/Prices!$B$27,0)</f>
        <v>509</v>
      </c>
      <c r="AI203" s="136">
        <f t="shared" si="178"/>
        <v>509</v>
      </c>
      <c r="AJ203" s="136">
        <f>ROUND(cabinets_db!HL203/Prices!$B$27,0)</f>
        <v>528</v>
      </c>
      <c r="AK203" s="136">
        <f t="shared" si="179"/>
        <v>528</v>
      </c>
      <c r="AL203" s="136">
        <f>ROUND(cabinets_db!HN203/Prices!$B$27,0)</f>
        <v>577</v>
      </c>
      <c r="AM203" s="136">
        <f t="shared" si="180"/>
        <v>577</v>
      </c>
      <c r="AN203" s="136">
        <f>ROUND(cabinets_db!HP203/Prices!$B$27,0)</f>
        <v>617</v>
      </c>
      <c r="AO203" s="136">
        <f t="shared" si="181"/>
        <v>617</v>
      </c>
      <c r="AP203" s="136">
        <f>ROUND(cabinets_db!HR203/Prices!$B$27,0)</f>
        <v>754</v>
      </c>
      <c r="AQ203" s="138">
        <f t="shared" si="182"/>
        <v>754</v>
      </c>
      <c r="AW203" s="136">
        <f t="shared" si="183"/>
        <v>391</v>
      </c>
      <c r="AX203" s="136">
        <f t="shared" si="184"/>
        <v>391</v>
      </c>
      <c r="AY203" s="136">
        <f t="shared" si="185"/>
        <v>450</v>
      </c>
      <c r="AZ203" s="136">
        <f t="shared" si="186"/>
        <v>450</v>
      </c>
      <c r="BA203" s="136">
        <f t="shared" si="187"/>
        <v>469</v>
      </c>
      <c r="BB203" s="136">
        <f t="shared" si="188"/>
        <v>469</v>
      </c>
      <c r="BC203" s="136">
        <f t="shared" si="189"/>
        <v>509</v>
      </c>
      <c r="BD203" s="136">
        <f t="shared" si="190"/>
        <v>509</v>
      </c>
      <c r="BE203" s="136">
        <f t="shared" si="191"/>
        <v>528</v>
      </c>
      <c r="BF203" s="136">
        <f t="shared" si="192"/>
        <v>528</v>
      </c>
      <c r="BG203" s="136">
        <f t="shared" si="193"/>
        <v>577</v>
      </c>
      <c r="BH203" s="136">
        <f t="shared" si="194"/>
        <v>577</v>
      </c>
      <c r="BI203" s="136">
        <f t="shared" si="195"/>
        <v>617</v>
      </c>
      <c r="BJ203" s="136">
        <f t="shared" si="196"/>
        <v>617</v>
      </c>
      <c r="BK203" s="136">
        <f t="shared" si="197"/>
        <v>754</v>
      </c>
      <c r="BL203" s="138">
        <f t="shared" si="198"/>
        <v>754</v>
      </c>
      <c r="BU203" s="135">
        <f>ROUND(cabinets_db!JE203/Prices!$B$27,0)</f>
        <v>428</v>
      </c>
      <c r="BV203" s="136">
        <f t="shared" si="277"/>
        <v>428</v>
      </c>
      <c r="BW203" s="135">
        <f>ROUND(cabinets_db!JG203/Prices!$B$27,0)</f>
        <v>487</v>
      </c>
      <c r="BX203" s="136">
        <f t="shared" si="199"/>
        <v>487</v>
      </c>
      <c r="BY203" s="135">
        <f>ROUND(cabinets_db!JI203/Prices!$B$27,0)</f>
        <v>506</v>
      </c>
      <c r="BZ203" s="136">
        <f t="shared" si="200"/>
        <v>506</v>
      </c>
      <c r="CA203" s="135">
        <f>ROUND(cabinets_db!JK203/Prices!$B$27,0)</f>
        <v>546</v>
      </c>
      <c r="CB203" s="136">
        <f t="shared" si="201"/>
        <v>546</v>
      </c>
      <c r="CC203" s="135">
        <f>ROUND(cabinets_db!JM203/Prices!$B$27,0)</f>
        <v>565</v>
      </c>
      <c r="CD203" s="136">
        <f t="shared" si="202"/>
        <v>565</v>
      </c>
      <c r="CE203" s="135">
        <f>ROUND(cabinets_db!JO203/Prices!$B$27,0)</f>
        <v>614</v>
      </c>
      <c r="CF203" s="136">
        <f t="shared" si="203"/>
        <v>614</v>
      </c>
      <c r="CG203" s="135">
        <f>ROUND(cabinets_db!JQ203/Prices!$B$27,0)</f>
        <v>654</v>
      </c>
      <c r="CH203" s="136">
        <f t="shared" si="204"/>
        <v>654</v>
      </c>
      <c r="CI203" s="135">
        <f>ROUND(cabinets_db!JS203/Prices!$B$27,0)</f>
        <v>791</v>
      </c>
      <c r="CJ203" s="136">
        <f t="shared" si="205"/>
        <v>791</v>
      </c>
      <c r="CK203" s="137"/>
      <c r="CL203" s="137"/>
      <c r="CM203" s="137"/>
      <c r="CN203" s="137"/>
      <c r="CO203" s="137"/>
      <c r="CP203" s="136">
        <f>ROUND(cabinets_db!LW203/Prices!$B$27,0)</f>
        <v>391</v>
      </c>
      <c r="CQ203" s="136">
        <f t="shared" si="278"/>
        <v>391</v>
      </c>
      <c r="CR203" s="136">
        <f>ROUND(cabinets_db!LY203/Prices!$B$27,0)</f>
        <v>450</v>
      </c>
      <c r="CS203" s="136">
        <f t="shared" si="206"/>
        <v>450</v>
      </c>
      <c r="CT203" s="136">
        <f>ROUND(cabinets_db!MA203/Prices!$B$27,0)</f>
        <v>469</v>
      </c>
      <c r="CU203" s="136">
        <f t="shared" si="207"/>
        <v>469</v>
      </c>
      <c r="CV203" s="136">
        <f>ROUND(cabinets_db!MC203/Prices!$B$27,0)</f>
        <v>509</v>
      </c>
      <c r="CW203" s="136">
        <f t="shared" si="208"/>
        <v>509</v>
      </c>
      <c r="CX203" s="136">
        <f>ROUND(cabinets_db!ME203/Prices!$B$27,0)</f>
        <v>528</v>
      </c>
      <c r="CY203" s="136">
        <f t="shared" si="209"/>
        <v>528</v>
      </c>
      <c r="CZ203" s="136">
        <f>ROUND(cabinets_db!MG203/Prices!$B$27,0)</f>
        <v>577</v>
      </c>
      <c r="DA203" s="136">
        <f t="shared" si="210"/>
        <v>577</v>
      </c>
      <c r="DB203" s="136">
        <f>ROUND(cabinets_db!MI203/Prices!$B$27,0)</f>
        <v>617</v>
      </c>
      <c r="DC203" s="136">
        <f t="shared" si="211"/>
        <v>617</v>
      </c>
      <c r="DD203" s="136">
        <f>ROUND(cabinets_db!MK203/Prices!$B$27,0)</f>
        <v>754</v>
      </c>
      <c r="DE203" s="138">
        <f t="shared" si="212"/>
        <v>754</v>
      </c>
      <c r="DK203" s="136">
        <f t="shared" si="213"/>
        <v>391</v>
      </c>
      <c r="DL203" s="136">
        <f t="shared" si="214"/>
        <v>391</v>
      </c>
      <c r="DM203" s="136">
        <f t="shared" si="215"/>
        <v>450</v>
      </c>
      <c r="DN203" s="136">
        <f t="shared" si="216"/>
        <v>450</v>
      </c>
      <c r="DO203" s="136">
        <f t="shared" si="217"/>
        <v>469</v>
      </c>
      <c r="DP203" s="136">
        <f t="shared" si="218"/>
        <v>469</v>
      </c>
      <c r="DQ203" s="136">
        <f t="shared" si="219"/>
        <v>509</v>
      </c>
      <c r="DR203" s="136">
        <f t="shared" si="220"/>
        <v>509</v>
      </c>
      <c r="DS203" s="136">
        <f t="shared" si="221"/>
        <v>528</v>
      </c>
      <c r="DT203" s="136">
        <f t="shared" si="222"/>
        <v>528</v>
      </c>
      <c r="DU203" s="136">
        <f t="shared" si="223"/>
        <v>577</v>
      </c>
      <c r="DV203" s="136">
        <f t="shared" si="224"/>
        <v>577</v>
      </c>
      <c r="DW203" s="136">
        <f t="shared" si="225"/>
        <v>617</v>
      </c>
      <c r="DX203" s="136">
        <f t="shared" si="226"/>
        <v>617</v>
      </c>
      <c r="DY203" s="136">
        <f t="shared" si="227"/>
        <v>754</v>
      </c>
      <c r="DZ203" s="138">
        <f t="shared" si="228"/>
        <v>754</v>
      </c>
      <c r="EP203" s="73">
        <f t="shared" si="287"/>
        <v>8.25</v>
      </c>
      <c r="EQ203" s="128">
        <v>6</v>
      </c>
      <c r="ER203" s="129">
        <v>24</v>
      </c>
      <c r="ES203" s="95">
        <v>33</v>
      </c>
      <c r="ET203" s="73">
        <f t="shared" si="294"/>
        <v>2.75</v>
      </c>
      <c r="EU203" s="130">
        <f t="shared" si="288"/>
        <v>8.25</v>
      </c>
      <c r="EV203" s="55"/>
      <c r="EW203" s="75">
        <v>4</v>
      </c>
      <c r="EY203" s="75">
        <v>24</v>
      </c>
      <c r="EZ203" s="77">
        <f>(EY203*1.2)*(Prices!$B$5/32)</f>
        <v>36</v>
      </c>
      <c r="FA203" s="82">
        <f>(EY203*1.3)*(Prices!$B$4/32)</f>
        <v>78</v>
      </c>
      <c r="FB203" s="82">
        <f>(EV203*Prices!$B$2)+(EW203*Prices!$B$3)</f>
        <v>16.2</v>
      </c>
      <c r="FC203" s="79">
        <f>EU203*Prices!$B$9</f>
        <v>49.5</v>
      </c>
      <c r="FD203" s="80">
        <f t="shared" si="232"/>
        <v>179.7</v>
      </c>
      <c r="FE203" s="80">
        <f>EU203*Prices!$B$10</f>
        <v>74.25</v>
      </c>
      <c r="FF203" s="80">
        <f t="shared" si="233"/>
        <v>204.45</v>
      </c>
      <c r="FG203" s="80">
        <f>EU203*Prices!$B$11</f>
        <v>82.5</v>
      </c>
      <c r="FH203" s="80">
        <f t="shared" si="234"/>
        <v>212.7</v>
      </c>
      <c r="FI203" s="80">
        <f>EU203*Prices!$B$12</f>
        <v>99</v>
      </c>
      <c r="FJ203" s="80">
        <f t="shared" si="235"/>
        <v>229.2</v>
      </c>
      <c r="FK203" s="80">
        <f>EU203*Prices!$B$13</f>
        <v>107.25</v>
      </c>
      <c r="FL203" s="80">
        <f t="shared" si="236"/>
        <v>237.45</v>
      </c>
      <c r="FM203" s="80">
        <f>EU203*Prices!$B$14</f>
        <v>127.875</v>
      </c>
      <c r="FN203" s="80">
        <f t="shared" si="237"/>
        <v>258.07499999999999</v>
      </c>
      <c r="FO203" s="80">
        <f>EU203*Prices!$B$15</f>
        <v>144.375</v>
      </c>
      <c r="FP203" s="80">
        <f t="shared" si="238"/>
        <v>274.57499999999999</v>
      </c>
      <c r="FQ203" s="80">
        <f>EU203*Prices!$B$16</f>
        <v>202.125</v>
      </c>
      <c r="FR203" s="80">
        <f t="shared" si="239"/>
        <v>332.32499999999999</v>
      </c>
      <c r="FS203" s="80">
        <f>EU203*Prices!$B$17</f>
        <v>0</v>
      </c>
      <c r="FT203" s="80"/>
      <c r="FU203" s="80"/>
      <c r="FV203" s="80"/>
      <c r="FW203" s="80"/>
      <c r="FX203" s="80"/>
      <c r="FY203" s="80"/>
      <c r="FZ203" s="80"/>
      <c r="GA203" s="80"/>
      <c r="GB203" s="80"/>
      <c r="GC203" s="80"/>
      <c r="GD203" s="80"/>
      <c r="GE203" s="80"/>
      <c r="GF203" s="80"/>
      <c r="GG203" s="80"/>
      <c r="GH203" s="80"/>
      <c r="GI203"/>
      <c r="GJ203"/>
      <c r="GK203"/>
      <c r="GL203"/>
      <c r="GM203"/>
      <c r="GN203"/>
      <c r="GO203"/>
      <c r="GP203" s="73">
        <f t="shared" si="289"/>
        <v>8.25</v>
      </c>
      <c r="GQ203" s="128">
        <v>6</v>
      </c>
      <c r="GR203" s="129">
        <v>24</v>
      </c>
      <c r="GS203" s="95">
        <v>33</v>
      </c>
      <c r="GT203" s="73">
        <f t="shared" si="295"/>
        <v>2.75</v>
      </c>
      <c r="GU203" s="130">
        <f t="shared" si="290"/>
        <v>8.25</v>
      </c>
      <c r="GW203" s="75">
        <v>4</v>
      </c>
      <c r="GX203" s="76"/>
      <c r="GY203" s="75">
        <v>24</v>
      </c>
      <c r="GZ203" s="77">
        <f>(GY203*1.2)*(Prices!$B$5/32)</f>
        <v>36</v>
      </c>
      <c r="HA203" s="82">
        <f>(GY203*1.3)*(Prices!$C$4/32)</f>
        <v>62.400000000000006</v>
      </c>
      <c r="HB203" s="82">
        <f>(GV203*Prices!$B$2)+(GW203*Prices!$B$3)</f>
        <v>16.2</v>
      </c>
      <c r="HC203" s="79">
        <f>GU203*Prices!$B$9</f>
        <v>49.5</v>
      </c>
      <c r="HD203" s="80">
        <f t="shared" si="243"/>
        <v>164.10000000000002</v>
      </c>
      <c r="HE203" s="80">
        <f>GU203*Prices!$B$10</f>
        <v>74.25</v>
      </c>
      <c r="HF203" s="80">
        <f t="shared" si="244"/>
        <v>188.85000000000002</v>
      </c>
      <c r="HG203" s="80">
        <f>GU203*Prices!$B$11</f>
        <v>82.5</v>
      </c>
      <c r="HH203" s="80">
        <f t="shared" si="245"/>
        <v>197.10000000000002</v>
      </c>
      <c r="HI203" s="80">
        <f>GU203*Prices!$B$12</f>
        <v>99</v>
      </c>
      <c r="HJ203" s="80">
        <f t="shared" si="246"/>
        <v>213.60000000000002</v>
      </c>
      <c r="HK203" s="80">
        <f>GU203*Prices!$B$13</f>
        <v>107.25</v>
      </c>
      <c r="HL203" s="80">
        <f t="shared" si="247"/>
        <v>221.85000000000002</v>
      </c>
      <c r="HM203" s="80">
        <f>GU203*Prices!$B$14</f>
        <v>127.875</v>
      </c>
      <c r="HN203" s="80">
        <f t="shared" si="248"/>
        <v>242.47499999999999</v>
      </c>
      <c r="HO203" s="80">
        <f>GU203*Prices!$B$15</f>
        <v>144.375</v>
      </c>
      <c r="HP203" s="80">
        <f t="shared" si="249"/>
        <v>258.97500000000002</v>
      </c>
      <c r="HQ203" s="80">
        <f>GU203*Prices!$B$16</f>
        <v>202.125</v>
      </c>
      <c r="HR203" s="80">
        <f t="shared" si="250"/>
        <v>316.72500000000002</v>
      </c>
      <c r="HS203" s="80">
        <f>GU203*Prices!$B$17</f>
        <v>0</v>
      </c>
      <c r="HT203" s="80"/>
      <c r="HU203" s="80"/>
      <c r="HV203" s="80"/>
      <c r="HW203" s="80"/>
      <c r="HX203" s="80"/>
      <c r="HY203" s="80"/>
      <c r="HZ203" s="80"/>
      <c r="IA203" s="80"/>
      <c r="IB203" s="80"/>
      <c r="IC203" s="80"/>
      <c r="ID203" s="80"/>
      <c r="IE203" s="80"/>
      <c r="IF203" s="80"/>
      <c r="IG203" s="80"/>
      <c r="IH203" s="80"/>
      <c r="II203"/>
      <c r="IJ203"/>
      <c r="IK203"/>
      <c r="IL203"/>
      <c r="IM203"/>
      <c r="IN203"/>
      <c r="IO203"/>
      <c r="IP203"/>
      <c r="IQ203" s="73">
        <f t="shared" si="291"/>
        <v>8.25</v>
      </c>
      <c r="IR203" s="128">
        <v>6</v>
      </c>
      <c r="IS203" s="129">
        <v>24</v>
      </c>
      <c r="IT203" s="95">
        <v>33</v>
      </c>
      <c r="IU203" s="73">
        <f t="shared" si="296"/>
        <v>2.75</v>
      </c>
      <c r="IV203" s="130">
        <f t="shared" si="292"/>
        <v>8.25</v>
      </c>
      <c r="IX203" s="75">
        <v>4</v>
      </c>
      <c r="IY203" s="76"/>
      <c r="IZ203" s="75">
        <v>24</v>
      </c>
      <c r="JA203" s="77">
        <f>(IZ203*1.2)*(Prices!$B$5/32)</f>
        <v>36</v>
      </c>
      <c r="JB203" s="82">
        <f>(IZ203*1.3)*(Prices!$B$4/32)</f>
        <v>78</v>
      </c>
      <c r="JC203" s="82">
        <f>(IW203*Prices!$B$2)+(IX203*Prices!$B$3)</f>
        <v>16.2</v>
      </c>
      <c r="JD203" s="79">
        <f>IV203*Prices!$B$9</f>
        <v>49.5</v>
      </c>
      <c r="JE203" s="80">
        <f t="shared" si="254"/>
        <v>179.7</v>
      </c>
      <c r="JF203" s="80">
        <f>IV203*Prices!$B$10</f>
        <v>74.25</v>
      </c>
      <c r="JG203" s="80">
        <f t="shared" si="255"/>
        <v>204.45</v>
      </c>
      <c r="JH203" s="80">
        <f>IV203*Prices!$B$11</f>
        <v>82.5</v>
      </c>
      <c r="JI203" s="80">
        <f t="shared" si="256"/>
        <v>212.7</v>
      </c>
      <c r="JJ203" s="80">
        <f>IV203*Prices!$B$12</f>
        <v>99</v>
      </c>
      <c r="JK203" s="80">
        <f t="shared" si="257"/>
        <v>229.2</v>
      </c>
      <c r="JL203" s="80">
        <f>IV203*Prices!$B$13</f>
        <v>107.25</v>
      </c>
      <c r="JM203" s="80">
        <f t="shared" si="258"/>
        <v>237.45</v>
      </c>
      <c r="JN203" s="80">
        <f>IV203*Prices!$B$14</f>
        <v>127.875</v>
      </c>
      <c r="JO203" s="80">
        <f t="shared" si="259"/>
        <v>258.07499999999999</v>
      </c>
      <c r="JP203" s="80">
        <f>IV203*Prices!$B$15</f>
        <v>144.375</v>
      </c>
      <c r="JQ203" s="80">
        <f t="shared" si="260"/>
        <v>274.57499999999999</v>
      </c>
      <c r="JR203" s="80">
        <f>IV203*Prices!$B$16</f>
        <v>202.125</v>
      </c>
      <c r="JS203" s="80">
        <f t="shared" si="261"/>
        <v>332.32499999999999</v>
      </c>
      <c r="JT203" s="80">
        <f>IV203*Prices!$B$17</f>
        <v>0</v>
      </c>
      <c r="JU203" s="80"/>
      <c r="JV203" s="80"/>
      <c r="JW203" s="80"/>
      <c r="JX203" s="80"/>
      <c r="JY203" s="80"/>
      <c r="JZ203" s="80"/>
      <c r="KA203" s="80"/>
      <c r="KB203" s="80"/>
      <c r="KC203" s="80"/>
      <c r="KD203" s="80"/>
      <c r="KE203" s="80"/>
      <c r="KF203" s="80"/>
      <c r="KG203" s="80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 s="197">
        <v>0</v>
      </c>
      <c r="LB203" s="200">
        <v>0</v>
      </c>
      <c r="LC203" s="82">
        <f>(44+(cabinets_db!IR203*2-2))*0.58</f>
        <v>31.319999999999997</v>
      </c>
      <c r="LD203" s="82">
        <f>(44+(cabinets_db!IR203*2-2))*0.77</f>
        <v>41.58</v>
      </c>
      <c r="LE203" s="82">
        <f>3*(cabinets_db!IR203*22/144)</f>
        <v>2.75</v>
      </c>
      <c r="LF203" s="82">
        <f t="shared" si="262"/>
        <v>28.569999999999997</v>
      </c>
      <c r="LG203" s="80">
        <f t="shared" si="263"/>
        <v>38.83</v>
      </c>
      <c r="LH203" s="234">
        <f t="shared" si="264"/>
        <v>0</v>
      </c>
      <c r="LI203" s="73">
        <f>cabinets_db!LL203*36/144</f>
        <v>8.25</v>
      </c>
      <c r="LJ203" s="128">
        <v>6</v>
      </c>
      <c r="LK203" s="129">
        <v>24</v>
      </c>
      <c r="LL203" s="95">
        <v>33</v>
      </c>
      <c r="LM203" s="73">
        <f t="shared" si="297"/>
        <v>2.75</v>
      </c>
      <c r="LN203" s="130">
        <f t="shared" si="293"/>
        <v>8.25</v>
      </c>
      <c r="LP203" s="75">
        <v>4</v>
      </c>
      <c r="LQ203" s="76"/>
      <c r="LR203" s="75">
        <v>24</v>
      </c>
      <c r="LS203" s="77">
        <f>(LR203*1.2)*(Prices!$B$5/32)</f>
        <v>36</v>
      </c>
      <c r="LT203" s="82">
        <f>(LR203*1.3)*(Prices!$C$4/32)</f>
        <v>62.400000000000006</v>
      </c>
      <c r="LU203" s="82">
        <f>(LO203*Prices!$B$2)+(LP203*Prices!$B$3)</f>
        <v>16.2</v>
      </c>
      <c r="LV203" s="79">
        <f>LN203*Prices!$B$9</f>
        <v>49.5</v>
      </c>
      <c r="LW203" s="80">
        <f t="shared" si="267"/>
        <v>164.10000000000002</v>
      </c>
      <c r="LX203" s="80">
        <f>LN203*Prices!$B$10</f>
        <v>74.25</v>
      </c>
      <c r="LY203" s="80">
        <f t="shared" si="268"/>
        <v>188.85000000000002</v>
      </c>
      <c r="LZ203" s="80">
        <f>LN203*Prices!$B$11</f>
        <v>82.5</v>
      </c>
      <c r="MA203" s="80">
        <f t="shared" si="269"/>
        <v>197.10000000000002</v>
      </c>
      <c r="MB203" s="80">
        <f>LN203*Prices!$B$12</f>
        <v>99</v>
      </c>
      <c r="MC203" s="80">
        <f t="shared" si="270"/>
        <v>213.60000000000002</v>
      </c>
      <c r="MD203" s="80">
        <f>LN203*Prices!$B$13</f>
        <v>107.25</v>
      </c>
      <c r="ME203" s="80">
        <f t="shared" si="271"/>
        <v>221.85000000000002</v>
      </c>
      <c r="MF203" s="80">
        <f>LN203*Prices!$B$14</f>
        <v>127.875</v>
      </c>
      <c r="MG203" s="80">
        <f t="shared" si="272"/>
        <v>242.47499999999999</v>
      </c>
      <c r="MH203" s="80">
        <f>LN203*Prices!$B$15</f>
        <v>144.375</v>
      </c>
      <c r="MI203" s="80">
        <f t="shared" si="273"/>
        <v>258.97500000000002</v>
      </c>
      <c r="MJ203" s="80">
        <f>LN203*Prices!$B$16</f>
        <v>202.125</v>
      </c>
      <c r="MK203" s="80">
        <f t="shared" si="274"/>
        <v>316.72500000000002</v>
      </c>
      <c r="ML203" s="80">
        <f>LN203*Prices!$B$17</f>
        <v>0</v>
      </c>
      <c r="MM203" s="80"/>
      <c r="MN203" s="80"/>
      <c r="MO203" s="80"/>
      <c r="MP203" s="80"/>
      <c r="MQ203" s="80"/>
      <c r="MR203" s="80"/>
      <c r="MS203" s="80"/>
      <c r="MT203" s="80"/>
      <c r="MU203" s="80"/>
      <c r="MV203" s="80"/>
      <c r="MW203" s="80"/>
      <c r="MX203" s="80"/>
      <c r="MY203" s="80"/>
      <c r="MZ203" s="80"/>
      <c r="NA203" s="80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</row>
    <row r="204" spans="1:449" ht="18" customHeight="1" x14ac:dyDescent="0.25">
      <c r="A204" s="131" t="s">
        <v>318</v>
      </c>
      <c r="B204" s="132" t="s">
        <v>268</v>
      </c>
      <c r="C204" s="133" t="str">
        <f t="shared" si="275"/>
        <v>Wall &amp; Tall Cab: 2 Doors - 36"H (Doors 37 1/2") (34" to 36")</v>
      </c>
      <c r="D204" s="70" t="s">
        <v>314</v>
      </c>
      <c r="E204" s="134" t="s">
        <v>113</v>
      </c>
      <c r="F204" s="322" t="s">
        <v>318</v>
      </c>
      <c r="G204" s="320">
        <f>ROUND(cabinets_db!FD204/Prices!$B$27,0)</f>
        <v>456</v>
      </c>
      <c r="H204" s="136">
        <f t="shared" si="276"/>
        <v>456</v>
      </c>
      <c r="I204" s="135">
        <f>ROUND(cabinets_db!FF204/Prices!$B$27,0)</f>
        <v>520</v>
      </c>
      <c r="J204" s="136">
        <f t="shared" si="168"/>
        <v>520</v>
      </c>
      <c r="K204" s="135">
        <f>ROUND(cabinets_db!FH204/Prices!$B$27,0)</f>
        <v>541</v>
      </c>
      <c r="L204" s="136">
        <f t="shared" si="169"/>
        <v>541</v>
      </c>
      <c r="M204" s="135">
        <f>ROUND(cabinets_db!FJ204/Prices!$B$27,0)</f>
        <v>584</v>
      </c>
      <c r="N204" s="136">
        <f t="shared" si="170"/>
        <v>584</v>
      </c>
      <c r="O204" s="135">
        <f>ROUND(cabinets_db!FL204/Prices!$B$27,0)</f>
        <v>606</v>
      </c>
      <c r="P204" s="136">
        <f t="shared" si="171"/>
        <v>606</v>
      </c>
      <c r="Q204" s="135">
        <f>ROUND(cabinets_db!FN204/Prices!$B$27,0)</f>
        <v>659</v>
      </c>
      <c r="R204" s="136">
        <f t="shared" si="172"/>
        <v>659</v>
      </c>
      <c r="S204" s="135">
        <f>ROUND(cabinets_db!FP204/Prices!$B$27,0)</f>
        <v>702</v>
      </c>
      <c r="T204" s="136">
        <f t="shared" si="173"/>
        <v>702</v>
      </c>
      <c r="U204" s="135">
        <f>ROUND(cabinets_db!FR204/Prices!$B$27,0)</f>
        <v>852</v>
      </c>
      <c r="V204" s="136">
        <f t="shared" si="174"/>
        <v>852</v>
      </c>
      <c r="W204" s="137"/>
      <c r="X204" s="137"/>
      <c r="Y204" s="137"/>
      <c r="Z204" s="137"/>
      <c r="AA204" s="137"/>
      <c r="AB204" s="136">
        <f>ROUND(cabinets_db!HD204/Prices!$B$27,0)</f>
        <v>416</v>
      </c>
      <c r="AC204" s="136">
        <f t="shared" si="175"/>
        <v>416</v>
      </c>
      <c r="AD204" s="136">
        <f>ROUND(cabinets_db!HF204/Prices!$B$27,0)</f>
        <v>480</v>
      </c>
      <c r="AE204" s="136">
        <f t="shared" si="176"/>
        <v>480</v>
      </c>
      <c r="AF204" s="136">
        <f>ROUND(cabinets_db!HH204/Prices!$B$27,0)</f>
        <v>502</v>
      </c>
      <c r="AG204" s="136">
        <f t="shared" si="177"/>
        <v>502</v>
      </c>
      <c r="AH204" s="136">
        <f>ROUND(cabinets_db!HJ204/Prices!$B$27,0)</f>
        <v>545</v>
      </c>
      <c r="AI204" s="136">
        <f t="shared" si="178"/>
        <v>545</v>
      </c>
      <c r="AJ204" s="136">
        <f>ROUND(cabinets_db!HL204/Prices!$B$27,0)</f>
        <v>566</v>
      </c>
      <c r="AK204" s="136">
        <f t="shared" si="179"/>
        <v>566</v>
      </c>
      <c r="AL204" s="136">
        <f>ROUND(cabinets_db!HN204/Prices!$B$27,0)</f>
        <v>620</v>
      </c>
      <c r="AM204" s="136">
        <f t="shared" si="180"/>
        <v>620</v>
      </c>
      <c r="AN204" s="136">
        <f>ROUND(cabinets_db!HP204/Prices!$B$27,0)</f>
        <v>663</v>
      </c>
      <c r="AO204" s="136">
        <f t="shared" si="181"/>
        <v>663</v>
      </c>
      <c r="AP204" s="136">
        <f>ROUND(cabinets_db!HR204/Prices!$B$27,0)</f>
        <v>813</v>
      </c>
      <c r="AQ204" s="138">
        <f t="shared" si="182"/>
        <v>813</v>
      </c>
      <c r="AW204" s="136">
        <f t="shared" si="183"/>
        <v>416</v>
      </c>
      <c r="AX204" s="136">
        <f t="shared" si="184"/>
        <v>416</v>
      </c>
      <c r="AY204" s="136">
        <f t="shared" si="185"/>
        <v>480</v>
      </c>
      <c r="AZ204" s="136">
        <f t="shared" si="186"/>
        <v>480</v>
      </c>
      <c r="BA204" s="136">
        <f t="shared" si="187"/>
        <v>502</v>
      </c>
      <c r="BB204" s="136">
        <f t="shared" si="188"/>
        <v>502</v>
      </c>
      <c r="BC204" s="136">
        <f t="shared" si="189"/>
        <v>545</v>
      </c>
      <c r="BD204" s="136">
        <f t="shared" si="190"/>
        <v>545</v>
      </c>
      <c r="BE204" s="136">
        <f t="shared" si="191"/>
        <v>566</v>
      </c>
      <c r="BF204" s="136">
        <f t="shared" si="192"/>
        <v>566</v>
      </c>
      <c r="BG204" s="136">
        <f t="shared" si="193"/>
        <v>620</v>
      </c>
      <c r="BH204" s="136">
        <f t="shared" si="194"/>
        <v>620</v>
      </c>
      <c r="BI204" s="136">
        <f t="shared" si="195"/>
        <v>663</v>
      </c>
      <c r="BJ204" s="136">
        <f t="shared" si="196"/>
        <v>663</v>
      </c>
      <c r="BK204" s="136">
        <f t="shared" si="197"/>
        <v>813</v>
      </c>
      <c r="BL204" s="138">
        <f t="shared" si="198"/>
        <v>813</v>
      </c>
      <c r="BU204" s="135">
        <f>ROUND(cabinets_db!JE204/Prices!$B$27,0)</f>
        <v>456</v>
      </c>
      <c r="BV204" s="136">
        <f t="shared" si="277"/>
        <v>456</v>
      </c>
      <c r="BW204" s="135">
        <f>ROUND(cabinets_db!JG204/Prices!$B$27,0)</f>
        <v>520</v>
      </c>
      <c r="BX204" s="136">
        <f t="shared" si="199"/>
        <v>520</v>
      </c>
      <c r="BY204" s="135">
        <f>ROUND(cabinets_db!JI204/Prices!$B$27,0)</f>
        <v>541</v>
      </c>
      <c r="BZ204" s="136">
        <f t="shared" si="200"/>
        <v>541</v>
      </c>
      <c r="CA204" s="135">
        <f>ROUND(cabinets_db!JK204/Prices!$B$27,0)</f>
        <v>584</v>
      </c>
      <c r="CB204" s="136">
        <f t="shared" si="201"/>
        <v>584</v>
      </c>
      <c r="CC204" s="135">
        <f>ROUND(cabinets_db!JM204/Prices!$B$27,0)</f>
        <v>606</v>
      </c>
      <c r="CD204" s="136">
        <f t="shared" si="202"/>
        <v>606</v>
      </c>
      <c r="CE204" s="135">
        <f>ROUND(cabinets_db!JO204/Prices!$B$27,0)</f>
        <v>659</v>
      </c>
      <c r="CF204" s="136">
        <f t="shared" si="203"/>
        <v>659</v>
      </c>
      <c r="CG204" s="135">
        <f>ROUND(cabinets_db!JQ204/Prices!$B$27,0)</f>
        <v>702</v>
      </c>
      <c r="CH204" s="136">
        <f t="shared" si="204"/>
        <v>702</v>
      </c>
      <c r="CI204" s="135">
        <f>ROUND(cabinets_db!JS204/Prices!$B$27,0)</f>
        <v>852</v>
      </c>
      <c r="CJ204" s="136">
        <f t="shared" si="205"/>
        <v>852</v>
      </c>
      <c r="CK204" s="137"/>
      <c r="CL204" s="137"/>
      <c r="CM204" s="137"/>
      <c r="CN204" s="137"/>
      <c r="CO204" s="137"/>
      <c r="CP204" s="136">
        <f>ROUND(cabinets_db!LW204/Prices!$B$27,0)</f>
        <v>416</v>
      </c>
      <c r="CQ204" s="136">
        <f t="shared" si="278"/>
        <v>416</v>
      </c>
      <c r="CR204" s="136">
        <f>ROUND(cabinets_db!LY204/Prices!$B$27,0)</f>
        <v>480</v>
      </c>
      <c r="CS204" s="136">
        <f t="shared" si="206"/>
        <v>480</v>
      </c>
      <c r="CT204" s="136">
        <f>ROUND(cabinets_db!MA204/Prices!$B$27,0)</f>
        <v>502</v>
      </c>
      <c r="CU204" s="136">
        <f t="shared" si="207"/>
        <v>502</v>
      </c>
      <c r="CV204" s="136">
        <f>ROUND(cabinets_db!MC204/Prices!$B$27,0)</f>
        <v>545</v>
      </c>
      <c r="CW204" s="136">
        <f t="shared" si="208"/>
        <v>545</v>
      </c>
      <c r="CX204" s="136">
        <f>ROUND(cabinets_db!ME204/Prices!$B$27,0)</f>
        <v>566</v>
      </c>
      <c r="CY204" s="136">
        <f t="shared" si="209"/>
        <v>566</v>
      </c>
      <c r="CZ204" s="136">
        <f>ROUND(cabinets_db!MG204/Prices!$B$27,0)</f>
        <v>620</v>
      </c>
      <c r="DA204" s="136">
        <f t="shared" si="210"/>
        <v>620</v>
      </c>
      <c r="DB204" s="136">
        <f>ROUND(cabinets_db!MI204/Prices!$B$27,0)</f>
        <v>663</v>
      </c>
      <c r="DC204" s="136">
        <f t="shared" si="211"/>
        <v>663</v>
      </c>
      <c r="DD204" s="136">
        <f>ROUND(cabinets_db!MK204/Prices!$B$27,0)</f>
        <v>813</v>
      </c>
      <c r="DE204" s="138">
        <f t="shared" si="212"/>
        <v>813</v>
      </c>
      <c r="DK204" s="136">
        <f t="shared" si="213"/>
        <v>416</v>
      </c>
      <c r="DL204" s="136">
        <f t="shared" si="214"/>
        <v>416</v>
      </c>
      <c r="DM204" s="136">
        <f t="shared" si="215"/>
        <v>480</v>
      </c>
      <c r="DN204" s="136">
        <f t="shared" si="216"/>
        <v>480</v>
      </c>
      <c r="DO204" s="136">
        <f t="shared" si="217"/>
        <v>502</v>
      </c>
      <c r="DP204" s="136">
        <f t="shared" si="218"/>
        <v>502</v>
      </c>
      <c r="DQ204" s="136">
        <f t="shared" si="219"/>
        <v>545</v>
      </c>
      <c r="DR204" s="136">
        <f t="shared" si="220"/>
        <v>545</v>
      </c>
      <c r="DS204" s="136">
        <f t="shared" si="221"/>
        <v>566</v>
      </c>
      <c r="DT204" s="136">
        <f t="shared" si="222"/>
        <v>566</v>
      </c>
      <c r="DU204" s="136">
        <f t="shared" si="223"/>
        <v>620</v>
      </c>
      <c r="DV204" s="136">
        <f t="shared" si="224"/>
        <v>620</v>
      </c>
      <c r="DW204" s="136">
        <f t="shared" si="225"/>
        <v>663</v>
      </c>
      <c r="DX204" s="136">
        <f t="shared" si="226"/>
        <v>663</v>
      </c>
      <c r="DY204" s="136">
        <f t="shared" si="227"/>
        <v>813</v>
      </c>
      <c r="DZ204" s="138">
        <f t="shared" si="228"/>
        <v>813</v>
      </c>
      <c r="EP204" s="73">
        <f t="shared" si="287"/>
        <v>9</v>
      </c>
      <c r="EQ204" s="128">
        <v>6</v>
      </c>
      <c r="ER204" s="129">
        <v>25.5</v>
      </c>
      <c r="ES204" s="95">
        <v>36</v>
      </c>
      <c r="ET204" s="73">
        <f t="shared" si="294"/>
        <v>3</v>
      </c>
      <c r="EU204" s="130">
        <f t="shared" si="288"/>
        <v>9</v>
      </c>
      <c r="EV204" s="55"/>
      <c r="EW204" s="75">
        <v>4</v>
      </c>
      <c r="EY204" s="75">
        <v>25.5</v>
      </c>
      <c r="EZ204" s="77">
        <f>(EY204*1.2)*(Prices!$B$5/32)</f>
        <v>38.25</v>
      </c>
      <c r="FA204" s="82">
        <f>(EY204*1.3)*(Prices!$B$4/32)</f>
        <v>82.875</v>
      </c>
      <c r="FB204" s="82">
        <f>(EV204*Prices!$B$2)+(EW204*Prices!$B$3)</f>
        <v>16.2</v>
      </c>
      <c r="FC204" s="79">
        <f>EU204*Prices!$B$9</f>
        <v>54</v>
      </c>
      <c r="FD204" s="80">
        <f t="shared" si="232"/>
        <v>191.32499999999999</v>
      </c>
      <c r="FE204" s="80">
        <f>EU204*Prices!$B$10</f>
        <v>81</v>
      </c>
      <c r="FF204" s="80">
        <f t="shared" si="233"/>
        <v>218.32499999999999</v>
      </c>
      <c r="FG204" s="80">
        <f>EU204*Prices!$B$11</f>
        <v>90</v>
      </c>
      <c r="FH204" s="80">
        <f t="shared" si="234"/>
        <v>227.32499999999999</v>
      </c>
      <c r="FI204" s="80">
        <f>EU204*Prices!$B$12</f>
        <v>108</v>
      </c>
      <c r="FJ204" s="80">
        <f t="shared" si="235"/>
        <v>245.32499999999999</v>
      </c>
      <c r="FK204" s="80">
        <f>EU204*Prices!$B$13</f>
        <v>117</v>
      </c>
      <c r="FL204" s="80">
        <f t="shared" si="236"/>
        <v>254.32499999999999</v>
      </c>
      <c r="FM204" s="80">
        <f>EU204*Prices!$B$14</f>
        <v>139.5</v>
      </c>
      <c r="FN204" s="80">
        <f t="shared" si="237"/>
        <v>276.82499999999999</v>
      </c>
      <c r="FO204" s="80">
        <f>EU204*Prices!$B$15</f>
        <v>157.5</v>
      </c>
      <c r="FP204" s="80">
        <f t="shared" si="238"/>
        <v>294.82499999999999</v>
      </c>
      <c r="FQ204" s="80">
        <f>EU204*Prices!$B$16</f>
        <v>220.5</v>
      </c>
      <c r="FR204" s="80">
        <f t="shared" si="239"/>
        <v>357.82499999999999</v>
      </c>
      <c r="FS204" s="80">
        <f>EU204*Prices!$B$17</f>
        <v>0</v>
      </c>
      <c r="FT204" s="80"/>
      <c r="FU204" s="80"/>
      <c r="FV204" s="80"/>
      <c r="FW204" s="80"/>
      <c r="FX204" s="80"/>
      <c r="FY204" s="80"/>
      <c r="FZ204" s="80"/>
      <c r="GA204" s="80"/>
      <c r="GB204" s="80"/>
      <c r="GC204" s="80"/>
      <c r="GD204" s="80"/>
      <c r="GE204" s="80"/>
      <c r="GF204" s="80"/>
      <c r="GG204" s="80"/>
      <c r="GH204" s="80"/>
      <c r="GI204"/>
      <c r="GJ204"/>
      <c r="GK204"/>
      <c r="GL204"/>
      <c r="GM204"/>
      <c r="GN204"/>
      <c r="GO204"/>
      <c r="GP204" s="73">
        <f t="shared" si="289"/>
        <v>9</v>
      </c>
      <c r="GQ204" s="128">
        <v>6</v>
      </c>
      <c r="GR204" s="129">
        <v>25.5</v>
      </c>
      <c r="GS204" s="95">
        <v>36</v>
      </c>
      <c r="GT204" s="73">
        <f t="shared" si="295"/>
        <v>3</v>
      </c>
      <c r="GU204" s="130">
        <f t="shared" si="290"/>
        <v>9</v>
      </c>
      <c r="GW204" s="75">
        <v>4</v>
      </c>
      <c r="GX204" s="76"/>
      <c r="GY204" s="75">
        <v>25.5</v>
      </c>
      <c r="GZ204" s="77">
        <f>(GY204*1.2)*(Prices!$B$5/32)</f>
        <v>38.25</v>
      </c>
      <c r="HA204" s="82">
        <f>(GY204*1.3)*(Prices!$C$4/32)</f>
        <v>66.3</v>
      </c>
      <c r="HB204" s="82">
        <f>(GV204*Prices!$B$2)+(GW204*Prices!$B$3)</f>
        <v>16.2</v>
      </c>
      <c r="HC204" s="79">
        <f>GU204*Prices!$B$9</f>
        <v>54</v>
      </c>
      <c r="HD204" s="80">
        <f t="shared" si="243"/>
        <v>174.75</v>
      </c>
      <c r="HE204" s="80">
        <f>GU204*Prices!$B$10</f>
        <v>81</v>
      </c>
      <c r="HF204" s="80">
        <f t="shared" si="244"/>
        <v>201.75</v>
      </c>
      <c r="HG204" s="80">
        <f>GU204*Prices!$B$11</f>
        <v>90</v>
      </c>
      <c r="HH204" s="80">
        <f t="shared" si="245"/>
        <v>210.75</v>
      </c>
      <c r="HI204" s="80">
        <f>GU204*Prices!$B$12</f>
        <v>108</v>
      </c>
      <c r="HJ204" s="80">
        <f t="shared" si="246"/>
        <v>228.75</v>
      </c>
      <c r="HK204" s="80">
        <f>GU204*Prices!$B$13</f>
        <v>117</v>
      </c>
      <c r="HL204" s="80">
        <f t="shared" si="247"/>
        <v>237.75</v>
      </c>
      <c r="HM204" s="80">
        <f>GU204*Prices!$B$14</f>
        <v>139.5</v>
      </c>
      <c r="HN204" s="80">
        <f t="shared" si="248"/>
        <v>260.25</v>
      </c>
      <c r="HO204" s="80">
        <f>GU204*Prices!$B$15</f>
        <v>157.5</v>
      </c>
      <c r="HP204" s="80">
        <f t="shared" si="249"/>
        <v>278.25</v>
      </c>
      <c r="HQ204" s="80">
        <f>GU204*Prices!$B$16</f>
        <v>220.5</v>
      </c>
      <c r="HR204" s="80">
        <f t="shared" si="250"/>
        <v>341.25</v>
      </c>
      <c r="HS204" s="80">
        <f>GU204*Prices!$B$17</f>
        <v>0</v>
      </c>
      <c r="HT204" s="80"/>
      <c r="HU204" s="80"/>
      <c r="HV204" s="80"/>
      <c r="HW204" s="80"/>
      <c r="HX204" s="80"/>
      <c r="HY204" s="80"/>
      <c r="HZ204" s="80"/>
      <c r="IA204" s="80"/>
      <c r="IB204" s="80"/>
      <c r="IC204" s="80"/>
      <c r="ID204" s="80"/>
      <c r="IE204" s="80"/>
      <c r="IF204" s="80"/>
      <c r="IG204" s="80"/>
      <c r="IH204" s="80"/>
      <c r="II204"/>
      <c r="IJ204"/>
      <c r="IK204"/>
      <c r="IL204"/>
      <c r="IM204"/>
      <c r="IN204"/>
      <c r="IO204"/>
      <c r="IP204"/>
      <c r="IQ204" s="73">
        <f t="shared" si="291"/>
        <v>9</v>
      </c>
      <c r="IR204" s="128">
        <v>6</v>
      </c>
      <c r="IS204" s="129">
        <v>25.5</v>
      </c>
      <c r="IT204" s="95">
        <v>36</v>
      </c>
      <c r="IU204" s="73">
        <f t="shared" si="296"/>
        <v>3</v>
      </c>
      <c r="IV204" s="130">
        <f t="shared" si="292"/>
        <v>9</v>
      </c>
      <c r="IX204" s="75">
        <v>4</v>
      </c>
      <c r="IY204" s="76"/>
      <c r="IZ204" s="75">
        <v>25.5</v>
      </c>
      <c r="JA204" s="77">
        <f>(IZ204*1.2)*(Prices!$B$5/32)</f>
        <v>38.25</v>
      </c>
      <c r="JB204" s="82">
        <f>(IZ204*1.3)*(Prices!$B$4/32)</f>
        <v>82.875</v>
      </c>
      <c r="JC204" s="82">
        <f>(IW204*Prices!$B$2)+(IX204*Prices!$B$3)</f>
        <v>16.2</v>
      </c>
      <c r="JD204" s="79">
        <f>IV204*Prices!$B$9</f>
        <v>54</v>
      </c>
      <c r="JE204" s="80">
        <f t="shared" si="254"/>
        <v>191.32499999999999</v>
      </c>
      <c r="JF204" s="80">
        <f>IV204*Prices!$B$10</f>
        <v>81</v>
      </c>
      <c r="JG204" s="80">
        <f t="shared" si="255"/>
        <v>218.32499999999999</v>
      </c>
      <c r="JH204" s="80">
        <f>IV204*Prices!$B$11</f>
        <v>90</v>
      </c>
      <c r="JI204" s="80">
        <f t="shared" si="256"/>
        <v>227.32499999999999</v>
      </c>
      <c r="JJ204" s="80">
        <f>IV204*Prices!$B$12</f>
        <v>108</v>
      </c>
      <c r="JK204" s="80">
        <f t="shared" si="257"/>
        <v>245.32499999999999</v>
      </c>
      <c r="JL204" s="80">
        <f>IV204*Prices!$B$13</f>
        <v>117</v>
      </c>
      <c r="JM204" s="80">
        <f t="shared" si="258"/>
        <v>254.32499999999999</v>
      </c>
      <c r="JN204" s="80">
        <f>IV204*Prices!$B$14</f>
        <v>139.5</v>
      </c>
      <c r="JO204" s="80">
        <f t="shared" si="259"/>
        <v>276.82499999999999</v>
      </c>
      <c r="JP204" s="80">
        <f>IV204*Prices!$B$15</f>
        <v>157.5</v>
      </c>
      <c r="JQ204" s="80">
        <f t="shared" si="260"/>
        <v>294.82499999999999</v>
      </c>
      <c r="JR204" s="80">
        <f>IV204*Prices!$B$16</f>
        <v>220.5</v>
      </c>
      <c r="JS204" s="80">
        <f t="shared" si="261"/>
        <v>357.82499999999999</v>
      </c>
      <c r="JT204" s="80">
        <f>IV204*Prices!$B$17</f>
        <v>0</v>
      </c>
      <c r="JU204" s="80"/>
      <c r="JV204" s="80"/>
      <c r="JW204" s="80"/>
      <c r="JX204" s="80"/>
      <c r="JY204" s="80"/>
      <c r="JZ204" s="80"/>
      <c r="KA204" s="80"/>
      <c r="KB204" s="80"/>
      <c r="KC204" s="80"/>
      <c r="KD204" s="80"/>
      <c r="KE204" s="80"/>
      <c r="KF204" s="80"/>
      <c r="KG204" s="80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 s="197">
        <v>0</v>
      </c>
      <c r="LB204" s="200">
        <v>0</v>
      </c>
      <c r="LC204" s="82">
        <f>(44+(cabinets_db!IR204*2-2))*0.58</f>
        <v>31.319999999999997</v>
      </c>
      <c r="LD204" s="82">
        <f>(44+(cabinets_db!IR204*2-2))*0.77</f>
        <v>41.58</v>
      </c>
      <c r="LE204" s="82">
        <f>3*(cabinets_db!IR204*22/144)</f>
        <v>2.75</v>
      </c>
      <c r="LF204" s="82">
        <f t="shared" si="262"/>
        <v>28.569999999999997</v>
      </c>
      <c r="LG204" s="80">
        <f t="shared" si="263"/>
        <v>38.83</v>
      </c>
      <c r="LH204" s="234">
        <f t="shared" si="264"/>
        <v>0</v>
      </c>
      <c r="LI204" s="73">
        <f>cabinets_db!LL204*36/144</f>
        <v>9</v>
      </c>
      <c r="LJ204" s="128">
        <v>6</v>
      </c>
      <c r="LK204" s="129">
        <v>25.5</v>
      </c>
      <c r="LL204" s="95">
        <v>36</v>
      </c>
      <c r="LM204" s="73">
        <f t="shared" si="297"/>
        <v>3</v>
      </c>
      <c r="LN204" s="130">
        <f t="shared" si="293"/>
        <v>9</v>
      </c>
      <c r="LP204" s="75">
        <v>4</v>
      </c>
      <c r="LQ204" s="76"/>
      <c r="LR204" s="75">
        <v>25.5</v>
      </c>
      <c r="LS204" s="77">
        <f>(LR204*1.2)*(Prices!$B$5/32)</f>
        <v>38.25</v>
      </c>
      <c r="LT204" s="82">
        <f>(LR204*1.3)*(Prices!$C$4/32)</f>
        <v>66.3</v>
      </c>
      <c r="LU204" s="82">
        <f>(LO204*Prices!$B$2)+(LP204*Prices!$B$3)</f>
        <v>16.2</v>
      </c>
      <c r="LV204" s="79">
        <f>LN204*Prices!$B$9</f>
        <v>54</v>
      </c>
      <c r="LW204" s="80">
        <f t="shared" si="267"/>
        <v>174.75</v>
      </c>
      <c r="LX204" s="80">
        <f>LN204*Prices!$B$10</f>
        <v>81</v>
      </c>
      <c r="LY204" s="80">
        <f t="shared" si="268"/>
        <v>201.75</v>
      </c>
      <c r="LZ204" s="80">
        <f>LN204*Prices!$B$11</f>
        <v>90</v>
      </c>
      <c r="MA204" s="80">
        <f t="shared" si="269"/>
        <v>210.75</v>
      </c>
      <c r="MB204" s="80">
        <f>LN204*Prices!$B$12</f>
        <v>108</v>
      </c>
      <c r="MC204" s="80">
        <f t="shared" si="270"/>
        <v>228.75</v>
      </c>
      <c r="MD204" s="80">
        <f>LN204*Prices!$B$13</f>
        <v>117</v>
      </c>
      <c r="ME204" s="80">
        <f t="shared" si="271"/>
        <v>237.75</v>
      </c>
      <c r="MF204" s="80">
        <f>LN204*Prices!$B$14</f>
        <v>139.5</v>
      </c>
      <c r="MG204" s="80">
        <f t="shared" si="272"/>
        <v>260.25</v>
      </c>
      <c r="MH204" s="80">
        <f>LN204*Prices!$B$15</f>
        <v>157.5</v>
      </c>
      <c r="MI204" s="80">
        <f t="shared" si="273"/>
        <v>278.25</v>
      </c>
      <c r="MJ204" s="80">
        <f>LN204*Prices!$B$16</f>
        <v>220.5</v>
      </c>
      <c r="MK204" s="80">
        <f t="shared" si="274"/>
        <v>341.25</v>
      </c>
      <c r="ML204" s="80">
        <f>LN204*Prices!$B$17</f>
        <v>0</v>
      </c>
      <c r="MM204" s="80"/>
      <c r="MN204" s="80"/>
      <c r="MO204" s="80"/>
      <c r="MP204" s="80"/>
      <c r="MQ204" s="80"/>
      <c r="MR204" s="80"/>
      <c r="MS204" s="80"/>
      <c r="MT204" s="80"/>
      <c r="MU204" s="80"/>
      <c r="MV204" s="80"/>
      <c r="MW204" s="80"/>
      <c r="MX204" s="80"/>
      <c r="MY204" s="80"/>
      <c r="MZ204" s="80"/>
      <c r="NA204" s="80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</row>
    <row r="205" spans="1:449" ht="18" customHeight="1" thickBot="1" x14ac:dyDescent="0.3">
      <c r="A205" s="323" t="s">
        <v>319</v>
      </c>
      <c r="B205" s="324" t="s">
        <v>268</v>
      </c>
      <c r="C205" s="325" t="str">
        <f t="shared" si="275"/>
        <v>Wall &amp; Tall Cab: 2 Doors - 36"H (Doors 37 1/2") (37" to 39" )</v>
      </c>
      <c r="D205" s="177" t="s">
        <v>314</v>
      </c>
      <c r="E205" s="326" t="s">
        <v>115</v>
      </c>
      <c r="F205" s="327" t="s">
        <v>319</v>
      </c>
      <c r="G205" s="320">
        <f>ROUND(cabinets_db!FD205/Prices!$B$27,0)</f>
        <v>483</v>
      </c>
      <c r="H205" s="136">
        <f t="shared" si="276"/>
        <v>483</v>
      </c>
      <c r="I205" s="135">
        <f>ROUND(cabinets_db!FF205/Prices!$B$27,0)</f>
        <v>553</v>
      </c>
      <c r="J205" s="136">
        <f t="shared" si="168"/>
        <v>553</v>
      </c>
      <c r="K205" s="135">
        <f>ROUND(cabinets_db!FH205/Prices!$B$27,0)</f>
        <v>576</v>
      </c>
      <c r="L205" s="136">
        <f t="shared" si="169"/>
        <v>576</v>
      </c>
      <c r="M205" s="135">
        <f>ROUND(cabinets_db!FJ205/Prices!$B$27,0)</f>
        <v>623</v>
      </c>
      <c r="N205" s="136">
        <f t="shared" si="170"/>
        <v>623</v>
      </c>
      <c r="O205" s="135">
        <f>ROUND(cabinets_db!FL205/Prices!$B$27,0)</f>
        <v>646</v>
      </c>
      <c r="P205" s="136">
        <f t="shared" si="171"/>
        <v>646</v>
      </c>
      <c r="Q205" s="135">
        <f>ROUND(cabinets_db!FN205/Prices!$B$27,0)</f>
        <v>704</v>
      </c>
      <c r="R205" s="136">
        <f t="shared" si="172"/>
        <v>704</v>
      </c>
      <c r="S205" s="135">
        <f>ROUND(cabinets_db!FP205/Prices!$B$27,0)</f>
        <v>750</v>
      </c>
      <c r="T205" s="136">
        <f t="shared" si="173"/>
        <v>750</v>
      </c>
      <c r="U205" s="135">
        <f>ROUND(cabinets_db!FR205/Prices!$B$27,0)</f>
        <v>913</v>
      </c>
      <c r="V205" s="136">
        <f t="shared" si="174"/>
        <v>913</v>
      </c>
      <c r="W205" s="137"/>
      <c r="X205" s="137"/>
      <c r="Y205" s="137"/>
      <c r="Z205" s="137"/>
      <c r="AA205" s="137"/>
      <c r="AB205" s="136">
        <f>ROUND(cabinets_db!HD205/Prices!$B$27,0)</f>
        <v>441</v>
      </c>
      <c r="AC205" s="136">
        <f t="shared" si="175"/>
        <v>441</v>
      </c>
      <c r="AD205" s="136">
        <f>ROUND(cabinets_db!HF205/Prices!$B$27,0)</f>
        <v>511</v>
      </c>
      <c r="AE205" s="136">
        <f t="shared" si="176"/>
        <v>511</v>
      </c>
      <c r="AF205" s="136">
        <f>ROUND(cabinets_db!HH205/Prices!$B$27,0)</f>
        <v>534</v>
      </c>
      <c r="AG205" s="136">
        <f t="shared" si="177"/>
        <v>534</v>
      </c>
      <c r="AH205" s="136">
        <f>ROUND(cabinets_db!HJ205/Prices!$B$27,0)</f>
        <v>581</v>
      </c>
      <c r="AI205" s="136">
        <f t="shared" si="178"/>
        <v>581</v>
      </c>
      <c r="AJ205" s="136">
        <f>ROUND(cabinets_db!HL205/Prices!$B$27,0)</f>
        <v>604</v>
      </c>
      <c r="AK205" s="136">
        <f t="shared" si="179"/>
        <v>604</v>
      </c>
      <c r="AL205" s="136">
        <f>ROUND(cabinets_db!HN205/Prices!$B$27,0)</f>
        <v>662</v>
      </c>
      <c r="AM205" s="136">
        <f t="shared" si="180"/>
        <v>662</v>
      </c>
      <c r="AN205" s="136">
        <f>ROUND(cabinets_db!HP205/Prices!$B$27,0)</f>
        <v>708</v>
      </c>
      <c r="AO205" s="136">
        <f t="shared" si="181"/>
        <v>708</v>
      </c>
      <c r="AP205" s="136">
        <f>ROUND(cabinets_db!HR205/Prices!$B$27,0)</f>
        <v>871</v>
      </c>
      <c r="AQ205" s="138">
        <f t="shared" si="182"/>
        <v>871</v>
      </c>
      <c r="AW205" s="136">
        <f t="shared" si="183"/>
        <v>441</v>
      </c>
      <c r="AX205" s="136">
        <f t="shared" si="184"/>
        <v>441</v>
      </c>
      <c r="AY205" s="136">
        <f t="shared" si="185"/>
        <v>511</v>
      </c>
      <c r="AZ205" s="136">
        <f t="shared" si="186"/>
        <v>511</v>
      </c>
      <c r="BA205" s="136">
        <f t="shared" si="187"/>
        <v>534</v>
      </c>
      <c r="BB205" s="136">
        <f t="shared" si="188"/>
        <v>534</v>
      </c>
      <c r="BC205" s="136">
        <f t="shared" si="189"/>
        <v>581</v>
      </c>
      <c r="BD205" s="136">
        <f t="shared" si="190"/>
        <v>581</v>
      </c>
      <c r="BE205" s="136">
        <f t="shared" si="191"/>
        <v>604</v>
      </c>
      <c r="BF205" s="136">
        <f t="shared" si="192"/>
        <v>604</v>
      </c>
      <c r="BG205" s="136">
        <f t="shared" si="193"/>
        <v>662</v>
      </c>
      <c r="BH205" s="136">
        <f t="shared" si="194"/>
        <v>662</v>
      </c>
      <c r="BI205" s="136">
        <f t="shared" si="195"/>
        <v>708</v>
      </c>
      <c r="BJ205" s="136">
        <f t="shared" si="196"/>
        <v>708</v>
      </c>
      <c r="BK205" s="136">
        <f t="shared" si="197"/>
        <v>871</v>
      </c>
      <c r="BL205" s="138">
        <f t="shared" si="198"/>
        <v>871</v>
      </c>
      <c r="BU205" s="135">
        <f>ROUND(cabinets_db!JE205/Prices!$B$27,0)</f>
        <v>483</v>
      </c>
      <c r="BV205" s="136">
        <f t="shared" si="277"/>
        <v>483</v>
      </c>
      <c r="BW205" s="135">
        <f>ROUND(cabinets_db!JG205/Prices!$B$27,0)</f>
        <v>553</v>
      </c>
      <c r="BX205" s="136">
        <f t="shared" si="199"/>
        <v>553</v>
      </c>
      <c r="BY205" s="135">
        <f>ROUND(cabinets_db!JI205/Prices!$B$27,0)</f>
        <v>576</v>
      </c>
      <c r="BZ205" s="136">
        <f t="shared" si="200"/>
        <v>576</v>
      </c>
      <c r="CA205" s="135">
        <f>ROUND(cabinets_db!JK205/Prices!$B$27,0)</f>
        <v>623</v>
      </c>
      <c r="CB205" s="136">
        <f t="shared" si="201"/>
        <v>623</v>
      </c>
      <c r="CC205" s="135">
        <f>ROUND(cabinets_db!JM205/Prices!$B$27,0)</f>
        <v>646</v>
      </c>
      <c r="CD205" s="136">
        <f t="shared" si="202"/>
        <v>646</v>
      </c>
      <c r="CE205" s="135">
        <f>ROUND(cabinets_db!JO205/Prices!$B$27,0)</f>
        <v>704</v>
      </c>
      <c r="CF205" s="136">
        <f t="shared" si="203"/>
        <v>704</v>
      </c>
      <c r="CG205" s="135">
        <f>ROUND(cabinets_db!JQ205/Prices!$B$27,0)</f>
        <v>750</v>
      </c>
      <c r="CH205" s="136">
        <f t="shared" si="204"/>
        <v>750</v>
      </c>
      <c r="CI205" s="135">
        <f>ROUND(cabinets_db!JS205/Prices!$B$27,0)</f>
        <v>913</v>
      </c>
      <c r="CJ205" s="136">
        <f t="shared" si="205"/>
        <v>913</v>
      </c>
      <c r="CK205" s="137"/>
      <c r="CL205" s="137"/>
      <c r="CM205" s="137"/>
      <c r="CN205" s="137"/>
      <c r="CO205" s="137"/>
      <c r="CP205" s="136">
        <f>ROUND(cabinets_db!LW205/Prices!$B$27,0)</f>
        <v>441</v>
      </c>
      <c r="CQ205" s="136">
        <f t="shared" si="278"/>
        <v>441</v>
      </c>
      <c r="CR205" s="136">
        <f>ROUND(cabinets_db!LY205/Prices!$B$27,0)</f>
        <v>511</v>
      </c>
      <c r="CS205" s="136">
        <f t="shared" si="206"/>
        <v>511</v>
      </c>
      <c r="CT205" s="136">
        <f>ROUND(cabinets_db!MA205/Prices!$B$27,0)</f>
        <v>534</v>
      </c>
      <c r="CU205" s="136">
        <f t="shared" si="207"/>
        <v>534</v>
      </c>
      <c r="CV205" s="136">
        <f>ROUND(cabinets_db!MC205/Prices!$B$27,0)</f>
        <v>581</v>
      </c>
      <c r="CW205" s="136">
        <f t="shared" si="208"/>
        <v>581</v>
      </c>
      <c r="CX205" s="136">
        <f>ROUND(cabinets_db!ME205/Prices!$B$27,0)</f>
        <v>604</v>
      </c>
      <c r="CY205" s="136">
        <f t="shared" si="209"/>
        <v>604</v>
      </c>
      <c r="CZ205" s="136">
        <f>ROUND(cabinets_db!MG205/Prices!$B$27,0)</f>
        <v>662</v>
      </c>
      <c r="DA205" s="136">
        <f t="shared" si="210"/>
        <v>662</v>
      </c>
      <c r="DB205" s="136">
        <f>ROUND(cabinets_db!MI205/Prices!$B$27,0)</f>
        <v>708</v>
      </c>
      <c r="DC205" s="136">
        <f t="shared" si="211"/>
        <v>708</v>
      </c>
      <c r="DD205" s="136">
        <f>ROUND(cabinets_db!MK205/Prices!$B$27,0)</f>
        <v>871</v>
      </c>
      <c r="DE205" s="138">
        <f t="shared" si="212"/>
        <v>871</v>
      </c>
      <c r="DK205" s="136">
        <f t="shared" si="213"/>
        <v>441</v>
      </c>
      <c r="DL205" s="136">
        <f t="shared" si="214"/>
        <v>441</v>
      </c>
      <c r="DM205" s="136">
        <f t="shared" si="215"/>
        <v>511</v>
      </c>
      <c r="DN205" s="136">
        <f t="shared" si="216"/>
        <v>511</v>
      </c>
      <c r="DO205" s="136">
        <f t="shared" si="217"/>
        <v>534</v>
      </c>
      <c r="DP205" s="136">
        <f t="shared" si="218"/>
        <v>534</v>
      </c>
      <c r="DQ205" s="136">
        <f t="shared" si="219"/>
        <v>581</v>
      </c>
      <c r="DR205" s="136">
        <f t="shared" si="220"/>
        <v>581</v>
      </c>
      <c r="DS205" s="136">
        <f t="shared" si="221"/>
        <v>604</v>
      </c>
      <c r="DT205" s="136">
        <f t="shared" si="222"/>
        <v>604</v>
      </c>
      <c r="DU205" s="136">
        <f t="shared" si="223"/>
        <v>662</v>
      </c>
      <c r="DV205" s="136">
        <f t="shared" si="224"/>
        <v>662</v>
      </c>
      <c r="DW205" s="136">
        <f t="shared" si="225"/>
        <v>708</v>
      </c>
      <c r="DX205" s="136">
        <f t="shared" si="226"/>
        <v>708</v>
      </c>
      <c r="DY205" s="136">
        <f t="shared" si="227"/>
        <v>871</v>
      </c>
      <c r="DZ205" s="138">
        <f t="shared" si="228"/>
        <v>871</v>
      </c>
      <c r="EP205" s="73">
        <f t="shared" si="287"/>
        <v>9.75</v>
      </c>
      <c r="EQ205" s="128">
        <v>6</v>
      </c>
      <c r="ER205" s="129">
        <v>27</v>
      </c>
      <c r="ES205" s="95">
        <v>39</v>
      </c>
      <c r="ET205" s="73">
        <f t="shared" si="294"/>
        <v>3.25</v>
      </c>
      <c r="EU205" s="130">
        <f t="shared" si="288"/>
        <v>9.75</v>
      </c>
      <c r="EV205" s="55"/>
      <c r="EW205" s="75">
        <v>4</v>
      </c>
      <c r="EY205" s="75">
        <v>27</v>
      </c>
      <c r="EZ205" s="77">
        <f>(EY205*1.2)*(Prices!$B$5/32)</f>
        <v>40.5</v>
      </c>
      <c r="FA205" s="82">
        <f>(EY205*1.3)*(Prices!$B$4/32)</f>
        <v>87.75</v>
      </c>
      <c r="FB205" s="82">
        <f>(EV205*Prices!$B$2)+(EW205*Prices!$B$3)</f>
        <v>16.2</v>
      </c>
      <c r="FC205" s="79">
        <f>EU205*Prices!$B$9</f>
        <v>58.5</v>
      </c>
      <c r="FD205" s="80">
        <f t="shared" si="232"/>
        <v>202.95</v>
      </c>
      <c r="FE205" s="80">
        <f>EU205*Prices!$B$10</f>
        <v>87.75</v>
      </c>
      <c r="FF205" s="80">
        <f t="shared" si="233"/>
        <v>232.2</v>
      </c>
      <c r="FG205" s="80">
        <f>EU205*Prices!$B$11</f>
        <v>97.5</v>
      </c>
      <c r="FH205" s="80">
        <f t="shared" si="234"/>
        <v>241.95</v>
      </c>
      <c r="FI205" s="80">
        <f>EU205*Prices!$B$12</f>
        <v>117</v>
      </c>
      <c r="FJ205" s="80">
        <f t="shared" si="235"/>
        <v>261.45</v>
      </c>
      <c r="FK205" s="80">
        <f>EU205*Prices!$B$13</f>
        <v>126.75</v>
      </c>
      <c r="FL205" s="80">
        <f t="shared" si="236"/>
        <v>271.2</v>
      </c>
      <c r="FM205" s="80">
        <f>EU205*Prices!$B$14</f>
        <v>151.125</v>
      </c>
      <c r="FN205" s="80">
        <f t="shared" si="237"/>
        <v>295.57499999999999</v>
      </c>
      <c r="FO205" s="80">
        <f>EU205*Prices!$B$15</f>
        <v>170.625</v>
      </c>
      <c r="FP205" s="80">
        <f t="shared" si="238"/>
        <v>315.07499999999999</v>
      </c>
      <c r="FQ205" s="80">
        <f>EU205*Prices!$B$16</f>
        <v>238.875</v>
      </c>
      <c r="FR205" s="80">
        <f t="shared" si="239"/>
        <v>383.32499999999999</v>
      </c>
      <c r="FS205" s="80">
        <f>EU205*Prices!$B$17</f>
        <v>0</v>
      </c>
      <c r="FT205" s="80"/>
      <c r="FU205" s="80"/>
      <c r="FV205" s="80"/>
      <c r="FW205" s="80"/>
      <c r="FX205" s="80"/>
      <c r="FY205" s="80"/>
      <c r="FZ205" s="80"/>
      <c r="GA205" s="80"/>
      <c r="GB205" s="80"/>
      <c r="GC205" s="80"/>
      <c r="GD205" s="80"/>
      <c r="GE205" s="80"/>
      <c r="GF205" s="80"/>
      <c r="GG205" s="80"/>
      <c r="GH205" s="80"/>
      <c r="GI205"/>
      <c r="GJ205"/>
      <c r="GK205"/>
      <c r="GL205"/>
      <c r="GM205"/>
      <c r="GN205"/>
      <c r="GO205"/>
      <c r="GP205" s="73">
        <f t="shared" si="289"/>
        <v>9.75</v>
      </c>
      <c r="GQ205" s="128">
        <v>6</v>
      </c>
      <c r="GR205" s="129">
        <v>27</v>
      </c>
      <c r="GS205" s="95">
        <v>39</v>
      </c>
      <c r="GT205" s="73">
        <f t="shared" si="295"/>
        <v>3.25</v>
      </c>
      <c r="GU205" s="130">
        <f t="shared" si="290"/>
        <v>9.75</v>
      </c>
      <c r="GW205" s="75">
        <v>4</v>
      </c>
      <c r="GX205" s="76"/>
      <c r="GY205" s="75">
        <v>27</v>
      </c>
      <c r="GZ205" s="77">
        <f>(GY205*1.2)*(Prices!$B$5/32)</f>
        <v>40.5</v>
      </c>
      <c r="HA205" s="82">
        <f>(GY205*1.3)*(Prices!$C$4/32)</f>
        <v>70.2</v>
      </c>
      <c r="HB205" s="82">
        <f>(GV205*Prices!$B$2)+(GW205*Prices!$B$3)</f>
        <v>16.2</v>
      </c>
      <c r="HC205" s="79">
        <f>GU205*Prices!$B$9</f>
        <v>58.5</v>
      </c>
      <c r="HD205" s="80">
        <f t="shared" si="243"/>
        <v>185.4</v>
      </c>
      <c r="HE205" s="80">
        <f>GU205*Prices!$B$10</f>
        <v>87.75</v>
      </c>
      <c r="HF205" s="80">
        <f t="shared" si="244"/>
        <v>214.65</v>
      </c>
      <c r="HG205" s="80">
        <f>GU205*Prices!$B$11</f>
        <v>97.5</v>
      </c>
      <c r="HH205" s="80">
        <f t="shared" si="245"/>
        <v>224.4</v>
      </c>
      <c r="HI205" s="80">
        <f>GU205*Prices!$B$12</f>
        <v>117</v>
      </c>
      <c r="HJ205" s="80">
        <f t="shared" si="246"/>
        <v>243.89999999999998</v>
      </c>
      <c r="HK205" s="80">
        <f>GU205*Prices!$B$13</f>
        <v>126.75</v>
      </c>
      <c r="HL205" s="80">
        <f t="shared" si="247"/>
        <v>253.64999999999998</v>
      </c>
      <c r="HM205" s="80">
        <f>GU205*Prices!$B$14</f>
        <v>151.125</v>
      </c>
      <c r="HN205" s="80">
        <f t="shared" si="248"/>
        <v>278.02499999999998</v>
      </c>
      <c r="HO205" s="80">
        <f>GU205*Prices!$B$15</f>
        <v>170.625</v>
      </c>
      <c r="HP205" s="80">
        <f t="shared" si="249"/>
        <v>297.52499999999998</v>
      </c>
      <c r="HQ205" s="80">
        <f>GU205*Prices!$B$16</f>
        <v>238.875</v>
      </c>
      <c r="HR205" s="80">
        <f t="shared" si="250"/>
        <v>365.77499999999998</v>
      </c>
      <c r="HS205" s="80">
        <f>GU205*Prices!$B$17</f>
        <v>0</v>
      </c>
      <c r="HT205" s="80"/>
      <c r="HU205" s="80"/>
      <c r="HV205" s="80"/>
      <c r="HW205" s="80"/>
      <c r="HX205" s="80"/>
      <c r="HY205" s="80"/>
      <c r="HZ205" s="80"/>
      <c r="IA205" s="80"/>
      <c r="IB205" s="80"/>
      <c r="IC205" s="80"/>
      <c r="ID205" s="80"/>
      <c r="IE205" s="80"/>
      <c r="IF205" s="80"/>
      <c r="IG205" s="80"/>
      <c r="IH205" s="80"/>
      <c r="II205"/>
      <c r="IJ205"/>
      <c r="IK205"/>
      <c r="IL205"/>
      <c r="IM205"/>
      <c r="IN205"/>
      <c r="IO205"/>
      <c r="IP205"/>
      <c r="IQ205" s="73">
        <f t="shared" si="291"/>
        <v>9.75</v>
      </c>
      <c r="IR205" s="128">
        <v>6</v>
      </c>
      <c r="IS205" s="129">
        <v>27</v>
      </c>
      <c r="IT205" s="95">
        <v>39</v>
      </c>
      <c r="IU205" s="73">
        <f t="shared" si="296"/>
        <v>3.25</v>
      </c>
      <c r="IV205" s="130">
        <f t="shared" si="292"/>
        <v>9.75</v>
      </c>
      <c r="IX205" s="75">
        <v>4</v>
      </c>
      <c r="IY205" s="76"/>
      <c r="IZ205" s="75">
        <v>27</v>
      </c>
      <c r="JA205" s="77">
        <f>(IZ205*1.2)*(Prices!$B$5/32)</f>
        <v>40.5</v>
      </c>
      <c r="JB205" s="82">
        <f>(IZ205*1.3)*(Prices!$B$4/32)</f>
        <v>87.75</v>
      </c>
      <c r="JC205" s="82">
        <f>(IW205*Prices!$B$2)+(IX205*Prices!$B$3)</f>
        <v>16.2</v>
      </c>
      <c r="JD205" s="79">
        <f>IV205*Prices!$B$9</f>
        <v>58.5</v>
      </c>
      <c r="JE205" s="80">
        <f t="shared" si="254"/>
        <v>202.95</v>
      </c>
      <c r="JF205" s="80">
        <f>IV205*Prices!$B$10</f>
        <v>87.75</v>
      </c>
      <c r="JG205" s="80">
        <f t="shared" si="255"/>
        <v>232.2</v>
      </c>
      <c r="JH205" s="80">
        <f>IV205*Prices!$B$11</f>
        <v>97.5</v>
      </c>
      <c r="JI205" s="80">
        <f t="shared" si="256"/>
        <v>241.95</v>
      </c>
      <c r="JJ205" s="80">
        <f>IV205*Prices!$B$12</f>
        <v>117</v>
      </c>
      <c r="JK205" s="80">
        <f t="shared" si="257"/>
        <v>261.45</v>
      </c>
      <c r="JL205" s="80">
        <f>IV205*Prices!$B$13</f>
        <v>126.75</v>
      </c>
      <c r="JM205" s="80">
        <f t="shared" si="258"/>
        <v>271.2</v>
      </c>
      <c r="JN205" s="80">
        <f>IV205*Prices!$B$14</f>
        <v>151.125</v>
      </c>
      <c r="JO205" s="80">
        <f t="shared" si="259"/>
        <v>295.57499999999999</v>
      </c>
      <c r="JP205" s="80">
        <f>IV205*Prices!$B$15</f>
        <v>170.625</v>
      </c>
      <c r="JQ205" s="80">
        <f t="shared" si="260"/>
        <v>315.07499999999999</v>
      </c>
      <c r="JR205" s="80">
        <f>IV205*Prices!$B$16</f>
        <v>238.875</v>
      </c>
      <c r="JS205" s="80">
        <f t="shared" si="261"/>
        <v>383.32499999999999</v>
      </c>
      <c r="JT205" s="80">
        <f>IV205*Prices!$B$17</f>
        <v>0</v>
      </c>
      <c r="JU205" s="80"/>
      <c r="JV205" s="80"/>
      <c r="JW205" s="80"/>
      <c r="JX205" s="80"/>
      <c r="JY205" s="80"/>
      <c r="JZ205" s="80"/>
      <c r="KA205" s="80"/>
      <c r="KB205" s="80"/>
      <c r="KC205" s="80"/>
      <c r="KD205" s="80"/>
      <c r="KE205" s="80"/>
      <c r="KF205" s="80"/>
      <c r="KG205" s="80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 s="197">
        <v>0</v>
      </c>
      <c r="LB205" s="200">
        <v>0</v>
      </c>
      <c r="LC205" s="82">
        <f>(44+(cabinets_db!IR205*2-2))*0.58</f>
        <v>31.319999999999997</v>
      </c>
      <c r="LD205" s="82">
        <f>(44+(cabinets_db!IR205*2-2))*0.77</f>
        <v>41.58</v>
      </c>
      <c r="LE205" s="82">
        <f>3*(cabinets_db!IR205*22/144)</f>
        <v>2.75</v>
      </c>
      <c r="LF205" s="82">
        <f t="shared" si="262"/>
        <v>28.569999999999997</v>
      </c>
      <c r="LG205" s="80">
        <f t="shared" si="263"/>
        <v>38.83</v>
      </c>
      <c r="LH205" s="234">
        <f t="shared" si="264"/>
        <v>0</v>
      </c>
      <c r="LI205" s="73">
        <f>cabinets_db!LL205*36/144</f>
        <v>9.75</v>
      </c>
      <c r="LJ205" s="128">
        <v>6</v>
      </c>
      <c r="LK205" s="129">
        <v>27</v>
      </c>
      <c r="LL205" s="95">
        <v>39</v>
      </c>
      <c r="LM205" s="73">
        <f t="shared" si="297"/>
        <v>3.25</v>
      </c>
      <c r="LN205" s="130">
        <f t="shared" si="293"/>
        <v>9.75</v>
      </c>
      <c r="LP205" s="75">
        <v>4</v>
      </c>
      <c r="LQ205" s="76"/>
      <c r="LR205" s="75">
        <v>27</v>
      </c>
      <c r="LS205" s="77">
        <f>(LR205*1.2)*(Prices!$B$5/32)</f>
        <v>40.5</v>
      </c>
      <c r="LT205" s="82">
        <f>(LR205*1.3)*(Prices!$C$4/32)</f>
        <v>70.2</v>
      </c>
      <c r="LU205" s="82">
        <f>(LO205*Prices!$B$2)+(LP205*Prices!$B$3)</f>
        <v>16.2</v>
      </c>
      <c r="LV205" s="79">
        <f>LN205*Prices!$B$9</f>
        <v>58.5</v>
      </c>
      <c r="LW205" s="80">
        <f t="shared" si="267"/>
        <v>185.4</v>
      </c>
      <c r="LX205" s="80">
        <f>LN205*Prices!$B$10</f>
        <v>87.75</v>
      </c>
      <c r="LY205" s="80">
        <f t="shared" si="268"/>
        <v>214.65</v>
      </c>
      <c r="LZ205" s="80">
        <f>LN205*Prices!$B$11</f>
        <v>97.5</v>
      </c>
      <c r="MA205" s="80">
        <f t="shared" si="269"/>
        <v>224.4</v>
      </c>
      <c r="MB205" s="80">
        <f>LN205*Prices!$B$12</f>
        <v>117</v>
      </c>
      <c r="MC205" s="80">
        <f t="shared" si="270"/>
        <v>243.89999999999998</v>
      </c>
      <c r="MD205" s="80">
        <f>LN205*Prices!$B$13</f>
        <v>126.75</v>
      </c>
      <c r="ME205" s="80">
        <f t="shared" si="271"/>
        <v>253.64999999999998</v>
      </c>
      <c r="MF205" s="80">
        <f>LN205*Prices!$B$14</f>
        <v>151.125</v>
      </c>
      <c r="MG205" s="80">
        <f t="shared" si="272"/>
        <v>278.02499999999998</v>
      </c>
      <c r="MH205" s="80">
        <f>LN205*Prices!$B$15</f>
        <v>170.625</v>
      </c>
      <c r="MI205" s="80">
        <f t="shared" si="273"/>
        <v>297.52499999999998</v>
      </c>
      <c r="MJ205" s="80">
        <f>LN205*Prices!$B$16</f>
        <v>238.875</v>
      </c>
      <c r="MK205" s="80">
        <f t="shared" si="274"/>
        <v>365.77499999999998</v>
      </c>
      <c r="ML205" s="80">
        <f>LN205*Prices!$B$17</f>
        <v>0</v>
      </c>
      <c r="MM205" s="80"/>
      <c r="MN205" s="80"/>
      <c r="MO205" s="80"/>
      <c r="MP205" s="80"/>
      <c r="MQ205" s="80"/>
      <c r="MR205" s="80"/>
      <c r="MS205" s="80"/>
      <c r="MT205" s="80"/>
      <c r="MU205" s="80"/>
      <c r="MV205" s="80"/>
      <c r="MW205" s="80"/>
      <c r="MX205" s="80"/>
      <c r="MY205" s="80"/>
      <c r="MZ205" s="80"/>
      <c r="NA205" s="80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</row>
    <row r="206" spans="1:449" ht="18" customHeight="1" thickBot="1" x14ac:dyDescent="0.3">
      <c r="A206" s="350"/>
      <c r="B206" s="346"/>
      <c r="C206" s="347"/>
      <c r="D206" s="279"/>
      <c r="E206" s="348"/>
      <c r="F206" s="351"/>
      <c r="G206" s="320"/>
      <c r="H206" s="136"/>
      <c r="I206" s="135"/>
      <c r="J206" s="136"/>
      <c r="K206" s="135"/>
      <c r="L206" s="136"/>
      <c r="M206" s="135"/>
      <c r="N206" s="136"/>
      <c r="O206" s="135"/>
      <c r="P206" s="136"/>
      <c r="Q206" s="135"/>
      <c r="R206" s="136"/>
      <c r="S206" s="135"/>
      <c r="T206" s="136"/>
      <c r="U206" s="135"/>
      <c r="V206" s="136"/>
      <c r="W206" s="137"/>
      <c r="X206" s="137"/>
      <c r="Y206" s="137"/>
      <c r="Z206" s="137"/>
      <c r="AA206" s="137"/>
      <c r="AB206" s="136"/>
      <c r="AC206" s="136"/>
      <c r="AD206" s="136"/>
      <c r="AE206" s="136"/>
      <c r="AF206" s="136"/>
      <c r="AG206" s="136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8"/>
      <c r="AW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8"/>
      <c r="BU206" s="135"/>
      <c r="BV206" s="136"/>
      <c r="BW206" s="135"/>
      <c r="BX206" s="136"/>
      <c r="BY206" s="135"/>
      <c r="BZ206" s="136"/>
      <c r="CA206" s="135"/>
      <c r="CB206" s="136"/>
      <c r="CC206" s="135"/>
      <c r="CD206" s="136"/>
      <c r="CE206" s="135"/>
      <c r="CF206" s="136"/>
      <c r="CG206" s="135"/>
      <c r="CH206" s="136"/>
      <c r="CI206" s="135"/>
      <c r="CJ206" s="136"/>
      <c r="CK206" s="137"/>
      <c r="CL206" s="137"/>
      <c r="CM206" s="137"/>
      <c r="CN206" s="137"/>
      <c r="CO206" s="137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  <c r="DA206" s="136"/>
      <c r="DB206" s="136"/>
      <c r="DC206" s="136"/>
      <c r="DD206" s="136"/>
      <c r="DE206" s="138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6"/>
      <c r="DU206" s="136"/>
      <c r="DV206" s="136"/>
      <c r="DW206" s="136"/>
      <c r="DX206" s="136"/>
      <c r="DY206" s="136"/>
      <c r="DZ206" s="138"/>
      <c r="EP206" s="73"/>
      <c r="EQ206" s="128"/>
      <c r="ER206" s="129"/>
      <c r="ES206" s="95"/>
      <c r="ET206" s="73"/>
      <c r="EU206" s="130"/>
      <c r="EV206" s="55"/>
      <c r="EZ206" s="77"/>
      <c r="FC206" s="79"/>
      <c r="FD206" s="80"/>
      <c r="FE206" s="80"/>
      <c r="FF206" s="80"/>
      <c r="FG206" s="80"/>
      <c r="FH206" s="80"/>
      <c r="FI206" s="80"/>
      <c r="FJ206" s="80"/>
      <c r="FK206" s="80"/>
      <c r="FL206" s="80"/>
      <c r="FM206" s="80"/>
      <c r="FN206" s="80"/>
      <c r="FO206" s="80"/>
      <c r="FP206" s="80"/>
      <c r="FQ206" s="80"/>
      <c r="FR206" s="80"/>
      <c r="FS206" s="80"/>
      <c r="FT206" s="80"/>
      <c r="FU206" s="80"/>
      <c r="FV206" s="80"/>
      <c r="FW206" s="80"/>
      <c r="FX206" s="80"/>
      <c r="FY206" s="80"/>
      <c r="FZ206" s="80"/>
      <c r="GA206" s="80"/>
      <c r="GB206" s="80"/>
      <c r="GC206" s="80"/>
      <c r="GD206" s="80"/>
      <c r="GE206" s="80"/>
      <c r="GF206" s="80"/>
      <c r="GG206" s="80"/>
      <c r="GH206" s="80"/>
      <c r="GI206"/>
      <c r="GJ206"/>
      <c r="GK206"/>
      <c r="GL206"/>
      <c r="GM206"/>
      <c r="GN206"/>
      <c r="GO206"/>
      <c r="GP206" s="73"/>
      <c r="GQ206" s="128"/>
      <c r="GR206" s="129"/>
      <c r="GS206" s="95"/>
      <c r="GT206" s="73"/>
      <c r="GU206" s="130"/>
      <c r="GW206" s="75"/>
      <c r="GX206" s="76"/>
      <c r="GZ206" s="77"/>
      <c r="HA206" s="82"/>
      <c r="HB206" s="82"/>
      <c r="HC206" s="79"/>
      <c r="HD206" s="80"/>
      <c r="HE206" s="80"/>
      <c r="HF206" s="80"/>
      <c r="HG206" s="80"/>
      <c r="HH206" s="80"/>
      <c r="HI206" s="80"/>
      <c r="HJ206" s="80"/>
      <c r="HK206" s="80"/>
      <c r="HL206" s="80"/>
      <c r="HM206" s="80"/>
      <c r="HN206" s="80"/>
      <c r="HO206" s="80"/>
      <c r="HP206" s="80"/>
      <c r="HQ206" s="80"/>
      <c r="HR206" s="80"/>
      <c r="HS206" s="80"/>
      <c r="HT206" s="80"/>
      <c r="HU206" s="80"/>
      <c r="HV206" s="80"/>
      <c r="HW206" s="80"/>
      <c r="HX206" s="80"/>
      <c r="HY206" s="80"/>
      <c r="HZ206" s="80"/>
      <c r="IA206" s="80"/>
      <c r="IB206" s="80"/>
      <c r="IC206" s="80"/>
      <c r="ID206" s="80"/>
      <c r="IE206" s="80"/>
      <c r="IF206" s="80"/>
      <c r="IG206" s="80"/>
      <c r="IH206" s="80"/>
      <c r="II206"/>
      <c r="IJ206"/>
      <c r="IK206"/>
      <c r="IL206"/>
      <c r="IM206"/>
      <c r="IN206"/>
      <c r="IO206"/>
      <c r="IP206"/>
      <c r="IQ206" s="73"/>
      <c r="IR206" s="128"/>
      <c r="IS206" s="129"/>
      <c r="IT206" s="95"/>
      <c r="IU206" s="73"/>
      <c r="IV206" s="130"/>
      <c r="IX206" s="75"/>
      <c r="IY206" s="76"/>
      <c r="IZ206" s="75"/>
      <c r="JA206" s="77"/>
      <c r="JB206" s="82"/>
      <c r="JC206" s="82"/>
      <c r="JD206" s="79"/>
      <c r="JE206" s="80"/>
      <c r="JF206" s="80"/>
      <c r="JG206" s="80"/>
      <c r="JH206" s="80"/>
      <c r="JI206" s="80"/>
      <c r="JJ206" s="80"/>
      <c r="JK206" s="80"/>
      <c r="JL206" s="80"/>
      <c r="JM206" s="80"/>
      <c r="JN206" s="80"/>
      <c r="JO206" s="80"/>
      <c r="JP206" s="80"/>
      <c r="JQ206" s="80"/>
      <c r="JR206" s="80"/>
      <c r="JS206" s="80"/>
      <c r="JT206" s="80"/>
      <c r="JU206" s="80"/>
      <c r="JV206" s="80"/>
      <c r="JW206" s="80"/>
      <c r="JX206" s="80"/>
      <c r="JY206" s="80"/>
      <c r="JZ206" s="80"/>
      <c r="KA206" s="80"/>
      <c r="KB206" s="80"/>
      <c r="KC206" s="80"/>
      <c r="KD206" s="80"/>
      <c r="KE206" s="80"/>
      <c r="KF206" s="80"/>
      <c r="KG206" s="80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F206" s="82"/>
      <c r="LG206" s="80"/>
      <c r="LH206" s="234"/>
      <c r="LI206" s="73"/>
      <c r="LJ206" s="128"/>
      <c r="LK206" s="129"/>
      <c r="LL206" s="95"/>
      <c r="LM206" s="73"/>
      <c r="LN206" s="130"/>
      <c r="LP206" s="75"/>
      <c r="LQ206" s="76"/>
      <c r="LR206" s="75"/>
      <c r="LS206" s="77"/>
      <c r="LT206" s="82"/>
      <c r="LU206" s="82"/>
      <c r="LV206" s="79"/>
      <c r="LW206" s="80"/>
      <c r="LX206" s="80"/>
      <c r="LY206" s="80"/>
      <c r="LZ206" s="80"/>
      <c r="MA206" s="80"/>
      <c r="MB206" s="80"/>
      <c r="MC206" s="80"/>
      <c r="MD206" s="80"/>
      <c r="ME206" s="80"/>
      <c r="MF206" s="80"/>
      <c r="MG206" s="80"/>
      <c r="MH206" s="80"/>
      <c r="MI206" s="80"/>
      <c r="MJ206" s="80"/>
      <c r="MK206" s="80"/>
      <c r="ML206" s="80"/>
      <c r="MM206" s="80"/>
      <c r="MN206" s="80"/>
      <c r="MO206" s="80"/>
      <c r="MP206" s="80"/>
      <c r="MQ206" s="80"/>
      <c r="MR206" s="80"/>
      <c r="MS206" s="80"/>
      <c r="MT206" s="80"/>
      <c r="MU206" s="80"/>
      <c r="MV206" s="80"/>
      <c r="MW206" s="80"/>
      <c r="MX206" s="80"/>
      <c r="MY206" s="80"/>
      <c r="MZ206" s="80"/>
      <c r="NA206" s="80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</row>
    <row r="207" spans="1:449" ht="18" customHeight="1" x14ac:dyDescent="0.25">
      <c r="A207" s="118" t="s">
        <v>320</v>
      </c>
      <c r="B207" s="119" t="s">
        <v>268</v>
      </c>
      <c r="C207" s="120" t="str">
        <f t="shared" si="275"/>
        <v>Wall &amp; Tall Cab: 1 Metal Door  36"H (Door 37 1/2") (9" to 12")</v>
      </c>
      <c r="D207" s="121" t="s">
        <v>321</v>
      </c>
      <c r="E207" s="122" t="s">
        <v>95</v>
      </c>
      <c r="F207" s="321" t="s">
        <v>320</v>
      </c>
      <c r="G207" s="320">
        <f>ROUND(cabinets_db!FD207/Prices!$B$27,0)</f>
        <v>350</v>
      </c>
      <c r="H207" s="136">
        <f t="shared" si="276"/>
        <v>350</v>
      </c>
      <c r="I207" s="135">
        <f>ROUND(cabinets_db!FF207/Prices!$B$27,0)</f>
        <v>350</v>
      </c>
      <c r="J207" s="136">
        <f t="shared" si="168"/>
        <v>350</v>
      </c>
      <c r="K207" s="135">
        <f>ROUND(cabinets_db!FH207/Prices!$B$27,0)</f>
        <v>350</v>
      </c>
      <c r="L207" s="136">
        <f t="shared" si="169"/>
        <v>350</v>
      </c>
      <c r="M207" s="135">
        <f>ROUND(cabinets_db!FJ207/Prices!$B$27,0)</f>
        <v>350</v>
      </c>
      <c r="N207" s="136">
        <f t="shared" si="170"/>
        <v>350</v>
      </c>
      <c r="O207" s="135">
        <f>ROUND(cabinets_db!FL207/Prices!$B$27,0)</f>
        <v>350</v>
      </c>
      <c r="P207" s="136">
        <f t="shared" si="171"/>
        <v>350</v>
      </c>
      <c r="Q207" s="135">
        <f>ROUND(cabinets_db!FN207/Prices!$B$27,0)</f>
        <v>350</v>
      </c>
      <c r="R207" s="136">
        <f t="shared" si="172"/>
        <v>350</v>
      </c>
      <c r="S207" s="135">
        <f>ROUND(cabinets_db!FP207/Prices!$B$27,0)</f>
        <v>350</v>
      </c>
      <c r="T207" s="136">
        <f t="shared" si="173"/>
        <v>350</v>
      </c>
      <c r="U207" s="135">
        <f>ROUND(cabinets_db!FR207/Prices!$B$27,0)</f>
        <v>350</v>
      </c>
      <c r="V207" s="136">
        <f t="shared" si="174"/>
        <v>350</v>
      </c>
      <c r="W207" s="137"/>
      <c r="X207" s="137"/>
      <c r="Y207" s="137"/>
      <c r="Z207" s="137"/>
      <c r="AA207" s="137"/>
      <c r="AB207" s="136">
        <f>ROUND(cabinets_db!HD207/Prices!$B$27,0)</f>
        <v>334</v>
      </c>
      <c r="AC207" s="136">
        <f t="shared" si="175"/>
        <v>334</v>
      </c>
      <c r="AD207" s="136">
        <f>ROUND(cabinets_db!HF207/Prices!$B$27,0)</f>
        <v>334</v>
      </c>
      <c r="AE207" s="136">
        <f t="shared" si="176"/>
        <v>334</v>
      </c>
      <c r="AF207" s="136">
        <f>ROUND(cabinets_db!HH207/Prices!$B$27,0)</f>
        <v>334</v>
      </c>
      <c r="AG207" s="136">
        <f t="shared" si="177"/>
        <v>334</v>
      </c>
      <c r="AH207" s="136">
        <f>ROUND(cabinets_db!HJ207/Prices!$B$27,0)</f>
        <v>334</v>
      </c>
      <c r="AI207" s="136">
        <f t="shared" si="178"/>
        <v>334</v>
      </c>
      <c r="AJ207" s="136">
        <f>ROUND(cabinets_db!HL207/Prices!$B$27,0)</f>
        <v>334</v>
      </c>
      <c r="AK207" s="136">
        <f t="shared" si="179"/>
        <v>334</v>
      </c>
      <c r="AL207" s="136">
        <f>ROUND(cabinets_db!HN207/Prices!$B$27,0)</f>
        <v>334</v>
      </c>
      <c r="AM207" s="136">
        <f t="shared" si="180"/>
        <v>334</v>
      </c>
      <c r="AN207" s="136">
        <f>ROUND(cabinets_db!HP207/Prices!$B$27,0)</f>
        <v>334</v>
      </c>
      <c r="AO207" s="136">
        <f t="shared" si="181"/>
        <v>334</v>
      </c>
      <c r="AP207" s="136">
        <f>ROUND(cabinets_db!HR207/Prices!$B$27,0)</f>
        <v>334</v>
      </c>
      <c r="AQ207" s="138">
        <f t="shared" si="182"/>
        <v>334</v>
      </c>
      <c r="AW207" s="136">
        <f t="shared" si="183"/>
        <v>334</v>
      </c>
      <c r="AX207" s="136">
        <f t="shared" si="184"/>
        <v>334</v>
      </c>
      <c r="AY207" s="136">
        <f t="shared" si="185"/>
        <v>334</v>
      </c>
      <c r="AZ207" s="136">
        <f t="shared" si="186"/>
        <v>334</v>
      </c>
      <c r="BA207" s="136">
        <f t="shared" si="187"/>
        <v>334</v>
      </c>
      <c r="BB207" s="136">
        <f t="shared" si="188"/>
        <v>334</v>
      </c>
      <c r="BC207" s="136">
        <f t="shared" si="189"/>
        <v>334</v>
      </c>
      <c r="BD207" s="136">
        <f t="shared" si="190"/>
        <v>334</v>
      </c>
      <c r="BE207" s="136">
        <f t="shared" si="191"/>
        <v>334</v>
      </c>
      <c r="BF207" s="136">
        <f t="shared" si="192"/>
        <v>334</v>
      </c>
      <c r="BG207" s="136">
        <f t="shared" si="193"/>
        <v>334</v>
      </c>
      <c r="BH207" s="136">
        <f t="shared" si="194"/>
        <v>334</v>
      </c>
      <c r="BI207" s="136">
        <f t="shared" si="195"/>
        <v>334</v>
      </c>
      <c r="BJ207" s="136">
        <f t="shared" si="196"/>
        <v>334</v>
      </c>
      <c r="BK207" s="136">
        <f t="shared" si="197"/>
        <v>334</v>
      </c>
      <c r="BL207" s="138">
        <f t="shared" si="198"/>
        <v>334</v>
      </c>
      <c r="BU207" s="135">
        <f>ROUND(cabinets_db!JE207/Prices!$B$27,0)</f>
        <v>350</v>
      </c>
      <c r="BV207" s="136">
        <f t="shared" si="277"/>
        <v>350</v>
      </c>
      <c r="BW207" s="135">
        <f>ROUND(cabinets_db!JG207/Prices!$B$27,0)</f>
        <v>350</v>
      </c>
      <c r="BX207" s="136">
        <f t="shared" si="199"/>
        <v>350</v>
      </c>
      <c r="BY207" s="135">
        <f>ROUND(cabinets_db!JI207/Prices!$B$27,0)</f>
        <v>350</v>
      </c>
      <c r="BZ207" s="136">
        <f t="shared" si="200"/>
        <v>350</v>
      </c>
      <c r="CA207" s="135">
        <f>ROUND(cabinets_db!JK207/Prices!$B$27,0)</f>
        <v>350</v>
      </c>
      <c r="CB207" s="136">
        <f t="shared" si="201"/>
        <v>350</v>
      </c>
      <c r="CC207" s="135">
        <f>ROUND(cabinets_db!JM207/Prices!$B$27,0)</f>
        <v>350</v>
      </c>
      <c r="CD207" s="136">
        <f t="shared" si="202"/>
        <v>350</v>
      </c>
      <c r="CE207" s="135">
        <f>ROUND(cabinets_db!JO207/Prices!$B$27,0)</f>
        <v>350</v>
      </c>
      <c r="CF207" s="136">
        <f t="shared" si="203"/>
        <v>350</v>
      </c>
      <c r="CG207" s="135">
        <f>ROUND(cabinets_db!JQ207/Prices!$B$27,0)</f>
        <v>350</v>
      </c>
      <c r="CH207" s="136">
        <f t="shared" si="204"/>
        <v>350</v>
      </c>
      <c r="CI207" s="135">
        <f>ROUND(cabinets_db!JS207/Prices!$B$27,0)</f>
        <v>350</v>
      </c>
      <c r="CJ207" s="136">
        <f t="shared" si="205"/>
        <v>350</v>
      </c>
      <c r="CK207" s="137"/>
      <c r="CL207" s="137"/>
      <c r="CM207" s="137"/>
      <c r="CN207" s="137"/>
      <c r="CO207" s="137"/>
      <c r="CP207" s="136">
        <f>ROUND(cabinets_db!LW207/Prices!$B$27,0)</f>
        <v>334</v>
      </c>
      <c r="CQ207" s="136">
        <f t="shared" si="278"/>
        <v>334</v>
      </c>
      <c r="CR207" s="136">
        <f>ROUND(cabinets_db!LY207/Prices!$B$27,0)</f>
        <v>334</v>
      </c>
      <c r="CS207" s="136">
        <f t="shared" si="206"/>
        <v>334</v>
      </c>
      <c r="CT207" s="136">
        <f>ROUND(cabinets_db!MA207/Prices!$B$27,0)</f>
        <v>334</v>
      </c>
      <c r="CU207" s="136">
        <f t="shared" si="207"/>
        <v>334</v>
      </c>
      <c r="CV207" s="136">
        <f>ROUND(cabinets_db!MC207/Prices!$B$27,0)</f>
        <v>334</v>
      </c>
      <c r="CW207" s="136">
        <f t="shared" si="208"/>
        <v>334</v>
      </c>
      <c r="CX207" s="136">
        <f>ROUND(cabinets_db!ME207/Prices!$B$27,0)</f>
        <v>334</v>
      </c>
      <c r="CY207" s="136">
        <f t="shared" si="209"/>
        <v>334</v>
      </c>
      <c r="CZ207" s="136">
        <f>ROUND(cabinets_db!MG207/Prices!$B$27,0)</f>
        <v>334</v>
      </c>
      <c r="DA207" s="136">
        <f t="shared" si="210"/>
        <v>334</v>
      </c>
      <c r="DB207" s="136">
        <f>ROUND(cabinets_db!MI207/Prices!$B$27,0)</f>
        <v>334</v>
      </c>
      <c r="DC207" s="136">
        <f t="shared" si="211"/>
        <v>334</v>
      </c>
      <c r="DD207" s="136">
        <f>ROUND(cabinets_db!MK207/Prices!$B$27,0)</f>
        <v>334</v>
      </c>
      <c r="DE207" s="138">
        <f t="shared" si="212"/>
        <v>334</v>
      </c>
      <c r="DK207" s="136">
        <f t="shared" si="213"/>
        <v>334</v>
      </c>
      <c r="DL207" s="136">
        <f t="shared" si="214"/>
        <v>334</v>
      </c>
      <c r="DM207" s="136">
        <f t="shared" si="215"/>
        <v>334</v>
      </c>
      <c r="DN207" s="136">
        <f t="shared" si="216"/>
        <v>334</v>
      </c>
      <c r="DO207" s="136">
        <f t="shared" si="217"/>
        <v>334</v>
      </c>
      <c r="DP207" s="136">
        <f t="shared" si="218"/>
        <v>334</v>
      </c>
      <c r="DQ207" s="136">
        <f t="shared" si="219"/>
        <v>334</v>
      </c>
      <c r="DR207" s="136">
        <f t="shared" si="220"/>
        <v>334</v>
      </c>
      <c r="DS207" s="136">
        <f t="shared" si="221"/>
        <v>334</v>
      </c>
      <c r="DT207" s="136">
        <f t="shared" si="222"/>
        <v>334</v>
      </c>
      <c r="DU207" s="136">
        <f t="shared" si="223"/>
        <v>334</v>
      </c>
      <c r="DV207" s="136">
        <f t="shared" si="224"/>
        <v>334</v>
      </c>
      <c r="DW207" s="136">
        <f t="shared" si="225"/>
        <v>334</v>
      </c>
      <c r="DX207" s="136">
        <f t="shared" si="226"/>
        <v>334</v>
      </c>
      <c r="DY207" s="136">
        <f t="shared" si="227"/>
        <v>334</v>
      </c>
      <c r="DZ207" s="138">
        <f t="shared" si="228"/>
        <v>334</v>
      </c>
      <c r="EP207" s="73"/>
      <c r="EQ207" s="128"/>
      <c r="ER207" s="129">
        <v>10.5</v>
      </c>
      <c r="ES207" s="73">
        <v>12</v>
      </c>
      <c r="ET207" s="73">
        <f t="shared" si="294"/>
        <v>1</v>
      </c>
      <c r="EU207" s="130"/>
      <c r="EW207" s="75">
        <v>2</v>
      </c>
      <c r="EX207" s="76">
        <v>89</v>
      </c>
      <c r="EY207" s="75">
        <v>10.5</v>
      </c>
      <c r="EZ207" s="77">
        <f>(EY207*1.2)*(Prices!$B$5/32)</f>
        <v>15.75</v>
      </c>
      <c r="FA207" s="82">
        <f>(EY207*1.3)*(Prices!$B$4/32)</f>
        <v>34.125</v>
      </c>
      <c r="FB207" s="82">
        <f>(EV207*Prices!$B$2)+(EW207*Prices!$B$3)</f>
        <v>8.1</v>
      </c>
      <c r="FC207" s="79">
        <f>EU207*Prices!$B$9</f>
        <v>0</v>
      </c>
      <c r="FD207" s="80">
        <f t="shared" si="232"/>
        <v>146.97499999999999</v>
      </c>
      <c r="FE207" s="80">
        <f>EU207*Prices!$B$10</f>
        <v>0</v>
      </c>
      <c r="FF207" s="80">
        <f t="shared" si="233"/>
        <v>146.97499999999999</v>
      </c>
      <c r="FG207" s="80">
        <f>EU207*Prices!$B$11</f>
        <v>0</v>
      </c>
      <c r="FH207" s="80">
        <f t="shared" si="234"/>
        <v>146.97499999999999</v>
      </c>
      <c r="FI207" s="80">
        <f>EU207*Prices!$B$12</f>
        <v>0</v>
      </c>
      <c r="FJ207" s="80">
        <f t="shared" si="235"/>
        <v>146.97499999999999</v>
      </c>
      <c r="FK207" s="80">
        <f>EU207*Prices!$B$13</f>
        <v>0</v>
      </c>
      <c r="FL207" s="80">
        <f t="shared" si="236"/>
        <v>146.97499999999999</v>
      </c>
      <c r="FM207" s="80">
        <f>EU207*Prices!$B$14</f>
        <v>0</v>
      </c>
      <c r="FN207" s="80">
        <f t="shared" si="237"/>
        <v>146.97499999999999</v>
      </c>
      <c r="FO207" s="80">
        <f>EU207*Prices!$B$15</f>
        <v>0</v>
      </c>
      <c r="FP207" s="80">
        <f t="shared" si="238"/>
        <v>146.97499999999999</v>
      </c>
      <c r="FQ207" s="80">
        <f>EU207*Prices!$B$16</f>
        <v>0</v>
      </c>
      <c r="FR207" s="80">
        <f t="shared" si="239"/>
        <v>146.97499999999999</v>
      </c>
      <c r="FS207" s="80">
        <f>EU207*Prices!$B$17</f>
        <v>0</v>
      </c>
      <c r="FT207" s="80"/>
      <c r="FU207" s="80"/>
      <c r="FV207" s="80"/>
      <c r="FW207" s="80"/>
      <c r="FX207" s="80"/>
      <c r="FY207" s="80"/>
      <c r="FZ207" s="80"/>
      <c r="GA207" s="80"/>
      <c r="GB207" s="80"/>
      <c r="GC207" s="80"/>
      <c r="GD207" s="80"/>
      <c r="GE207" s="80"/>
      <c r="GF207" s="80"/>
      <c r="GG207" s="80"/>
      <c r="GH207" s="80"/>
      <c r="GI207"/>
      <c r="GJ207"/>
      <c r="GK207"/>
      <c r="GL207"/>
      <c r="GM207"/>
      <c r="GN207"/>
      <c r="GO207"/>
      <c r="GP207" s="73"/>
      <c r="GQ207" s="128"/>
      <c r="GR207" s="129">
        <v>10.5</v>
      </c>
      <c r="GS207" s="73">
        <v>12</v>
      </c>
      <c r="GT207" s="73">
        <f t="shared" si="295"/>
        <v>1</v>
      </c>
      <c r="GU207" s="130"/>
      <c r="GV207" s="75"/>
      <c r="GW207" s="75">
        <v>2</v>
      </c>
      <c r="GX207" s="76">
        <v>89</v>
      </c>
      <c r="GY207" s="75">
        <v>10.5</v>
      </c>
      <c r="GZ207" s="77">
        <f>(GY207*1.2)*(Prices!$B$5/32)</f>
        <v>15.75</v>
      </c>
      <c r="HA207" s="82">
        <f>(GY207*1.3)*(Prices!$C$4/32)</f>
        <v>27.3</v>
      </c>
      <c r="HB207" s="82">
        <f>(GV207*Prices!$B$2)+(GW207*Prices!$B$3)</f>
        <v>8.1</v>
      </c>
      <c r="HC207" s="79">
        <f>GU207*Prices!$B$9</f>
        <v>0</v>
      </c>
      <c r="HD207" s="80">
        <f t="shared" si="243"/>
        <v>140.15</v>
      </c>
      <c r="HE207" s="80">
        <f>GU207*Prices!$B$10</f>
        <v>0</v>
      </c>
      <c r="HF207" s="80">
        <f t="shared" si="244"/>
        <v>140.15</v>
      </c>
      <c r="HG207" s="80">
        <f>GU207*Prices!$B$11</f>
        <v>0</v>
      </c>
      <c r="HH207" s="80">
        <f t="shared" si="245"/>
        <v>140.15</v>
      </c>
      <c r="HI207" s="80">
        <f>GU207*Prices!$B$12</f>
        <v>0</v>
      </c>
      <c r="HJ207" s="80">
        <f t="shared" si="246"/>
        <v>140.15</v>
      </c>
      <c r="HK207" s="80">
        <f>GU207*Prices!$B$13</f>
        <v>0</v>
      </c>
      <c r="HL207" s="80">
        <f t="shared" si="247"/>
        <v>140.15</v>
      </c>
      <c r="HM207" s="80">
        <f>GU207*Prices!$B$14</f>
        <v>0</v>
      </c>
      <c r="HN207" s="80">
        <f t="shared" si="248"/>
        <v>140.15</v>
      </c>
      <c r="HO207" s="80">
        <f>GU207*Prices!$B$15</f>
        <v>0</v>
      </c>
      <c r="HP207" s="80">
        <f t="shared" si="249"/>
        <v>140.15</v>
      </c>
      <c r="HQ207" s="80">
        <f>GU207*Prices!$B$16</f>
        <v>0</v>
      </c>
      <c r="HR207" s="80">
        <f t="shared" si="250"/>
        <v>140.15</v>
      </c>
      <c r="HS207" s="80">
        <f>GU207*Prices!$B$17</f>
        <v>0</v>
      </c>
      <c r="HT207" s="80"/>
      <c r="HU207" s="80"/>
      <c r="HV207" s="80"/>
      <c r="HW207" s="80"/>
      <c r="HX207" s="80"/>
      <c r="HY207" s="80"/>
      <c r="HZ207" s="80"/>
      <c r="IA207" s="80"/>
      <c r="IB207" s="80"/>
      <c r="IC207" s="80"/>
      <c r="ID207" s="80"/>
      <c r="IE207" s="80"/>
      <c r="IF207" s="80"/>
      <c r="IG207" s="80"/>
      <c r="IH207" s="80"/>
      <c r="II207"/>
      <c r="IJ207"/>
      <c r="IK207"/>
      <c r="IL207"/>
      <c r="IM207"/>
      <c r="IN207"/>
      <c r="IO207"/>
      <c r="IP207"/>
      <c r="IQ207" s="73"/>
      <c r="IR207" s="128"/>
      <c r="IS207" s="129">
        <v>10.5</v>
      </c>
      <c r="IT207" s="73">
        <v>12</v>
      </c>
      <c r="IU207" s="73">
        <f t="shared" si="296"/>
        <v>1</v>
      </c>
      <c r="IV207" s="130"/>
      <c r="IW207" s="75"/>
      <c r="IX207" s="75">
        <v>2</v>
      </c>
      <c r="IY207" s="76">
        <v>89</v>
      </c>
      <c r="IZ207" s="75">
        <v>10.5</v>
      </c>
      <c r="JA207" s="77">
        <f>(IZ207*1.2)*(Prices!$B$5/32)</f>
        <v>15.75</v>
      </c>
      <c r="JB207" s="82">
        <f>(IZ207*1.3)*(Prices!$B$4/32)</f>
        <v>34.125</v>
      </c>
      <c r="JC207" s="82">
        <f>(IW207*Prices!$B$2)+(IX207*Prices!$B$3)</f>
        <v>8.1</v>
      </c>
      <c r="JD207" s="79">
        <f>IV207*Prices!$B$9</f>
        <v>0</v>
      </c>
      <c r="JE207" s="80">
        <f t="shared" si="254"/>
        <v>146.97499999999999</v>
      </c>
      <c r="JF207" s="80">
        <f>IV207*Prices!$B$10</f>
        <v>0</v>
      </c>
      <c r="JG207" s="80">
        <f t="shared" si="255"/>
        <v>146.97499999999999</v>
      </c>
      <c r="JH207" s="80">
        <f>IV207*Prices!$B$11</f>
        <v>0</v>
      </c>
      <c r="JI207" s="80">
        <f t="shared" si="256"/>
        <v>146.97499999999999</v>
      </c>
      <c r="JJ207" s="80">
        <f>IV207*Prices!$B$12</f>
        <v>0</v>
      </c>
      <c r="JK207" s="80">
        <f t="shared" si="257"/>
        <v>146.97499999999999</v>
      </c>
      <c r="JL207" s="80">
        <f>IV207*Prices!$B$13</f>
        <v>0</v>
      </c>
      <c r="JM207" s="80">
        <f t="shared" si="258"/>
        <v>146.97499999999999</v>
      </c>
      <c r="JN207" s="80">
        <f>IV207*Prices!$B$14</f>
        <v>0</v>
      </c>
      <c r="JO207" s="80">
        <f t="shared" si="259"/>
        <v>146.97499999999999</v>
      </c>
      <c r="JP207" s="80">
        <f>IV207*Prices!$B$15</f>
        <v>0</v>
      </c>
      <c r="JQ207" s="80">
        <f t="shared" si="260"/>
        <v>146.97499999999999</v>
      </c>
      <c r="JR207" s="80">
        <f>IV207*Prices!$B$16</f>
        <v>0</v>
      </c>
      <c r="JS207" s="80">
        <f t="shared" si="261"/>
        <v>146.97499999999999</v>
      </c>
      <c r="JT207" s="80">
        <f>IV207*Prices!$B$17</f>
        <v>0</v>
      </c>
      <c r="JU207" s="80"/>
      <c r="JV207" s="80"/>
      <c r="JW207" s="80"/>
      <c r="JX207" s="80"/>
      <c r="JY207" s="80"/>
      <c r="JZ207" s="80"/>
      <c r="KA207" s="80"/>
      <c r="KB207" s="80"/>
      <c r="KC207" s="80"/>
      <c r="KD207" s="80"/>
      <c r="KE207" s="80"/>
      <c r="KF207" s="80"/>
      <c r="KG207" s="80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 s="197">
        <v>0</v>
      </c>
      <c r="LB207" s="200">
        <v>0</v>
      </c>
      <c r="LC207" s="82">
        <f>(44+(cabinets_db!IR207*2-2))*0.58</f>
        <v>24.36</v>
      </c>
      <c r="LD207" s="82">
        <f>(44+(cabinets_db!IR207*2-2))*0.77</f>
        <v>32.340000000000003</v>
      </c>
      <c r="LE207" s="82">
        <f>3*(cabinets_db!IR207*22/144)</f>
        <v>0</v>
      </c>
      <c r="LF207" s="82">
        <f t="shared" si="262"/>
        <v>24.36</v>
      </c>
      <c r="LG207" s="80">
        <f t="shared" si="263"/>
        <v>32.340000000000003</v>
      </c>
      <c r="LH207" s="234">
        <f t="shared" si="264"/>
        <v>0</v>
      </c>
      <c r="LI207" s="73"/>
      <c r="LJ207" s="128"/>
      <c r="LK207" s="129">
        <v>10.5</v>
      </c>
      <c r="LL207" s="73">
        <v>12</v>
      </c>
      <c r="LM207" s="73">
        <f t="shared" si="297"/>
        <v>1</v>
      </c>
      <c r="LN207" s="130"/>
      <c r="LO207" s="75"/>
      <c r="LP207" s="75">
        <v>2</v>
      </c>
      <c r="LQ207" s="76">
        <v>89</v>
      </c>
      <c r="LR207" s="75">
        <v>10.5</v>
      </c>
      <c r="LS207" s="77">
        <f>(LR207*1.2)*(Prices!$B$5/32)</f>
        <v>15.75</v>
      </c>
      <c r="LT207" s="82">
        <f>(LR207*1.3)*(Prices!$C$4/32)</f>
        <v>27.3</v>
      </c>
      <c r="LU207" s="82">
        <f>(LO207*Prices!$B$2)+(LP207*Prices!$B$3)</f>
        <v>8.1</v>
      </c>
      <c r="LV207" s="79">
        <f>LN207*Prices!$B$9</f>
        <v>0</v>
      </c>
      <c r="LW207" s="80">
        <f t="shared" si="267"/>
        <v>140.15</v>
      </c>
      <c r="LX207" s="80">
        <f>LN207*Prices!$B$10</f>
        <v>0</v>
      </c>
      <c r="LY207" s="80">
        <f t="shared" si="268"/>
        <v>140.15</v>
      </c>
      <c r="LZ207" s="80">
        <f>LN207*Prices!$B$11</f>
        <v>0</v>
      </c>
      <c r="MA207" s="80">
        <f t="shared" si="269"/>
        <v>140.15</v>
      </c>
      <c r="MB207" s="80">
        <f>LN207*Prices!$B$12</f>
        <v>0</v>
      </c>
      <c r="MC207" s="80">
        <f t="shared" si="270"/>
        <v>140.15</v>
      </c>
      <c r="MD207" s="80">
        <f>LN207*Prices!$B$13</f>
        <v>0</v>
      </c>
      <c r="ME207" s="80">
        <f t="shared" si="271"/>
        <v>140.15</v>
      </c>
      <c r="MF207" s="80">
        <f>LN207*Prices!$B$14</f>
        <v>0</v>
      </c>
      <c r="MG207" s="80">
        <f t="shared" si="272"/>
        <v>140.15</v>
      </c>
      <c r="MH207" s="80">
        <f>LN207*Prices!$B$15</f>
        <v>0</v>
      </c>
      <c r="MI207" s="80">
        <f t="shared" si="273"/>
        <v>140.15</v>
      </c>
      <c r="MJ207" s="80">
        <f>LN207*Prices!$B$16</f>
        <v>0</v>
      </c>
      <c r="MK207" s="80">
        <f t="shared" si="274"/>
        <v>140.15</v>
      </c>
      <c r="ML207" s="80">
        <f>LN207*Prices!$B$17</f>
        <v>0</v>
      </c>
      <c r="MM207" s="80"/>
      <c r="MN207" s="80"/>
      <c r="MO207" s="80"/>
      <c r="MP207" s="80"/>
      <c r="MQ207" s="80"/>
      <c r="MR207" s="80"/>
      <c r="MS207" s="80"/>
      <c r="MT207" s="80"/>
      <c r="MU207" s="80"/>
      <c r="MV207" s="80"/>
      <c r="MW207" s="80"/>
      <c r="MX207" s="80"/>
      <c r="MY207" s="80"/>
      <c r="MZ207" s="80"/>
      <c r="NA207" s="80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</row>
    <row r="208" spans="1:449" ht="18" customHeight="1" x14ac:dyDescent="0.25">
      <c r="A208" s="141" t="s">
        <v>322</v>
      </c>
      <c r="B208" s="132" t="s">
        <v>268</v>
      </c>
      <c r="C208" s="133" t="str">
        <f t="shared" si="275"/>
        <v>Wall &amp; Tall Cab: 1 Metal Door  36"H (Door 37 1/2") (13" to 15")</v>
      </c>
      <c r="D208" s="70" t="s">
        <v>321</v>
      </c>
      <c r="E208" s="134" t="s">
        <v>97</v>
      </c>
      <c r="F208" s="329" t="s">
        <v>322</v>
      </c>
      <c r="G208" s="320">
        <f>ROUND(cabinets_db!FD208/Prices!$B$27,0)</f>
        <v>367</v>
      </c>
      <c r="H208" s="136">
        <f t="shared" si="276"/>
        <v>367</v>
      </c>
      <c r="I208" s="135">
        <f>ROUND(cabinets_db!FF208/Prices!$B$27,0)</f>
        <v>367</v>
      </c>
      <c r="J208" s="136">
        <f t="shared" si="168"/>
        <v>367</v>
      </c>
      <c r="K208" s="135">
        <f>ROUND(cabinets_db!FH208/Prices!$B$27,0)</f>
        <v>367</v>
      </c>
      <c r="L208" s="136">
        <f t="shared" si="169"/>
        <v>367</v>
      </c>
      <c r="M208" s="135">
        <f>ROUND(cabinets_db!FJ208/Prices!$B$27,0)</f>
        <v>367</v>
      </c>
      <c r="N208" s="136">
        <f t="shared" si="170"/>
        <v>367</v>
      </c>
      <c r="O208" s="135">
        <f>ROUND(cabinets_db!FL208/Prices!$B$27,0)</f>
        <v>367</v>
      </c>
      <c r="P208" s="136">
        <f t="shared" si="171"/>
        <v>367</v>
      </c>
      <c r="Q208" s="135">
        <f>ROUND(cabinets_db!FN208/Prices!$B$27,0)</f>
        <v>367</v>
      </c>
      <c r="R208" s="136">
        <f t="shared" si="172"/>
        <v>367</v>
      </c>
      <c r="S208" s="135">
        <f>ROUND(cabinets_db!FP208/Prices!$B$27,0)</f>
        <v>367</v>
      </c>
      <c r="T208" s="136">
        <f t="shared" si="173"/>
        <v>367</v>
      </c>
      <c r="U208" s="135">
        <f>ROUND(cabinets_db!FR208/Prices!$B$27,0)</f>
        <v>367</v>
      </c>
      <c r="V208" s="136">
        <f t="shared" si="174"/>
        <v>367</v>
      </c>
      <c r="W208" s="137"/>
      <c r="X208" s="137"/>
      <c r="Y208" s="137"/>
      <c r="Z208" s="137"/>
      <c r="AA208" s="137"/>
      <c r="AB208" s="136">
        <f>ROUND(cabinets_db!HD208/Prices!$B$27,0)</f>
        <v>348</v>
      </c>
      <c r="AC208" s="136">
        <f t="shared" si="175"/>
        <v>348</v>
      </c>
      <c r="AD208" s="136">
        <f>ROUND(cabinets_db!HF208/Prices!$B$27,0)</f>
        <v>348</v>
      </c>
      <c r="AE208" s="136">
        <f t="shared" si="176"/>
        <v>348</v>
      </c>
      <c r="AF208" s="136">
        <f>ROUND(cabinets_db!HH208/Prices!$B$27,0)</f>
        <v>348</v>
      </c>
      <c r="AG208" s="136">
        <f t="shared" si="177"/>
        <v>348</v>
      </c>
      <c r="AH208" s="136">
        <f>ROUND(cabinets_db!HJ208/Prices!$B$27,0)</f>
        <v>348</v>
      </c>
      <c r="AI208" s="136">
        <f t="shared" si="178"/>
        <v>348</v>
      </c>
      <c r="AJ208" s="136">
        <f>ROUND(cabinets_db!HL208/Prices!$B$27,0)</f>
        <v>348</v>
      </c>
      <c r="AK208" s="136">
        <f t="shared" si="179"/>
        <v>348</v>
      </c>
      <c r="AL208" s="136">
        <f>ROUND(cabinets_db!HN208/Prices!$B$27,0)</f>
        <v>348</v>
      </c>
      <c r="AM208" s="136">
        <f t="shared" si="180"/>
        <v>348</v>
      </c>
      <c r="AN208" s="136">
        <f>ROUND(cabinets_db!HP208/Prices!$B$27,0)</f>
        <v>348</v>
      </c>
      <c r="AO208" s="136">
        <f t="shared" si="181"/>
        <v>348</v>
      </c>
      <c r="AP208" s="136">
        <f>ROUND(cabinets_db!HR208/Prices!$B$27,0)</f>
        <v>348</v>
      </c>
      <c r="AQ208" s="138">
        <f t="shared" si="182"/>
        <v>348</v>
      </c>
      <c r="AW208" s="136">
        <f t="shared" si="183"/>
        <v>348</v>
      </c>
      <c r="AX208" s="136">
        <f t="shared" si="184"/>
        <v>348</v>
      </c>
      <c r="AY208" s="136">
        <f t="shared" si="185"/>
        <v>348</v>
      </c>
      <c r="AZ208" s="136">
        <f t="shared" si="186"/>
        <v>348</v>
      </c>
      <c r="BA208" s="136">
        <f t="shared" si="187"/>
        <v>348</v>
      </c>
      <c r="BB208" s="136">
        <f t="shared" si="188"/>
        <v>348</v>
      </c>
      <c r="BC208" s="136">
        <f t="shared" si="189"/>
        <v>348</v>
      </c>
      <c r="BD208" s="136">
        <f t="shared" si="190"/>
        <v>348</v>
      </c>
      <c r="BE208" s="136">
        <f t="shared" si="191"/>
        <v>348</v>
      </c>
      <c r="BF208" s="136">
        <f t="shared" si="192"/>
        <v>348</v>
      </c>
      <c r="BG208" s="136">
        <f t="shared" si="193"/>
        <v>348</v>
      </c>
      <c r="BH208" s="136">
        <f t="shared" si="194"/>
        <v>348</v>
      </c>
      <c r="BI208" s="136">
        <f t="shared" si="195"/>
        <v>348</v>
      </c>
      <c r="BJ208" s="136">
        <f t="shared" si="196"/>
        <v>348</v>
      </c>
      <c r="BK208" s="136">
        <f t="shared" si="197"/>
        <v>348</v>
      </c>
      <c r="BL208" s="138">
        <f t="shared" si="198"/>
        <v>348</v>
      </c>
      <c r="BU208" s="135">
        <f>ROUND(cabinets_db!JE208/Prices!$B$27,0)</f>
        <v>367</v>
      </c>
      <c r="BV208" s="136">
        <f t="shared" si="277"/>
        <v>367</v>
      </c>
      <c r="BW208" s="135">
        <f>ROUND(cabinets_db!JG208/Prices!$B$27,0)</f>
        <v>367</v>
      </c>
      <c r="BX208" s="136">
        <f t="shared" si="199"/>
        <v>367</v>
      </c>
      <c r="BY208" s="135">
        <f>ROUND(cabinets_db!JI208/Prices!$B$27,0)</f>
        <v>367</v>
      </c>
      <c r="BZ208" s="136">
        <f t="shared" si="200"/>
        <v>367</v>
      </c>
      <c r="CA208" s="135">
        <f>ROUND(cabinets_db!JK208/Prices!$B$27,0)</f>
        <v>367</v>
      </c>
      <c r="CB208" s="136">
        <f t="shared" si="201"/>
        <v>367</v>
      </c>
      <c r="CC208" s="135">
        <f>ROUND(cabinets_db!JM208/Prices!$B$27,0)</f>
        <v>367</v>
      </c>
      <c r="CD208" s="136">
        <f t="shared" si="202"/>
        <v>367</v>
      </c>
      <c r="CE208" s="135">
        <f>ROUND(cabinets_db!JO208/Prices!$B$27,0)</f>
        <v>367</v>
      </c>
      <c r="CF208" s="136">
        <f t="shared" si="203"/>
        <v>367</v>
      </c>
      <c r="CG208" s="135">
        <f>ROUND(cabinets_db!JQ208/Prices!$B$27,0)</f>
        <v>367</v>
      </c>
      <c r="CH208" s="136">
        <f t="shared" si="204"/>
        <v>367</v>
      </c>
      <c r="CI208" s="135">
        <f>ROUND(cabinets_db!JS208/Prices!$B$27,0)</f>
        <v>367</v>
      </c>
      <c r="CJ208" s="136">
        <f t="shared" si="205"/>
        <v>367</v>
      </c>
      <c r="CK208" s="137"/>
      <c r="CL208" s="137"/>
      <c r="CM208" s="137"/>
      <c r="CN208" s="137"/>
      <c r="CO208" s="137"/>
      <c r="CP208" s="136">
        <f>ROUND(cabinets_db!LW208/Prices!$B$27,0)</f>
        <v>348</v>
      </c>
      <c r="CQ208" s="136">
        <f t="shared" si="278"/>
        <v>348</v>
      </c>
      <c r="CR208" s="136">
        <f>ROUND(cabinets_db!LY208/Prices!$B$27,0)</f>
        <v>348</v>
      </c>
      <c r="CS208" s="136">
        <f t="shared" si="206"/>
        <v>348</v>
      </c>
      <c r="CT208" s="136">
        <f>ROUND(cabinets_db!MA208/Prices!$B$27,0)</f>
        <v>348</v>
      </c>
      <c r="CU208" s="136">
        <f t="shared" si="207"/>
        <v>348</v>
      </c>
      <c r="CV208" s="136">
        <f>ROUND(cabinets_db!MC208/Prices!$B$27,0)</f>
        <v>348</v>
      </c>
      <c r="CW208" s="136">
        <f t="shared" si="208"/>
        <v>348</v>
      </c>
      <c r="CX208" s="136">
        <f>ROUND(cabinets_db!ME208/Prices!$B$27,0)</f>
        <v>348</v>
      </c>
      <c r="CY208" s="136">
        <f t="shared" si="209"/>
        <v>348</v>
      </c>
      <c r="CZ208" s="136">
        <f>ROUND(cabinets_db!MG208/Prices!$B$27,0)</f>
        <v>348</v>
      </c>
      <c r="DA208" s="136">
        <f t="shared" si="210"/>
        <v>348</v>
      </c>
      <c r="DB208" s="136">
        <f>ROUND(cabinets_db!MI208/Prices!$B$27,0)</f>
        <v>348</v>
      </c>
      <c r="DC208" s="136">
        <f t="shared" si="211"/>
        <v>348</v>
      </c>
      <c r="DD208" s="136">
        <f>ROUND(cabinets_db!MK208/Prices!$B$27,0)</f>
        <v>348</v>
      </c>
      <c r="DE208" s="138">
        <f t="shared" si="212"/>
        <v>348</v>
      </c>
      <c r="DK208" s="136">
        <f t="shared" si="213"/>
        <v>348</v>
      </c>
      <c r="DL208" s="136">
        <f t="shared" si="214"/>
        <v>348</v>
      </c>
      <c r="DM208" s="136">
        <f t="shared" si="215"/>
        <v>348</v>
      </c>
      <c r="DN208" s="136">
        <f t="shared" si="216"/>
        <v>348</v>
      </c>
      <c r="DO208" s="136">
        <f t="shared" si="217"/>
        <v>348</v>
      </c>
      <c r="DP208" s="136">
        <f t="shared" si="218"/>
        <v>348</v>
      </c>
      <c r="DQ208" s="136">
        <f t="shared" si="219"/>
        <v>348</v>
      </c>
      <c r="DR208" s="136">
        <f t="shared" si="220"/>
        <v>348</v>
      </c>
      <c r="DS208" s="136">
        <f t="shared" si="221"/>
        <v>348</v>
      </c>
      <c r="DT208" s="136">
        <f t="shared" si="222"/>
        <v>348</v>
      </c>
      <c r="DU208" s="136">
        <f t="shared" si="223"/>
        <v>348</v>
      </c>
      <c r="DV208" s="136">
        <f t="shared" si="224"/>
        <v>348</v>
      </c>
      <c r="DW208" s="136">
        <f t="shared" si="225"/>
        <v>348</v>
      </c>
      <c r="DX208" s="136">
        <f t="shared" si="226"/>
        <v>348</v>
      </c>
      <c r="DY208" s="136">
        <f t="shared" si="227"/>
        <v>348</v>
      </c>
      <c r="DZ208" s="138">
        <f t="shared" si="228"/>
        <v>348</v>
      </c>
      <c r="EP208" s="73"/>
      <c r="EQ208" s="128"/>
      <c r="ER208" s="139">
        <v>12</v>
      </c>
      <c r="ES208" s="73">
        <v>15</v>
      </c>
      <c r="ET208" s="73">
        <f t="shared" si="294"/>
        <v>1.25</v>
      </c>
      <c r="EU208" s="130"/>
      <c r="EV208" s="55"/>
      <c r="EW208" s="75">
        <v>2</v>
      </c>
      <c r="EX208" s="76">
        <v>89</v>
      </c>
      <c r="EY208" s="75">
        <v>12</v>
      </c>
      <c r="EZ208" s="77">
        <f>(EY208*1.2)*(Prices!$B$5/32)</f>
        <v>18</v>
      </c>
      <c r="FA208" s="82">
        <f>(EY208*1.3)*(Prices!$B$4/32)</f>
        <v>39</v>
      </c>
      <c r="FB208" s="82">
        <f>(EV208*Prices!$B$2)+(EW208*Prices!$B$3)</f>
        <v>8.1</v>
      </c>
      <c r="FC208" s="79">
        <f>EU208*Prices!$B$9</f>
        <v>0</v>
      </c>
      <c r="FD208" s="80">
        <f t="shared" si="232"/>
        <v>154.1</v>
      </c>
      <c r="FE208" s="80">
        <f>EU208*Prices!$B$10</f>
        <v>0</v>
      </c>
      <c r="FF208" s="80">
        <f t="shared" si="233"/>
        <v>154.1</v>
      </c>
      <c r="FG208" s="80">
        <f>EU208*Prices!$B$11</f>
        <v>0</v>
      </c>
      <c r="FH208" s="80">
        <f t="shared" si="234"/>
        <v>154.1</v>
      </c>
      <c r="FI208" s="80">
        <f>EU208*Prices!$B$12</f>
        <v>0</v>
      </c>
      <c r="FJ208" s="80">
        <f t="shared" si="235"/>
        <v>154.1</v>
      </c>
      <c r="FK208" s="80">
        <f>EU208*Prices!$B$13</f>
        <v>0</v>
      </c>
      <c r="FL208" s="80">
        <f t="shared" si="236"/>
        <v>154.1</v>
      </c>
      <c r="FM208" s="80">
        <f>EU208*Prices!$B$14</f>
        <v>0</v>
      </c>
      <c r="FN208" s="80">
        <f t="shared" si="237"/>
        <v>154.1</v>
      </c>
      <c r="FO208" s="80">
        <f>EU208*Prices!$B$15</f>
        <v>0</v>
      </c>
      <c r="FP208" s="80">
        <f t="shared" si="238"/>
        <v>154.1</v>
      </c>
      <c r="FQ208" s="80">
        <f>EU208*Prices!$B$16</f>
        <v>0</v>
      </c>
      <c r="FR208" s="80">
        <f t="shared" si="239"/>
        <v>154.1</v>
      </c>
      <c r="FS208" s="80">
        <f>EU208*Prices!$B$17</f>
        <v>0</v>
      </c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/>
      <c r="GJ208"/>
      <c r="GK208"/>
      <c r="GL208"/>
      <c r="GM208"/>
      <c r="GN208"/>
      <c r="GO208"/>
      <c r="GP208" s="73"/>
      <c r="GQ208" s="128"/>
      <c r="GR208" s="139">
        <v>12</v>
      </c>
      <c r="GS208" s="73">
        <v>15</v>
      </c>
      <c r="GT208" s="73">
        <f t="shared" si="295"/>
        <v>1.25</v>
      </c>
      <c r="GU208" s="130"/>
      <c r="GW208" s="75">
        <v>2</v>
      </c>
      <c r="GX208" s="76">
        <v>89</v>
      </c>
      <c r="GY208" s="75">
        <v>12</v>
      </c>
      <c r="GZ208" s="77">
        <f>(GY208*1.2)*(Prices!$B$5/32)</f>
        <v>18</v>
      </c>
      <c r="HA208" s="82">
        <f>(GY208*1.3)*(Prices!$C$4/32)</f>
        <v>31.200000000000003</v>
      </c>
      <c r="HB208" s="82">
        <f>(GV208*Prices!$B$2)+(GW208*Prices!$B$3)</f>
        <v>8.1</v>
      </c>
      <c r="HC208" s="79">
        <f>GU208*Prices!$B$9</f>
        <v>0</v>
      </c>
      <c r="HD208" s="80">
        <f t="shared" si="243"/>
        <v>146.30000000000001</v>
      </c>
      <c r="HE208" s="80">
        <f>GU208*Prices!$B$10</f>
        <v>0</v>
      </c>
      <c r="HF208" s="80">
        <f t="shared" si="244"/>
        <v>146.30000000000001</v>
      </c>
      <c r="HG208" s="80">
        <f>GU208*Prices!$B$11</f>
        <v>0</v>
      </c>
      <c r="HH208" s="80">
        <f t="shared" si="245"/>
        <v>146.30000000000001</v>
      </c>
      <c r="HI208" s="80">
        <f>GU208*Prices!$B$12</f>
        <v>0</v>
      </c>
      <c r="HJ208" s="80">
        <f t="shared" si="246"/>
        <v>146.30000000000001</v>
      </c>
      <c r="HK208" s="80">
        <f>GU208*Prices!$B$13</f>
        <v>0</v>
      </c>
      <c r="HL208" s="80">
        <f t="shared" si="247"/>
        <v>146.30000000000001</v>
      </c>
      <c r="HM208" s="80">
        <f>GU208*Prices!$B$14</f>
        <v>0</v>
      </c>
      <c r="HN208" s="80">
        <f t="shared" si="248"/>
        <v>146.30000000000001</v>
      </c>
      <c r="HO208" s="80">
        <f>GU208*Prices!$B$15</f>
        <v>0</v>
      </c>
      <c r="HP208" s="80">
        <f t="shared" si="249"/>
        <v>146.30000000000001</v>
      </c>
      <c r="HQ208" s="80">
        <f>GU208*Prices!$B$16</f>
        <v>0</v>
      </c>
      <c r="HR208" s="80">
        <f t="shared" si="250"/>
        <v>146.30000000000001</v>
      </c>
      <c r="HS208" s="80">
        <f>GU208*Prices!$B$17</f>
        <v>0</v>
      </c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/>
      <c r="IJ208"/>
      <c r="IK208"/>
      <c r="IL208"/>
      <c r="IM208"/>
      <c r="IN208"/>
      <c r="IO208"/>
      <c r="IP208"/>
      <c r="IQ208" s="73"/>
      <c r="IR208" s="128"/>
      <c r="IS208" s="139">
        <v>12</v>
      </c>
      <c r="IT208" s="73">
        <v>15</v>
      </c>
      <c r="IU208" s="73">
        <f t="shared" si="296"/>
        <v>1.25</v>
      </c>
      <c r="IV208" s="130"/>
      <c r="IX208" s="75">
        <v>2</v>
      </c>
      <c r="IY208" s="76">
        <v>89</v>
      </c>
      <c r="IZ208" s="75">
        <v>12</v>
      </c>
      <c r="JA208" s="77">
        <f>(IZ208*1.2)*(Prices!$B$5/32)</f>
        <v>18</v>
      </c>
      <c r="JB208" s="82">
        <f>(IZ208*1.3)*(Prices!$B$4/32)</f>
        <v>39</v>
      </c>
      <c r="JC208" s="82">
        <f>(IW208*Prices!$B$2)+(IX208*Prices!$B$3)</f>
        <v>8.1</v>
      </c>
      <c r="JD208" s="79">
        <f>IV208*Prices!$B$9</f>
        <v>0</v>
      </c>
      <c r="JE208" s="80">
        <f t="shared" si="254"/>
        <v>154.1</v>
      </c>
      <c r="JF208" s="80">
        <f>IV208*Prices!$B$10</f>
        <v>0</v>
      </c>
      <c r="JG208" s="80">
        <f t="shared" si="255"/>
        <v>154.1</v>
      </c>
      <c r="JH208" s="80">
        <f>IV208*Prices!$B$11</f>
        <v>0</v>
      </c>
      <c r="JI208" s="80">
        <f t="shared" si="256"/>
        <v>154.1</v>
      </c>
      <c r="JJ208" s="80">
        <f>IV208*Prices!$B$12</f>
        <v>0</v>
      </c>
      <c r="JK208" s="80">
        <f t="shared" si="257"/>
        <v>154.1</v>
      </c>
      <c r="JL208" s="80">
        <f>IV208*Prices!$B$13</f>
        <v>0</v>
      </c>
      <c r="JM208" s="80">
        <f t="shared" si="258"/>
        <v>154.1</v>
      </c>
      <c r="JN208" s="80">
        <f>IV208*Prices!$B$14</f>
        <v>0</v>
      </c>
      <c r="JO208" s="80">
        <f t="shared" si="259"/>
        <v>154.1</v>
      </c>
      <c r="JP208" s="80">
        <f>IV208*Prices!$B$15</f>
        <v>0</v>
      </c>
      <c r="JQ208" s="80">
        <f t="shared" si="260"/>
        <v>154.1</v>
      </c>
      <c r="JR208" s="80">
        <f>IV208*Prices!$B$16</f>
        <v>0</v>
      </c>
      <c r="JS208" s="80">
        <f t="shared" si="261"/>
        <v>154.1</v>
      </c>
      <c r="JT208" s="80">
        <f>IV208*Prices!$B$17</f>
        <v>0</v>
      </c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 s="197">
        <v>0</v>
      </c>
      <c r="LB208" s="200">
        <v>0</v>
      </c>
      <c r="LC208" s="82">
        <f>(44+(cabinets_db!IR208*2-2))*0.58</f>
        <v>24.36</v>
      </c>
      <c r="LD208" s="82">
        <f>(44+(cabinets_db!IR208*2-2))*0.77</f>
        <v>32.340000000000003</v>
      </c>
      <c r="LE208" s="82">
        <f>3*(cabinets_db!IR208*22/144)</f>
        <v>0</v>
      </c>
      <c r="LF208" s="82">
        <f t="shared" si="262"/>
        <v>24.36</v>
      </c>
      <c r="LG208" s="80">
        <f t="shared" si="263"/>
        <v>32.340000000000003</v>
      </c>
      <c r="LH208" s="234">
        <f t="shared" si="264"/>
        <v>0</v>
      </c>
      <c r="LI208" s="73"/>
      <c r="LJ208" s="128"/>
      <c r="LK208" s="139">
        <v>12</v>
      </c>
      <c r="LL208" s="73">
        <v>15</v>
      </c>
      <c r="LM208" s="73">
        <f t="shared" si="297"/>
        <v>1.25</v>
      </c>
      <c r="LN208" s="130"/>
      <c r="LP208" s="75">
        <v>2</v>
      </c>
      <c r="LQ208" s="76">
        <v>89</v>
      </c>
      <c r="LR208" s="75">
        <v>12</v>
      </c>
      <c r="LS208" s="77">
        <f>(LR208*1.2)*(Prices!$B$5/32)</f>
        <v>18</v>
      </c>
      <c r="LT208" s="82">
        <f>(LR208*1.3)*(Prices!$C$4/32)</f>
        <v>31.200000000000003</v>
      </c>
      <c r="LU208" s="82">
        <f>(LO208*Prices!$B$2)+(LP208*Prices!$B$3)</f>
        <v>8.1</v>
      </c>
      <c r="LV208" s="79">
        <f>LN208*Prices!$B$9</f>
        <v>0</v>
      </c>
      <c r="LW208" s="80">
        <f t="shared" si="267"/>
        <v>146.30000000000001</v>
      </c>
      <c r="LX208" s="80">
        <f>LN208*Prices!$B$10</f>
        <v>0</v>
      </c>
      <c r="LY208" s="80">
        <f t="shared" si="268"/>
        <v>146.30000000000001</v>
      </c>
      <c r="LZ208" s="80">
        <f>LN208*Prices!$B$11</f>
        <v>0</v>
      </c>
      <c r="MA208" s="80">
        <f t="shared" si="269"/>
        <v>146.30000000000001</v>
      </c>
      <c r="MB208" s="80">
        <f>LN208*Prices!$B$12</f>
        <v>0</v>
      </c>
      <c r="MC208" s="80">
        <f t="shared" si="270"/>
        <v>146.30000000000001</v>
      </c>
      <c r="MD208" s="80">
        <f>LN208*Prices!$B$13</f>
        <v>0</v>
      </c>
      <c r="ME208" s="80">
        <f t="shared" si="271"/>
        <v>146.30000000000001</v>
      </c>
      <c r="MF208" s="80">
        <f>LN208*Prices!$B$14</f>
        <v>0</v>
      </c>
      <c r="MG208" s="80">
        <f t="shared" si="272"/>
        <v>146.30000000000001</v>
      </c>
      <c r="MH208" s="80">
        <f>LN208*Prices!$B$15</f>
        <v>0</v>
      </c>
      <c r="MI208" s="80">
        <f t="shared" si="273"/>
        <v>146.30000000000001</v>
      </c>
      <c r="MJ208" s="80">
        <f>LN208*Prices!$B$16</f>
        <v>0</v>
      </c>
      <c r="MK208" s="80">
        <f t="shared" si="274"/>
        <v>146.30000000000001</v>
      </c>
      <c r="ML208" s="80">
        <f>LN208*Prices!$B$17</f>
        <v>0</v>
      </c>
      <c r="MM208" s="80"/>
      <c r="MN208" s="80"/>
      <c r="MO208" s="80"/>
      <c r="MP208" s="80"/>
      <c r="MQ208" s="80"/>
      <c r="MR208" s="80"/>
      <c r="MS208" s="80"/>
      <c r="MT208" s="80"/>
      <c r="MU208" s="80"/>
      <c r="MV208" s="80"/>
      <c r="MW208" s="80"/>
      <c r="MX208" s="80"/>
      <c r="MY208" s="80"/>
      <c r="MZ208" s="80"/>
      <c r="NA208" s="80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</row>
    <row r="209" spans="1:449" ht="18" customHeight="1" x14ac:dyDescent="0.25">
      <c r="A209" s="141" t="s">
        <v>323</v>
      </c>
      <c r="B209" s="132" t="s">
        <v>268</v>
      </c>
      <c r="C209" s="133" t="str">
        <f t="shared" si="275"/>
        <v>Wall &amp; Tall Cab: 1 Metal Door  36"H (Door 37 1/2") (16" to 18")</v>
      </c>
      <c r="D209" s="70" t="s">
        <v>321</v>
      </c>
      <c r="E209" s="134" t="s">
        <v>99</v>
      </c>
      <c r="F209" s="329" t="s">
        <v>323</v>
      </c>
      <c r="G209" s="320">
        <f>ROUND(cabinets_db!FD209/Prices!$B$27,0)</f>
        <v>446</v>
      </c>
      <c r="H209" s="136">
        <f t="shared" si="276"/>
        <v>446</v>
      </c>
      <c r="I209" s="135">
        <f>ROUND(cabinets_db!FF209/Prices!$B$27,0)</f>
        <v>446</v>
      </c>
      <c r="J209" s="136">
        <f t="shared" si="168"/>
        <v>446</v>
      </c>
      <c r="K209" s="135">
        <f>ROUND(cabinets_db!FH209/Prices!$B$27,0)</f>
        <v>446</v>
      </c>
      <c r="L209" s="136">
        <f t="shared" si="169"/>
        <v>446</v>
      </c>
      <c r="M209" s="135">
        <f>ROUND(cabinets_db!FJ209/Prices!$B$27,0)</f>
        <v>446</v>
      </c>
      <c r="N209" s="136">
        <f t="shared" si="170"/>
        <v>446</v>
      </c>
      <c r="O209" s="135">
        <f>ROUND(cabinets_db!FL209/Prices!$B$27,0)</f>
        <v>446</v>
      </c>
      <c r="P209" s="136">
        <f t="shared" si="171"/>
        <v>446</v>
      </c>
      <c r="Q209" s="135">
        <f>ROUND(cabinets_db!FN209/Prices!$B$27,0)</f>
        <v>446</v>
      </c>
      <c r="R209" s="136">
        <f t="shared" si="172"/>
        <v>446</v>
      </c>
      <c r="S209" s="135">
        <f>ROUND(cabinets_db!FP209/Prices!$B$27,0)</f>
        <v>446</v>
      </c>
      <c r="T209" s="136">
        <f t="shared" si="173"/>
        <v>446</v>
      </c>
      <c r="U209" s="135">
        <f>ROUND(cabinets_db!FR209/Prices!$B$27,0)</f>
        <v>446</v>
      </c>
      <c r="V209" s="136">
        <f t="shared" si="174"/>
        <v>446</v>
      </c>
      <c r="W209" s="137"/>
      <c r="X209" s="137"/>
      <c r="Y209" s="137"/>
      <c r="Z209" s="137"/>
      <c r="AA209" s="137"/>
      <c r="AB209" s="136">
        <f>ROUND(cabinets_db!HD209/Prices!$B$27,0)</f>
        <v>425</v>
      </c>
      <c r="AC209" s="136">
        <f t="shared" si="175"/>
        <v>425</v>
      </c>
      <c r="AD209" s="136">
        <f>ROUND(cabinets_db!HF209/Prices!$B$27,0)</f>
        <v>425</v>
      </c>
      <c r="AE209" s="136">
        <f t="shared" si="176"/>
        <v>425</v>
      </c>
      <c r="AF209" s="136">
        <f>ROUND(cabinets_db!HH209/Prices!$B$27,0)</f>
        <v>425</v>
      </c>
      <c r="AG209" s="136">
        <f t="shared" si="177"/>
        <v>425</v>
      </c>
      <c r="AH209" s="136">
        <f>ROUND(cabinets_db!HJ209/Prices!$B$27,0)</f>
        <v>425</v>
      </c>
      <c r="AI209" s="136">
        <f t="shared" si="178"/>
        <v>425</v>
      </c>
      <c r="AJ209" s="136">
        <f>ROUND(cabinets_db!HL209/Prices!$B$27,0)</f>
        <v>425</v>
      </c>
      <c r="AK209" s="136">
        <f t="shared" si="179"/>
        <v>425</v>
      </c>
      <c r="AL209" s="136">
        <f>ROUND(cabinets_db!HN209/Prices!$B$27,0)</f>
        <v>425</v>
      </c>
      <c r="AM209" s="136">
        <f t="shared" si="180"/>
        <v>425</v>
      </c>
      <c r="AN209" s="136">
        <f>ROUND(cabinets_db!HP209/Prices!$B$27,0)</f>
        <v>425</v>
      </c>
      <c r="AO209" s="136">
        <f t="shared" si="181"/>
        <v>425</v>
      </c>
      <c r="AP209" s="136">
        <f>ROUND(cabinets_db!HR209/Prices!$B$27,0)</f>
        <v>425</v>
      </c>
      <c r="AQ209" s="138">
        <f t="shared" si="182"/>
        <v>425</v>
      </c>
      <c r="AW209" s="136">
        <f t="shared" si="183"/>
        <v>425</v>
      </c>
      <c r="AX209" s="136">
        <f t="shared" si="184"/>
        <v>425</v>
      </c>
      <c r="AY209" s="136">
        <f t="shared" si="185"/>
        <v>425</v>
      </c>
      <c r="AZ209" s="136">
        <f t="shared" si="186"/>
        <v>425</v>
      </c>
      <c r="BA209" s="136">
        <f t="shared" si="187"/>
        <v>425</v>
      </c>
      <c r="BB209" s="136">
        <f t="shared" si="188"/>
        <v>425</v>
      </c>
      <c r="BC209" s="136">
        <f t="shared" si="189"/>
        <v>425</v>
      </c>
      <c r="BD209" s="136">
        <f t="shared" si="190"/>
        <v>425</v>
      </c>
      <c r="BE209" s="136">
        <f t="shared" si="191"/>
        <v>425</v>
      </c>
      <c r="BF209" s="136">
        <f t="shared" si="192"/>
        <v>425</v>
      </c>
      <c r="BG209" s="136">
        <f t="shared" si="193"/>
        <v>425</v>
      </c>
      <c r="BH209" s="136">
        <f t="shared" si="194"/>
        <v>425</v>
      </c>
      <c r="BI209" s="136">
        <f t="shared" si="195"/>
        <v>425</v>
      </c>
      <c r="BJ209" s="136">
        <f t="shared" si="196"/>
        <v>425</v>
      </c>
      <c r="BK209" s="136">
        <f t="shared" si="197"/>
        <v>425</v>
      </c>
      <c r="BL209" s="138">
        <f t="shared" si="198"/>
        <v>425</v>
      </c>
      <c r="BU209" s="135">
        <f>ROUND(cabinets_db!JE209/Prices!$B$27,0)</f>
        <v>446</v>
      </c>
      <c r="BV209" s="136">
        <f t="shared" si="277"/>
        <v>446</v>
      </c>
      <c r="BW209" s="135">
        <f>ROUND(cabinets_db!JG209/Prices!$B$27,0)</f>
        <v>446</v>
      </c>
      <c r="BX209" s="136">
        <f t="shared" si="199"/>
        <v>446</v>
      </c>
      <c r="BY209" s="135">
        <f>ROUND(cabinets_db!JI209/Prices!$B$27,0)</f>
        <v>446</v>
      </c>
      <c r="BZ209" s="136">
        <f t="shared" si="200"/>
        <v>446</v>
      </c>
      <c r="CA209" s="135">
        <f>ROUND(cabinets_db!JK209/Prices!$B$27,0)</f>
        <v>446</v>
      </c>
      <c r="CB209" s="136">
        <f t="shared" si="201"/>
        <v>446</v>
      </c>
      <c r="CC209" s="135">
        <f>ROUND(cabinets_db!JM209/Prices!$B$27,0)</f>
        <v>446</v>
      </c>
      <c r="CD209" s="136">
        <f t="shared" si="202"/>
        <v>446</v>
      </c>
      <c r="CE209" s="135">
        <f>ROUND(cabinets_db!JO209/Prices!$B$27,0)</f>
        <v>446</v>
      </c>
      <c r="CF209" s="136">
        <f t="shared" si="203"/>
        <v>446</v>
      </c>
      <c r="CG209" s="135">
        <f>ROUND(cabinets_db!JQ209/Prices!$B$27,0)</f>
        <v>446</v>
      </c>
      <c r="CH209" s="136">
        <f t="shared" si="204"/>
        <v>446</v>
      </c>
      <c r="CI209" s="135">
        <f>ROUND(cabinets_db!JS209/Prices!$B$27,0)</f>
        <v>446</v>
      </c>
      <c r="CJ209" s="136">
        <f t="shared" si="205"/>
        <v>446</v>
      </c>
      <c r="CK209" s="137"/>
      <c r="CL209" s="137"/>
      <c r="CM209" s="137"/>
      <c r="CN209" s="137"/>
      <c r="CO209" s="137"/>
      <c r="CP209" s="136">
        <f>ROUND(cabinets_db!LW209/Prices!$B$27,0)</f>
        <v>425</v>
      </c>
      <c r="CQ209" s="136">
        <f t="shared" si="278"/>
        <v>425</v>
      </c>
      <c r="CR209" s="136">
        <f>ROUND(cabinets_db!LY209/Prices!$B$27,0)</f>
        <v>425</v>
      </c>
      <c r="CS209" s="136">
        <f t="shared" si="206"/>
        <v>425</v>
      </c>
      <c r="CT209" s="136">
        <f>ROUND(cabinets_db!MA209/Prices!$B$27,0)</f>
        <v>425</v>
      </c>
      <c r="CU209" s="136">
        <f t="shared" si="207"/>
        <v>425</v>
      </c>
      <c r="CV209" s="136">
        <f>ROUND(cabinets_db!MC209/Prices!$B$27,0)</f>
        <v>425</v>
      </c>
      <c r="CW209" s="136">
        <f t="shared" si="208"/>
        <v>425</v>
      </c>
      <c r="CX209" s="136">
        <f>ROUND(cabinets_db!ME209/Prices!$B$27,0)</f>
        <v>425</v>
      </c>
      <c r="CY209" s="136">
        <f t="shared" si="209"/>
        <v>425</v>
      </c>
      <c r="CZ209" s="136">
        <f>ROUND(cabinets_db!MG209/Prices!$B$27,0)</f>
        <v>425</v>
      </c>
      <c r="DA209" s="136">
        <f t="shared" si="210"/>
        <v>425</v>
      </c>
      <c r="DB209" s="136">
        <f>ROUND(cabinets_db!MI209/Prices!$B$27,0)</f>
        <v>425</v>
      </c>
      <c r="DC209" s="136">
        <f t="shared" si="211"/>
        <v>425</v>
      </c>
      <c r="DD209" s="136">
        <f>ROUND(cabinets_db!MK209/Prices!$B$27,0)</f>
        <v>425</v>
      </c>
      <c r="DE209" s="138">
        <f t="shared" si="212"/>
        <v>425</v>
      </c>
      <c r="DK209" s="136">
        <f t="shared" si="213"/>
        <v>425</v>
      </c>
      <c r="DL209" s="136">
        <f t="shared" si="214"/>
        <v>425</v>
      </c>
      <c r="DM209" s="136">
        <f t="shared" si="215"/>
        <v>425</v>
      </c>
      <c r="DN209" s="136">
        <f t="shared" si="216"/>
        <v>425</v>
      </c>
      <c r="DO209" s="136">
        <f t="shared" si="217"/>
        <v>425</v>
      </c>
      <c r="DP209" s="136">
        <f t="shared" si="218"/>
        <v>425</v>
      </c>
      <c r="DQ209" s="136">
        <f t="shared" si="219"/>
        <v>425</v>
      </c>
      <c r="DR209" s="136">
        <f t="shared" si="220"/>
        <v>425</v>
      </c>
      <c r="DS209" s="136">
        <f t="shared" si="221"/>
        <v>425</v>
      </c>
      <c r="DT209" s="136">
        <f t="shared" si="222"/>
        <v>425</v>
      </c>
      <c r="DU209" s="136">
        <f t="shared" si="223"/>
        <v>425</v>
      </c>
      <c r="DV209" s="136">
        <f t="shared" si="224"/>
        <v>425</v>
      </c>
      <c r="DW209" s="136">
        <f t="shared" si="225"/>
        <v>425</v>
      </c>
      <c r="DX209" s="136">
        <f t="shared" si="226"/>
        <v>425</v>
      </c>
      <c r="DY209" s="136">
        <f t="shared" si="227"/>
        <v>425</v>
      </c>
      <c r="DZ209" s="138">
        <f t="shared" si="228"/>
        <v>425</v>
      </c>
      <c r="EP209" s="73"/>
      <c r="EQ209" s="128"/>
      <c r="ER209" s="139">
        <v>13.5</v>
      </c>
      <c r="ES209" s="73">
        <v>18</v>
      </c>
      <c r="ET209" s="73">
        <f t="shared" si="294"/>
        <v>1.5</v>
      </c>
      <c r="EU209" s="130"/>
      <c r="EV209" s="55"/>
      <c r="EW209" s="75">
        <v>2</v>
      </c>
      <c r="EX209" s="76">
        <v>115</v>
      </c>
      <c r="EY209" s="75">
        <v>13.5</v>
      </c>
      <c r="EZ209" s="77">
        <f>(EY209*1.2)*(Prices!$B$5/32)</f>
        <v>20.25</v>
      </c>
      <c r="FA209" s="82">
        <f>(EY209*1.3)*(Prices!$B$4/32)</f>
        <v>43.875</v>
      </c>
      <c r="FB209" s="82">
        <f>(EV209*Prices!$B$2)+(EW209*Prices!$B$3)</f>
        <v>8.1</v>
      </c>
      <c r="FC209" s="79">
        <f>EU209*Prices!$B$9</f>
        <v>0</v>
      </c>
      <c r="FD209" s="80">
        <f t="shared" si="232"/>
        <v>187.22499999999999</v>
      </c>
      <c r="FE209" s="80">
        <f>EU209*Prices!$B$10</f>
        <v>0</v>
      </c>
      <c r="FF209" s="80">
        <f t="shared" si="233"/>
        <v>187.22499999999999</v>
      </c>
      <c r="FG209" s="80">
        <f>EU209*Prices!$B$11</f>
        <v>0</v>
      </c>
      <c r="FH209" s="80">
        <f t="shared" si="234"/>
        <v>187.22499999999999</v>
      </c>
      <c r="FI209" s="80">
        <f>EU209*Prices!$B$12</f>
        <v>0</v>
      </c>
      <c r="FJ209" s="80">
        <f t="shared" si="235"/>
        <v>187.22499999999999</v>
      </c>
      <c r="FK209" s="80">
        <f>EU209*Prices!$B$13</f>
        <v>0</v>
      </c>
      <c r="FL209" s="80">
        <f t="shared" si="236"/>
        <v>187.22499999999999</v>
      </c>
      <c r="FM209" s="80">
        <f>EU209*Prices!$B$14</f>
        <v>0</v>
      </c>
      <c r="FN209" s="80">
        <f t="shared" si="237"/>
        <v>187.22499999999999</v>
      </c>
      <c r="FO209" s="80">
        <f>EU209*Prices!$B$15</f>
        <v>0</v>
      </c>
      <c r="FP209" s="80">
        <f t="shared" si="238"/>
        <v>187.22499999999999</v>
      </c>
      <c r="FQ209" s="80">
        <f>EU209*Prices!$B$16</f>
        <v>0</v>
      </c>
      <c r="FR209" s="80">
        <f t="shared" si="239"/>
        <v>187.22499999999999</v>
      </c>
      <c r="FS209" s="80">
        <f>EU209*Prices!$B$17</f>
        <v>0</v>
      </c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/>
      <c r="GJ209"/>
      <c r="GK209"/>
      <c r="GL209"/>
      <c r="GM209"/>
      <c r="GN209"/>
      <c r="GO209"/>
      <c r="GP209" s="73"/>
      <c r="GQ209" s="128"/>
      <c r="GR209" s="139">
        <v>13.5</v>
      </c>
      <c r="GS209" s="73">
        <v>18</v>
      </c>
      <c r="GT209" s="73">
        <f t="shared" si="295"/>
        <v>1.5</v>
      </c>
      <c r="GU209" s="130"/>
      <c r="GW209" s="75">
        <v>2</v>
      </c>
      <c r="GX209" s="76">
        <v>115</v>
      </c>
      <c r="GY209" s="75">
        <v>13.5</v>
      </c>
      <c r="GZ209" s="77">
        <f>(GY209*1.2)*(Prices!$B$5/32)</f>
        <v>20.25</v>
      </c>
      <c r="HA209" s="82">
        <f>(GY209*1.3)*(Prices!$C$4/32)</f>
        <v>35.1</v>
      </c>
      <c r="HB209" s="82">
        <f>(GV209*Prices!$B$2)+(GW209*Prices!$B$3)</f>
        <v>8.1</v>
      </c>
      <c r="HC209" s="79">
        <f>GU209*Prices!$B$9</f>
        <v>0</v>
      </c>
      <c r="HD209" s="80">
        <f t="shared" si="243"/>
        <v>178.45</v>
      </c>
      <c r="HE209" s="80">
        <f>GU209*Prices!$B$10</f>
        <v>0</v>
      </c>
      <c r="HF209" s="80">
        <f t="shared" si="244"/>
        <v>178.45</v>
      </c>
      <c r="HG209" s="80">
        <f>GU209*Prices!$B$11</f>
        <v>0</v>
      </c>
      <c r="HH209" s="80">
        <f t="shared" si="245"/>
        <v>178.45</v>
      </c>
      <c r="HI209" s="80">
        <f>GU209*Prices!$B$12</f>
        <v>0</v>
      </c>
      <c r="HJ209" s="80">
        <f t="shared" si="246"/>
        <v>178.45</v>
      </c>
      <c r="HK209" s="80">
        <f>GU209*Prices!$B$13</f>
        <v>0</v>
      </c>
      <c r="HL209" s="80">
        <f t="shared" si="247"/>
        <v>178.45</v>
      </c>
      <c r="HM209" s="80">
        <f>GU209*Prices!$B$14</f>
        <v>0</v>
      </c>
      <c r="HN209" s="80">
        <f t="shared" si="248"/>
        <v>178.45</v>
      </c>
      <c r="HO209" s="80">
        <f>GU209*Prices!$B$15</f>
        <v>0</v>
      </c>
      <c r="HP209" s="80">
        <f t="shared" si="249"/>
        <v>178.45</v>
      </c>
      <c r="HQ209" s="80">
        <f>GU209*Prices!$B$16</f>
        <v>0</v>
      </c>
      <c r="HR209" s="80">
        <f t="shared" si="250"/>
        <v>178.45</v>
      </c>
      <c r="HS209" s="80">
        <f>GU209*Prices!$B$17</f>
        <v>0</v>
      </c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/>
      <c r="IJ209"/>
      <c r="IK209"/>
      <c r="IL209"/>
      <c r="IM209"/>
      <c r="IN209"/>
      <c r="IO209"/>
      <c r="IP209"/>
      <c r="IQ209" s="73"/>
      <c r="IR209" s="128"/>
      <c r="IS209" s="139">
        <v>13.5</v>
      </c>
      <c r="IT209" s="73">
        <v>18</v>
      </c>
      <c r="IU209" s="73">
        <f t="shared" si="296"/>
        <v>1.5</v>
      </c>
      <c r="IV209" s="130"/>
      <c r="IX209" s="75">
        <v>2</v>
      </c>
      <c r="IY209" s="76">
        <v>115</v>
      </c>
      <c r="IZ209" s="75">
        <v>13.5</v>
      </c>
      <c r="JA209" s="77">
        <f>(IZ209*1.2)*(Prices!$B$5/32)</f>
        <v>20.25</v>
      </c>
      <c r="JB209" s="82">
        <f>(IZ209*1.3)*(Prices!$B$4/32)</f>
        <v>43.875</v>
      </c>
      <c r="JC209" s="82">
        <f>(IW209*Prices!$B$2)+(IX209*Prices!$B$3)</f>
        <v>8.1</v>
      </c>
      <c r="JD209" s="79">
        <f>IV209*Prices!$B$9</f>
        <v>0</v>
      </c>
      <c r="JE209" s="80">
        <f t="shared" si="254"/>
        <v>187.22499999999999</v>
      </c>
      <c r="JF209" s="80">
        <f>IV209*Prices!$B$10</f>
        <v>0</v>
      </c>
      <c r="JG209" s="80">
        <f t="shared" si="255"/>
        <v>187.22499999999999</v>
      </c>
      <c r="JH209" s="80">
        <f>IV209*Prices!$B$11</f>
        <v>0</v>
      </c>
      <c r="JI209" s="80">
        <f t="shared" si="256"/>
        <v>187.22499999999999</v>
      </c>
      <c r="JJ209" s="80">
        <f>IV209*Prices!$B$12</f>
        <v>0</v>
      </c>
      <c r="JK209" s="80">
        <f t="shared" si="257"/>
        <v>187.22499999999999</v>
      </c>
      <c r="JL209" s="80">
        <f>IV209*Prices!$B$13</f>
        <v>0</v>
      </c>
      <c r="JM209" s="80">
        <f t="shared" si="258"/>
        <v>187.22499999999999</v>
      </c>
      <c r="JN209" s="80">
        <f>IV209*Prices!$B$14</f>
        <v>0</v>
      </c>
      <c r="JO209" s="80">
        <f t="shared" si="259"/>
        <v>187.22499999999999</v>
      </c>
      <c r="JP209" s="80">
        <f>IV209*Prices!$B$15</f>
        <v>0</v>
      </c>
      <c r="JQ209" s="80">
        <f t="shared" si="260"/>
        <v>187.22499999999999</v>
      </c>
      <c r="JR209" s="80">
        <f>IV209*Prices!$B$16</f>
        <v>0</v>
      </c>
      <c r="JS209" s="80">
        <f t="shared" si="261"/>
        <v>187.22499999999999</v>
      </c>
      <c r="JT209" s="80">
        <f>IV209*Prices!$B$17</f>
        <v>0</v>
      </c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 s="197">
        <v>0</v>
      </c>
      <c r="LB209" s="200">
        <v>0</v>
      </c>
      <c r="LC209" s="82">
        <f>(44+(cabinets_db!IR209*2-2))*0.58</f>
        <v>24.36</v>
      </c>
      <c r="LD209" s="82">
        <f>(44+(cabinets_db!IR209*2-2))*0.77</f>
        <v>32.340000000000003</v>
      </c>
      <c r="LE209" s="82">
        <f>3*(cabinets_db!IR209*22/144)</f>
        <v>0</v>
      </c>
      <c r="LF209" s="82">
        <f t="shared" si="262"/>
        <v>24.36</v>
      </c>
      <c r="LG209" s="80">
        <f t="shared" si="263"/>
        <v>32.340000000000003</v>
      </c>
      <c r="LH209" s="234">
        <f t="shared" si="264"/>
        <v>0</v>
      </c>
      <c r="LI209" s="73"/>
      <c r="LJ209" s="128"/>
      <c r="LK209" s="139">
        <v>13.5</v>
      </c>
      <c r="LL209" s="73">
        <v>18</v>
      </c>
      <c r="LM209" s="73">
        <f t="shared" si="297"/>
        <v>1.5</v>
      </c>
      <c r="LN209" s="130"/>
      <c r="LP209" s="75">
        <v>2</v>
      </c>
      <c r="LQ209" s="76">
        <v>115</v>
      </c>
      <c r="LR209" s="75">
        <v>13.5</v>
      </c>
      <c r="LS209" s="77">
        <f>(LR209*1.2)*(Prices!$B$5/32)</f>
        <v>20.25</v>
      </c>
      <c r="LT209" s="82">
        <f>(LR209*1.3)*(Prices!$C$4/32)</f>
        <v>35.1</v>
      </c>
      <c r="LU209" s="82">
        <f>(LO209*Prices!$B$2)+(LP209*Prices!$B$3)</f>
        <v>8.1</v>
      </c>
      <c r="LV209" s="79">
        <f>LN209*Prices!$B$9</f>
        <v>0</v>
      </c>
      <c r="LW209" s="80">
        <f t="shared" si="267"/>
        <v>178.45</v>
      </c>
      <c r="LX209" s="80">
        <f>LN209*Prices!$B$10</f>
        <v>0</v>
      </c>
      <c r="LY209" s="80">
        <f t="shared" si="268"/>
        <v>178.45</v>
      </c>
      <c r="LZ209" s="80">
        <f>LN209*Prices!$B$11</f>
        <v>0</v>
      </c>
      <c r="MA209" s="80">
        <f t="shared" si="269"/>
        <v>178.45</v>
      </c>
      <c r="MB209" s="80">
        <f>LN209*Prices!$B$12</f>
        <v>0</v>
      </c>
      <c r="MC209" s="80">
        <f t="shared" si="270"/>
        <v>178.45</v>
      </c>
      <c r="MD209" s="80">
        <f>LN209*Prices!$B$13</f>
        <v>0</v>
      </c>
      <c r="ME209" s="80">
        <f t="shared" si="271"/>
        <v>178.45</v>
      </c>
      <c r="MF209" s="80">
        <f>LN209*Prices!$B$14</f>
        <v>0</v>
      </c>
      <c r="MG209" s="80">
        <f t="shared" si="272"/>
        <v>178.45</v>
      </c>
      <c r="MH209" s="80">
        <f>LN209*Prices!$B$15</f>
        <v>0</v>
      </c>
      <c r="MI209" s="80">
        <f t="shared" si="273"/>
        <v>178.45</v>
      </c>
      <c r="MJ209" s="80">
        <f>LN209*Prices!$B$16</f>
        <v>0</v>
      </c>
      <c r="MK209" s="80">
        <f t="shared" si="274"/>
        <v>178.45</v>
      </c>
      <c r="ML209" s="80">
        <f>LN209*Prices!$B$17</f>
        <v>0</v>
      </c>
      <c r="MM209" s="80"/>
      <c r="MN209" s="80"/>
      <c r="MO209" s="80"/>
      <c r="MP209" s="80"/>
      <c r="MQ209" s="80"/>
      <c r="MR209" s="80"/>
      <c r="MS209" s="80"/>
      <c r="MT209" s="80"/>
      <c r="MU209" s="80"/>
      <c r="MV209" s="80"/>
      <c r="MW209" s="80"/>
      <c r="MX209" s="80"/>
      <c r="MY209" s="80"/>
      <c r="MZ209" s="80"/>
      <c r="NA209" s="80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</row>
    <row r="210" spans="1:449" ht="18" customHeight="1" x14ac:dyDescent="0.25">
      <c r="A210" s="141" t="s">
        <v>324</v>
      </c>
      <c r="B210" s="132" t="s">
        <v>268</v>
      </c>
      <c r="C210" s="133" t="str">
        <f t="shared" si="275"/>
        <v>Wall &amp; Tall Cab: 1 Metal Door  36"H (Door 37 1/2") (19" to 21")</v>
      </c>
      <c r="D210" s="70" t="s">
        <v>321</v>
      </c>
      <c r="E210" s="134" t="s">
        <v>101</v>
      </c>
      <c r="F210" s="329" t="s">
        <v>324</v>
      </c>
      <c r="G210" s="320">
        <f>ROUND(cabinets_db!FD210/Prices!$B$27,0)</f>
        <v>522</v>
      </c>
      <c r="H210" s="136">
        <f t="shared" si="276"/>
        <v>522</v>
      </c>
      <c r="I210" s="135">
        <f>ROUND(cabinets_db!FF210/Prices!$B$27,0)</f>
        <v>522</v>
      </c>
      <c r="J210" s="136">
        <f t="shared" si="168"/>
        <v>522</v>
      </c>
      <c r="K210" s="135">
        <f>ROUND(cabinets_db!FH210/Prices!$B$27,0)</f>
        <v>522</v>
      </c>
      <c r="L210" s="136">
        <f t="shared" si="169"/>
        <v>522</v>
      </c>
      <c r="M210" s="135">
        <f>ROUND(cabinets_db!FJ210/Prices!$B$27,0)</f>
        <v>522</v>
      </c>
      <c r="N210" s="136">
        <f t="shared" si="170"/>
        <v>522</v>
      </c>
      <c r="O210" s="135">
        <f>ROUND(cabinets_db!FL210/Prices!$B$27,0)</f>
        <v>522</v>
      </c>
      <c r="P210" s="136">
        <f t="shared" si="171"/>
        <v>522</v>
      </c>
      <c r="Q210" s="135">
        <f>ROUND(cabinets_db!FN210/Prices!$B$27,0)</f>
        <v>522</v>
      </c>
      <c r="R210" s="136">
        <f t="shared" si="172"/>
        <v>522</v>
      </c>
      <c r="S210" s="135">
        <f>ROUND(cabinets_db!FP210/Prices!$B$27,0)</f>
        <v>522</v>
      </c>
      <c r="T210" s="136">
        <f t="shared" si="173"/>
        <v>522</v>
      </c>
      <c r="U210" s="135">
        <f>ROUND(cabinets_db!FR210/Prices!$B$27,0)</f>
        <v>522</v>
      </c>
      <c r="V210" s="136">
        <f t="shared" si="174"/>
        <v>522</v>
      </c>
      <c r="W210" s="137"/>
      <c r="X210" s="137"/>
      <c r="Y210" s="137"/>
      <c r="Z210" s="137"/>
      <c r="AA210" s="137"/>
      <c r="AB210" s="136">
        <f>ROUND(cabinets_db!HD210/Prices!$B$27,0)</f>
        <v>499</v>
      </c>
      <c r="AC210" s="136">
        <f t="shared" si="175"/>
        <v>499</v>
      </c>
      <c r="AD210" s="136">
        <f>ROUND(cabinets_db!HF210/Prices!$B$27,0)</f>
        <v>499</v>
      </c>
      <c r="AE210" s="136">
        <f t="shared" si="176"/>
        <v>499</v>
      </c>
      <c r="AF210" s="136">
        <f>ROUND(cabinets_db!HH210/Prices!$B$27,0)</f>
        <v>499</v>
      </c>
      <c r="AG210" s="136">
        <f t="shared" si="177"/>
        <v>499</v>
      </c>
      <c r="AH210" s="136">
        <f>ROUND(cabinets_db!HJ210/Prices!$B$27,0)</f>
        <v>499</v>
      </c>
      <c r="AI210" s="136">
        <f t="shared" si="178"/>
        <v>499</v>
      </c>
      <c r="AJ210" s="136">
        <f>ROUND(cabinets_db!HL210/Prices!$B$27,0)</f>
        <v>499</v>
      </c>
      <c r="AK210" s="136">
        <f t="shared" si="179"/>
        <v>499</v>
      </c>
      <c r="AL210" s="136">
        <f>ROUND(cabinets_db!HN210/Prices!$B$27,0)</f>
        <v>499</v>
      </c>
      <c r="AM210" s="136">
        <f t="shared" si="180"/>
        <v>499</v>
      </c>
      <c r="AN210" s="136">
        <f>ROUND(cabinets_db!HP210/Prices!$B$27,0)</f>
        <v>499</v>
      </c>
      <c r="AO210" s="136">
        <f t="shared" si="181"/>
        <v>499</v>
      </c>
      <c r="AP210" s="136">
        <f>ROUND(cabinets_db!HR210/Prices!$B$27,0)</f>
        <v>499</v>
      </c>
      <c r="AQ210" s="138">
        <f t="shared" si="182"/>
        <v>499</v>
      </c>
      <c r="AW210" s="136">
        <f t="shared" si="183"/>
        <v>499</v>
      </c>
      <c r="AX210" s="136">
        <f t="shared" si="184"/>
        <v>499</v>
      </c>
      <c r="AY210" s="136">
        <f t="shared" si="185"/>
        <v>499</v>
      </c>
      <c r="AZ210" s="136">
        <f t="shared" si="186"/>
        <v>499</v>
      </c>
      <c r="BA210" s="136">
        <f t="shared" si="187"/>
        <v>499</v>
      </c>
      <c r="BB210" s="136">
        <f t="shared" si="188"/>
        <v>499</v>
      </c>
      <c r="BC210" s="136">
        <f t="shared" si="189"/>
        <v>499</v>
      </c>
      <c r="BD210" s="136">
        <f t="shared" si="190"/>
        <v>499</v>
      </c>
      <c r="BE210" s="136">
        <f t="shared" si="191"/>
        <v>499</v>
      </c>
      <c r="BF210" s="136">
        <f t="shared" si="192"/>
        <v>499</v>
      </c>
      <c r="BG210" s="136">
        <f t="shared" si="193"/>
        <v>499</v>
      </c>
      <c r="BH210" s="136">
        <f t="shared" si="194"/>
        <v>499</v>
      </c>
      <c r="BI210" s="136">
        <f t="shared" si="195"/>
        <v>499</v>
      </c>
      <c r="BJ210" s="136">
        <f t="shared" si="196"/>
        <v>499</v>
      </c>
      <c r="BK210" s="136">
        <f t="shared" si="197"/>
        <v>499</v>
      </c>
      <c r="BL210" s="138">
        <f t="shared" si="198"/>
        <v>499</v>
      </c>
      <c r="BU210" s="135">
        <f>ROUND(cabinets_db!JE210/Prices!$B$27,0)</f>
        <v>522</v>
      </c>
      <c r="BV210" s="136">
        <f t="shared" si="277"/>
        <v>522</v>
      </c>
      <c r="BW210" s="135">
        <f>ROUND(cabinets_db!JG210/Prices!$B$27,0)</f>
        <v>522</v>
      </c>
      <c r="BX210" s="136">
        <f t="shared" si="199"/>
        <v>522</v>
      </c>
      <c r="BY210" s="135">
        <f>ROUND(cabinets_db!JI210/Prices!$B$27,0)</f>
        <v>522</v>
      </c>
      <c r="BZ210" s="136">
        <f t="shared" si="200"/>
        <v>522</v>
      </c>
      <c r="CA210" s="135">
        <f>ROUND(cabinets_db!JK210/Prices!$B$27,0)</f>
        <v>522</v>
      </c>
      <c r="CB210" s="136">
        <f t="shared" si="201"/>
        <v>522</v>
      </c>
      <c r="CC210" s="135">
        <f>ROUND(cabinets_db!JM210/Prices!$B$27,0)</f>
        <v>522</v>
      </c>
      <c r="CD210" s="136">
        <f t="shared" si="202"/>
        <v>522</v>
      </c>
      <c r="CE210" s="135">
        <f>ROUND(cabinets_db!JO210/Prices!$B$27,0)</f>
        <v>522</v>
      </c>
      <c r="CF210" s="136">
        <f t="shared" si="203"/>
        <v>522</v>
      </c>
      <c r="CG210" s="135">
        <f>ROUND(cabinets_db!JQ210/Prices!$B$27,0)</f>
        <v>522</v>
      </c>
      <c r="CH210" s="136">
        <f t="shared" si="204"/>
        <v>522</v>
      </c>
      <c r="CI210" s="135">
        <f>ROUND(cabinets_db!JS210/Prices!$B$27,0)</f>
        <v>522</v>
      </c>
      <c r="CJ210" s="136">
        <f t="shared" si="205"/>
        <v>522</v>
      </c>
      <c r="CK210" s="137"/>
      <c r="CL210" s="137"/>
      <c r="CM210" s="137"/>
      <c r="CN210" s="137"/>
      <c r="CO210" s="137"/>
      <c r="CP210" s="136">
        <f>ROUND(cabinets_db!LW210/Prices!$B$27,0)</f>
        <v>499</v>
      </c>
      <c r="CQ210" s="136">
        <f t="shared" si="278"/>
        <v>499</v>
      </c>
      <c r="CR210" s="136">
        <f>ROUND(cabinets_db!LY210/Prices!$B$27,0)</f>
        <v>499</v>
      </c>
      <c r="CS210" s="136">
        <f t="shared" si="206"/>
        <v>499</v>
      </c>
      <c r="CT210" s="136">
        <f>ROUND(cabinets_db!MA210/Prices!$B$27,0)</f>
        <v>499</v>
      </c>
      <c r="CU210" s="136">
        <f t="shared" si="207"/>
        <v>499</v>
      </c>
      <c r="CV210" s="136">
        <f>ROUND(cabinets_db!MC210/Prices!$B$27,0)</f>
        <v>499</v>
      </c>
      <c r="CW210" s="136">
        <f t="shared" si="208"/>
        <v>499</v>
      </c>
      <c r="CX210" s="136">
        <f>ROUND(cabinets_db!ME210/Prices!$B$27,0)</f>
        <v>499</v>
      </c>
      <c r="CY210" s="136">
        <f t="shared" si="209"/>
        <v>499</v>
      </c>
      <c r="CZ210" s="136">
        <f>ROUND(cabinets_db!MG210/Prices!$B$27,0)</f>
        <v>499</v>
      </c>
      <c r="DA210" s="136">
        <f t="shared" si="210"/>
        <v>499</v>
      </c>
      <c r="DB210" s="136">
        <f>ROUND(cabinets_db!MI210/Prices!$B$27,0)</f>
        <v>499</v>
      </c>
      <c r="DC210" s="136">
        <f t="shared" si="211"/>
        <v>499</v>
      </c>
      <c r="DD210" s="136">
        <f>ROUND(cabinets_db!MK210/Prices!$B$27,0)</f>
        <v>499</v>
      </c>
      <c r="DE210" s="138">
        <f t="shared" si="212"/>
        <v>499</v>
      </c>
      <c r="DK210" s="136">
        <f t="shared" si="213"/>
        <v>499</v>
      </c>
      <c r="DL210" s="136">
        <f t="shared" si="214"/>
        <v>499</v>
      </c>
      <c r="DM210" s="136">
        <f t="shared" si="215"/>
        <v>499</v>
      </c>
      <c r="DN210" s="136">
        <f t="shared" si="216"/>
        <v>499</v>
      </c>
      <c r="DO210" s="136">
        <f t="shared" si="217"/>
        <v>499</v>
      </c>
      <c r="DP210" s="136">
        <f t="shared" si="218"/>
        <v>499</v>
      </c>
      <c r="DQ210" s="136">
        <f t="shared" si="219"/>
        <v>499</v>
      </c>
      <c r="DR210" s="136">
        <f t="shared" si="220"/>
        <v>499</v>
      </c>
      <c r="DS210" s="136">
        <f t="shared" si="221"/>
        <v>499</v>
      </c>
      <c r="DT210" s="136">
        <f t="shared" si="222"/>
        <v>499</v>
      </c>
      <c r="DU210" s="136">
        <f t="shared" si="223"/>
        <v>499</v>
      </c>
      <c r="DV210" s="136">
        <f t="shared" si="224"/>
        <v>499</v>
      </c>
      <c r="DW210" s="136">
        <f t="shared" si="225"/>
        <v>499</v>
      </c>
      <c r="DX210" s="136">
        <f t="shared" si="226"/>
        <v>499</v>
      </c>
      <c r="DY210" s="136">
        <f t="shared" si="227"/>
        <v>499</v>
      </c>
      <c r="DZ210" s="138">
        <f t="shared" si="228"/>
        <v>499</v>
      </c>
      <c r="EP210" s="73"/>
      <c r="EQ210" s="128"/>
      <c r="ER210" s="129">
        <v>15</v>
      </c>
      <c r="ES210" s="73">
        <v>21</v>
      </c>
      <c r="ET210" s="73">
        <f t="shared" si="294"/>
        <v>1.75</v>
      </c>
      <c r="EU210" s="130"/>
      <c r="EV210" s="55"/>
      <c r="EW210" s="75">
        <v>2</v>
      </c>
      <c r="EX210" s="76">
        <v>140</v>
      </c>
      <c r="EY210" s="75">
        <v>15</v>
      </c>
      <c r="EZ210" s="77">
        <f>(EY210*1.2)*(Prices!$B$5/32)</f>
        <v>22.5</v>
      </c>
      <c r="FA210" s="82">
        <f>(EY210*1.3)*(Prices!$B$4/32)</f>
        <v>48.75</v>
      </c>
      <c r="FB210" s="82">
        <f>(EV210*Prices!$B$2)+(EW210*Prices!$B$3)</f>
        <v>8.1</v>
      </c>
      <c r="FC210" s="79">
        <f>EU210*Prices!$B$9</f>
        <v>0</v>
      </c>
      <c r="FD210" s="80">
        <f t="shared" si="232"/>
        <v>219.35</v>
      </c>
      <c r="FE210" s="80">
        <f>EU210*Prices!$B$10</f>
        <v>0</v>
      </c>
      <c r="FF210" s="80">
        <f t="shared" si="233"/>
        <v>219.35</v>
      </c>
      <c r="FG210" s="80">
        <f>EU210*Prices!$B$11</f>
        <v>0</v>
      </c>
      <c r="FH210" s="80">
        <f t="shared" si="234"/>
        <v>219.35</v>
      </c>
      <c r="FI210" s="80">
        <f>EU210*Prices!$B$12</f>
        <v>0</v>
      </c>
      <c r="FJ210" s="80">
        <f t="shared" si="235"/>
        <v>219.35</v>
      </c>
      <c r="FK210" s="80">
        <f>EU210*Prices!$B$13</f>
        <v>0</v>
      </c>
      <c r="FL210" s="80">
        <f t="shared" si="236"/>
        <v>219.35</v>
      </c>
      <c r="FM210" s="80">
        <f>EU210*Prices!$B$14</f>
        <v>0</v>
      </c>
      <c r="FN210" s="80">
        <f t="shared" si="237"/>
        <v>219.35</v>
      </c>
      <c r="FO210" s="80">
        <f>EU210*Prices!$B$15</f>
        <v>0</v>
      </c>
      <c r="FP210" s="80">
        <f t="shared" si="238"/>
        <v>219.35</v>
      </c>
      <c r="FQ210" s="80">
        <f>EU210*Prices!$B$16</f>
        <v>0</v>
      </c>
      <c r="FR210" s="80">
        <f t="shared" si="239"/>
        <v>219.35</v>
      </c>
      <c r="FS210" s="80">
        <f>EU210*Prices!$B$17</f>
        <v>0</v>
      </c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/>
      <c r="GJ210"/>
      <c r="GK210"/>
      <c r="GL210"/>
      <c r="GM210"/>
      <c r="GN210"/>
      <c r="GO210"/>
      <c r="GP210" s="73"/>
      <c r="GQ210" s="128"/>
      <c r="GR210" s="129">
        <v>15</v>
      </c>
      <c r="GS210" s="73">
        <v>21</v>
      </c>
      <c r="GT210" s="73">
        <f t="shared" si="295"/>
        <v>1.75</v>
      </c>
      <c r="GU210" s="130"/>
      <c r="GW210" s="75">
        <v>2</v>
      </c>
      <c r="GX210" s="76">
        <v>140</v>
      </c>
      <c r="GY210" s="75">
        <v>15</v>
      </c>
      <c r="GZ210" s="77">
        <f>(GY210*1.2)*(Prices!$B$5/32)</f>
        <v>22.5</v>
      </c>
      <c r="HA210" s="82">
        <f>(GY210*1.3)*(Prices!$C$4/32)</f>
        <v>39</v>
      </c>
      <c r="HB210" s="82">
        <f>(GV210*Prices!$B$2)+(GW210*Prices!$B$3)</f>
        <v>8.1</v>
      </c>
      <c r="HC210" s="79">
        <f>GU210*Prices!$B$9</f>
        <v>0</v>
      </c>
      <c r="HD210" s="80">
        <f t="shared" si="243"/>
        <v>209.6</v>
      </c>
      <c r="HE210" s="80">
        <f>GU210*Prices!$B$10</f>
        <v>0</v>
      </c>
      <c r="HF210" s="80">
        <f t="shared" si="244"/>
        <v>209.6</v>
      </c>
      <c r="HG210" s="80">
        <f>GU210*Prices!$B$11</f>
        <v>0</v>
      </c>
      <c r="HH210" s="80">
        <f t="shared" si="245"/>
        <v>209.6</v>
      </c>
      <c r="HI210" s="80">
        <f>GU210*Prices!$B$12</f>
        <v>0</v>
      </c>
      <c r="HJ210" s="80">
        <f t="shared" si="246"/>
        <v>209.6</v>
      </c>
      <c r="HK210" s="80">
        <f>GU210*Prices!$B$13</f>
        <v>0</v>
      </c>
      <c r="HL210" s="80">
        <f t="shared" si="247"/>
        <v>209.6</v>
      </c>
      <c r="HM210" s="80">
        <f>GU210*Prices!$B$14</f>
        <v>0</v>
      </c>
      <c r="HN210" s="80">
        <f t="shared" si="248"/>
        <v>209.6</v>
      </c>
      <c r="HO210" s="80">
        <f>GU210*Prices!$B$15</f>
        <v>0</v>
      </c>
      <c r="HP210" s="80">
        <f t="shared" si="249"/>
        <v>209.6</v>
      </c>
      <c r="HQ210" s="80">
        <f>GU210*Prices!$B$16</f>
        <v>0</v>
      </c>
      <c r="HR210" s="80">
        <f t="shared" si="250"/>
        <v>209.6</v>
      </c>
      <c r="HS210" s="80">
        <f>GU210*Prices!$B$17</f>
        <v>0</v>
      </c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/>
      <c r="IJ210"/>
      <c r="IK210"/>
      <c r="IL210"/>
      <c r="IM210"/>
      <c r="IN210"/>
      <c r="IO210"/>
      <c r="IP210"/>
      <c r="IQ210" s="73"/>
      <c r="IR210" s="128"/>
      <c r="IS210" s="129">
        <v>15</v>
      </c>
      <c r="IT210" s="73">
        <v>21</v>
      </c>
      <c r="IU210" s="73">
        <f t="shared" si="296"/>
        <v>1.75</v>
      </c>
      <c r="IV210" s="130"/>
      <c r="IX210" s="75">
        <v>2</v>
      </c>
      <c r="IY210" s="76">
        <v>140</v>
      </c>
      <c r="IZ210" s="75">
        <v>15</v>
      </c>
      <c r="JA210" s="77">
        <f>(IZ210*1.2)*(Prices!$B$5/32)</f>
        <v>22.5</v>
      </c>
      <c r="JB210" s="82">
        <f>(IZ210*1.3)*(Prices!$B$4/32)</f>
        <v>48.75</v>
      </c>
      <c r="JC210" s="82">
        <f>(IW210*Prices!$B$2)+(IX210*Prices!$B$3)</f>
        <v>8.1</v>
      </c>
      <c r="JD210" s="79">
        <f>IV210*Prices!$B$9</f>
        <v>0</v>
      </c>
      <c r="JE210" s="80">
        <f t="shared" si="254"/>
        <v>219.35</v>
      </c>
      <c r="JF210" s="80">
        <f>IV210*Prices!$B$10</f>
        <v>0</v>
      </c>
      <c r="JG210" s="80">
        <f t="shared" si="255"/>
        <v>219.35</v>
      </c>
      <c r="JH210" s="80">
        <f>IV210*Prices!$B$11</f>
        <v>0</v>
      </c>
      <c r="JI210" s="80">
        <f t="shared" si="256"/>
        <v>219.35</v>
      </c>
      <c r="JJ210" s="80">
        <f>IV210*Prices!$B$12</f>
        <v>0</v>
      </c>
      <c r="JK210" s="80">
        <f t="shared" si="257"/>
        <v>219.35</v>
      </c>
      <c r="JL210" s="80">
        <f>IV210*Prices!$B$13</f>
        <v>0</v>
      </c>
      <c r="JM210" s="80">
        <f t="shared" si="258"/>
        <v>219.35</v>
      </c>
      <c r="JN210" s="80">
        <f>IV210*Prices!$B$14</f>
        <v>0</v>
      </c>
      <c r="JO210" s="80">
        <f t="shared" si="259"/>
        <v>219.35</v>
      </c>
      <c r="JP210" s="80">
        <f>IV210*Prices!$B$15</f>
        <v>0</v>
      </c>
      <c r="JQ210" s="80">
        <f t="shared" si="260"/>
        <v>219.35</v>
      </c>
      <c r="JR210" s="80">
        <f>IV210*Prices!$B$16</f>
        <v>0</v>
      </c>
      <c r="JS210" s="80">
        <f t="shared" si="261"/>
        <v>219.35</v>
      </c>
      <c r="JT210" s="80">
        <f>IV210*Prices!$B$17</f>
        <v>0</v>
      </c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 s="197">
        <v>0</v>
      </c>
      <c r="LB210" s="200">
        <v>0</v>
      </c>
      <c r="LC210" s="82">
        <f>(44+(cabinets_db!IR210*2-2))*0.58</f>
        <v>24.36</v>
      </c>
      <c r="LD210" s="82">
        <f>(44+(cabinets_db!IR210*2-2))*0.77</f>
        <v>32.340000000000003</v>
      </c>
      <c r="LE210" s="82">
        <f>3*(cabinets_db!IR210*22/144)</f>
        <v>0</v>
      </c>
      <c r="LF210" s="82">
        <f t="shared" si="262"/>
        <v>24.36</v>
      </c>
      <c r="LG210" s="80">
        <f t="shared" si="263"/>
        <v>32.340000000000003</v>
      </c>
      <c r="LH210" s="234">
        <f t="shared" si="264"/>
        <v>0</v>
      </c>
      <c r="LI210" s="73"/>
      <c r="LJ210" s="128"/>
      <c r="LK210" s="129">
        <v>15</v>
      </c>
      <c r="LL210" s="73">
        <v>21</v>
      </c>
      <c r="LM210" s="73">
        <f t="shared" si="297"/>
        <v>1.75</v>
      </c>
      <c r="LN210" s="130"/>
      <c r="LP210" s="75">
        <v>2</v>
      </c>
      <c r="LQ210" s="76">
        <v>140</v>
      </c>
      <c r="LR210" s="75">
        <v>15</v>
      </c>
      <c r="LS210" s="77">
        <f>(LR210*1.2)*(Prices!$B$5/32)</f>
        <v>22.5</v>
      </c>
      <c r="LT210" s="82">
        <f>(LR210*1.3)*(Prices!$C$4/32)</f>
        <v>39</v>
      </c>
      <c r="LU210" s="82">
        <f>(LO210*Prices!$B$2)+(LP210*Prices!$B$3)</f>
        <v>8.1</v>
      </c>
      <c r="LV210" s="79">
        <f>LN210*Prices!$B$9</f>
        <v>0</v>
      </c>
      <c r="LW210" s="80">
        <f t="shared" si="267"/>
        <v>209.6</v>
      </c>
      <c r="LX210" s="80">
        <f>LN210*Prices!$B$10</f>
        <v>0</v>
      </c>
      <c r="LY210" s="80">
        <f t="shared" si="268"/>
        <v>209.6</v>
      </c>
      <c r="LZ210" s="80">
        <f>LN210*Prices!$B$11</f>
        <v>0</v>
      </c>
      <c r="MA210" s="80">
        <f t="shared" si="269"/>
        <v>209.6</v>
      </c>
      <c r="MB210" s="80">
        <f>LN210*Prices!$B$12</f>
        <v>0</v>
      </c>
      <c r="MC210" s="80">
        <f t="shared" si="270"/>
        <v>209.6</v>
      </c>
      <c r="MD210" s="80">
        <f>LN210*Prices!$B$13</f>
        <v>0</v>
      </c>
      <c r="ME210" s="80">
        <f t="shared" si="271"/>
        <v>209.6</v>
      </c>
      <c r="MF210" s="80">
        <f>LN210*Prices!$B$14</f>
        <v>0</v>
      </c>
      <c r="MG210" s="80">
        <f t="shared" si="272"/>
        <v>209.6</v>
      </c>
      <c r="MH210" s="80">
        <f>LN210*Prices!$B$15</f>
        <v>0</v>
      </c>
      <c r="MI210" s="80">
        <f t="shared" si="273"/>
        <v>209.6</v>
      </c>
      <c r="MJ210" s="80">
        <f>LN210*Prices!$B$16</f>
        <v>0</v>
      </c>
      <c r="MK210" s="80">
        <f t="shared" si="274"/>
        <v>209.6</v>
      </c>
      <c r="ML210" s="80">
        <f>LN210*Prices!$B$17</f>
        <v>0</v>
      </c>
      <c r="MM210" s="80"/>
      <c r="MN210" s="80"/>
      <c r="MO210" s="80"/>
      <c r="MP210" s="80"/>
      <c r="MQ210" s="80"/>
      <c r="MR210" s="80"/>
      <c r="MS210" s="80"/>
      <c r="MT210" s="80"/>
      <c r="MU210" s="80"/>
      <c r="MV210" s="80"/>
      <c r="MW210" s="80"/>
      <c r="MX210" s="80"/>
      <c r="MY210" s="80"/>
      <c r="MZ210" s="80"/>
      <c r="NA210" s="8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</row>
    <row r="211" spans="1:449" ht="18" customHeight="1" thickBot="1" x14ac:dyDescent="0.3">
      <c r="A211" s="330" t="s">
        <v>325</v>
      </c>
      <c r="B211" s="324" t="s">
        <v>268</v>
      </c>
      <c r="C211" s="325" t="str">
        <f t="shared" si="275"/>
        <v>Wall &amp; Tall Cab: 1 Metal Door  36"H (Door 37 1/2") (22" to 24")</v>
      </c>
      <c r="D211" s="177" t="s">
        <v>321</v>
      </c>
      <c r="E211" s="326" t="s">
        <v>103</v>
      </c>
      <c r="F211" s="331" t="s">
        <v>325</v>
      </c>
      <c r="G211" s="320">
        <f>ROUND(cabinets_db!FD211/Prices!$B$27,0)</f>
        <v>568</v>
      </c>
      <c r="H211" s="136">
        <f t="shared" si="276"/>
        <v>568</v>
      </c>
      <c r="I211" s="135">
        <f>ROUND(cabinets_db!FF211/Prices!$B$27,0)</f>
        <v>568</v>
      </c>
      <c r="J211" s="136">
        <f t="shared" si="168"/>
        <v>568</v>
      </c>
      <c r="K211" s="135">
        <f>ROUND(cabinets_db!FH211/Prices!$B$27,0)</f>
        <v>568</v>
      </c>
      <c r="L211" s="136">
        <f t="shared" si="169"/>
        <v>568</v>
      </c>
      <c r="M211" s="135">
        <f>ROUND(cabinets_db!FJ211/Prices!$B$27,0)</f>
        <v>568</v>
      </c>
      <c r="N211" s="136">
        <f t="shared" si="170"/>
        <v>568</v>
      </c>
      <c r="O211" s="135">
        <f>ROUND(cabinets_db!FL211/Prices!$B$27,0)</f>
        <v>568</v>
      </c>
      <c r="P211" s="136">
        <f t="shared" si="171"/>
        <v>568</v>
      </c>
      <c r="Q211" s="135">
        <f>ROUND(cabinets_db!FN211/Prices!$B$27,0)</f>
        <v>568</v>
      </c>
      <c r="R211" s="136">
        <f t="shared" si="172"/>
        <v>568</v>
      </c>
      <c r="S211" s="135">
        <f>ROUND(cabinets_db!FP211/Prices!$B$27,0)</f>
        <v>568</v>
      </c>
      <c r="T211" s="136">
        <f t="shared" si="173"/>
        <v>568</v>
      </c>
      <c r="U211" s="135">
        <f>ROUND(cabinets_db!FR211/Prices!$B$27,0)</f>
        <v>568</v>
      </c>
      <c r="V211" s="136">
        <f t="shared" si="174"/>
        <v>568</v>
      </c>
      <c r="W211" s="137"/>
      <c r="X211" s="137"/>
      <c r="Y211" s="137"/>
      <c r="Z211" s="137"/>
      <c r="AA211" s="137"/>
      <c r="AB211" s="136">
        <f>ROUND(cabinets_db!HD211/Prices!$B$27,0)</f>
        <v>542</v>
      </c>
      <c r="AC211" s="136">
        <f t="shared" si="175"/>
        <v>542</v>
      </c>
      <c r="AD211" s="136">
        <f>ROUND(cabinets_db!HF211/Prices!$B$27,0)</f>
        <v>542</v>
      </c>
      <c r="AE211" s="136">
        <f t="shared" si="176"/>
        <v>542</v>
      </c>
      <c r="AF211" s="136">
        <f>ROUND(cabinets_db!HH211/Prices!$B$27,0)</f>
        <v>542</v>
      </c>
      <c r="AG211" s="136">
        <f t="shared" si="177"/>
        <v>542</v>
      </c>
      <c r="AH211" s="136">
        <f>ROUND(cabinets_db!HJ211/Prices!$B$27,0)</f>
        <v>542</v>
      </c>
      <c r="AI211" s="136">
        <f t="shared" si="178"/>
        <v>542</v>
      </c>
      <c r="AJ211" s="136">
        <f>ROUND(cabinets_db!HL211/Prices!$B$27,0)</f>
        <v>542</v>
      </c>
      <c r="AK211" s="136">
        <f t="shared" si="179"/>
        <v>542</v>
      </c>
      <c r="AL211" s="136">
        <f>ROUND(cabinets_db!HN211/Prices!$B$27,0)</f>
        <v>542</v>
      </c>
      <c r="AM211" s="136">
        <f t="shared" si="180"/>
        <v>542</v>
      </c>
      <c r="AN211" s="136">
        <f>ROUND(cabinets_db!HP211/Prices!$B$27,0)</f>
        <v>542</v>
      </c>
      <c r="AO211" s="136">
        <f t="shared" si="181"/>
        <v>542</v>
      </c>
      <c r="AP211" s="136">
        <f>ROUND(cabinets_db!HR211/Prices!$B$27,0)</f>
        <v>542</v>
      </c>
      <c r="AQ211" s="138">
        <f t="shared" si="182"/>
        <v>542</v>
      </c>
      <c r="AW211" s="136">
        <f t="shared" si="183"/>
        <v>542</v>
      </c>
      <c r="AX211" s="136">
        <f t="shared" si="184"/>
        <v>542</v>
      </c>
      <c r="AY211" s="136">
        <f t="shared" si="185"/>
        <v>542</v>
      </c>
      <c r="AZ211" s="136">
        <f t="shared" si="186"/>
        <v>542</v>
      </c>
      <c r="BA211" s="136">
        <f t="shared" si="187"/>
        <v>542</v>
      </c>
      <c r="BB211" s="136">
        <f t="shared" si="188"/>
        <v>542</v>
      </c>
      <c r="BC211" s="136">
        <f t="shared" si="189"/>
        <v>542</v>
      </c>
      <c r="BD211" s="136">
        <f t="shared" si="190"/>
        <v>542</v>
      </c>
      <c r="BE211" s="136">
        <f t="shared" si="191"/>
        <v>542</v>
      </c>
      <c r="BF211" s="136">
        <f t="shared" si="192"/>
        <v>542</v>
      </c>
      <c r="BG211" s="136">
        <f t="shared" si="193"/>
        <v>542</v>
      </c>
      <c r="BH211" s="136">
        <f t="shared" si="194"/>
        <v>542</v>
      </c>
      <c r="BI211" s="136">
        <f t="shared" si="195"/>
        <v>542</v>
      </c>
      <c r="BJ211" s="136">
        <f t="shared" si="196"/>
        <v>542</v>
      </c>
      <c r="BK211" s="136">
        <f t="shared" si="197"/>
        <v>542</v>
      </c>
      <c r="BL211" s="138">
        <f t="shared" si="198"/>
        <v>542</v>
      </c>
      <c r="BU211" s="135">
        <f>ROUND(cabinets_db!JE211/Prices!$B$27,0)</f>
        <v>568</v>
      </c>
      <c r="BV211" s="136">
        <f t="shared" si="277"/>
        <v>568</v>
      </c>
      <c r="BW211" s="135">
        <f>ROUND(cabinets_db!JG211/Prices!$B$27,0)</f>
        <v>568</v>
      </c>
      <c r="BX211" s="136">
        <f t="shared" si="199"/>
        <v>568</v>
      </c>
      <c r="BY211" s="135">
        <f>ROUND(cabinets_db!JI211/Prices!$B$27,0)</f>
        <v>568</v>
      </c>
      <c r="BZ211" s="136">
        <f t="shared" si="200"/>
        <v>568</v>
      </c>
      <c r="CA211" s="135">
        <f>ROUND(cabinets_db!JK211/Prices!$B$27,0)</f>
        <v>568</v>
      </c>
      <c r="CB211" s="136">
        <f t="shared" si="201"/>
        <v>568</v>
      </c>
      <c r="CC211" s="135">
        <f>ROUND(cabinets_db!JM211/Prices!$B$27,0)</f>
        <v>568</v>
      </c>
      <c r="CD211" s="136">
        <f t="shared" si="202"/>
        <v>568</v>
      </c>
      <c r="CE211" s="135">
        <f>ROUND(cabinets_db!JO211/Prices!$B$27,0)</f>
        <v>568</v>
      </c>
      <c r="CF211" s="136">
        <f t="shared" si="203"/>
        <v>568</v>
      </c>
      <c r="CG211" s="135">
        <f>ROUND(cabinets_db!JQ211/Prices!$B$27,0)</f>
        <v>568</v>
      </c>
      <c r="CH211" s="136">
        <f t="shared" si="204"/>
        <v>568</v>
      </c>
      <c r="CI211" s="135">
        <f>ROUND(cabinets_db!JS211/Prices!$B$27,0)</f>
        <v>568</v>
      </c>
      <c r="CJ211" s="136">
        <f t="shared" si="205"/>
        <v>568</v>
      </c>
      <c r="CK211" s="137"/>
      <c r="CL211" s="137"/>
      <c r="CM211" s="137"/>
      <c r="CN211" s="137"/>
      <c r="CO211" s="137"/>
      <c r="CP211" s="136">
        <f>ROUND(cabinets_db!LW211/Prices!$B$27,0)</f>
        <v>542</v>
      </c>
      <c r="CQ211" s="136">
        <f t="shared" si="278"/>
        <v>542</v>
      </c>
      <c r="CR211" s="136">
        <f>ROUND(cabinets_db!LY211/Prices!$B$27,0)</f>
        <v>542</v>
      </c>
      <c r="CS211" s="136">
        <f t="shared" si="206"/>
        <v>542</v>
      </c>
      <c r="CT211" s="136">
        <f>ROUND(cabinets_db!MA211/Prices!$B$27,0)</f>
        <v>542</v>
      </c>
      <c r="CU211" s="136">
        <f t="shared" si="207"/>
        <v>542</v>
      </c>
      <c r="CV211" s="136">
        <f>ROUND(cabinets_db!MC211/Prices!$B$27,0)</f>
        <v>542</v>
      </c>
      <c r="CW211" s="136">
        <f t="shared" si="208"/>
        <v>542</v>
      </c>
      <c r="CX211" s="136">
        <f>ROUND(cabinets_db!ME211/Prices!$B$27,0)</f>
        <v>542</v>
      </c>
      <c r="CY211" s="136">
        <f t="shared" si="209"/>
        <v>542</v>
      </c>
      <c r="CZ211" s="136">
        <f>ROUND(cabinets_db!MG211/Prices!$B$27,0)</f>
        <v>542</v>
      </c>
      <c r="DA211" s="136">
        <f t="shared" si="210"/>
        <v>542</v>
      </c>
      <c r="DB211" s="136">
        <f>ROUND(cabinets_db!MI211/Prices!$B$27,0)</f>
        <v>542</v>
      </c>
      <c r="DC211" s="136">
        <f t="shared" si="211"/>
        <v>542</v>
      </c>
      <c r="DD211" s="136">
        <f>ROUND(cabinets_db!MK211/Prices!$B$27,0)</f>
        <v>542</v>
      </c>
      <c r="DE211" s="138">
        <f t="shared" si="212"/>
        <v>542</v>
      </c>
      <c r="DK211" s="136">
        <f t="shared" si="213"/>
        <v>542</v>
      </c>
      <c r="DL211" s="136">
        <f t="shared" si="214"/>
        <v>542</v>
      </c>
      <c r="DM211" s="136">
        <f t="shared" si="215"/>
        <v>542</v>
      </c>
      <c r="DN211" s="136">
        <f t="shared" si="216"/>
        <v>542</v>
      </c>
      <c r="DO211" s="136">
        <f t="shared" si="217"/>
        <v>542</v>
      </c>
      <c r="DP211" s="136">
        <f t="shared" si="218"/>
        <v>542</v>
      </c>
      <c r="DQ211" s="136">
        <f t="shared" si="219"/>
        <v>542</v>
      </c>
      <c r="DR211" s="136">
        <f t="shared" si="220"/>
        <v>542</v>
      </c>
      <c r="DS211" s="136">
        <f t="shared" si="221"/>
        <v>542</v>
      </c>
      <c r="DT211" s="136">
        <f t="shared" si="222"/>
        <v>542</v>
      </c>
      <c r="DU211" s="136">
        <f t="shared" si="223"/>
        <v>542</v>
      </c>
      <c r="DV211" s="136">
        <f t="shared" si="224"/>
        <v>542</v>
      </c>
      <c r="DW211" s="136">
        <f t="shared" si="225"/>
        <v>542</v>
      </c>
      <c r="DX211" s="136">
        <f t="shared" si="226"/>
        <v>542</v>
      </c>
      <c r="DY211" s="136">
        <f t="shared" si="227"/>
        <v>542</v>
      </c>
      <c r="DZ211" s="138">
        <f t="shared" si="228"/>
        <v>542</v>
      </c>
      <c r="EP211" s="73"/>
      <c r="EQ211" s="128"/>
      <c r="ER211" s="129">
        <v>16.5</v>
      </c>
      <c r="ES211" s="73">
        <v>24</v>
      </c>
      <c r="ET211" s="73">
        <f t="shared" si="294"/>
        <v>2</v>
      </c>
      <c r="EU211" s="130"/>
      <c r="EV211" s="55"/>
      <c r="EW211" s="75">
        <v>2</v>
      </c>
      <c r="EX211" s="76">
        <v>152</v>
      </c>
      <c r="EY211" s="75">
        <v>16.5</v>
      </c>
      <c r="EZ211" s="77">
        <f>(EY211*1.2)*(Prices!$B$5/32)</f>
        <v>24.75</v>
      </c>
      <c r="FA211" s="82">
        <f>(EY211*1.3)*(Prices!$B$4/32)</f>
        <v>53.625</v>
      </c>
      <c r="FB211" s="82">
        <f>(EV211*Prices!$B$2)+(EW211*Prices!$B$3)</f>
        <v>8.1</v>
      </c>
      <c r="FC211" s="79">
        <f>EU211*Prices!$B$9</f>
        <v>0</v>
      </c>
      <c r="FD211" s="80">
        <f t="shared" si="232"/>
        <v>238.47499999999999</v>
      </c>
      <c r="FE211" s="80">
        <f>EU211*Prices!$B$10</f>
        <v>0</v>
      </c>
      <c r="FF211" s="80">
        <f t="shared" si="233"/>
        <v>238.47499999999999</v>
      </c>
      <c r="FG211" s="80">
        <f>EU211*Prices!$B$11</f>
        <v>0</v>
      </c>
      <c r="FH211" s="80">
        <f t="shared" si="234"/>
        <v>238.47499999999999</v>
      </c>
      <c r="FI211" s="80">
        <f>EU211*Prices!$B$12</f>
        <v>0</v>
      </c>
      <c r="FJ211" s="80">
        <f t="shared" si="235"/>
        <v>238.47499999999999</v>
      </c>
      <c r="FK211" s="80">
        <f>EU211*Prices!$B$13</f>
        <v>0</v>
      </c>
      <c r="FL211" s="80">
        <f t="shared" si="236"/>
        <v>238.47499999999999</v>
      </c>
      <c r="FM211" s="80">
        <f>EU211*Prices!$B$14</f>
        <v>0</v>
      </c>
      <c r="FN211" s="80">
        <f t="shared" si="237"/>
        <v>238.47499999999999</v>
      </c>
      <c r="FO211" s="80">
        <f>EU211*Prices!$B$15</f>
        <v>0</v>
      </c>
      <c r="FP211" s="80">
        <f t="shared" si="238"/>
        <v>238.47499999999999</v>
      </c>
      <c r="FQ211" s="80">
        <f>EU211*Prices!$B$16</f>
        <v>0</v>
      </c>
      <c r="FR211" s="80">
        <f t="shared" si="239"/>
        <v>238.47499999999999</v>
      </c>
      <c r="FS211" s="80">
        <f>EU211*Prices!$B$17</f>
        <v>0</v>
      </c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/>
      <c r="GJ211"/>
      <c r="GK211"/>
      <c r="GL211"/>
      <c r="GM211"/>
      <c r="GN211"/>
      <c r="GO211"/>
      <c r="GP211" s="73"/>
      <c r="GQ211" s="128"/>
      <c r="GR211" s="129">
        <v>16.5</v>
      </c>
      <c r="GS211" s="73">
        <v>24</v>
      </c>
      <c r="GT211" s="73">
        <f t="shared" si="295"/>
        <v>2</v>
      </c>
      <c r="GU211" s="130"/>
      <c r="GW211" s="75">
        <v>2</v>
      </c>
      <c r="GX211" s="76">
        <v>152</v>
      </c>
      <c r="GY211" s="75">
        <v>16.5</v>
      </c>
      <c r="GZ211" s="77">
        <f>(GY211*1.2)*(Prices!$B$5/32)</f>
        <v>24.75</v>
      </c>
      <c r="HA211" s="82">
        <f>(GY211*1.3)*(Prices!$C$4/32)</f>
        <v>42.9</v>
      </c>
      <c r="HB211" s="82">
        <f>(GV211*Prices!$B$2)+(GW211*Prices!$B$3)</f>
        <v>8.1</v>
      </c>
      <c r="HC211" s="79">
        <f>GU211*Prices!$B$9</f>
        <v>0</v>
      </c>
      <c r="HD211" s="80">
        <f t="shared" si="243"/>
        <v>227.75</v>
      </c>
      <c r="HE211" s="80">
        <f>GU211*Prices!$B$10</f>
        <v>0</v>
      </c>
      <c r="HF211" s="80">
        <f t="shared" si="244"/>
        <v>227.75</v>
      </c>
      <c r="HG211" s="80">
        <f>GU211*Prices!$B$11</f>
        <v>0</v>
      </c>
      <c r="HH211" s="80">
        <f t="shared" si="245"/>
        <v>227.75</v>
      </c>
      <c r="HI211" s="80">
        <f>GU211*Prices!$B$12</f>
        <v>0</v>
      </c>
      <c r="HJ211" s="80">
        <f t="shared" si="246"/>
        <v>227.75</v>
      </c>
      <c r="HK211" s="80">
        <f>GU211*Prices!$B$13</f>
        <v>0</v>
      </c>
      <c r="HL211" s="80">
        <f t="shared" si="247"/>
        <v>227.75</v>
      </c>
      <c r="HM211" s="80">
        <f>GU211*Prices!$B$14</f>
        <v>0</v>
      </c>
      <c r="HN211" s="80">
        <f t="shared" si="248"/>
        <v>227.75</v>
      </c>
      <c r="HO211" s="80">
        <f>GU211*Prices!$B$15</f>
        <v>0</v>
      </c>
      <c r="HP211" s="80">
        <f t="shared" si="249"/>
        <v>227.75</v>
      </c>
      <c r="HQ211" s="80">
        <f>GU211*Prices!$B$16</f>
        <v>0</v>
      </c>
      <c r="HR211" s="80">
        <f t="shared" si="250"/>
        <v>227.75</v>
      </c>
      <c r="HS211" s="80">
        <f>GU211*Prices!$B$17</f>
        <v>0</v>
      </c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/>
      <c r="IJ211"/>
      <c r="IK211"/>
      <c r="IL211"/>
      <c r="IM211"/>
      <c r="IN211"/>
      <c r="IO211"/>
      <c r="IP211"/>
      <c r="IQ211" s="73"/>
      <c r="IR211" s="128"/>
      <c r="IS211" s="129">
        <v>16.5</v>
      </c>
      <c r="IT211" s="73">
        <v>24</v>
      </c>
      <c r="IU211" s="73">
        <f t="shared" si="296"/>
        <v>2</v>
      </c>
      <c r="IV211" s="130"/>
      <c r="IX211" s="75">
        <v>2</v>
      </c>
      <c r="IY211" s="76">
        <v>152</v>
      </c>
      <c r="IZ211" s="75">
        <v>16.5</v>
      </c>
      <c r="JA211" s="77">
        <f>(IZ211*1.2)*(Prices!$B$5/32)</f>
        <v>24.75</v>
      </c>
      <c r="JB211" s="82">
        <f>(IZ211*1.3)*(Prices!$B$4/32)</f>
        <v>53.625</v>
      </c>
      <c r="JC211" s="82">
        <f>(IW211*Prices!$B$2)+(IX211*Prices!$B$3)</f>
        <v>8.1</v>
      </c>
      <c r="JD211" s="79">
        <f>IV211*Prices!$B$9</f>
        <v>0</v>
      </c>
      <c r="JE211" s="80">
        <f t="shared" si="254"/>
        <v>238.47499999999999</v>
      </c>
      <c r="JF211" s="80">
        <f>IV211*Prices!$B$10</f>
        <v>0</v>
      </c>
      <c r="JG211" s="80">
        <f t="shared" si="255"/>
        <v>238.47499999999999</v>
      </c>
      <c r="JH211" s="80">
        <f>IV211*Prices!$B$11</f>
        <v>0</v>
      </c>
      <c r="JI211" s="80">
        <f t="shared" si="256"/>
        <v>238.47499999999999</v>
      </c>
      <c r="JJ211" s="80">
        <f>IV211*Prices!$B$12</f>
        <v>0</v>
      </c>
      <c r="JK211" s="80">
        <f t="shared" si="257"/>
        <v>238.47499999999999</v>
      </c>
      <c r="JL211" s="80">
        <f>IV211*Prices!$B$13</f>
        <v>0</v>
      </c>
      <c r="JM211" s="80">
        <f t="shared" si="258"/>
        <v>238.47499999999999</v>
      </c>
      <c r="JN211" s="80">
        <f>IV211*Prices!$B$14</f>
        <v>0</v>
      </c>
      <c r="JO211" s="80">
        <f t="shared" si="259"/>
        <v>238.47499999999999</v>
      </c>
      <c r="JP211" s="80">
        <f>IV211*Prices!$B$15</f>
        <v>0</v>
      </c>
      <c r="JQ211" s="80">
        <f t="shared" si="260"/>
        <v>238.47499999999999</v>
      </c>
      <c r="JR211" s="80">
        <f>IV211*Prices!$B$16</f>
        <v>0</v>
      </c>
      <c r="JS211" s="80">
        <f t="shared" si="261"/>
        <v>238.47499999999999</v>
      </c>
      <c r="JT211" s="80">
        <f>IV211*Prices!$B$17</f>
        <v>0</v>
      </c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 s="197">
        <v>0</v>
      </c>
      <c r="LB211" s="200">
        <v>0</v>
      </c>
      <c r="LC211" s="82">
        <f>(44+(cabinets_db!IR211*2-2))*0.58</f>
        <v>24.36</v>
      </c>
      <c r="LD211" s="82">
        <f>(44+(cabinets_db!IR211*2-2))*0.77</f>
        <v>32.340000000000003</v>
      </c>
      <c r="LE211" s="82">
        <f>3*(cabinets_db!IR211*22/144)</f>
        <v>0</v>
      </c>
      <c r="LF211" s="82">
        <f t="shared" si="262"/>
        <v>24.36</v>
      </c>
      <c r="LG211" s="80">
        <f t="shared" si="263"/>
        <v>32.340000000000003</v>
      </c>
      <c r="LH211" s="234">
        <f t="shared" si="264"/>
        <v>0</v>
      </c>
      <c r="LI211" s="73"/>
      <c r="LJ211" s="128"/>
      <c r="LK211" s="129">
        <v>16.5</v>
      </c>
      <c r="LL211" s="73">
        <v>24</v>
      </c>
      <c r="LM211" s="73">
        <f t="shared" si="297"/>
        <v>2</v>
      </c>
      <c r="LN211" s="130"/>
      <c r="LP211" s="75">
        <v>2</v>
      </c>
      <c r="LQ211" s="76">
        <v>152</v>
      </c>
      <c r="LR211" s="75">
        <v>16.5</v>
      </c>
      <c r="LS211" s="77">
        <f>(LR211*1.2)*(Prices!$B$5/32)</f>
        <v>24.75</v>
      </c>
      <c r="LT211" s="82">
        <f>(LR211*1.3)*(Prices!$C$4/32)</f>
        <v>42.9</v>
      </c>
      <c r="LU211" s="82">
        <f>(LO211*Prices!$B$2)+(LP211*Prices!$B$3)</f>
        <v>8.1</v>
      </c>
      <c r="LV211" s="79">
        <f>LN211*Prices!$B$9</f>
        <v>0</v>
      </c>
      <c r="LW211" s="80">
        <f t="shared" si="267"/>
        <v>227.75</v>
      </c>
      <c r="LX211" s="80">
        <f>LN211*Prices!$B$10</f>
        <v>0</v>
      </c>
      <c r="LY211" s="80">
        <f t="shared" si="268"/>
        <v>227.75</v>
      </c>
      <c r="LZ211" s="80">
        <f>LN211*Prices!$B$11</f>
        <v>0</v>
      </c>
      <c r="MA211" s="80">
        <f t="shared" si="269"/>
        <v>227.75</v>
      </c>
      <c r="MB211" s="80">
        <f>LN211*Prices!$B$12</f>
        <v>0</v>
      </c>
      <c r="MC211" s="80">
        <f t="shared" si="270"/>
        <v>227.75</v>
      </c>
      <c r="MD211" s="80">
        <f>LN211*Prices!$B$13</f>
        <v>0</v>
      </c>
      <c r="ME211" s="80">
        <f t="shared" si="271"/>
        <v>227.75</v>
      </c>
      <c r="MF211" s="80">
        <f>LN211*Prices!$B$14</f>
        <v>0</v>
      </c>
      <c r="MG211" s="80">
        <f t="shared" si="272"/>
        <v>227.75</v>
      </c>
      <c r="MH211" s="80">
        <f>LN211*Prices!$B$15</f>
        <v>0</v>
      </c>
      <c r="MI211" s="80">
        <f t="shared" si="273"/>
        <v>227.75</v>
      </c>
      <c r="MJ211" s="80">
        <f>LN211*Prices!$B$16</f>
        <v>0</v>
      </c>
      <c r="MK211" s="80">
        <f t="shared" si="274"/>
        <v>227.75</v>
      </c>
      <c r="ML211" s="80">
        <f>LN211*Prices!$B$17</f>
        <v>0</v>
      </c>
      <c r="MM211" s="80"/>
      <c r="MN211" s="80"/>
      <c r="MO211" s="80"/>
      <c r="MP211" s="80"/>
      <c r="MQ211" s="80"/>
      <c r="MR211" s="80"/>
      <c r="MS211" s="80"/>
      <c r="MT211" s="80"/>
      <c r="MU211" s="80"/>
      <c r="MV211" s="80"/>
      <c r="MW211" s="80"/>
      <c r="MX211" s="80"/>
      <c r="MY211" s="80"/>
      <c r="MZ211" s="80"/>
      <c r="NA211" s="80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</row>
    <row r="212" spans="1:449" ht="18" customHeight="1" thickBot="1" x14ac:dyDescent="0.3">
      <c r="A212" s="345"/>
      <c r="B212" s="346"/>
      <c r="C212" s="347"/>
      <c r="D212" s="279"/>
      <c r="E212" s="348"/>
      <c r="F212" s="349"/>
      <c r="G212" s="320"/>
      <c r="H212" s="136"/>
      <c r="I212" s="135"/>
      <c r="J212" s="136"/>
      <c r="K212" s="135"/>
      <c r="L212" s="136"/>
      <c r="M212" s="135"/>
      <c r="N212" s="136"/>
      <c r="O212" s="135"/>
      <c r="P212" s="136"/>
      <c r="Q212" s="135"/>
      <c r="R212" s="136"/>
      <c r="S212" s="135"/>
      <c r="T212" s="136"/>
      <c r="U212" s="135"/>
      <c r="V212" s="136"/>
      <c r="W212" s="137"/>
      <c r="X212" s="137"/>
      <c r="Y212" s="137"/>
      <c r="Z212" s="137"/>
      <c r="AA212" s="137"/>
      <c r="AB212" s="136"/>
      <c r="AC212" s="136"/>
      <c r="AD212" s="136"/>
      <c r="AE212" s="136"/>
      <c r="AF212" s="136"/>
      <c r="AG212" s="136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8"/>
      <c r="AW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8"/>
      <c r="BU212" s="135"/>
      <c r="BV212" s="136"/>
      <c r="BW212" s="135"/>
      <c r="BX212" s="136"/>
      <c r="BY212" s="135"/>
      <c r="BZ212" s="136"/>
      <c r="CA212" s="135"/>
      <c r="CB212" s="136"/>
      <c r="CC212" s="135"/>
      <c r="CD212" s="136"/>
      <c r="CE212" s="135"/>
      <c r="CF212" s="136"/>
      <c r="CG212" s="135"/>
      <c r="CH212" s="136"/>
      <c r="CI212" s="135"/>
      <c r="CJ212" s="136"/>
      <c r="CK212" s="137"/>
      <c r="CL212" s="137"/>
      <c r="CM212" s="137"/>
      <c r="CN212" s="137"/>
      <c r="CO212" s="137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  <c r="DA212" s="136"/>
      <c r="DB212" s="136"/>
      <c r="DC212" s="136"/>
      <c r="DD212" s="136"/>
      <c r="DE212" s="138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6"/>
      <c r="DU212" s="136"/>
      <c r="DV212" s="136"/>
      <c r="DW212" s="136"/>
      <c r="DX212" s="136"/>
      <c r="DY212" s="136"/>
      <c r="DZ212" s="138"/>
      <c r="EP212" s="73"/>
      <c r="EQ212" s="128"/>
      <c r="ER212" s="129"/>
      <c r="ES212" s="73"/>
      <c r="ET212" s="73"/>
      <c r="EU212" s="130"/>
      <c r="EV212" s="55"/>
      <c r="EZ212" s="77"/>
      <c r="FC212" s="79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/>
      <c r="GJ212"/>
      <c r="GK212"/>
      <c r="GL212"/>
      <c r="GM212"/>
      <c r="GN212"/>
      <c r="GO212"/>
      <c r="GP212" s="73"/>
      <c r="GQ212" s="128"/>
      <c r="GR212" s="129"/>
      <c r="GS212" s="73"/>
      <c r="GT212" s="73"/>
      <c r="GU212" s="130"/>
      <c r="GW212" s="75"/>
      <c r="GX212" s="76"/>
      <c r="GZ212" s="77"/>
      <c r="HA212" s="82"/>
      <c r="HB212" s="82"/>
      <c r="HC212" s="79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/>
      <c r="IJ212"/>
      <c r="IK212"/>
      <c r="IL212"/>
      <c r="IM212"/>
      <c r="IN212"/>
      <c r="IO212"/>
      <c r="IP212"/>
      <c r="IQ212" s="73"/>
      <c r="IR212" s="128"/>
      <c r="IS212" s="129"/>
      <c r="IT212" s="73"/>
      <c r="IU212" s="73"/>
      <c r="IV212" s="130"/>
      <c r="IX212" s="75"/>
      <c r="IY212" s="76"/>
      <c r="IZ212" s="75"/>
      <c r="JA212" s="77"/>
      <c r="JB212" s="82"/>
      <c r="JC212" s="82"/>
      <c r="JD212" s="79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F212" s="82"/>
      <c r="LG212" s="80"/>
      <c r="LH212" s="234"/>
      <c r="LI212" s="73"/>
      <c r="LJ212" s="128"/>
      <c r="LK212" s="129"/>
      <c r="LL212" s="73"/>
      <c r="LM212" s="73"/>
      <c r="LN212" s="130"/>
      <c r="LP212" s="75"/>
      <c r="LQ212" s="76"/>
      <c r="LR212" s="75"/>
      <c r="LS212" s="77"/>
      <c r="LT212" s="82"/>
      <c r="LU212" s="82"/>
      <c r="LV212" s="79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  <c r="MG212" s="80"/>
      <c r="MH212" s="80"/>
      <c r="MI212" s="80"/>
      <c r="MJ212" s="80"/>
      <c r="MK212" s="80"/>
      <c r="ML212" s="80"/>
      <c r="MM212" s="80"/>
      <c r="MN212" s="80"/>
      <c r="MO212" s="80"/>
      <c r="MP212" s="80"/>
      <c r="MQ212" s="80"/>
      <c r="MR212" s="80"/>
      <c r="MS212" s="80"/>
      <c r="MT212" s="80"/>
      <c r="MU212" s="80"/>
      <c r="MV212" s="80"/>
      <c r="MW212" s="80"/>
      <c r="MX212" s="80"/>
      <c r="MY212" s="80"/>
      <c r="MZ212" s="80"/>
      <c r="NA212" s="80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</row>
    <row r="213" spans="1:449" ht="18" customHeight="1" x14ac:dyDescent="0.25">
      <c r="A213" s="332" t="s">
        <v>326</v>
      </c>
      <c r="B213" s="119" t="s">
        <v>268</v>
      </c>
      <c r="C213" s="120" t="str">
        <f t="shared" si="275"/>
        <v>Wall &amp; Tall Cab: 2 Metal Doors 36"H (Doors 37 1/2") (22" to 24")</v>
      </c>
      <c r="D213" s="121" t="s">
        <v>327</v>
      </c>
      <c r="E213" s="122" t="s">
        <v>103</v>
      </c>
      <c r="F213" s="333" t="s">
        <v>326</v>
      </c>
      <c r="G213" s="320">
        <f>ROUND(cabinets_db!FD213/Prices!$B$27,0)</f>
        <v>655</v>
      </c>
      <c r="H213" s="136">
        <f t="shared" si="276"/>
        <v>655</v>
      </c>
      <c r="I213" s="135">
        <f>ROUND(cabinets_db!FF213/Prices!$B$27,0)</f>
        <v>655</v>
      </c>
      <c r="J213" s="136">
        <f t="shared" si="168"/>
        <v>655</v>
      </c>
      <c r="K213" s="135">
        <f>ROUND(cabinets_db!FH213/Prices!$B$27,0)</f>
        <v>655</v>
      </c>
      <c r="L213" s="136">
        <f t="shared" si="169"/>
        <v>655</v>
      </c>
      <c r="M213" s="135">
        <f>ROUND(cabinets_db!FJ213/Prices!$B$27,0)</f>
        <v>655</v>
      </c>
      <c r="N213" s="136">
        <f t="shared" si="170"/>
        <v>655</v>
      </c>
      <c r="O213" s="135">
        <f>ROUND(cabinets_db!FL213/Prices!$B$27,0)</f>
        <v>655</v>
      </c>
      <c r="P213" s="136">
        <f t="shared" si="171"/>
        <v>655</v>
      </c>
      <c r="Q213" s="135">
        <f>ROUND(cabinets_db!FN213/Prices!$B$27,0)</f>
        <v>655</v>
      </c>
      <c r="R213" s="136">
        <f t="shared" si="172"/>
        <v>655</v>
      </c>
      <c r="S213" s="135">
        <f>ROUND(cabinets_db!FP213/Prices!$B$27,0)</f>
        <v>655</v>
      </c>
      <c r="T213" s="136">
        <f t="shared" si="173"/>
        <v>655</v>
      </c>
      <c r="U213" s="135">
        <f>ROUND(cabinets_db!FR213/Prices!$B$27,0)</f>
        <v>655</v>
      </c>
      <c r="V213" s="136">
        <f t="shared" si="174"/>
        <v>655</v>
      </c>
      <c r="W213" s="137"/>
      <c r="X213" s="137"/>
      <c r="Y213" s="137"/>
      <c r="Z213" s="137"/>
      <c r="AA213" s="137"/>
      <c r="AB213" s="136">
        <f>ROUND(cabinets_db!HD213/Prices!$B$27,0)</f>
        <v>628</v>
      </c>
      <c r="AC213" s="136">
        <f t="shared" si="175"/>
        <v>628</v>
      </c>
      <c r="AD213" s="136">
        <f>ROUND(cabinets_db!HF213/Prices!$B$27,0)</f>
        <v>628</v>
      </c>
      <c r="AE213" s="136">
        <f t="shared" si="176"/>
        <v>628</v>
      </c>
      <c r="AF213" s="136">
        <f>ROUND(cabinets_db!HH213/Prices!$B$27,0)</f>
        <v>628</v>
      </c>
      <c r="AG213" s="136">
        <f t="shared" si="177"/>
        <v>628</v>
      </c>
      <c r="AH213" s="136">
        <f>ROUND(cabinets_db!HJ213/Prices!$B$27,0)</f>
        <v>628</v>
      </c>
      <c r="AI213" s="136">
        <f t="shared" si="178"/>
        <v>628</v>
      </c>
      <c r="AJ213" s="136">
        <f>ROUND(cabinets_db!HL213/Prices!$B$27,0)</f>
        <v>628</v>
      </c>
      <c r="AK213" s="136">
        <f t="shared" si="179"/>
        <v>628</v>
      </c>
      <c r="AL213" s="136">
        <f>ROUND(cabinets_db!HN213/Prices!$B$27,0)</f>
        <v>628</v>
      </c>
      <c r="AM213" s="136">
        <f t="shared" si="180"/>
        <v>628</v>
      </c>
      <c r="AN213" s="136">
        <f>ROUND(cabinets_db!HP213/Prices!$B$27,0)</f>
        <v>628</v>
      </c>
      <c r="AO213" s="136">
        <f t="shared" si="181"/>
        <v>628</v>
      </c>
      <c r="AP213" s="136">
        <f>ROUND(cabinets_db!HR213/Prices!$B$27,0)</f>
        <v>628</v>
      </c>
      <c r="AQ213" s="138">
        <f t="shared" si="182"/>
        <v>628</v>
      </c>
      <c r="AW213" s="136">
        <f t="shared" si="183"/>
        <v>628</v>
      </c>
      <c r="AX213" s="136">
        <f t="shared" si="184"/>
        <v>628</v>
      </c>
      <c r="AY213" s="136">
        <f t="shared" si="185"/>
        <v>628</v>
      </c>
      <c r="AZ213" s="136">
        <f t="shared" si="186"/>
        <v>628</v>
      </c>
      <c r="BA213" s="136">
        <f t="shared" si="187"/>
        <v>628</v>
      </c>
      <c r="BB213" s="136">
        <f t="shared" si="188"/>
        <v>628</v>
      </c>
      <c r="BC213" s="136">
        <f t="shared" si="189"/>
        <v>628</v>
      </c>
      <c r="BD213" s="136">
        <f t="shared" si="190"/>
        <v>628</v>
      </c>
      <c r="BE213" s="136">
        <f t="shared" si="191"/>
        <v>628</v>
      </c>
      <c r="BF213" s="136">
        <f t="shared" si="192"/>
        <v>628</v>
      </c>
      <c r="BG213" s="136">
        <f t="shared" si="193"/>
        <v>628</v>
      </c>
      <c r="BH213" s="136">
        <f t="shared" si="194"/>
        <v>628</v>
      </c>
      <c r="BI213" s="136">
        <f t="shared" si="195"/>
        <v>628</v>
      </c>
      <c r="BJ213" s="136">
        <f t="shared" si="196"/>
        <v>628</v>
      </c>
      <c r="BK213" s="136">
        <f t="shared" si="197"/>
        <v>628</v>
      </c>
      <c r="BL213" s="138">
        <f t="shared" si="198"/>
        <v>628</v>
      </c>
      <c r="BU213" s="135">
        <f>ROUND(cabinets_db!JE213/Prices!$B$27,0)</f>
        <v>655</v>
      </c>
      <c r="BV213" s="136">
        <f t="shared" si="277"/>
        <v>655</v>
      </c>
      <c r="BW213" s="135">
        <f>ROUND(cabinets_db!JG213/Prices!$B$27,0)</f>
        <v>655</v>
      </c>
      <c r="BX213" s="136">
        <f t="shared" si="199"/>
        <v>655</v>
      </c>
      <c r="BY213" s="135">
        <f>ROUND(cabinets_db!JI213/Prices!$B$27,0)</f>
        <v>655</v>
      </c>
      <c r="BZ213" s="136">
        <f t="shared" si="200"/>
        <v>655</v>
      </c>
      <c r="CA213" s="135">
        <f>ROUND(cabinets_db!JK213/Prices!$B$27,0)</f>
        <v>655</v>
      </c>
      <c r="CB213" s="136">
        <f t="shared" si="201"/>
        <v>655</v>
      </c>
      <c r="CC213" s="135">
        <f>ROUND(cabinets_db!JM213/Prices!$B$27,0)</f>
        <v>655</v>
      </c>
      <c r="CD213" s="136">
        <f t="shared" si="202"/>
        <v>655</v>
      </c>
      <c r="CE213" s="135">
        <f>ROUND(cabinets_db!JO213/Prices!$B$27,0)</f>
        <v>655</v>
      </c>
      <c r="CF213" s="136">
        <f t="shared" si="203"/>
        <v>655</v>
      </c>
      <c r="CG213" s="135">
        <f>ROUND(cabinets_db!JQ213/Prices!$B$27,0)</f>
        <v>655</v>
      </c>
      <c r="CH213" s="136">
        <f t="shared" si="204"/>
        <v>655</v>
      </c>
      <c r="CI213" s="135">
        <f>ROUND(cabinets_db!JS213/Prices!$B$27,0)</f>
        <v>655</v>
      </c>
      <c r="CJ213" s="136">
        <f t="shared" si="205"/>
        <v>655</v>
      </c>
      <c r="CK213" s="137"/>
      <c r="CL213" s="137"/>
      <c r="CM213" s="137"/>
      <c r="CN213" s="137"/>
      <c r="CO213" s="137"/>
      <c r="CP213" s="136">
        <f>ROUND(cabinets_db!LW213/Prices!$B$27,0)</f>
        <v>628</v>
      </c>
      <c r="CQ213" s="136">
        <f t="shared" si="278"/>
        <v>628</v>
      </c>
      <c r="CR213" s="136">
        <f>ROUND(cabinets_db!LY213/Prices!$B$27,0)</f>
        <v>628</v>
      </c>
      <c r="CS213" s="136">
        <f t="shared" si="206"/>
        <v>628</v>
      </c>
      <c r="CT213" s="136">
        <f>ROUND(cabinets_db!MA213/Prices!$B$27,0)</f>
        <v>628</v>
      </c>
      <c r="CU213" s="136">
        <f t="shared" si="207"/>
        <v>628</v>
      </c>
      <c r="CV213" s="136">
        <f>ROUND(cabinets_db!MC213/Prices!$B$27,0)</f>
        <v>628</v>
      </c>
      <c r="CW213" s="136">
        <f t="shared" si="208"/>
        <v>628</v>
      </c>
      <c r="CX213" s="136">
        <f>ROUND(cabinets_db!ME213/Prices!$B$27,0)</f>
        <v>628</v>
      </c>
      <c r="CY213" s="136">
        <f t="shared" si="209"/>
        <v>628</v>
      </c>
      <c r="CZ213" s="136">
        <f>ROUND(cabinets_db!MG213/Prices!$B$27,0)</f>
        <v>628</v>
      </c>
      <c r="DA213" s="136">
        <f t="shared" si="210"/>
        <v>628</v>
      </c>
      <c r="DB213" s="136">
        <f>ROUND(cabinets_db!MI213/Prices!$B$27,0)</f>
        <v>628</v>
      </c>
      <c r="DC213" s="136">
        <f t="shared" si="211"/>
        <v>628</v>
      </c>
      <c r="DD213" s="136">
        <f>ROUND(cabinets_db!MK213/Prices!$B$27,0)</f>
        <v>628</v>
      </c>
      <c r="DE213" s="138">
        <f t="shared" si="212"/>
        <v>628</v>
      </c>
      <c r="DK213" s="136">
        <f t="shared" si="213"/>
        <v>628</v>
      </c>
      <c r="DL213" s="136">
        <f t="shared" si="214"/>
        <v>628</v>
      </c>
      <c r="DM213" s="136">
        <f t="shared" si="215"/>
        <v>628</v>
      </c>
      <c r="DN213" s="136">
        <f t="shared" si="216"/>
        <v>628</v>
      </c>
      <c r="DO213" s="136">
        <f t="shared" si="217"/>
        <v>628</v>
      </c>
      <c r="DP213" s="136">
        <f t="shared" si="218"/>
        <v>628</v>
      </c>
      <c r="DQ213" s="136">
        <f t="shared" si="219"/>
        <v>628</v>
      </c>
      <c r="DR213" s="136">
        <f t="shared" si="220"/>
        <v>628</v>
      </c>
      <c r="DS213" s="136">
        <f t="shared" si="221"/>
        <v>628</v>
      </c>
      <c r="DT213" s="136">
        <f t="shared" si="222"/>
        <v>628</v>
      </c>
      <c r="DU213" s="136">
        <f t="shared" si="223"/>
        <v>628</v>
      </c>
      <c r="DV213" s="136">
        <f t="shared" si="224"/>
        <v>628</v>
      </c>
      <c r="DW213" s="136">
        <f t="shared" si="225"/>
        <v>628</v>
      </c>
      <c r="DX213" s="136">
        <f t="shared" si="226"/>
        <v>628</v>
      </c>
      <c r="DY213" s="136">
        <f t="shared" si="227"/>
        <v>628</v>
      </c>
      <c r="DZ213" s="138">
        <f t="shared" si="228"/>
        <v>628</v>
      </c>
      <c r="EP213" s="73"/>
      <c r="EQ213" s="128"/>
      <c r="ER213" s="129">
        <v>17</v>
      </c>
      <c r="ES213" s="73">
        <v>24</v>
      </c>
      <c r="ET213" s="73">
        <f t="shared" si="294"/>
        <v>2</v>
      </c>
      <c r="EU213" s="130"/>
      <c r="EV213" s="55"/>
      <c r="EW213" s="75">
        <v>4</v>
      </c>
      <c r="EX213" s="76">
        <v>178</v>
      </c>
      <c r="EY213" s="75">
        <v>17</v>
      </c>
      <c r="EZ213" s="77">
        <f>(EY213*1.2)*(Prices!$B$5/32)</f>
        <v>25.5</v>
      </c>
      <c r="FA213" s="82">
        <f>(EY213*1.3)*(Prices!$B$4/32)</f>
        <v>55.25</v>
      </c>
      <c r="FB213" s="82">
        <f>(EV213*Prices!$B$2)+(EW213*Prices!$B$3)</f>
        <v>16.2</v>
      </c>
      <c r="FC213" s="79">
        <f>EU213*Prices!$B$9</f>
        <v>0</v>
      </c>
      <c r="FD213" s="80">
        <f t="shared" si="232"/>
        <v>274.95</v>
      </c>
      <c r="FE213" s="80">
        <f>EU213*Prices!$B$10</f>
        <v>0</v>
      </c>
      <c r="FF213" s="80">
        <f t="shared" si="233"/>
        <v>274.95</v>
      </c>
      <c r="FG213" s="80">
        <f>EU213*Prices!$B$11</f>
        <v>0</v>
      </c>
      <c r="FH213" s="80">
        <f t="shared" si="234"/>
        <v>274.95</v>
      </c>
      <c r="FI213" s="80">
        <f>EU213*Prices!$B$12</f>
        <v>0</v>
      </c>
      <c r="FJ213" s="80">
        <f t="shared" si="235"/>
        <v>274.95</v>
      </c>
      <c r="FK213" s="80">
        <f>EU213*Prices!$B$13</f>
        <v>0</v>
      </c>
      <c r="FL213" s="80">
        <f t="shared" si="236"/>
        <v>274.95</v>
      </c>
      <c r="FM213" s="80">
        <f>EU213*Prices!$B$14</f>
        <v>0</v>
      </c>
      <c r="FN213" s="80">
        <f t="shared" si="237"/>
        <v>274.95</v>
      </c>
      <c r="FO213" s="80">
        <f>EU213*Prices!$B$15</f>
        <v>0</v>
      </c>
      <c r="FP213" s="80">
        <f t="shared" si="238"/>
        <v>274.95</v>
      </c>
      <c r="FQ213" s="80">
        <f>EU213*Prices!$B$16</f>
        <v>0</v>
      </c>
      <c r="FR213" s="80">
        <f t="shared" si="239"/>
        <v>274.95</v>
      </c>
      <c r="FS213" s="80">
        <f>EU213*Prices!$B$17</f>
        <v>0</v>
      </c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/>
      <c r="GJ213"/>
      <c r="GK213"/>
      <c r="GL213"/>
      <c r="GM213"/>
      <c r="GN213"/>
      <c r="GO213"/>
      <c r="GP213" s="73"/>
      <c r="GQ213" s="128"/>
      <c r="GR213" s="129">
        <v>17</v>
      </c>
      <c r="GS213" s="73">
        <v>24</v>
      </c>
      <c r="GT213" s="73">
        <f t="shared" si="295"/>
        <v>2</v>
      </c>
      <c r="GU213" s="130"/>
      <c r="GW213" s="75">
        <v>4</v>
      </c>
      <c r="GX213" s="76">
        <v>178</v>
      </c>
      <c r="GY213" s="75">
        <v>17</v>
      </c>
      <c r="GZ213" s="77">
        <f>(GY213*1.2)*(Prices!$B$5/32)</f>
        <v>25.5</v>
      </c>
      <c r="HA213" s="82">
        <f>(GY213*1.3)*(Prices!$C$4/32)</f>
        <v>44.2</v>
      </c>
      <c r="HB213" s="82">
        <f>(GV213*Prices!$B$2)+(GW213*Prices!$B$3)</f>
        <v>16.2</v>
      </c>
      <c r="HC213" s="79">
        <f>GU213*Prices!$B$9</f>
        <v>0</v>
      </c>
      <c r="HD213" s="80">
        <f t="shared" si="243"/>
        <v>263.89999999999998</v>
      </c>
      <c r="HE213" s="80">
        <f>GU213*Prices!$B$10</f>
        <v>0</v>
      </c>
      <c r="HF213" s="80">
        <f t="shared" si="244"/>
        <v>263.89999999999998</v>
      </c>
      <c r="HG213" s="80">
        <f>GU213*Prices!$B$11</f>
        <v>0</v>
      </c>
      <c r="HH213" s="80">
        <f t="shared" si="245"/>
        <v>263.89999999999998</v>
      </c>
      <c r="HI213" s="80">
        <f>GU213*Prices!$B$12</f>
        <v>0</v>
      </c>
      <c r="HJ213" s="80">
        <f t="shared" si="246"/>
        <v>263.89999999999998</v>
      </c>
      <c r="HK213" s="80">
        <f>GU213*Prices!$B$13</f>
        <v>0</v>
      </c>
      <c r="HL213" s="80">
        <f t="shared" si="247"/>
        <v>263.89999999999998</v>
      </c>
      <c r="HM213" s="80">
        <f>GU213*Prices!$B$14</f>
        <v>0</v>
      </c>
      <c r="HN213" s="80">
        <f t="shared" si="248"/>
        <v>263.89999999999998</v>
      </c>
      <c r="HO213" s="80">
        <f>GU213*Prices!$B$15</f>
        <v>0</v>
      </c>
      <c r="HP213" s="80">
        <f t="shared" si="249"/>
        <v>263.89999999999998</v>
      </c>
      <c r="HQ213" s="80">
        <f>GU213*Prices!$B$16</f>
        <v>0</v>
      </c>
      <c r="HR213" s="80">
        <f t="shared" si="250"/>
        <v>263.89999999999998</v>
      </c>
      <c r="HS213" s="80">
        <f>GU213*Prices!$B$17</f>
        <v>0</v>
      </c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/>
      <c r="IJ213"/>
      <c r="IK213"/>
      <c r="IL213"/>
      <c r="IM213"/>
      <c r="IN213"/>
      <c r="IO213"/>
      <c r="IP213"/>
      <c r="IQ213" s="73"/>
      <c r="IR213" s="128"/>
      <c r="IS213" s="129">
        <v>17</v>
      </c>
      <c r="IT213" s="73">
        <v>24</v>
      </c>
      <c r="IU213" s="73">
        <f t="shared" si="296"/>
        <v>2</v>
      </c>
      <c r="IV213" s="130"/>
      <c r="IX213" s="75">
        <v>4</v>
      </c>
      <c r="IY213" s="76">
        <v>178</v>
      </c>
      <c r="IZ213" s="75">
        <v>17</v>
      </c>
      <c r="JA213" s="77">
        <f>(IZ213*1.2)*(Prices!$B$5/32)</f>
        <v>25.5</v>
      </c>
      <c r="JB213" s="82">
        <f>(IZ213*1.3)*(Prices!$B$4/32)</f>
        <v>55.25</v>
      </c>
      <c r="JC213" s="82">
        <f>(IW213*Prices!$B$2)+(IX213*Prices!$B$3)</f>
        <v>16.2</v>
      </c>
      <c r="JD213" s="79">
        <f>IV213*Prices!$B$9</f>
        <v>0</v>
      </c>
      <c r="JE213" s="80">
        <f t="shared" si="254"/>
        <v>274.95</v>
      </c>
      <c r="JF213" s="80">
        <f>IV213*Prices!$B$10</f>
        <v>0</v>
      </c>
      <c r="JG213" s="80">
        <f t="shared" si="255"/>
        <v>274.95</v>
      </c>
      <c r="JH213" s="80">
        <f>IV213*Prices!$B$11</f>
        <v>0</v>
      </c>
      <c r="JI213" s="80">
        <f t="shared" si="256"/>
        <v>274.95</v>
      </c>
      <c r="JJ213" s="80">
        <f>IV213*Prices!$B$12</f>
        <v>0</v>
      </c>
      <c r="JK213" s="80">
        <f t="shared" si="257"/>
        <v>274.95</v>
      </c>
      <c r="JL213" s="80">
        <f>IV213*Prices!$B$13</f>
        <v>0</v>
      </c>
      <c r="JM213" s="80">
        <f t="shared" si="258"/>
        <v>274.95</v>
      </c>
      <c r="JN213" s="80">
        <f>IV213*Prices!$B$14</f>
        <v>0</v>
      </c>
      <c r="JO213" s="80">
        <f t="shared" si="259"/>
        <v>274.95</v>
      </c>
      <c r="JP213" s="80">
        <f>IV213*Prices!$B$15</f>
        <v>0</v>
      </c>
      <c r="JQ213" s="80">
        <f t="shared" si="260"/>
        <v>274.95</v>
      </c>
      <c r="JR213" s="80">
        <f>IV213*Prices!$B$16</f>
        <v>0</v>
      </c>
      <c r="JS213" s="80">
        <f t="shared" si="261"/>
        <v>274.95</v>
      </c>
      <c r="JT213" s="80">
        <f>IV213*Prices!$B$17</f>
        <v>0</v>
      </c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 s="197">
        <v>0</v>
      </c>
      <c r="LB213" s="200">
        <v>0</v>
      </c>
      <c r="LC213" s="82">
        <f>(44+(cabinets_db!IR213*2-2))*0.58</f>
        <v>24.36</v>
      </c>
      <c r="LD213" s="82">
        <f>(44+(cabinets_db!IR213*2-2))*0.77</f>
        <v>32.340000000000003</v>
      </c>
      <c r="LE213" s="82">
        <f>3*(cabinets_db!IR213*22/144)</f>
        <v>0</v>
      </c>
      <c r="LF213" s="82">
        <f t="shared" si="262"/>
        <v>24.36</v>
      </c>
      <c r="LG213" s="80">
        <f t="shared" si="263"/>
        <v>32.340000000000003</v>
      </c>
      <c r="LH213" s="234">
        <f t="shared" si="264"/>
        <v>0</v>
      </c>
      <c r="LI213" s="73"/>
      <c r="LJ213" s="128"/>
      <c r="LK213" s="129">
        <v>17</v>
      </c>
      <c r="LL213" s="73">
        <v>24</v>
      </c>
      <c r="LM213" s="73">
        <f t="shared" si="297"/>
        <v>2</v>
      </c>
      <c r="LN213" s="130"/>
      <c r="LP213" s="75">
        <v>4</v>
      </c>
      <c r="LQ213" s="76">
        <v>178</v>
      </c>
      <c r="LR213" s="75">
        <v>17</v>
      </c>
      <c r="LS213" s="77">
        <f>(LR213*1.2)*(Prices!$B$5/32)</f>
        <v>25.5</v>
      </c>
      <c r="LT213" s="82">
        <f>(LR213*1.3)*(Prices!$C$4/32)</f>
        <v>44.2</v>
      </c>
      <c r="LU213" s="82">
        <f>(LO213*Prices!$B$2)+(LP213*Prices!$B$3)</f>
        <v>16.2</v>
      </c>
      <c r="LV213" s="79">
        <f>LN213*Prices!$B$9</f>
        <v>0</v>
      </c>
      <c r="LW213" s="80">
        <f t="shared" si="267"/>
        <v>263.89999999999998</v>
      </c>
      <c r="LX213" s="80">
        <f>LN213*Prices!$B$10</f>
        <v>0</v>
      </c>
      <c r="LY213" s="80">
        <f t="shared" si="268"/>
        <v>263.89999999999998</v>
      </c>
      <c r="LZ213" s="80">
        <f>LN213*Prices!$B$11</f>
        <v>0</v>
      </c>
      <c r="MA213" s="80">
        <f t="shared" si="269"/>
        <v>263.89999999999998</v>
      </c>
      <c r="MB213" s="80">
        <f>LN213*Prices!$B$12</f>
        <v>0</v>
      </c>
      <c r="MC213" s="80">
        <f t="shared" si="270"/>
        <v>263.89999999999998</v>
      </c>
      <c r="MD213" s="80">
        <f>LN213*Prices!$B$13</f>
        <v>0</v>
      </c>
      <c r="ME213" s="80">
        <f t="shared" si="271"/>
        <v>263.89999999999998</v>
      </c>
      <c r="MF213" s="80">
        <f>LN213*Prices!$B$14</f>
        <v>0</v>
      </c>
      <c r="MG213" s="80">
        <f t="shared" si="272"/>
        <v>263.89999999999998</v>
      </c>
      <c r="MH213" s="80">
        <f>LN213*Prices!$B$15</f>
        <v>0</v>
      </c>
      <c r="MI213" s="80">
        <f t="shared" si="273"/>
        <v>263.89999999999998</v>
      </c>
      <c r="MJ213" s="80">
        <f>LN213*Prices!$B$16</f>
        <v>0</v>
      </c>
      <c r="MK213" s="80">
        <f t="shared" si="274"/>
        <v>263.89999999999998</v>
      </c>
      <c r="ML213" s="80">
        <f>LN213*Prices!$B$17</f>
        <v>0</v>
      </c>
      <c r="MM213" s="80"/>
      <c r="MN213" s="80"/>
      <c r="MO213" s="80"/>
      <c r="MP213" s="80"/>
      <c r="MQ213" s="80"/>
      <c r="MR213" s="80"/>
      <c r="MS213" s="80"/>
      <c r="MT213" s="80"/>
      <c r="MU213" s="80"/>
      <c r="MV213" s="80"/>
      <c r="MW213" s="80"/>
      <c r="MX213" s="80"/>
      <c r="MY213" s="80"/>
      <c r="MZ213" s="80"/>
      <c r="NA213" s="80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</row>
    <row r="214" spans="1:449" ht="18" customHeight="1" x14ac:dyDescent="0.25">
      <c r="A214" s="141" t="s">
        <v>328</v>
      </c>
      <c r="B214" s="132" t="s">
        <v>268</v>
      </c>
      <c r="C214" s="133" t="str">
        <f t="shared" si="275"/>
        <v>Wall &amp; Tall Cab: 2 Metal Doors 36"H (Doors 37 1/2") (25" to 27")</v>
      </c>
      <c r="D214" s="70" t="s">
        <v>327</v>
      </c>
      <c r="E214" s="136" t="s">
        <v>107</v>
      </c>
      <c r="F214" s="329" t="s">
        <v>328</v>
      </c>
      <c r="G214" s="320">
        <f>ROUND(cabinets_db!FD214/Prices!$B$27,0)</f>
        <v>672</v>
      </c>
      <c r="H214" s="136">
        <f t="shared" si="276"/>
        <v>672</v>
      </c>
      <c r="I214" s="135">
        <f>ROUND(cabinets_db!FF214/Prices!$B$27,0)</f>
        <v>672</v>
      </c>
      <c r="J214" s="136">
        <f t="shared" si="168"/>
        <v>672</v>
      </c>
      <c r="K214" s="135">
        <f>ROUND(cabinets_db!FH214/Prices!$B$27,0)</f>
        <v>672</v>
      </c>
      <c r="L214" s="136">
        <f t="shared" si="169"/>
        <v>672</v>
      </c>
      <c r="M214" s="135">
        <f>ROUND(cabinets_db!FJ214/Prices!$B$27,0)</f>
        <v>672</v>
      </c>
      <c r="N214" s="136">
        <f t="shared" si="170"/>
        <v>672</v>
      </c>
      <c r="O214" s="135">
        <f>ROUND(cabinets_db!FL214/Prices!$B$27,0)</f>
        <v>672</v>
      </c>
      <c r="P214" s="136">
        <f t="shared" si="171"/>
        <v>672</v>
      </c>
      <c r="Q214" s="135">
        <f>ROUND(cabinets_db!FN214/Prices!$B$27,0)</f>
        <v>672</v>
      </c>
      <c r="R214" s="136">
        <f t="shared" si="172"/>
        <v>672</v>
      </c>
      <c r="S214" s="135">
        <f>ROUND(cabinets_db!FP214/Prices!$B$27,0)</f>
        <v>672</v>
      </c>
      <c r="T214" s="136">
        <f t="shared" si="173"/>
        <v>672</v>
      </c>
      <c r="U214" s="135">
        <f>ROUND(cabinets_db!FR214/Prices!$B$27,0)</f>
        <v>672</v>
      </c>
      <c r="V214" s="136">
        <f t="shared" si="174"/>
        <v>672</v>
      </c>
      <c r="W214" s="137"/>
      <c r="X214" s="137"/>
      <c r="Y214" s="137"/>
      <c r="Z214" s="137"/>
      <c r="AA214" s="137"/>
      <c r="AB214" s="136">
        <f>ROUND(cabinets_db!HD214/Prices!$B$27,0)</f>
        <v>643</v>
      </c>
      <c r="AC214" s="136">
        <f t="shared" si="175"/>
        <v>643</v>
      </c>
      <c r="AD214" s="136">
        <f>ROUND(cabinets_db!HF214/Prices!$B$27,0)</f>
        <v>643</v>
      </c>
      <c r="AE214" s="136">
        <f t="shared" si="176"/>
        <v>643</v>
      </c>
      <c r="AF214" s="136">
        <f>ROUND(cabinets_db!HH214/Prices!$B$27,0)</f>
        <v>643</v>
      </c>
      <c r="AG214" s="136">
        <f t="shared" si="177"/>
        <v>643</v>
      </c>
      <c r="AH214" s="136">
        <f>ROUND(cabinets_db!HJ214/Prices!$B$27,0)</f>
        <v>643</v>
      </c>
      <c r="AI214" s="136">
        <f t="shared" si="178"/>
        <v>643</v>
      </c>
      <c r="AJ214" s="136">
        <f>ROUND(cabinets_db!HL214/Prices!$B$27,0)</f>
        <v>643</v>
      </c>
      <c r="AK214" s="136">
        <f t="shared" si="179"/>
        <v>643</v>
      </c>
      <c r="AL214" s="136">
        <f>ROUND(cabinets_db!HN214/Prices!$B$27,0)</f>
        <v>643</v>
      </c>
      <c r="AM214" s="136">
        <f t="shared" si="180"/>
        <v>643</v>
      </c>
      <c r="AN214" s="136">
        <f>ROUND(cabinets_db!HP214/Prices!$B$27,0)</f>
        <v>643</v>
      </c>
      <c r="AO214" s="136">
        <f t="shared" si="181"/>
        <v>643</v>
      </c>
      <c r="AP214" s="136">
        <f>ROUND(cabinets_db!HR214/Prices!$B$27,0)</f>
        <v>643</v>
      </c>
      <c r="AQ214" s="138">
        <f t="shared" si="182"/>
        <v>643</v>
      </c>
      <c r="AW214" s="136">
        <f t="shared" si="183"/>
        <v>643</v>
      </c>
      <c r="AX214" s="136">
        <f t="shared" si="184"/>
        <v>643</v>
      </c>
      <c r="AY214" s="136">
        <f t="shared" si="185"/>
        <v>643</v>
      </c>
      <c r="AZ214" s="136">
        <f t="shared" si="186"/>
        <v>643</v>
      </c>
      <c r="BA214" s="136">
        <f t="shared" si="187"/>
        <v>643</v>
      </c>
      <c r="BB214" s="136">
        <f t="shared" si="188"/>
        <v>643</v>
      </c>
      <c r="BC214" s="136">
        <f t="shared" si="189"/>
        <v>643</v>
      </c>
      <c r="BD214" s="136">
        <f t="shared" si="190"/>
        <v>643</v>
      </c>
      <c r="BE214" s="136">
        <f t="shared" si="191"/>
        <v>643</v>
      </c>
      <c r="BF214" s="136">
        <f t="shared" si="192"/>
        <v>643</v>
      </c>
      <c r="BG214" s="136">
        <f t="shared" si="193"/>
        <v>643</v>
      </c>
      <c r="BH214" s="136">
        <f t="shared" si="194"/>
        <v>643</v>
      </c>
      <c r="BI214" s="136">
        <f t="shared" si="195"/>
        <v>643</v>
      </c>
      <c r="BJ214" s="136">
        <f t="shared" si="196"/>
        <v>643</v>
      </c>
      <c r="BK214" s="136">
        <f t="shared" si="197"/>
        <v>643</v>
      </c>
      <c r="BL214" s="138">
        <f t="shared" si="198"/>
        <v>643</v>
      </c>
      <c r="BU214" s="135">
        <f>ROUND(cabinets_db!JE214/Prices!$B$27,0)</f>
        <v>672</v>
      </c>
      <c r="BV214" s="136">
        <f t="shared" si="277"/>
        <v>672</v>
      </c>
      <c r="BW214" s="135">
        <f>ROUND(cabinets_db!JG214/Prices!$B$27,0)</f>
        <v>672</v>
      </c>
      <c r="BX214" s="136">
        <f t="shared" si="199"/>
        <v>672</v>
      </c>
      <c r="BY214" s="135">
        <f>ROUND(cabinets_db!JI214/Prices!$B$27,0)</f>
        <v>672</v>
      </c>
      <c r="BZ214" s="136">
        <f t="shared" si="200"/>
        <v>672</v>
      </c>
      <c r="CA214" s="135">
        <f>ROUND(cabinets_db!JK214/Prices!$B$27,0)</f>
        <v>672</v>
      </c>
      <c r="CB214" s="136">
        <f t="shared" si="201"/>
        <v>672</v>
      </c>
      <c r="CC214" s="135">
        <f>ROUND(cabinets_db!JM214/Prices!$B$27,0)</f>
        <v>672</v>
      </c>
      <c r="CD214" s="136">
        <f t="shared" si="202"/>
        <v>672</v>
      </c>
      <c r="CE214" s="135">
        <f>ROUND(cabinets_db!JO214/Prices!$B$27,0)</f>
        <v>672</v>
      </c>
      <c r="CF214" s="136">
        <f t="shared" si="203"/>
        <v>672</v>
      </c>
      <c r="CG214" s="135">
        <f>ROUND(cabinets_db!JQ214/Prices!$B$27,0)</f>
        <v>672</v>
      </c>
      <c r="CH214" s="136">
        <f t="shared" si="204"/>
        <v>672</v>
      </c>
      <c r="CI214" s="135">
        <f>ROUND(cabinets_db!JS214/Prices!$B$27,0)</f>
        <v>672</v>
      </c>
      <c r="CJ214" s="136">
        <f t="shared" si="205"/>
        <v>672</v>
      </c>
      <c r="CK214" s="137"/>
      <c r="CL214" s="137"/>
      <c r="CM214" s="137"/>
      <c r="CN214" s="137"/>
      <c r="CO214" s="137"/>
      <c r="CP214" s="136">
        <f>ROUND(cabinets_db!LW214/Prices!$B$27,0)</f>
        <v>643</v>
      </c>
      <c r="CQ214" s="136">
        <f t="shared" si="278"/>
        <v>643</v>
      </c>
      <c r="CR214" s="136">
        <f>ROUND(cabinets_db!LY214/Prices!$B$27,0)</f>
        <v>643</v>
      </c>
      <c r="CS214" s="136">
        <f t="shared" si="206"/>
        <v>643</v>
      </c>
      <c r="CT214" s="136">
        <f>ROUND(cabinets_db!MA214/Prices!$B$27,0)</f>
        <v>643</v>
      </c>
      <c r="CU214" s="136">
        <f t="shared" si="207"/>
        <v>643</v>
      </c>
      <c r="CV214" s="136">
        <f>ROUND(cabinets_db!MC214/Prices!$B$27,0)</f>
        <v>643</v>
      </c>
      <c r="CW214" s="136">
        <f t="shared" si="208"/>
        <v>643</v>
      </c>
      <c r="CX214" s="136">
        <f>ROUND(cabinets_db!ME214/Prices!$B$27,0)</f>
        <v>643</v>
      </c>
      <c r="CY214" s="136">
        <f t="shared" si="209"/>
        <v>643</v>
      </c>
      <c r="CZ214" s="136">
        <f>ROUND(cabinets_db!MG214/Prices!$B$27,0)</f>
        <v>643</v>
      </c>
      <c r="DA214" s="136">
        <f t="shared" si="210"/>
        <v>643</v>
      </c>
      <c r="DB214" s="136">
        <f>ROUND(cabinets_db!MI214/Prices!$B$27,0)</f>
        <v>643</v>
      </c>
      <c r="DC214" s="136">
        <f t="shared" si="211"/>
        <v>643</v>
      </c>
      <c r="DD214" s="136">
        <f>ROUND(cabinets_db!MK214/Prices!$B$27,0)</f>
        <v>643</v>
      </c>
      <c r="DE214" s="138">
        <f t="shared" si="212"/>
        <v>643</v>
      </c>
      <c r="DK214" s="136">
        <f t="shared" si="213"/>
        <v>643</v>
      </c>
      <c r="DL214" s="136">
        <f t="shared" si="214"/>
        <v>643</v>
      </c>
      <c r="DM214" s="136">
        <f t="shared" si="215"/>
        <v>643</v>
      </c>
      <c r="DN214" s="136">
        <f t="shared" si="216"/>
        <v>643</v>
      </c>
      <c r="DO214" s="136">
        <f t="shared" si="217"/>
        <v>643</v>
      </c>
      <c r="DP214" s="136">
        <f t="shared" si="218"/>
        <v>643</v>
      </c>
      <c r="DQ214" s="136">
        <f t="shared" si="219"/>
        <v>643</v>
      </c>
      <c r="DR214" s="136">
        <f t="shared" si="220"/>
        <v>643</v>
      </c>
      <c r="DS214" s="136">
        <f t="shared" si="221"/>
        <v>643</v>
      </c>
      <c r="DT214" s="136">
        <f t="shared" si="222"/>
        <v>643</v>
      </c>
      <c r="DU214" s="136">
        <f t="shared" si="223"/>
        <v>643</v>
      </c>
      <c r="DV214" s="136">
        <f t="shared" si="224"/>
        <v>643</v>
      </c>
      <c r="DW214" s="136">
        <f t="shared" si="225"/>
        <v>643</v>
      </c>
      <c r="DX214" s="136">
        <f t="shared" si="226"/>
        <v>643</v>
      </c>
      <c r="DY214" s="136">
        <f t="shared" si="227"/>
        <v>643</v>
      </c>
      <c r="DZ214" s="138">
        <f t="shared" si="228"/>
        <v>643</v>
      </c>
      <c r="EP214" s="73"/>
      <c r="EQ214" s="128"/>
      <c r="ER214" s="129">
        <v>18.5</v>
      </c>
      <c r="ES214" s="73">
        <v>27</v>
      </c>
      <c r="ET214" s="73">
        <f t="shared" si="294"/>
        <v>2.25</v>
      </c>
      <c r="EU214" s="130"/>
      <c r="EV214" s="55"/>
      <c r="EW214" s="75">
        <v>4</v>
      </c>
      <c r="EX214" s="76">
        <v>178</v>
      </c>
      <c r="EY214" s="75">
        <v>18.5</v>
      </c>
      <c r="EZ214" s="77">
        <f>(EY214*1.2)*(Prices!$B$5/32)</f>
        <v>27.75</v>
      </c>
      <c r="FA214" s="82">
        <f>(EY214*1.3)*(Prices!$B$4/32)</f>
        <v>60.125</v>
      </c>
      <c r="FB214" s="82">
        <f>(EV214*Prices!$B$2)+(EW214*Prices!$B$3)</f>
        <v>16.2</v>
      </c>
      <c r="FC214" s="79">
        <f>EU214*Prices!$B$9</f>
        <v>0</v>
      </c>
      <c r="FD214" s="80">
        <f t="shared" si="232"/>
        <v>282.07499999999999</v>
      </c>
      <c r="FE214" s="80">
        <f>EU214*Prices!$B$10</f>
        <v>0</v>
      </c>
      <c r="FF214" s="80">
        <f t="shared" si="233"/>
        <v>282.07499999999999</v>
      </c>
      <c r="FG214" s="80">
        <f>EU214*Prices!$B$11</f>
        <v>0</v>
      </c>
      <c r="FH214" s="80">
        <f t="shared" si="234"/>
        <v>282.07499999999999</v>
      </c>
      <c r="FI214" s="80">
        <f>EU214*Prices!$B$12</f>
        <v>0</v>
      </c>
      <c r="FJ214" s="80">
        <f t="shared" si="235"/>
        <v>282.07499999999999</v>
      </c>
      <c r="FK214" s="80">
        <f>EU214*Prices!$B$13</f>
        <v>0</v>
      </c>
      <c r="FL214" s="80">
        <f t="shared" si="236"/>
        <v>282.07499999999999</v>
      </c>
      <c r="FM214" s="80">
        <f>EU214*Prices!$B$14</f>
        <v>0</v>
      </c>
      <c r="FN214" s="80">
        <f t="shared" si="237"/>
        <v>282.07499999999999</v>
      </c>
      <c r="FO214" s="80">
        <f>EU214*Prices!$B$15</f>
        <v>0</v>
      </c>
      <c r="FP214" s="80">
        <f t="shared" si="238"/>
        <v>282.07499999999999</v>
      </c>
      <c r="FQ214" s="80">
        <f>EU214*Prices!$B$16</f>
        <v>0</v>
      </c>
      <c r="FR214" s="80">
        <f t="shared" si="239"/>
        <v>282.07499999999999</v>
      </c>
      <c r="FS214" s="80">
        <f>EU214*Prices!$B$17</f>
        <v>0</v>
      </c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/>
      <c r="GJ214"/>
      <c r="GK214"/>
      <c r="GL214"/>
      <c r="GM214"/>
      <c r="GN214"/>
      <c r="GO214"/>
      <c r="GP214" s="73"/>
      <c r="GQ214" s="128"/>
      <c r="GR214" s="129">
        <v>18.5</v>
      </c>
      <c r="GS214" s="73">
        <v>27</v>
      </c>
      <c r="GT214" s="73">
        <f t="shared" si="295"/>
        <v>2.25</v>
      </c>
      <c r="GU214" s="130"/>
      <c r="GW214" s="75">
        <v>4</v>
      </c>
      <c r="GX214" s="76">
        <v>178</v>
      </c>
      <c r="GY214" s="75">
        <v>18.5</v>
      </c>
      <c r="GZ214" s="77">
        <f>(GY214*1.2)*(Prices!$B$5/32)</f>
        <v>27.75</v>
      </c>
      <c r="HA214" s="82">
        <f>(GY214*1.3)*(Prices!$C$4/32)</f>
        <v>48.1</v>
      </c>
      <c r="HB214" s="82">
        <f>(GV214*Prices!$B$2)+(GW214*Prices!$B$3)</f>
        <v>16.2</v>
      </c>
      <c r="HC214" s="79">
        <f>GU214*Prices!$B$9</f>
        <v>0</v>
      </c>
      <c r="HD214" s="80">
        <f t="shared" si="243"/>
        <v>270.05</v>
      </c>
      <c r="HE214" s="80">
        <f>GU214*Prices!$B$10</f>
        <v>0</v>
      </c>
      <c r="HF214" s="80">
        <f t="shared" si="244"/>
        <v>270.05</v>
      </c>
      <c r="HG214" s="80">
        <f>GU214*Prices!$B$11</f>
        <v>0</v>
      </c>
      <c r="HH214" s="80">
        <f t="shared" si="245"/>
        <v>270.05</v>
      </c>
      <c r="HI214" s="80">
        <f>GU214*Prices!$B$12</f>
        <v>0</v>
      </c>
      <c r="HJ214" s="80">
        <f t="shared" si="246"/>
        <v>270.05</v>
      </c>
      <c r="HK214" s="80">
        <f>GU214*Prices!$B$13</f>
        <v>0</v>
      </c>
      <c r="HL214" s="80">
        <f t="shared" si="247"/>
        <v>270.05</v>
      </c>
      <c r="HM214" s="80">
        <f>GU214*Prices!$B$14</f>
        <v>0</v>
      </c>
      <c r="HN214" s="80">
        <f t="shared" si="248"/>
        <v>270.05</v>
      </c>
      <c r="HO214" s="80">
        <f>GU214*Prices!$B$15</f>
        <v>0</v>
      </c>
      <c r="HP214" s="80">
        <f t="shared" si="249"/>
        <v>270.05</v>
      </c>
      <c r="HQ214" s="80">
        <f>GU214*Prices!$B$16</f>
        <v>0</v>
      </c>
      <c r="HR214" s="80">
        <f t="shared" si="250"/>
        <v>270.05</v>
      </c>
      <c r="HS214" s="80">
        <f>GU214*Prices!$B$17</f>
        <v>0</v>
      </c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/>
      <c r="IJ214"/>
      <c r="IK214"/>
      <c r="IL214"/>
      <c r="IM214"/>
      <c r="IN214"/>
      <c r="IO214"/>
      <c r="IP214"/>
      <c r="IQ214" s="73"/>
      <c r="IR214" s="128"/>
      <c r="IS214" s="129">
        <v>18.5</v>
      </c>
      <c r="IT214" s="73">
        <v>27</v>
      </c>
      <c r="IU214" s="73">
        <f t="shared" si="296"/>
        <v>2.25</v>
      </c>
      <c r="IV214" s="130"/>
      <c r="IX214" s="75">
        <v>4</v>
      </c>
      <c r="IY214" s="76">
        <v>178</v>
      </c>
      <c r="IZ214" s="75">
        <v>18.5</v>
      </c>
      <c r="JA214" s="77">
        <f>(IZ214*1.2)*(Prices!$B$5/32)</f>
        <v>27.75</v>
      </c>
      <c r="JB214" s="82">
        <f>(IZ214*1.3)*(Prices!$B$4/32)</f>
        <v>60.125</v>
      </c>
      <c r="JC214" s="82">
        <f>(IW214*Prices!$B$2)+(IX214*Prices!$B$3)</f>
        <v>16.2</v>
      </c>
      <c r="JD214" s="79">
        <f>IV214*Prices!$B$9</f>
        <v>0</v>
      </c>
      <c r="JE214" s="80">
        <f t="shared" si="254"/>
        <v>282.07499999999999</v>
      </c>
      <c r="JF214" s="80">
        <f>IV214*Prices!$B$10</f>
        <v>0</v>
      </c>
      <c r="JG214" s="80">
        <f t="shared" si="255"/>
        <v>282.07499999999999</v>
      </c>
      <c r="JH214" s="80">
        <f>IV214*Prices!$B$11</f>
        <v>0</v>
      </c>
      <c r="JI214" s="80">
        <f t="shared" si="256"/>
        <v>282.07499999999999</v>
      </c>
      <c r="JJ214" s="80">
        <f>IV214*Prices!$B$12</f>
        <v>0</v>
      </c>
      <c r="JK214" s="80">
        <f t="shared" si="257"/>
        <v>282.07499999999999</v>
      </c>
      <c r="JL214" s="80">
        <f>IV214*Prices!$B$13</f>
        <v>0</v>
      </c>
      <c r="JM214" s="80">
        <f t="shared" si="258"/>
        <v>282.07499999999999</v>
      </c>
      <c r="JN214" s="80">
        <f>IV214*Prices!$B$14</f>
        <v>0</v>
      </c>
      <c r="JO214" s="80">
        <f t="shared" si="259"/>
        <v>282.07499999999999</v>
      </c>
      <c r="JP214" s="80">
        <f>IV214*Prices!$B$15</f>
        <v>0</v>
      </c>
      <c r="JQ214" s="80">
        <f t="shared" si="260"/>
        <v>282.07499999999999</v>
      </c>
      <c r="JR214" s="80">
        <f>IV214*Prices!$B$16</f>
        <v>0</v>
      </c>
      <c r="JS214" s="80">
        <f t="shared" si="261"/>
        <v>282.07499999999999</v>
      </c>
      <c r="JT214" s="80">
        <f>IV214*Prices!$B$17</f>
        <v>0</v>
      </c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 s="197">
        <v>0</v>
      </c>
      <c r="LB214" s="200">
        <v>0</v>
      </c>
      <c r="LC214" s="82">
        <f>(44+(cabinets_db!IR214*2-2))*0.58</f>
        <v>24.36</v>
      </c>
      <c r="LD214" s="82">
        <f>(44+(cabinets_db!IR214*2-2))*0.77</f>
        <v>32.340000000000003</v>
      </c>
      <c r="LE214" s="82">
        <f>3*(cabinets_db!IR214*22/144)</f>
        <v>0</v>
      </c>
      <c r="LF214" s="82">
        <f t="shared" si="262"/>
        <v>24.36</v>
      </c>
      <c r="LG214" s="80">
        <f t="shared" si="263"/>
        <v>32.340000000000003</v>
      </c>
      <c r="LH214" s="234">
        <f t="shared" si="264"/>
        <v>0</v>
      </c>
      <c r="LI214" s="73"/>
      <c r="LJ214" s="128"/>
      <c r="LK214" s="129">
        <v>18.5</v>
      </c>
      <c r="LL214" s="73">
        <v>27</v>
      </c>
      <c r="LM214" s="73">
        <f t="shared" si="297"/>
        <v>2.25</v>
      </c>
      <c r="LN214" s="130"/>
      <c r="LP214" s="75">
        <v>4</v>
      </c>
      <c r="LQ214" s="76">
        <v>178</v>
      </c>
      <c r="LR214" s="75">
        <v>18.5</v>
      </c>
      <c r="LS214" s="77">
        <f>(LR214*1.2)*(Prices!$B$5/32)</f>
        <v>27.75</v>
      </c>
      <c r="LT214" s="82">
        <f>(LR214*1.3)*(Prices!$C$4/32)</f>
        <v>48.1</v>
      </c>
      <c r="LU214" s="82">
        <f>(LO214*Prices!$B$2)+(LP214*Prices!$B$3)</f>
        <v>16.2</v>
      </c>
      <c r="LV214" s="79">
        <f>LN214*Prices!$B$9</f>
        <v>0</v>
      </c>
      <c r="LW214" s="80">
        <f t="shared" si="267"/>
        <v>270.05</v>
      </c>
      <c r="LX214" s="80">
        <f>LN214*Prices!$B$10</f>
        <v>0</v>
      </c>
      <c r="LY214" s="80">
        <f t="shared" si="268"/>
        <v>270.05</v>
      </c>
      <c r="LZ214" s="80">
        <f>LN214*Prices!$B$11</f>
        <v>0</v>
      </c>
      <c r="MA214" s="80">
        <f t="shared" si="269"/>
        <v>270.05</v>
      </c>
      <c r="MB214" s="80">
        <f>LN214*Prices!$B$12</f>
        <v>0</v>
      </c>
      <c r="MC214" s="80">
        <f t="shared" si="270"/>
        <v>270.05</v>
      </c>
      <c r="MD214" s="80">
        <f>LN214*Prices!$B$13</f>
        <v>0</v>
      </c>
      <c r="ME214" s="80">
        <f t="shared" si="271"/>
        <v>270.05</v>
      </c>
      <c r="MF214" s="80">
        <f>LN214*Prices!$B$14</f>
        <v>0</v>
      </c>
      <c r="MG214" s="80">
        <f t="shared" si="272"/>
        <v>270.05</v>
      </c>
      <c r="MH214" s="80">
        <f>LN214*Prices!$B$15</f>
        <v>0</v>
      </c>
      <c r="MI214" s="80">
        <f t="shared" si="273"/>
        <v>270.05</v>
      </c>
      <c r="MJ214" s="80">
        <f>LN214*Prices!$B$16</f>
        <v>0</v>
      </c>
      <c r="MK214" s="80">
        <f t="shared" si="274"/>
        <v>270.05</v>
      </c>
      <c r="ML214" s="80">
        <f>LN214*Prices!$B$17</f>
        <v>0</v>
      </c>
      <c r="MM214" s="80"/>
      <c r="MN214" s="80"/>
      <c r="MO214" s="80"/>
      <c r="MP214" s="80"/>
      <c r="MQ214" s="80"/>
      <c r="MR214" s="80"/>
      <c r="MS214" s="80"/>
      <c r="MT214" s="80"/>
      <c r="MU214" s="80"/>
      <c r="MV214" s="80"/>
      <c r="MW214" s="80"/>
      <c r="MX214" s="80"/>
      <c r="MY214" s="80"/>
      <c r="MZ214" s="80"/>
      <c r="NA214" s="80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</row>
    <row r="215" spans="1:449" ht="18" customHeight="1" x14ac:dyDescent="0.25">
      <c r="A215" s="141" t="s">
        <v>329</v>
      </c>
      <c r="B215" s="132" t="s">
        <v>268</v>
      </c>
      <c r="C215" s="133" t="str">
        <f t="shared" si="275"/>
        <v>Wall &amp; Tall Cab: 2 Metal Doors 36"H (Doors 37 1/2") (28" to 30")</v>
      </c>
      <c r="D215" s="70" t="s">
        <v>327</v>
      </c>
      <c r="E215" s="136" t="s">
        <v>109</v>
      </c>
      <c r="F215" s="329" t="s">
        <v>329</v>
      </c>
      <c r="G215" s="320">
        <f>ROUND(cabinets_db!FD215/Prices!$B$27,0)</f>
        <v>689</v>
      </c>
      <c r="H215" s="136">
        <f t="shared" si="276"/>
        <v>689</v>
      </c>
      <c r="I215" s="135">
        <f>ROUND(cabinets_db!FF215/Prices!$B$27,0)</f>
        <v>689</v>
      </c>
      <c r="J215" s="136">
        <f t="shared" si="168"/>
        <v>689</v>
      </c>
      <c r="K215" s="135">
        <f>ROUND(cabinets_db!FH215/Prices!$B$27,0)</f>
        <v>689</v>
      </c>
      <c r="L215" s="136">
        <f t="shared" si="169"/>
        <v>689</v>
      </c>
      <c r="M215" s="135">
        <f>ROUND(cabinets_db!FJ215/Prices!$B$27,0)</f>
        <v>689</v>
      </c>
      <c r="N215" s="136">
        <f t="shared" si="170"/>
        <v>689</v>
      </c>
      <c r="O215" s="135">
        <f>ROUND(cabinets_db!FL215/Prices!$B$27,0)</f>
        <v>689</v>
      </c>
      <c r="P215" s="136">
        <f t="shared" si="171"/>
        <v>689</v>
      </c>
      <c r="Q215" s="135">
        <f>ROUND(cabinets_db!FN215/Prices!$B$27,0)</f>
        <v>689</v>
      </c>
      <c r="R215" s="136">
        <f t="shared" si="172"/>
        <v>689</v>
      </c>
      <c r="S215" s="135">
        <f>ROUND(cabinets_db!FP215/Prices!$B$27,0)</f>
        <v>689</v>
      </c>
      <c r="T215" s="136">
        <f t="shared" si="173"/>
        <v>689</v>
      </c>
      <c r="U215" s="135">
        <f>ROUND(cabinets_db!FR215/Prices!$B$27,0)</f>
        <v>689</v>
      </c>
      <c r="V215" s="136">
        <f t="shared" si="174"/>
        <v>689</v>
      </c>
      <c r="W215" s="137"/>
      <c r="X215" s="137"/>
      <c r="Y215" s="137"/>
      <c r="Z215" s="137"/>
      <c r="AA215" s="137"/>
      <c r="AB215" s="136">
        <f>ROUND(cabinets_db!HD215/Prices!$B$27,0)</f>
        <v>658</v>
      </c>
      <c r="AC215" s="136">
        <f t="shared" si="175"/>
        <v>658</v>
      </c>
      <c r="AD215" s="136">
        <f>ROUND(cabinets_db!HF215/Prices!$B$27,0)</f>
        <v>658</v>
      </c>
      <c r="AE215" s="136">
        <f t="shared" si="176"/>
        <v>658</v>
      </c>
      <c r="AF215" s="136">
        <f>ROUND(cabinets_db!HH215/Prices!$B$27,0)</f>
        <v>658</v>
      </c>
      <c r="AG215" s="136">
        <f t="shared" si="177"/>
        <v>658</v>
      </c>
      <c r="AH215" s="136">
        <f>ROUND(cabinets_db!HJ215/Prices!$B$27,0)</f>
        <v>658</v>
      </c>
      <c r="AI215" s="136">
        <f t="shared" si="178"/>
        <v>658</v>
      </c>
      <c r="AJ215" s="136">
        <f>ROUND(cabinets_db!HL215/Prices!$B$27,0)</f>
        <v>658</v>
      </c>
      <c r="AK215" s="136">
        <f t="shared" si="179"/>
        <v>658</v>
      </c>
      <c r="AL215" s="136">
        <f>ROUND(cabinets_db!HN215/Prices!$B$27,0)</f>
        <v>658</v>
      </c>
      <c r="AM215" s="136">
        <f t="shared" si="180"/>
        <v>658</v>
      </c>
      <c r="AN215" s="136">
        <f>ROUND(cabinets_db!HP215/Prices!$B$27,0)</f>
        <v>658</v>
      </c>
      <c r="AO215" s="136">
        <f t="shared" si="181"/>
        <v>658</v>
      </c>
      <c r="AP215" s="136">
        <f>ROUND(cabinets_db!HR215/Prices!$B$27,0)</f>
        <v>658</v>
      </c>
      <c r="AQ215" s="138">
        <f t="shared" si="182"/>
        <v>658</v>
      </c>
      <c r="AW215" s="136">
        <f t="shared" si="183"/>
        <v>658</v>
      </c>
      <c r="AX215" s="136">
        <f t="shared" si="184"/>
        <v>658</v>
      </c>
      <c r="AY215" s="136">
        <f t="shared" si="185"/>
        <v>658</v>
      </c>
      <c r="AZ215" s="136">
        <f t="shared" si="186"/>
        <v>658</v>
      </c>
      <c r="BA215" s="136">
        <f t="shared" si="187"/>
        <v>658</v>
      </c>
      <c r="BB215" s="136">
        <f t="shared" si="188"/>
        <v>658</v>
      </c>
      <c r="BC215" s="136">
        <f t="shared" si="189"/>
        <v>658</v>
      </c>
      <c r="BD215" s="136">
        <f t="shared" si="190"/>
        <v>658</v>
      </c>
      <c r="BE215" s="136">
        <f t="shared" si="191"/>
        <v>658</v>
      </c>
      <c r="BF215" s="136">
        <f t="shared" si="192"/>
        <v>658</v>
      </c>
      <c r="BG215" s="136">
        <f t="shared" si="193"/>
        <v>658</v>
      </c>
      <c r="BH215" s="136">
        <f t="shared" si="194"/>
        <v>658</v>
      </c>
      <c r="BI215" s="136">
        <f t="shared" si="195"/>
        <v>658</v>
      </c>
      <c r="BJ215" s="136">
        <f t="shared" si="196"/>
        <v>658</v>
      </c>
      <c r="BK215" s="136">
        <f t="shared" si="197"/>
        <v>658</v>
      </c>
      <c r="BL215" s="138">
        <f t="shared" si="198"/>
        <v>658</v>
      </c>
      <c r="BU215" s="135">
        <f>ROUND(cabinets_db!JE215/Prices!$B$27,0)</f>
        <v>689</v>
      </c>
      <c r="BV215" s="136">
        <f t="shared" si="277"/>
        <v>689</v>
      </c>
      <c r="BW215" s="135">
        <f>ROUND(cabinets_db!JG215/Prices!$B$27,0)</f>
        <v>689</v>
      </c>
      <c r="BX215" s="136">
        <f t="shared" si="199"/>
        <v>689</v>
      </c>
      <c r="BY215" s="135">
        <f>ROUND(cabinets_db!JI215/Prices!$B$27,0)</f>
        <v>689</v>
      </c>
      <c r="BZ215" s="136">
        <f t="shared" si="200"/>
        <v>689</v>
      </c>
      <c r="CA215" s="135">
        <f>ROUND(cabinets_db!JK215/Prices!$B$27,0)</f>
        <v>689</v>
      </c>
      <c r="CB215" s="136">
        <f t="shared" si="201"/>
        <v>689</v>
      </c>
      <c r="CC215" s="135">
        <f>ROUND(cabinets_db!JM215/Prices!$B$27,0)</f>
        <v>689</v>
      </c>
      <c r="CD215" s="136">
        <f t="shared" si="202"/>
        <v>689</v>
      </c>
      <c r="CE215" s="135">
        <f>ROUND(cabinets_db!JO215/Prices!$B$27,0)</f>
        <v>689</v>
      </c>
      <c r="CF215" s="136">
        <f t="shared" si="203"/>
        <v>689</v>
      </c>
      <c r="CG215" s="135">
        <f>ROUND(cabinets_db!JQ215/Prices!$B$27,0)</f>
        <v>689</v>
      </c>
      <c r="CH215" s="136">
        <f t="shared" si="204"/>
        <v>689</v>
      </c>
      <c r="CI215" s="135">
        <f>ROUND(cabinets_db!JS215/Prices!$B$27,0)</f>
        <v>689</v>
      </c>
      <c r="CJ215" s="136">
        <f t="shared" si="205"/>
        <v>689</v>
      </c>
      <c r="CK215" s="137"/>
      <c r="CL215" s="137"/>
      <c r="CM215" s="137"/>
      <c r="CN215" s="137"/>
      <c r="CO215" s="137"/>
      <c r="CP215" s="136">
        <f>ROUND(cabinets_db!LW215/Prices!$B$27,0)</f>
        <v>658</v>
      </c>
      <c r="CQ215" s="136">
        <f t="shared" si="278"/>
        <v>658</v>
      </c>
      <c r="CR215" s="136">
        <f>ROUND(cabinets_db!LY215/Prices!$B$27,0)</f>
        <v>658</v>
      </c>
      <c r="CS215" s="136">
        <f t="shared" si="206"/>
        <v>658</v>
      </c>
      <c r="CT215" s="136">
        <f>ROUND(cabinets_db!MA215/Prices!$B$27,0)</f>
        <v>658</v>
      </c>
      <c r="CU215" s="136">
        <f t="shared" si="207"/>
        <v>658</v>
      </c>
      <c r="CV215" s="136">
        <f>ROUND(cabinets_db!MC215/Prices!$B$27,0)</f>
        <v>658</v>
      </c>
      <c r="CW215" s="136">
        <f t="shared" si="208"/>
        <v>658</v>
      </c>
      <c r="CX215" s="136">
        <f>ROUND(cabinets_db!ME215/Prices!$B$27,0)</f>
        <v>658</v>
      </c>
      <c r="CY215" s="136">
        <f t="shared" si="209"/>
        <v>658</v>
      </c>
      <c r="CZ215" s="136">
        <f>ROUND(cabinets_db!MG215/Prices!$B$27,0)</f>
        <v>658</v>
      </c>
      <c r="DA215" s="136">
        <f t="shared" si="210"/>
        <v>658</v>
      </c>
      <c r="DB215" s="136">
        <f>ROUND(cabinets_db!MI215/Prices!$B$27,0)</f>
        <v>658</v>
      </c>
      <c r="DC215" s="136">
        <f t="shared" si="211"/>
        <v>658</v>
      </c>
      <c r="DD215" s="136">
        <f>ROUND(cabinets_db!MK215/Prices!$B$27,0)</f>
        <v>658</v>
      </c>
      <c r="DE215" s="138">
        <f t="shared" si="212"/>
        <v>658</v>
      </c>
      <c r="DK215" s="136">
        <f t="shared" si="213"/>
        <v>658</v>
      </c>
      <c r="DL215" s="136">
        <f t="shared" si="214"/>
        <v>658</v>
      </c>
      <c r="DM215" s="136">
        <f t="shared" si="215"/>
        <v>658</v>
      </c>
      <c r="DN215" s="136">
        <f t="shared" si="216"/>
        <v>658</v>
      </c>
      <c r="DO215" s="136">
        <f t="shared" si="217"/>
        <v>658</v>
      </c>
      <c r="DP215" s="136">
        <f t="shared" si="218"/>
        <v>658</v>
      </c>
      <c r="DQ215" s="136">
        <f t="shared" si="219"/>
        <v>658</v>
      </c>
      <c r="DR215" s="136">
        <f t="shared" si="220"/>
        <v>658</v>
      </c>
      <c r="DS215" s="136">
        <f t="shared" si="221"/>
        <v>658</v>
      </c>
      <c r="DT215" s="136">
        <f t="shared" si="222"/>
        <v>658</v>
      </c>
      <c r="DU215" s="136">
        <f t="shared" si="223"/>
        <v>658</v>
      </c>
      <c r="DV215" s="136">
        <f t="shared" si="224"/>
        <v>658</v>
      </c>
      <c r="DW215" s="136">
        <f t="shared" si="225"/>
        <v>658</v>
      </c>
      <c r="DX215" s="136">
        <f t="shared" si="226"/>
        <v>658</v>
      </c>
      <c r="DY215" s="136">
        <f t="shared" si="227"/>
        <v>658</v>
      </c>
      <c r="DZ215" s="138">
        <f t="shared" si="228"/>
        <v>658</v>
      </c>
      <c r="EP215" s="73"/>
      <c r="EQ215" s="128"/>
      <c r="ER215" s="129">
        <v>20</v>
      </c>
      <c r="ES215" s="73">
        <v>30</v>
      </c>
      <c r="ET215" s="73">
        <f t="shared" si="294"/>
        <v>2.5</v>
      </c>
      <c r="EU215" s="130"/>
      <c r="EV215" s="55"/>
      <c r="EW215" s="75">
        <v>4</v>
      </c>
      <c r="EX215" s="76">
        <v>178</v>
      </c>
      <c r="EY215" s="75">
        <v>20</v>
      </c>
      <c r="EZ215" s="77">
        <f>(EY215*1.2)*(Prices!$B$5/32)</f>
        <v>30</v>
      </c>
      <c r="FA215" s="82">
        <f>(EY215*1.3)*(Prices!$B$4/32)</f>
        <v>65</v>
      </c>
      <c r="FB215" s="82">
        <f>(EV215*Prices!$B$2)+(EW215*Prices!$B$3)</f>
        <v>16.2</v>
      </c>
      <c r="FC215" s="79">
        <f>EU215*Prices!$B$9</f>
        <v>0</v>
      </c>
      <c r="FD215" s="80">
        <f t="shared" si="232"/>
        <v>289.2</v>
      </c>
      <c r="FE215" s="80">
        <f>EU215*Prices!$B$10</f>
        <v>0</v>
      </c>
      <c r="FF215" s="80">
        <f t="shared" si="233"/>
        <v>289.2</v>
      </c>
      <c r="FG215" s="80">
        <f>EU215*Prices!$B$11</f>
        <v>0</v>
      </c>
      <c r="FH215" s="80">
        <f t="shared" si="234"/>
        <v>289.2</v>
      </c>
      <c r="FI215" s="80">
        <f>EU215*Prices!$B$12</f>
        <v>0</v>
      </c>
      <c r="FJ215" s="80">
        <f t="shared" si="235"/>
        <v>289.2</v>
      </c>
      <c r="FK215" s="80">
        <f>EU215*Prices!$B$13</f>
        <v>0</v>
      </c>
      <c r="FL215" s="80">
        <f t="shared" si="236"/>
        <v>289.2</v>
      </c>
      <c r="FM215" s="80">
        <f>EU215*Prices!$B$14</f>
        <v>0</v>
      </c>
      <c r="FN215" s="80">
        <f t="shared" si="237"/>
        <v>289.2</v>
      </c>
      <c r="FO215" s="80">
        <f>EU215*Prices!$B$15</f>
        <v>0</v>
      </c>
      <c r="FP215" s="80">
        <f t="shared" si="238"/>
        <v>289.2</v>
      </c>
      <c r="FQ215" s="80">
        <f>EU215*Prices!$B$16</f>
        <v>0</v>
      </c>
      <c r="FR215" s="80">
        <f t="shared" si="239"/>
        <v>289.2</v>
      </c>
      <c r="FS215" s="80">
        <f>EU215*Prices!$B$17</f>
        <v>0</v>
      </c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/>
      <c r="GJ215"/>
      <c r="GK215"/>
      <c r="GL215"/>
      <c r="GM215"/>
      <c r="GN215"/>
      <c r="GO215"/>
      <c r="GP215" s="73"/>
      <c r="GQ215" s="128"/>
      <c r="GR215" s="129">
        <v>20</v>
      </c>
      <c r="GS215" s="73">
        <v>30</v>
      </c>
      <c r="GT215" s="73">
        <f t="shared" si="295"/>
        <v>2.5</v>
      </c>
      <c r="GU215" s="130"/>
      <c r="GW215" s="75">
        <v>4</v>
      </c>
      <c r="GX215" s="76">
        <v>178</v>
      </c>
      <c r="GY215" s="75">
        <v>20</v>
      </c>
      <c r="GZ215" s="77">
        <f>(GY215*1.2)*(Prices!$B$5/32)</f>
        <v>30</v>
      </c>
      <c r="HA215" s="82">
        <f>(GY215*1.3)*(Prices!$C$4/32)</f>
        <v>52</v>
      </c>
      <c r="HB215" s="82">
        <f>(GV215*Prices!$B$2)+(GW215*Prices!$B$3)</f>
        <v>16.2</v>
      </c>
      <c r="HC215" s="79">
        <f>GU215*Prices!$B$9</f>
        <v>0</v>
      </c>
      <c r="HD215" s="80">
        <f t="shared" si="243"/>
        <v>276.2</v>
      </c>
      <c r="HE215" s="80">
        <f>GU215*Prices!$B$10</f>
        <v>0</v>
      </c>
      <c r="HF215" s="80">
        <f t="shared" si="244"/>
        <v>276.2</v>
      </c>
      <c r="HG215" s="80">
        <f>GU215*Prices!$B$11</f>
        <v>0</v>
      </c>
      <c r="HH215" s="80">
        <f t="shared" si="245"/>
        <v>276.2</v>
      </c>
      <c r="HI215" s="80">
        <f>GU215*Prices!$B$12</f>
        <v>0</v>
      </c>
      <c r="HJ215" s="80">
        <f t="shared" si="246"/>
        <v>276.2</v>
      </c>
      <c r="HK215" s="80">
        <f>GU215*Prices!$B$13</f>
        <v>0</v>
      </c>
      <c r="HL215" s="80">
        <f t="shared" si="247"/>
        <v>276.2</v>
      </c>
      <c r="HM215" s="80">
        <f>GU215*Prices!$B$14</f>
        <v>0</v>
      </c>
      <c r="HN215" s="80">
        <f t="shared" si="248"/>
        <v>276.2</v>
      </c>
      <c r="HO215" s="80">
        <f>GU215*Prices!$B$15</f>
        <v>0</v>
      </c>
      <c r="HP215" s="80">
        <f t="shared" si="249"/>
        <v>276.2</v>
      </c>
      <c r="HQ215" s="80">
        <f>GU215*Prices!$B$16</f>
        <v>0</v>
      </c>
      <c r="HR215" s="80">
        <f t="shared" si="250"/>
        <v>276.2</v>
      </c>
      <c r="HS215" s="80">
        <f>GU215*Prices!$B$17</f>
        <v>0</v>
      </c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/>
      <c r="IJ215"/>
      <c r="IK215"/>
      <c r="IL215"/>
      <c r="IM215"/>
      <c r="IN215"/>
      <c r="IO215"/>
      <c r="IP215"/>
      <c r="IQ215" s="73"/>
      <c r="IR215" s="128"/>
      <c r="IS215" s="129">
        <v>20</v>
      </c>
      <c r="IT215" s="73">
        <v>30</v>
      </c>
      <c r="IU215" s="73">
        <f t="shared" si="296"/>
        <v>2.5</v>
      </c>
      <c r="IV215" s="130"/>
      <c r="IX215" s="75">
        <v>4</v>
      </c>
      <c r="IY215" s="76">
        <v>178</v>
      </c>
      <c r="IZ215" s="75">
        <v>20</v>
      </c>
      <c r="JA215" s="77">
        <f>(IZ215*1.2)*(Prices!$B$5/32)</f>
        <v>30</v>
      </c>
      <c r="JB215" s="82">
        <f>(IZ215*1.3)*(Prices!$B$4/32)</f>
        <v>65</v>
      </c>
      <c r="JC215" s="82">
        <f>(IW215*Prices!$B$2)+(IX215*Prices!$B$3)</f>
        <v>16.2</v>
      </c>
      <c r="JD215" s="79">
        <f>IV215*Prices!$B$9</f>
        <v>0</v>
      </c>
      <c r="JE215" s="80">
        <f t="shared" si="254"/>
        <v>289.2</v>
      </c>
      <c r="JF215" s="80">
        <f>IV215*Prices!$B$10</f>
        <v>0</v>
      </c>
      <c r="JG215" s="80">
        <f t="shared" si="255"/>
        <v>289.2</v>
      </c>
      <c r="JH215" s="80">
        <f>IV215*Prices!$B$11</f>
        <v>0</v>
      </c>
      <c r="JI215" s="80">
        <f t="shared" si="256"/>
        <v>289.2</v>
      </c>
      <c r="JJ215" s="80">
        <f>IV215*Prices!$B$12</f>
        <v>0</v>
      </c>
      <c r="JK215" s="80">
        <f t="shared" si="257"/>
        <v>289.2</v>
      </c>
      <c r="JL215" s="80">
        <f>IV215*Prices!$B$13</f>
        <v>0</v>
      </c>
      <c r="JM215" s="80">
        <f t="shared" si="258"/>
        <v>289.2</v>
      </c>
      <c r="JN215" s="80">
        <f>IV215*Prices!$B$14</f>
        <v>0</v>
      </c>
      <c r="JO215" s="80">
        <f t="shared" si="259"/>
        <v>289.2</v>
      </c>
      <c r="JP215" s="80">
        <f>IV215*Prices!$B$15</f>
        <v>0</v>
      </c>
      <c r="JQ215" s="80">
        <f t="shared" si="260"/>
        <v>289.2</v>
      </c>
      <c r="JR215" s="80">
        <f>IV215*Prices!$B$16</f>
        <v>0</v>
      </c>
      <c r="JS215" s="80">
        <f t="shared" si="261"/>
        <v>289.2</v>
      </c>
      <c r="JT215" s="80">
        <f>IV215*Prices!$B$17</f>
        <v>0</v>
      </c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 s="197">
        <v>0</v>
      </c>
      <c r="LB215" s="200">
        <v>0</v>
      </c>
      <c r="LC215" s="82">
        <f>(44+(cabinets_db!IR215*2-2))*0.58</f>
        <v>24.36</v>
      </c>
      <c r="LD215" s="82">
        <f>(44+(cabinets_db!IR215*2-2))*0.77</f>
        <v>32.340000000000003</v>
      </c>
      <c r="LE215" s="82">
        <f>3*(cabinets_db!IR215*22/144)</f>
        <v>0</v>
      </c>
      <c r="LF215" s="82">
        <f t="shared" si="262"/>
        <v>24.36</v>
      </c>
      <c r="LG215" s="80">
        <f t="shared" si="263"/>
        <v>32.340000000000003</v>
      </c>
      <c r="LH215" s="234">
        <f t="shared" si="264"/>
        <v>0</v>
      </c>
      <c r="LI215" s="73"/>
      <c r="LJ215" s="128"/>
      <c r="LK215" s="129">
        <v>20</v>
      </c>
      <c r="LL215" s="73">
        <v>30</v>
      </c>
      <c r="LM215" s="73">
        <f t="shared" si="297"/>
        <v>2.5</v>
      </c>
      <c r="LN215" s="130"/>
      <c r="LP215" s="75">
        <v>4</v>
      </c>
      <c r="LQ215" s="76">
        <v>178</v>
      </c>
      <c r="LR215" s="75">
        <v>20</v>
      </c>
      <c r="LS215" s="77">
        <f>(LR215*1.2)*(Prices!$B$5/32)</f>
        <v>30</v>
      </c>
      <c r="LT215" s="82">
        <f>(LR215*1.3)*(Prices!$C$4/32)</f>
        <v>52</v>
      </c>
      <c r="LU215" s="82">
        <f>(LO215*Prices!$B$2)+(LP215*Prices!$B$3)</f>
        <v>16.2</v>
      </c>
      <c r="LV215" s="79">
        <f>LN215*Prices!$B$9</f>
        <v>0</v>
      </c>
      <c r="LW215" s="80">
        <f t="shared" si="267"/>
        <v>276.2</v>
      </c>
      <c r="LX215" s="80">
        <f>LN215*Prices!$B$10</f>
        <v>0</v>
      </c>
      <c r="LY215" s="80">
        <f t="shared" si="268"/>
        <v>276.2</v>
      </c>
      <c r="LZ215" s="80">
        <f>LN215*Prices!$B$11</f>
        <v>0</v>
      </c>
      <c r="MA215" s="80">
        <f t="shared" si="269"/>
        <v>276.2</v>
      </c>
      <c r="MB215" s="80">
        <f>LN215*Prices!$B$12</f>
        <v>0</v>
      </c>
      <c r="MC215" s="80">
        <f t="shared" si="270"/>
        <v>276.2</v>
      </c>
      <c r="MD215" s="80">
        <f>LN215*Prices!$B$13</f>
        <v>0</v>
      </c>
      <c r="ME215" s="80">
        <f t="shared" si="271"/>
        <v>276.2</v>
      </c>
      <c r="MF215" s="80">
        <f>LN215*Prices!$B$14</f>
        <v>0</v>
      </c>
      <c r="MG215" s="80">
        <f t="shared" si="272"/>
        <v>276.2</v>
      </c>
      <c r="MH215" s="80">
        <f>LN215*Prices!$B$15</f>
        <v>0</v>
      </c>
      <c r="MI215" s="80">
        <f t="shared" si="273"/>
        <v>276.2</v>
      </c>
      <c r="MJ215" s="80">
        <f>LN215*Prices!$B$16</f>
        <v>0</v>
      </c>
      <c r="MK215" s="80">
        <f t="shared" si="274"/>
        <v>276.2</v>
      </c>
      <c r="ML215" s="80">
        <f>LN215*Prices!$B$17</f>
        <v>0</v>
      </c>
      <c r="MM215" s="80"/>
      <c r="MN215" s="80"/>
      <c r="MO215" s="80"/>
      <c r="MP215" s="80"/>
      <c r="MQ215" s="80"/>
      <c r="MR215" s="80"/>
      <c r="MS215" s="80"/>
      <c r="MT215" s="80"/>
      <c r="MU215" s="80"/>
      <c r="MV215" s="80"/>
      <c r="MW215" s="80"/>
      <c r="MX215" s="80"/>
      <c r="MY215" s="80"/>
      <c r="MZ215" s="80"/>
      <c r="NA215" s="80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</row>
    <row r="216" spans="1:449" ht="18" customHeight="1" x14ac:dyDescent="0.25">
      <c r="A216" s="141" t="s">
        <v>330</v>
      </c>
      <c r="B216" s="132" t="s">
        <v>268</v>
      </c>
      <c r="C216" s="133" t="str">
        <f t="shared" si="275"/>
        <v>Wall &amp; Tall Cab: 2 Metal Doors 36"H (Doors 37 1/2") (31" to 33")</v>
      </c>
      <c r="D216" s="70" t="s">
        <v>327</v>
      </c>
      <c r="E216" s="136" t="s">
        <v>111</v>
      </c>
      <c r="F216" s="329" t="s">
        <v>330</v>
      </c>
      <c r="G216" s="320">
        <f>ROUND(cabinets_db!FD216/Prices!$B$27,0)</f>
        <v>825</v>
      </c>
      <c r="H216" s="136">
        <f t="shared" si="276"/>
        <v>825</v>
      </c>
      <c r="I216" s="135">
        <f>ROUND(cabinets_db!FF216/Prices!$B$27,0)</f>
        <v>825</v>
      </c>
      <c r="J216" s="136">
        <f t="shared" si="168"/>
        <v>825</v>
      </c>
      <c r="K216" s="135">
        <f>ROUND(cabinets_db!FH216/Prices!$B$27,0)</f>
        <v>825</v>
      </c>
      <c r="L216" s="136">
        <f t="shared" si="169"/>
        <v>825</v>
      </c>
      <c r="M216" s="135">
        <f>ROUND(cabinets_db!FJ216/Prices!$B$27,0)</f>
        <v>825</v>
      </c>
      <c r="N216" s="136">
        <f t="shared" si="170"/>
        <v>825</v>
      </c>
      <c r="O216" s="135">
        <f>ROUND(cabinets_db!FL216/Prices!$B$27,0)</f>
        <v>825</v>
      </c>
      <c r="P216" s="136">
        <f t="shared" si="171"/>
        <v>825</v>
      </c>
      <c r="Q216" s="135">
        <f>ROUND(cabinets_db!FN216/Prices!$B$27,0)</f>
        <v>825</v>
      </c>
      <c r="R216" s="136">
        <f t="shared" si="172"/>
        <v>825</v>
      </c>
      <c r="S216" s="135">
        <f>ROUND(cabinets_db!FP216/Prices!$B$27,0)</f>
        <v>825</v>
      </c>
      <c r="T216" s="136">
        <f t="shared" si="173"/>
        <v>825</v>
      </c>
      <c r="U216" s="135">
        <f>ROUND(cabinets_db!FR216/Prices!$B$27,0)</f>
        <v>825</v>
      </c>
      <c r="V216" s="136">
        <f t="shared" si="174"/>
        <v>825</v>
      </c>
      <c r="W216" s="137"/>
      <c r="X216" s="137"/>
      <c r="Y216" s="137"/>
      <c r="Z216" s="137"/>
      <c r="AA216" s="137"/>
      <c r="AB216" s="136">
        <f>ROUND(cabinets_db!HD216/Prices!$B$27,0)</f>
        <v>791</v>
      </c>
      <c r="AC216" s="136">
        <f t="shared" si="175"/>
        <v>791</v>
      </c>
      <c r="AD216" s="136">
        <f>ROUND(cabinets_db!HF216/Prices!$B$27,0)</f>
        <v>791</v>
      </c>
      <c r="AE216" s="136">
        <f t="shared" si="176"/>
        <v>791</v>
      </c>
      <c r="AF216" s="136">
        <f>ROUND(cabinets_db!HH216/Prices!$B$27,0)</f>
        <v>791</v>
      </c>
      <c r="AG216" s="136">
        <f t="shared" si="177"/>
        <v>791</v>
      </c>
      <c r="AH216" s="136">
        <f>ROUND(cabinets_db!HJ216/Prices!$B$27,0)</f>
        <v>791</v>
      </c>
      <c r="AI216" s="136">
        <f t="shared" si="178"/>
        <v>791</v>
      </c>
      <c r="AJ216" s="136">
        <f>ROUND(cabinets_db!HL216/Prices!$B$27,0)</f>
        <v>791</v>
      </c>
      <c r="AK216" s="136">
        <f t="shared" si="179"/>
        <v>791</v>
      </c>
      <c r="AL216" s="136">
        <f>ROUND(cabinets_db!HN216/Prices!$B$27,0)</f>
        <v>791</v>
      </c>
      <c r="AM216" s="136">
        <f t="shared" si="180"/>
        <v>791</v>
      </c>
      <c r="AN216" s="136">
        <f>ROUND(cabinets_db!HP216/Prices!$B$27,0)</f>
        <v>791</v>
      </c>
      <c r="AO216" s="136">
        <f t="shared" si="181"/>
        <v>791</v>
      </c>
      <c r="AP216" s="136">
        <f>ROUND(cabinets_db!HR216/Prices!$B$27,0)</f>
        <v>791</v>
      </c>
      <c r="AQ216" s="138">
        <f t="shared" si="182"/>
        <v>791</v>
      </c>
      <c r="AW216" s="136">
        <f t="shared" si="183"/>
        <v>791</v>
      </c>
      <c r="AX216" s="136">
        <f t="shared" si="184"/>
        <v>791</v>
      </c>
      <c r="AY216" s="136">
        <f t="shared" si="185"/>
        <v>791</v>
      </c>
      <c r="AZ216" s="136">
        <f t="shared" si="186"/>
        <v>791</v>
      </c>
      <c r="BA216" s="136">
        <f t="shared" si="187"/>
        <v>791</v>
      </c>
      <c r="BB216" s="136">
        <f t="shared" si="188"/>
        <v>791</v>
      </c>
      <c r="BC216" s="136">
        <f t="shared" si="189"/>
        <v>791</v>
      </c>
      <c r="BD216" s="136">
        <f t="shared" si="190"/>
        <v>791</v>
      </c>
      <c r="BE216" s="136">
        <f t="shared" si="191"/>
        <v>791</v>
      </c>
      <c r="BF216" s="136">
        <f t="shared" si="192"/>
        <v>791</v>
      </c>
      <c r="BG216" s="136">
        <f t="shared" si="193"/>
        <v>791</v>
      </c>
      <c r="BH216" s="136">
        <f t="shared" si="194"/>
        <v>791</v>
      </c>
      <c r="BI216" s="136">
        <f t="shared" si="195"/>
        <v>791</v>
      </c>
      <c r="BJ216" s="136">
        <f t="shared" si="196"/>
        <v>791</v>
      </c>
      <c r="BK216" s="136">
        <f t="shared" si="197"/>
        <v>791</v>
      </c>
      <c r="BL216" s="138">
        <f t="shared" si="198"/>
        <v>791</v>
      </c>
      <c r="BU216" s="135">
        <f>ROUND(cabinets_db!JE216/Prices!$B$27,0)</f>
        <v>825</v>
      </c>
      <c r="BV216" s="136">
        <f t="shared" si="277"/>
        <v>825</v>
      </c>
      <c r="BW216" s="135">
        <f>ROUND(cabinets_db!JG216/Prices!$B$27,0)</f>
        <v>825</v>
      </c>
      <c r="BX216" s="136">
        <f t="shared" si="199"/>
        <v>825</v>
      </c>
      <c r="BY216" s="135">
        <f>ROUND(cabinets_db!JI216/Prices!$B$27,0)</f>
        <v>825</v>
      </c>
      <c r="BZ216" s="136">
        <f t="shared" si="200"/>
        <v>825</v>
      </c>
      <c r="CA216" s="135">
        <f>ROUND(cabinets_db!JK216/Prices!$B$27,0)</f>
        <v>825</v>
      </c>
      <c r="CB216" s="136">
        <f t="shared" si="201"/>
        <v>825</v>
      </c>
      <c r="CC216" s="135">
        <f>ROUND(cabinets_db!JM216/Prices!$B$27,0)</f>
        <v>825</v>
      </c>
      <c r="CD216" s="136">
        <f t="shared" si="202"/>
        <v>825</v>
      </c>
      <c r="CE216" s="135">
        <f>ROUND(cabinets_db!JO216/Prices!$B$27,0)</f>
        <v>825</v>
      </c>
      <c r="CF216" s="136">
        <f t="shared" si="203"/>
        <v>825</v>
      </c>
      <c r="CG216" s="135">
        <f>ROUND(cabinets_db!JQ216/Prices!$B$27,0)</f>
        <v>825</v>
      </c>
      <c r="CH216" s="136">
        <f t="shared" si="204"/>
        <v>825</v>
      </c>
      <c r="CI216" s="135">
        <f>ROUND(cabinets_db!JS216/Prices!$B$27,0)</f>
        <v>825</v>
      </c>
      <c r="CJ216" s="136">
        <f t="shared" si="205"/>
        <v>825</v>
      </c>
      <c r="CK216" s="137"/>
      <c r="CL216" s="137"/>
      <c r="CM216" s="137"/>
      <c r="CN216" s="137"/>
      <c r="CO216" s="137"/>
      <c r="CP216" s="136">
        <f>ROUND(cabinets_db!LW216/Prices!$B$27,0)</f>
        <v>791</v>
      </c>
      <c r="CQ216" s="136">
        <f t="shared" si="278"/>
        <v>791</v>
      </c>
      <c r="CR216" s="136">
        <f>ROUND(cabinets_db!LY216/Prices!$B$27,0)</f>
        <v>791</v>
      </c>
      <c r="CS216" s="136">
        <f t="shared" si="206"/>
        <v>791</v>
      </c>
      <c r="CT216" s="136">
        <f>ROUND(cabinets_db!MA216/Prices!$B$27,0)</f>
        <v>791</v>
      </c>
      <c r="CU216" s="136">
        <f t="shared" si="207"/>
        <v>791</v>
      </c>
      <c r="CV216" s="136">
        <f>ROUND(cabinets_db!MC216/Prices!$B$27,0)</f>
        <v>791</v>
      </c>
      <c r="CW216" s="136">
        <f t="shared" si="208"/>
        <v>791</v>
      </c>
      <c r="CX216" s="136">
        <f>ROUND(cabinets_db!ME216/Prices!$B$27,0)</f>
        <v>791</v>
      </c>
      <c r="CY216" s="136">
        <f t="shared" si="209"/>
        <v>791</v>
      </c>
      <c r="CZ216" s="136">
        <f>ROUND(cabinets_db!MG216/Prices!$B$27,0)</f>
        <v>791</v>
      </c>
      <c r="DA216" s="136">
        <f t="shared" si="210"/>
        <v>791</v>
      </c>
      <c r="DB216" s="136">
        <f>ROUND(cabinets_db!MI216/Prices!$B$27,0)</f>
        <v>791</v>
      </c>
      <c r="DC216" s="136">
        <f t="shared" si="211"/>
        <v>791</v>
      </c>
      <c r="DD216" s="136">
        <f>ROUND(cabinets_db!MK216/Prices!$B$27,0)</f>
        <v>791</v>
      </c>
      <c r="DE216" s="138">
        <f t="shared" si="212"/>
        <v>791</v>
      </c>
      <c r="DK216" s="136">
        <f t="shared" si="213"/>
        <v>791</v>
      </c>
      <c r="DL216" s="136">
        <f t="shared" si="214"/>
        <v>791</v>
      </c>
      <c r="DM216" s="136">
        <f t="shared" si="215"/>
        <v>791</v>
      </c>
      <c r="DN216" s="136">
        <f t="shared" si="216"/>
        <v>791</v>
      </c>
      <c r="DO216" s="136">
        <f t="shared" si="217"/>
        <v>791</v>
      </c>
      <c r="DP216" s="136">
        <f t="shared" si="218"/>
        <v>791</v>
      </c>
      <c r="DQ216" s="136">
        <f t="shared" si="219"/>
        <v>791</v>
      </c>
      <c r="DR216" s="136">
        <f t="shared" si="220"/>
        <v>791</v>
      </c>
      <c r="DS216" s="136">
        <f t="shared" si="221"/>
        <v>791</v>
      </c>
      <c r="DT216" s="136">
        <f t="shared" si="222"/>
        <v>791</v>
      </c>
      <c r="DU216" s="136">
        <f t="shared" si="223"/>
        <v>791</v>
      </c>
      <c r="DV216" s="136">
        <f t="shared" si="224"/>
        <v>791</v>
      </c>
      <c r="DW216" s="136">
        <f t="shared" si="225"/>
        <v>791</v>
      </c>
      <c r="DX216" s="136">
        <f t="shared" si="226"/>
        <v>791</v>
      </c>
      <c r="DY216" s="136">
        <f t="shared" si="227"/>
        <v>791</v>
      </c>
      <c r="DZ216" s="138">
        <f t="shared" si="228"/>
        <v>791</v>
      </c>
      <c r="EP216" s="73"/>
      <c r="EQ216" s="128"/>
      <c r="ER216" s="129">
        <v>21.5</v>
      </c>
      <c r="ES216" s="73">
        <v>33</v>
      </c>
      <c r="ET216" s="73">
        <f t="shared" si="294"/>
        <v>2.75</v>
      </c>
      <c r="EU216" s="130"/>
      <c r="EV216" s="55"/>
      <c r="EW216" s="75">
        <v>4</v>
      </c>
      <c r="EX216" s="76">
        <v>228</v>
      </c>
      <c r="EY216" s="75">
        <v>21.5</v>
      </c>
      <c r="EZ216" s="77">
        <f>(EY216*1.2)*(Prices!$B$5/32)</f>
        <v>32.25</v>
      </c>
      <c r="FA216" s="82">
        <f>(EY216*1.3)*(Prices!$B$4/32)</f>
        <v>69.875</v>
      </c>
      <c r="FB216" s="82">
        <f>(EV216*Prices!$B$2)+(EW216*Prices!$B$3)</f>
        <v>16.2</v>
      </c>
      <c r="FC216" s="79">
        <f>EU216*Prices!$B$9</f>
        <v>0</v>
      </c>
      <c r="FD216" s="80">
        <f t="shared" si="232"/>
        <v>346.32499999999999</v>
      </c>
      <c r="FE216" s="80">
        <f>EU216*Prices!$B$10</f>
        <v>0</v>
      </c>
      <c r="FF216" s="80">
        <f t="shared" si="233"/>
        <v>346.32499999999999</v>
      </c>
      <c r="FG216" s="80">
        <f>EU216*Prices!$B$11</f>
        <v>0</v>
      </c>
      <c r="FH216" s="80">
        <f t="shared" si="234"/>
        <v>346.32499999999999</v>
      </c>
      <c r="FI216" s="80">
        <f>EU216*Prices!$B$12</f>
        <v>0</v>
      </c>
      <c r="FJ216" s="80">
        <f t="shared" si="235"/>
        <v>346.32499999999999</v>
      </c>
      <c r="FK216" s="80">
        <f>EU216*Prices!$B$13</f>
        <v>0</v>
      </c>
      <c r="FL216" s="80">
        <f t="shared" si="236"/>
        <v>346.32499999999999</v>
      </c>
      <c r="FM216" s="80">
        <f>EU216*Prices!$B$14</f>
        <v>0</v>
      </c>
      <c r="FN216" s="80">
        <f t="shared" si="237"/>
        <v>346.32499999999999</v>
      </c>
      <c r="FO216" s="80">
        <f>EU216*Prices!$B$15</f>
        <v>0</v>
      </c>
      <c r="FP216" s="80">
        <f t="shared" si="238"/>
        <v>346.32499999999999</v>
      </c>
      <c r="FQ216" s="80">
        <f>EU216*Prices!$B$16</f>
        <v>0</v>
      </c>
      <c r="FR216" s="80">
        <f t="shared" si="239"/>
        <v>346.32499999999999</v>
      </c>
      <c r="FS216" s="80">
        <f>EU216*Prices!$B$17</f>
        <v>0</v>
      </c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/>
      <c r="GJ216"/>
      <c r="GK216"/>
      <c r="GL216"/>
      <c r="GM216"/>
      <c r="GN216"/>
      <c r="GO216"/>
      <c r="GP216" s="73"/>
      <c r="GQ216" s="128"/>
      <c r="GR216" s="129">
        <v>21.5</v>
      </c>
      <c r="GS216" s="73">
        <v>33</v>
      </c>
      <c r="GT216" s="73">
        <f t="shared" si="295"/>
        <v>2.75</v>
      </c>
      <c r="GU216" s="130"/>
      <c r="GW216" s="75">
        <v>4</v>
      </c>
      <c r="GX216" s="76">
        <v>228</v>
      </c>
      <c r="GY216" s="75">
        <v>21.5</v>
      </c>
      <c r="GZ216" s="77">
        <f>(GY216*1.2)*(Prices!$B$5/32)</f>
        <v>32.25</v>
      </c>
      <c r="HA216" s="82">
        <f>(GY216*1.3)*(Prices!$C$4/32)</f>
        <v>55.9</v>
      </c>
      <c r="HB216" s="82">
        <f>(GV216*Prices!$B$2)+(GW216*Prices!$B$3)</f>
        <v>16.2</v>
      </c>
      <c r="HC216" s="79">
        <f>GU216*Prices!$B$9</f>
        <v>0</v>
      </c>
      <c r="HD216" s="80">
        <f t="shared" si="243"/>
        <v>332.35</v>
      </c>
      <c r="HE216" s="80">
        <f>GU216*Prices!$B$10</f>
        <v>0</v>
      </c>
      <c r="HF216" s="80">
        <f t="shared" si="244"/>
        <v>332.35</v>
      </c>
      <c r="HG216" s="80">
        <f>GU216*Prices!$B$11</f>
        <v>0</v>
      </c>
      <c r="HH216" s="80">
        <f t="shared" si="245"/>
        <v>332.35</v>
      </c>
      <c r="HI216" s="80">
        <f>GU216*Prices!$B$12</f>
        <v>0</v>
      </c>
      <c r="HJ216" s="80">
        <f t="shared" si="246"/>
        <v>332.35</v>
      </c>
      <c r="HK216" s="80">
        <f>GU216*Prices!$B$13</f>
        <v>0</v>
      </c>
      <c r="HL216" s="80">
        <f t="shared" si="247"/>
        <v>332.35</v>
      </c>
      <c r="HM216" s="80">
        <f>GU216*Prices!$B$14</f>
        <v>0</v>
      </c>
      <c r="HN216" s="80">
        <f t="shared" si="248"/>
        <v>332.35</v>
      </c>
      <c r="HO216" s="80">
        <f>GU216*Prices!$B$15</f>
        <v>0</v>
      </c>
      <c r="HP216" s="80">
        <f t="shared" si="249"/>
        <v>332.35</v>
      </c>
      <c r="HQ216" s="80">
        <f>GU216*Prices!$B$16</f>
        <v>0</v>
      </c>
      <c r="HR216" s="80">
        <f t="shared" si="250"/>
        <v>332.35</v>
      </c>
      <c r="HS216" s="80">
        <f>GU216*Prices!$B$17</f>
        <v>0</v>
      </c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/>
      <c r="IJ216"/>
      <c r="IK216"/>
      <c r="IL216"/>
      <c r="IM216"/>
      <c r="IN216"/>
      <c r="IO216"/>
      <c r="IP216"/>
      <c r="IQ216" s="73"/>
      <c r="IR216" s="128"/>
      <c r="IS216" s="129">
        <v>21.5</v>
      </c>
      <c r="IT216" s="73">
        <v>33</v>
      </c>
      <c r="IU216" s="73">
        <f t="shared" si="296"/>
        <v>2.75</v>
      </c>
      <c r="IV216" s="130"/>
      <c r="IX216" s="75">
        <v>4</v>
      </c>
      <c r="IY216" s="76">
        <v>228</v>
      </c>
      <c r="IZ216" s="75">
        <v>21.5</v>
      </c>
      <c r="JA216" s="77">
        <f>(IZ216*1.2)*(Prices!$B$5/32)</f>
        <v>32.25</v>
      </c>
      <c r="JB216" s="82">
        <f>(IZ216*1.3)*(Prices!$B$4/32)</f>
        <v>69.875</v>
      </c>
      <c r="JC216" s="82">
        <f>(IW216*Prices!$B$2)+(IX216*Prices!$B$3)</f>
        <v>16.2</v>
      </c>
      <c r="JD216" s="79">
        <f>IV216*Prices!$B$9</f>
        <v>0</v>
      </c>
      <c r="JE216" s="80">
        <f t="shared" si="254"/>
        <v>346.32499999999999</v>
      </c>
      <c r="JF216" s="80">
        <f>IV216*Prices!$B$10</f>
        <v>0</v>
      </c>
      <c r="JG216" s="80">
        <f t="shared" si="255"/>
        <v>346.32499999999999</v>
      </c>
      <c r="JH216" s="80">
        <f>IV216*Prices!$B$11</f>
        <v>0</v>
      </c>
      <c r="JI216" s="80">
        <f t="shared" si="256"/>
        <v>346.32499999999999</v>
      </c>
      <c r="JJ216" s="80">
        <f>IV216*Prices!$B$12</f>
        <v>0</v>
      </c>
      <c r="JK216" s="80">
        <f t="shared" si="257"/>
        <v>346.32499999999999</v>
      </c>
      <c r="JL216" s="80">
        <f>IV216*Prices!$B$13</f>
        <v>0</v>
      </c>
      <c r="JM216" s="80">
        <f t="shared" si="258"/>
        <v>346.32499999999999</v>
      </c>
      <c r="JN216" s="80">
        <f>IV216*Prices!$B$14</f>
        <v>0</v>
      </c>
      <c r="JO216" s="80">
        <f t="shared" si="259"/>
        <v>346.32499999999999</v>
      </c>
      <c r="JP216" s="80">
        <f>IV216*Prices!$B$15</f>
        <v>0</v>
      </c>
      <c r="JQ216" s="80">
        <f t="shared" si="260"/>
        <v>346.32499999999999</v>
      </c>
      <c r="JR216" s="80">
        <f>IV216*Prices!$B$16</f>
        <v>0</v>
      </c>
      <c r="JS216" s="80">
        <f t="shared" si="261"/>
        <v>346.32499999999999</v>
      </c>
      <c r="JT216" s="80">
        <f>IV216*Prices!$B$17</f>
        <v>0</v>
      </c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 s="197">
        <v>0</v>
      </c>
      <c r="LB216" s="200">
        <v>0</v>
      </c>
      <c r="LC216" s="82">
        <f>(44+(cabinets_db!IR216*2-2))*0.58</f>
        <v>24.36</v>
      </c>
      <c r="LD216" s="82">
        <f>(44+(cabinets_db!IR216*2-2))*0.77</f>
        <v>32.340000000000003</v>
      </c>
      <c r="LE216" s="82">
        <f>3*(cabinets_db!IR216*22/144)</f>
        <v>0</v>
      </c>
      <c r="LF216" s="82">
        <f t="shared" si="262"/>
        <v>24.36</v>
      </c>
      <c r="LG216" s="80">
        <f t="shared" si="263"/>
        <v>32.340000000000003</v>
      </c>
      <c r="LH216" s="234">
        <f t="shared" si="264"/>
        <v>0</v>
      </c>
      <c r="LI216" s="73"/>
      <c r="LJ216" s="128"/>
      <c r="LK216" s="129">
        <v>21.5</v>
      </c>
      <c r="LL216" s="73">
        <v>33</v>
      </c>
      <c r="LM216" s="73">
        <f t="shared" si="297"/>
        <v>2.75</v>
      </c>
      <c r="LN216" s="130"/>
      <c r="LP216" s="75">
        <v>4</v>
      </c>
      <c r="LQ216" s="76">
        <v>228</v>
      </c>
      <c r="LR216" s="75">
        <v>21.5</v>
      </c>
      <c r="LS216" s="77">
        <f>(LR216*1.2)*(Prices!$B$5/32)</f>
        <v>32.25</v>
      </c>
      <c r="LT216" s="82">
        <f>(LR216*1.3)*(Prices!$C$4/32)</f>
        <v>55.9</v>
      </c>
      <c r="LU216" s="82">
        <f>(LO216*Prices!$B$2)+(LP216*Prices!$B$3)</f>
        <v>16.2</v>
      </c>
      <c r="LV216" s="79">
        <f>LN216*Prices!$B$9</f>
        <v>0</v>
      </c>
      <c r="LW216" s="80">
        <f t="shared" si="267"/>
        <v>332.35</v>
      </c>
      <c r="LX216" s="80">
        <f>LN216*Prices!$B$10</f>
        <v>0</v>
      </c>
      <c r="LY216" s="80">
        <f t="shared" si="268"/>
        <v>332.35</v>
      </c>
      <c r="LZ216" s="80">
        <f>LN216*Prices!$B$11</f>
        <v>0</v>
      </c>
      <c r="MA216" s="80">
        <f t="shared" si="269"/>
        <v>332.35</v>
      </c>
      <c r="MB216" s="80">
        <f>LN216*Prices!$B$12</f>
        <v>0</v>
      </c>
      <c r="MC216" s="80">
        <f t="shared" si="270"/>
        <v>332.35</v>
      </c>
      <c r="MD216" s="80">
        <f>LN216*Prices!$B$13</f>
        <v>0</v>
      </c>
      <c r="ME216" s="80">
        <f t="shared" si="271"/>
        <v>332.35</v>
      </c>
      <c r="MF216" s="80">
        <f>LN216*Prices!$B$14</f>
        <v>0</v>
      </c>
      <c r="MG216" s="80">
        <f t="shared" si="272"/>
        <v>332.35</v>
      </c>
      <c r="MH216" s="80">
        <f>LN216*Prices!$B$15</f>
        <v>0</v>
      </c>
      <c r="MI216" s="80">
        <f t="shared" si="273"/>
        <v>332.35</v>
      </c>
      <c r="MJ216" s="80">
        <f>LN216*Prices!$B$16</f>
        <v>0</v>
      </c>
      <c r="MK216" s="80">
        <f t="shared" si="274"/>
        <v>332.35</v>
      </c>
      <c r="ML216" s="80">
        <f>LN216*Prices!$B$17</f>
        <v>0</v>
      </c>
      <c r="MM216" s="80"/>
      <c r="MN216" s="80"/>
      <c r="MO216" s="80"/>
      <c r="MP216" s="80"/>
      <c r="MQ216" s="80"/>
      <c r="MR216" s="80"/>
      <c r="MS216" s="80"/>
      <c r="MT216" s="80"/>
      <c r="MU216" s="80"/>
      <c r="MV216" s="80"/>
      <c r="MW216" s="80"/>
      <c r="MX216" s="80"/>
      <c r="MY216" s="80"/>
      <c r="MZ216" s="80"/>
      <c r="NA216" s="80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</row>
    <row r="217" spans="1:449" ht="18" customHeight="1" thickBot="1" x14ac:dyDescent="0.3">
      <c r="A217" s="330" t="s">
        <v>329</v>
      </c>
      <c r="B217" s="324" t="s">
        <v>268</v>
      </c>
      <c r="C217" s="325" t="str">
        <f t="shared" si="275"/>
        <v>Wall &amp; Tall Cab: 2 Metal Doors 36"H (Doors 37 1/2") (34" to 36" )</v>
      </c>
      <c r="D217" s="177" t="s">
        <v>327</v>
      </c>
      <c r="E217" s="328" t="s">
        <v>293</v>
      </c>
      <c r="F217" s="331" t="s">
        <v>329</v>
      </c>
      <c r="G217" s="320">
        <f>ROUND(cabinets_db!FD217/Prices!$B$27,0)</f>
        <v>842</v>
      </c>
      <c r="H217" s="136">
        <f t="shared" si="276"/>
        <v>842</v>
      </c>
      <c r="I217" s="135">
        <f>ROUND(cabinets_db!FF217/Prices!$B$27,0)</f>
        <v>842</v>
      </c>
      <c r="J217" s="136">
        <f t="shared" si="168"/>
        <v>842</v>
      </c>
      <c r="K217" s="135">
        <f>ROUND(cabinets_db!FH217/Prices!$B$27,0)</f>
        <v>842</v>
      </c>
      <c r="L217" s="136">
        <f t="shared" si="169"/>
        <v>842</v>
      </c>
      <c r="M217" s="135">
        <f>ROUND(cabinets_db!FJ217/Prices!$B$27,0)</f>
        <v>842</v>
      </c>
      <c r="N217" s="136">
        <f t="shared" si="170"/>
        <v>842</v>
      </c>
      <c r="O217" s="135">
        <f>ROUND(cabinets_db!FL217/Prices!$B$27,0)</f>
        <v>842</v>
      </c>
      <c r="P217" s="136">
        <f t="shared" si="171"/>
        <v>842</v>
      </c>
      <c r="Q217" s="135">
        <f>ROUND(cabinets_db!FN217/Prices!$B$27,0)</f>
        <v>842</v>
      </c>
      <c r="R217" s="136">
        <f t="shared" si="172"/>
        <v>842</v>
      </c>
      <c r="S217" s="135">
        <f>ROUND(cabinets_db!FP217/Prices!$B$27,0)</f>
        <v>842</v>
      </c>
      <c r="T217" s="136">
        <f t="shared" si="173"/>
        <v>842</v>
      </c>
      <c r="U217" s="135">
        <f>ROUND(cabinets_db!FR217/Prices!$B$27,0)</f>
        <v>842</v>
      </c>
      <c r="V217" s="136">
        <f t="shared" si="174"/>
        <v>842</v>
      </c>
      <c r="W217" s="137"/>
      <c r="X217" s="137"/>
      <c r="Y217" s="137"/>
      <c r="Z217" s="137"/>
      <c r="AA217" s="137"/>
      <c r="AB217" s="136">
        <f>ROUND(cabinets_db!HD217/Prices!$B$27,0)</f>
        <v>806</v>
      </c>
      <c r="AC217" s="136">
        <f t="shared" si="175"/>
        <v>806</v>
      </c>
      <c r="AD217" s="136">
        <f>ROUND(cabinets_db!HF217/Prices!$B$27,0)</f>
        <v>806</v>
      </c>
      <c r="AE217" s="136">
        <f t="shared" si="176"/>
        <v>806</v>
      </c>
      <c r="AF217" s="136">
        <f>ROUND(cabinets_db!HH217/Prices!$B$27,0)</f>
        <v>806</v>
      </c>
      <c r="AG217" s="136">
        <f t="shared" si="177"/>
        <v>806</v>
      </c>
      <c r="AH217" s="136">
        <f>ROUND(cabinets_db!HJ217/Prices!$B$27,0)</f>
        <v>806</v>
      </c>
      <c r="AI217" s="136">
        <f t="shared" si="178"/>
        <v>806</v>
      </c>
      <c r="AJ217" s="136">
        <f>ROUND(cabinets_db!HL217/Prices!$B$27,0)</f>
        <v>806</v>
      </c>
      <c r="AK217" s="136">
        <f t="shared" si="179"/>
        <v>806</v>
      </c>
      <c r="AL217" s="136">
        <f>ROUND(cabinets_db!HN217/Prices!$B$27,0)</f>
        <v>806</v>
      </c>
      <c r="AM217" s="136">
        <f t="shared" si="180"/>
        <v>806</v>
      </c>
      <c r="AN217" s="136">
        <f>ROUND(cabinets_db!HP217/Prices!$B$27,0)</f>
        <v>806</v>
      </c>
      <c r="AO217" s="136">
        <f t="shared" si="181"/>
        <v>806</v>
      </c>
      <c r="AP217" s="136">
        <f>ROUND(cabinets_db!HR217/Prices!$B$27,0)</f>
        <v>806</v>
      </c>
      <c r="AQ217" s="138">
        <f t="shared" si="182"/>
        <v>806</v>
      </c>
      <c r="AW217" s="136">
        <f t="shared" si="183"/>
        <v>806</v>
      </c>
      <c r="AX217" s="136">
        <f t="shared" si="184"/>
        <v>806</v>
      </c>
      <c r="AY217" s="136">
        <f t="shared" si="185"/>
        <v>806</v>
      </c>
      <c r="AZ217" s="136">
        <f t="shared" si="186"/>
        <v>806</v>
      </c>
      <c r="BA217" s="136">
        <f t="shared" si="187"/>
        <v>806</v>
      </c>
      <c r="BB217" s="136">
        <f t="shared" si="188"/>
        <v>806</v>
      </c>
      <c r="BC217" s="136">
        <f t="shared" si="189"/>
        <v>806</v>
      </c>
      <c r="BD217" s="136">
        <f t="shared" si="190"/>
        <v>806</v>
      </c>
      <c r="BE217" s="136">
        <f t="shared" si="191"/>
        <v>806</v>
      </c>
      <c r="BF217" s="136">
        <f t="shared" si="192"/>
        <v>806</v>
      </c>
      <c r="BG217" s="136">
        <f t="shared" si="193"/>
        <v>806</v>
      </c>
      <c r="BH217" s="136">
        <f t="shared" si="194"/>
        <v>806</v>
      </c>
      <c r="BI217" s="136">
        <f t="shared" si="195"/>
        <v>806</v>
      </c>
      <c r="BJ217" s="136">
        <f t="shared" si="196"/>
        <v>806</v>
      </c>
      <c r="BK217" s="136">
        <f t="shared" si="197"/>
        <v>806</v>
      </c>
      <c r="BL217" s="138">
        <f t="shared" si="198"/>
        <v>806</v>
      </c>
      <c r="BU217" s="135">
        <f>ROUND(cabinets_db!JE217/Prices!$B$27,0)</f>
        <v>842</v>
      </c>
      <c r="BV217" s="136">
        <f t="shared" si="277"/>
        <v>842</v>
      </c>
      <c r="BW217" s="135">
        <f>ROUND(cabinets_db!JG217/Prices!$B$27,0)</f>
        <v>842</v>
      </c>
      <c r="BX217" s="136">
        <f t="shared" si="199"/>
        <v>842</v>
      </c>
      <c r="BY217" s="135">
        <f>ROUND(cabinets_db!JI217/Prices!$B$27,0)</f>
        <v>842</v>
      </c>
      <c r="BZ217" s="136">
        <f t="shared" si="200"/>
        <v>842</v>
      </c>
      <c r="CA217" s="135">
        <f>ROUND(cabinets_db!JK217/Prices!$B$27,0)</f>
        <v>842</v>
      </c>
      <c r="CB217" s="136">
        <f t="shared" si="201"/>
        <v>842</v>
      </c>
      <c r="CC217" s="135">
        <f>ROUND(cabinets_db!JM217/Prices!$B$27,0)</f>
        <v>842</v>
      </c>
      <c r="CD217" s="136">
        <f t="shared" si="202"/>
        <v>842</v>
      </c>
      <c r="CE217" s="135">
        <f>ROUND(cabinets_db!JO217/Prices!$B$27,0)</f>
        <v>842</v>
      </c>
      <c r="CF217" s="136">
        <f t="shared" si="203"/>
        <v>842</v>
      </c>
      <c r="CG217" s="135">
        <f>ROUND(cabinets_db!JQ217/Prices!$B$27,0)</f>
        <v>842</v>
      </c>
      <c r="CH217" s="136">
        <f t="shared" si="204"/>
        <v>842</v>
      </c>
      <c r="CI217" s="135">
        <f>ROUND(cabinets_db!JS217/Prices!$B$27,0)</f>
        <v>842</v>
      </c>
      <c r="CJ217" s="136">
        <f t="shared" si="205"/>
        <v>842</v>
      </c>
      <c r="CK217" s="137"/>
      <c r="CL217" s="137"/>
      <c r="CM217" s="137"/>
      <c r="CN217" s="137"/>
      <c r="CO217" s="137"/>
      <c r="CP217" s="136">
        <f>ROUND(cabinets_db!LW217/Prices!$B$27,0)</f>
        <v>806</v>
      </c>
      <c r="CQ217" s="136">
        <f t="shared" si="278"/>
        <v>806</v>
      </c>
      <c r="CR217" s="136">
        <f>ROUND(cabinets_db!LY217/Prices!$B$27,0)</f>
        <v>806</v>
      </c>
      <c r="CS217" s="136">
        <f t="shared" si="206"/>
        <v>806</v>
      </c>
      <c r="CT217" s="136">
        <f>ROUND(cabinets_db!MA217/Prices!$B$27,0)</f>
        <v>806</v>
      </c>
      <c r="CU217" s="136">
        <f t="shared" si="207"/>
        <v>806</v>
      </c>
      <c r="CV217" s="136">
        <f>ROUND(cabinets_db!MC217/Prices!$B$27,0)</f>
        <v>806</v>
      </c>
      <c r="CW217" s="136">
        <f t="shared" si="208"/>
        <v>806</v>
      </c>
      <c r="CX217" s="136">
        <f>ROUND(cabinets_db!ME217/Prices!$B$27,0)</f>
        <v>806</v>
      </c>
      <c r="CY217" s="136">
        <f t="shared" si="209"/>
        <v>806</v>
      </c>
      <c r="CZ217" s="136">
        <f>ROUND(cabinets_db!MG217/Prices!$B$27,0)</f>
        <v>806</v>
      </c>
      <c r="DA217" s="136">
        <f t="shared" si="210"/>
        <v>806</v>
      </c>
      <c r="DB217" s="136">
        <f>ROUND(cabinets_db!MI217/Prices!$B$27,0)</f>
        <v>806</v>
      </c>
      <c r="DC217" s="136">
        <f t="shared" si="211"/>
        <v>806</v>
      </c>
      <c r="DD217" s="136">
        <f>ROUND(cabinets_db!MK217/Prices!$B$27,0)</f>
        <v>806</v>
      </c>
      <c r="DE217" s="138">
        <f t="shared" si="212"/>
        <v>806</v>
      </c>
      <c r="DK217" s="136">
        <f t="shared" si="213"/>
        <v>806</v>
      </c>
      <c r="DL217" s="136">
        <f t="shared" si="214"/>
        <v>806</v>
      </c>
      <c r="DM217" s="136">
        <f t="shared" si="215"/>
        <v>806</v>
      </c>
      <c r="DN217" s="136">
        <f t="shared" si="216"/>
        <v>806</v>
      </c>
      <c r="DO217" s="136">
        <f t="shared" si="217"/>
        <v>806</v>
      </c>
      <c r="DP217" s="136">
        <f t="shared" si="218"/>
        <v>806</v>
      </c>
      <c r="DQ217" s="136">
        <f t="shared" si="219"/>
        <v>806</v>
      </c>
      <c r="DR217" s="136">
        <f t="shared" si="220"/>
        <v>806</v>
      </c>
      <c r="DS217" s="136">
        <f t="shared" si="221"/>
        <v>806</v>
      </c>
      <c r="DT217" s="136">
        <f t="shared" si="222"/>
        <v>806</v>
      </c>
      <c r="DU217" s="136">
        <f t="shared" si="223"/>
        <v>806</v>
      </c>
      <c r="DV217" s="136">
        <f t="shared" si="224"/>
        <v>806</v>
      </c>
      <c r="DW217" s="136">
        <f t="shared" si="225"/>
        <v>806</v>
      </c>
      <c r="DX217" s="136">
        <f t="shared" si="226"/>
        <v>806</v>
      </c>
      <c r="DY217" s="136">
        <f t="shared" si="227"/>
        <v>806</v>
      </c>
      <c r="DZ217" s="138">
        <f t="shared" si="228"/>
        <v>806</v>
      </c>
      <c r="EP217" s="73"/>
      <c r="EQ217" s="128"/>
      <c r="ER217" s="129">
        <v>23</v>
      </c>
      <c r="ES217" s="73">
        <v>36</v>
      </c>
      <c r="ET217" s="73">
        <f t="shared" si="294"/>
        <v>3</v>
      </c>
      <c r="EU217" s="130"/>
      <c r="EV217" s="55"/>
      <c r="EW217" s="75">
        <v>4</v>
      </c>
      <c r="EX217" s="76">
        <v>228</v>
      </c>
      <c r="EY217" s="75">
        <v>23</v>
      </c>
      <c r="EZ217" s="77">
        <f>(EY217*1.2)*(Prices!$B$5/32)</f>
        <v>34.5</v>
      </c>
      <c r="FA217" s="82">
        <f>(EY217*1.3)*(Prices!$B$4/32)</f>
        <v>74.75</v>
      </c>
      <c r="FB217" s="82">
        <f>(EV217*Prices!$B$2)+(EW217*Prices!$B$3)</f>
        <v>16.2</v>
      </c>
      <c r="FC217" s="79">
        <f>EU217*Prices!$B$9</f>
        <v>0</v>
      </c>
      <c r="FD217" s="80">
        <f t="shared" si="232"/>
        <v>353.45</v>
      </c>
      <c r="FE217" s="80">
        <f>EU217*Prices!$B$10</f>
        <v>0</v>
      </c>
      <c r="FF217" s="80">
        <f t="shared" si="233"/>
        <v>353.45</v>
      </c>
      <c r="FG217" s="80">
        <f>EU217*Prices!$B$11</f>
        <v>0</v>
      </c>
      <c r="FH217" s="80">
        <f t="shared" si="234"/>
        <v>353.45</v>
      </c>
      <c r="FI217" s="80">
        <f>EU217*Prices!$B$12</f>
        <v>0</v>
      </c>
      <c r="FJ217" s="80">
        <f t="shared" si="235"/>
        <v>353.45</v>
      </c>
      <c r="FK217" s="80">
        <f>EU217*Prices!$B$13</f>
        <v>0</v>
      </c>
      <c r="FL217" s="80">
        <f t="shared" si="236"/>
        <v>353.45</v>
      </c>
      <c r="FM217" s="80">
        <f>EU217*Prices!$B$14</f>
        <v>0</v>
      </c>
      <c r="FN217" s="80">
        <f t="shared" si="237"/>
        <v>353.45</v>
      </c>
      <c r="FO217" s="80">
        <f>EU217*Prices!$B$15</f>
        <v>0</v>
      </c>
      <c r="FP217" s="80">
        <f t="shared" si="238"/>
        <v>353.45</v>
      </c>
      <c r="FQ217" s="80">
        <f>EU217*Prices!$B$16</f>
        <v>0</v>
      </c>
      <c r="FR217" s="80">
        <f t="shared" si="239"/>
        <v>353.45</v>
      </c>
      <c r="FS217" s="80">
        <f>EU217*Prices!$B$17</f>
        <v>0</v>
      </c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/>
      <c r="GJ217"/>
      <c r="GK217"/>
      <c r="GL217"/>
      <c r="GM217"/>
      <c r="GN217"/>
      <c r="GO217"/>
      <c r="GP217" s="73"/>
      <c r="GQ217" s="128"/>
      <c r="GR217" s="129">
        <v>23</v>
      </c>
      <c r="GS217" s="73">
        <v>36</v>
      </c>
      <c r="GT217" s="73">
        <f t="shared" si="295"/>
        <v>3</v>
      </c>
      <c r="GU217" s="130"/>
      <c r="GW217" s="75">
        <v>4</v>
      </c>
      <c r="GX217" s="76">
        <v>228</v>
      </c>
      <c r="GY217" s="75">
        <v>23</v>
      </c>
      <c r="GZ217" s="77">
        <f>(GY217*1.2)*(Prices!$B$5/32)</f>
        <v>34.5</v>
      </c>
      <c r="HA217" s="82">
        <f>(GY217*1.3)*(Prices!$C$4/32)</f>
        <v>59.800000000000004</v>
      </c>
      <c r="HB217" s="82">
        <f>(GV217*Prices!$B$2)+(GW217*Prices!$B$3)</f>
        <v>16.2</v>
      </c>
      <c r="HC217" s="79">
        <f>GU217*Prices!$B$9</f>
        <v>0</v>
      </c>
      <c r="HD217" s="80">
        <f t="shared" si="243"/>
        <v>338.5</v>
      </c>
      <c r="HE217" s="80">
        <f>GU217*Prices!$B$10</f>
        <v>0</v>
      </c>
      <c r="HF217" s="80">
        <f t="shared" si="244"/>
        <v>338.5</v>
      </c>
      <c r="HG217" s="80">
        <f>GU217*Prices!$B$11</f>
        <v>0</v>
      </c>
      <c r="HH217" s="80">
        <f t="shared" si="245"/>
        <v>338.5</v>
      </c>
      <c r="HI217" s="80">
        <f>GU217*Prices!$B$12</f>
        <v>0</v>
      </c>
      <c r="HJ217" s="80">
        <f t="shared" si="246"/>
        <v>338.5</v>
      </c>
      <c r="HK217" s="80">
        <f>GU217*Prices!$B$13</f>
        <v>0</v>
      </c>
      <c r="HL217" s="80">
        <f t="shared" si="247"/>
        <v>338.5</v>
      </c>
      <c r="HM217" s="80">
        <f>GU217*Prices!$B$14</f>
        <v>0</v>
      </c>
      <c r="HN217" s="80">
        <f t="shared" si="248"/>
        <v>338.5</v>
      </c>
      <c r="HO217" s="80">
        <f>GU217*Prices!$B$15</f>
        <v>0</v>
      </c>
      <c r="HP217" s="80">
        <f t="shared" si="249"/>
        <v>338.5</v>
      </c>
      <c r="HQ217" s="80">
        <f>GU217*Prices!$B$16</f>
        <v>0</v>
      </c>
      <c r="HR217" s="80">
        <f t="shared" si="250"/>
        <v>338.5</v>
      </c>
      <c r="HS217" s="80">
        <f>GU217*Prices!$B$17</f>
        <v>0</v>
      </c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/>
      <c r="IJ217"/>
      <c r="IK217"/>
      <c r="IL217"/>
      <c r="IM217"/>
      <c r="IN217"/>
      <c r="IO217"/>
      <c r="IP217"/>
      <c r="IQ217" s="73"/>
      <c r="IR217" s="128"/>
      <c r="IS217" s="129">
        <v>23</v>
      </c>
      <c r="IT217" s="73">
        <v>36</v>
      </c>
      <c r="IU217" s="73">
        <f t="shared" si="296"/>
        <v>3</v>
      </c>
      <c r="IV217" s="130"/>
      <c r="IX217" s="75">
        <v>4</v>
      </c>
      <c r="IY217" s="76">
        <v>228</v>
      </c>
      <c r="IZ217" s="75">
        <v>23</v>
      </c>
      <c r="JA217" s="77">
        <f>(IZ217*1.2)*(Prices!$B$5/32)</f>
        <v>34.5</v>
      </c>
      <c r="JB217" s="82">
        <f>(IZ217*1.3)*(Prices!$B$4/32)</f>
        <v>74.75</v>
      </c>
      <c r="JC217" s="82">
        <f>(IW217*Prices!$B$2)+(IX217*Prices!$B$3)</f>
        <v>16.2</v>
      </c>
      <c r="JD217" s="79">
        <f>IV217*Prices!$B$9</f>
        <v>0</v>
      </c>
      <c r="JE217" s="80">
        <f t="shared" si="254"/>
        <v>353.45</v>
      </c>
      <c r="JF217" s="80">
        <f>IV217*Prices!$B$10</f>
        <v>0</v>
      </c>
      <c r="JG217" s="80">
        <f t="shared" si="255"/>
        <v>353.45</v>
      </c>
      <c r="JH217" s="80">
        <f>IV217*Prices!$B$11</f>
        <v>0</v>
      </c>
      <c r="JI217" s="80">
        <f t="shared" si="256"/>
        <v>353.45</v>
      </c>
      <c r="JJ217" s="80">
        <f>IV217*Prices!$B$12</f>
        <v>0</v>
      </c>
      <c r="JK217" s="80">
        <f t="shared" si="257"/>
        <v>353.45</v>
      </c>
      <c r="JL217" s="80">
        <f>IV217*Prices!$B$13</f>
        <v>0</v>
      </c>
      <c r="JM217" s="80">
        <f t="shared" si="258"/>
        <v>353.45</v>
      </c>
      <c r="JN217" s="80">
        <f>IV217*Prices!$B$14</f>
        <v>0</v>
      </c>
      <c r="JO217" s="80">
        <f t="shared" si="259"/>
        <v>353.45</v>
      </c>
      <c r="JP217" s="80">
        <f>IV217*Prices!$B$15</f>
        <v>0</v>
      </c>
      <c r="JQ217" s="80">
        <f t="shared" si="260"/>
        <v>353.45</v>
      </c>
      <c r="JR217" s="80">
        <f>IV217*Prices!$B$16</f>
        <v>0</v>
      </c>
      <c r="JS217" s="80">
        <f t="shared" si="261"/>
        <v>353.45</v>
      </c>
      <c r="JT217" s="80">
        <f>IV217*Prices!$B$17</f>
        <v>0</v>
      </c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 s="197">
        <v>0</v>
      </c>
      <c r="LB217" s="200">
        <v>0</v>
      </c>
      <c r="LC217" s="82">
        <f>(44+(cabinets_db!IR217*2-2))*0.58</f>
        <v>24.36</v>
      </c>
      <c r="LD217" s="82">
        <f>(44+(cabinets_db!IR217*2-2))*0.77</f>
        <v>32.340000000000003</v>
      </c>
      <c r="LE217" s="82">
        <f>3*(cabinets_db!IR217*22/144)</f>
        <v>0</v>
      </c>
      <c r="LF217" s="82">
        <f t="shared" si="262"/>
        <v>24.36</v>
      </c>
      <c r="LG217" s="80">
        <f t="shared" si="263"/>
        <v>32.340000000000003</v>
      </c>
      <c r="LH217" s="234">
        <f t="shared" si="264"/>
        <v>0</v>
      </c>
      <c r="LI217" s="73"/>
      <c r="LJ217" s="128"/>
      <c r="LK217" s="129">
        <v>23</v>
      </c>
      <c r="LL217" s="73">
        <v>36</v>
      </c>
      <c r="LM217" s="73">
        <f t="shared" si="297"/>
        <v>3</v>
      </c>
      <c r="LN217" s="130"/>
      <c r="LP217" s="75">
        <v>4</v>
      </c>
      <c r="LQ217" s="76">
        <v>228</v>
      </c>
      <c r="LR217" s="75">
        <v>23</v>
      </c>
      <c r="LS217" s="77">
        <f>(LR217*1.2)*(Prices!$B$5/32)</f>
        <v>34.5</v>
      </c>
      <c r="LT217" s="82">
        <f>(LR217*1.3)*(Prices!$C$4/32)</f>
        <v>59.800000000000004</v>
      </c>
      <c r="LU217" s="82">
        <f>(LO217*Prices!$B$2)+(LP217*Prices!$B$3)</f>
        <v>16.2</v>
      </c>
      <c r="LV217" s="79">
        <f>LN217*Prices!$B$9</f>
        <v>0</v>
      </c>
      <c r="LW217" s="80">
        <f t="shared" si="267"/>
        <v>338.5</v>
      </c>
      <c r="LX217" s="80">
        <f>LN217*Prices!$B$10</f>
        <v>0</v>
      </c>
      <c r="LY217" s="80">
        <f t="shared" si="268"/>
        <v>338.5</v>
      </c>
      <c r="LZ217" s="80">
        <f>LN217*Prices!$B$11</f>
        <v>0</v>
      </c>
      <c r="MA217" s="80">
        <f t="shared" si="269"/>
        <v>338.5</v>
      </c>
      <c r="MB217" s="80">
        <f>LN217*Prices!$B$12</f>
        <v>0</v>
      </c>
      <c r="MC217" s="80">
        <f t="shared" si="270"/>
        <v>338.5</v>
      </c>
      <c r="MD217" s="80">
        <f>LN217*Prices!$B$13</f>
        <v>0</v>
      </c>
      <c r="ME217" s="80">
        <f t="shared" si="271"/>
        <v>338.5</v>
      </c>
      <c r="MF217" s="80">
        <f>LN217*Prices!$B$14</f>
        <v>0</v>
      </c>
      <c r="MG217" s="80">
        <f t="shared" si="272"/>
        <v>338.5</v>
      </c>
      <c r="MH217" s="80">
        <f>LN217*Prices!$B$15</f>
        <v>0</v>
      </c>
      <c r="MI217" s="80">
        <f t="shared" si="273"/>
        <v>338.5</v>
      </c>
      <c r="MJ217" s="80">
        <f>LN217*Prices!$B$16</f>
        <v>0</v>
      </c>
      <c r="MK217" s="80">
        <f t="shared" si="274"/>
        <v>338.5</v>
      </c>
      <c r="ML217" s="80">
        <f>LN217*Prices!$B$17</f>
        <v>0</v>
      </c>
      <c r="MM217" s="80"/>
      <c r="MN217" s="80"/>
      <c r="MO217" s="80"/>
      <c r="MP217" s="80"/>
      <c r="MQ217" s="80"/>
      <c r="MR217" s="80"/>
      <c r="MS217" s="80"/>
      <c r="MT217" s="80"/>
      <c r="MU217" s="80"/>
      <c r="MV217" s="80"/>
      <c r="MW217" s="80"/>
      <c r="MX217" s="80"/>
      <c r="MY217" s="80"/>
      <c r="MZ217" s="80"/>
      <c r="NA217" s="80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</row>
    <row r="218" spans="1:449" ht="18" customHeight="1" thickBot="1" x14ac:dyDescent="0.3">
      <c r="A218" s="345"/>
      <c r="B218" s="346"/>
      <c r="C218" s="347"/>
      <c r="D218" s="279"/>
      <c r="E218" s="366"/>
      <c r="F218" s="349"/>
      <c r="G218" s="320"/>
      <c r="H218" s="136"/>
      <c r="I218" s="135"/>
      <c r="J218" s="136"/>
      <c r="K218" s="135"/>
      <c r="L218" s="136"/>
      <c r="M218" s="135"/>
      <c r="N218" s="136"/>
      <c r="O218" s="135"/>
      <c r="P218" s="136"/>
      <c r="Q218" s="135"/>
      <c r="R218" s="136"/>
      <c r="S218" s="135"/>
      <c r="T218" s="136"/>
      <c r="U218" s="135"/>
      <c r="V218" s="136"/>
      <c r="W218" s="137"/>
      <c r="X218" s="137"/>
      <c r="Y218" s="137"/>
      <c r="Z218" s="137"/>
      <c r="AA218" s="137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8"/>
      <c r="AW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8"/>
      <c r="BU218" s="135"/>
      <c r="BV218" s="136"/>
      <c r="BW218" s="135"/>
      <c r="BX218" s="136"/>
      <c r="BY218" s="135"/>
      <c r="BZ218" s="136"/>
      <c r="CA218" s="135"/>
      <c r="CB218" s="136"/>
      <c r="CC218" s="135"/>
      <c r="CD218" s="136"/>
      <c r="CE218" s="135"/>
      <c r="CF218" s="136"/>
      <c r="CG218" s="135"/>
      <c r="CH218" s="136"/>
      <c r="CI218" s="135"/>
      <c r="CJ218" s="136"/>
      <c r="CK218" s="137"/>
      <c r="CL218" s="137"/>
      <c r="CM218" s="137"/>
      <c r="CN218" s="137"/>
      <c r="CO218" s="137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8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8"/>
      <c r="EP218" s="73"/>
      <c r="EQ218" s="128"/>
      <c r="ER218" s="129"/>
      <c r="ES218" s="73"/>
      <c r="ET218" s="73"/>
      <c r="EU218" s="130"/>
      <c r="EV218" s="55"/>
      <c r="EZ218" s="77"/>
      <c r="FC218" s="79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/>
      <c r="GJ218"/>
      <c r="GK218"/>
      <c r="GL218"/>
      <c r="GM218"/>
      <c r="GN218"/>
      <c r="GO218"/>
      <c r="GP218" s="73"/>
      <c r="GQ218" s="128"/>
      <c r="GR218" s="129"/>
      <c r="GS218" s="73"/>
      <c r="GT218" s="73"/>
      <c r="GU218" s="130"/>
      <c r="GW218" s="75"/>
      <c r="GX218" s="76"/>
      <c r="GZ218" s="77"/>
      <c r="HA218" s="82"/>
      <c r="HB218" s="82"/>
      <c r="HC218" s="79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/>
      <c r="IJ218"/>
      <c r="IK218"/>
      <c r="IL218"/>
      <c r="IM218"/>
      <c r="IN218"/>
      <c r="IO218"/>
      <c r="IP218"/>
      <c r="IQ218" s="73"/>
      <c r="IR218" s="128"/>
      <c r="IS218" s="129"/>
      <c r="IT218" s="73"/>
      <c r="IU218" s="73"/>
      <c r="IV218" s="130"/>
      <c r="IX218" s="75"/>
      <c r="IY218" s="76"/>
      <c r="IZ218" s="75"/>
      <c r="JA218" s="77"/>
      <c r="JB218" s="82"/>
      <c r="JC218" s="82"/>
      <c r="JD218" s="79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F218" s="82"/>
      <c r="LG218" s="80"/>
      <c r="LH218" s="234"/>
      <c r="LI218" s="73"/>
      <c r="LJ218" s="128"/>
      <c r="LK218" s="129"/>
      <c r="LL218" s="73"/>
      <c r="LM218" s="73"/>
      <c r="LN218" s="130"/>
      <c r="LP218" s="75"/>
      <c r="LQ218" s="76"/>
      <c r="LR218" s="75"/>
      <c r="LS218" s="77"/>
      <c r="LT218" s="82"/>
      <c r="LU218" s="82"/>
      <c r="LV218" s="79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  <c r="MG218" s="80"/>
      <c r="MH218" s="80"/>
      <c r="MI218" s="80"/>
      <c r="MJ218" s="80"/>
      <c r="MK218" s="80"/>
      <c r="ML218" s="80"/>
      <c r="MM218" s="80"/>
      <c r="MN218" s="80"/>
      <c r="MO218" s="80"/>
      <c r="MP218" s="80"/>
      <c r="MQ218" s="80"/>
      <c r="MR218" s="80"/>
      <c r="MS218" s="80"/>
      <c r="MT218" s="80"/>
      <c r="MU218" s="80"/>
      <c r="MV218" s="80"/>
      <c r="MW218" s="80"/>
      <c r="MX218" s="80"/>
      <c r="MY218" s="80"/>
      <c r="MZ218" s="80"/>
      <c r="NA218" s="80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</row>
    <row r="219" spans="1:449" ht="18" customHeight="1" x14ac:dyDescent="0.25">
      <c r="A219" s="118" t="s">
        <v>331</v>
      </c>
      <c r="B219" s="119" t="s">
        <v>268</v>
      </c>
      <c r="C219" s="120" t="str">
        <f t="shared" si="275"/>
        <v>Wall &amp; Tall Cab: 1 Glass Door 36"H (Door 37 1/2") (9" to 12")</v>
      </c>
      <c r="D219" s="121" t="s">
        <v>332</v>
      </c>
      <c r="E219" s="122" t="s">
        <v>95</v>
      </c>
      <c r="F219" s="321" t="s">
        <v>331</v>
      </c>
      <c r="G219" s="320" t="s">
        <v>296</v>
      </c>
      <c r="H219" s="135" t="str">
        <f t="shared" si="276"/>
        <v>n/a</v>
      </c>
      <c r="I219" s="135" t="s">
        <v>296</v>
      </c>
      <c r="J219" s="135" t="str">
        <f t="shared" si="168"/>
        <v>n/a</v>
      </c>
      <c r="K219" s="135" t="s">
        <v>296</v>
      </c>
      <c r="L219" s="135" t="str">
        <f t="shared" si="169"/>
        <v>n/a</v>
      </c>
      <c r="M219" s="135" t="s">
        <v>296</v>
      </c>
      <c r="N219" s="135" t="str">
        <f t="shared" si="170"/>
        <v>n/a</v>
      </c>
      <c r="O219" s="135" t="s">
        <v>296</v>
      </c>
      <c r="P219" s="135" t="str">
        <f t="shared" si="171"/>
        <v>n/a</v>
      </c>
      <c r="Q219" s="135" t="s">
        <v>296</v>
      </c>
      <c r="R219" s="135" t="str">
        <f t="shared" si="172"/>
        <v>n/a</v>
      </c>
      <c r="S219" s="135">
        <f>ROUND(cabinets_db!FP219/Prices!$B$27,0)</f>
        <v>356</v>
      </c>
      <c r="T219" s="136">
        <f t="shared" si="173"/>
        <v>356</v>
      </c>
      <c r="U219" s="135">
        <f>ROUND(cabinets_db!FR219/Prices!$B$27,0)</f>
        <v>406</v>
      </c>
      <c r="V219" s="136">
        <f t="shared" si="174"/>
        <v>406</v>
      </c>
      <c r="W219" s="137"/>
      <c r="X219" s="137"/>
      <c r="Y219" s="137"/>
      <c r="Z219" s="137"/>
      <c r="AA219" s="137"/>
      <c r="AB219" s="135" t="s">
        <v>296</v>
      </c>
      <c r="AC219" s="135" t="s">
        <v>296</v>
      </c>
      <c r="AD219" s="135" t="s">
        <v>296</v>
      </c>
      <c r="AE219" s="135" t="s">
        <v>296</v>
      </c>
      <c r="AF219" s="135" t="s">
        <v>296</v>
      </c>
      <c r="AG219" s="135" t="s">
        <v>296</v>
      </c>
      <c r="AH219" s="135" t="s">
        <v>296</v>
      </c>
      <c r="AI219" s="135" t="s">
        <v>296</v>
      </c>
      <c r="AJ219" s="135" t="s">
        <v>296</v>
      </c>
      <c r="AK219" s="135" t="s">
        <v>296</v>
      </c>
      <c r="AL219" s="135" t="s">
        <v>296</v>
      </c>
      <c r="AM219" s="135" t="s">
        <v>296</v>
      </c>
      <c r="AN219" s="136">
        <f>ROUND(cabinets_db!HP219/Prices!$B$27,0)</f>
        <v>340</v>
      </c>
      <c r="AO219" s="136">
        <f t="shared" si="181"/>
        <v>340</v>
      </c>
      <c r="AP219" s="136">
        <f>ROUND(cabinets_db!HR219/Prices!$B$27,0)</f>
        <v>390</v>
      </c>
      <c r="AQ219" s="138">
        <f t="shared" si="182"/>
        <v>390</v>
      </c>
      <c r="AW219" s="136" t="str">
        <f t="shared" si="183"/>
        <v>n/a</v>
      </c>
      <c r="AX219" s="136" t="str">
        <f t="shared" si="184"/>
        <v>n/a</v>
      </c>
      <c r="AY219" s="136" t="str">
        <f t="shared" si="185"/>
        <v>n/a</v>
      </c>
      <c r="AZ219" s="136" t="str">
        <f t="shared" si="186"/>
        <v>n/a</v>
      </c>
      <c r="BA219" s="136" t="str">
        <f t="shared" si="187"/>
        <v>n/a</v>
      </c>
      <c r="BB219" s="136" t="str">
        <f t="shared" si="188"/>
        <v>n/a</v>
      </c>
      <c r="BC219" s="136" t="str">
        <f t="shared" si="189"/>
        <v>n/a</v>
      </c>
      <c r="BD219" s="136" t="str">
        <f t="shared" si="190"/>
        <v>n/a</v>
      </c>
      <c r="BE219" s="136" t="str">
        <f t="shared" si="191"/>
        <v>n/a</v>
      </c>
      <c r="BF219" s="136" t="str">
        <f t="shared" si="192"/>
        <v>n/a</v>
      </c>
      <c r="BG219" s="136" t="str">
        <f t="shared" si="193"/>
        <v>n/a</v>
      </c>
      <c r="BH219" s="136" t="str">
        <f t="shared" si="194"/>
        <v>n/a</v>
      </c>
      <c r="BI219" s="136">
        <f t="shared" si="195"/>
        <v>340</v>
      </c>
      <c r="BJ219" s="136">
        <f t="shared" si="196"/>
        <v>340</v>
      </c>
      <c r="BK219" s="136">
        <f t="shared" si="197"/>
        <v>390</v>
      </c>
      <c r="BL219" s="138">
        <f t="shared" si="198"/>
        <v>390</v>
      </c>
      <c r="BU219" s="135" t="s">
        <v>296</v>
      </c>
      <c r="BV219" s="135" t="str">
        <f t="shared" si="277"/>
        <v>n/a</v>
      </c>
      <c r="BW219" s="135" t="s">
        <v>296</v>
      </c>
      <c r="BX219" s="135" t="str">
        <f t="shared" si="199"/>
        <v>n/a</v>
      </c>
      <c r="BY219" s="135" t="s">
        <v>296</v>
      </c>
      <c r="BZ219" s="135" t="str">
        <f t="shared" si="200"/>
        <v>n/a</v>
      </c>
      <c r="CA219" s="135" t="s">
        <v>296</v>
      </c>
      <c r="CB219" s="135" t="str">
        <f t="shared" si="201"/>
        <v>n/a</v>
      </c>
      <c r="CC219" s="135" t="s">
        <v>296</v>
      </c>
      <c r="CD219" s="135" t="str">
        <f t="shared" si="202"/>
        <v>n/a</v>
      </c>
      <c r="CE219" s="135" t="s">
        <v>296</v>
      </c>
      <c r="CF219" s="135" t="str">
        <f t="shared" si="203"/>
        <v>n/a</v>
      </c>
      <c r="CG219" s="135">
        <f>ROUND(cabinets_db!JQ219/Prices!$B$27,0)</f>
        <v>356</v>
      </c>
      <c r="CH219" s="136">
        <f t="shared" si="204"/>
        <v>356</v>
      </c>
      <c r="CI219" s="135">
        <f>ROUND(cabinets_db!JS219/Prices!$B$27,0)</f>
        <v>406</v>
      </c>
      <c r="CJ219" s="136">
        <f t="shared" si="205"/>
        <v>406</v>
      </c>
      <c r="CK219" s="137"/>
      <c r="CL219" s="137"/>
      <c r="CM219" s="137"/>
      <c r="CN219" s="137"/>
      <c r="CO219" s="137"/>
      <c r="CP219" s="135" t="s">
        <v>296</v>
      </c>
      <c r="CQ219" s="135" t="s">
        <v>296</v>
      </c>
      <c r="CR219" s="135" t="s">
        <v>296</v>
      </c>
      <c r="CS219" s="135" t="s">
        <v>296</v>
      </c>
      <c r="CT219" s="135" t="s">
        <v>296</v>
      </c>
      <c r="CU219" s="135" t="s">
        <v>296</v>
      </c>
      <c r="CV219" s="135" t="s">
        <v>296</v>
      </c>
      <c r="CW219" s="135" t="s">
        <v>296</v>
      </c>
      <c r="CX219" s="135" t="s">
        <v>296</v>
      </c>
      <c r="CY219" s="135" t="s">
        <v>296</v>
      </c>
      <c r="CZ219" s="135" t="s">
        <v>296</v>
      </c>
      <c r="DA219" s="135" t="s">
        <v>296</v>
      </c>
      <c r="DB219" s="136">
        <f>ROUND(cabinets_db!MI219/Prices!$B$27,0)</f>
        <v>340</v>
      </c>
      <c r="DC219" s="136">
        <f t="shared" si="211"/>
        <v>340</v>
      </c>
      <c r="DD219" s="136">
        <f>ROUND(cabinets_db!MK219/Prices!$B$27,0)</f>
        <v>390</v>
      </c>
      <c r="DE219" s="138">
        <f t="shared" si="212"/>
        <v>390</v>
      </c>
      <c r="DK219" s="136" t="str">
        <f t="shared" si="213"/>
        <v>n/a</v>
      </c>
      <c r="DL219" s="136" t="str">
        <f t="shared" si="214"/>
        <v>n/a</v>
      </c>
      <c r="DM219" s="136" t="str">
        <f t="shared" si="215"/>
        <v>n/a</v>
      </c>
      <c r="DN219" s="136" t="str">
        <f t="shared" si="216"/>
        <v>n/a</v>
      </c>
      <c r="DO219" s="136" t="str">
        <f t="shared" si="217"/>
        <v>n/a</v>
      </c>
      <c r="DP219" s="136" t="str">
        <f t="shared" si="218"/>
        <v>n/a</v>
      </c>
      <c r="DQ219" s="136" t="str">
        <f t="shared" si="219"/>
        <v>n/a</v>
      </c>
      <c r="DR219" s="136" t="str">
        <f t="shared" si="220"/>
        <v>n/a</v>
      </c>
      <c r="DS219" s="136" t="str">
        <f t="shared" si="221"/>
        <v>n/a</v>
      </c>
      <c r="DT219" s="136" t="str">
        <f t="shared" si="222"/>
        <v>n/a</v>
      </c>
      <c r="DU219" s="136" t="str">
        <f t="shared" si="223"/>
        <v>n/a</v>
      </c>
      <c r="DV219" s="136" t="str">
        <f t="shared" si="224"/>
        <v>n/a</v>
      </c>
      <c r="DW219" s="136">
        <f t="shared" si="225"/>
        <v>340</v>
      </c>
      <c r="DX219" s="136">
        <f t="shared" si="226"/>
        <v>340</v>
      </c>
      <c r="DY219" s="136">
        <f t="shared" si="227"/>
        <v>390</v>
      </c>
      <c r="DZ219" s="138">
        <f t="shared" si="228"/>
        <v>390</v>
      </c>
      <c r="EP219" s="73"/>
      <c r="EQ219" s="128"/>
      <c r="ER219" s="129">
        <v>10.5</v>
      </c>
      <c r="ES219" s="73">
        <v>12</v>
      </c>
      <c r="ET219" s="73">
        <f t="shared" si="294"/>
        <v>1</v>
      </c>
      <c r="EU219" s="130">
        <f t="shared" ref="EU219:EU229" si="298">ES219*36/144</f>
        <v>3</v>
      </c>
      <c r="EW219" s="75">
        <v>2</v>
      </c>
      <c r="EX219" s="76">
        <f t="shared" ref="EX219:EX229" si="299">EU219*13</f>
        <v>39</v>
      </c>
      <c r="EY219" s="75">
        <v>10.5</v>
      </c>
      <c r="EZ219" s="77">
        <f>(EY219*1.2)*(Prices!$B$5/32)</f>
        <v>15.75</v>
      </c>
      <c r="FA219" s="82">
        <f>(EY219*1.3)*(Prices!$B$4/32)</f>
        <v>34.125</v>
      </c>
      <c r="FB219" s="82">
        <f>(EV219*Prices!$B$2)+(EW219*Prices!$B$3)</f>
        <v>8.1</v>
      </c>
      <c r="FC219" s="79">
        <f>EU219*Prices!$B$9</f>
        <v>18</v>
      </c>
      <c r="FD219" s="80">
        <f t="shared" si="232"/>
        <v>114.97499999999999</v>
      </c>
      <c r="FE219" s="80">
        <f>EU219*Prices!$B$10</f>
        <v>27</v>
      </c>
      <c r="FF219" s="80">
        <f t="shared" si="233"/>
        <v>123.97499999999999</v>
      </c>
      <c r="FG219" s="80">
        <f>EU219*Prices!$B$11</f>
        <v>30</v>
      </c>
      <c r="FH219" s="80">
        <f t="shared" si="234"/>
        <v>126.97499999999999</v>
      </c>
      <c r="FI219" s="80">
        <f>EU219*Prices!$B$12</f>
        <v>36</v>
      </c>
      <c r="FJ219" s="80">
        <f t="shared" si="235"/>
        <v>132.97499999999999</v>
      </c>
      <c r="FK219" s="80">
        <f>EU219*Prices!$B$13</f>
        <v>39</v>
      </c>
      <c r="FL219" s="80">
        <f t="shared" si="236"/>
        <v>135.97499999999999</v>
      </c>
      <c r="FM219" s="80">
        <f>EU219*Prices!$B$14</f>
        <v>46.5</v>
      </c>
      <c r="FN219" s="80">
        <f t="shared" si="237"/>
        <v>143.47499999999999</v>
      </c>
      <c r="FO219" s="80">
        <f>EU219*Prices!$B$15</f>
        <v>52.5</v>
      </c>
      <c r="FP219" s="80">
        <f t="shared" si="238"/>
        <v>149.47499999999999</v>
      </c>
      <c r="FQ219" s="80">
        <f>EU219*Prices!$B$16</f>
        <v>73.5</v>
      </c>
      <c r="FR219" s="80">
        <f t="shared" si="239"/>
        <v>170.47499999999999</v>
      </c>
      <c r="FS219" s="80">
        <f>EU219*Prices!$B$17</f>
        <v>0</v>
      </c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/>
      <c r="GJ219"/>
      <c r="GK219"/>
      <c r="GL219"/>
      <c r="GM219"/>
      <c r="GN219"/>
      <c r="GO219"/>
      <c r="GP219" s="73"/>
      <c r="GQ219" s="128"/>
      <c r="GR219" s="129">
        <v>10.5</v>
      </c>
      <c r="GS219" s="73">
        <v>12</v>
      </c>
      <c r="GT219" s="73">
        <f t="shared" si="295"/>
        <v>1</v>
      </c>
      <c r="GU219" s="130">
        <f t="shared" ref="GU219:GU229" si="300">GS219*36/144</f>
        <v>3</v>
      </c>
      <c r="GV219" s="75"/>
      <c r="GW219" s="75">
        <v>2</v>
      </c>
      <c r="GX219" s="76">
        <f t="shared" ref="GX219:GX229" si="301">GU219*13</f>
        <v>39</v>
      </c>
      <c r="GY219" s="75">
        <v>10.5</v>
      </c>
      <c r="GZ219" s="77">
        <f>(GY219*1.2)*(Prices!$B$5/32)</f>
        <v>15.75</v>
      </c>
      <c r="HA219" s="82">
        <f>(GY219*1.3)*(Prices!$C$4/32)</f>
        <v>27.3</v>
      </c>
      <c r="HB219" s="82">
        <f>(GV219*Prices!$B$2)+(GW219*Prices!$B$3)</f>
        <v>8.1</v>
      </c>
      <c r="HC219" s="79">
        <f>GU219*Prices!$B$9</f>
        <v>18</v>
      </c>
      <c r="HD219" s="80">
        <f t="shared" si="243"/>
        <v>108.15</v>
      </c>
      <c r="HE219" s="80">
        <f>GU219*Prices!$B$10</f>
        <v>27</v>
      </c>
      <c r="HF219" s="80">
        <f t="shared" si="244"/>
        <v>117.15</v>
      </c>
      <c r="HG219" s="80">
        <f>GU219*Prices!$B$11</f>
        <v>30</v>
      </c>
      <c r="HH219" s="80">
        <f t="shared" si="245"/>
        <v>120.15</v>
      </c>
      <c r="HI219" s="80">
        <f>GU219*Prices!$B$12</f>
        <v>36</v>
      </c>
      <c r="HJ219" s="80">
        <f t="shared" si="246"/>
        <v>126.15</v>
      </c>
      <c r="HK219" s="80">
        <f>GU219*Prices!$B$13</f>
        <v>39</v>
      </c>
      <c r="HL219" s="80">
        <f t="shared" si="247"/>
        <v>129.15</v>
      </c>
      <c r="HM219" s="80">
        <f>GU219*Prices!$B$14</f>
        <v>46.5</v>
      </c>
      <c r="HN219" s="80">
        <f t="shared" si="248"/>
        <v>136.65</v>
      </c>
      <c r="HO219" s="80">
        <f>GU219*Prices!$B$15</f>
        <v>52.5</v>
      </c>
      <c r="HP219" s="80">
        <f t="shared" si="249"/>
        <v>142.65</v>
      </c>
      <c r="HQ219" s="80">
        <f>GU219*Prices!$B$16</f>
        <v>73.5</v>
      </c>
      <c r="HR219" s="80">
        <f t="shared" si="250"/>
        <v>163.64999999999998</v>
      </c>
      <c r="HS219" s="80">
        <f>GU219*Prices!$B$17</f>
        <v>0</v>
      </c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/>
      <c r="IJ219"/>
      <c r="IK219"/>
      <c r="IL219"/>
      <c r="IM219"/>
      <c r="IN219"/>
      <c r="IO219"/>
      <c r="IP219"/>
      <c r="IQ219" s="73"/>
      <c r="IR219" s="128"/>
      <c r="IS219" s="129">
        <v>10.5</v>
      </c>
      <c r="IT219" s="73">
        <v>12</v>
      </c>
      <c r="IU219" s="73">
        <f t="shared" si="296"/>
        <v>1</v>
      </c>
      <c r="IV219" s="130">
        <f t="shared" ref="IV219:IV229" si="302">IT219*36/144</f>
        <v>3</v>
      </c>
      <c r="IW219" s="75"/>
      <c r="IX219" s="75">
        <v>2</v>
      </c>
      <c r="IY219" s="76">
        <f t="shared" ref="IY219:IY229" si="303">IV219*13</f>
        <v>39</v>
      </c>
      <c r="IZ219" s="75">
        <v>10.5</v>
      </c>
      <c r="JA219" s="77">
        <f>(IZ219*1.2)*(Prices!$B$5/32)</f>
        <v>15.75</v>
      </c>
      <c r="JB219" s="82">
        <f>(IZ219*1.3)*(Prices!$B$4/32)</f>
        <v>34.125</v>
      </c>
      <c r="JC219" s="82">
        <f>(IW219*Prices!$B$2)+(IX219*Prices!$B$3)</f>
        <v>8.1</v>
      </c>
      <c r="JD219" s="79">
        <f>IV219*Prices!$B$9</f>
        <v>18</v>
      </c>
      <c r="JE219" s="80">
        <f t="shared" si="254"/>
        <v>114.97499999999999</v>
      </c>
      <c r="JF219" s="80">
        <f>IV219*Prices!$B$10</f>
        <v>27</v>
      </c>
      <c r="JG219" s="80">
        <f t="shared" si="255"/>
        <v>123.97499999999999</v>
      </c>
      <c r="JH219" s="80">
        <f>IV219*Prices!$B$11</f>
        <v>30</v>
      </c>
      <c r="JI219" s="80">
        <f t="shared" si="256"/>
        <v>126.97499999999999</v>
      </c>
      <c r="JJ219" s="80">
        <f>IV219*Prices!$B$12</f>
        <v>36</v>
      </c>
      <c r="JK219" s="80">
        <f t="shared" si="257"/>
        <v>132.97499999999999</v>
      </c>
      <c r="JL219" s="80">
        <f>IV219*Prices!$B$13</f>
        <v>39</v>
      </c>
      <c r="JM219" s="80">
        <f t="shared" si="258"/>
        <v>135.97499999999999</v>
      </c>
      <c r="JN219" s="80">
        <f>IV219*Prices!$B$14</f>
        <v>46.5</v>
      </c>
      <c r="JO219" s="80">
        <f t="shared" si="259"/>
        <v>143.47499999999999</v>
      </c>
      <c r="JP219" s="80">
        <f>IV219*Prices!$B$15</f>
        <v>52.5</v>
      </c>
      <c r="JQ219" s="80">
        <f t="shared" si="260"/>
        <v>149.47499999999999</v>
      </c>
      <c r="JR219" s="80">
        <f>IV219*Prices!$B$16</f>
        <v>73.5</v>
      </c>
      <c r="JS219" s="80">
        <f t="shared" si="261"/>
        <v>170.47499999999999</v>
      </c>
      <c r="JT219" s="80">
        <f>IV219*Prices!$B$17</f>
        <v>0</v>
      </c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 s="197">
        <v>0</v>
      </c>
      <c r="LB219" s="200">
        <v>0</v>
      </c>
      <c r="LC219" s="82">
        <f>(44+(cabinets_db!IR219*2-2))*0.58</f>
        <v>24.36</v>
      </c>
      <c r="LD219" s="82">
        <f>(44+(cabinets_db!IR219*2-2))*0.77</f>
        <v>32.340000000000003</v>
      </c>
      <c r="LE219" s="82">
        <f>3*(cabinets_db!IR219*22/144)</f>
        <v>0</v>
      </c>
      <c r="LF219" s="82">
        <f t="shared" si="262"/>
        <v>24.36</v>
      </c>
      <c r="LG219" s="80">
        <f t="shared" si="263"/>
        <v>32.340000000000003</v>
      </c>
      <c r="LH219" s="234">
        <f t="shared" si="264"/>
        <v>0</v>
      </c>
      <c r="LI219" s="73"/>
      <c r="LJ219" s="128"/>
      <c r="LK219" s="129">
        <v>10.5</v>
      </c>
      <c r="LL219" s="73">
        <v>12</v>
      </c>
      <c r="LM219" s="73">
        <f t="shared" si="297"/>
        <v>1</v>
      </c>
      <c r="LN219" s="130">
        <f t="shared" ref="LN219:LN229" si="304">LL219*36/144</f>
        <v>3</v>
      </c>
      <c r="LO219" s="75"/>
      <c r="LP219" s="75">
        <v>2</v>
      </c>
      <c r="LQ219" s="76">
        <f t="shared" ref="LQ219:LQ229" si="305">LN219*13</f>
        <v>39</v>
      </c>
      <c r="LR219" s="75">
        <v>10.5</v>
      </c>
      <c r="LS219" s="77">
        <f>(LR219*1.2)*(Prices!$B$5/32)</f>
        <v>15.75</v>
      </c>
      <c r="LT219" s="82">
        <f>(LR219*1.3)*(Prices!$C$4/32)</f>
        <v>27.3</v>
      </c>
      <c r="LU219" s="82">
        <f>(LO219*Prices!$B$2)+(LP219*Prices!$B$3)</f>
        <v>8.1</v>
      </c>
      <c r="LV219" s="79">
        <f>LN219*Prices!$B$9</f>
        <v>18</v>
      </c>
      <c r="LW219" s="80">
        <f t="shared" si="267"/>
        <v>108.15</v>
      </c>
      <c r="LX219" s="80">
        <f>LN219*Prices!$B$10</f>
        <v>27</v>
      </c>
      <c r="LY219" s="80">
        <f t="shared" si="268"/>
        <v>117.15</v>
      </c>
      <c r="LZ219" s="80">
        <f>LN219*Prices!$B$11</f>
        <v>30</v>
      </c>
      <c r="MA219" s="80">
        <f t="shared" si="269"/>
        <v>120.15</v>
      </c>
      <c r="MB219" s="80">
        <f>LN219*Prices!$B$12</f>
        <v>36</v>
      </c>
      <c r="MC219" s="80">
        <f t="shared" si="270"/>
        <v>126.15</v>
      </c>
      <c r="MD219" s="80">
        <f>LN219*Prices!$B$13</f>
        <v>39</v>
      </c>
      <c r="ME219" s="80">
        <f t="shared" si="271"/>
        <v>129.15</v>
      </c>
      <c r="MF219" s="80">
        <f>LN219*Prices!$B$14</f>
        <v>46.5</v>
      </c>
      <c r="MG219" s="80">
        <f t="shared" si="272"/>
        <v>136.65</v>
      </c>
      <c r="MH219" s="80">
        <f>LN219*Prices!$B$15</f>
        <v>52.5</v>
      </c>
      <c r="MI219" s="80">
        <f t="shared" si="273"/>
        <v>142.65</v>
      </c>
      <c r="MJ219" s="80">
        <f>LN219*Prices!$B$16</f>
        <v>73.5</v>
      </c>
      <c r="MK219" s="80">
        <f t="shared" si="274"/>
        <v>163.64999999999998</v>
      </c>
      <c r="ML219" s="80">
        <f>LN219*Prices!$B$17</f>
        <v>0</v>
      </c>
      <c r="MM219" s="80"/>
      <c r="MN219" s="80"/>
      <c r="MO219" s="80"/>
      <c r="MP219" s="80"/>
      <c r="MQ219" s="80"/>
      <c r="MR219" s="80"/>
      <c r="MS219" s="80"/>
      <c r="MT219" s="80"/>
      <c r="MU219" s="80"/>
      <c r="MV219" s="80"/>
      <c r="MW219" s="80"/>
      <c r="MX219" s="80"/>
      <c r="MY219" s="80"/>
      <c r="MZ219" s="80"/>
      <c r="NA219" s="80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</row>
    <row r="220" spans="1:449" ht="18" customHeight="1" x14ac:dyDescent="0.25">
      <c r="A220" s="141" t="s">
        <v>333</v>
      </c>
      <c r="B220" s="132" t="s">
        <v>268</v>
      </c>
      <c r="C220" s="133" t="str">
        <f t="shared" si="275"/>
        <v>Wall &amp; Tall Cab: 1 Glass Door 36"H (Door 37 1/2") (13" to 15")</v>
      </c>
      <c r="D220" s="70" t="s">
        <v>332</v>
      </c>
      <c r="E220" s="134" t="s">
        <v>97</v>
      </c>
      <c r="F220" s="329" t="s">
        <v>333</v>
      </c>
      <c r="G220" s="320" t="s">
        <v>296</v>
      </c>
      <c r="H220" s="135" t="str">
        <f t="shared" si="276"/>
        <v>n/a</v>
      </c>
      <c r="I220" s="135" t="s">
        <v>296</v>
      </c>
      <c r="J220" s="135" t="str">
        <f t="shared" si="168"/>
        <v>n/a</v>
      </c>
      <c r="K220" s="135" t="s">
        <v>296</v>
      </c>
      <c r="L220" s="135" t="str">
        <f t="shared" si="169"/>
        <v>n/a</v>
      </c>
      <c r="M220" s="135" t="s">
        <v>296</v>
      </c>
      <c r="N220" s="135" t="str">
        <f t="shared" si="170"/>
        <v>n/a</v>
      </c>
      <c r="O220" s="135" t="s">
        <v>296</v>
      </c>
      <c r="P220" s="135" t="str">
        <f t="shared" si="171"/>
        <v>n/a</v>
      </c>
      <c r="Q220" s="135" t="s">
        <v>296</v>
      </c>
      <c r="R220" s="135" t="str">
        <f t="shared" si="172"/>
        <v>n/a</v>
      </c>
      <c r="S220" s="135">
        <f>ROUND(cabinets_db!FP220/Prices!$B$27,0)</f>
        <v>427</v>
      </c>
      <c r="T220" s="136">
        <f t="shared" si="173"/>
        <v>427</v>
      </c>
      <c r="U220" s="135">
        <f>ROUND(cabinets_db!FR220/Prices!$B$27,0)</f>
        <v>490</v>
      </c>
      <c r="V220" s="136">
        <f t="shared" si="174"/>
        <v>490</v>
      </c>
      <c r="W220" s="137"/>
      <c r="X220" s="137"/>
      <c r="Y220" s="137"/>
      <c r="Z220" s="137"/>
      <c r="AA220" s="137"/>
      <c r="AB220" s="135" t="s">
        <v>296</v>
      </c>
      <c r="AC220" s="135" t="s">
        <v>296</v>
      </c>
      <c r="AD220" s="135" t="s">
        <v>296</v>
      </c>
      <c r="AE220" s="135" t="s">
        <v>296</v>
      </c>
      <c r="AF220" s="135" t="s">
        <v>296</v>
      </c>
      <c r="AG220" s="135" t="s">
        <v>296</v>
      </c>
      <c r="AH220" s="135" t="s">
        <v>296</v>
      </c>
      <c r="AI220" s="135" t="s">
        <v>296</v>
      </c>
      <c r="AJ220" s="135" t="s">
        <v>296</v>
      </c>
      <c r="AK220" s="135" t="s">
        <v>296</v>
      </c>
      <c r="AL220" s="135" t="s">
        <v>296</v>
      </c>
      <c r="AM220" s="135" t="s">
        <v>296</v>
      </c>
      <c r="AN220" s="136">
        <f>ROUND(cabinets_db!HP220/Prices!$B$27,0)</f>
        <v>409</v>
      </c>
      <c r="AO220" s="136">
        <f t="shared" si="181"/>
        <v>409</v>
      </c>
      <c r="AP220" s="136">
        <f>ROUND(cabinets_db!HR220/Prices!$B$27,0)</f>
        <v>471</v>
      </c>
      <c r="AQ220" s="138">
        <f t="shared" si="182"/>
        <v>471</v>
      </c>
      <c r="AW220" s="136" t="str">
        <f t="shared" si="183"/>
        <v>n/a</v>
      </c>
      <c r="AX220" s="136" t="str">
        <f t="shared" si="184"/>
        <v>n/a</v>
      </c>
      <c r="AY220" s="136" t="str">
        <f t="shared" si="185"/>
        <v>n/a</v>
      </c>
      <c r="AZ220" s="136" t="str">
        <f t="shared" si="186"/>
        <v>n/a</v>
      </c>
      <c r="BA220" s="136" t="str">
        <f t="shared" si="187"/>
        <v>n/a</v>
      </c>
      <c r="BB220" s="136" t="str">
        <f t="shared" si="188"/>
        <v>n/a</v>
      </c>
      <c r="BC220" s="136" t="str">
        <f t="shared" si="189"/>
        <v>n/a</v>
      </c>
      <c r="BD220" s="136" t="str">
        <f t="shared" si="190"/>
        <v>n/a</v>
      </c>
      <c r="BE220" s="136" t="str">
        <f t="shared" si="191"/>
        <v>n/a</v>
      </c>
      <c r="BF220" s="136" t="str">
        <f t="shared" si="192"/>
        <v>n/a</v>
      </c>
      <c r="BG220" s="136" t="str">
        <f t="shared" si="193"/>
        <v>n/a</v>
      </c>
      <c r="BH220" s="136" t="str">
        <f t="shared" si="194"/>
        <v>n/a</v>
      </c>
      <c r="BI220" s="136">
        <f t="shared" si="195"/>
        <v>409</v>
      </c>
      <c r="BJ220" s="136">
        <f t="shared" si="196"/>
        <v>409</v>
      </c>
      <c r="BK220" s="136">
        <f t="shared" si="197"/>
        <v>471</v>
      </c>
      <c r="BL220" s="138">
        <f t="shared" si="198"/>
        <v>471</v>
      </c>
      <c r="BU220" s="135" t="s">
        <v>296</v>
      </c>
      <c r="BV220" s="135" t="str">
        <f t="shared" si="277"/>
        <v>n/a</v>
      </c>
      <c r="BW220" s="135" t="s">
        <v>296</v>
      </c>
      <c r="BX220" s="135" t="str">
        <f t="shared" si="199"/>
        <v>n/a</v>
      </c>
      <c r="BY220" s="135" t="s">
        <v>296</v>
      </c>
      <c r="BZ220" s="135" t="str">
        <f t="shared" si="200"/>
        <v>n/a</v>
      </c>
      <c r="CA220" s="135" t="s">
        <v>296</v>
      </c>
      <c r="CB220" s="135" t="str">
        <f t="shared" si="201"/>
        <v>n/a</v>
      </c>
      <c r="CC220" s="135" t="s">
        <v>296</v>
      </c>
      <c r="CD220" s="135" t="str">
        <f t="shared" si="202"/>
        <v>n/a</v>
      </c>
      <c r="CE220" s="135" t="s">
        <v>296</v>
      </c>
      <c r="CF220" s="135" t="str">
        <f t="shared" si="203"/>
        <v>n/a</v>
      </c>
      <c r="CG220" s="135">
        <f>ROUND(cabinets_db!JQ220/Prices!$B$27,0)</f>
        <v>427</v>
      </c>
      <c r="CH220" s="136">
        <f t="shared" si="204"/>
        <v>427</v>
      </c>
      <c r="CI220" s="135">
        <f>ROUND(cabinets_db!JS220/Prices!$B$27,0)</f>
        <v>490</v>
      </c>
      <c r="CJ220" s="136">
        <f t="shared" si="205"/>
        <v>490</v>
      </c>
      <c r="CK220" s="137"/>
      <c r="CL220" s="137"/>
      <c r="CM220" s="137"/>
      <c r="CN220" s="137"/>
      <c r="CO220" s="137"/>
      <c r="CP220" s="135" t="s">
        <v>296</v>
      </c>
      <c r="CQ220" s="135" t="s">
        <v>296</v>
      </c>
      <c r="CR220" s="135" t="s">
        <v>296</v>
      </c>
      <c r="CS220" s="135" t="s">
        <v>296</v>
      </c>
      <c r="CT220" s="135" t="s">
        <v>296</v>
      </c>
      <c r="CU220" s="135" t="s">
        <v>296</v>
      </c>
      <c r="CV220" s="135" t="s">
        <v>296</v>
      </c>
      <c r="CW220" s="135" t="s">
        <v>296</v>
      </c>
      <c r="CX220" s="135" t="s">
        <v>296</v>
      </c>
      <c r="CY220" s="135" t="s">
        <v>296</v>
      </c>
      <c r="CZ220" s="135" t="s">
        <v>296</v>
      </c>
      <c r="DA220" s="135" t="s">
        <v>296</v>
      </c>
      <c r="DB220" s="136">
        <f>ROUND(cabinets_db!MI220/Prices!$B$27,0)</f>
        <v>409</v>
      </c>
      <c r="DC220" s="136">
        <f t="shared" si="211"/>
        <v>409</v>
      </c>
      <c r="DD220" s="136">
        <f>ROUND(cabinets_db!MK220/Prices!$B$27,0)</f>
        <v>471</v>
      </c>
      <c r="DE220" s="138">
        <f t="shared" si="212"/>
        <v>471</v>
      </c>
      <c r="DK220" s="136" t="str">
        <f t="shared" si="213"/>
        <v>n/a</v>
      </c>
      <c r="DL220" s="136" t="str">
        <f t="shared" si="214"/>
        <v>n/a</v>
      </c>
      <c r="DM220" s="136" t="str">
        <f t="shared" si="215"/>
        <v>n/a</v>
      </c>
      <c r="DN220" s="136" t="str">
        <f t="shared" si="216"/>
        <v>n/a</v>
      </c>
      <c r="DO220" s="136" t="str">
        <f t="shared" si="217"/>
        <v>n/a</v>
      </c>
      <c r="DP220" s="136" t="str">
        <f t="shared" si="218"/>
        <v>n/a</v>
      </c>
      <c r="DQ220" s="136" t="str">
        <f t="shared" si="219"/>
        <v>n/a</v>
      </c>
      <c r="DR220" s="136" t="str">
        <f t="shared" si="220"/>
        <v>n/a</v>
      </c>
      <c r="DS220" s="136" t="str">
        <f t="shared" si="221"/>
        <v>n/a</v>
      </c>
      <c r="DT220" s="136" t="str">
        <f t="shared" si="222"/>
        <v>n/a</v>
      </c>
      <c r="DU220" s="136" t="str">
        <f t="shared" si="223"/>
        <v>n/a</v>
      </c>
      <c r="DV220" s="136" t="str">
        <f t="shared" si="224"/>
        <v>n/a</v>
      </c>
      <c r="DW220" s="136">
        <f t="shared" si="225"/>
        <v>409</v>
      </c>
      <c r="DX220" s="136">
        <f t="shared" si="226"/>
        <v>409</v>
      </c>
      <c r="DY220" s="136">
        <f t="shared" si="227"/>
        <v>471</v>
      </c>
      <c r="DZ220" s="138">
        <f t="shared" si="228"/>
        <v>471</v>
      </c>
      <c r="EP220" s="73"/>
      <c r="EQ220" s="128"/>
      <c r="ER220" s="139">
        <v>12</v>
      </c>
      <c r="ES220" s="73">
        <v>15</v>
      </c>
      <c r="ET220" s="73">
        <f t="shared" si="294"/>
        <v>1.25</v>
      </c>
      <c r="EU220" s="130">
        <f t="shared" si="298"/>
        <v>3.75</v>
      </c>
      <c r="EV220" s="55"/>
      <c r="EW220" s="75">
        <v>2</v>
      </c>
      <c r="EX220" s="76">
        <f t="shared" si="299"/>
        <v>48.75</v>
      </c>
      <c r="EY220" s="75">
        <v>12</v>
      </c>
      <c r="EZ220" s="77">
        <f>(EY220*1.2)*(Prices!$B$5/32)</f>
        <v>18</v>
      </c>
      <c r="FA220" s="82">
        <f>(EY220*1.3)*(Prices!$B$4/32)</f>
        <v>39</v>
      </c>
      <c r="FB220" s="82">
        <f>(EV220*Prices!$B$2)+(EW220*Prices!$B$3)</f>
        <v>8.1</v>
      </c>
      <c r="FC220" s="79">
        <f>EU220*Prices!$B$9</f>
        <v>22.5</v>
      </c>
      <c r="FD220" s="80">
        <f t="shared" si="232"/>
        <v>136.35</v>
      </c>
      <c r="FE220" s="80">
        <f>EU220*Prices!$B$10</f>
        <v>33.75</v>
      </c>
      <c r="FF220" s="80">
        <f t="shared" si="233"/>
        <v>147.6</v>
      </c>
      <c r="FG220" s="80">
        <f>EU220*Prices!$B$11</f>
        <v>37.5</v>
      </c>
      <c r="FH220" s="80">
        <f t="shared" si="234"/>
        <v>151.35</v>
      </c>
      <c r="FI220" s="80">
        <f>EU220*Prices!$B$12</f>
        <v>45</v>
      </c>
      <c r="FJ220" s="80">
        <f t="shared" si="235"/>
        <v>158.85</v>
      </c>
      <c r="FK220" s="80">
        <f>EU220*Prices!$B$13</f>
        <v>48.75</v>
      </c>
      <c r="FL220" s="80">
        <f t="shared" si="236"/>
        <v>162.6</v>
      </c>
      <c r="FM220" s="80">
        <f>EU220*Prices!$B$14</f>
        <v>58.125</v>
      </c>
      <c r="FN220" s="80">
        <f t="shared" si="237"/>
        <v>171.97499999999999</v>
      </c>
      <c r="FO220" s="80">
        <f>EU220*Prices!$B$15</f>
        <v>65.625</v>
      </c>
      <c r="FP220" s="80">
        <f t="shared" si="238"/>
        <v>179.47499999999999</v>
      </c>
      <c r="FQ220" s="80">
        <f>EU220*Prices!$B$16</f>
        <v>91.875</v>
      </c>
      <c r="FR220" s="80">
        <f t="shared" si="239"/>
        <v>205.72499999999999</v>
      </c>
      <c r="FS220" s="80">
        <f>EU220*Prices!$B$17</f>
        <v>0</v>
      </c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/>
      <c r="GJ220"/>
      <c r="GK220"/>
      <c r="GL220"/>
      <c r="GM220"/>
      <c r="GN220"/>
      <c r="GO220"/>
      <c r="GP220" s="73"/>
      <c r="GQ220" s="128"/>
      <c r="GR220" s="139">
        <v>12</v>
      </c>
      <c r="GS220" s="73">
        <v>15</v>
      </c>
      <c r="GT220" s="73">
        <f t="shared" si="295"/>
        <v>1.25</v>
      </c>
      <c r="GU220" s="130">
        <f t="shared" si="300"/>
        <v>3.75</v>
      </c>
      <c r="GW220" s="75">
        <v>2</v>
      </c>
      <c r="GX220" s="76">
        <f t="shared" si="301"/>
        <v>48.75</v>
      </c>
      <c r="GY220" s="75">
        <v>12</v>
      </c>
      <c r="GZ220" s="77">
        <f>(GY220*1.2)*(Prices!$B$5/32)</f>
        <v>18</v>
      </c>
      <c r="HA220" s="82">
        <f>(GY220*1.3)*(Prices!$C$4/32)</f>
        <v>31.200000000000003</v>
      </c>
      <c r="HB220" s="82">
        <f>(GV220*Prices!$B$2)+(GW220*Prices!$B$3)</f>
        <v>8.1</v>
      </c>
      <c r="HC220" s="79">
        <f>GU220*Prices!$B$9</f>
        <v>22.5</v>
      </c>
      <c r="HD220" s="80">
        <f t="shared" si="243"/>
        <v>128.55000000000001</v>
      </c>
      <c r="HE220" s="80">
        <f>GU220*Prices!$B$10</f>
        <v>33.75</v>
      </c>
      <c r="HF220" s="80">
        <f t="shared" si="244"/>
        <v>139.80000000000001</v>
      </c>
      <c r="HG220" s="80">
        <f>GU220*Prices!$B$11</f>
        <v>37.5</v>
      </c>
      <c r="HH220" s="80">
        <f t="shared" si="245"/>
        <v>143.55000000000001</v>
      </c>
      <c r="HI220" s="80">
        <f>GU220*Prices!$B$12</f>
        <v>45</v>
      </c>
      <c r="HJ220" s="80">
        <f t="shared" si="246"/>
        <v>151.05000000000001</v>
      </c>
      <c r="HK220" s="80">
        <f>GU220*Prices!$B$13</f>
        <v>48.75</v>
      </c>
      <c r="HL220" s="80">
        <f t="shared" si="247"/>
        <v>154.80000000000001</v>
      </c>
      <c r="HM220" s="80">
        <f>GU220*Prices!$B$14</f>
        <v>58.125</v>
      </c>
      <c r="HN220" s="80">
        <f t="shared" si="248"/>
        <v>164.17500000000001</v>
      </c>
      <c r="HO220" s="80">
        <f>GU220*Prices!$B$15</f>
        <v>65.625</v>
      </c>
      <c r="HP220" s="80">
        <f t="shared" si="249"/>
        <v>171.67500000000001</v>
      </c>
      <c r="HQ220" s="80">
        <f>GU220*Prices!$B$16</f>
        <v>91.875</v>
      </c>
      <c r="HR220" s="80">
        <f t="shared" si="250"/>
        <v>197.92500000000001</v>
      </c>
      <c r="HS220" s="80">
        <f>GU220*Prices!$B$17</f>
        <v>0</v>
      </c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/>
      <c r="IJ220"/>
      <c r="IK220"/>
      <c r="IL220"/>
      <c r="IM220"/>
      <c r="IN220"/>
      <c r="IO220"/>
      <c r="IP220"/>
      <c r="IQ220" s="73"/>
      <c r="IR220" s="128"/>
      <c r="IS220" s="139">
        <v>12</v>
      </c>
      <c r="IT220" s="73">
        <v>15</v>
      </c>
      <c r="IU220" s="73">
        <f t="shared" si="296"/>
        <v>1.25</v>
      </c>
      <c r="IV220" s="130">
        <f t="shared" si="302"/>
        <v>3.75</v>
      </c>
      <c r="IX220" s="75">
        <v>2</v>
      </c>
      <c r="IY220" s="76">
        <f t="shared" si="303"/>
        <v>48.75</v>
      </c>
      <c r="IZ220" s="75">
        <v>12</v>
      </c>
      <c r="JA220" s="77">
        <f>(IZ220*1.2)*(Prices!$B$5/32)</f>
        <v>18</v>
      </c>
      <c r="JB220" s="82">
        <f>(IZ220*1.3)*(Prices!$B$4/32)</f>
        <v>39</v>
      </c>
      <c r="JC220" s="82">
        <f>(IW220*Prices!$B$2)+(IX220*Prices!$B$3)</f>
        <v>8.1</v>
      </c>
      <c r="JD220" s="79">
        <f>IV220*Prices!$B$9</f>
        <v>22.5</v>
      </c>
      <c r="JE220" s="80">
        <f t="shared" si="254"/>
        <v>136.35</v>
      </c>
      <c r="JF220" s="80">
        <f>IV220*Prices!$B$10</f>
        <v>33.75</v>
      </c>
      <c r="JG220" s="80">
        <f t="shared" si="255"/>
        <v>147.6</v>
      </c>
      <c r="JH220" s="80">
        <f>IV220*Prices!$B$11</f>
        <v>37.5</v>
      </c>
      <c r="JI220" s="80">
        <f t="shared" si="256"/>
        <v>151.35</v>
      </c>
      <c r="JJ220" s="80">
        <f>IV220*Prices!$B$12</f>
        <v>45</v>
      </c>
      <c r="JK220" s="80">
        <f t="shared" si="257"/>
        <v>158.85</v>
      </c>
      <c r="JL220" s="80">
        <f>IV220*Prices!$B$13</f>
        <v>48.75</v>
      </c>
      <c r="JM220" s="80">
        <f t="shared" si="258"/>
        <v>162.6</v>
      </c>
      <c r="JN220" s="80">
        <f>IV220*Prices!$B$14</f>
        <v>58.125</v>
      </c>
      <c r="JO220" s="80">
        <f t="shared" si="259"/>
        <v>171.97499999999999</v>
      </c>
      <c r="JP220" s="80">
        <f>IV220*Prices!$B$15</f>
        <v>65.625</v>
      </c>
      <c r="JQ220" s="80">
        <f t="shared" si="260"/>
        <v>179.47499999999999</v>
      </c>
      <c r="JR220" s="80">
        <f>IV220*Prices!$B$16</f>
        <v>91.875</v>
      </c>
      <c r="JS220" s="80">
        <f t="shared" si="261"/>
        <v>205.72499999999999</v>
      </c>
      <c r="JT220" s="80">
        <f>IV220*Prices!$B$17</f>
        <v>0</v>
      </c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 s="197">
        <v>0</v>
      </c>
      <c r="LB220" s="200">
        <v>0</v>
      </c>
      <c r="LC220" s="82">
        <f>(44+(cabinets_db!IR220*2-2))*0.58</f>
        <v>24.36</v>
      </c>
      <c r="LD220" s="82">
        <f>(44+(cabinets_db!IR220*2-2))*0.77</f>
        <v>32.340000000000003</v>
      </c>
      <c r="LE220" s="82">
        <f>3*(cabinets_db!IR220*22/144)</f>
        <v>0</v>
      </c>
      <c r="LF220" s="82">
        <f t="shared" si="262"/>
        <v>24.36</v>
      </c>
      <c r="LG220" s="80">
        <f t="shared" si="263"/>
        <v>32.340000000000003</v>
      </c>
      <c r="LH220" s="234">
        <f t="shared" si="264"/>
        <v>0</v>
      </c>
      <c r="LI220" s="73"/>
      <c r="LJ220" s="128"/>
      <c r="LK220" s="139">
        <v>12</v>
      </c>
      <c r="LL220" s="73">
        <v>15</v>
      </c>
      <c r="LM220" s="73">
        <f t="shared" si="297"/>
        <v>1.25</v>
      </c>
      <c r="LN220" s="130">
        <f t="shared" si="304"/>
        <v>3.75</v>
      </c>
      <c r="LP220" s="75">
        <v>2</v>
      </c>
      <c r="LQ220" s="76">
        <f t="shared" si="305"/>
        <v>48.75</v>
      </c>
      <c r="LR220" s="75">
        <v>12</v>
      </c>
      <c r="LS220" s="77">
        <f>(LR220*1.2)*(Prices!$B$5/32)</f>
        <v>18</v>
      </c>
      <c r="LT220" s="82">
        <f>(LR220*1.3)*(Prices!$C$4/32)</f>
        <v>31.200000000000003</v>
      </c>
      <c r="LU220" s="82">
        <f>(LO220*Prices!$B$2)+(LP220*Prices!$B$3)</f>
        <v>8.1</v>
      </c>
      <c r="LV220" s="79">
        <f>LN220*Prices!$B$9</f>
        <v>22.5</v>
      </c>
      <c r="LW220" s="80">
        <f t="shared" si="267"/>
        <v>128.55000000000001</v>
      </c>
      <c r="LX220" s="80">
        <f>LN220*Prices!$B$10</f>
        <v>33.75</v>
      </c>
      <c r="LY220" s="80">
        <f t="shared" si="268"/>
        <v>139.80000000000001</v>
      </c>
      <c r="LZ220" s="80">
        <f>LN220*Prices!$B$11</f>
        <v>37.5</v>
      </c>
      <c r="MA220" s="80">
        <f t="shared" si="269"/>
        <v>143.55000000000001</v>
      </c>
      <c r="MB220" s="80">
        <f>LN220*Prices!$B$12</f>
        <v>45</v>
      </c>
      <c r="MC220" s="80">
        <f t="shared" si="270"/>
        <v>151.05000000000001</v>
      </c>
      <c r="MD220" s="80">
        <f>LN220*Prices!$B$13</f>
        <v>48.75</v>
      </c>
      <c r="ME220" s="80">
        <f t="shared" si="271"/>
        <v>154.80000000000001</v>
      </c>
      <c r="MF220" s="80">
        <f>LN220*Prices!$B$14</f>
        <v>58.125</v>
      </c>
      <c r="MG220" s="80">
        <f t="shared" si="272"/>
        <v>164.17500000000001</v>
      </c>
      <c r="MH220" s="80">
        <f>LN220*Prices!$B$15</f>
        <v>65.625</v>
      </c>
      <c r="MI220" s="80">
        <f t="shared" si="273"/>
        <v>171.67500000000001</v>
      </c>
      <c r="MJ220" s="80">
        <f>LN220*Prices!$B$16</f>
        <v>91.875</v>
      </c>
      <c r="MK220" s="80">
        <f t="shared" si="274"/>
        <v>197.92500000000001</v>
      </c>
      <c r="ML220" s="80">
        <f>LN220*Prices!$B$17</f>
        <v>0</v>
      </c>
      <c r="MM220" s="80"/>
      <c r="MN220" s="80"/>
      <c r="MO220" s="80"/>
      <c r="MP220" s="80"/>
      <c r="MQ220" s="80"/>
      <c r="MR220" s="80"/>
      <c r="MS220" s="80"/>
      <c r="MT220" s="80"/>
      <c r="MU220" s="80"/>
      <c r="MV220" s="80"/>
      <c r="MW220" s="80"/>
      <c r="MX220" s="80"/>
      <c r="MY220" s="80"/>
      <c r="MZ220" s="80"/>
      <c r="NA220" s="8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</row>
    <row r="221" spans="1:449" ht="18" customHeight="1" x14ac:dyDescent="0.25">
      <c r="A221" s="141" t="s">
        <v>334</v>
      </c>
      <c r="B221" s="132" t="s">
        <v>268</v>
      </c>
      <c r="C221" s="133" t="str">
        <f t="shared" si="275"/>
        <v>Wall &amp; Tall Cab: 1 Glass Door 36"H (Door 37 1/2") (16" to 18")</v>
      </c>
      <c r="D221" s="70" t="s">
        <v>332</v>
      </c>
      <c r="E221" s="134" t="s">
        <v>99</v>
      </c>
      <c r="F221" s="329" t="s">
        <v>334</v>
      </c>
      <c r="G221" s="320" t="s">
        <v>296</v>
      </c>
      <c r="H221" s="135" t="str">
        <f t="shared" si="276"/>
        <v>n/a</v>
      </c>
      <c r="I221" s="135" t="s">
        <v>296</v>
      </c>
      <c r="J221" s="135" t="str">
        <f t="shared" si="168"/>
        <v>n/a</v>
      </c>
      <c r="K221" s="135" t="s">
        <v>296</v>
      </c>
      <c r="L221" s="135" t="str">
        <f t="shared" si="169"/>
        <v>n/a</v>
      </c>
      <c r="M221" s="135" t="s">
        <v>296</v>
      </c>
      <c r="N221" s="135" t="str">
        <f t="shared" si="170"/>
        <v>n/a</v>
      </c>
      <c r="O221" s="135" t="s">
        <v>296</v>
      </c>
      <c r="P221" s="135" t="str">
        <f t="shared" si="171"/>
        <v>n/a</v>
      </c>
      <c r="Q221" s="135" t="s">
        <v>296</v>
      </c>
      <c r="R221" s="135" t="str">
        <f t="shared" si="172"/>
        <v>n/a</v>
      </c>
      <c r="S221" s="135">
        <f>ROUND(cabinets_db!FP221/Prices!$B$27,0)</f>
        <v>499</v>
      </c>
      <c r="T221" s="136">
        <f t="shared" si="173"/>
        <v>499</v>
      </c>
      <c r="U221" s="135">
        <f>ROUND(cabinets_db!FR221/Prices!$B$27,0)</f>
        <v>574</v>
      </c>
      <c r="V221" s="136">
        <f t="shared" si="174"/>
        <v>574</v>
      </c>
      <c r="W221" s="137"/>
      <c r="X221" s="137"/>
      <c r="Y221" s="137"/>
      <c r="Z221" s="137"/>
      <c r="AA221" s="137"/>
      <c r="AB221" s="135" t="s">
        <v>296</v>
      </c>
      <c r="AC221" s="135" t="s">
        <v>296</v>
      </c>
      <c r="AD221" s="135" t="s">
        <v>296</v>
      </c>
      <c r="AE221" s="135" t="s">
        <v>296</v>
      </c>
      <c r="AF221" s="135" t="s">
        <v>296</v>
      </c>
      <c r="AG221" s="135" t="s">
        <v>296</v>
      </c>
      <c r="AH221" s="135" t="s">
        <v>296</v>
      </c>
      <c r="AI221" s="135" t="s">
        <v>296</v>
      </c>
      <c r="AJ221" s="135" t="s">
        <v>296</v>
      </c>
      <c r="AK221" s="135" t="s">
        <v>296</v>
      </c>
      <c r="AL221" s="135" t="s">
        <v>296</v>
      </c>
      <c r="AM221" s="135" t="s">
        <v>296</v>
      </c>
      <c r="AN221" s="136">
        <f>ROUND(cabinets_db!HP221/Prices!$B$27,0)</f>
        <v>478</v>
      </c>
      <c r="AO221" s="136">
        <f t="shared" si="181"/>
        <v>478</v>
      </c>
      <c r="AP221" s="136">
        <f>ROUND(cabinets_db!HR221/Prices!$B$27,0)</f>
        <v>553</v>
      </c>
      <c r="AQ221" s="138">
        <f t="shared" si="182"/>
        <v>553</v>
      </c>
      <c r="AW221" s="136" t="str">
        <f t="shared" si="183"/>
        <v>n/a</v>
      </c>
      <c r="AX221" s="136" t="str">
        <f t="shared" si="184"/>
        <v>n/a</v>
      </c>
      <c r="AY221" s="136" t="str">
        <f t="shared" si="185"/>
        <v>n/a</v>
      </c>
      <c r="AZ221" s="136" t="str">
        <f t="shared" si="186"/>
        <v>n/a</v>
      </c>
      <c r="BA221" s="136" t="str">
        <f t="shared" si="187"/>
        <v>n/a</v>
      </c>
      <c r="BB221" s="136" t="str">
        <f t="shared" si="188"/>
        <v>n/a</v>
      </c>
      <c r="BC221" s="136" t="str">
        <f t="shared" si="189"/>
        <v>n/a</v>
      </c>
      <c r="BD221" s="136" t="str">
        <f t="shared" si="190"/>
        <v>n/a</v>
      </c>
      <c r="BE221" s="136" t="str">
        <f t="shared" si="191"/>
        <v>n/a</v>
      </c>
      <c r="BF221" s="136" t="str">
        <f t="shared" si="192"/>
        <v>n/a</v>
      </c>
      <c r="BG221" s="136" t="str">
        <f t="shared" si="193"/>
        <v>n/a</v>
      </c>
      <c r="BH221" s="136" t="str">
        <f t="shared" si="194"/>
        <v>n/a</v>
      </c>
      <c r="BI221" s="136">
        <f t="shared" si="195"/>
        <v>478</v>
      </c>
      <c r="BJ221" s="136">
        <f t="shared" si="196"/>
        <v>478</v>
      </c>
      <c r="BK221" s="136">
        <f t="shared" si="197"/>
        <v>553</v>
      </c>
      <c r="BL221" s="138">
        <f t="shared" si="198"/>
        <v>553</v>
      </c>
      <c r="BU221" s="135" t="s">
        <v>296</v>
      </c>
      <c r="BV221" s="135" t="str">
        <f t="shared" si="277"/>
        <v>n/a</v>
      </c>
      <c r="BW221" s="135" t="s">
        <v>296</v>
      </c>
      <c r="BX221" s="135" t="str">
        <f t="shared" si="199"/>
        <v>n/a</v>
      </c>
      <c r="BY221" s="135" t="s">
        <v>296</v>
      </c>
      <c r="BZ221" s="135" t="str">
        <f t="shared" si="200"/>
        <v>n/a</v>
      </c>
      <c r="CA221" s="135" t="s">
        <v>296</v>
      </c>
      <c r="CB221" s="135" t="str">
        <f t="shared" si="201"/>
        <v>n/a</v>
      </c>
      <c r="CC221" s="135" t="s">
        <v>296</v>
      </c>
      <c r="CD221" s="135" t="str">
        <f t="shared" si="202"/>
        <v>n/a</v>
      </c>
      <c r="CE221" s="135" t="s">
        <v>296</v>
      </c>
      <c r="CF221" s="135" t="str">
        <f t="shared" si="203"/>
        <v>n/a</v>
      </c>
      <c r="CG221" s="135">
        <f>ROUND(cabinets_db!JQ221/Prices!$B$27,0)</f>
        <v>499</v>
      </c>
      <c r="CH221" s="136">
        <f t="shared" si="204"/>
        <v>499</v>
      </c>
      <c r="CI221" s="135">
        <f>ROUND(cabinets_db!JS221/Prices!$B$27,0)</f>
        <v>574</v>
      </c>
      <c r="CJ221" s="136">
        <f t="shared" si="205"/>
        <v>574</v>
      </c>
      <c r="CK221" s="137"/>
      <c r="CL221" s="137"/>
      <c r="CM221" s="137"/>
      <c r="CN221" s="137"/>
      <c r="CO221" s="137"/>
      <c r="CP221" s="135" t="s">
        <v>296</v>
      </c>
      <c r="CQ221" s="135" t="s">
        <v>296</v>
      </c>
      <c r="CR221" s="135" t="s">
        <v>296</v>
      </c>
      <c r="CS221" s="135" t="s">
        <v>296</v>
      </c>
      <c r="CT221" s="135" t="s">
        <v>296</v>
      </c>
      <c r="CU221" s="135" t="s">
        <v>296</v>
      </c>
      <c r="CV221" s="135" t="s">
        <v>296</v>
      </c>
      <c r="CW221" s="135" t="s">
        <v>296</v>
      </c>
      <c r="CX221" s="135" t="s">
        <v>296</v>
      </c>
      <c r="CY221" s="135" t="s">
        <v>296</v>
      </c>
      <c r="CZ221" s="135" t="s">
        <v>296</v>
      </c>
      <c r="DA221" s="135" t="s">
        <v>296</v>
      </c>
      <c r="DB221" s="136">
        <f>ROUND(cabinets_db!MI221/Prices!$B$27,0)</f>
        <v>478</v>
      </c>
      <c r="DC221" s="136">
        <f t="shared" si="211"/>
        <v>478</v>
      </c>
      <c r="DD221" s="136">
        <f>ROUND(cabinets_db!MK221/Prices!$B$27,0)</f>
        <v>553</v>
      </c>
      <c r="DE221" s="138">
        <f t="shared" si="212"/>
        <v>553</v>
      </c>
      <c r="DK221" s="136" t="str">
        <f t="shared" si="213"/>
        <v>n/a</v>
      </c>
      <c r="DL221" s="136" t="str">
        <f t="shared" si="214"/>
        <v>n/a</v>
      </c>
      <c r="DM221" s="136" t="str">
        <f t="shared" si="215"/>
        <v>n/a</v>
      </c>
      <c r="DN221" s="136" t="str">
        <f t="shared" si="216"/>
        <v>n/a</v>
      </c>
      <c r="DO221" s="136" t="str">
        <f t="shared" si="217"/>
        <v>n/a</v>
      </c>
      <c r="DP221" s="136" t="str">
        <f t="shared" si="218"/>
        <v>n/a</v>
      </c>
      <c r="DQ221" s="136" t="str">
        <f t="shared" si="219"/>
        <v>n/a</v>
      </c>
      <c r="DR221" s="136" t="str">
        <f t="shared" si="220"/>
        <v>n/a</v>
      </c>
      <c r="DS221" s="136" t="str">
        <f t="shared" si="221"/>
        <v>n/a</v>
      </c>
      <c r="DT221" s="136" t="str">
        <f t="shared" si="222"/>
        <v>n/a</v>
      </c>
      <c r="DU221" s="136" t="str">
        <f t="shared" si="223"/>
        <v>n/a</v>
      </c>
      <c r="DV221" s="136" t="str">
        <f t="shared" si="224"/>
        <v>n/a</v>
      </c>
      <c r="DW221" s="136">
        <f t="shared" si="225"/>
        <v>478</v>
      </c>
      <c r="DX221" s="136">
        <f t="shared" si="226"/>
        <v>478</v>
      </c>
      <c r="DY221" s="136">
        <f t="shared" si="227"/>
        <v>553</v>
      </c>
      <c r="DZ221" s="138">
        <f t="shared" si="228"/>
        <v>553</v>
      </c>
      <c r="EP221" s="73"/>
      <c r="EQ221" s="128"/>
      <c r="ER221" s="139">
        <v>13.5</v>
      </c>
      <c r="ES221" s="73">
        <v>18</v>
      </c>
      <c r="ET221" s="73">
        <f t="shared" si="294"/>
        <v>1.5</v>
      </c>
      <c r="EU221" s="130">
        <f t="shared" si="298"/>
        <v>4.5</v>
      </c>
      <c r="EV221" s="55"/>
      <c r="EW221" s="75">
        <v>2</v>
      </c>
      <c r="EX221" s="76">
        <f t="shared" si="299"/>
        <v>58.5</v>
      </c>
      <c r="EY221" s="75">
        <v>13.5</v>
      </c>
      <c r="EZ221" s="77">
        <f>(EY221*1.2)*(Prices!$B$5/32)</f>
        <v>20.25</v>
      </c>
      <c r="FA221" s="82">
        <f>(EY221*1.3)*(Prices!$B$4/32)</f>
        <v>43.875</v>
      </c>
      <c r="FB221" s="82">
        <f>(EV221*Prices!$B$2)+(EW221*Prices!$B$3)</f>
        <v>8.1</v>
      </c>
      <c r="FC221" s="79">
        <f>EU221*Prices!$B$9</f>
        <v>27</v>
      </c>
      <c r="FD221" s="80">
        <f t="shared" si="232"/>
        <v>157.72499999999999</v>
      </c>
      <c r="FE221" s="80">
        <f>EU221*Prices!$B$10</f>
        <v>40.5</v>
      </c>
      <c r="FF221" s="80">
        <f t="shared" si="233"/>
        <v>171.22499999999999</v>
      </c>
      <c r="FG221" s="80">
        <f>EU221*Prices!$B$11</f>
        <v>45</v>
      </c>
      <c r="FH221" s="80">
        <f t="shared" si="234"/>
        <v>175.72499999999999</v>
      </c>
      <c r="FI221" s="80">
        <f>EU221*Prices!$B$12</f>
        <v>54</v>
      </c>
      <c r="FJ221" s="80">
        <f t="shared" si="235"/>
        <v>184.72499999999999</v>
      </c>
      <c r="FK221" s="80">
        <f>EU221*Prices!$B$13</f>
        <v>58.5</v>
      </c>
      <c r="FL221" s="80">
        <f t="shared" si="236"/>
        <v>189.22499999999999</v>
      </c>
      <c r="FM221" s="80">
        <f>EU221*Prices!$B$14</f>
        <v>69.75</v>
      </c>
      <c r="FN221" s="80">
        <f t="shared" si="237"/>
        <v>200.47499999999999</v>
      </c>
      <c r="FO221" s="80">
        <f>EU221*Prices!$B$15</f>
        <v>78.75</v>
      </c>
      <c r="FP221" s="80">
        <f t="shared" si="238"/>
        <v>209.47499999999999</v>
      </c>
      <c r="FQ221" s="80">
        <f>EU221*Prices!$B$16</f>
        <v>110.25</v>
      </c>
      <c r="FR221" s="80">
        <f t="shared" si="239"/>
        <v>240.97499999999999</v>
      </c>
      <c r="FS221" s="80">
        <f>EU221*Prices!$B$17</f>
        <v>0</v>
      </c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/>
      <c r="GJ221"/>
      <c r="GK221"/>
      <c r="GL221"/>
      <c r="GM221"/>
      <c r="GN221"/>
      <c r="GO221"/>
      <c r="GP221" s="73"/>
      <c r="GQ221" s="128"/>
      <c r="GR221" s="139">
        <v>13.5</v>
      </c>
      <c r="GS221" s="73">
        <v>18</v>
      </c>
      <c r="GT221" s="73">
        <f t="shared" si="295"/>
        <v>1.5</v>
      </c>
      <c r="GU221" s="130">
        <f t="shared" si="300"/>
        <v>4.5</v>
      </c>
      <c r="GW221" s="75">
        <v>2</v>
      </c>
      <c r="GX221" s="76">
        <f t="shared" si="301"/>
        <v>58.5</v>
      </c>
      <c r="GY221" s="75">
        <v>13.5</v>
      </c>
      <c r="GZ221" s="77">
        <f>(GY221*1.2)*(Prices!$B$5/32)</f>
        <v>20.25</v>
      </c>
      <c r="HA221" s="82">
        <f>(GY221*1.3)*(Prices!$C$4/32)</f>
        <v>35.1</v>
      </c>
      <c r="HB221" s="82">
        <f>(GV221*Prices!$B$2)+(GW221*Prices!$B$3)</f>
        <v>8.1</v>
      </c>
      <c r="HC221" s="79">
        <f>GU221*Prices!$B$9</f>
        <v>27</v>
      </c>
      <c r="HD221" s="80">
        <f t="shared" si="243"/>
        <v>148.94999999999999</v>
      </c>
      <c r="HE221" s="80">
        <f>GU221*Prices!$B$10</f>
        <v>40.5</v>
      </c>
      <c r="HF221" s="80">
        <f t="shared" si="244"/>
        <v>162.44999999999999</v>
      </c>
      <c r="HG221" s="80">
        <f>GU221*Prices!$B$11</f>
        <v>45</v>
      </c>
      <c r="HH221" s="80">
        <f t="shared" si="245"/>
        <v>166.95</v>
      </c>
      <c r="HI221" s="80">
        <f>GU221*Prices!$B$12</f>
        <v>54</v>
      </c>
      <c r="HJ221" s="80">
        <f t="shared" si="246"/>
        <v>175.95</v>
      </c>
      <c r="HK221" s="80">
        <f>GU221*Prices!$B$13</f>
        <v>58.5</v>
      </c>
      <c r="HL221" s="80">
        <f t="shared" si="247"/>
        <v>180.45</v>
      </c>
      <c r="HM221" s="80">
        <f>GU221*Prices!$B$14</f>
        <v>69.75</v>
      </c>
      <c r="HN221" s="80">
        <f t="shared" si="248"/>
        <v>191.7</v>
      </c>
      <c r="HO221" s="80">
        <f>GU221*Prices!$B$15</f>
        <v>78.75</v>
      </c>
      <c r="HP221" s="80">
        <f t="shared" si="249"/>
        <v>200.7</v>
      </c>
      <c r="HQ221" s="80">
        <f>GU221*Prices!$B$16</f>
        <v>110.25</v>
      </c>
      <c r="HR221" s="80">
        <f t="shared" si="250"/>
        <v>232.2</v>
      </c>
      <c r="HS221" s="80">
        <f>GU221*Prices!$B$17</f>
        <v>0</v>
      </c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/>
      <c r="IJ221"/>
      <c r="IK221"/>
      <c r="IL221"/>
      <c r="IM221"/>
      <c r="IN221"/>
      <c r="IO221"/>
      <c r="IP221"/>
      <c r="IQ221" s="73"/>
      <c r="IR221" s="128"/>
      <c r="IS221" s="139">
        <v>13.5</v>
      </c>
      <c r="IT221" s="73">
        <v>18</v>
      </c>
      <c r="IU221" s="73">
        <f t="shared" si="296"/>
        <v>1.5</v>
      </c>
      <c r="IV221" s="130">
        <f t="shared" si="302"/>
        <v>4.5</v>
      </c>
      <c r="IX221" s="75">
        <v>2</v>
      </c>
      <c r="IY221" s="76">
        <f t="shared" si="303"/>
        <v>58.5</v>
      </c>
      <c r="IZ221" s="75">
        <v>13.5</v>
      </c>
      <c r="JA221" s="77">
        <f>(IZ221*1.2)*(Prices!$B$5/32)</f>
        <v>20.25</v>
      </c>
      <c r="JB221" s="82">
        <f>(IZ221*1.3)*(Prices!$B$4/32)</f>
        <v>43.875</v>
      </c>
      <c r="JC221" s="82">
        <f>(IW221*Prices!$B$2)+(IX221*Prices!$B$3)</f>
        <v>8.1</v>
      </c>
      <c r="JD221" s="79">
        <f>IV221*Prices!$B$9</f>
        <v>27</v>
      </c>
      <c r="JE221" s="80">
        <f t="shared" si="254"/>
        <v>157.72499999999999</v>
      </c>
      <c r="JF221" s="80">
        <f>IV221*Prices!$B$10</f>
        <v>40.5</v>
      </c>
      <c r="JG221" s="80">
        <f t="shared" si="255"/>
        <v>171.22499999999999</v>
      </c>
      <c r="JH221" s="80">
        <f>IV221*Prices!$B$11</f>
        <v>45</v>
      </c>
      <c r="JI221" s="80">
        <f t="shared" si="256"/>
        <v>175.72499999999999</v>
      </c>
      <c r="JJ221" s="80">
        <f>IV221*Prices!$B$12</f>
        <v>54</v>
      </c>
      <c r="JK221" s="80">
        <f t="shared" si="257"/>
        <v>184.72499999999999</v>
      </c>
      <c r="JL221" s="80">
        <f>IV221*Prices!$B$13</f>
        <v>58.5</v>
      </c>
      <c r="JM221" s="80">
        <f t="shared" si="258"/>
        <v>189.22499999999999</v>
      </c>
      <c r="JN221" s="80">
        <f>IV221*Prices!$B$14</f>
        <v>69.75</v>
      </c>
      <c r="JO221" s="80">
        <f t="shared" si="259"/>
        <v>200.47499999999999</v>
      </c>
      <c r="JP221" s="80">
        <f>IV221*Prices!$B$15</f>
        <v>78.75</v>
      </c>
      <c r="JQ221" s="80">
        <f t="shared" si="260"/>
        <v>209.47499999999999</v>
      </c>
      <c r="JR221" s="80">
        <f>IV221*Prices!$B$16</f>
        <v>110.25</v>
      </c>
      <c r="JS221" s="80">
        <f t="shared" si="261"/>
        <v>240.97499999999999</v>
      </c>
      <c r="JT221" s="80">
        <f>IV221*Prices!$B$17</f>
        <v>0</v>
      </c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 s="197">
        <v>0</v>
      </c>
      <c r="LB221" s="200">
        <v>0</v>
      </c>
      <c r="LC221" s="82">
        <f>(44+(cabinets_db!IR221*2-2))*0.58</f>
        <v>24.36</v>
      </c>
      <c r="LD221" s="82">
        <f>(44+(cabinets_db!IR221*2-2))*0.77</f>
        <v>32.340000000000003</v>
      </c>
      <c r="LE221" s="82">
        <f>3*(cabinets_db!IR221*22/144)</f>
        <v>0</v>
      </c>
      <c r="LF221" s="82">
        <f t="shared" si="262"/>
        <v>24.36</v>
      </c>
      <c r="LG221" s="80">
        <f t="shared" si="263"/>
        <v>32.340000000000003</v>
      </c>
      <c r="LH221" s="234">
        <f t="shared" si="264"/>
        <v>0</v>
      </c>
      <c r="LI221" s="73"/>
      <c r="LJ221" s="128"/>
      <c r="LK221" s="139">
        <v>13.5</v>
      </c>
      <c r="LL221" s="73">
        <v>18</v>
      </c>
      <c r="LM221" s="73">
        <f t="shared" si="297"/>
        <v>1.5</v>
      </c>
      <c r="LN221" s="130">
        <f t="shared" si="304"/>
        <v>4.5</v>
      </c>
      <c r="LP221" s="75">
        <v>2</v>
      </c>
      <c r="LQ221" s="76">
        <f t="shared" si="305"/>
        <v>58.5</v>
      </c>
      <c r="LR221" s="75">
        <v>13.5</v>
      </c>
      <c r="LS221" s="77">
        <f>(LR221*1.2)*(Prices!$B$5/32)</f>
        <v>20.25</v>
      </c>
      <c r="LT221" s="82">
        <f>(LR221*1.3)*(Prices!$C$4/32)</f>
        <v>35.1</v>
      </c>
      <c r="LU221" s="82">
        <f>(LO221*Prices!$B$2)+(LP221*Prices!$B$3)</f>
        <v>8.1</v>
      </c>
      <c r="LV221" s="79">
        <f>LN221*Prices!$B$9</f>
        <v>27</v>
      </c>
      <c r="LW221" s="80">
        <f t="shared" si="267"/>
        <v>148.94999999999999</v>
      </c>
      <c r="LX221" s="80">
        <f>LN221*Prices!$B$10</f>
        <v>40.5</v>
      </c>
      <c r="LY221" s="80">
        <f t="shared" si="268"/>
        <v>162.44999999999999</v>
      </c>
      <c r="LZ221" s="80">
        <f>LN221*Prices!$B$11</f>
        <v>45</v>
      </c>
      <c r="MA221" s="80">
        <f t="shared" si="269"/>
        <v>166.95</v>
      </c>
      <c r="MB221" s="80">
        <f>LN221*Prices!$B$12</f>
        <v>54</v>
      </c>
      <c r="MC221" s="80">
        <f t="shared" si="270"/>
        <v>175.95</v>
      </c>
      <c r="MD221" s="80">
        <f>LN221*Prices!$B$13</f>
        <v>58.5</v>
      </c>
      <c r="ME221" s="80">
        <f t="shared" si="271"/>
        <v>180.45</v>
      </c>
      <c r="MF221" s="80">
        <f>LN221*Prices!$B$14</f>
        <v>69.75</v>
      </c>
      <c r="MG221" s="80">
        <f t="shared" si="272"/>
        <v>191.7</v>
      </c>
      <c r="MH221" s="80">
        <f>LN221*Prices!$B$15</f>
        <v>78.75</v>
      </c>
      <c r="MI221" s="80">
        <f t="shared" si="273"/>
        <v>200.7</v>
      </c>
      <c r="MJ221" s="80">
        <f>LN221*Prices!$B$16</f>
        <v>110.25</v>
      </c>
      <c r="MK221" s="80">
        <f t="shared" si="274"/>
        <v>232.2</v>
      </c>
      <c r="ML221" s="80">
        <f>LN221*Prices!$B$17</f>
        <v>0</v>
      </c>
      <c r="MM221" s="80"/>
      <c r="MN221" s="80"/>
      <c r="MO221" s="80"/>
      <c r="MP221" s="80"/>
      <c r="MQ221" s="80"/>
      <c r="MR221" s="80"/>
      <c r="MS221" s="80"/>
      <c r="MT221" s="80"/>
      <c r="MU221" s="80"/>
      <c r="MV221" s="80"/>
      <c r="MW221" s="80"/>
      <c r="MX221" s="80"/>
      <c r="MY221" s="80"/>
      <c r="MZ221" s="80"/>
      <c r="NA221" s="80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</row>
    <row r="222" spans="1:449" ht="18" customHeight="1" x14ac:dyDescent="0.25">
      <c r="A222" s="141" t="s">
        <v>335</v>
      </c>
      <c r="B222" s="132" t="s">
        <v>268</v>
      </c>
      <c r="C222" s="133" t="str">
        <f t="shared" si="275"/>
        <v>Wall &amp; Tall Cab: 1 Glass Door 36"H (Door 37 1/2") (19" to 21")</v>
      </c>
      <c r="D222" s="70" t="s">
        <v>332</v>
      </c>
      <c r="E222" s="134" t="s">
        <v>101</v>
      </c>
      <c r="F222" s="329" t="s">
        <v>335</v>
      </c>
      <c r="G222" s="320" t="s">
        <v>296</v>
      </c>
      <c r="H222" s="135" t="str">
        <f t="shared" si="276"/>
        <v>n/a</v>
      </c>
      <c r="I222" s="135" t="s">
        <v>296</v>
      </c>
      <c r="J222" s="135" t="str">
        <f t="shared" si="168"/>
        <v>n/a</v>
      </c>
      <c r="K222" s="135" t="s">
        <v>296</v>
      </c>
      <c r="L222" s="135" t="str">
        <f t="shared" si="169"/>
        <v>n/a</v>
      </c>
      <c r="M222" s="135" t="s">
        <v>296</v>
      </c>
      <c r="N222" s="135" t="str">
        <f t="shared" si="170"/>
        <v>n/a</v>
      </c>
      <c r="O222" s="135" t="s">
        <v>296</v>
      </c>
      <c r="P222" s="135" t="str">
        <f t="shared" si="171"/>
        <v>n/a</v>
      </c>
      <c r="Q222" s="135" t="s">
        <v>296</v>
      </c>
      <c r="R222" s="135" t="str">
        <f t="shared" si="172"/>
        <v>n/a</v>
      </c>
      <c r="S222" s="135">
        <f>ROUND(cabinets_db!FP222/Prices!$B$27,0)</f>
        <v>570</v>
      </c>
      <c r="T222" s="136">
        <f t="shared" si="173"/>
        <v>570</v>
      </c>
      <c r="U222" s="135">
        <f>ROUND(cabinets_db!FR222/Prices!$B$27,0)</f>
        <v>658</v>
      </c>
      <c r="V222" s="136">
        <f t="shared" si="174"/>
        <v>658</v>
      </c>
      <c r="W222" s="137"/>
      <c r="X222" s="137"/>
      <c r="Y222" s="137"/>
      <c r="Z222" s="137"/>
      <c r="AA222" s="137"/>
      <c r="AB222" s="135" t="s">
        <v>296</v>
      </c>
      <c r="AC222" s="135" t="s">
        <v>296</v>
      </c>
      <c r="AD222" s="135" t="s">
        <v>296</v>
      </c>
      <c r="AE222" s="135" t="s">
        <v>296</v>
      </c>
      <c r="AF222" s="135" t="s">
        <v>296</v>
      </c>
      <c r="AG222" s="135" t="s">
        <v>296</v>
      </c>
      <c r="AH222" s="135" t="s">
        <v>296</v>
      </c>
      <c r="AI222" s="135" t="s">
        <v>296</v>
      </c>
      <c r="AJ222" s="135" t="s">
        <v>296</v>
      </c>
      <c r="AK222" s="135" t="s">
        <v>296</v>
      </c>
      <c r="AL222" s="135" t="s">
        <v>296</v>
      </c>
      <c r="AM222" s="135" t="s">
        <v>296</v>
      </c>
      <c r="AN222" s="136">
        <f>ROUND(cabinets_db!HP222/Prices!$B$27,0)</f>
        <v>547</v>
      </c>
      <c r="AO222" s="136">
        <f t="shared" si="181"/>
        <v>547</v>
      </c>
      <c r="AP222" s="136">
        <f>ROUND(cabinets_db!HR222/Prices!$B$27,0)</f>
        <v>634</v>
      </c>
      <c r="AQ222" s="138">
        <f t="shared" si="182"/>
        <v>634</v>
      </c>
      <c r="AW222" s="136" t="str">
        <f t="shared" si="183"/>
        <v>n/a</v>
      </c>
      <c r="AX222" s="136" t="str">
        <f t="shared" si="184"/>
        <v>n/a</v>
      </c>
      <c r="AY222" s="136" t="str">
        <f t="shared" si="185"/>
        <v>n/a</v>
      </c>
      <c r="AZ222" s="136" t="str">
        <f t="shared" si="186"/>
        <v>n/a</v>
      </c>
      <c r="BA222" s="136" t="str">
        <f t="shared" si="187"/>
        <v>n/a</v>
      </c>
      <c r="BB222" s="136" t="str">
        <f t="shared" si="188"/>
        <v>n/a</v>
      </c>
      <c r="BC222" s="136" t="str">
        <f t="shared" si="189"/>
        <v>n/a</v>
      </c>
      <c r="BD222" s="136" t="str">
        <f t="shared" si="190"/>
        <v>n/a</v>
      </c>
      <c r="BE222" s="136" t="str">
        <f t="shared" si="191"/>
        <v>n/a</v>
      </c>
      <c r="BF222" s="136" t="str">
        <f t="shared" si="192"/>
        <v>n/a</v>
      </c>
      <c r="BG222" s="136" t="str">
        <f t="shared" si="193"/>
        <v>n/a</v>
      </c>
      <c r="BH222" s="136" t="str">
        <f t="shared" si="194"/>
        <v>n/a</v>
      </c>
      <c r="BI222" s="136">
        <f t="shared" si="195"/>
        <v>547</v>
      </c>
      <c r="BJ222" s="136">
        <f t="shared" si="196"/>
        <v>547</v>
      </c>
      <c r="BK222" s="136">
        <f t="shared" si="197"/>
        <v>634</v>
      </c>
      <c r="BL222" s="138">
        <f t="shared" si="198"/>
        <v>634</v>
      </c>
      <c r="BU222" s="135" t="s">
        <v>296</v>
      </c>
      <c r="BV222" s="135" t="str">
        <f t="shared" si="277"/>
        <v>n/a</v>
      </c>
      <c r="BW222" s="135" t="s">
        <v>296</v>
      </c>
      <c r="BX222" s="135" t="str">
        <f t="shared" si="199"/>
        <v>n/a</v>
      </c>
      <c r="BY222" s="135" t="s">
        <v>296</v>
      </c>
      <c r="BZ222" s="135" t="str">
        <f t="shared" si="200"/>
        <v>n/a</v>
      </c>
      <c r="CA222" s="135" t="s">
        <v>296</v>
      </c>
      <c r="CB222" s="135" t="str">
        <f t="shared" si="201"/>
        <v>n/a</v>
      </c>
      <c r="CC222" s="135" t="s">
        <v>296</v>
      </c>
      <c r="CD222" s="135" t="str">
        <f t="shared" si="202"/>
        <v>n/a</v>
      </c>
      <c r="CE222" s="135" t="s">
        <v>296</v>
      </c>
      <c r="CF222" s="135" t="str">
        <f t="shared" si="203"/>
        <v>n/a</v>
      </c>
      <c r="CG222" s="135">
        <f>ROUND(cabinets_db!JQ222/Prices!$B$27,0)</f>
        <v>570</v>
      </c>
      <c r="CH222" s="136">
        <f t="shared" si="204"/>
        <v>570</v>
      </c>
      <c r="CI222" s="135">
        <f>ROUND(cabinets_db!JS222/Prices!$B$27,0)</f>
        <v>658</v>
      </c>
      <c r="CJ222" s="136">
        <f t="shared" si="205"/>
        <v>658</v>
      </c>
      <c r="CK222" s="137"/>
      <c r="CL222" s="137"/>
      <c r="CM222" s="137"/>
      <c r="CN222" s="137"/>
      <c r="CO222" s="137"/>
      <c r="CP222" s="135" t="s">
        <v>296</v>
      </c>
      <c r="CQ222" s="135" t="s">
        <v>296</v>
      </c>
      <c r="CR222" s="135" t="s">
        <v>296</v>
      </c>
      <c r="CS222" s="135" t="s">
        <v>296</v>
      </c>
      <c r="CT222" s="135" t="s">
        <v>296</v>
      </c>
      <c r="CU222" s="135" t="s">
        <v>296</v>
      </c>
      <c r="CV222" s="135" t="s">
        <v>296</v>
      </c>
      <c r="CW222" s="135" t="s">
        <v>296</v>
      </c>
      <c r="CX222" s="135" t="s">
        <v>296</v>
      </c>
      <c r="CY222" s="135" t="s">
        <v>296</v>
      </c>
      <c r="CZ222" s="135" t="s">
        <v>296</v>
      </c>
      <c r="DA222" s="135" t="s">
        <v>296</v>
      </c>
      <c r="DB222" s="136">
        <f>ROUND(cabinets_db!MI222/Prices!$B$27,0)</f>
        <v>547</v>
      </c>
      <c r="DC222" s="136">
        <f t="shared" si="211"/>
        <v>547</v>
      </c>
      <c r="DD222" s="136">
        <f>ROUND(cabinets_db!MK222/Prices!$B$27,0)</f>
        <v>634</v>
      </c>
      <c r="DE222" s="138">
        <f t="shared" si="212"/>
        <v>634</v>
      </c>
      <c r="DK222" s="136" t="str">
        <f t="shared" si="213"/>
        <v>n/a</v>
      </c>
      <c r="DL222" s="136" t="str">
        <f t="shared" si="214"/>
        <v>n/a</v>
      </c>
      <c r="DM222" s="136" t="str">
        <f t="shared" si="215"/>
        <v>n/a</v>
      </c>
      <c r="DN222" s="136" t="str">
        <f t="shared" si="216"/>
        <v>n/a</v>
      </c>
      <c r="DO222" s="136" t="str">
        <f t="shared" si="217"/>
        <v>n/a</v>
      </c>
      <c r="DP222" s="136" t="str">
        <f t="shared" si="218"/>
        <v>n/a</v>
      </c>
      <c r="DQ222" s="136" t="str">
        <f t="shared" si="219"/>
        <v>n/a</v>
      </c>
      <c r="DR222" s="136" t="str">
        <f t="shared" si="220"/>
        <v>n/a</v>
      </c>
      <c r="DS222" s="136" t="str">
        <f t="shared" si="221"/>
        <v>n/a</v>
      </c>
      <c r="DT222" s="136" t="str">
        <f t="shared" si="222"/>
        <v>n/a</v>
      </c>
      <c r="DU222" s="136" t="str">
        <f t="shared" si="223"/>
        <v>n/a</v>
      </c>
      <c r="DV222" s="136" t="str">
        <f t="shared" si="224"/>
        <v>n/a</v>
      </c>
      <c r="DW222" s="136">
        <f t="shared" si="225"/>
        <v>547</v>
      </c>
      <c r="DX222" s="136">
        <f t="shared" si="226"/>
        <v>547</v>
      </c>
      <c r="DY222" s="136">
        <f t="shared" si="227"/>
        <v>634</v>
      </c>
      <c r="DZ222" s="138">
        <f t="shared" si="228"/>
        <v>634</v>
      </c>
      <c r="EP222" s="73"/>
      <c r="EQ222" s="128"/>
      <c r="ER222" s="129">
        <v>15</v>
      </c>
      <c r="ES222" s="73">
        <v>21</v>
      </c>
      <c r="ET222" s="73">
        <f t="shared" si="294"/>
        <v>1.75</v>
      </c>
      <c r="EU222" s="130">
        <f t="shared" si="298"/>
        <v>5.25</v>
      </c>
      <c r="EV222" s="55"/>
      <c r="EW222" s="75">
        <v>2</v>
      </c>
      <c r="EX222" s="76">
        <f t="shared" si="299"/>
        <v>68.25</v>
      </c>
      <c r="EY222" s="75">
        <v>15</v>
      </c>
      <c r="EZ222" s="77">
        <f>(EY222*1.2)*(Prices!$B$5/32)</f>
        <v>22.5</v>
      </c>
      <c r="FA222" s="82">
        <f>(EY222*1.3)*(Prices!$B$4/32)</f>
        <v>48.75</v>
      </c>
      <c r="FB222" s="82">
        <f>(EV222*Prices!$B$2)+(EW222*Prices!$B$3)</f>
        <v>8.1</v>
      </c>
      <c r="FC222" s="79">
        <f>EU222*Prices!$B$9</f>
        <v>31.5</v>
      </c>
      <c r="FD222" s="80">
        <f t="shared" si="232"/>
        <v>179.1</v>
      </c>
      <c r="FE222" s="80">
        <f>EU222*Prices!$B$10</f>
        <v>47.25</v>
      </c>
      <c r="FF222" s="80">
        <f t="shared" si="233"/>
        <v>194.85</v>
      </c>
      <c r="FG222" s="80">
        <f>EU222*Prices!$B$11</f>
        <v>52.5</v>
      </c>
      <c r="FH222" s="80">
        <f t="shared" si="234"/>
        <v>200.1</v>
      </c>
      <c r="FI222" s="80">
        <f>EU222*Prices!$B$12</f>
        <v>63</v>
      </c>
      <c r="FJ222" s="80">
        <f t="shared" si="235"/>
        <v>210.6</v>
      </c>
      <c r="FK222" s="80">
        <f>EU222*Prices!$B$13</f>
        <v>68.25</v>
      </c>
      <c r="FL222" s="80">
        <f t="shared" si="236"/>
        <v>215.85</v>
      </c>
      <c r="FM222" s="80">
        <f>EU222*Prices!$B$14</f>
        <v>81.375</v>
      </c>
      <c r="FN222" s="80">
        <f t="shared" si="237"/>
        <v>228.97499999999999</v>
      </c>
      <c r="FO222" s="80">
        <f>EU222*Prices!$B$15</f>
        <v>91.875</v>
      </c>
      <c r="FP222" s="80">
        <f t="shared" si="238"/>
        <v>239.47499999999999</v>
      </c>
      <c r="FQ222" s="80">
        <f>EU222*Prices!$B$16</f>
        <v>128.625</v>
      </c>
      <c r="FR222" s="80">
        <f t="shared" si="239"/>
        <v>276.22500000000002</v>
      </c>
      <c r="FS222" s="80">
        <f>EU222*Prices!$B$17</f>
        <v>0</v>
      </c>
      <c r="FT222" s="80"/>
      <c r="FU222" s="80"/>
      <c r="FV222" s="80"/>
      <c r="FW222" s="80"/>
      <c r="FX222" s="80"/>
      <c r="FY222" s="80"/>
      <c r="FZ222" s="80"/>
      <c r="GA222" s="80"/>
      <c r="GB222" s="80"/>
      <c r="GC222" s="80"/>
      <c r="GD222" s="80"/>
      <c r="GE222" s="80"/>
      <c r="GF222" s="80"/>
      <c r="GG222" s="80"/>
      <c r="GH222" s="80"/>
      <c r="GI222"/>
      <c r="GJ222"/>
      <c r="GK222"/>
      <c r="GL222"/>
      <c r="GM222"/>
      <c r="GN222"/>
      <c r="GO222"/>
      <c r="GP222" s="73"/>
      <c r="GQ222" s="128"/>
      <c r="GR222" s="129">
        <v>15</v>
      </c>
      <c r="GS222" s="73">
        <v>21</v>
      </c>
      <c r="GT222" s="73">
        <f t="shared" si="295"/>
        <v>1.75</v>
      </c>
      <c r="GU222" s="130">
        <f t="shared" si="300"/>
        <v>5.25</v>
      </c>
      <c r="GW222" s="75">
        <v>2</v>
      </c>
      <c r="GX222" s="76">
        <f t="shared" si="301"/>
        <v>68.25</v>
      </c>
      <c r="GY222" s="75">
        <v>15</v>
      </c>
      <c r="GZ222" s="77">
        <f>(GY222*1.2)*(Prices!$B$5/32)</f>
        <v>22.5</v>
      </c>
      <c r="HA222" s="82">
        <f>(GY222*1.3)*(Prices!$C$4/32)</f>
        <v>39</v>
      </c>
      <c r="HB222" s="82">
        <f>(GV222*Prices!$B$2)+(GW222*Prices!$B$3)</f>
        <v>8.1</v>
      </c>
      <c r="HC222" s="79">
        <f>GU222*Prices!$B$9</f>
        <v>31.5</v>
      </c>
      <c r="HD222" s="80">
        <f t="shared" si="243"/>
        <v>169.35</v>
      </c>
      <c r="HE222" s="80">
        <f>GU222*Prices!$B$10</f>
        <v>47.25</v>
      </c>
      <c r="HF222" s="80">
        <f t="shared" si="244"/>
        <v>185.1</v>
      </c>
      <c r="HG222" s="80">
        <f>GU222*Prices!$B$11</f>
        <v>52.5</v>
      </c>
      <c r="HH222" s="80">
        <f t="shared" si="245"/>
        <v>190.35</v>
      </c>
      <c r="HI222" s="80">
        <f>GU222*Prices!$B$12</f>
        <v>63</v>
      </c>
      <c r="HJ222" s="80">
        <f t="shared" si="246"/>
        <v>200.85</v>
      </c>
      <c r="HK222" s="80">
        <f>GU222*Prices!$B$13</f>
        <v>68.25</v>
      </c>
      <c r="HL222" s="80">
        <f t="shared" si="247"/>
        <v>206.1</v>
      </c>
      <c r="HM222" s="80">
        <f>GU222*Prices!$B$14</f>
        <v>81.375</v>
      </c>
      <c r="HN222" s="80">
        <f t="shared" si="248"/>
        <v>219.22499999999999</v>
      </c>
      <c r="HO222" s="80">
        <f>GU222*Prices!$B$15</f>
        <v>91.875</v>
      </c>
      <c r="HP222" s="80">
        <f t="shared" si="249"/>
        <v>229.72499999999999</v>
      </c>
      <c r="HQ222" s="80">
        <f>GU222*Prices!$B$16</f>
        <v>128.625</v>
      </c>
      <c r="HR222" s="80">
        <f t="shared" si="250"/>
        <v>266.47500000000002</v>
      </c>
      <c r="HS222" s="80">
        <f>GU222*Prices!$B$17</f>
        <v>0</v>
      </c>
      <c r="HT222" s="80"/>
      <c r="HU222" s="80"/>
      <c r="HV222" s="80"/>
      <c r="HW222" s="80"/>
      <c r="HX222" s="80"/>
      <c r="HY222" s="80"/>
      <c r="HZ222" s="80"/>
      <c r="IA222" s="80"/>
      <c r="IB222" s="80"/>
      <c r="IC222" s="80"/>
      <c r="ID222" s="80"/>
      <c r="IE222" s="80"/>
      <c r="IF222" s="80"/>
      <c r="IG222" s="80"/>
      <c r="IH222" s="80"/>
      <c r="II222"/>
      <c r="IJ222"/>
      <c r="IK222"/>
      <c r="IL222"/>
      <c r="IM222"/>
      <c r="IN222"/>
      <c r="IO222"/>
      <c r="IP222"/>
      <c r="IQ222" s="73"/>
      <c r="IR222" s="128"/>
      <c r="IS222" s="129">
        <v>15</v>
      </c>
      <c r="IT222" s="73">
        <v>21</v>
      </c>
      <c r="IU222" s="73">
        <f t="shared" si="296"/>
        <v>1.75</v>
      </c>
      <c r="IV222" s="130">
        <f t="shared" si="302"/>
        <v>5.25</v>
      </c>
      <c r="IX222" s="75">
        <v>2</v>
      </c>
      <c r="IY222" s="76">
        <f t="shared" si="303"/>
        <v>68.25</v>
      </c>
      <c r="IZ222" s="75">
        <v>15</v>
      </c>
      <c r="JA222" s="77">
        <f>(IZ222*1.2)*(Prices!$B$5/32)</f>
        <v>22.5</v>
      </c>
      <c r="JB222" s="82">
        <f>(IZ222*1.3)*(Prices!$B$4/32)</f>
        <v>48.75</v>
      </c>
      <c r="JC222" s="82">
        <f>(IW222*Prices!$B$2)+(IX222*Prices!$B$3)</f>
        <v>8.1</v>
      </c>
      <c r="JD222" s="79">
        <f>IV222*Prices!$B$9</f>
        <v>31.5</v>
      </c>
      <c r="JE222" s="80">
        <f t="shared" si="254"/>
        <v>179.1</v>
      </c>
      <c r="JF222" s="80">
        <f>IV222*Prices!$B$10</f>
        <v>47.25</v>
      </c>
      <c r="JG222" s="80">
        <f t="shared" si="255"/>
        <v>194.85</v>
      </c>
      <c r="JH222" s="80">
        <f>IV222*Prices!$B$11</f>
        <v>52.5</v>
      </c>
      <c r="JI222" s="80">
        <f t="shared" si="256"/>
        <v>200.1</v>
      </c>
      <c r="JJ222" s="80">
        <f>IV222*Prices!$B$12</f>
        <v>63</v>
      </c>
      <c r="JK222" s="80">
        <f t="shared" si="257"/>
        <v>210.6</v>
      </c>
      <c r="JL222" s="80">
        <f>IV222*Prices!$B$13</f>
        <v>68.25</v>
      </c>
      <c r="JM222" s="80">
        <f t="shared" si="258"/>
        <v>215.85</v>
      </c>
      <c r="JN222" s="80">
        <f>IV222*Prices!$B$14</f>
        <v>81.375</v>
      </c>
      <c r="JO222" s="80">
        <f t="shared" si="259"/>
        <v>228.97499999999999</v>
      </c>
      <c r="JP222" s="80">
        <f>IV222*Prices!$B$15</f>
        <v>91.875</v>
      </c>
      <c r="JQ222" s="80">
        <f t="shared" si="260"/>
        <v>239.47499999999999</v>
      </c>
      <c r="JR222" s="80">
        <f>IV222*Prices!$B$16</f>
        <v>128.625</v>
      </c>
      <c r="JS222" s="80">
        <f t="shared" si="261"/>
        <v>276.22500000000002</v>
      </c>
      <c r="JT222" s="80">
        <f>IV222*Prices!$B$17</f>
        <v>0</v>
      </c>
      <c r="JU222" s="80"/>
      <c r="JV222" s="80"/>
      <c r="JW222" s="80"/>
      <c r="JX222" s="80"/>
      <c r="JY222" s="80"/>
      <c r="JZ222" s="80"/>
      <c r="KA222" s="80"/>
      <c r="KB222" s="80"/>
      <c r="KC222" s="80"/>
      <c r="KD222" s="80"/>
      <c r="KE222" s="80"/>
      <c r="KF222" s="80"/>
      <c r="KG222" s="80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 s="197">
        <v>0</v>
      </c>
      <c r="LB222" s="200">
        <v>0</v>
      </c>
      <c r="LC222" s="82">
        <f>(44+(cabinets_db!IR222*2-2))*0.58</f>
        <v>24.36</v>
      </c>
      <c r="LD222" s="82">
        <f>(44+(cabinets_db!IR222*2-2))*0.77</f>
        <v>32.340000000000003</v>
      </c>
      <c r="LE222" s="82">
        <f>3*(cabinets_db!IR222*22/144)</f>
        <v>0</v>
      </c>
      <c r="LF222" s="82">
        <f t="shared" si="262"/>
        <v>24.36</v>
      </c>
      <c r="LG222" s="80">
        <f t="shared" si="263"/>
        <v>32.340000000000003</v>
      </c>
      <c r="LH222" s="234">
        <f t="shared" si="264"/>
        <v>0</v>
      </c>
      <c r="LI222" s="73"/>
      <c r="LJ222" s="128"/>
      <c r="LK222" s="129">
        <v>15</v>
      </c>
      <c r="LL222" s="73">
        <v>21</v>
      </c>
      <c r="LM222" s="73">
        <f t="shared" si="297"/>
        <v>1.75</v>
      </c>
      <c r="LN222" s="130">
        <f t="shared" si="304"/>
        <v>5.25</v>
      </c>
      <c r="LP222" s="75">
        <v>2</v>
      </c>
      <c r="LQ222" s="76">
        <f t="shared" si="305"/>
        <v>68.25</v>
      </c>
      <c r="LR222" s="75">
        <v>15</v>
      </c>
      <c r="LS222" s="77">
        <f>(LR222*1.2)*(Prices!$B$5/32)</f>
        <v>22.5</v>
      </c>
      <c r="LT222" s="82">
        <f>(LR222*1.3)*(Prices!$C$4/32)</f>
        <v>39</v>
      </c>
      <c r="LU222" s="82">
        <f>(LO222*Prices!$B$2)+(LP222*Prices!$B$3)</f>
        <v>8.1</v>
      </c>
      <c r="LV222" s="79">
        <f>LN222*Prices!$B$9</f>
        <v>31.5</v>
      </c>
      <c r="LW222" s="80">
        <f t="shared" si="267"/>
        <v>169.35</v>
      </c>
      <c r="LX222" s="80">
        <f>LN222*Prices!$B$10</f>
        <v>47.25</v>
      </c>
      <c r="LY222" s="80">
        <f t="shared" si="268"/>
        <v>185.1</v>
      </c>
      <c r="LZ222" s="80">
        <f>LN222*Prices!$B$11</f>
        <v>52.5</v>
      </c>
      <c r="MA222" s="80">
        <f t="shared" si="269"/>
        <v>190.35</v>
      </c>
      <c r="MB222" s="80">
        <f>LN222*Prices!$B$12</f>
        <v>63</v>
      </c>
      <c r="MC222" s="80">
        <f t="shared" si="270"/>
        <v>200.85</v>
      </c>
      <c r="MD222" s="80">
        <f>LN222*Prices!$B$13</f>
        <v>68.25</v>
      </c>
      <c r="ME222" s="80">
        <f t="shared" si="271"/>
        <v>206.1</v>
      </c>
      <c r="MF222" s="80">
        <f>LN222*Prices!$B$14</f>
        <v>81.375</v>
      </c>
      <c r="MG222" s="80">
        <f t="shared" si="272"/>
        <v>219.22499999999999</v>
      </c>
      <c r="MH222" s="80">
        <f>LN222*Prices!$B$15</f>
        <v>91.875</v>
      </c>
      <c r="MI222" s="80">
        <f t="shared" si="273"/>
        <v>229.72499999999999</v>
      </c>
      <c r="MJ222" s="80">
        <f>LN222*Prices!$B$16</f>
        <v>128.625</v>
      </c>
      <c r="MK222" s="80">
        <f t="shared" si="274"/>
        <v>266.47500000000002</v>
      </c>
      <c r="ML222" s="80">
        <f>LN222*Prices!$B$17</f>
        <v>0</v>
      </c>
      <c r="MM222" s="80"/>
      <c r="MN222" s="80"/>
      <c r="MO222" s="80"/>
      <c r="MP222" s="80"/>
      <c r="MQ222" s="80"/>
      <c r="MR222" s="80"/>
      <c r="MS222" s="80"/>
      <c r="MT222" s="80"/>
      <c r="MU222" s="80"/>
      <c r="MV222" s="80"/>
      <c r="MW222" s="80"/>
      <c r="MX222" s="80"/>
      <c r="MY222" s="80"/>
      <c r="MZ222" s="80"/>
      <c r="NA222" s="80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</row>
    <row r="223" spans="1:449" ht="18" customHeight="1" thickBot="1" x14ac:dyDescent="0.3">
      <c r="A223" s="330" t="s">
        <v>336</v>
      </c>
      <c r="B223" s="324" t="s">
        <v>268</v>
      </c>
      <c r="C223" s="325" t="str">
        <f t="shared" si="275"/>
        <v>Wall &amp; Tall Cab: 1 Glass Door 36"H (Door 37 1/2") (22" to 24")</v>
      </c>
      <c r="D223" s="177" t="s">
        <v>332</v>
      </c>
      <c r="E223" s="326" t="s">
        <v>103</v>
      </c>
      <c r="F223" s="331" t="s">
        <v>336</v>
      </c>
      <c r="G223" s="320" t="s">
        <v>296</v>
      </c>
      <c r="H223" s="135" t="str">
        <f t="shared" si="276"/>
        <v>n/a</v>
      </c>
      <c r="I223" s="135" t="s">
        <v>296</v>
      </c>
      <c r="J223" s="135" t="str">
        <f t="shared" si="168"/>
        <v>n/a</v>
      </c>
      <c r="K223" s="135" t="s">
        <v>296</v>
      </c>
      <c r="L223" s="135" t="str">
        <f t="shared" si="169"/>
        <v>n/a</v>
      </c>
      <c r="M223" s="135" t="s">
        <v>296</v>
      </c>
      <c r="N223" s="135" t="str">
        <f t="shared" si="170"/>
        <v>n/a</v>
      </c>
      <c r="O223" s="135" t="s">
        <v>296</v>
      </c>
      <c r="P223" s="135" t="str">
        <f t="shared" si="171"/>
        <v>n/a</v>
      </c>
      <c r="Q223" s="135" t="s">
        <v>296</v>
      </c>
      <c r="R223" s="135" t="str">
        <f t="shared" si="172"/>
        <v>n/a</v>
      </c>
      <c r="S223" s="135">
        <f>ROUND(cabinets_db!FP223/Prices!$B$27,0)</f>
        <v>642</v>
      </c>
      <c r="T223" s="136">
        <f t="shared" si="173"/>
        <v>642</v>
      </c>
      <c r="U223" s="135">
        <f>ROUND(cabinets_db!FR223/Prices!$B$27,0)</f>
        <v>742</v>
      </c>
      <c r="V223" s="136">
        <f t="shared" si="174"/>
        <v>742</v>
      </c>
      <c r="W223" s="137"/>
      <c r="X223" s="137"/>
      <c r="Y223" s="137"/>
      <c r="Z223" s="137"/>
      <c r="AA223" s="137"/>
      <c r="AB223" s="135" t="s">
        <v>296</v>
      </c>
      <c r="AC223" s="135" t="s">
        <v>296</v>
      </c>
      <c r="AD223" s="135" t="s">
        <v>296</v>
      </c>
      <c r="AE223" s="135" t="s">
        <v>296</v>
      </c>
      <c r="AF223" s="135" t="s">
        <v>296</v>
      </c>
      <c r="AG223" s="135" t="s">
        <v>296</v>
      </c>
      <c r="AH223" s="135" t="s">
        <v>296</v>
      </c>
      <c r="AI223" s="135" t="s">
        <v>296</v>
      </c>
      <c r="AJ223" s="135" t="s">
        <v>296</v>
      </c>
      <c r="AK223" s="135" t="s">
        <v>296</v>
      </c>
      <c r="AL223" s="135" t="s">
        <v>296</v>
      </c>
      <c r="AM223" s="135" t="s">
        <v>296</v>
      </c>
      <c r="AN223" s="136">
        <f>ROUND(cabinets_db!HP223/Prices!$B$27,0)</f>
        <v>616</v>
      </c>
      <c r="AO223" s="136">
        <f t="shared" si="181"/>
        <v>616</v>
      </c>
      <c r="AP223" s="136">
        <f>ROUND(cabinets_db!HR223/Prices!$B$27,0)</f>
        <v>716</v>
      </c>
      <c r="AQ223" s="138">
        <f t="shared" si="182"/>
        <v>716</v>
      </c>
      <c r="AW223" s="136" t="str">
        <f t="shared" si="183"/>
        <v>n/a</v>
      </c>
      <c r="AX223" s="136" t="str">
        <f t="shared" si="184"/>
        <v>n/a</v>
      </c>
      <c r="AY223" s="136" t="str">
        <f t="shared" si="185"/>
        <v>n/a</v>
      </c>
      <c r="AZ223" s="136" t="str">
        <f t="shared" si="186"/>
        <v>n/a</v>
      </c>
      <c r="BA223" s="136" t="str">
        <f t="shared" si="187"/>
        <v>n/a</v>
      </c>
      <c r="BB223" s="136" t="str">
        <f t="shared" si="188"/>
        <v>n/a</v>
      </c>
      <c r="BC223" s="136" t="str">
        <f t="shared" si="189"/>
        <v>n/a</v>
      </c>
      <c r="BD223" s="136" t="str">
        <f t="shared" si="190"/>
        <v>n/a</v>
      </c>
      <c r="BE223" s="136" t="str">
        <f t="shared" si="191"/>
        <v>n/a</v>
      </c>
      <c r="BF223" s="136" t="str">
        <f t="shared" si="192"/>
        <v>n/a</v>
      </c>
      <c r="BG223" s="136" t="str">
        <f t="shared" si="193"/>
        <v>n/a</v>
      </c>
      <c r="BH223" s="136" t="str">
        <f t="shared" si="194"/>
        <v>n/a</v>
      </c>
      <c r="BI223" s="136">
        <f t="shared" si="195"/>
        <v>616</v>
      </c>
      <c r="BJ223" s="136">
        <f t="shared" si="196"/>
        <v>616</v>
      </c>
      <c r="BK223" s="136">
        <f t="shared" si="197"/>
        <v>716</v>
      </c>
      <c r="BL223" s="138">
        <f t="shared" si="198"/>
        <v>716</v>
      </c>
      <c r="BU223" s="135" t="s">
        <v>296</v>
      </c>
      <c r="BV223" s="135" t="str">
        <f t="shared" si="277"/>
        <v>n/a</v>
      </c>
      <c r="BW223" s="135" t="s">
        <v>296</v>
      </c>
      <c r="BX223" s="135" t="str">
        <f t="shared" si="199"/>
        <v>n/a</v>
      </c>
      <c r="BY223" s="135" t="s">
        <v>296</v>
      </c>
      <c r="BZ223" s="135" t="str">
        <f t="shared" si="200"/>
        <v>n/a</v>
      </c>
      <c r="CA223" s="135" t="s">
        <v>296</v>
      </c>
      <c r="CB223" s="135" t="str">
        <f t="shared" si="201"/>
        <v>n/a</v>
      </c>
      <c r="CC223" s="135" t="s">
        <v>296</v>
      </c>
      <c r="CD223" s="135" t="str">
        <f t="shared" si="202"/>
        <v>n/a</v>
      </c>
      <c r="CE223" s="135" t="s">
        <v>296</v>
      </c>
      <c r="CF223" s="135" t="str">
        <f t="shared" si="203"/>
        <v>n/a</v>
      </c>
      <c r="CG223" s="135">
        <f>ROUND(cabinets_db!JQ223/Prices!$B$27,0)</f>
        <v>642</v>
      </c>
      <c r="CH223" s="136">
        <f t="shared" si="204"/>
        <v>642</v>
      </c>
      <c r="CI223" s="135">
        <f>ROUND(cabinets_db!JS223/Prices!$B$27,0)</f>
        <v>742</v>
      </c>
      <c r="CJ223" s="136">
        <f t="shared" si="205"/>
        <v>742</v>
      </c>
      <c r="CK223" s="137"/>
      <c r="CL223" s="137"/>
      <c r="CM223" s="137"/>
      <c r="CN223" s="137"/>
      <c r="CO223" s="137"/>
      <c r="CP223" s="135" t="s">
        <v>296</v>
      </c>
      <c r="CQ223" s="135" t="s">
        <v>296</v>
      </c>
      <c r="CR223" s="135" t="s">
        <v>296</v>
      </c>
      <c r="CS223" s="135" t="s">
        <v>296</v>
      </c>
      <c r="CT223" s="135" t="s">
        <v>296</v>
      </c>
      <c r="CU223" s="135" t="s">
        <v>296</v>
      </c>
      <c r="CV223" s="135" t="s">
        <v>296</v>
      </c>
      <c r="CW223" s="135" t="s">
        <v>296</v>
      </c>
      <c r="CX223" s="135" t="s">
        <v>296</v>
      </c>
      <c r="CY223" s="135" t="s">
        <v>296</v>
      </c>
      <c r="CZ223" s="135" t="s">
        <v>296</v>
      </c>
      <c r="DA223" s="135" t="s">
        <v>296</v>
      </c>
      <c r="DB223" s="136">
        <f>ROUND(cabinets_db!MI223/Prices!$B$27,0)</f>
        <v>616</v>
      </c>
      <c r="DC223" s="136">
        <f t="shared" si="211"/>
        <v>616</v>
      </c>
      <c r="DD223" s="136">
        <f>ROUND(cabinets_db!MK223/Prices!$B$27,0)</f>
        <v>716</v>
      </c>
      <c r="DE223" s="138">
        <f t="shared" si="212"/>
        <v>716</v>
      </c>
      <c r="DK223" s="136" t="str">
        <f t="shared" si="213"/>
        <v>n/a</v>
      </c>
      <c r="DL223" s="136" t="str">
        <f t="shared" si="214"/>
        <v>n/a</v>
      </c>
      <c r="DM223" s="136" t="str">
        <f t="shared" si="215"/>
        <v>n/a</v>
      </c>
      <c r="DN223" s="136" t="str">
        <f t="shared" si="216"/>
        <v>n/a</v>
      </c>
      <c r="DO223" s="136" t="str">
        <f t="shared" si="217"/>
        <v>n/a</v>
      </c>
      <c r="DP223" s="136" t="str">
        <f t="shared" si="218"/>
        <v>n/a</v>
      </c>
      <c r="DQ223" s="136" t="str">
        <f t="shared" si="219"/>
        <v>n/a</v>
      </c>
      <c r="DR223" s="136" t="str">
        <f t="shared" si="220"/>
        <v>n/a</v>
      </c>
      <c r="DS223" s="136" t="str">
        <f t="shared" si="221"/>
        <v>n/a</v>
      </c>
      <c r="DT223" s="136" t="str">
        <f t="shared" si="222"/>
        <v>n/a</v>
      </c>
      <c r="DU223" s="136" t="str">
        <f t="shared" si="223"/>
        <v>n/a</v>
      </c>
      <c r="DV223" s="136" t="str">
        <f t="shared" si="224"/>
        <v>n/a</v>
      </c>
      <c r="DW223" s="136">
        <f t="shared" si="225"/>
        <v>616</v>
      </c>
      <c r="DX223" s="136">
        <f t="shared" si="226"/>
        <v>616</v>
      </c>
      <c r="DY223" s="136">
        <f t="shared" si="227"/>
        <v>716</v>
      </c>
      <c r="DZ223" s="138">
        <f t="shared" si="228"/>
        <v>716</v>
      </c>
      <c r="EP223" s="73"/>
      <c r="EQ223" s="128"/>
      <c r="ER223" s="129">
        <v>16.5</v>
      </c>
      <c r="ES223" s="73">
        <v>24</v>
      </c>
      <c r="ET223" s="73">
        <f t="shared" si="294"/>
        <v>2</v>
      </c>
      <c r="EU223" s="130">
        <f t="shared" si="298"/>
        <v>6</v>
      </c>
      <c r="EV223" s="55"/>
      <c r="EW223" s="75">
        <v>2</v>
      </c>
      <c r="EX223" s="76">
        <f t="shared" si="299"/>
        <v>78</v>
      </c>
      <c r="EY223" s="75">
        <v>16.5</v>
      </c>
      <c r="EZ223" s="77">
        <f>(EY223*1.2)*(Prices!$B$5/32)</f>
        <v>24.75</v>
      </c>
      <c r="FA223" s="82">
        <f>(EY223*1.3)*(Prices!$B$4/32)</f>
        <v>53.625</v>
      </c>
      <c r="FB223" s="82">
        <f>(EV223*Prices!$B$2)+(EW223*Prices!$B$3)</f>
        <v>8.1</v>
      </c>
      <c r="FC223" s="79">
        <f>EU223*Prices!$B$9</f>
        <v>36</v>
      </c>
      <c r="FD223" s="80">
        <f t="shared" si="232"/>
        <v>200.47499999999999</v>
      </c>
      <c r="FE223" s="80">
        <f>EU223*Prices!$B$10</f>
        <v>54</v>
      </c>
      <c r="FF223" s="80">
        <f t="shared" si="233"/>
        <v>218.47499999999999</v>
      </c>
      <c r="FG223" s="80">
        <f>EU223*Prices!$B$11</f>
        <v>60</v>
      </c>
      <c r="FH223" s="80">
        <f t="shared" si="234"/>
        <v>224.47499999999999</v>
      </c>
      <c r="FI223" s="80">
        <f>EU223*Prices!$B$12</f>
        <v>72</v>
      </c>
      <c r="FJ223" s="80">
        <f t="shared" si="235"/>
        <v>236.47499999999999</v>
      </c>
      <c r="FK223" s="80">
        <f>EU223*Prices!$B$13</f>
        <v>78</v>
      </c>
      <c r="FL223" s="80">
        <f t="shared" si="236"/>
        <v>242.47499999999999</v>
      </c>
      <c r="FM223" s="80">
        <f>EU223*Prices!$B$14</f>
        <v>93</v>
      </c>
      <c r="FN223" s="80">
        <f t="shared" si="237"/>
        <v>257.47500000000002</v>
      </c>
      <c r="FO223" s="80">
        <f>EU223*Prices!$B$15</f>
        <v>105</v>
      </c>
      <c r="FP223" s="80">
        <f t="shared" si="238"/>
        <v>269.47500000000002</v>
      </c>
      <c r="FQ223" s="80">
        <f>EU223*Prices!$B$16</f>
        <v>147</v>
      </c>
      <c r="FR223" s="80">
        <f t="shared" si="239"/>
        <v>311.47500000000002</v>
      </c>
      <c r="FS223" s="80">
        <f>EU223*Prices!$B$17</f>
        <v>0</v>
      </c>
      <c r="FT223" s="80"/>
      <c r="FU223" s="80"/>
      <c r="FV223" s="80"/>
      <c r="FW223" s="80"/>
      <c r="FX223" s="80"/>
      <c r="FY223" s="80"/>
      <c r="FZ223" s="80"/>
      <c r="GA223" s="80"/>
      <c r="GB223" s="80"/>
      <c r="GC223" s="80"/>
      <c r="GD223" s="80"/>
      <c r="GE223" s="80"/>
      <c r="GF223" s="80"/>
      <c r="GG223" s="80"/>
      <c r="GH223" s="80"/>
      <c r="GI223"/>
      <c r="GJ223"/>
      <c r="GK223"/>
      <c r="GL223"/>
      <c r="GM223"/>
      <c r="GN223"/>
      <c r="GO223"/>
      <c r="GP223" s="73"/>
      <c r="GQ223" s="128"/>
      <c r="GR223" s="129">
        <v>16.5</v>
      </c>
      <c r="GS223" s="73">
        <v>24</v>
      </c>
      <c r="GT223" s="73">
        <f t="shared" si="295"/>
        <v>2</v>
      </c>
      <c r="GU223" s="130">
        <f t="shared" si="300"/>
        <v>6</v>
      </c>
      <c r="GW223" s="75">
        <v>2</v>
      </c>
      <c r="GX223" s="76">
        <f t="shared" si="301"/>
        <v>78</v>
      </c>
      <c r="GY223" s="75">
        <v>16.5</v>
      </c>
      <c r="GZ223" s="77">
        <f>(GY223*1.2)*(Prices!$B$5/32)</f>
        <v>24.75</v>
      </c>
      <c r="HA223" s="82">
        <f>(GY223*1.3)*(Prices!$C$4/32)</f>
        <v>42.9</v>
      </c>
      <c r="HB223" s="82">
        <f>(GV223*Prices!$B$2)+(GW223*Prices!$B$3)</f>
        <v>8.1</v>
      </c>
      <c r="HC223" s="79">
        <f>GU223*Prices!$B$9</f>
        <v>36</v>
      </c>
      <c r="HD223" s="80">
        <f t="shared" si="243"/>
        <v>189.75</v>
      </c>
      <c r="HE223" s="80">
        <f>GU223*Prices!$B$10</f>
        <v>54</v>
      </c>
      <c r="HF223" s="80">
        <f t="shared" si="244"/>
        <v>207.75</v>
      </c>
      <c r="HG223" s="80">
        <f>GU223*Prices!$B$11</f>
        <v>60</v>
      </c>
      <c r="HH223" s="80">
        <f t="shared" si="245"/>
        <v>213.75</v>
      </c>
      <c r="HI223" s="80">
        <f>GU223*Prices!$B$12</f>
        <v>72</v>
      </c>
      <c r="HJ223" s="80">
        <f t="shared" si="246"/>
        <v>225.75</v>
      </c>
      <c r="HK223" s="80">
        <f>GU223*Prices!$B$13</f>
        <v>78</v>
      </c>
      <c r="HL223" s="80">
        <f t="shared" si="247"/>
        <v>231.75</v>
      </c>
      <c r="HM223" s="80">
        <f>GU223*Prices!$B$14</f>
        <v>93</v>
      </c>
      <c r="HN223" s="80">
        <f t="shared" si="248"/>
        <v>246.75</v>
      </c>
      <c r="HO223" s="80">
        <f>GU223*Prices!$B$15</f>
        <v>105</v>
      </c>
      <c r="HP223" s="80">
        <f t="shared" si="249"/>
        <v>258.75</v>
      </c>
      <c r="HQ223" s="80">
        <f>GU223*Prices!$B$16</f>
        <v>147</v>
      </c>
      <c r="HR223" s="80">
        <f t="shared" si="250"/>
        <v>300.75</v>
      </c>
      <c r="HS223" s="80">
        <f>GU223*Prices!$B$17</f>
        <v>0</v>
      </c>
      <c r="HT223" s="80"/>
      <c r="HU223" s="80"/>
      <c r="HV223" s="80"/>
      <c r="HW223" s="80"/>
      <c r="HX223" s="80"/>
      <c r="HY223" s="80"/>
      <c r="HZ223" s="80"/>
      <c r="IA223" s="80"/>
      <c r="IB223" s="80"/>
      <c r="IC223" s="80"/>
      <c r="ID223" s="80"/>
      <c r="IE223" s="80"/>
      <c r="IF223" s="80"/>
      <c r="IG223" s="80"/>
      <c r="IH223" s="80"/>
      <c r="II223"/>
      <c r="IJ223"/>
      <c r="IK223"/>
      <c r="IL223"/>
      <c r="IM223"/>
      <c r="IN223"/>
      <c r="IO223"/>
      <c r="IP223"/>
      <c r="IQ223" s="73"/>
      <c r="IR223" s="128"/>
      <c r="IS223" s="129">
        <v>16.5</v>
      </c>
      <c r="IT223" s="73">
        <v>24</v>
      </c>
      <c r="IU223" s="73">
        <f t="shared" si="296"/>
        <v>2</v>
      </c>
      <c r="IV223" s="130">
        <f t="shared" si="302"/>
        <v>6</v>
      </c>
      <c r="IX223" s="75">
        <v>2</v>
      </c>
      <c r="IY223" s="76">
        <f t="shared" si="303"/>
        <v>78</v>
      </c>
      <c r="IZ223" s="75">
        <v>16.5</v>
      </c>
      <c r="JA223" s="77">
        <f>(IZ223*1.2)*(Prices!$B$5/32)</f>
        <v>24.75</v>
      </c>
      <c r="JB223" s="82">
        <f>(IZ223*1.3)*(Prices!$B$4/32)</f>
        <v>53.625</v>
      </c>
      <c r="JC223" s="82">
        <f>(IW223*Prices!$B$2)+(IX223*Prices!$B$3)</f>
        <v>8.1</v>
      </c>
      <c r="JD223" s="79">
        <f>IV223*Prices!$B$9</f>
        <v>36</v>
      </c>
      <c r="JE223" s="80">
        <f t="shared" si="254"/>
        <v>200.47499999999999</v>
      </c>
      <c r="JF223" s="80">
        <f>IV223*Prices!$B$10</f>
        <v>54</v>
      </c>
      <c r="JG223" s="80">
        <f t="shared" si="255"/>
        <v>218.47499999999999</v>
      </c>
      <c r="JH223" s="80">
        <f>IV223*Prices!$B$11</f>
        <v>60</v>
      </c>
      <c r="JI223" s="80">
        <f t="shared" si="256"/>
        <v>224.47499999999999</v>
      </c>
      <c r="JJ223" s="80">
        <f>IV223*Prices!$B$12</f>
        <v>72</v>
      </c>
      <c r="JK223" s="80">
        <f t="shared" si="257"/>
        <v>236.47499999999999</v>
      </c>
      <c r="JL223" s="80">
        <f>IV223*Prices!$B$13</f>
        <v>78</v>
      </c>
      <c r="JM223" s="80">
        <f t="shared" si="258"/>
        <v>242.47499999999999</v>
      </c>
      <c r="JN223" s="80">
        <f>IV223*Prices!$B$14</f>
        <v>93</v>
      </c>
      <c r="JO223" s="80">
        <f t="shared" si="259"/>
        <v>257.47500000000002</v>
      </c>
      <c r="JP223" s="80">
        <f>IV223*Prices!$B$15</f>
        <v>105</v>
      </c>
      <c r="JQ223" s="80">
        <f t="shared" si="260"/>
        <v>269.47500000000002</v>
      </c>
      <c r="JR223" s="80">
        <f>IV223*Prices!$B$16</f>
        <v>147</v>
      </c>
      <c r="JS223" s="80">
        <f t="shared" si="261"/>
        <v>311.47500000000002</v>
      </c>
      <c r="JT223" s="80">
        <f>IV223*Prices!$B$17</f>
        <v>0</v>
      </c>
      <c r="JU223" s="80"/>
      <c r="JV223" s="80"/>
      <c r="JW223" s="80"/>
      <c r="JX223" s="80"/>
      <c r="JY223" s="80"/>
      <c r="JZ223" s="80"/>
      <c r="KA223" s="80"/>
      <c r="KB223" s="80"/>
      <c r="KC223" s="80"/>
      <c r="KD223" s="80"/>
      <c r="KE223" s="80"/>
      <c r="KF223" s="80"/>
      <c r="KG223" s="80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 s="197">
        <v>0</v>
      </c>
      <c r="LB223" s="200">
        <v>0</v>
      </c>
      <c r="LC223" s="82">
        <f>(44+(cabinets_db!IR223*2-2))*0.58</f>
        <v>24.36</v>
      </c>
      <c r="LD223" s="82">
        <f>(44+(cabinets_db!IR223*2-2))*0.77</f>
        <v>32.340000000000003</v>
      </c>
      <c r="LE223" s="82">
        <f>3*(cabinets_db!IR223*22/144)</f>
        <v>0</v>
      </c>
      <c r="LF223" s="82">
        <f t="shared" si="262"/>
        <v>24.36</v>
      </c>
      <c r="LG223" s="80">
        <f t="shared" si="263"/>
        <v>32.340000000000003</v>
      </c>
      <c r="LH223" s="234">
        <f t="shared" si="264"/>
        <v>0</v>
      </c>
      <c r="LI223" s="73"/>
      <c r="LJ223" s="128"/>
      <c r="LK223" s="129">
        <v>16.5</v>
      </c>
      <c r="LL223" s="73">
        <v>24</v>
      </c>
      <c r="LM223" s="73">
        <f t="shared" si="297"/>
        <v>2</v>
      </c>
      <c r="LN223" s="130">
        <f t="shared" si="304"/>
        <v>6</v>
      </c>
      <c r="LP223" s="75">
        <v>2</v>
      </c>
      <c r="LQ223" s="76">
        <f t="shared" si="305"/>
        <v>78</v>
      </c>
      <c r="LR223" s="75">
        <v>16.5</v>
      </c>
      <c r="LS223" s="77">
        <f>(LR223*1.2)*(Prices!$B$5/32)</f>
        <v>24.75</v>
      </c>
      <c r="LT223" s="82">
        <f>(LR223*1.3)*(Prices!$C$4/32)</f>
        <v>42.9</v>
      </c>
      <c r="LU223" s="82">
        <f>(LO223*Prices!$B$2)+(LP223*Prices!$B$3)</f>
        <v>8.1</v>
      </c>
      <c r="LV223" s="79">
        <f>LN223*Prices!$B$9</f>
        <v>36</v>
      </c>
      <c r="LW223" s="80">
        <f t="shared" si="267"/>
        <v>189.75</v>
      </c>
      <c r="LX223" s="80">
        <f>LN223*Prices!$B$10</f>
        <v>54</v>
      </c>
      <c r="LY223" s="80">
        <f t="shared" si="268"/>
        <v>207.75</v>
      </c>
      <c r="LZ223" s="80">
        <f>LN223*Prices!$B$11</f>
        <v>60</v>
      </c>
      <c r="MA223" s="80">
        <f t="shared" si="269"/>
        <v>213.75</v>
      </c>
      <c r="MB223" s="80">
        <f>LN223*Prices!$B$12</f>
        <v>72</v>
      </c>
      <c r="MC223" s="80">
        <f t="shared" si="270"/>
        <v>225.75</v>
      </c>
      <c r="MD223" s="80">
        <f>LN223*Prices!$B$13</f>
        <v>78</v>
      </c>
      <c r="ME223" s="80">
        <f t="shared" si="271"/>
        <v>231.75</v>
      </c>
      <c r="MF223" s="80">
        <f>LN223*Prices!$B$14</f>
        <v>93</v>
      </c>
      <c r="MG223" s="80">
        <f t="shared" si="272"/>
        <v>246.75</v>
      </c>
      <c r="MH223" s="80">
        <f>LN223*Prices!$B$15</f>
        <v>105</v>
      </c>
      <c r="MI223" s="80">
        <f t="shared" si="273"/>
        <v>258.75</v>
      </c>
      <c r="MJ223" s="80">
        <f>LN223*Prices!$B$16</f>
        <v>147</v>
      </c>
      <c r="MK223" s="80">
        <f t="shared" si="274"/>
        <v>300.75</v>
      </c>
      <c r="ML223" s="80">
        <f>LN223*Prices!$B$17</f>
        <v>0</v>
      </c>
      <c r="MM223" s="80"/>
      <c r="MN223" s="80"/>
      <c r="MO223" s="80"/>
      <c r="MP223" s="80"/>
      <c r="MQ223" s="80"/>
      <c r="MR223" s="80"/>
      <c r="MS223" s="80"/>
      <c r="MT223" s="80"/>
      <c r="MU223" s="80"/>
      <c r="MV223" s="80"/>
      <c r="MW223" s="80"/>
      <c r="MX223" s="80"/>
      <c r="MY223" s="80"/>
      <c r="MZ223" s="80"/>
      <c r="NA223" s="80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</row>
    <row r="224" spans="1:449" ht="18" customHeight="1" thickBot="1" x14ac:dyDescent="0.3">
      <c r="A224" s="345"/>
      <c r="B224" s="346"/>
      <c r="C224" s="347"/>
      <c r="D224" s="279"/>
      <c r="E224" s="348"/>
      <c r="F224" s="349"/>
      <c r="G224" s="320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6"/>
      <c r="U224" s="135"/>
      <c r="V224" s="136"/>
      <c r="W224" s="137"/>
      <c r="X224" s="137"/>
      <c r="Y224" s="137"/>
      <c r="Z224" s="137"/>
      <c r="AA224" s="137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6"/>
      <c r="AO224" s="136"/>
      <c r="AP224" s="136"/>
      <c r="AQ224" s="138"/>
      <c r="AW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8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6"/>
      <c r="CI224" s="135"/>
      <c r="CJ224" s="136"/>
      <c r="CK224" s="137"/>
      <c r="CL224" s="137"/>
      <c r="CM224" s="137"/>
      <c r="CN224" s="137"/>
      <c r="CO224" s="137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6"/>
      <c r="DC224" s="136"/>
      <c r="DD224" s="136"/>
      <c r="DE224" s="138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6"/>
      <c r="DX224" s="136"/>
      <c r="DY224" s="136"/>
      <c r="DZ224" s="138"/>
      <c r="EP224" s="73"/>
      <c r="EQ224" s="128"/>
      <c r="ER224" s="129"/>
      <c r="ES224" s="73"/>
      <c r="ET224" s="73"/>
      <c r="EU224" s="130"/>
      <c r="EV224" s="55"/>
      <c r="EZ224" s="77"/>
      <c r="FC224" s="79"/>
      <c r="FD224" s="80"/>
      <c r="FE224" s="80"/>
      <c r="FF224" s="80"/>
      <c r="FG224" s="80"/>
      <c r="FH224" s="80"/>
      <c r="FI224" s="80"/>
      <c r="FJ224" s="80"/>
      <c r="FK224" s="80"/>
      <c r="FL224" s="80"/>
      <c r="FM224" s="80"/>
      <c r="FN224" s="80"/>
      <c r="FO224" s="80"/>
      <c r="FP224" s="80"/>
      <c r="FQ224" s="80"/>
      <c r="FR224" s="80"/>
      <c r="FS224" s="80"/>
      <c r="FT224" s="80"/>
      <c r="FU224" s="80"/>
      <c r="FV224" s="80"/>
      <c r="FW224" s="80"/>
      <c r="FX224" s="80"/>
      <c r="FY224" s="80"/>
      <c r="FZ224" s="80"/>
      <c r="GA224" s="80"/>
      <c r="GB224" s="80"/>
      <c r="GC224" s="80"/>
      <c r="GD224" s="80"/>
      <c r="GE224" s="80"/>
      <c r="GF224" s="80"/>
      <c r="GG224" s="80"/>
      <c r="GH224" s="80"/>
      <c r="GI224"/>
      <c r="GJ224"/>
      <c r="GK224"/>
      <c r="GL224"/>
      <c r="GM224"/>
      <c r="GN224"/>
      <c r="GO224"/>
      <c r="GP224" s="73"/>
      <c r="GQ224" s="128"/>
      <c r="GR224" s="129"/>
      <c r="GS224" s="73"/>
      <c r="GT224" s="73"/>
      <c r="GU224" s="130"/>
      <c r="GW224" s="75"/>
      <c r="GX224" s="76"/>
      <c r="GZ224" s="77"/>
      <c r="HA224" s="82"/>
      <c r="HB224" s="82"/>
      <c r="HC224" s="79"/>
      <c r="HD224" s="80"/>
      <c r="HE224" s="80"/>
      <c r="HF224" s="80"/>
      <c r="HG224" s="80"/>
      <c r="HH224" s="80"/>
      <c r="HI224" s="80"/>
      <c r="HJ224" s="80"/>
      <c r="HK224" s="80"/>
      <c r="HL224" s="80"/>
      <c r="HM224" s="80"/>
      <c r="HN224" s="80"/>
      <c r="HO224" s="80"/>
      <c r="HP224" s="80"/>
      <c r="HQ224" s="80"/>
      <c r="HR224" s="80"/>
      <c r="HS224" s="80"/>
      <c r="HT224" s="80"/>
      <c r="HU224" s="80"/>
      <c r="HV224" s="80"/>
      <c r="HW224" s="80"/>
      <c r="HX224" s="80"/>
      <c r="HY224" s="80"/>
      <c r="HZ224" s="80"/>
      <c r="IA224" s="80"/>
      <c r="IB224" s="80"/>
      <c r="IC224" s="80"/>
      <c r="ID224" s="80"/>
      <c r="IE224" s="80"/>
      <c r="IF224" s="80"/>
      <c r="IG224" s="80"/>
      <c r="IH224" s="80"/>
      <c r="II224"/>
      <c r="IJ224"/>
      <c r="IK224"/>
      <c r="IL224"/>
      <c r="IM224"/>
      <c r="IN224"/>
      <c r="IO224"/>
      <c r="IP224"/>
      <c r="IQ224" s="73"/>
      <c r="IR224" s="128"/>
      <c r="IS224" s="129"/>
      <c r="IT224" s="73"/>
      <c r="IU224" s="73"/>
      <c r="IV224" s="130"/>
      <c r="IX224" s="75"/>
      <c r="IY224" s="76"/>
      <c r="IZ224" s="75"/>
      <c r="JA224" s="77"/>
      <c r="JB224" s="82"/>
      <c r="JC224" s="82"/>
      <c r="JD224" s="79"/>
      <c r="JE224" s="80"/>
      <c r="JF224" s="80"/>
      <c r="JG224" s="80"/>
      <c r="JH224" s="80"/>
      <c r="JI224" s="80"/>
      <c r="JJ224" s="80"/>
      <c r="JK224" s="80"/>
      <c r="JL224" s="80"/>
      <c r="JM224" s="80"/>
      <c r="JN224" s="80"/>
      <c r="JO224" s="80"/>
      <c r="JP224" s="80"/>
      <c r="JQ224" s="80"/>
      <c r="JR224" s="80"/>
      <c r="JS224" s="80"/>
      <c r="JT224" s="80"/>
      <c r="JU224" s="80"/>
      <c r="JV224" s="80"/>
      <c r="JW224" s="80"/>
      <c r="JX224" s="80"/>
      <c r="JY224" s="80"/>
      <c r="JZ224" s="80"/>
      <c r="KA224" s="80"/>
      <c r="KB224" s="80"/>
      <c r="KC224" s="80"/>
      <c r="KD224" s="80"/>
      <c r="KE224" s="80"/>
      <c r="KF224" s="80"/>
      <c r="KG224" s="80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F224" s="82"/>
      <c r="LG224" s="80"/>
      <c r="LH224" s="234"/>
      <c r="LI224" s="73"/>
      <c r="LJ224" s="128"/>
      <c r="LK224" s="129"/>
      <c r="LL224" s="73"/>
      <c r="LM224" s="73"/>
      <c r="LN224" s="130"/>
      <c r="LP224" s="75"/>
      <c r="LQ224" s="76"/>
      <c r="LR224" s="75"/>
      <c r="LS224" s="77"/>
      <c r="LT224" s="82"/>
      <c r="LU224" s="82"/>
      <c r="LV224" s="79"/>
      <c r="LW224" s="80"/>
      <c r="LX224" s="80"/>
      <c r="LY224" s="80"/>
      <c r="LZ224" s="80"/>
      <c r="MA224" s="80"/>
      <c r="MB224" s="80"/>
      <c r="MC224" s="80"/>
      <c r="MD224" s="80"/>
      <c r="ME224" s="80"/>
      <c r="MF224" s="80"/>
      <c r="MG224" s="80"/>
      <c r="MH224" s="80"/>
      <c r="MI224" s="80"/>
      <c r="MJ224" s="80"/>
      <c r="MK224" s="80"/>
      <c r="ML224" s="80"/>
      <c r="MM224" s="80"/>
      <c r="MN224" s="80"/>
      <c r="MO224" s="80"/>
      <c r="MP224" s="80"/>
      <c r="MQ224" s="80"/>
      <c r="MR224" s="80"/>
      <c r="MS224" s="80"/>
      <c r="MT224" s="80"/>
      <c r="MU224" s="80"/>
      <c r="MV224" s="80"/>
      <c r="MW224" s="80"/>
      <c r="MX224" s="80"/>
      <c r="MY224" s="80"/>
      <c r="MZ224" s="80"/>
      <c r="NA224" s="80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</row>
    <row r="225" spans="1:449" ht="18" customHeight="1" x14ac:dyDescent="0.25">
      <c r="A225" s="332" t="s">
        <v>337</v>
      </c>
      <c r="B225" s="119" t="s">
        <v>268</v>
      </c>
      <c r="C225" s="120" t="str">
        <f t="shared" si="275"/>
        <v>Wall &amp; Tall Cab: 2 Glass Doors 36"H (Doors 37 1/2") (22" to 24")</v>
      </c>
      <c r="D225" s="121" t="s">
        <v>338</v>
      </c>
      <c r="E225" s="122" t="s">
        <v>103</v>
      </c>
      <c r="F225" s="333" t="s">
        <v>337</v>
      </c>
      <c r="G225" s="320" t="s">
        <v>296</v>
      </c>
      <c r="H225" s="135" t="str">
        <f t="shared" si="276"/>
        <v>n/a</v>
      </c>
      <c r="I225" s="135" t="s">
        <v>296</v>
      </c>
      <c r="J225" s="135" t="str">
        <f t="shared" si="168"/>
        <v>n/a</v>
      </c>
      <c r="K225" s="135" t="s">
        <v>296</v>
      </c>
      <c r="L225" s="135" t="str">
        <f t="shared" si="169"/>
        <v>n/a</v>
      </c>
      <c r="M225" s="135" t="s">
        <v>296</v>
      </c>
      <c r="N225" s="135" t="str">
        <f t="shared" si="170"/>
        <v>n/a</v>
      </c>
      <c r="O225" s="135" t="s">
        <v>296</v>
      </c>
      <c r="P225" s="135" t="str">
        <f t="shared" si="171"/>
        <v>n/a</v>
      </c>
      <c r="Q225" s="135" t="s">
        <v>296</v>
      </c>
      <c r="R225" s="135" t="str">
        <f t="shared" si="172"/>
        <v>n/a</v>
      </c>
      <c r="S225" s="135">
        <f>ROUND(cabinets_db!FP225/Prices!$B$27,0)</f>
        <v>667</v>
      </c>
      <c r="T225" s="136">
        <f t="shared" si="173"/>
        <v>667</v>
      </c>
      <c r="U225" s="135">
        <f>ROUND(cabinets_db!FR225/Prices!$B$27,0)</f>
        <v>767</v>
      </c>
      <c r="V225" s="136">
        <f t="shared" si="174"/>
        <v>767</v>
      </c>
      <c r="W225" s="137"/>
      <c r="X225" s="137"/>
      <c r="Y225" s="137"/>
      <c r="Z225" s="137"/>
      <c r="AA225" s="137"/>
      <c r="AB225" s="135" t="s">
        <v>296</v>
      </c>
      <c r="AC225" s="135" t="s">
        <v>296</v>
      </c>
      <c r="AD225" s="135" t="s">
        <v>296</v>
      </c>
      <c r="AE225" s="135" t="s">
        <v>296</v>
      </c>
      <c r="AF225" s="135" t="s">
        <v>296</v>
      </c>
      <c r="AG225" s="135" t="s">
        <v>296</v>
      </c>
      <c r="AH225" s="135" t="s">
        <v>296</v>
      </c>
      <c r="AI225" s="135" t="s">
        <v>296</v>
      </c>
      <c r="AJ225" s="135" t="s">
        <v>296</v>
      </c>
      <c r="AK225" s="135" t="s">
        <v>296</v>
      </c>
      <c r="AL225" s="135" t="s">
        <v>296</v>
      </c>
      <c r="AM225" s="135" t="s">
        <v>296</v>
      </c>
      <c r="AN225" s="136">
        <f>ROUND(cabinets_db!HP225/Prices!$B$27,0)</f>
        <v>640</v>
      </c>
      <c r="AO225" s="136">
        <f t="shared" si="181"/>
        <v>640</v>
      </c>
      <c r="AP225" s="136">
        <f>ROUND(cabinets_db!HR225/Prices!$B$27,0)</f>
        <v>740</v>
      </c>
      <c r="AQ225" s="138">
        <f t="shared" si="182"/>
        <v>740</v>
      </c>
      <c r="AW225" s="136" t="str">
        <f t="shared" si="183"/>
        <v>n/a</v>
      </c>
      <c r="AX225" s="136" t="str">
        <f t="shared" si="184"/>
        <v>n/a</v>
      </c>
      <c r="AY225" s="136" t="str">
        <f t="shared" si="185"/>
        <v>n/a</v>
      </c>
      <c r="AZ225" s="136" t="str">
        <f t="shared" si="186"/>
        <v>n/a</v>
      </c>
      <c r="BA225" s="136" t="str">
        <f t="shared" si="187"/>
        <v>n/a</v>
      </c>
      <c r="BB225" s="136" t="str">
        <f t="shared" si="188"/>
        <v>n/a</v>
      </c>
      <c r="BC225" s="136" t="str">
        <f t="shared" si="189"/>
        <v>n/a</v>
      </c>
      <c r="BD225" s="136" t="str">
        <f t="shared" si="190"/>
        <v>n/a</v>
      </c>
      <c r="BE225" s="136" t="str">
        <f t="shared" si="191"/>
        <v>n/a</v>
      </c>
      <c r="BF225" s="136" t="str">
        <f t="shared" si="192"/>
        <v>n/a</v>
      </c>
      <c r="BG225" s="136" t="str">
        <f t="shared" si="193"/>
        <v>n/a</v>
      </c>
      <c r="BH225" s="136" t="str">
        <f t="shared" si="194"/>
        <v>n/a</v>
      </c>
      <c r="BI225" s="136">
        <f t="shared" si="195"/>
        <v>640</v>
      </c>
      <c r="BJ225" s="136">
        <f t="shared" si="196"/>
        <v>640</v>
      </c>
      <c r="BK225" s="136">
        <f t="shared" si="197"/>
        <v>740</v>
      </c>
      <c r="BL225" s="138">
        <f t="shared" si="198"/>
        <v>740</v>
      </c>
      <c r="BU225" s="135" t="s">
        <v>296</v>
      </c>
      <c r="BV225" s="135" t="str">
        <f t="shared" si="277"/>
        <v>n/a</v>
      </c>
      <c r="BW225" s="135" t="s">
        <v>296</v>
      </c>
      <c r="BX225" s="135" t="str">
        <f t="shared" si="199"/>
        <v>n/a</v>
      </c>
      <c r="BY225" s="135" t="s">
        <v>296</v>
      </c>
      <c r="BZ225" s="135" t="str">
        <f t="shared" si="200"/>
        <v>n/a</v>
      </c>
      <c r="CA225" s="135" t="s">
        <v>296</v>
      </c>
      <c r="CB225" s="135" t="str">
        <f t="shared" si="201"/>
        <v>n/a</v>
      </c>
      <c r="CC225" s="135" t="s">
        <v>296</v>
      </c>
      <c r="CD225" s="135" t="str">
        <f t="shared" si="202"/>
        <v>n/a</v>
      </c>
      <c r="CE225" s="135" t="s">
        <v>296</v>
      </c>
      <c r="CF225" s="135" t="str">
        <f t="shared" si="203"/>
        <v>n/a</v>
      </c>
      <c r="CG225" s="135">
        <f>ROUND(cabinets_db!JQ225/Prices!$B$27,0)</f>
        <v>667</v>
      </c>
      <c r="CH225" s="136">
        <f t="shared" si="204"/>
        <v>667</v>
      </c>
      <c r="CI225" s="135">
        <f>ROUND(cabinets_db!JS225/Prices!$B$27,0)</f>
        <v>767</v>
      </c>
      <c r="CJ225" s="136">
        <f t="shared" si="205"/>
        <v>767</v>
      </c>
      <c r="CK225" s="137"/>
      <c r="CL225" s="137"/>
      <c r="CM225" s="137"/>
      <c r="CN225" s="137"/>
      <c r="CO225" s="137"/>
      <c r="CP225" s="135" t="s">
        <v>296</v>
      </c>
      <c r="CQ225" s="135" t="s">
        <v>296</v>
      </c>
      <c r="CR225" s="135" t="s">
        <v>296</v>
      </c>
      <c r="CS225" s="135" t="s">
        <v>296</v>
      </c>
      <c r="CT225" s="135" t="s">
        <v>296</v>
      </c>
      <c r="CU225" s="135" t="s">
        <v>296</v>
      </c>
      <c r="CV225" s="135" t="s">
        <v>296</v>
      </c>
      <c r="CW225" s="135" t="s">
        <v>296</v>
      </c>
      <c r="CX225" s="135" t="s">
        <v>296</v>
      </c>
      <c r="CY225" s="135" t="s">
        <v>296</v>
      </c>
      <c r="CZ225" s="135" t="s">
        <v>296</v>
      </c>
      <c r="DA225" s="135" t="s">
        <v>296</v>
      </c>
      <c r="DB225" s="136">
        <f>ROUND(cabinets_db!MI225/Prices!$B$27,0)</f>
        <v>640</v>
      </c>
      <c r="DC225" s="136">
        <f t="shared" si="211"/>
        <v>640</v>
      </c>
      <c r="DD225" s="136">
        <f>ROUND(cabinets_db!MK225/Prices!$B$27,0)</f>
        <v>740</v>
      </c>
      <c r="DE225" s="138">
        <f t="shared" si="212"/>
        <v>740</v>
      </c>
      <c r="DK225" s="136" t="str">
        <f t="shared" si="213"/>
        <v>n/a</v>
      </c>
      <c r="DL225" s="136" t="str">
        <f t="shared" si="214"/>
        <v>n/a</v>
      </c>
      <c r="DM225" s="136" t="str">
        <f t="shared" si="215"/>
        <v>n/a</v>
      </c>
      <c r="DN225" s="136" t="str">
        <f t="shared" si="216"/>
        <v>n/a</v>
      </c>
      <c r="DO225" s="136" t="str">
        <f t="shared" si="217"/>
        <v>n/a</v>
      </c>
      <c r="DP225" s="136" t="str">
        <f t="shared" si="218"/>
        <v>n/a</v>
      </c>
      <c r="DQ225" s="136" t="str">
        <f t="shared" si="219"/>
        <v>n/a</v>
      </c>
      <c r="DR225" s="136" t="str">
        <f t="shared" si="220"/>
        <v>n/a</v>
      </c>
      <c r="DS225" s="136" t="str">
        <f t="shared" si="221"/>
        <v>n/a</v>
      </c>
      <c r="DT225" s="136" t="str">
        <f t="shared" si="222"/>
        <v>n/a</v>
      </c>
      <c r="DU225" s="136" t="str">
        <f t="shared" si="223"/>
        <v>n/a</v>
      </c>
      <c r="DV225" s="136" t="str">
        <f t="shared" si="224"/>
        <v>n/a</v>
      </c>
      <c r="DW225" s="136">
        <f t="shared" si="225"/>
        <v>640</v>
      </c>
      <c r="DX225" s="136">
        <f t="shared" si="226"/>
        <v>640</v>
      </c>
      <c r="DY225" s="136">
        <f t="shared" si="227"/>
        <v>740</v>
      </c>
      <c r="DZ225" s="138">
        <f t="shared" si="228"/>
        <v>740</v>
      </c>
      <c r="EP225" s="73"/>
      <c r="EQ225" s="128"/>
      <c r="ER225" s="129">
        <v>17</v>
      </c>
      <c r="ES225" s="95">
        <v>24</v>
      </c>
      <c r="ET225" s="73">
        <f t="shared" si="294"/>
        <v>2</v>
      </c>
      <c r="EU225" s="130">
        <f t="shared" si="298"/>
        <v>6</v>
      </c>
      <c r="EV225" s="55"/>
      <c r="EW225" s="75">
        <v>4</v>
      </c>
      <c r="EX225" s="76">
        <f t="shared" si="299"/>
        <v>78</v>
      </c>
      <c r="EY225" s="75">
        <v>17</v>
      </c>
      <c r="EZ225" s="77">
        <f>(EY225*1.2)*(Prices!$B$5/32)</f>
        <v>25.5</v>
      </c>
      <c r="FA225" s="82">
        <f>(EY225*1.3)*(Prices!$B$4/32)</f>
        <v>55.25</v>
      </c>
      <c r="FB225" s="82">
        <f>(EV225*Prices!$B$2)+(EW225*Prices!$B$3)</f>
        <v>16.2</v>
      </c>
      <c r="FC225" s="79">
        <f>EU225*Prices!$B$9</f>
        <v>36</v>
      </c>
      <c r="FD225" s="80">
        <f t="shared" si="232"/>
        <v>210.95</v>
      </c>
      <c r="FE225" s="80">
        <f>EU225*Prices!$B$10</f>
        <v>54</v>
      </c>
      <c r="FF225" s="80">
        <f t="shared" si="233"/>
        <v>228.95</v>
      </c>
      <c r="FG225" s="80">
        <f>EU225*Prices!$B$11</f>
        <v>60</v>
      </c>
      <c r="FH225" s="80">
        <f t="shared" si="234"/>
        <v>234.95</v>
      </c>
      <c r="FI225" s="80">
        <f>EU225*Prices!$B$12</f>
        <v>72</v>
      </c>
      <c r="FJ225" s="80">
        <f t="shared" si="235"/>
        <v>246.95</v>
      </c>
      <c r="FK225" s="80">
        <f>EU225*Prices!$B$13</f>
        <v>78</v>
      </c>
      <c r="FL225" s="80">
        <f t="shared" si="236"/>
        <v>252.95</v>
      </c>
      <c r="FM225" s="80">
        <f>EU225*Prices!$B$14</f>
        <v>93</v>
      </c>
      <c r="FN225" s="80">
        <f t="shared" si="237"/>
        <v>267.95</v>
      </c>
      <c r="FO225" s="80">
        <f>EU225*Prices!$B$15</f>
        <v>105</v>
      </c>
      <c r="FP225" s="80">
        <f t="shared" si="238"/>
        <v>279.95</v>
      </c>
      <c r="FQ225" s="80">
        <f>EU225*Prices!$B$16</f>
        <v>147</v>
      </c>
      <c r="FR225" s="80">
        <f t="shared" si="239"/>
        <v>321.95</v>
      </c>
      <c r="FS225" s="80">
        <f>EU225*Prices!$B$17</f>
        <v>0</v>
      </c>
      <c r="FT225" s="80"/>
      <c r="FU225" s="80"/>
      <c r="FV225" s="80"/>
      <c r="FW225" s="80"/>
      <c r="FX225" s="80"/>
      <c r="FY225" s="80"/>
      <c r="FZ225" s="80"/>
      <c r="GA225" s="80"/>
      <c r="GB225" s="80"/>
      <c r="GC225" s="80"/>
      <c r="GD225" s="80"/>
      <c r="GE225" s="80"/>
      <c r="GF225" s="80"/>
      <c r="GG225" s="80"/>
      <c r="GH225" s="80"/>
      <c r="GI225"/>
      <c r="GJ225"/>
      <c r="GK225"/>
      <c r="GL225"/>
      <c r="GM225"/>
      <c r="GN225"/>
      <c r="GO225"/>
      <c r="GP225" s="73"/>
      <c r="GQ225" s="128"/>
      <c r="GR225" s="129">
        <v>17</v>
      </c>
      <c r="GS225" s="95">
        <v>24</v>
      </c>
      <c r="GT225" s="73">
        <f t="shared" si="295"/>
        <v>2</v>
      </c>
      <c r="GU225" s="130">
        <f t="shared" si="300"/>
        <v>6</v>
      </c>
      <c r="GW225" s="75">
        <v>4</v>
      </c>
      <c r="GX225" s="76">
        <f t="shared" si="301"/>
        <v>78</v>
      </c>
      <c r="GY225" s="75">
        <v>17</v>
      </c>
      <c r="GZ225" s="77">
        <f>(GY225*1.2)*(Prices!$B$5/32)</f>
        <v>25.5</v>
      </c>
      <c r="HA225" s="82">
        <f>(GY225*1.3)*(Prices!$C$4/32)</f>
        <v>44.2</v>
      </c>
      <c r="HB225" s="82">
        <f>(GV225*Prices!$B$2)+(GW225*Prices!$B$3)</f>
        <v>16.2</v>
      </c>
      <c r="HC225" s="79">
        <f>GU225*Prices!$B$9</f>
        <v>36</v>
      </c>
      <c r="HD225" s="80">
        <f t="shared" si="243"/>
        <v>199.9</v>
      </c>
      <c r="HE225" s="80">
        <f>GU225*Prices!$B$10</f>
        <v>54</v>
      </c>
      <c r="HF225" s="80">
        <f t="shared" si="244"/>
        <v>217.9</v>
      </c>
      <c r="HG225" s="80">
        <f>GU225*Prices!$B$11</f>
        <v>60</v>
      </c>
      <c r="HH225" s="80">
        <f t="shared" si="245"/>
        <v>223.9</v>
      </c>
      <c r="HI225" s="80">
        <f>GU225*Prices!$B$12</f>
        <v>72</v>
      </c>
      <c r="HJ225" s="80">
        <f t="shared" si="246"/>
        <v>235.9</v>
      </c>
      <c r="HK225" s="80">
        <f>GU225*Prices!$B$13</f>
        <v>78</v>
      </c>
      <c r="HL225" s="80">
        <f t="shared" si="247"/>
        <v>241.9</v>
      </c>
      <c r="HM225" s="80">
        <f>GU225*Prices!$B$14</f>
        <v>93</v>
      </c>
      <c r="HN225" s="80">
        <f t="shared" si="248"/>
        <v>256.89999999999998</v>
      </c>
      <c r="HO225" s="80">
        <f>GU225*Prices!$B$15</f>
        <v>105</v>
      </c>
      <c r="HP225" s="80">
        <f t="shared" si="249"/>
        <v>268.89999999999998</v>
      </c>
      <c r="HQ225" s="80">
        <f>GU225*Prices!$B$16</f>
        <v>147</v>
      </c>
      <c r="HR225" s="80">
        <f t="shared" si="250"/>
        <v>310.89999999999998</v>
      </c>
      <c r="HS225" s="80">
        <f>GU225*Prices!$B$17</f>
        <v>0</v>
      </c>
      <c r="HT225" s="80"/>
      <c r="HU225" s="80"/>
      <c r="HV225" s="80"/>
      <c r="HW225" s="80"/>
      <c r="HX225" s="80"/>
      <c r="HY225" s="80"/>
      <c r="HZ225" s="80"/>
      <c r="IA225" s="80"/>
      <c r="IB225" s="80"/>
      <c r="IC225" s="80"/>
      <c r="ID225" s="80"/>
      <c r="IE225" s="80"/>
      <c r="IF225" s="80"/>
      <c r="IG225" s="80"/>
      <c r="IH225" s="80"/>
      <c r="II225"/>
      <c r="IJ225"/>
      <c r="IK225"/>
      <c r="IL225"/>
      <c r="IM225"/>
      <c r="IN225"/>
      <c r="IO225"/>
      <c r="IP225"/>
      <c r="IQ225" s="73"/>
      <c r="IR225" s="128"/>
      <c r="IS225" s="129">
        <v>17</v>
      </c>
      <c r="IT225" s="95">
        <v>24</v>
      </c>
      <c r="IU225" s="73">
        <f t="shared" si="296"/>
        <v>2</v>
      </c>
      <c r="IV225" s="130">
        <f t="shared" si="302"/>
        <v>6</v>
      </c>
      <c r="IX225" s="75">
        <v>4</v>
      </c>
      <c r="IY225" s="76">
        <f t="shared" si="303"/>
        <v>78</v>
      </c>
      <c r="IZ225" s="75">
        <v>17</v>
      </c>
      <c r="JA225" s="77">
        <f>(IZ225*1.2)*(Prices!$B$5/32)</f>
        <v>25.5</v>
      </c>
      <c r="JB225" s="82">
        <f>(IZ225*1.3)*(Prices!$B$4/32)</f>
        <v>55.25</v>
      </c>
      <c r="JC225" s="82">
        <f>(IW225*Prices!$B$2)+(IX225*Prices!$B$3)</f>
        <v>16.2</v>
      </c>
      <c r="JD225" s="79">
        <f>IV225*Prices!$B$9</f>
        <v>36</v>
      </c>
      <c r="JE225" s="80">
        <f t="shared" si="254"/>
        <v>210.95</v>
      </c>
      <c r="JF225" s="80">
        <f>IV225*Prices!$B$10</f>
        <v>54</v>
      </c>
      <c r="JG225" s="80">
        <f t="shared" si="255"/>
        <v>228.95</v>
      </c>
      <c r="JH225" s="80">
        <f>IV225*Prices!$B$11</f>
        <v>60</v>
      </c>
      <c r="JI225" s="80">
        <f t="shared" si="256"/>
        <v>234.95</v>
      </c>
      <c r="JJ225" s="80">
        <f>IV225*Prices!$B$12</f>
        <v>72</v>
      </c>
      <c r="JK225" s="80">
        <f t="shared" si="257"/>
        <v>246.95</v>
      </c>
      <c r="JL225" s="80">
        <f>IV225*Prices!$B$13</f>
        <v>78</v>
      </c>
      <c r="JM225" s="80">
        <f t="shared" si="258"/>
        <v>252.95</v>
      </c>
      <c r="JN225" s="80">
        <f>IV225*Prices!$B$14</f>
        <v>93</v>
      </c>
      <c r="JO225" s="80">
        <f t="shared" si="259"/>
        <v>267.95</v>
      </c>
      <c r="JP225" s="80">
        <f>IV225*Prices!$B$15</f>
        <v>105</v>
      </c>
      <c r="JQ225" s="80">
        <f t="shared" si="260"/>
        <v>279.95</v>
      </c>
      <c r="JR225" s="80">
        <f>IV225*Prices!$B$16</f>
        <v>147</v>
      </c>
      <c r="JS225" s="80">
        <f t="shared" si="261"/>
        <v>321.95</v>
      </c>
      <c r="JT225" s="80">
        <f>IV225*Prices!$B$17</f>
        <v>0</v>
      </c>
      <c r="JU225" s="80"/>
      <c r="JV225" s="80"/>
      <c r="JW225" s="80"/>
      <c r="JX225" s="80"/>
      <c r="JY225" s="80"/>
      <c r="JZ225" s="80"/>
      <c r="KA225" s="80"/>
      <c r="KB225" s="80"/>
      <c r="KC225" s="80"/>
      <c r="KD225" s="80"/>
      <c r="KE225" s="80"/>
      <c r="KF225" s="80"/>
      <c r="KG225" s="80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 s="197">
        <v>0</v>
      </c>
      <c r="LB225" s="200">
        <v>0</v>
      </c>
      <c r="LC225" s="82">
        <f>(44+(cabinets_db!IR225*2-2))*0.58</f>
        <v>24.36</v>
      </c>
      <c r="LD225" s="82">
        <f>(44+(cabinets_db!IR225*2-2))*0.77</f>
        <v>32.340000000000003</v>
      </c>
      <c r="LE225" s="82">
        <f>3*(cabinets_db!IR225*22/144)</f>
        <v>0</v>
      </c>
      <c r="LF225" s="82">
        <f t="shared" si="262"/>
        <v>24.36</v>
      </c>
      <c r="LG225" s="80">
        <f t="shared" si="263"/>
        <v>32.340000000000003</v>
      </c>
      <c r="LH225" s="234">
        <f t="shared" si="264"/>
        <v>0</v>
      </c>
      <c r="LI225" s="73"/>
      <c r="LJ225" s="128"/>
      <c r="LK225" s="129">
        <v>17</v>
      </c>
      <c r="LL225" s="95">
        <v>24</v>
      </c>
      <c r="LM225" s="73">
        <f t="shared" si="297"/>
        <v>2</v>
      </c>
      <c r="LN225" s="130">
        <f t="shared" si="304"/>
        <v>6</v>
      </c>
      <c r="LP225" s="75">
        <v>4</v>
      </c>
      <c r="LQ225" s="76">
        <f t="shared" si="305"/>
        <v>78</v>
      </c>
      <c r="LR225" s="75">
        <v>17</v>
      </c>
      <c r="LS225" s="77">
        <f>(LR225*1.2)*(Prices!$B$5/32)</f>
        <v>25.5</v>
      </c>
      <c r="LT225" s="82">
        <f>(LR225*1.3)*(Prices!$C$4/32)</f>
        <v>44.2</v>
      </c>
      <c r="LU225" s="82">
        <f>(LO225*Prices!$B$2)+(LP225*Prices!$B$3)</f>
        <v>16.2</v>
      </c>
      <c r="LV225" s="79">
        <f>LN225*Prices!$B$9</f>
        <v>36</v>
      </c>
      <c r="LW225" s="80">
        <f t="shared" si="267"/>
        <v>199.9</v>
      </c>
      <c r="LX225" s="80">
        <f>LN225*Prices!$B$10</f>
        <v>54</v>
      </c>
      <c r="LY225" s="80">
        <f t="shared" si="268"/>
        <v>217.9</v>
      </c>
      <c r="LZ225" s="80">
        <f>LN225*Prices!$B$11</f>
        <v>60</v>
      </c>
      <c r="MA225" s="80">
        <f t="shared" si="269"/>
        <v>223.9</v>
      </c>
      <c r="MB225" s="80">
        <f>LN225*Prices!$B$12</f>
        <v>72</v>
      </c>
      <c r="MC225" s="80">
        <f t="shared" si="270"/>
        <v>235.9</v>
      </c>
      <c r="MD225" s="80">
        <f>LN225*Prices!$B$13</f>
        <v>78</v>
      </c>
      <c r="ME225" s="80">
        <f t="shared" si="271"/>
        <v>241.9</v>
      </c>
      <c r="MF225" s="80">
        <f>LN225*Prices!$B$14</f>
        <v>93</v>
      </c>
      <c r="MG225" s="80">
        <f t="shared" si="272"/>
        <v>256.89999999999998</v>
      </c>
      <c r="MH225" s="80">
        <f>LN225*Prices!$B$15</f>
        <v>105</v>
      </c>
      <c r="MI225" s="80">
        <f t="shared" si="273"/>
        <v>268.89999999999998</v>
      </c>
      <c r="MJ225" s="80">
        <f>LN225*Prices!$B$16</f>
        <v>147</v>
      </c>
      <c r="MK225" s="80">
        <f t="shared" si="274"/>
        <v>310.89999999999998</v>
      </c>
      <c r="ML225" s="80">
        <f>LN225*Prices!$B$17</f>
        <v>0</v>
      </c>
      <c r="MM225" s="80"/>
      <c r="MN225" s="80"/>
      <c r="MO225" s="80"/>
      <c r="MP225" s="80"/>
      <c r="MQ225" s="80"/>
      <c r="MR225" s="80"/>
      <c r="MS225" s="80"/>
      <c r="MT225" s="80"/>
      <c r="MU225" s="80"/>
      <c r="MV225" s="80"/>
      <c r="MW225" s="80"/>
      <c r="MX225" s="80"/>
      <c r="MY225" s="80"/>
      <c r="MZ225" s="80"/>
      <c r="NA225" s="80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</row>
    <row r="226" spans="1:449" ht="18" customHeight="1" x14ac:dyDescent="0.25">
      <c r="A226" s="141" t="s">
        <v>339</v>
      </c>
      <c r="B226" s="132" t="s">
        <v>268</v>
      </c>
      <c r="C226" s="133" t="str">
        <f t="shared" si="275"/>
        <v>Wall &amp; Tall Cab: 2 Glass Doors 36"H (Doors 37 1/2") (25" to 27")</v>
      </c>
      <c r="D226" s="70" t="s">
        <v>338</v>
      </c>
      <c r="E226" s="136" t="s">
        <v>107</v>
      </c>
      <c r="F226" s="329" t="s">
        <v>339</v>
      </c>
      <c r="G226" s="320" t="s">
        <v>296</v>
      </c>
      <c r="H226" s="135" t="str">
        <f t="shared" si="276"/>
        <v>n/a</v>
      </c>
      <c r="I226" s="135" t="s">
        <v>296</v>
      </c>
      <c r="J226" s="135" t="str">
        <f t="shared" si="168"/>
        <v>n/a</v>
      </c>
      <c r="K226" s="135" t="s">
        <v>296</v>
      </c>
      <c r="L226" s="135" t="str">
        <f t="shared" si="169"/>
        <v>n/a</v>
      </c>
      <c r="M226" s="135" t="s">
        <v>296</v>
      </c>
      <c r="N226" s="135" t="str">
        <f t="shared" si="170"/>
        <v>n/a</v>
      </c>
      <c r="O226" s="135" t="s">
        <v>296</v>
      </c>
      <c r="P226" s="135" t="str">
        <f t="shared" si="171"/>
        <v>n/a</v>
      </c>
      <c r="Q226" s="135" t="s">
        <v>296</v>
      </c>
      <c r="R226" s="135" t="str">
        <f t="shared" si="172"/>
        <v>n/a</v>
      </c>
      <c r="S226" s="135">
        <f>ROUND(cabinets_db!FP226/Prices!$B$27,0)</f>
        <v>738</v>
      </c>
      <c r="T226" s="136">
        <f t="shared" si="173"/>
        <v>738</v>
      </c>
      <c r="U226" s="135">
        <f>ROUND(cabinets_db!FR226/Prices!$B$27,0)</f>
        <v>850</v>
      </c>
      <c r="V226" s="136">
        <f t="shared" si="174"/>
        <v>850</v>
      </c>
      <c r="W226" s="137"/>
      <c r="X226" s="137"/>
      <c r="Y226" s="137"/>
      <c r="Z226" s="137"/>
      <c r="AA226" s="137"/>
      <c r="AB226" s="135" t="s">
        <v>296</v>
      </c>
      <c r="AC226" s="135" t="s">
        <v>296</v>
      </c>
      <c r="AD226" s="135" t="s">
        <v>296</v>
      </c>
      <c r="AE226" s="135" t="s">
        <v>296</v>
      </c>
      <c r="AF226" s="135" t="s">
        <v>296</v>
      </c>
      <c r="AG226" s="135" t="s">
        <v>296</v>
      </c>
      <c r="AH226" s="135" t="s">
        <v>296</v>
      </c>
      <c r="AI226" s="135" t="s">
        <v>296</v>
      </c>
      <c r="AJ226" s="135" t="s">
        <v>296</v>
      </c>
      <c r="AK226" s="135" t="s">
        <v>296</v>
      </c>
      <c r="AL226" s="135" t="s">
        <v>296</v>
      </c>
      <c r="AM226" s="135" t="s">
        <v>296</v>
      </c>
      <c r="AN226" s="136">
        <f>ROUND(cabinets_db!HP226/Prices!$B$27,0)</f>
        <v>709</v>
      </c>
      <c r="AO226" s="136">
        <f t="shared" si="181"/>
        <v>709</v>
      </c>
      <c r="AP226" s="136">
        <f>ROUND(cabinets_db!HR226/Prices!$B$27,0)</f>
        <v>822</v>
      </c>
      <c r="AQ226" s="138">
        <f t="shared" si="182"/>
        <v>822</v>
      </c>
      <c r="AW226" s="136" t="str">
        <f t="shared" si="183"/>
        <v>n/a</v>
      </c>
      <c r="AX226" s="136" t="str">
        <f t="shared" si="184"/>
        <v>n/a</v>
      </c>
      <c r="AY226" s="136" t="str">
        <f t="shared" si="185"/>
        <v>n/a</v>
      </c>
      <c r="AZ226" s="136" t="str">
        <f t="shared" si="186"/>
        <v>n/a</v>
      </c>
      <c r="BA226" s="136" t="str">
        <f t="shared" si="187"/>
        <v>n/a</v>
      </c>
      <c r="BB226" s="136" t="str">
        <f t="shared" si="188"/>
        <v>n/a</v>
      </c>
      <c r="BC226" s="136" t="str">
        <f t="shared" si="189"/>
        <v>n/a</v>
      </c>
      <c r="BD226" s="136" t="str">
        <f t="shared" si="190"/>
        <v>n/a</v>
      </c>
      <c r="BE226" s="136" t="str">
        <f t="shared" si="191"/>
        <v>n/a</v>
      </c>
      <c r="BF226" s="136" t="str">
        <f t="shared" si="192"/>
        <v>n/a</v>
      </c>
      <c r="BG226" s="136" t="str">
        <f t="shared" si="193"/>
        <v>n/a</v>
      </c>
      <c r="BH226" s="136" t="str">
        <f t="shared" si="194"/>
        <v>n/a</v>
      </c>
      <c r="BI226" s="136">
        <f t="shared" si="195"/>
        <v>709</v>
      </c>
      <c r="BJ226" s="136">
        <f t="shared" si="196"/>
        <v>709</v>
      </c>
      <c r="BK226" s="136">
        <f t="shared" si="197"/>
        <v>822</v>
      </c>
      <c r="BL226" s="138">
        <f t="shared" si="198"/>
        <v>822</v>
      </c>
      <c r="BU226" s="135" t="s">
        <v>296</v>
      </c>
      <c r="BV226" s="135" t="str">
        <f t="shared" si="277"/>
        <v>n/a</v>
      </c>
      <c r="BW226" s="135" t="s">
        <v>296</v>
      </c>
      <c r="BX226" s="135" t="str">
        <f t="shared" si="199"/>
        <v>n/a</v>
      </c>
      <c r="BY226" s="135" t="s">
        <v>296</v>
      </c>
      <c r="BZ226" s="135" t="str">
        <f t="shared" si="200"/>
        <v>n/a</v>
      </c>
      <c r="CA226" s="135" t="s">
        <v>296</v>
      </c>
      <c r="CB226" s="135" t="str">
        <f t="shared" si="201"/>
        <v>n/a</v>
      </c>
      <c r="CC226" s="135" t="s">
        <v>296</v>
      </c>
      <c r="CD226" s="135" t="str">
        <f t="shared" si="202"/>
        <v>n/a</v>
      </c>
      <c r="CE226" s="135" t="s">
        <v>296</v>
      </c>
      <c r="CF226" s="135" t="str">
        <f t="shared" si="203"/>
        <v>n/a</v>
      </c>
      <c r="CG226" s="135">
        <f>ROUND(cabinets_db!JQ226/Prices!$B$27,0)</f>
        <v>738</v>
      </c>
      <c r="CH226" s="136">
        <f t="shared" si="204"/>
        <v>738</v>
      </c>
      <c r="CI226" s="135">
        <f>ROUND(cabinets_db!JS226/Prices!$B$27,0)</f>
        <v>850</v>
      </c>
      <c r="CJ226" s="136">
        <f t="shared" si="205"/>
        <v>850</v>
      </c>
      <c r="CK226" s="137"/>
      <c r="CL226" s="137"/>
      <c r="CM226" s="137"/>
      <c r="CN226" s="137"/>
      <c r="CO226" s="137"/>
      <c r="CP226" s="135" t="s">
        <v>296</v>
      </c>
      <c r="CQ226" s="135" t="s">
        <v>296</v>
      </c>
      <c r="CR226" s="135" t="s">
        <v>296</v>
      </c>
      <c r="CS226" s="135" t="s">
        <v>296</v>
      </c>
      <c r="CT226" s="135" t="s">
        <v>296</v>
      </c>
      <c r="CU226" s="135" t="s">
        <v>296</v>
      </c>
      <c r="CV226" s="135" t="s">
        <v>296</v>
      </c>
      <c r="CW226" s="135" t="s">
        <v>296</v>
      </c>
      <c r="CX226" s="135" t="s">
        <v>296</v>
      </c>
      <c r="CY226" s="135" t="s">
        <v>296</v>
      </c>
      <c r="CZ226" s="135" t="s">
        <v>296</v>
      </c>
      <c r="DA226" s="135" t="s">
        <v>296</v>
      </c>
      <c r="DB226" s="136">
        <f>ROUND(cabinets_db!MI226/Prices!$B$27,0)</f>
        <v>709</v>
      </c>
      <c r="DC226" s="136">
        <f t="shared" si="211"/>
        <v>709</v>
      </c>
      <c r="DD226" s="136">
        <f>ROUND(cabinets_db!MK226/Prices!$B$27,0)</f>
        <v>822</v>
      </c>
      <c r="DE226" s="138">
        <f t="shared" si="212"/>
        <v>822</v>
      </c>
      <c r="DK226" s="136" t="str">
        <f t="shared" si="213"/>
        <v>n/a</v>
      </c>
      <c r="DL226" s="136" t="str">
        <f t="shared" si="214"/>
        <v>n/a</v>
      </c>
      <c r="DM226" s="136" t="str">
        <f t="shared" si="215"/>
        <v>n/a</v>
      </c>
      <c r="DN226" s="136" t="str">
        <f t="shared" si="216"/>
        <v>n/a</v>
      </c>
      <c r="DO226" s="136" t="str">
        <f t="shared" si="217"/>
        <v>n/a</v>
      </c>
      <c r="DP226" s="136" t="str">
        <f t="shared" si="218"/>
        <v>n/a</v>
      </c>
      <c r="DQ226" s="136" t="str">
        <f t="shared" si="219"/>
        <v>n/a</v>
      </c>
      <c r="DR226" s="136" t="str">
        <f t="shared" si="220"/>
        <v>n/a</v>
      </c>
      <c r="DS226" s="136" t="str">
        <f t="shared" si="221"/>
        <v>n/a</v>
      </c>
      <c r="DT226" s="136" t="str">
        <f t="shared" si="222"/>
        <v>n/a</v>
      </c>
      <c r="DU226" s="136" t="str">
        <f t="shared" si="223"/>
        <v>n/a</v>
      </c>
      <c r="DV226" s="136" t="str">
        <f t="shared" si="224"/>
        <v>n/a</v>
      </c>
      <c r="DW226" s="136">
        <f t="shared" si="225"/>
        <v>709</v>
      </c>
      <c r="DX226" s="136">
        <f t="shared" si="226"/>
        <v>709</v>
      </c>
      <c r="DY226" s="136">
        <f t="shared" si="227"/>
        <v>822</v>
      </c>
      <c r="DZ226" s="138">
        <f t="shared" si="228"/>
        <v>822</v>
      </c>
      <c r="EP226" s="73"/>
      <c r="EQ226" s="128"/>
      <c r="ER226" s="129">
        <v>18.5</v>
      </c>
      <c r="ES226" s="95">
        <v>27</v>
      </c>
      <c r="ET226" s="73">
        <f t="shared" si="294"/>
        <v>2.25</v>
      </c>
      <c r="EU226" s="130">
        <f t="shared" si="298"/>
        <v>6.75</v>
      </c>
      <c r="EV226" s="55"/>
      <c r="EW226" s="75">
        <v>4</v>
      </c>
      <c r="EX226" s="76">
        <f t="shared" si="299"/>
        <v>87.75</v>
      </c>
      <c r="EY226" s="75">
        <v>18.5</v>
      </c>
      <c r="EZ226" s="77">
        <f>(EY226*1.2)*(Prices!$B$5/32)</f>
        <v>27.75</v>
      </c>
      <c r="FA226" s="82">
        <f>(EY226*1.3)*(Prices!$B$4/32)</f>
        <v>60.125</v>
      </c>
      <c r="FB226" s="82">
        <f>(EV226*Prices!$B$2)+(EW226*Prices!$B$3)</f>
        <v>16.2</v>
      </c>
      <c r="FC226" s="79">
        <f>EU226*Prices!$B$9</f>
        <v>40.5</v>
      </c>
      <c r="FD226" s="80">
        <f t="shared" si="232"/>
        <v>232.32499999999999</v>
      </c>
      <c r="FE226" s="80">
        <f>EU226*Prices!$B$10</f>
        <v>60.75</v>
      </c>
      <c r="FF226" s="80">
        <f t="shared" si="233"/>
        <v>252.57499999999999</v>
      </c>
      <c r="FG226" s="80">
        <f>EU226*Prices!$B$11</f>
        <v>67.5</v>
      </c>
      <c r="FH226" s="80">
        <f t="shared" si="234"/>
        <v>259.32499999999999</v>
      </c>
      <c r="FI226" s="80">
        <f>EU226*Prices!$B$12</f>
        <v>81</v>
      </c>
      <c r="FJ226" s="80">
        <f t="shared" si="235"/>
        <v>272.82499999999999</v>
      </c>
      <c r="FK226" s="80">
        <f>EU226*Prices!$B$13</f>
        <v>87.75</v>
      </c>
      <c r="FL226" s="80">
        <f t="shared" si="236"/>
        <v>279.57499999999999</v>
      </c>
      <c r="FM226" s="80">
        <f>EU226*Prices!$B$14</f>
        <v>104.625</v>
      </c>
      <c r="FN226" s="80">
        <f t="shared" si="237"/>
        <v>296.45</v>
      </c>
      <c r="FO226" s="80">
        <f>EU226*Prices!$B$15</f>
        <v>118.125</v>
      </c>
      <c r="FP226" s="80">
        <f t="shared" si="238"/>
        <v>309.95</v>
      </c>
      <c r="FQ226" s="80">
        <f>EU226*Prices!$B$16</f>
        <v>165.375</v>
      </c>
      <c r="FR226" s="80">
        <f t="shared" si="239"/>
        <v>357.2</v>
      </c>
      <c r="FS226" s="80">
        <f>EU226*Prices!$B$17</f>
        <v>0</v>
      </c>
      <c r="FT226" s="80"/>
      <c r="FU226" s="80"/>
      <c r="FV226" s="80"/>
      <c r="FW226" s="80"/>
      <c r="FX226" s="80"/>
      <c r="FY226" s="80"/>
      <c r="FZ226" s="80"/>
      <c r="GA226" s="80"/>
      <c r="GB226" s="80"/>
      <c r="GC226" s="80"/>
      <c r="GD226" s="80"/>
      <c r="GE226" s="80"/>
      <c r="GF226" s="80"/>
      <c r="GG226" s="80"/>
      <c r="GH226" s="80"/>
      <c r="GI226"/>
      <c r="GJ226"/>
      <c r="GK226"/>
      <c r="GL226"/>
      <c r="GM226"/>
      <c r="GN226"/>
      <c r="GO226"/>
      <c r="GP226" s="73"/>
      <c r="GQ226" s="128"/>
      <c r="GR226" s="129">
        <v>18.5</v>
      </c>
      <c r="GS226" s="95">
        <v>27</v>
      </c>
      <c r="GT226" s="73">
        <f t="shared" si="295"/>
        <v>2.25</v>
      </c>
      <c r="GU226" s="130">
        <f t="shared" si="300"/>
        <v>6.75</v>
      </c>
      <c r="GW226" s="75">
        <v>4</v>
      </c>
      <c r="GX226" s="76">
        <f t="shared" si="301"/>
        <v>87.75</v>
      </c>
      <c r="GY226" s="75">
        <v>18.5</v>
      </c>
      <c r="GZ226" s="77">
        <f>(GY226*1.2)*(Prices!$B$5/32)</f>
        <v>27.75</v>
      </c>
      <c r="HA226" s="82">
        <f>(GY226*1.3)*(Prices!$C$4/32)</f>
        <v>48.1</v>
      </c>
      <c r="HB226" s="82">
        <f>(GV226*Prices!$B$2)+(GW226*Prices!$B$3)</f>
        <v>16.2</v>
      </c>
      <c r="HC226" s="79">
        <f>GU226*Prices!$B$9</f>
        <v>40.5</v>
      </c>
      <c r="HD226" s="80">
        <f t="shared" si="243"/>
        <v>220.3</v>
      </c>
      <c r="HE226" s="80">
        <f>GU226*Prices!$B$10</f>
        <v>60.75</v>
      </c>
      <c r="HF226" s="80">
        <f t="shared" si="244"/>
        <v>240.55</v>
      </c>
      <c r="HG226" s="80">
        <f>GU226*Prices!$B$11</f>
        <v>67.5</v>
      </c>
      <c r="HH226" s="80">
        <f t="shared" si="245"/>
        <v>247.3</v>
      </c>
      <c r="HI226" s="80">
        <f>GU226*Prices!$B$12</f>
        <v>81</v>
      </c>
      <c r="HJ226" s="80">
        <f t="shared" si="246"/>
        <v>260.8</v>
      </c>
      <c r="HK226" s="80">
        <f>GU226*Prices!$B$13</f>
        <v>87.75</v>
      </c>
      <c r="HL226" s="80">
        <f t="shared" si="247"/>
        <v>267.55</v>
      </c>
      <c r="HM226" s="80">
        <f>GU226*Prices!$B$14</f>
        <v>104.625</v>
      </c>
      <c r="HN226" s="80">
        <f t="shared" si="248"/>
        <v>284.42500000000001</v>
      </c>
      <c r="HO226" s="80">
        <f>GU226*Prices!$B$15</f>
        <v>118.125</v>
      </c>
      <c r="HP226" s="80">
        <f t="shared" si="249"/>
        <v>297.92499999999995</v>
      </c>
      <c r="HQ226" s="80">
        <f>GU226*Prices!$B$16</f>
        <v>165.375</v>
      </c>
      <c r="HR226" s="80">
        <f t="shared" si="250"/>
        <v>345.17499999999995</v>
      </c>
      <c r="HS226" s="80">
        <f>GU226*Prices!$B$17</f>
        <v>0</v>
      </c>
      <c r="HT226" s="80"/>
      <c r="HU226" s="80"/>
      <c r="HV226" s="80"/>
      <c r="HW226" s="80"/>
      <c r="HX226" s="80"/>
      <c r="HY226" s="80"/>
      <c r="HZ226" s="80"/>
      <c r="IA226" s="80"/>
      <c r="IB226" s="80"/>
      <c r="IC226" s="80"/>
      <c r="ID226" s="80"/>
      <c r="IE226" s="80"/>
      <c r="IF226" s="80"/>
      <c r="IG226" s="80"/>
      <c r="IH226" s="80"/>
      <c r="II226"/>
      <c r="IJ226"/>
      <c r="IK226"/>
      <c r="IL226"/>
      <c r="IM226"/>
      <c r="IN226"/>
      <c r="IO226"/>
      <c r="IP226"/>
      <c r="IQ226" s="73"/>
      <c r="IR226" s="128"/>
      <c r="IS226" s="129">
        <v>18.5</v>
      </c>
      <c r="IT226" s="95">
        <v>27</v>
      </c>
      <c r="IU226" s="73">
        <f t="shared" si="296"/>
        <v>2.25</v>
      </c>
      <c r="IV226" s="130">
        <f t="shared" si="302"/>
        <v>6.75</v>
      </c>
      <c r="IX226" s="75">
        <v>4</v>
      </c>
      <c r="IY226" s="76">
        <f t="shared" si="303"/>
        <v>87.75</v>
      </c>
      <c r="IZ226" s="75">
        <v>18.5</v>
      </c>
      <c r="JA226" s="77">
        <f>(IZ226*1.2)*(Prices!$B$5/32)</f>
        <v>27.75</v>
      </c>
      <c r="JB226" s="82">
        <f>(IZ226*1.3)*(Prices!$B$4/32)</f>
        <v>60.125</v>
      </c>
      <c r="JC226" s="82">
        <f>(IW226*Prices!$B$2)+(IX226*Prices!$B$3)</f>
        <v>16.2</v>
      </c>
      <c r="JD226" s="79">
        <f>IV226*Prices!$B$9</f>
        <v>40.5</v>
      </c>
      <c r="JE226" s="80">
        <f t="shared" si="254"/>
        <v>232.32499999999999</v>
      </c>
      <c r="JF226" s="80">
        <f>IV226*Prices!$B$10</f>
        <v>60.75</v>
      </c>
      <c r="JG226" s="80">
        <f t="shared" si="255"/>
        <v>252.57499999999999</v>
      </c>
      <c r="JH226" s="80">
        <f>IV226*Prices!$B$11</f>
        <v>67.5</v>
      </c>
      <c r="JI226" s="80">
        <f t="shared" si="256"/>
        <v>259.32499999999999</v>
      </c>
      <c r="JJ226" s="80">
        <f>IV226*Prices!$B$12</f>
        <v>81</v>
      </c>
      <c r="JK226" s="80">
        <f t="shared" si="257"/>
        <v>272.82499999999999</v>
      </c>
      <c r="JL226" s="80">
        <f>IV226*Prices!$B$13</f>
        <v>87.75</v>
      </c>
      <c r="JM226" s="80">
        <f t="shared" si="258"/>
        <v>279.57499999999999</v>
      </c>
      <c r="JN226" s="80">
        <f>IV226*Prices!$B$14</f>
        <v>104.625</v>
      </c>
      <c r="JO226" s="80">
        <f t="shared" si="259"/>
        <v>296.45</v>
      </c>
      <c r="JP226" s="80">
        <f>IV226*Prices!$B$15</f>
        <v>118.125</v>
      </c>
      <c r="JQ226" s="80">
        <f t="shared" si="260"/>
        <v>309.95</v>
      </c>
      <c r="JR226" s="80">
        <f>IV226*Prices!$B$16</f>
        <v>165.375</v>
      </c>
      <c r="JS226" s="80">
        <f t="shared" si="261"/>
        <v>357.2</v>
      </c>
      <c r="JT226" s="80">
        <f>IV226*Prices!$B$17</f>
        <v>0</v>
      </c>
      <c r="JU226" s="80"/>
      <c r="JV226" s="80"/>
      <c r="JW226" s="80"/>
      <c r="JX226" s="80"/>
      <c r="JY226" s="80"/>
      <c r="JZ226" s="80"/>
      <c r="KA226" s="80"/>
      <c r="KB226" s="80"/>
      <c r="KC226" s="80"/>
      <c r="KD226" s="80"/>
      <c r="KE226" s="80"/>
      <c r="KF226" s="80"/>
      <c r="KG226" s="80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 s="197">
        <v>0</v>
      </c>
      <c r="LB226" s="200">
        <v>0</v>
      </c>
      <c r="LC226" s="82">
        <f>(44+(cabinets_db!IR226*2-2))*0.58</f>
        <v>24.36</v>
      </c>
      <c r="LD226" s="82">
        <f>(44+(cabinets_db!IR226*2-2))*0.77</f>
        <v>32.340000000000003</v>
      </c>
      <c r="LE226" s="82">
        <f>3*(cabinets_db!IR226*22/144)</f>
        <v>0</v>
      </c>
      <c r="LF226" s="82">
        <f t="shared" si="262"/>
        <v>24.36</v>
      </c>
      <c r="LG226" s="80">
        <f t="shared" si="263"/>
        <v>32.340000000000003</v>
      </c>
      <c r="LH226" s="234">
        <f t="shared" si="264"/>
        <v>0</v>
      </c>
      <c r="LI226" s="73"/>
      <c r="LJ226" s="128"/>
      <c r="LK226" s="129">
        <v>18.5</v>
      </c>
      <c r="LL226" s="95">
        <v>27</v>
      </c>
      <c r="LM226" s="73">
        <f t="shared" si="297"/>
        <v>2.25</v>
      </c>
      <c r="LN226" s="130">
        <f t="shared" si="304"/>
        <v>6.75</v>
      </c>
      <c r="LP226" s="75">
        <v>4</v>
      </c>
      <c r="LQ226" s="76">
        <f t="shared" si="305"/>
        <v>87.75</v>
      </c>
      <c r="LR226" s="75">
        <v>18.5</v>
      </c>
      <c r="LS226" s="77">
        <f>(LR226*1.2)*(Prices!$B$5/32)</f>
        <v>27.75</v>
      </c>
      <c r="LT226" s="82">
        <f>(LR226*1.3)*(Prices!$C$4/32)</f>
        <v>48.1</v>
      </c>
      <c r="LU226" s="82">
        <f>(LO226*Prices!$B$2)+(LP226*Prices!$B$3)</f>
        <v>16.2</v>
      </c>
      <c r="LV226" s="79">
        <f>LN226*Prices!$B$9</f>
        <v>40.5</v>
      </c>
      <c r="LW226" s="80">
        <f t="shared" si="267"/>
        <v>220.3</v>
      </c>
      <c r="LX226" s="80">
        <f>LN226*Prices!$B$10</f>
        <v>60.75</v>
      </c>
      <c r="LY226" s="80">
        <f t="shared" si="268"/>
        <v>240.55</v>
      </c>
      <c r="LZ226" s="80">
        <f>LN226*Prices!$B$11</f>
        <v>67.5</v>
      </c>
      <c r="MA226" s="80">
        <f t="shared" si="269"/>
        <v>247.3</v>
      </c>
      <c r="MB226" s="80">
        <f>LN226*Prices!$B$12</f>
        <v>81</v>
      </c>
      <c r="MC226" s="80">
        <f t="shared" si="270"/>
        <v>260.8</v>
      </c>
      <c r="MD226" s="80">
        <f>LN226*Prices!$B$13</f>
        <v>87.75</v>
      </c>
      <c r="ME226" s="80">
        <f t="shared" si="271"/>
        <v>267.55</v>
      </c>
      <c r="MF226" s="80">
        <f>LN226*Prices!$B$14</f>
        <v>104.625</v>
      </c>
      <c r="MG226" s="80">
        <f t="shared" si="272"/>
        <v>284.42500000000001</v>
      </c>
      <c r="MH226" s="80">
        <f>LN226*Prices!$B$15</f>
        <v>118.125</v>
      </c>
      <c r="MI226" s="80">
        <f t="shared" si="273"/>
        <v>297.92499999999995</v>
      </c>
      <c r="MJ226" s="80">
        <f>LN226*Prices!$B$16</f>
        <v>165.375</v>
      </c>
      <c r="MK226" s="80">
        <f t="shared" si="274"/>
        <v>345.17499999999995</v>
      </c>
      <c r="ML226" s="80">
        <f>LN226*Prices!$B$17</f>
        <v>0</v>
      </c>
      <c r="MM226" s="80"/>
      <c r="MN226" s="80"/>
      <c r="MO226" s="80"/>
      <c r="MP226" s="80"/>
      <c r="MQ226" s="80"/>
      <c r="MR226" s="80"/>
      <c r="MS226" s="80"/>
      <c r="MT226" s="80"/>
      <c r="MU226" s="80"/>
      <c r="MV226" s="80"/>
      <c r="MW226" s="80"/>
      <c r="MX226" s="80"/>
      <c r="MY226" s="80"/>
      <c r="MZ226" s="80"/>
      <c r="NA226" s="80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</row>
    <row r="227" spans="1:449" ht="18" customHeight="1" x14ac:dyDescent="0.25">
      <c r="A227" s="141" t="s">
        <v>340</v>
      </c>
      <c r="B227" s="132" t="s">
        <v>268</v>
      </c>
      <c r="C227" s="133" t="str">
        <f t="shared" si="275"/>
        <v>Wall &amp; Tall Cab: 2 Glass Doors 36"H (Doors 37 1/2") (28" to 30")</v>
      </c>
      <c r="D227" s="70" t="s">
        <v>338</v>
      </c>
      <c r="E227" s="136" t="s">
        <v>109</v>
      </c>
      <c r="F227" s="329" t="s">
        <v>340</v>
      </c>
      <c r="G227" s="320" t="s">
        <v>296</v>
      </c>
      <c r="H227" s="135" t="str">
        <f t="shared" si="276"/>
        <v>n/a</v>
      </c>
      <c r="I227" s="135" t="s">
        <v>296</v>
      </c>
      <c r="J227" s="135" t="str">
        <f t="shared" si="168"/>
        <v>n/a</v>
      </c>
      <c r="K227" s="135" t="s">
        <v>296</v>
      </c>
      <c r="L227" s="135" t="str">
        <f t="shared" si="169"/>
        <v>n/a</v>
      </c>
      <c r="M227" s="135" t="s">
        <v>296</v>
      </c>
      <c r="N227" s="135" t="str">
        <f t="shared" si="170"/>
        <v>n/a</v>
      </c>
      <c r="O227" s="135" t="s">
        <v>296</v>
      </c>
      <c r="P227" s="135" t="str">
        <f t="shared" si="171"/>
        <v>n/a</v>
      </c>
      <c r="Q227" s="135" t="s">
        <v>296</v>
      </c>
      <c r="R227" s="135" t="str">
        <f t="shared" si="172"/>
        <v>n/a</v>
      </c>
      <c r="S227" s="135">
        <f>ROUND(cabinets_db!FP227/Prices!$B$27,0)</f>
        <v>809</v>
      </c>
      <c r="T227" s="136">
        <f t="shared" si="173"/>
        <v>809</v>
      </c>
      <c r="U227" s="135">
        <f>ROUND(cabinets_db!FR227/Prices!$B$27,0)</f>
        <v>934</v>
      </c>
      <c r="V227" s="136">
        <f t="shared" si="174"/>
        <v>934</v>
      </c>
      <c r="W227" s="137"/>
      <c r="X227" s="137"/>
      <c r="Y227" s="137"/>
      <c r="Z227" s="137"/>
      <c r="AA227" s="137"/>
      <c r="AB227" s="135" t="s">
        <v>296</v>
      </c>
      <c r="AC227" s="135" t="s">
        <v>296</v>
      </c>
      <c r="AD227" s="135" t="s">
        <v>296</v>
      </c>
      <c r="AE227" s="135" t="s">
        <v>296</v>
      </c>
      <c r="AF227" s="135" t="s">
        <v>296</v>
      </c>
      <c r="AG227" s="135" t="s">
        <v>296</v>
      </c>
      <c r="AH227" s="135" t="s">
        <v>296</v>
      </c>
      <c r="AI227" s="135" t="s">
        <v>296</v>
      </c>
      <c r="AJ227" s="135" t="s">
        <v>296</v>
      </c>
      <c r="AK227" s="135" t="s">
        <v>296</v>
      </c>
      <c r="AL227" s="135" t="s">
        <v>296</v>
      </c>
      <c r="AM227" s="135" t="s">
        <v>296</v>
      </c>
      <c r="AN227" s="136">
        <f>ROUND(cabinets_db!HP227/Prices!$B$27,0)</f>
        <v>778</v>
      </c>
      <c r="AO227" s="136">
        <f t="shared" si="181"/>
        <v>778</v>
      </c>
      <c r="AP227" s="136">
        <f>ROUND(cabinets_db!HR227/Prices!$B$27,0)</f>
        <v>903</v>
      </c>
      <c r="AQ227" s="138">
        <f t="shared" si="182"/>
        <v>903</v>
      </c>
      <c r="AW227" s="136" t="str">
        <f t="shared" si="183"/>
        <v>n/a</v>
      </c>
      <c r="AX227" s="136" t="str">
        <f t="shared" si="184"/>
        <v>n/a</v>
      </c>
      <c r="AY227" s="136" t="str">
        <f t="shared" si="185"/>
        <v>n/a</v>
      </c>
      <c r="AZ227" s="136" t="str">
        <f t="shared" si="186"/>
        <v>n/a</v>
      </c>
      <c r="BA227" s="136" t="str">
        <f t="shared" si="187"/>
        <v>n/a</v>
      </c>
      <c r="BB227" s="136" t="str">
        <f t="shared" si="188"/>
        <v>n/a</v>
      </c>
      <c r="BC227" s="136" t="str">
        <f t="shared" si="189"/>
        <v>n/a</v>
      </c>
      <c r="BD227" s="136" t="str">
        <f t="shared" si="190"/>
        <v>n/a</v>
      </c>
      <c r="BE227" s="136" t="str">
        <f t="shared" si="191"/>
        <v>n/a</v>
      </c>
      <c r="BF227" s="136" t="str">
        <f t="shared" si="192"/>
        <v>n/a</v>
      </c>
      <c r="BG227" s="136" t="str">
        <f t="shared" si="193"/>
        <v>n/a</v>
      </c>
      <c r="BH227" s="136" t="str">
        <f t="shared" si="194"/>
        <v>n/a</v>
      </c>
      <c r="BI227" s="136">
        <f t="shared" si="195"/>
        <v>778</v>
      </c>
      <c r="BJ227" s="136">
        <f t="shared" si="196"/>
        <v>778</v>
      </c>
      <c r="BK227" s="136">
        <f t="shared" si="197"/>
        <v>903</v>
      </c>
      <c r="BL227" s="138">
        <f t="shared" si="198"/>
        <v>903</v>
      </c>
      <c r="BU227" s="135" t="s">
        <v>296</v>
      </c>
      <c r="BV227" s="135" t="str">
        <f t="shared" si="277"/>
        <v>n/a</v>
      </c>
      <c r="BW227" s="135" t="s">
        <v>296</v>
      </c>
      <c r="BX227" s="135" t="str">
        <f t="shared" si="199"/>
        <v>n/a</v>
      </c>
      <c r="BY227" s="135" t="s">
        <v>296</v>
      </c>
      <c r="BZ227" s="135" t="str">
        <f t="shared" si="200"/>
        <v>n/a</v>
      </c>
      <c r="CA227" s="135" t="s">
        <v>296</v>
      </c>
      <c r="CB227" s="135" t="str">
        <f t="shared" si="201"/>
        <v>n/a</v>
      </c>
      <c r="CC227" s="135" t="s">
        <v>296</v>
      </c>
      <c r="CD227" s="135" t="str">
        <f t="shared" si="202"/>
        <v>n/a</v>
      </c>
      <c r="CE227" s="135" t="s">
        <v>296</v>
      </c>
      <c r="CF227" s="135" t="str">
        <f t="shared" si="203"/>
        <v>n/a</v>
      </c>
      <c r="CG227" s="135">
        <f>ROUND(cabinets_db!JQ227/Prices!$B$27,0)</f>
        <v>809</v>
      </c>
      <c r="CH227" s="136">
        <f t="shared" si="204"/>
        <v>809</v>
      </c>
      <c r="CI227" s="135">
        <f>ROUND(cabinets_db!JS227/Prices!$B$27,0)</f>
        <v>934</v>
      </c>
      <c r="CJ227" s="136">
        <f t="shared" si="205"/>
        <v>934</v>
      </c>
      <c r="CK227" s="137"/>
      <c r="CL227" s="137"/>
      <c r="CM227" s="137"/>
      <c r="CN227" s="137"/>
      <c r="CO227" s="137"/>
      <c r="CP227" s="135" t="s">
        <v>296</v>
      </c>
      <c r="CQ227" s="135" t="s">
        <v>296</v>
      </c>
      <c r="CR227" s="135" t="s">
        <v>296</v>
      </c>
      <c r="CS227" s="135" t="s">
        <v>296</v>
      </c>
      <c r="CT227" s="135" t="s">
        <v>296</v>
      </c>
      <c r="CU227" s="135" t="s">
        <v>296</v>
      </c>
      <c r="CV227" s="135" t="s">
        <v>296</v>
      </c>
      <c r="CW227" s="135" t="s">
        <v>296</v>
      </c>
      <c r="CX227" s="135" t="s">
        <v>296</v>
      </c>
      <c r="CY227" s="135" t="s">
        <v>296</v>
      </c>
      <c r="CZ227" s="135" t="s">
        <v>296</v>
      </c>
      <c r="DA227" s="135" t="s">
        <v>296</v>
      </c>
      <c r="DB227" s="136">
        <f>ROUND(cabinets_db!MI227/Prices!$B$27,0)</f>
        <v>778</v>
      </c>
      <c r="DC227" s="136">
        <f t="shared" si="211"/>
        <v>778</v>
      </c>
      <c r="DD227" s="136">
        <f>ROUND(cabinets_db!MK227/Prices!$B$27,0)</f>
        <v>903</v>
      </c>
      <c r="DE227" s="138">
        <f t="shared" si="212"/>
        <v>903</v>
      </c>
      <c r="DK227" s="136" t="str">
        <f t="shared" si="213"/>
        <v>n/a</v>
      </c>
      <c r="DL227" s="136" t="str">
        <f t="shared" si="214"/>
        <v>n/a</v>
      </c>
      <c r="DM227" s="136" t="str">
        <f t="shared" si="215"/>
        <v>n/a</v>
      </c>
      <c r="DN227" s="136" t="str">
        <f t="shared" si="216"/>
        <v>n/a</v>
      </c>
      <c r="DO227" s="136" t="str">
        <f t="shared" si="217"/>
        <v>n/a</v>
      </c>
      <c r="DP227" s="136" t="str">
        <f t="shared" si="218"/>
        <v>n/a</v>
      </c>
      <c r="DQ227" s="136" t="str">
        <f t="shared" si="219"/>
        <v>n/a</v>
      </c>
      <c r="DR227" s="136" t="str">
        <f t="shared" si="220"/>
        <v>n/a</v>
      </c>
      <c r="DS227" s="136" t="str">
        <f t="shared" si="221"/>
        <v>n/a</v>
      </c>
      <c r="DT227" s="136" t="str">
        <f t="shared" si="222"/>
        <v>n/a</v>
      </c>
      <c r="DU227" s="136" t="str">
        <f t="shared" si="223"/>
        <v>n/a</v>
      </c>
      <c r="DV227" s="136" t="str">
        <f t="shared" si="224"/>
        <v>n/a</v>
      </c>
      <c r="DW227" s="136">
        <f t="shared" si="225"/>
        <v>778</v>
      </c>
      <c r="DX227" s="136">
        <f t="shared" si="226"/>
        <v>778</v>
      </c>
      <c r="DY227" s="136">
        <f t="shared" si="227"/>
        <v>903</v>
      </c>
      <c r="DZ227" s="138">
        <f t="shared" si="228"/>
        <v>903</v>
      </c>
      <c r="EP227" s="73"/>
      <c r="EQ227" s="128"/>
      <c r="ER227" s="129">
        <v>20</v>
      </c>
      <c r="ES227" s="95">
        <v>30</v>
      </c>
      <c r="ET227" s="73">
        <f t="shared" si="294"/>
        <v>2.5</v>
      </c>
      <c r="EU227" s="130">
        <f t="shared" si="298"/>
        <v>7.5</v>
      </c>
      <c r="EV227" s="55"/>
      <c r="EW227" s="75">
        <v>4</v>
      </c>
      <c r="EX227" s="76">
        <f t="shared" si="299"/>
        <v>97.5</v>
      </c>
      <c r="EY227" s="75">
        <v>20</v>
      </c>
      <c r="EZ227" s="77">
        <f>(EY227*1.2)*(Prices!$B$5/32)</f>
        <v>30</v>
      </c>
      <c r="FA227" s="82">
        <f>(EY227*1.3)*(Prices!$B$4/32)</f>
        <v>65</v>
      </c>
      <c r="FB227" s="82">
        <f>(EV227*Prices!$B$2)+(EW227*Prices!$B$3)</f>
        <v>16.2</v>
      </c>
      <c r="FC227" s="79">
        <f>EU227*Prices!$B$9</f>
        <v>45</v>
      </c>
      <c r="FD227" s="80">
        <f t="shared" si="232"/>
        <v>253.7</v>
      </c>
      <c r="FE227" s="80">
        <f>EU227*Prices!$B$10</f>
        <v>67.5</v>
      </c>
      <c r="FF227" s="80">
        <f t="shared" si="233"/>
        <v>276.2</v>
      </c>
      <c r="FG227" s="80">
        <f>EU227*Prices!$B$11</f>
        <v>75</v>
      </c>
      <c r="FH227" s="80">
        <f t="shared" si="234"/>
        <v>283.7</v>
      </c>
      <c r="FI227" s="80">
        <f>EU227*Prices!$B$12</f>
        <v>90</v>
      </c>
      <c r="FJ227" s="80">
        <f t="shared" si="235"/>
        <v>298.7</v>
      </c>
      <c r="FK227" s="80">
        <f>EU227*Prices!$B$13</f>
        <v>97.5</v>
      </c>
      <c r="FL227" s="80">
        <f t="shared" si="236"/>
        <v>306.2</v>
      </c>
      <c r="FM227" s="80">
        <f>EU227*Prices!$B$14</f>
        <v>116.25</v>
      </c>
      <c r="FN227" s="80">
        <f t="shared" si="237"/>
        <v>324.95</v>
      </c>
      <c r="FO227" s="80">
        <f>EU227*Prices!$B$15</f>
        <v>131.25</v>
      </c>
      <c r="FP227" s="80">
        <f t="shared" si="238"/>
        <v>339.95</v>
      </c>
      <c r="FQ227" s="80">
        <f>EU227*Prices!$B$16</f>
        <v>183.75</v>
      </c>
      <c r="FR227" s="80">
        <f t="shared" si="239"/>
        <v>392.45</v>
      </c>
      <c r="FS227" s="80">
        <f>EU227*Prices!$B$17</f>
        <v>0</v>
      </c>
      <c r="FT227" s="80"/>
      <c r="FU227" s="80"/>
      <c r="FV227" s="80"/>
      <c r="FW227" s="80"/>
      <c r="FX227" s="80"/>
      <c r="FY227" s="80"/>
      <c r="FZ227" s="80"/>
      <c r="GA227" s="80"/>
      <c r="GB227" s="80"/>
      <c r="GC227" s="80"/>
      <c r="GD227" s="80"/>
      <c r="GE227" s="80"/>
      <c r="GF227" s="80"/>
      <c r="GG227" s="80"/>
      <c r="GH227" s="80"/>
      <c r="GI227"/>
      <c r="GJ227"/>
      <c r="GK227"/>
      <c r="GL227"/>
      <c r="GM227"/>
      <c r="GN227"/>
      <c r="GO227"/>
      <c r="GP227" s="73"/>
      <c r="GQ227" s="128"/>
      <c r="GR227" s="129">
        <v>20</v>
      </c>
      <c r="GS227" s="95">
        <v>30</v>
      </c>
      <c r="GT227" s="73">
        <f t="shared" si="295"/>
        <v>2.5</v>
      </c>
      <c r="GU227" s="130">
        <f t="shared" si="300"/>
        <v>7.5</v>
      </c>
      <c r="GW227" s="75">
        <v>4</v>
      </c>
      <c r="GX227" s="76">
        <f t="shared" si="301"/>
        <v>97.5</v>
      </c>
      <c r="GY227" s="75">
        <v>20</v>
      </c>
      <c r="GZ227" s="77">
        <f>(GY227*1.2)*(Prices!$B$5/32)</f>
        <v>30</v>
      </c>
      <c r="HA227" s="82">
        <f>(GY227*1.3)*(Prices!$C$4/32)</f>
        <v>52</v>
      </c>
      <c r="HB227" s="82">
        <f>(GV227*Prices!$B$2)+(GW227*Prices!$B$3)</f>
        <v>16.2</v>
      </c>
      <c r="HC227" s="79">
        <f>GU227*Prices!$B$9</f>
        <v>45</v>
      </c>
      <c r="HD227" s="80">
        <f t="shared" si="243"/>
        <v>240.7</v>
      </c>
      <c r="HE227" s="80">
        <f>GU227*Prices!$B$10</f>
        <v>67.5</v>
      </c>
      <c r="HF227" s="80">
        <f t="shared" si="244"/>
        <v>263.2</v>
      </c>
      <c r="HG227" s="80">
        <f>GU227*Prices!$B$11</f>
        <v>75</v>
      </c>
      <c r="HH227" s="80">
        <f t="shared" si="245"/>
        <v>270.7</v>
      </c>
      <c r="HI227" s="80">
        <f>GU227*Prices!$B$12</f>
        <v>90</v>
      </c>
      <c r="HJ227" s="80">
        <f t="shared" si="246"/>
        <v>285.7</v>
      </c>
      <c r="HK227" s="80">
        <f>GU227*Prices!$B$13</f>
        <v>97.5</v>
      </c>
      <c r="HL227" s="80">
        <f t="shared" si="247"/>
        <v>293.2</v>
      </c>
      <c r="HM227" s="80">
        <f>GU227*Prices!$B$14</f>
        <v>116.25</v>
      </c>
      <c r="HN227" s="80">
        <f t="shared" si="248"/>
        <v>311.95</v>
      </c>
      <c r="HO227" s="80">
        <f>GU227*Prices!$B$15</f>
        <v>131.25</v>
      </c>
      <c r="HP227" s="80">
        <f t="shared" si="249"/>
        <v>326.95</v>
      </c>
      <c r="HQ227" s="80">
        <f>GU227*Prices!$B$16</f>
        <v>183.75</v>
      </c>
      <c r="HR227" s="80">
        <f t="shared" si="250"/>
        <v>379.45</v>
      </c>
      <c r="HS227" s="80">
        <f>GU227*Prices!$B$17</f>
        <v>0</v>
      </c>
      <c r="HT227" s="80"/>
      <c r="HU227" s="80"/>
      <c r="HV227" s="80"/>
      <c r="HW227" s="80"/>
      <c r="HX227" s="80"/>
      <c r="HY227" s="80"/>
      <c r="HZ227" s="80"/>
      <c r="IA227" s="80"/>
      <c r="IB227" s="80"/>
      <c r="IC227" s="80"/>
      <c r="ID227" s="80"/>
      <c r="IE227" s="80"/>
      <c r="IF227" s="80"/>
      <c r="IG227" s="80"/>
      <c r="IH227" s="80"/>
      <c r="II227"/>
      <c r="IJ227"/>
      <c r="IK227"/>
      <c r="IL227"/>
      <c r="IM227"/>
      <c r="IN227"/>
      <c r="IO227"/>
      <c r="IP227"/>
      <c r="IQ227" s="73"/>
      <c r="IR227" s="128"/>
      <c r="IS227" s="129">
        <v>20</v>
      </c>
      <c r="IT227" s="95">
        <v>30</v>
      </c>
      <c r="IU227" s="73">
        <f t="shared" si="296"/>
        <v>2.5</v>
      </c>
      <c r="IV227" s="130">
        <f t="shared" si="302"/>
        <v>7.5</v>
      </c>
      <c r="IX227" s="75">
        <v>4</v>
      </c>
      <c r="IY227" s="76">
        <f t="shared" si="303"/>
        <v>97.5</v>
      </c>
      <c r="IZ227" s="75">
        <v>20</v>
      </c>
      <c r="JA227" s="77">
        <f>(IZ227*1.2)*(Prices!$B$5/32)</f>
        <v>30</v>
      </c>
      <c r="JB227" s="82">
        <f>(IZ227*1.3)*(Prices!$B$4/32)</f>
        <v>65</v>
      </c>
      <c r="JC227" s="82">
        <f>(IW227*Prices!$B$2)+(IX227*Prices!$B$3)</f>
        <v>16.2</v>
      </c>
      <c r="JD227" s="79">
        <f>IV227*Prices!$B$9</f>
        <v>45</v>
      </c>
      <c r="JE227" s="80">
        <f t="shared" si="254"/>
        <v>253.7</v>
      </c>
      <c r="JF227" s="80">
        <f>IV227*Prices!$B$10</f>
        <v>67.5</v>
      </c>
      <c r="JG227" s="80">
        <f t="shared" si="255"/>
        <v>276.2</v>
      </c>
      <c r="JH227" s="80">
        <f>IV227*Prices!$B$11</f>
        <v>75</v>
      </c>
      <c r="JI227" s="80">
        <f t="shared" si="256"/>
        <v>283.7</v>
      </c>
      <c r="JJ227" s="80">
        <f>IV227*Prices!$B$12</f>
        <v>90</v>
      </c>
      <c r="JK227" s="80">
        <f t="shared" si="257"/>
        <v>298.7</v>
      </c>
      <c r="JL227" s="80">
        <f>IV227*Prices!$B$13</f>
        <v>97.5</v>
      </c>
      <c r="JM227" s="80">
        <f t="shared" si="258"/>
        <v>306.2</v>
      </c>
      <c r="JN227" s="80">
        <f>IV227*Prices!$B$14</f>
        <v>116.25</v>
      </c>
      <c r="JO227" s="80">
        <f t="shared" si="259"/>
        <v>324.95</v>
      </c>
      <c r="JP227" s="80">
        <f>IV227*Prices!$B$15</f>
        <v>131.25</v>
      </c>
      <c r="JQ227" s="80">
        <f t="shared" si="260"/>
        <v>339.95</v>
      </c>
      <c r="JR227" s="80">
        <f>IV227*Prices!$B$16</f>
        <v>183.75</v>
      </c>
      <c r="JS227" s="80">
        <f t="shared" si="261"/>
        <v>392.45</v>
      </c>
      <c r="JT227" s="80">
        <f>IV227*Prices!$B$17</f>
        <v>0</v>
      </c>
      <c r="JU227" s="80"/>
      <c r="JV227" s="80"/>
      <c r="JW227" s="80"/>
      <c r="JX227" s="80"/>
      <c r="JY227" s="80"/>
      <c r="JZ227" s="80"/>
      <c r="KA227" s="80"/>
      <c r="KB227" s="80"/>
      <c r="KC227" s="80"/>
      <c r="KD227" s="80"/>
      <c r="KE227" s="80"/>
      <c r="KF227" s="80"/>
      <c r="KG227" s="80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 s="197">
        <v>0</v>
      </c>
      <c r="LB227" s="200">
        <v>0</v>
      </c>
      <c r="LC227" s="82">
        <f>(44+(cabinets_db!IR227*2-2))*0.58</f>
        <v>24.36</v>
      </c>
      <c r="LD227" s="82">
        <f>(44+(cabinets_db!IR227*2-2))*0.77</f>
        <v>32.340000000000003</v>
      </c>
      <c r="LE227" s="82">
        <f>3*(cabinets_db!IR227*22/144)</f>
        <v>0</v>
      </c>
      <c r="LF227" s="82">
        <f t="shared" si="262"/>
        <v>24.36</v>
      </c>
      <c r="LG227" s="80">
        <f t="shared" si="263"/>
        <v>32.340000000000003</v>
      </c>
      <c r="LH227" s="234">
        <f t="shared" si="264"/>
        <v>0</v>
      </c>
      <c r="LI227" s="73"/>
      <c r="LJ227" s="128"/>
      <c r="LK227" s="129">
        <v>20</v>
      </c>
      <c r="LL227" s="95">
        <v>30</v>
      </c>
      <c r="LM227" s="73">
        <f t="shared" si="297"/>
        <v>2.5</v>
      </c>
      <c r="LN227" s="130">
        <f t="shared" si="304"/>
        <v>7.5</v>
      </c>
      <c r="LP227" s="75">
        <v>4</v>
      </c>
      <c r="LQ227" s="76">
        <f t="shared" si="305"/>
        <v>97.5</v>
      </c>
      <c r="LR227" s="75">
        <v>20</v>
      </c>
      <c r="LS227" s="77">
        <f>(LR227*1.2)*(Prices!$B$5/32)</f>
        <v>30</v>
      </c>
      <c r="LT227" s="82">
        <f>(LR227*1.3)*(Prices!$C$4/32)</f>
        <v>52</v>
      </c>
      <c r="LU227" s="82">
        <f>(LO227*Prices!$B$2)+(LP227*Prices!$B$3)</f>
        <v>16.2</v>
      </c>
      <c r="LV227" s="79">
        <f>LN227*Prices!$B$9</f>
        <v>45</v>
      </c>
      <c r="LW227" s="80">
        <f t="shared" si="267"/>
        <v>240.7</v>
      </c>
      <c r="LX227" s="80">
        <f>LN227*Prices!$B$10</f>
        <v>67.5</v>
      </c>
      <c r="LY227" s="80">
        <f t="shared" si="268"/>
        <v>263.2</v>
      </c>
      <c r="LZ227" s="80">
        <f>LN227*Prices!$B$11</f>
        <v>75</v>
      </c>
      <c r="MA227" s="80">
        <f t="shared" si="269"/>
        <v>270.7</v>
      </c>
      <c r="MB227" s="80">
        <f>LN227*Prices!$B$12</f>
        <v>90</v>
      </c>
      <c r="MC227" s="80">
        <f t="shared" si="270"/>
        <v>285.7</v>
      </c>
      <c r="MD227" s="80">
        <f>LN227*Prices!$B$13</f>
        <v>97.5</v>
      </c>
      <c r="ME227" s="80">
        <f t="shared" si="271"/>
        <v>293.2</v>
      </c>
      <c r="MF227" s="80">
        <f>LN227*Prices!$B$14</f>
        <v>116.25</v>
      </c>
      <c r="MG227" s="80">
        <f t="shared" si="272"/>
        <v>311.95</v>
      </c>
      <c r="MH227" s="80">
        <f>LN227*Prices!$B$15</f>
        <v>131.25</v>
      </c>
      <c r="MI227" s="80">
        <f t="shared" si="273"/>
        <v>326.95</v>
      </c>
      <c r="MJ227" s="80">
        <f>LN227*Prices!$B$16</f>
        <v>183.75</v>
      </c>
      <c r="MK227" s="80">
        <f t="shared" si="274"/>
        <v>379.45</v>
      </c>
      <c r="ML227" s="80">
        <f>LN227*Prices!$B$17</f>
        <v>0</v>
      </c>
      <c r="MM227" s="80"/>
      <c r="MN227" s="80"/>
      <c r="MO227" s="80"/>
      <c r="MP227" s="80"/>
      <c r="MQ227" s="80"/>
      <c r="MR227" s="80"/>
      <c r="MS227" s="80"/>
      <c r="MT227" s="80"/>
      <c r="MU227" s="80"/>
      <c r="MV227" s="80"/>
      <c r="MW227" s="80"/>
      <c r="MX227" s="80"/>
      <c r="MY227" s="80"/>
      <c r="MZ227" s="80"/>
      <c r="NA227" s="80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</row>
    <row r="228" spans="1:449" ht="18" customHeight="1" x14ac:dyDescent="0.25">
      <c r="A228" s="141" t="s">
        <v>341</v>
      </c>
      <c r="B228" s="132" t="s">
        <v>268</v>
      </c>
      <c r="C228" s="133" t="str">
        <f t="shared" si="275"/>
        <v>Wall &amp; Tall Cab: 2 Glass Doors 36"H (Doors 37 1/2") (31" to 33")</v>
      </c>
      <c r="D228" s="70" t="s">
        <v>338</v>
      </c>
      <c r="E228" s="136" t="s">
        <v>111</v>
      </c>
      <c r="F228" s="329" t="s">
        <v>341</v>
      </c>
      <c r="G228" s="320" t="s">
        <v>296</v>
      </c>
      <c r="H228" s="135" t="str">
        <f t="shared" si="276"/>
        <v>n/a</v>
      </c>
      <c r="I228" s="135" t="s">
        <v>296</v>
      </c>
      <c r="J228" s="135" t="str">
        <f t="shared" si="168"/>
        <v>n/a</v>
      </c>
      <c r="K228" s="135" t="s">
        <v>296</v>
      </c>
      <c r="L228" s="135" t="str">
        <f t="shared" si="169"/>
        <v>n/a</v>
      </c>
      <c r="M228" s="135" t="s">
        <v>296</v>
      </c>
      <c r="N228" s="135" t="str">
        <f t="shared" si="170"/>
        <v>n/a</v>
      </c>
      <c r="O228" s="135" t="s">
        <v>296</v>
      </c>
      <c r="P228" s="135" t="str">
        <f t="shared" si="171"/>
        <v>n/a</v>
      </c>
      <c r="Q228" s="135" t="s">
        <v>296</v>
      </c>
      <c r="R228" s="135" t="str">
        <f t="shared" si="172"/>
        <v>n/a</v>
      </c>
      <c r="S228" s="135">
        <f>ROUND(cabinets_db!FP228/Prices!$B$27,0)</f>
        <v>881</v>
      </c>
      <c r="T228" s="136">
        <f t="shared" si="173"/>
        <v>881</v>
      </c>
      <c r="U228" s="135">
        <f>ROUND(cabinets_db!FR228/Prices!$B$27,0)</f>
        <v>1018</v>
      </c>
      <c r="V228" s="136">
        <f t="shared" si="174"/>
        <v>1018</v>
      </c>
      <c r="W228" s="137"/>
      <c r="X228" s="137"/>
      <c r="Y228" s="137"/>
      <c r="Z228" s="137"/>
      <c r="AA228" s="137"/>
      <c r="AB228" s="135" t="s">
        <v>296</v>
      </c>
      <c r="AC228" s="135" t="s">
        <v>296</v>
      </c>
      <c r="AD228" s="135" t="s">
        <v>296</v>
      </c>
      <c r="AE228" s="135" t="s">
        <v>296</v>
      </c>
      <c r="AF228" s="135" t="s">
        <v>296</v>
      </c>
      <c r="AG228" s="135" t="s">
        <v>296</v>
      </c>
      <c r="AH228" s="135" t="s">
        <v>296</v>
      </c>
      <c r="AI228" s="135" t="s">
        <v>296</v>
      </c>
      <c r="AJ228" s="135" t="s">
        <v>296</v>
      </c>
      <c r="AK228" s="135" t="s">
        <v>296</v>
      </c>
      <c r="AL228" s="135" t="s">
        <v>296</v>
      </c>
      <c r="AM228" s="135" t="s">
        <v>296</v>
      </c>
      <c r="AN228" s="136">
        <f>ROUND(cabinets_db!HP228/Prices!$B$27,0)</f>
        <v>848</v>
      </c>
      <c r="AO228" s="136">
        <f t="shared" si="181"/>
        <v>848</v>
      </c>
      <c r="AP228" s="136">
        <f>ROUND(cabinets_db!HR228/Prices!$B$27,0)</f>
        <v>985</v>
      </c>
      <c r="AQ228" s="138">
        <f t="shared" si="182"/>
        <v>985</v>
      </c>
      <c r="AW228" s="136" t="str">
        <f t="shared" si="183"/>
        <v>n/a</v>
      </c>
      <c r="AX228" s="136" t="str">
        <f t="shared" si="184"/>
        <v>n/a</v>
      </c>
      <c r="AY228" s="136" t="str">
        <f t="shared" si="185"/>
        <v>n/a</v>
      </c>
      <c r="AZ228" s="136" t="str">
        <f t="shared" si="186"/>
        <v>n/a</v>
      </c>
      <c r="BA228" s="136" t="str">
        <f t="shared" si="187"/>
        <v>n/a</v>
      </c>
      <c r="BB228" s="136" t="str">
        <f t="shared" si="188"/>
        <v>n/a</v>
      </c>
      <c r="BC228" s="136" t="str">
        <f t="shared" si="189"/>
        <v>n/a</v>
      </c>
      <c r="BD228" s="136" t="str">
        <f t="shared" si="190"/>
        <v>n/a</v>
      </c>
      <c r="BE228" s="136" t="str">
        <f t="shared" si="191"/>
        <v>n/a</v>
      </c>
      <c r="BF228" s="136" t="str">
        <f t="shared" si="192"/>
        <v>n/a</v>
      </c>
      <c r="BG228" s="136" t="str">
        <f t="shared" si="193"/>
        <v>n/a</v>
      </c>
      <c r="BH228" s="136" t="str">
        <f t="shared" si="194"/>
        <v>n/a</v>
      </c>
      <c r="BI228" s="136">
        <f t="shared" si="195"/>
        <v>848</v>
      </c>
      <c r="BJ228" s="136">
        <f t="shared" si="196"/>
        <v>848</v>
      </c>
      <c r="BK228" s="136">
        <f t="shared" si="197"/>
        <v>985</v>
      </c>
      <c r="BL228" s="138">
        <f t="shared" si="198"/>
        <v>985</v>
      </c>
      <c r="BU228" s="135" t="s">
        <v>296</v>
      </c>
      <c r="BV228" s="135" t="str">
        <f t="shared" si="277"/>
        <v>n/a</v>
      </c>
      <c r="BW228" s="135" t="s">
        <v>296</v>
      </c>
      <c r="BX228" s="135" t="str">
        <f t="shared" si="199"/>
        <v>n/a</v>
      </c>
      <c r="BY228" s="135" t="s">
        <v>296</v>
      </c>
      <c r="BZ228" s="135" t="str">
        <f t="shared" si="200"/>
        <v>n/a</v>
      </c>
      <c r="CA228" s="135" t="s">
        <v>296</v>
      </c>
      <c r="CB228" s="135" t="str">
        <f t="shared" si="201"/>
        <v>n/a</v>
      </c>
      <c r="CC228" s="135" t="s">
        <v>296</v>
      </c>
      <c r="CD228" s="135" t="str">
        <f t="shared" si="202"/>
        <v>n/a</v>
      </c>
      <c r="CE228" s="135" t="s">
        <v>296</v>
      </c>
      <c r="CF228" s="135" t="str">
        <f t="shared" si="203"/>
        <v>n/a</v>
      </c>
      <c r="CG228" s="135">
        <f>ROUND(cabinets_db!JQ228/Prices!$B$27,0)</f>
        <v>881</v>
      </c>
      <c r="CH228" s="136">
        <f t="shared" si="204"/>
        <v>881</v>
      </c>
      <c r="CI228" s="135">
        <f>ROUND(cabinets_db!JS228/Prices!$B$27,0)</f>
        <v>1018</v>
      </c>
      <c r="CJ228" s="136">
        <f t="shared" si="205"/>
        <v>1018</v>
      </c>
      <c r="CK228" s="137"/>
      <c r="CL228" s="137"/>
      <c r="CM228" s="137"/>
      <c r="CN228" s="137"/>
      <c r="CO228" s="137"/>
      <c r="CP228" s="135" t="s">
        <v>296</v>
      </c>
      <c r="CQ228" s="135" t="s">
        <v>296</v>
      </c>
      <c r="CR228" s="135" t="s">
        <v>296</v>
      </c>
      <c r="CS228" s="135" t="s">
        <v>296</v>
      </c>
      <c r="CT228" s="135" t="s">
        <v>296</v>
      </c>
      <c r="CU228" s="135" t="s">
        <v>296</v>
      </c>
      <c r="CV228" s="135" t="s">
        <v>296</v>
      </c>
      <c r="CW228" s="135" t="s">
        <v>296</v>
      </c>
      <c r="CX228" s="135" t="s">
        <v>296</v>
      </c>
      <c r="CY228" s="135" t="s">
        <v>296</v>
      </c>
      <c r="CZ228" s="135" t="s">
        <v>296</v>
      </c>
      <c r="DA228" s="135" t="s">
        <v>296</v>
      </c>
      <c r="DB228" s="136">
        <f>ROUND(cabinets_db!MI228/Prices!$B$27,0)</f>
        <v>848</v>
      </c>
      <c r="DC228" s="136">
        <f t="shared" si="211"/>
        <v>848</v>
      </c>
      <c r="DD228" s="136">
        <f>ROUND(cabinets_db!MK228/Prices!$B$27,0)</f>
        <v>985</v>
      </c>
      <c r="DE228" s="138">
        <f t="shared" si="212"/>
        <v>985</v>
      </c>
      <c r="DK228" s="136" t="str">
        <f t="shared" si="213"/>
        <v>n/a</v>
      </c>
      <c r="DL228" s="136" t="str">
        <f t="shared" si="214"/>
        <v>n/a</v>
      </c>
      <c r="DM228" s="136" t="str">
        <f t="shared" si="215"/>
        <v>n/a</v>
      </c>
      <c r="DN228" s="136" t="str">
        <f t="shared" si="216"/>
        <v>n/a</v>
      </c>
      <c r="DO228" s="136" t="str">
        <f t="shared" si="217"/>
        <v>n/a</v>
      </c>
      <c r="DP228" s="136" t="str">
        <f t="shared" si="218"/>
        <v>n/a</v>
      </c>
      <c r="DQ228" s="136" t="str">
        <f t="shared" si="219"/>
        <v>n/a</v>
      </c>
      <c r="DR228" s="136" t="str">
        <f t="shared" si="220"/>
        <v>n/a</v>
      </c>
      <c r="DS228" s="136" t="str">
        <f t="shared" si="221"/>
        <v>n/a</v>
      </c>
      <c r="DT228" s="136" t="str">
        <f t="shared" si="222"/>
        <v>n/a</v>
      </c>
      <c r="DU228" s="136" t="str">
        <f t="shared" si="223"/>
        <v>n/a</v>
      </c>
      <c r="DV228" s="136" t="str">
        <f t="shared" si="224"/>
        <v>n/a</v>
      </c>
      <c r="DW228" s="136">
        <f t="shared" si="225"/>
        <v>848</v>
      </c>
      <c r="DX228" s="136">
        <f t="shared" si="226"/>
        <v>848</v>
      </c>
      <c r="DY228" s="136">
        <f t="shared" si="227"/>
        <v>985</v>
      </c>
      <c r="DZ228" s="138">
        <f t="shared" si="228"/>
        <v>985</v>
      </c>
      <c r="EP228" s="73"/>
      <c r="EQ228" s="128"/>
      <c r="ER228" s="129">
        <v>21.5</v>
      </c>
      <c r="ES228" s="95">
        <v>33</v>
      </c>
      <c r="ET228" s="73">
        <f t="shared" si="294"/>
        <v>2.75</v>
      </c>
      <c r="EU228" s="130">
        <f t="shared" si="298"/>
        <v>8.25</v>
      </c>
      <c r="EV228" s="55"/>
      <c r="EW228" s="75">
        <v>4</v>
      </c>
      <c r="EX228" s="76">
        <f t="shared" si="299"/>
        <v>107.25</v>
      </c>
      <c r="EY228" s="75">
        <v>21.5</v>
      </c>
      <c r="EZ228" s="77">
        <f>(EY228*1.2)*(Prices!$B$5/32)</f>
        <v>32.25</v>
      </c>
      <c r="FA228" s="82">
        <f>(EY228*1.3)*(Prices!$B$4/32)</f>
        <v>69.875</v>
      </c>
      <c r="FB228" s="82">
        <f>(EV228*Prices!$B$2)+(EW228*Prices!$B$3)</f>
        <v>16.2</v>
      </c>
      <c r="FC228" s="79">
        <f>EU228*Prices!$B$9</f>
        <v>49.5</v>
      </c>
      <c r="FD228" s="80">
        <f t="shared" si="232"/>
        <v>275.07499999999999</v>
      </c>
      <c r="FE228" s="80">
        <f>EU228*Prices!$B$10</f>
        <v>74.25</v>
      </c>
      <c r="FF228" s="80">
        <f t="shared" si="233"/>
        <v>299.82499999999999</v>
      </c>
      <c r="FG228" s="80">
        <f>EU228*Prices!$B$11</f>
        <v>82.5</v>
      </c>
      <c r="FH228" s="80">
        <f t="shared" si="234"/>
        <v>308.07499999999999</v>
      </c>
      <c r="FI228" s="80">
        <f>EU228*Prices!$B$12</f>
        <v>99</v>
      </c>
      <c r="FJ228" s="80">
        <f t="shared" si="235"/>
        <v>324.57499999999999</v>
      </c>
      <c r="FK228" s="80">
        <f>EU228*Prices!$B$13</f>
        <v>107.25</v>
      </c>
      <c r="FL228" s="80">
        <f t="shared" si="236"/>
        <v>332.82499999999999</v>
      </c>
      <c r="FM228" s="80">
        <f>EU228*Prices!$B$14</f>
        <v>127.875</v>
      </c>
      <c r="FN228" s="80">
        <f t="shared" si="237"/>
        <v>353.45</v>
      </c>
      <c r="FO228" s="80">
        <f>EU228*Prices!$B$15</f>
        <v>144.375</v>
      </c>
      <c r="FP228" s="80">
        <f t="shared" si="238"/>
        <v>369.95</v>
      </c>
      <c r="FQ228" s="80">
        <f>EU228*Prices!$B$16</f>
        <v>202.125</v>
      </c>
      <c r="FR228" s="80">
        <f t="shared" si="239"/>
        <v>427.7</v>
      </c>
      <c r="FS228" s="80">
        <f>EU228*Prices!$B$17</f>
        <v>0</v>
      </c>
      <c r="FT228" s="80"/>
      <c r="FU228" s="80"/>
      <c r="FV228" s="80"/>
      <c r="FW228" s="80"/>
      <c r="FX228" s="80"/>
      <c r="FY228" s="80"/>
      <c r="FZ228" s="80"/>
      <c r="GA228" s="80"/>
      <c r="GB228" s="80"/>
      <c r="GC228" s="80"/>
      <c r="GD228" s="80"/>
      <c r="GE228" s="80"/>
      <c r="GF228" s="80"/>
      <c r="GG228" s="80"/>
      <c r="GH228" s="80"/>
      <c r="GI228"/>
      <c r="GJ228"/>
      <c r="GK228"/>
      <c r="GL228"/>
      <c r="GM228"/>
      <c r="GN228"/>
      <c r="GO228"/>
      <c r="GP228" s="73"/>
      <c r="GQ228" s="128"/>
      <c r="GR228" s="129">
        <v>21.5</v>
      </c>
      <c r="GS228" s="95">
        <v>33</v>
      </c>
      <c r="GT228" s="73">
        <f t="shared" si="295"/>
        <v>2.75</v>
      </c>
      <c r="GU228" s="130">
        <f t="shared" si="300"/>
        <v>8.25</v>
      </c>
      <c r="GW228" s="75">
        <v>4</v>
      </c>
      <c r="GX228" s="76">
        <f t="shared" si="301"/>
        <v>107.25</v>
      </c>
      <c r="GY228" s="75">
        <v>21.5</v>
      </c>
      <c r="GZ228" s="77">
        <f>(GY228*1.2)*(Prices!$B$5/32)</f>
        <v>32.25</v>
      </c>
      <c r="HA228" s="82">
        <f>(GY228*1.3)*(Prices!$C$4/32)</f>
        <v>55.9</v>
      </c>
      <c r="HB228" s="82">
        <f>(GV228*Prices!$B$2)+(GW228*Prices!$B$3)</f>
        <v>16.2</v>
      </c>
      <c r="HC228" s="79">
        <f>GU228*Prices!$B$9</f>
        <v>49.5</v>
      </c>
      <c r="HD228" s="80">
        <f t="shared" si="243"/>
        <v>261.10000000000002</v>
      </c>
      <c r="HE228" s="80">
        <f>GU228*Prices!$B$10</f>
        <v>74.25</v>
      </c>
      <c r="HF228" s="80">
        <f t="shared" si="244"/>
        <v>285.85000000000002</v>
      </c>
      <c r="HG228" s="80">
        <f>GU228*Prices!$B$11</f>
        <v>82.5</v>
      </c>
      <c r="HH228" s="80">
        <f t="shared" si="245"/>
        <v>294.10000000000002</v>
      </c>
      <c r="HI228" s="80">
        <f>GU228*Prices!$B$12</f>
        <v>99</v>
      </c>
      <c r="HJ228" s="80">
        <f t="shared" si="246"/>
        <v>310.60000000000002</v>
      </c>
      <c r="HK228" s="80">
        <f>GU228*Prices!$B$13</f>
        <v>107.25</v>
      </c>
      <c r="HL228" s="80">
        <f t="shared" si="247"/>
        <v>318.85000000000002</v>
      </c>
      <c r="HM228" s="80">
        <f>GU228*Prices!$B$14</f>
        <v>127.875</v>
      </c>
      <c r="HN228" s="80">
        <f t="shared" si="248"/>
        <v>339.47500000000002</v>
      </c>
      <c r="HO228" s="80">
        <f>GU228*Prices!$B$15</f>
        <v>144.375</v>
      </c>
      <c r="HP228" s="80">
        <f t="shared" si="249"/>
        <v>355.97500000000002</v>
      </c>
      <c r="HQ228" s="80">
        <f>GU228*Prices!$B$16</f>
        <v>202.125</v>
      </c>
      <c r="HR228" s="80">
        <f t="shared" si="250"/>
        <v>413.72499999999997</v>
      </c>
      <c r="HS228" s="80">
        <f>GU228*Prices!$B$17</f>
        <v>0</v>
      </c>
      <c r="HT228" s="80"/>
      <c r="HU228" s="80"/>
      <c r="HV228" s="80"/>
      <c r="HW228" s="80"/>
      <c r="HX228" s="80"/>
      <c r="HY228" s="80"/>
      <c r="HZ228" s="80"/>
      <c r="IA228" s="80"/>
      <c r="IB228" s="80"/>
      <c r="IC228" s="80"/>
      <c r="ID228" s="80"/>
      <c r="IE228" s="80"/>
      <c r="IF228" s="80"/>
      <c r="IG228" s="80"/>
      <c r="IH228" s="80"/>
      <c r="II228"/>
      <c r="IJ228"/>
      <c r="IK228"/>
      <c r="IL228"/>
      <c r="IM228"/>
      <c r="IN228"/>
      <c r="IO228"/>
      <c r="IP228"/>
      <c r="IQ228" s="73"/>
      <c r="IR228" s="128"/>
      <c r="IS228" s="129">
        <v>21.5</v>
      </c>
      <c r="IT228" s="95">
        <v>33</v>
      </c>
      <c r="IU228" s="73">
        <f t="shared" si="296"/>
        <v>2.75</v>
      </c>
      <c r="IV228" s="130">
        <f t="shared" si="302"/>
        <v>8.25</v>
      </c>
      <c r="IX228" s="75">
        <v>4</v>
      </c>
      <c r="IY228" s="76">
        <f t="shared" si="303"/>
        <v>107.25</v>
      </c>
      <c r="IZ228" s="75">
        <v>21.5</v>
      </c>
      <c r="JA228" s="77">
        <f>(IZ228*1.2)*(Prices!$B$5/32)</f>
        <v>32.25</v>
      </c>
      <c r="JB228" s="82">
        <f>(IZ228*1.3)*(Prices!$B$4/32)</f>
        <v>69.875</v>
      </c>
      <c r="JC228" s="82">
        <f>(IW228*Prices!$B$2)+(IX228*Prices!$B$3)</f>
        <v>16.2</v>
      </c>
      <c r="JD228" s="79">
        <f>IV228*Prices!$B$9</f>
        <v>49.5</v>
      </c>
      <c r="JE228" s="80">
        <f t="shared" si="254"/>
        <v>275.07499999999999</v>
      </c>
      <c r="JF228" s="80">
        <f>IV228*Prices!$B$10</f>
        <v>74.25</v>
      </c>
      <c r="JG228" s="80">
        <f t="shared" si="255"/>
        <v>299.82499999999999</v>
      </c>
      <c r="JH228" s="80">
        <f>IV228*Prices!$B$11</f>
        <v>82.5</v>
      </c>
      <c r="JI228" s="80">
        <f t="shared" si="256"/>
        <v>308.07499999999999</v>
      </c>
      <c r="JJ228" s="80">
        <f>IV228*Prices!$B$12</f>
        <v>99</v>
      </c>
      <c r="JK228" s="80">
        <f t="shared" si="257"/>
        <v>324.57499999999999</v>
      </c>
      <c r="JL228" s="80">
        <f>IV228*Prices!$B$13</f>
        <v>107.25</v>
      </c>
      <c r="JM228" s="80">
        <f t="shared" si="258"/>
        <v>332.82499999999999</v>
      </c>
      <c r="JN228" s="80">
        <f>IV228*Prices!$B$14</f>
        <v>127.875</v>
      </c>
      <c r="JO228" s="80">
        <f t="shared" si="259"/>
        <v>353.45</v>
      </c>
      <c r="JP228" s="80">
        <f>IV228*Prices!$B$15</f>
        <v>144.375</v>
      </c>
      <c r="JQ228" s="80">
        <f t="shared" si="260"/>
        <v>369.95</v>
      </c>
      <c r="JR228" s="80">
        <f>IV228*Prices!$B$16</f>
        <v>202.125</v>
      </c>
      <c r="JS228" s="80">
        <f t="shared" si="261"/>
        <v>427.7</v>
      </c>
      <c r="JT228" s="80">
        <f>IV228*Prices!$B$17</f>
        <v>0</v>
      </c>
      <c r="JU228" s="80"/>
      <c r="JV228" s="80"/>
      <c r="JW228" s="80"/>
      <c r="JX228" s="80"/>
      <c r="JY228" s="80"/>
      <c r="JZ228" s="80"/>
      <c r="KA228" s="80"/>
      <c r="KB228" s="80"/>
      <c r="KC228" s="80"/>
      <c r="KD228" s="80"/>
      <c r="KE228" s="80"/>
      <c r="KF228" s="80"/>
      <c r="KG228" s="80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 s="197">
        <v>0</v>
      </c>
      <c r="LB228" s="200">
        <v>0</v>
      </c>
      <c r="LC228" s="82">
        <f>(44+(cabinets_db!IR228*2-2))*0.58</f>
        <v>24.36</v>
      </c>
      <c r="LD228" s="82">
        <f>(44+(cabinets_db!IR228*2-2))*0.77</f>
        <v>32.340000000000003</v>
      </c>
      <c r="LE228" s="82">
        <f>3*(cabinets_db!IR228*22/144)</f>
        <v>0</v>
      </c>
      <c r="LF228" s="82">
        <f t="shared" si="262"/>
        <v>24.36</v>
      </c>
      <c r="LG228" s="80">
        <f t="shared" si="263"/>
        <v>32.340000000000003</v>
      </c>
      <c r="LH228" s="234">
        <f t="shared" si="264"/>
        <v>0</v>
      </c>
      <c r="LI228" s="73"/>
      <c r="LJ228" s="128"/>
      <c r="LK228" s="129">
        <v>21.5</v>
      </c>
      <c r="LL228" s="95">
        <v>33</v>
      </c>
      <c r="LM228" s="73">
        <f t="shared" si="297"/>
        <v>2.75</v>
      </c>
      <c r="LN228" s="130">
        <f t="shared" si="304"/>
        <v>8.25</v>
      </c>
      <c r="LP228" s="75">
        <v>4</v>
      </c>
      <c r="LQ228" s="76">
        <f t="shared" si="305"/>
        <v>107.25</v>
      </c>
      <c r="LR228" s="75">
        <v>21.5</v>
      </c>
      <c r="LS228" s="77">
        <f>(LR228*1.2)*(Prices!$B$5/32)</f>
        <v>32.25</v>
      </c>
      <c r="LT228" s="82">
        <f>(LR228*1.3)*(Prices!$C$4/32)</f>
        <v>55.9</v>
      </c>
      <c r="LU228" s="82">
        <f>(LO228*Prices!$B$2)+(LP228*Prices!$B$3)</f>
        <v>16.2</v>
      </c>
      <c r="LV228" s="79">
        <f>LN228*Prices!$B$9</f>
        <v>49.5</v>
      </c>
      <c r="LW228" s="80">
        <f t="shared" si="267"/>
        <v>261.10000000000002</v>
      </c>
      <c r="LX228" s="80">
        <f>LN228*Prices!$B$10</f>
        <v>74.25</v>
      </c>
      <c r="LY228" s="80">
        <f t="shared" si="268"/>
        <v>285.85000000000002</v>
      </c>
      <c r="LZ228" s="80">
        <f>LN228*Prices!$B$11</f>
        <v>82.5</v>
      </c>
      <c r="MA228" s="80">
        <f t="shared" si="269"/>
        <v>294.10000000000002</v>
      </c>
      <c r="MB228" s="80">
        <f>LN228*Prices!$B$12</f>
        <v>99</v>
      </c>
      <c r="MC228" s="80">
        <f t="shared" si="270"/>
        <v>310.60000000000002</v>
      </c>
      <c r="MD228" s="80">
        <f>LN228*Prices!$B$13</f>
        <v>107.25</v>
      </c>
      <c r="ME228" s="80">
        <f t="shared" si="271"/>
        <v>318.85000000000002</v>
      </c>
      <c r="MF228" s="80">
        <f>LN228*Prices!$B$14</f>
        <v>127.875</v>
      </c>
      <c r="MG228" s="80">
        <f t="shared" si="272"/>
        <v>339.47500000000002</v>
      </c>
      <c r="MH228" s="80">
        <f>LN228*Prices!$B$15</f>
        <v>144.375</v>
      </c>
      <c r="MI228" s="80">
        <f t="shared" si="273"/>
        <v>355.97500000000002</v>
      </c>
      <c r="MJ228" s="80">
        <f>LN228*Prices!$B$16</f>
        <v>202.125</v>
      </c>
      <c r="MK228" s="80">
        <f t="shared" si="274"/>
        <v>413.72499999999997</v>
      </c>
      <c r="ML228" s="80">
        <f>LN228*Prices!$B$17</f>
        <v>0</v>
      </c>
      <c r="MM228" s="80"/>
      <c r="MN228" s="80"/>
      <c r="MO228" s="80"/>
      <c r="MP228" s="80"/>
      <c r="MQ228" s="80"/>
      <c r="MR228" s="80"/>
      <c r="MS228" s="80"/>
      <c r="MT228" s="80"/>
      <c r="MU228" s="80"/>
      <c r="MV228" s="80"/>
      <c r="MW228" s="80"/>
      <c r="MX228" s="80"/>
      <c r="MY228" s="80"/>
      <c r="MZ228" s="80"/>
      <c r="NA228" s="80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</row>
    <row r="229" spans="1:449" ht="18" customHeight="1" thickBot="1" x14ac:dyDescent="0.3">
      <c r="A229" s="330" t="s">
        <v>340</v>
      </c>
      <c r="B229" s="324" t="s">
        <v>268</v>
      </c>
      <c r="C229" s="325" t="str">
        <f t="shared" si="275"/>
        <v>Wall &amp; Tall Cab: 2 Glass Doors 36"H (Doors 37 1/2") (34" to 36" )</v>
      </c>
      <c r="D229" s="177" t="s">
        <v>338</v>
      </c>
      <c r="E229" s="328" t="s">
        <v>293</v>
      </c>
      <c r="F229" s="331" t="s">
        <v>340</v>
      </c>
      <c r="G229" s="320" t="s">
        <v>296</v>
      </c>
      <c r="H229" s="135" t="str">
        <f t="shared" si="276"/>
        <v>n/a</v>
      </c>
      <c r="I229" s="135" t="s">
        <v>296</v>
      </c>
      <c r="J229" s="135" t="str">
        <f t="shared" si="168"/>
        <v>n/a</v>
      </c>
      <c r="K229" s="135" t="s">
        <v>296</v>
      </c>
      <c r="L229" s="135" t="str">
        <f t="shared" si="169"/>
        <v>n/a</v>
      </c>
      <c r="M229" s="135" t="s">
        <v>296</v>
      </c>
      <c r="N229" s="135" t="str">
        <f t="shared" si="170"/>
        <v>n/a</v>
      </c>
      <c r="O229" s="135" t="s">
        <v>296</v>
      </c>
      <c r="P229" s="135" t="str">
        <f t="shared" si="171"/>
        <v>n/a</v>
      </c>
      <c r="Q229" s="135" t="s">
        <v>296</v>
      </c>
      <c r="R229" s="135" t="str">
        <f t="shared" si="172"/>
        <v>n/a</v>
      </c>
      <c r="S229" s="135">
        <f>ROUND(cabinets_db!FP229/Prices!$B$27,0)</f>
        <v>952</v>
      </c>
      <c r="T229" s="136">
        <f t="shared" si="173"/>
        <v>952</v>
      </c>
      <c r="U229" s="135">
        <f>ROUND(cabinets_db!FR229/Prices!$B$27,0)</f>
        <v>1102</v>
      </c>
      <c r="V229" s="136">
        <f t="shared" si="174"/>
        <v>1102</v>
      </c>
      <c r="W229" s="137"/>
      <c r="X229" s="137"/>
      <c r="Y229" s="137"/>
      <c r="Z229" s="137"/>
      <c r="AA229" s="137"/>
      <c r="AB229" s="135" t="s">
        <v>296</v>
      </c>
      <c r="AC229" s="135" t="s">
        <v>296</v>
      </c>
      <c r="AD229" s="135" t="s">
        <v>296</v>
      </c>
      <c r="AE229" s="135" t="s">
        <v>296</v>
      </c>
      <c r="AF229" s="135" t="s">
        <v>296</v>
      </c>
      <c r="AG229" s="135" t="s">
        <v>296</v>
      </c>
      <c r="AH229" s="135" t="s">
        <v>296</v>
      </c>
      <c r="AI229" s="135" t="s">
        <v>296</v>
      </c>
      <c r="AJ229" s="135" t="s">
        <v>296</v>
      </c>
      <c r="AK229" s="135" t="s">
        <v>296</v>
      </c>
      <c r="AL229" s="135" t="s">
        <v>296</v>
      </c>
      <c r="AM229" s="135" t="s">
        <v>296</v>
      </c>
      <c r="AN229" s="136">
        <f>ROUND(cabinets_db!HP229/Prices!$B$27,0)</f>
        <v>917</v>
      </c>
      <c r="AO229" s="136">
        <f t="shared" si="181"/>
        <v>917</v>
      </c>
      <c r="AP229" s="136">
        <f>ROUND(cabinets_db!HR229/Prices!$B$27,0)</f>
        <v>1067</v>
      </c>
      <c r="AQ229" s="138">
        <f t="shared" si="182"/>
        <v>1067</v>
      </c>
      <c r="AW229" s="136" t="str">
        <f t="shared" si="183"/>
        <v>n/a</v>
      </c>
      <c r="AX229" s="136" t="str">
        <f t="shared" si="184"/>
        <v>n/a</v>
      </c>
      <c r="AY229" s="136" t="str">
        <f t="shared" si="185"/>
        <v>n/a</v>
      </c>
      <c r="AZ229" s="136" t="str">
        <f t="shared" si="186"/>
        <v>n/a</v>
      </c>
      <c r="BA229" s="136" t="str">
        <f t="shared" si="187"/>
        <v>n/a</v>
      </c>
      <c r="BB229" s="136" t="str">
        <f t="shared" si="188"/>
        <v>n/a</v>
      </c>
      <c r="BC229" s="136" t="str">
        <f t="shared" si="189"/>
        <v>n/a</v>
      </c>
      <c r="BD229" s="136" t="str">
        <f t="shared" si="190"/>
        <v>n/a</v>
      </c>
      <c r="BE229" s="136" t="str">
        <f t="shared" si="191"/>
        <v>n/a</v>
      </c>
      <c r="BF229" s="136" t="str">
        <f t="shared" si="192"/>
        <v>n/a</v>
      </c>
      <c r="BG229" s="136" t="str">
        <f t="shared" si="193"/>
        <v>n/a</v>
      </c>
      <c r="BH229" s="136" t="str">
        <f t="shared" si="194"/>
        <v>n/a</v>
      </c>
      <c r="BI229" s="136">
        <f t="shared" si="195"/>
        <v>917</v>
      </c>
      <c r="BJ229" s="136">
        <f t="shared" si="196"/>
        <v>917</v>
      </c>
      <c r="BK229" s="136">
        <f t="shared" si="197"/>
        <v>1067</v>
      </c>
      <c r="BL229" s="138">
        <f t="shared" si="198"/>
        <v>1067</v>
      </c>
      <c r="BU229" s="135" t="s">
        <v>296</v>
      </c>
      <c r="BV229" s="135" t="str">
        <f t="shared" si="277"/>
        <v>n/a</v>
      </c>
      <c r="BW229" s="135" t="s">
        <v>296</v>
      </c>
      <c r="BX229" s="135" t="str">
        <f t="shared" si="199"/>
        <v>n/a</v>
      </c>
      <c r="BY229" s="135" t="s">
        <v>296</v>
      </c>
      <c r="BZ229" s="135" t="str">
        <f t="shared" si="200"/>
        <v>n/a</v>
      </c>
      <c r="CA229" s="135" t="s">
        <v>296</v>
      </c>
      <c r="CB229" s="135" t="str">
        <f t="shared" si="201"/>
        <v>n/a</v>
      </c>
      <c r="CC229" s="135" t="s">
        <v>296</v>
      </c>
      <c r="CD229" s="135" t="str">
        <f t="shared" si="202"/>
        <v>n/a</v>
      </c>
      <c r="CE229" s="135" t="s">
        <v>296</v>
      </c>
      <c r="CF229" s="135" t="str">
        <f t="shared" si="203"/>
        <v>n/a</v>
      </c>
      <c r="CG229" s="135">
        <f>ROUND(cabinets_db!JQ229/Prices!$B$27,0)</f>
        <v>952</v>
      </c>
      <c r="CH229" s="136">
        <f t="shared" si="204"/>
        <v>952</v>
      </c>
      <c r="CI229" s="135">
        <f>ROUND(cabinets_db!JS229/Prices!$B$27,0)</f>
        <v>1102</v>
      </c>
      <c r="CJ229" s="136">
        <f t="shared" si="205"/>
        <v>1102</v>
      </c>
      <c r="CK229" s="137"/>
      <c r="CL229" s="137"/>
      <c r="CM229" s="137"/>
      <c r="CN229" s="137"/>
      <c r="CO229" s="137"/>
      <c r="CP229" s="135" t="s">
        <v>296</v>
      </c>
      <c r="CQ229" s="135" t="s">
        <v>296</v>
      </c>
      <c r="CR229" s="135" t="s">
        <v>296</v>
      </c>
      <c r="CS229" s="135" t="s">
        <v>296</v>
      </c>
      <c r="CT229" s="135" t="s">
        <v>296</v>
      </c>
      <c r="CU229" s="135" t="s">
        <v>296</v>
      </c>
      <c r="CV229" s="135" t="s">
        <v>296</v>
      </c>
      <c r="CW229" s="135" t="s">
        <v>296</v>
      </c>
      <c r="CX229" s="135" t="s">
        <v>296</v>
      </c>
      <c r="CY229" s="135" t="s">
        <v>296</v>
      </c>
      <c r="CZ229" s="135" t="s">
        <v>296</v>
      </c>
      <c r="DA229" s="135" t="s">
        <v>296</v>
      </c>
      <c r="DB229" s="136">
        <f>ROUND(cabinets_db!MI229/Prices!$B$27,0)</f>
        <v>917</v>
      </c>
      <c r="DC229" s="136">
        <f t="shared" si="211"/>
        <v>917</v>
      </c>
      <c r="DD229" s="136">
        <f>ROUND(cabinets_db!MK229/Prices!$B$27,0)</f>
        <v>1067</v>
      </c>
      <c r="DE229" s="138">
        <f t="shared" si="212"/>
        <v>1067</v>
      </c>
      <c r="DK229" s="136" t="str">
        <f t="shared" si="213"/>
        <v>n/a</v>
      </c>
      <c r="DL229" s="136" t="str">
        <f t="shared" si="214"/>
        <v>n/a</v>
      </c>
      <c r="DM229" s="136" t="str">
        <f t="shared" si="215"/>
        <v>n/a</v>
      </c>
      <c r="DN229" s="136" t="str">
        <f t="shared" si="216"/>
        <v>n/a</v>
      </c>
      <c r="DO229" s="136" t="str">
        <f t="shared" si="217"/>
        <v>n/a</v>
      </c>
      <c r="DP229" s="136" t="str">
        <f t="shared" si="218"/>
        <v>n/a</v>
      </c>
      <c r="DQ229" s="136" t="str">
        <f t="shared" si="219"/>
        <v>n/a</v>
      </c>
      <c r="DR229" s="136" t="str">
        <f t="shared" si="220"/>
        <v>n/a</v>
      </c>
      <c r="DS229" s="136" t="str">
        <f t="shared" si="221"/>
        <v>n/a</v>
      </c>
      <c r="DT229" s="136" t="str">
        <f t="shared" si="222"/>
        <v>n/a</v>
      </c>
      <c r="DU229" s="136" t="str">
        <f t="shared" si="223"/>
        <v>n/a</v>
      </c>
      <c r="DV229" s="136" t="str">
        <f t="shared" si="224"/>
        <v>n/a</v>
      </c>
      <c r="DW229" s="136">
        <f t="shared" si="225"/>
        <v>917</v>
      </c>
      <c r="DX229" s="136">
        <f t="shared" si="226"/>
        <v>917</v>
      </c>
      <c r="DY229" s="136">
        <f t="shared" si="227"/>
        <v>1067</v>
      </c>
      <c r="DZ229" s="138">
        <f t="shared" si="228"/>
        <v>1067</v>
      </c>
      <c r="EP229" s="73"/>
      <c r="EQ229" s="128"/>
      <c r="ER229" s="129">
        <v>23</v>
      </c>
      <c r="ES229" s="95">
        <v>36</v>
      </c>
      <c r="ET229" s="73">
        <f t="shared" si="294"/>
        <v>3</v>
      </c>
      <c r="EU229" s="130">
        <f t="shared" si="298"/>
        <v>9</v>
      </c>
      <c r="EV229" s="55"/>
      <c r="EW229" s="75">
        <v>4</v>
      </c>
      <c r="EX229" s="76">
        <f t="shared" si="299"/>
        <v>117</v>
      </c>
      <c r="EY229" s="75">
        <v>23</v>
      </c>
      <c r="EZ229" s="77">
        <f>(EY229*1.2)*(Prices!$B$5/32)</f>
        <v>34.5</v>
      </c>
      <c r="FA229" s="82">
        <f>(EY229*1.3)*(Prices!$B$4/32)</f>
        <v>74.75</v>
      </c>
      <c r="FB229" s="82">
        <f>(EV229*Prices!$B$2)+(EW229*Prices!$B$3)</f>
        <v>16.2</v>
      </c>
      <c r="FC229" s="79">
        <f>EU229*Prices!$B$9</f>
        <v>54</v>
      </c>
      <c r="FD229" s="80">
        <f t="shared" si="232"/>
        <v>296.45</v>
      </c>
      <c r="FE229" s="80">
        <f>EU229*Prices!$B$10</f>
        <v>81</v>
      </c>
      <c r="FF229" s="80">
        <f t="shared" si="233"/>
        <v>323.45</v>
      </c>
      <c r="FG229" s="80">
        <f>EU229*Prices!$B$11</f>
        <v>90</v>
      </c>
      <c r="FH229" s="80">
        <f t="shared" si="234"/>
        <v>332.45</v>
      </c>
      <c r="FI229" s="80">
        <f>EU229*Prices!$B$12</f>
        <v>108</v>
      </c>
      <c r="FJ229" s="80">
        <f t="shared" si="235"/>
        <v>350.45</v>
      </c>
      <c r="FK229" s="80">
        <f>EU229*Prices!$B$13</f>
        <v>117</v>
      </c>
      <c r="FL229" s="80">
        <f t="shared" si="236"/>
        <v>359.45</v>
      </c>
      <c r="FM229" s="80">
        <f>EU229*Prices!$B$14</f>
        <v>139.5</v>
      </c>
      <c r="FN229" s="80">
        <f t="shared" si="237"/>
        <v>381.95</v>
      </c>
      <c r="FO229" s="80">
        <f>EU229*Prices!$B$15</f>
        <v>157.5</v>
      </c>
      <c r="FP229" s="80">
        <f t="shared" si="238"/>
        <v>399.95</v>
      </c>
      <c r="FQ229" s="80">
        <f>EU229*Prices!$B$16</f>
        <v>220.5</v>
      </c>
      <c r="FR229" s="80">
        <f t="shared" si="239"/>
        <v>462.95</v>
      </c>
      <c r="FS229" s="80">
        <f>EU229*Prices!$B$17</f>
        <v>0</v>
      </c>
      <c r="FT229" s="80"/>
      <c r="FU229" s="80"/>
      <c r="FV229" s="80"/>
      <c r="FW229" s="80"/>
      <c r="FX229" s="80"/>
      <c r="FY229" s="80"/>
      <c r="FZ229" s="80"/>
      <c r="GA229" s="80"/>
      <c r="GB229" s="80"/>
      <c r="GC229" s="80"/>
      <c r="GD229" s="80"/>
      <c r="GE229" s="80"/>
      <c r="GF229" s="80"/>
      <c r="GG229" s="80"/>
      <c r="GH229" s="80"/>
      <c r="GI229"/>
      <c r="GJ229"/>
      <c r="GK229"/>
      <c r="GL229"/>
      <c r="GM229"/>
      <c r="GN229"/>
      <c r="GO229"/>
      <c r="GP229" s="73"/>
      <c r="GQ229" s="128"/>
      <c r="GR229" s="129">
        <v>23</v>
      </c>
      <c r="GS229" s="95">
        <v>36</v>
      </c>
      <c r="GT229" s="73">
        <f t="shared" si="295"/>
        <v>3</v>
      </c>
      <c r="GU229" s="130">
        <f t="shared" si="300"/>
        <v>9</v>
      </c>
      <c r="GW229" s="75">
        <v>4</v>
      </c>
      <c r="GX229" s="76">
        <f t="shared" si="301"/>
        <v>117</v>
      </c>
      <c r="GY229" s="75">
        <v>23</v>
      </c>
      <c r="GZ229" s="77">
        <f>(GY229*1.2)*(Prices!$B$5/32)</f>
        <v>34.5</v>
      </c>
      <c r="HA229" s="82">
        <f>(GY229*1.3)*(Prices!$C$4/32)</f>
        <v>59.800000000000004</v>
      </c>
      <c r="HB229" s="82">
        <f>(GV229*Prices!$B$2)+(GW229*Prices!$B$3)</f>
        <v>16.2</v>
      </c>
      <c r="HC229" s="79">
        <f>GU229*Prices!$B$9</f>
        <v>54</v>
      </c>
      <c r="HD229" s="80">
        <f t="shared" si="243"/>
        <v>281.5</v>
      </c>
      <c r="HE229" s="80">
        <f>GU229*Prices!$B$10</f>
        <v>81</v>
      </c>
      <c r="HF229" s="80">
        <f t="shared" si="244"/>
        <v>308.5</v>
      </c>
      <c r="HG229" s="80">
        <f>GU229*Prices!$B$11</f>
        <v>90</v>
      </c>
      <c r="HH229" s="80">
        <f t="shared" si="245"/>
        <v>317.5</v>
      </c>
      <c r="HI229" s="80">
        <f>GU229*Prices!$B$12</f>
        <v>108</v>
      </c>
      <c r="HJ229" s="80">
        <f t="shared" si="246"/>
        <v>335.5</v>
      </c>
      <c r="HK229" s="80">
        <f>GU229*Prices!$B$13</f>
        <v>117</v>
      </c>
      <c r="HL229" s="80">
        <f t="shared" si="247"/>
        <v>344.5</v>
      </c>
      <c r="HM229" s="80">
        <f>GU229*Prices!$B$14</f>
        <v>139.5</v>
      </c>
      <c r="HN229" s="80">
        <f t="shared" si="248"/>
        <v>367</v>
      </c>
      <c r="HO229" s="80">
        <f>GU229*Prices!$B$15</f>
        <v>157.5</v>
      </c>
      <c r="HP229" s="80">
        <f t="shared" si="249"/>
        <v>385</v>
      </c>
      <c r="HQ229" s="80">
        <f>GU229*Prices!$B$16</f>
        <v>220.5</v>
      </c>
      <c r="HR229" s="80">
        <f t="shared" si="250"/>
        <v>448</v>
      </c>
      <c r="HS229" s="80">
        <f>GU229*Prices!$B$17</f>
        <v>0</v>
      </c>
      <c r="HT229" s="80"/>
      <c r="HU229" s="80"/>
      <c r="HV229" s="80"/>
      <c r="HW229" s="80"/>
      <c r="HX229" s="80"/>
      <c r="HY229" s="80"/>
      <c r="HZ229" s="80"/>
      <c r="IA229" s="80"/>
      <c r="IB229" s="80"/>
      <c r="IC229" s="80"/>
      <c r="ID229" s="80"/>
      <c r="IE229" s="80"/>
      <c r="IF229" s="80"/>
      <c r="IG229" s="80"/>
      <c r="IH229" s="80"/>
      <c r="II229"/>
      <c r="IJ229"/>
      <c r="IK229"/>
      <c r="IL229"/>
      <c r="IM229"/>
      <c r="IN229"/>
      <c r="IO229"/>
      <c r="IP229"/>
      <c r="IQ229" s="73"/>
      <c r="IR229" s="128"/>
      <c r="IS229" s="129">
        <v>23</v>
      </c>
      <c r="IT229" s="95">
        <v>36</v>
      </c>
      <c r="IU229" s="73">
        <f t="shared" si="296"/>
        <v>3</v>
      </c>
      <c r="IV229" s="130">
        <f t="shared" si="302"/>
        <v>9</v>
      </c>
      <c r="IX229" s="75">
        <v>4</v>
      </c>
      <c r="IY229" s="76">
        <f t="shared" si="303"/>
        <v>117</v>
      </c>
      <c r="IZ229" s="75">
        <v>23</v>
      </c>
      <c r="JA229" s="77">
        <f>(IZ229*1.2)*(Prices!$B$5/32)</f>
        <v>34.5</v>
      </c>
      <c r="JB229" s="82">
        <f>(IZ229*1.3)*(Prices!$B$4/32)</f>
        <v>74.75</v>
      </c>
      <c r="JC229" s="82">
        <f>(IW229*Prices!$B$2)+(IX229*Prices!$B$3)</f>
        <v>16.2</v>
      </c>
      <c r="JD229" s="79">
        <f>IV229*Prices!$B$9</f>
        <v>54</v>
      </c>
      <c r="JE229" s="80">
        <f t="shared" si="254"/>
        <v>296.45</v>
      </c>
      <c r="JF229" s="80">
        <f>IV229*Prices!$B$10</f>
        <v>81</v>
      </c>
      <c r="JG229" s="80">
        <f t="shared" si="255"/>
        <v>323.45</v>
      </c>
      <c r="JH229" s="80">
        <f>IV229*Prices!$B$11</f>
        <v>90</v>
      </c>
      <c r="JI229" s="80">
        <f t="shared" si="256"/>
        <v>332.45</v>
      </c>
      <c r="JJ229" s="80">
        <f>IV229*Prices!$B$12</f>
        <v>108</v>
      </c>
      <c r="JK229" s="80">
        <f t="shared" si="257"/>
        <v>350.45</v>
      </c>
      <c r="JL229" s="80">
        <f>IV229*Prices!$B$13</f>
        <v>117</v>
      </c>
      <c r="JM229" s="80">
        <f t="shared" si="258"/>
        <v>359.45</v>
      </c>
      <c r="JN229" s="80">
        <f>IV229*Prices!$B$14</f>
        <v>139.5</v>
      </c>
      <c r="JO229" s="80">
        <f t="shared" si="259"/>
        <v>381.95</v>
      </c>
      <c r="JP229" s="80">
        <f>IV229*Prices!$B$15</f>
        <v>157.5</v>
      </c>
      <c r="JQ229" s="80">
        <f t="shared" si="260"/>
        <v>399.95</v>
      </c>
      <c r="JR229" s="80">
        <f>IV229*Prices!$B$16</f>
        <v>220.5</v>
      </c>
      <c r="JS229" s="80">
        <f t="shared" si="261"/>
        <v>462.95</v>
      </c>
      <c r="JT229" s="80">
        <f>IV229*Prices!$B$17</f>
        <v>0</v>
      </c>
      <c r="JU229" s="80"/>
      <c r="JV229" s="80"/>
      <c r="JW229" s="80"/>
      <c r="JX229" s="80"/>
      <c r="JY229" s="80"/>
      <c r="JZ229" s="80"/>
      <c r="KA229" s="80"/>
      <c r="KB229" s="80"/>
      <c r="KC229" s="80"/>
      <c r="KD229" s="80"/>
      <c r="KE229" s="80"/>
      <c r="KF229" s="80"/>
      <c r="KG229" s="80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 s="197">
        <v>0</v>
      </c>
      <c r="LB229" s="200">
        <v>0</v>
      </c>
      <c r="LC229" s="82">
        <f>(44+(cabinets_db!IR229*2-2))*0.58</f>
        <v>24.36</v>
      </c>
      <c r="LD229" s="82">
        <f>(44+(cabinets_db!IR229*2-2))*0.77</f>
        <v>32.340000000000003</v>
      </c>
      <c r="LE229" s="82">
        <f>3*(cabinets_db!IR229*22/144)</f>
        <v>0</v>
      </c>
      <c r="LF229" s="82">
        <f t="shared" si="262"/>
        <v>24.36</v>
      </c>
      <c r="LG229" s="80">
        <f t="shared" si="263"/>
        <v>32.340000000000003</v>
      </c>
      <c r="LH229" s="234">
        <f t="shared" si="264"/>
        <v>0</v>
      </c>
      <c r="LI229" s="73"/>
      <c r="LJ229" s="128"/>
      <c r="LK229" s="129">
        <v>23</v>
      </c>
      <c r="LL229" s="95">
        <v>36</v>
      </c>
      <c r="LM229" s="73">
        <f t="shared" si="297"/>
        <v>3</v>
      </c>
      <c r="LN229" s="130">
        <f t="shared" si="304"/>
        <v>9</v>
      </c>
      <c r="LP229" s="75">
        <v>4</v>
      </c>
      <c r="LQ229" s="76">
        <f t="shared" si="305"/>
        <v>117</v>
      </c>
      <c r="LR229" s="75">
        <v>23</v>
      </c>
      <c r="LS229" s="77">
        <f>(LR229*1.2)*(Prices!$B$5/32)</f>
        <v>34.5</v>
      </c>
      <c r="LT229" s="82">
        <f>(LR229*1.3)*(Prices!$C$4/32)</f>
        <v>59.800000000000004</v>
      </c>
      <c r="LU229" s="82">
        <f>(LO229*Prices!$B$2)+(LP229*Prices!$B$3)</f>
        <v>16.2</v>
      </c>
      <c r="LV229" s="79">
        <f>LN229*Prices!$B$9</f>
        <v>54</v>
      </c>
      <c r="LW229" s="80">
        <f t="shared" si="267"/>
        <v>281.5</v>
      </c>
      <c r="LX229" s="80">
        <f>LN229*Prices!$B$10</f>
        <v>81</v>
      </c>
      <c r="LY229" s="80">
        <f t="shared" si="268"/>
        <v>308.5</v>
      </c>
      <c r="LZ229" s="80">
        <f>LN229*Prices!$B$11</f>
        <v>90</v>
      </c>
      <c r="MA229" s="80">
        <f t="shared" si="269"/>
        <v>317.5</v>
      </c>
      <c r="MB229" s="80">
        <f>LN229*Prices!$B$12</f>
        <v>108</v>
      </c>
      <c r="MC229" s="80">
        <f t="shared" si="270"/>
        <v>335.5</v>
      </c>
      <c r="MD229" s="80">
        <f>LN229*Prices!$B$13</f>
        <v>117</v>
      </c>
      <c r="ME229" s="80">
        <f t="shared" si="271"/>
        <v>344.5</v>
      </c>
      <c r="MF229" s="80">
        <f>LN229*Prices!$B$14</f>
        <v>139.5</v>
      </c>
      <c r="MG229" s="80">
        <f t="shared" si="272"/>
        <v>367</v>
      </c>
      <c r="MH229" s="80">
        <f>LN229*Prices!$B$15</f>
        <v>157.5</v>
      </c>
      <c r="MI229" s="80">
        <f t="shared" si="273"/>
        <v>385</v>
      </c>
      <c r="MJ229" s="80">
        <f>LN229*Prices!$B$16</f>
        <v>220.5</v>
      </c>
      <c r="MK229" s="80">
        <f t="shared" si="274"/>
        <v>448</v>
      </c>
      <c r="ML229" s="80">
        <f>LN229*Prices!$B$17</f>
        <v>0</v>
      </c>
      <c r="MM229" s="80"/>
      <c r="MN229" s="80"/>
      <c r="MO229" s="80"/>
      <c r="MP229" s="80"/>
      <c r="MQ229" s="80"/>
      <c r="MR229" s="80"/>
      <c r="MS229" s="80"/>
      <c r="MT229" s="80"/>
      <c r="MU229" s="80"/>
      <c r="MV229" s="80"/>
      <c r="MW229" s="80"/>
      <c r="MX229" s="80"/>
      <c r="MY229" s="80"/>
      <c r="MZ229" s="80"/>
      <c r="NA229" s="80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</row>
    <row r="230" spans="1:449" ht="18" customHeight="1" thickBot="1" x14ac:dyDescent="0.3">
      <c r="A230" s="345"/>
      <c r="B230" s="346"/>
      <c r="C230" s="347"/>
      <c r="D230" s="279"/>
      <c r="E230" s="366"/>
      <c r="F230" s="349"/>
      <c r="G230" s="320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6"/>
      <c r="U230" s="135"/>
      <c r="V230" s="136"/>
      <c r="W230" s="137"/>
      <c r="X230" s="137"/>
      <c r="Y230" s="137"/>
      <c r="Z230" s="137"/>
      <c r="AA230" s="137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6"/>
      <c r="AO230" s="136"/>
      <c r="AP230" s="136"/>
      <c r="AQ230" s="138"/>
      <c r="AW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8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6"/>
      <c r="CI230" s="135"/>
      <c r="CJ230" s="136"/>
      <c r="CK230" s="137"/>
      <c r="CL230" s="137"/>
      <c r="CM230" s="137"/>
      <c r="CN230" s="137"/>
      <c r="CO230" s="137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6"/>
      <c r="DC230" s="136"/>
      <c r="DD230" s="136"/>
      <c r="DE230" s="138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W230" s="136"/>
      <c r="DX230" s="136"/>
      <c r="DY230" s="136"/>
      <c r="DZ230" s="138"/>
      <c r="EP230" s="73"/>
      <c r="EQ230" s="128"/>
      <c r="ER230" s="129"/>
      <c r="ES230" s="95"/>
      <c r="ET230" s="73"/>
      <c r="EU230" s="130"/>
      <c r="EV230" s="55"/>
      <c r="EZ230" s="77"/>
      <c r="FC230" s="79"/>
      <c r="FD230" s="80"/>
      <c r="FE230" s="80"/>
      <c r="FF230" s="80"/>
      <c r="FG230" s="80"/>
      <c r="FH230" s="80"/>
      <c r="FI230" s="80"/>
      <c r="FJ230" s="80"/>
      <c r="FK230" s="80"/>
      <c r="FL230" s="80"/>
      <c r="FM230" s="80"/>
      <c r="FN230" s="80"/>
      <c r="FO230" s="80"/>
      <c r="FP230" s="80"/>
      <c r="FQ230" s="80"/>
      <c r="FR230" s="80"/>
      <c r="FS230" s="80"/>
      <c r="FT230" s="80"/>
      <c r="FU230" s="80"/>
      <c r="FV230" s="80"/>
      <c r="FW230" s="80"/>
      <c r="FX230" s="80"/>
      <c r="FY230" s="80"/>
      <c r="FZ230" s="80"/>
      <c r="GA230" s="80"/>
      <c r="GB230" s="80"/>
      <c r="GC230" s="80"/>
      <c r="GD230" s="80"/>
      <c r="GE230" s="80"/>
      <c r="GF230" s="80"/>
      <c r="GG230" s="80"/>
      <c r="GH230" s="80"/>
      <c r="GI230"/>
      <c r="GJ230"/>
      <c r="GK230"/>
      <c r="GL230"/>
      <c r="GM230"/>
      <c r="GN230"/>
      <c r="GO230"/>
      <c r="GP230" s="73"/>
      <c r="GQ230" s="128"/>
      <c r="GR230" s="129"/>
      <c r="GS230" s="95"/>
      <c r="GT230" s="73"/>
      <c r="GU230" s="130"/>
      <c r="GW230" s="75"/>
      <c r="GX230" s="76"/>
      <c r="GZ230" s="77"/>
      <c r="HA230" s="82"/>
      <c r="HB230" s="82"/>
      <c r="HC230" s="79"/>
      <c r="HD230" s="80"/>
      <c r="HE230" s="80"/>
      <c r="HF230" s="80"/>
      <c r="HG230" s="80"/>
      <c r="HH230" s="80"/>
      <c r="HI230" s="80"/>
      <c r="HJ230" s="80"/>
      <c r="HK230" s="80"/>
      <c r="HL230" s="80"/>
      <c r="HM230" s="80"/>
      <c r="HN230" s="80"/>
      <c r="HO230" s="80"/>
      <c r="HP230" s="80"/>
      <c r="HQ230" s="80"/>
      <c r="HR230" s="80"/>
      <c r="HS230" s="80"/>
      <c r="HT230" s="80"/>
      <c r="HU230" s="80"/>
      <c r="HV230" s="80"/>
      <c r="HW230" s="80"/>
      <c r="HX230" s="80"/>
      <c r="HY230" s="80"/>
      <c r="HZ230" s="80"/>
      <c r="IA230" s="80"/>
      <c r="IB230" s="80"/>
      <c r="IC230" s="80"/>
      <c r="ID230" s="80"/>
      <c r="IE230" s="80"/>
      <c r="IF230" s="80"/>
      <c r="IG230" s="80"/>
      <c r="IH230" s="80"/>
      <c r="II230"/>
      <c r="IJ230"/>
      <c r="IK230"/>
      <c r="IL230"/>
      <c r="IM230"/>
      <c r="IN230"/>
      <c r="IO230"/>
      <c r="IP230"/>
      <c r="IQ230" s="73"/>
      <c r="IR230" s="128"/>
      <c r="IS230" s="129"/>
      <c r="IT230" s="95"/>
      <c r="IU230" s="73"/>
      <c r="IV230" s="130"/>
      <c r="IX230" s="75"/>
      <c r="IY230" s="76"/>
      <c r="IZ230" s="75"/>
      <c r="JA230" s="77"/>
      <c r="JB230" s="82"/>
      <c r="JC230" s="82"/>
      <c r="JD230" s="79"/>
      <c r="JE230" s="80"/>
      <c r="JF230" s="80"/>
      <c r="JG230" s="80"/>
      <c r="JH230" s="80"/>
      <c r="JI230" s="80"/>
      <c r="JJ230" s="80"/>
      <c r="JK230" s="80"/>
      <c r="JL230" s="80"/>
      <c r="JM230" s="80"/>
      <c r="JN230" s="80"/>
      <c r="JO230" s="80"/>
      <c r="JP230" s="80"/>
      <c r="JQ230" s="80"/>
      <c r="JR230" s="80"/>
      <c r="JS230" s="80"/>
      <c r="JT230" s="80"/>
      <c r="JU230" s="80"/>
      <c r="JV230" s="80"/>
      <c r="JW230" s="80"/>
      <c r="JX230" s="80"/>
      <c r="JY230" s="80"/>
      <c r="JZ230" s="80"/>
      <c r="KA230" s="80"/>
      <c r="KB230" s="80"/>
      <c r="KC230" s="80"/>
      <c r="KD230" s="80"/>
      <c r="KE230" s="80"/>
      <c r="KF230" s="80"/>
      <c r="KG230" s="8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F230" s="82"/>
      <c r="LG230" s="80"/>
      <c r="LH230" s="234"/>
      <c r="LI230" s="73"/>
      <c r="LJ230" s="128"/>
      <c r="LK230" s="129"/>
      <c r="LL230" s="95"/>
      <c r="LM230" s="73"/>
      <c r="LN230" s="130"/>
      <c r="LP230" s="75"/>
      <c r="LQ230" s="76"/>
      <c r="LR230" s="75"/>
      <c r="LS230" s="77"/>
      <c r="LT230" s="82"/>
      <c r="LU230" s="82"/>
      <c r="LV230" s="79"/>
      <c r="LW230" s="80"/>
      <c r="LX230" s="80"/>
      <c r="LY230" s="80"/>
      <c r="LZ230" s="80"/>
      <c r="MA230" s="80"/>
      <c r="MB230" s="80"/>
      <c r="MC230" s="80"/>
      <c r="MD230" s="80"/>
      <c r="ME230" s="80"/>
      <c r="MF230" s="80"/>
      <c r="MG230" s="80"/>
      <c r="MH230" s="80"/>
      <c r="MI230" s="80"/>
      <c r="MJ230" s="80"/>
      <c r="MK230" s="80"/>
      <c r="ML230" s="80"/>
      <c r="MM230" s="80"/>
      <c r="MN230" s="80"/>
      <c r="MO230" s="80"/>
      <c r="MP230" s="80"/>
      <c r="MQ230" s="80"/>
      <c r="MR230" s="80"/>
      <c r="MS230" s="80"/>
      <c r="MT230" s="80"/>
      <c r="MU230" s="80"/>
      <c r="MV230" s="80"/>
      <c r="MW230" s="80"/>
      <c r="MX230" s="80"/>
      <c r="MY230" s="80"/>
      <c r="MZ230" s="80"/>
      <c r="NA230" s="8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</row>
    <row r="231" spans="1:449" ht="18" customHeight="1" x14ac:dyDescent="0.25">
      <c r="A231" s="118" t="s">
        <v>342</v>
      </c>
      <c r="B231" s="119" t="s">
        <v>268</v>
      </c>
      <c r="C231" s="120" t="str">
        <f t="shared" si="275"/>
        <v>Wall &amp; Tall Cab: 1 Door - 41"H  (Doors 42 1/2") (9" to 12")</v>
      </c>
      <c r="D231" s="121" t="s">
        <v>343</v>
      </c>
      <c r="E231" s="122" t="s">
        <v>95</v>
      </c>
      <c r="F231" s="321" t="s">
        <v>342</v>
      </c>
      <c r="G231" s="320">
        <f>ROUND(cabinets_db!FD231/Prices!$B$27,0)</f>
        <v>226</v>
      </c>
      <c r="H231" s="136">
        <f t="shared" si="276"/>
        <v>226</v>
      </c>
      <c r="I231" s="135">
        <f>ROUND(cabinets_db!FF231/Prices!$B$27,0)</f>
        <v>251</v>
      </c>
      <c r="J231" s="136">
        <f t="shared" si="168"/>
        <v>251</v>
      </c>
      <c r="K231" s="135">
        <f>ROUND(cabinets_db!FH231/Prices!$B$27,0)</f>
        <v>259</v>
      </c>
      <c r="L231" s="136">
        <f t="shared" si="169"/>
        <v>259</v>
      </c>
      <c r="M231" s="135">
        <f>ROUND(cabinets_db!FJ231/Prices!$B$27,0)</f>
        <v>275</v>
      </c>
      <c r="N231" s="136">
        <f t="shared" si="170"/>
        <v>275</v>
      </c>
      <c r="O231" s="135">
        <f>ROUND(cabinets_db!FL231/Prices!$B$27,0)</f>
        <v>283</v>
      </c>
      <c r="P231" s="136">
        <f t="shared" si="171"/>
        <v>283</v>
      </c>
      <c r="Q231" s="135">
        <f>ROUND(cabinets_db!FN231/Prices!$B$27,0)</f>
        <v>304</v>
      </c>
      <c r="R231" s="136">
        <f t="shared" si="172"/>
        <v>304</v>
      </c>
      <c r="S231" s="135">
        <f>ROUND(cabinets_db!FP231/Prices!$B$27,0)</f>
        <v>320</v>
      </c>
      <c r="T231" s="136">
        <f t="shared" si="173"/>
        <v>320</v>
      </c>
      <c r="U231" s="135">
        <f>ROUND(cabinets_db!FR231/Prices!$B$27,0)</f>
        <v>377</v>
      </c>
      <c r="V231" s="136">
        <f t="shared" si="174"/>
        <v>377</v>
      </c>
      <c r="W231" s="137"/>
      <c r="X231" s="137"/>
      <c r="Y231" s="137"/>
      <c r="Z231" s="137"/>
      <c r="AA231" s="137"/>
      <c r="AB231" s="136">
        <f>ROUND(cabinets_db!HD231/Prices!$B$27,0)</f>
        <v>205</v>
      </c>
      <c r="AC231" s="136">
        <f t="shared" si="175"/>
        <v>205</v>
      </c>
      <c r="AD231" s="136">
        <f>ROUND(cabinets_db!HF231/Prices!$B$27,0)</f>
        <v>229</v>
      </c>
      <c r="AE231" s="136">
        <f t="shared" si="176"/>
        <v>229</v>
      </c>
      <c r="AF231" s="136">
        <f>ROUND(cabinets_db!HH231/Prices!$B$27,0)</f>
        <v>237</v>
      </c>
      <c r="AG231" s="136">
        <f t="shared" si="177"/>
        <v>237</v>
      </c>
      <c r="AH231" s="136">
        <f>ROUND(cabinets_db!HJ231/Prices!$B$27,0)</f>
        <v>254</v>
      </c>
      <c r="AI231" s="136">
        <f t="shared" si="178"/>
        <v>254</v>
      </c>
      <c r="AJ231" s="136">
        <f>ROUND(cabinets_db!HL231/Prices!$B$27,0)</f>
        <v>262</v>
      </c>
      <c r="AK231" s="136">
        <f t="shared" si="179"/>
        <v>262</v>
      </c>
      <c r="AL231" s="136">
        <f>ROUND(cabinets_db!HN231/Prices!$B$27,0)</f>
        <v>282</v>
      </c>
      <c r="AM231" s="136">
        <f t="shared" si="180"/>
        <v>282</v>
      </c>
      <c r="AN231" s="136">
        <f>ROUND(cabinets_db!HP231/Prices!$B$27,0)</f>
        <v>298</v>
      </c>
      <c r="AO231" s="136">
        <f t="shared" si="181"/>
        <v>298</v>
      </c>
      <c r="AP231" s="136">
        <f>ROUND(cabinets_db!HR231/Prices!$B$27,0)</f>
        <v>355</v>
      </c>
      <c r="AQ231" s="138">
        <f t="shared" si="182"/>
        <v>355</v>
      </c>
      <c r="AW231" s="136">
        <f t="shared" si="183"/>
        <v>205</v>
      </c>
      <c r="AX231" s="136">
        <f t="shared" si="184"/>
        <v>205</v>
      </c>
      <c r="AY231" s="136">
        <f t="shared" si="185"/>
        <v>229</v>
      </c>
      <c r="AZ231" s="136">
        <f t="shared" si="186"/>
        <v>229</v>
      </c>
      <c r="BA231" s="136">
        <f t="shared" si="187"/>
        <v>237</v>
      </c>
      <c r="BB231" s="136">
        <f t="shared" si="188"/>
        <v>237</v>
      </c>
      <c r="BC231" s="136">
        <f t="shared" si="189"/>
        <v>254</v>
      </c>
      <c r="BD231" s="136">
        <f t="shared" si="190"/>
        <v>254</v>
      </c>
      <c r="BE231" s="136">
        <f t="shared" si="191"/>
        <v>262</v>
      </c>
      <c r="BF231" s="136">
        <f t="shared" si="192"/>
        <v>262</v>
      </c>
      <c r="BG231" s="136">
        <f t="shared" si="193"/>
        <v>282</v>
      </c>
      <c r="BH231" s="136">
        <f t="shared" si="194"/>
        <v>282</v>
      </c>
      <c r="BI231" s="136">
        <f t="shared" si="195"/>
        <v>298</v>
      </c>
      <c r="BJ231" s="136">
        <f t="shared" si="196"/>
        <v>298</v>
      </c>
      <c r="BK231" s="136">
        <f t="shared" si="197"/>
        <v>355</v>
      </c>
      <c r="BL231" s="138">
        <f t="shared" si="198"/>
        <v>355</v>
      </c>
      <c r="BU231" s="135">
        <f>ROUND(cabinets_db!JE231/Prices!$B$27,0)</f>
        <v>226</v>
      </c>
      <c r="BV231" s="136">
        <f t="shared" si="277"/>
        <v>226</v>
      </c>
      <c r="BW231" s="135">
        <f>ROUND(cabinets_db!JG231/Prices!$B$27,0)</f>
        <v>251</v>
      </c>
      <c r="BX231" s="136">
        <f t="shared" si="199"/>
        <v>251</v>
      </c>
      <c r="BY231" s="135">
        <f>ROUND(cabinets_db!JI231/Prices!$B$27,0)</f>
        <v>259</v>
      </c>
      <c r="BZ231" s="136">
        <f t="shared" si="200"/>
        <v>259</v>
      </c>
      <c r="CA231" s="135">
        <f>ROUND(cabinets_db!JK231/Prices!$B$27,0)</f>
        <v>275</v>
      </c>
      <c r="CB231" s="136">
        <f t="shared" si="201"/>
        <v>275</v>
      </c>
      <c r="CC231" s="135">
        <f>ROUND(cabinets_db!JM231/Prices!$B$27,0)</f>
        <v>283</v>
      </c>
      <c r="CD231" s="136">
        <f t="shared" si="202"/>
        <v>283</v>
      </c>
      <c r="CE231" s="135">
        <f>ROUND(cabinets_db!JO231/Prices!$B$27,0)</f>
        <v>304</v>
      </c>
      <c r="CF231" s="136">
        <f t="shared" si="203"/>
        <v>304</v>
      </c>
      <c r="CG231" s="135">
        <f>ROUND(cabinets_db!JQ231/Prices!$B$27,0)</f>
        <v>320</v>
      </c>
      <c r="CH231" s="136">
        <f t="shared" si="204"/>
        <v>320</v>
      </c>
      <c r="CI231" s="135">
        <f>ROUND(cabinets_db!JS231/Prices!$B$27,0)</f>
        <v>377</v>
      </c>
      <c r="CJ231" s="136">
        <f t="shared" si="205"/>
        <v>377</v>
      </c>
      <c r="CK231" s="137"/>
      <c r="CL231" s="137"/>
      <c r="CM231" s="137"/>
      <c r="CN231" s="137"/>
      <c r="CO231" s="137"/>
      <c r="CP231" s="136">
        <f>ROUND(cabinets_db!LW231/Prices!$B$27,0)</f>
        <v>205</v>
      </c>
      <c r="CQ231" s="136">
        <f t="shared" si="278"/>
        <v>205</v>
      </c>
      <c r="CR231" s="136">
        <f>ROUND(cabinets_db!LY231/Prices!$B$27,0)</f>
        <v>229</v>
      </c>
      <c r="CS231" s="136">
        <f t="shared" si="206"/>
        <v>229</v>
      </c>
      <c r="CT231" s="136">
        <f>ROUND(cabinets_db!MA231/Prices!$B$27,0)</f>
        <v>237</v>
      </c>
      <c r="CU231" s="136">
        <f t="shared" si="207"/>
        <v>237</v>
      </c>
      <c r="CV231" s="136">
        <f>ROUND(cabinets_db!MC231/Prices!$B$27,0)</f>
        <v>254</v>
      </c>
      <c r="CW231" s="136">
        <f t="shared" si="208"/>
        <v>254</v>
      </c>
      <c r="CX231" s="136">
        <f>ROUND(cabinets_db!ME231/Prices!$B$27,0)</f>
        <v>262</v>
      </c>
      <c r="CY231" s="136">
        <f t="shared" si="209"/>
        <v>262</v>
      </c>
      <c r="CZ231" s="136">
        <f>ROUND(cabinets_db!MG231/Prices!$B$27,0)</f>
        <v>282</v>
      </c>
      <c r="DA231" s="136">
        <f t="shared" si="210"/>
        <v>282</v>
      </c>
      <c r="DB231" s="136">
        <f>ROUND(cabinets_db!MI231/Prices!$B$27,0)</f>
        <v>298</v>
      </c>
      <c r="DC231" s="136">
        <f t="shared" si="211"/>
        <v>298</v>
      </c>
      <c r="DD231" s="136">
        <f>ROUND(cabinets_db!MK231/Prices!$B$27,0)</f>
        <v>355</v>
      </c>
      <c r="DE231" s="138">
        <f t="shared" si="212"/>
        <v>355</v>
      </c>
      <c r="DK231" s="136">
        <f t="shared" si="213"/>
        <v>205</v>
      </c>
      <c r="DL231" s="136">
        <f t="shared" si="214"/>
        <v>205</v>
      </c>
      <c r="DM231" s="136">
        <f t="shared" si="215"/>
        <v>229</v>
      </c>
      <c r="DN231" s="136">
        <f t="shared" si="216"/>
        <v>229</v>
      </c>
      <c r="DO231" s="136">
        <f t="shared" si="217"/>
        <v>237</v>
      </c>
      <c r="DP231" s="136">
        <f t="shared" si="218"/>
        <v>237</v>
      </c>
      <c r="DQ231" s="136">
        <f t="shared" si="219"/>
        <v>254</v>
      </c>
      <c r="DR231" s="136">
        <f t="shared" si="220"/>
        <v>254</v>
      </c>
      <c r="DS231" s="136">
        <f t="shared" si="221"/>
        <v>262</v>
      </c>
      <c r="DT231" s="136">
        <f t="shared" si="222"/>
        <v>262</v>
      </c>
      <c r="DU231" s="136">
        <f t="shared" si="223"/>
        <v>282</v>
      </c>
      <c r="DV231" s="136">
        <f t="shared" si="224"/>
        <v>282</v>
      </c>
      <c r="DW231" s="136">
        <f t="shared" si="225"/>
        <v>298</v>
      </c>
      <c r="DX231" s="136">
        <f t="shared" si="226"/>
        <v>298</v>
      </c>
      <c r="DY231" s="136">
        <f t="shared" si="227"/>
        <v>355</v>
      </c>
      <c r="DZ231" s="138">
        <f t="shared" si="228"/>
        <v>355</v>
      </c>
      <c r="EP231" s="73">
        <f t="shared" ref="EP231:EP242" si="306">ES231*41/144</f>
        <v>3.4166666666666665</v>
      </c>
      <c r="EQ231" s="128">
        <v>6.83</v>
      </c>
      <c r="ER231" s="129">
        <v>14</v>
      </c>
      <c r="ES231" s="73">
        <v>12</v>
      </c>
      <c r="ET231" s="73">
        <f t="shared" si="294"/>
        <v>1</v>
      </c>
      <c r="EU231" s="130">
        <f t="shared" ref="EU231:EU242" si="307">ES231*41/144</f>
        <v>3.4166666666666665</v>
      </c>
      <c r="EV231" s="55"/>
      <c r="EW231" s="75">
        <v>2</v>
      </c>
      <c r="EY231" s="142">
        <v>14</v>
      </c>
      <c r="EZ231" s="77">
        <f>(EY231*1.2)*(Prices!$B$5/32)</f>
        <v>21</v>
      </c>
      <c r="FA231" s="82">
        <f>(EY231*1.3)*(Prices!$B$4/32)</f>
        <v>45.5</v>
      </c>
      <c r="FB231" s="82">
        <f>(EV231*Prices!$B$2)+(EW231*Prices!$B$3)</f>
        <v>8.1</v>
      </c>
      <c r="FC231" s="79">
        <f>EU231*Prices!$B$9</f>
        <v>20.5</v>
      </c>
      <c r="FD231" s="80">
        <f t="shared" si="232"/>
        <v>95.1</v>
      </c>
      <c r="FE231" s="80">
        <f>EU231*Prices!$B$10</f>
        <v>30.75</v>
      </c>
      <c r="FF231" s="80">
        <f t="shared" si="233"/>
        <v>105.35</v>
      </c>
      <c r="FG231" s="80">
        <f>EU231*Prices!$B$11</f>
        <v>34.166666666666664</v>
      </c>
      <c r="FH231" s="80">
        <f t="shared" si="234"/>
        <v>108.76666666666667</v>
      </c>
      <c r="FI231" s="80">
        <f>EU231*Prices!$B$12</f>
        <v>41</v>
      </c>
      <c r="FJ231" s="80">
        <f t="shared" si="235"/>
        <v>115.6</v>
      </c>
      <c r="FK231" s="80">
        <f>EU231*Prices!$B$13</f>
        <v>44.416666666666664</v>
      </c>
      <c r="FL231" s="80">
        <f t="shared" si="236"/>
        <v>119.01666666666667</v>
      </c>
      <c r="FM231" s="80">
        <f>EU231*Prices!$B$14</f>
        <v>52.958333333333329</v>
      </c>
      <c r="FN231" s="80">
        <f t="shared" si="237"/>
        <v>127.55833333333334</v>
      </c>
      <c r="FO231" s="80">
        <f>EU231*Prices!$B$15</f>
        <v>59.791666666666664</v>
      </c>
      <c r="FP231" s="80">
        <f t="shared" si="238"/>
        <v>134.39166666666665</v>
      </c>
      <c r="FQ231" s="80">
        <f>EU231*Prices!$B$16</f>
        <v>83.708333333333329</v>
      </c>
      <c r="FR231" s="80">
        <f t="shared" si="239"/>
        <v>158.30833333333334</v>
      </c>
      <c r="FS231" s="80">
        <f>EU231*Prices!$B$17</f>
        <v>0</v>
      </c>
      <c r="FT231" s="80"/>
      <c r="FU231" s="80"/>
      <c r="FV231" s="80"/>
      <c r="FW231" s="80"/>
      <c r="FX231" s="80"/>
      <c r="FY231" s="80"/>
      <c r="FZ231" s="80"/>
      <c r="GA231" s="80"/>
      <c r="GB231" s="80"/>
      <c r="GC231" s="80"/>
      <c r="GD231" s="80"/>
      <c r="GE231" s="80"/>
      <c r="GF231" s="80"/>
      <c r="GG231" s="80"/>
      <c r="GH231" s="80"/>
      <c r="GI231"/>
      <c r="GJ231"/>
      <c r="GK231"/>
      <c r="GL231"/>
      <c r="GM231"/>
      <c r="GN231"/>
      <c r="GO231"/>
      <c r="GP231" s="73">
        <f t="shared" ref="GP231:GP242" si="308">GS231*41/144</f>
        <v>3.4166666666666665</v>
      </c>
      <c r="GQ231" s="128">
        <v>6.83</v>
      </c>
      <c r="GR231" s="129">
        <v>14</v>
      </c>
      <c r="GS231" s="73">
        <v>12</v>
      </c>
      <c r="GT231" s="73">
        <f t="shared" si="295"/>
        <v>1</v>
      </c>
      <c r="GU231" s="130">
        <f t="shared" ref="GU231:GU242" si="309">GS231*41/144</f>
        <v>3.4166666666666665</v>
      </c>
      <c r="GW231" s="75">
        <v>2</v>
      </c>
      <c r="GX231" s="76"/>
      <c r="GY231" s="142">
        <v>14</v>
      </c>
      <c r="GZ231" s="77">
        <f>(GY231*1.2)*(Prices!$B$5/32)</f>
        <v>21</v>
      </c>
      <c r="HA231" s="82">
        <f>(GY231*1.3)*(Prices!$C$4/32)</f>
        <v>36.4</v>
      </c>
      <c r="HB231" s="82">
        <f>(GV231*Prices!$B$2)+(GW231*Prices!$B$3)</f>
        <v>8.1</v>
      </c>
      <c r="HC231" s="79">
        <f>GU231*Prices!$B$9</f>
        <v>20.5</v>
      </c>
      <c r="HD231" s="80">
        <f t="shared" si="243"/>
        <v>86</v>
      </c>
      <c r="HE231" s="80">
        <f>GU231*Prices!$B$10</f>
        <v>30.75</v>
      </c>
      <c r="HF231" s="80">
        <f t="shared" si="244"/>
        <v>96.25</v>
      </c>
      <c r="HG231" s="80">
        <f>GU231*Prices!$B$11</f>
        <v>34.166666666666664</v>
      </c>
      <c r="HH231" s="80">
        <f t="shared" si="245"/>
        <v>99.666666666666657</v>
      </c>
      <c r="HI231" s="80">
        <f>GU231*Prices!$B$12</f>
        <v>41</v>
      </c>
      <c r="HJ231" s="80">
        <f t="shared" si="246"/>
        <v>106.5</v>
      </c>
      <c r="HK231" s="80">
        <f>GU231*Prices!$B$13</f>
        <v>44.416666666666664</v>
      </c>
      <c r="HL231" s="80">
        <f t="shared" si="247"/>
        <v>109.91666666666666</v>
      </c>
      <c r="HM231" s="80">
        <f>GU231*Prices!$B$14</f>
        <v>52.958333333333329</v>
      </c>
      <c r="HN231" s="80">
        <f t="shared" si="248"/>
        <v>118.45833333333333</v>
      </c>
      <c r="HO231" s="80">
        <f>GU231*Prices!$B$15</f>
        <v>59.791666666666664</v>
      </c>
      <c r="HP231" s="80">
        <f t="shared" si="249"/>
        <v>125.29166666666666</v>
      </c>
      <c r="HQ231" s="80">
        <f>GU231*Prices!$B$16</f>
        <v>83.708333333333329</v>
      </c>
      <c r="HR231" s="80">
        <f t="shared" si="250"/>
        <v>149.20833333333331</v>
      </c>
      <c r="HS231" s="80">
        <f>GU231*Prices!$B$17</f>
        <v>0</v>
      </c>
      <c r="HT231" s="80"/>
      <c r="HU231" s="80"/>
      <c r="HV231" s="80"/>
      <c r="HW231" s="80"/>
      <c r="HX231" s="80"/>
      <c r="HY231" s="80"/>
      <c r="HZ231" s="80"/>
      <c r="IA231" s="80"/>
      <c r="IB231" s="80"/>
      <c r="IC231" s="80"/>
      <c r="ID231" s="80"/>
      <c r="IE231" s="80"/>
      <c r="IF231" s="80"/>
      <c r="IG231" s="80"/>
      <c r="IH231" s="80"/>
      <c r="II231"/>
      <c r="IJ231"/>
      <c r="IK231"/>
      <c r="IL231"/>
      <c r="IM231"/>
      <c r="IN231"/>
      <c r="IO231"/>
      <c r="IP231"/>
      <c r="IQ231" s="73">
        <f t="shared" ref="IQ231:IQ242" si="310">IT231*41/144</f>
        <v>3.4166666666666665</v>
      </c>
      <c r="IR231" s="128">
        <v>6.83</v>
      </c>
      <c r="IS231" s="129">
        <v>14</v>
      </c>
      <c r="IT231" s="73">
        <v>12</v>
      </c>
      <c r="IU231" s="73">
        <f t="shared" si="296"/>
        <v>1</v>
      </c>
      <c r="IV231" s="130">
        <f t="shared" ref="IV231:IV242" si="311">IT231*41/144</f>
        <v>3.4166666666666665</v>
      </c>
      <c r="IX231" s="75">
        <v>2</v>
      </c>
      <c r="IY231" s="76"/>
      <c r="IZ231" s="142">
        <v>14</v>
      </c>
      <c r="JA231" s="77">
        <f>(IZ231*1.2)*(Prices!$B$5/32)</f>
        <v>21</v>
      </c>
      <c r="JB231" s="82">
        <f>(IZ231*1.3)*(Prices!$B$4/32)</f>
        <v>45.5</v>
      </c>
      <c r="JC231" s="82">
        <f>(IW231*Prices!$B$2)+(IX231*Prices!$B$3)</f>
        <v>8.1</v>
      </c>
      <c r="JD231" s="79">
        <f>IV231*Prices!$B$9</f>
        <v>20.5</v>
      </c>
      <c r="JE231" s="80">
        <f t="shared" si="254"/>
        <v>95.1</v>
      </c>
      <c r="JF231" s="80">
        <f>IV231*Prices!$B$10</f>
        <v>30.75</v>
      </c>
      <c r="JG231" s="80">
        <f t="shared" si="255"/>
        <v>105.35</v>
      </c>
      <c r="JH231" s="80">
        <f>IV231*Prices!$B$11</f>
        <v>34.166666666666664</v>
      </c>
      <c r="JI231" s="80">
        <f t="shared" si="256"/>
        <v>108.76666666666667</v>
      </c>
      <c r="JJ231" s="80">
        <f>IV231*Prices!$B$12</f>
        <v>41</v>
      </c>
      <c r="JK231" s="80">
        <f t="shared" si="257"/>
        <v>115.6</v>
      </c>
      <c r="JL231" s="80">
        <f>IV231*Prices!$B$13</f>
        <v>44.416666666666664</v>
      </c>
      <c r="JM231" s="80">
        <f t="shared" si="258"/>
        <v>119.01666666666667</v>
      </c>
      <c r="JN231" s="80">
        <f>IV231*Prices!$B$14</f>
        <v>52.958333333333329</v>
      </c>
      <c r="JO231" s="80">
        <f t="shared" si="259"/>
        <v>127.55833333333334</v>
      </c>
      <c r="JP231" s="80">
        <f>IV231*Prices!$B$15</f>
        <v>59.791666666666664</v>
      </c>
      <c r="JQ231" s="80">
        <f t="shared" si="260"/>
        <v>134.39166666666665</v>
      </c>
      <c r="JR231" s="80">
        <f>IV231*Prices!$B$16</f>
        <v>83.708333333333329</v>
      </c>
      <c r="JS231" s="80">
        <f t="shared" si="261"/>
        <v>158.30833333333334</v>
      </c>
      <c r="JT231" s="80">
        <f>IV231*Prices!$B$17</f>
        <v>0</v>
      </c>
      <c r="JU231" s="80"/>
      <c r="JV231" s="80"/>
      <c r="JW231" s="80"/>
      <c r="JX231" s="80"/>
      <c r="JY231" s="80"/>
      <c r="JZ231" s="80"/>
      <c r="KA231" s="80"/>
      <c r="KB231" s="80"/>
      <c r="KC231" s="80"/>
      <c r="KD231" s="80"/>
      <c r="KE231" s="80"/>
      <c r="KF231" s="80"/>
      <c r="KG231" s="80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 s="197">
        <v>0</v>
      </c>
      <c r="LB231" s="200">
        <v>0</v>
      </c>
      <c r="LC231" s="82">
        <f>(44+(cabinets_db!IR231*2-2))*0.58</f>
        <v>32.282799999999995</v>
      </c>
      <c r="LD231" s="82">
        <f>(44+(cabinets_db!IR231*2-2))*0.77</f>
        <v>42.858199999999997</v>
      </c>
      <c r="LE231" s="82">
        <f>3*(cabinets_db!IR231*22/144)</f>
        <v>3.1304166666666662</v>
      </c>
      <c r="LF231" s="82">
        <f t="shared" si="262"/>
        <v>29.152383333333329</v>
      </c>
      <c r="LG231" s="80">
        <f t="shared" si="263"/>
        <v>39.727783333333328</v>
      </c>
      <c r="LH231" s="234">
        <f t="shared" si="264"/>
        <v>0</v>
      </c>
      <c r="LI231" s="73">
        <f>cabinets_db!LL231*41/144</f>
        <v>3.4166666666666665</v>
      </c>
      <c r="LJ231" s="128">
        <v>6.83</v>
      </c>
      <c r="LK231" s="129">
        <v>14</v>
      </c>
      <c r="LL231" s="73">
        <v>12</v>
      </c>
      <c r="LM231" s="73">
        <f t="shared" si="297"/>
        <v>1</v>
      </c>
      <c r="LN231" s="130">
        <f t="shared" ref="LN231:LN242" si="312">LL231*41/144</f>
        <v>3.4166666666666665</v>
      </c>
      <c r="LP231" s="75">
        <v>2</v>
      </c>
      <c r="LQ231" s="76"/>
      <c r="LR231" s="142">
        <v>14</v>
      </c>
      <c r="LS231" s="77">
        <f>(LR231*1.2)*(Prices!$B$5/32)</f>
        <v>21</v>
      </c>
      <c r="LT231" s="82">
        <f>(LR231*1.3)*(Prices!$C$4/32)</f>
        <v>36.4</v>
      </c>
      <c r="LU231" s="82">
        <f>(LO231*Prices!$B$2)+(LP231*Prices!$B$3)</f>
        <v>8.1</v>
      </c>
      <c r="LV231" s="79">
        <f>LN231*Prices!$B$9</f>
        <v>20.5</v>
      </c>
      <c r="LW231" s="80">
        <f t="shared" si="267"/>
        <v>86</v>
      </c>
      <c r="LX231" s="80">
        <f>LN231*Prices!$B$10</f>
        <v>30.75</v>
      </c>
      <c r="LY231" s="80">
        <f t="shared" si="268"/>
        <v>96.25</v>
      </c>
      <c r="LZ231" s="80">
        <f>LN231*Prices!$B$11</f>
        <v>34.166666666666664</v>
      </c>
      <c r="MA231" s="80">
        <f t="shared" si="269"/>
        <v>99.666666666666657</v>
      </c>
      <c r="MB231" s="80">
        <f>LN231*Prices!$B$12</f>
        <v>41</v>
      </c>
      <c r="MC231" s="80">
        <f t="shared" si="270"/>
        <v>106.5</v>
      </c>
      <c r="MD231" s="80">
        <f>LN231*Prices!$B$13</f>
        <v>44.416666666666664</v>
      </c>
      <c r="ME231" s="80">
        <f t="shared" si="271"/>
        <v>109.91666666666666</v>
      </c>
      <c r="MF231" s="80">
        <f>LN231*Prices!$B$14</f>
        <v>52.958333333333329</v>
      </c>
      <c r="MG231" s="80">
        <f t="shared" si="272"/>
        <v>118.45833333333333</v>
      </c>
      <c r="MH231" s="80">
        <f>LN231*Prices!$B$15</f>
        <v>59.791666666666664</v>
      </c>
      <c r="MI231" s="80">
        <f t="shared" si="273"/>
        <v>125.29166666666666</v>
      </c>
      <c r="MJ231" s="80">
        <f>LN231*Prices!$B$16</f>
        <v>83.708333333333329</v>
      </c>
      <c r="MK231" s="80">
        <f t="shared" si="274"/>
        <v>149.20833333333331</v>
      </c>
      <c r="ML231" s="80">
        <f>LN231*Prices!$B$17</f>
        <v>0</v>
      </c>
      <c r="MM231" s="80"/>
      <c r="MN231" s="80"/>
      <c r="MO231" s="80"/>
      <c r="MP231" s="80"/>
      <c r="MQ231" s="80"/>
      <c r="MR231" s="80"/>
      <c r="MS231" s="80"/>
      <c r="MT231" s="80"/>
      <c r="MU231" s="80"/>
      <c r="MV231" s="80"/>
      <c r="MW231" s="80"/>
      <c r="MX231" s="80"/>
      <c r="MY231" s="80"/>
      <c r="MZ231" s="80"/>
      <c r="NA231" s="80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</row>
    <row r="232" spans="1:449" ht="18" customHeight="1" x14ac:dyDescent="0.25">
      <c r="A232" s="131" t="s">
        <v>344</v>
      </c>
      <c r="B232" s="132" t="s">
        <v>268</v>
      </c>
      <c r="C232" s="133" t="str">
        <f t="shared" si="275"/>
        <v>Wall &amp; Tall Cab: 1 Door - 41"H  (Doors 42 1/2") (13" to 15")</v>
      </c>
      <c r="D232" s="70" t="s">
        <v>343</v>
      </c>
      <c r="E232" s="134" t="s">
        <v>97</v>
      </c>
      <c r="F232" s="322" t="s">
        <v>344</v>
      </c>
      <c r="G232" s="320">
        <f>ROUND(cabinets_db!FD232/Prices!$B$27,0)</f>
        <v>261</v>
      </c>
      <c r="H232" s="136">
        <f t="shared" si="276"/>
        <v>261</v>
      </c>
      <c r="I232" s="135">
        <f>ROUND(cabinets_db!FF232/Prices!$B$27,0)</f>
        <v>292</v>
      </c>
      <c r="J232" s="136">
        <f t="shared" si="168"/>
        <v>292</v>
      </c>
      <c r="K232" s="135">
        <f>ROUND(cabinets_db!FH232/Prices!$B$27,0)</f>
        <v>302</v>
      </c>
      <c r="L232" s="136">
        <f t="shared" si="169"/>
        <v>302</v>
      </c>
      <c r="M232" s="135">
        <f>ROUND(cabinets_db!FJ232/Prices!$B$27,0)</f>
        <v>322</v>
      </c>
      <c r="N232" s="136">
        <f t="shared" si="170"/>
        <v>322</v>
      </c>
      <c r="O232" s="135">
        <f>ROUND(cabinets_db!FL232/Prices!$B$27,0)</f>
        <v>332</v>
      </c>
      <c r="P232" s="136">
        <f t="shared" si="171"/>
        <v>332</v>
      </c>
      <c r="Q232" s="135">
        <f>ROUND(cabinets_db!FN232/Prices!$B$27,0)</f>
        <v>358</v>
      </c>
      <c r="R232" s="136">
        <f t="shared" si="172"/>
        <v>358</v>
      </c>
      <c r="S232" s="135">
        <f>ROUND(cabinets_db!FP232/Prices!$B$27,0)</f>
        <v>378</v>
      </c>
      <c r="T232" s="136">
        <f t="shared" si="173"/>
        <v>378</v>
      </c>
      <c r="U232" s="135">
        <f>ROUND(cabinets_db!FR232/Prices!$B$27,0)</f>
        <v>449</v>
      </c>
      <c r="V232" s="136">
        <f t="shared" si="174"/>
        <v>449</v>
      </c>
      <c r="W232" s="137"/>
      <c r="X232" s="137"/>
      <c r="Y232" s="137"/>
      <c r="Z232" s="137"/>
      <c r="AA232" s="137"/>
      <c r="AB232" s="136">
        <f>ROUND(cabinets_db!HD232/Prices!$B$27,0)</f>
        <v>236</v>
      </c>
      <c r="AC232" s="136">
        <f t="shared" si="175"/>
        <v>236</v>
      </c>
      <c r="AD232" s="136">
        <f>ROUND(cabinets_db!HF232/Prices!$B$27,0)</f>
        <v>267</v>
      </c>
      <c r="AE232" s="136">
        <f t="shared" si="176"/>
        <v>267</v>
      </c>
      <c r="AF232" s="136">
        <f>ROUND(cabinets_db!HH232/Prices!$B$27,0)</f>
        <v>277</v>
      </c>
      <c r="AG232" s="136">
        <f t="shared" si="177"/>
        <v>277</v>
      </c>
      <c r="AH232" s="136">
        <f>ROUND(cabinets_db!HJ232/Prices!$B$27,0)</f>
        <v>298</v>
      </c>
      <c r="AI232" s="136">
        <f t="shared" si="178"/>
        <v>298</v>
      </c>
      <c r="AJ232" s="136">
        <f>ROUND(cabinets_db!HL232/Prices!$B$27,0)</f>
        <v>308</v>
      </c>
      <c r="AK232" s="136">
        <f t="shared" si="179"/>
        <v>308</v>
      </c>
      <c r="AL232" s="136">
        <f>ROUND(cabinets_db!HN232/Prices!$B$27,0)</f>
        <v>333</v>
      </c>
      <c r="AM232" s="136">
        <f t="shared" si="180"/>
        <v>333</v>
      </c>
      <c r="AN232" s="136">
        <f>ROUND(cabinets_db!HP232/Prices!$B$27,0)</f>
        <v>353</v>
      </c>
      <c r="AO232" s="136">
        <f t="shared" si="181"/>
        <v>353</v>
      </c>
      <c r="AP232" s="136">
        <f>ROUND(cabinets_db!HR232/Prices!$B$27,0)</f>
        <v>425</v>
      </c>
      <c r="AQ232" s="138">
        <f t="shared" si="182"/>
        <v>425</v>
      </c>
      <c r="AW232" s="136">
        <f t="shared" si="183"/>
        <v>236</v>
      </c>
      <c r="AX232" s="136">
        <f t="shared" si="184"/>
        <v>236</v>
      </c>
      <c r="AY232" s="136">
        <f t="shared" si="185"/>
        <v>267</v>
      </c>
      <c r="AZ232" s="136">
        <f t="shared" si="186"/>
        <v>267</v>
      </c>
      <c r="BA232" s="136">
        <f t="shared" si="187"/>
        <v>277</v>
      </c>
      <c r="BB232" s="136">
        <f t="shared" si="188"/>
        <v>277</v>
      </c>
      <c r="BC232" s="136">
        <f t="shared" si="189"/>
        <v>298</v>
      </c>
      <c r="BD232" s="136">
        <f t="shared" si="190"/>
        <v>298</v>
      </c>
      <c r="BE232" s="136">
        <f t="shared" si="191"/>
        <v>308</v>
      </c>
      <c r="BF232" s="136">
        <f t="shared" si="192"/>
        <v>308</v>
      </c>
      <c r="BG232" s="136">
        <f t="shared" si="193"/>
        <v>333</v>
      </c>
      <c r="BH232" s="136">
        <f t="shared" si="194"/>
        <v>333</v>
      </c>
      <c r="BI232" s="136">
        <f t="shared" si="195"/>
        <v>353</v>
      </c>
      <c r="BJ232" s="136">
        <f t="shared" si="196"/>
        <v>353</v>
      </c>
      <c r="BK232" s="136">
        <f t="shared" si="197"/>
        <v>425</v>
      </c>
      <c r="BL232" s="138">
        <f t="shared" si="198"/>
        <v>425</v>
      </c>
      <c r="BU232" s="135">
        <f>ROUND(cabinets_db!JE232/Prices!$B$27,0)</f>
        <v>261</v>
      </c>
      <c r="BV232" s="136">
        <f t="shared" si="277"/>
        <v>261</v>
      </c>
      <c r="BW232" s="135">
        <f>ROUND(cabinets_db!JG232/Prices!$B$27,0)</f>
        <v>292</v>
      </c>
      <c r="BX232" s="136">
        <f t="shared" si="199"/>
        <v>292</v>
      </c>
      <c r="BY232" s="135">
        <f>ROUND(cabinets_db!JI232/Prices!$B$27,0)</f>
        <v>302</v>
      </c>
      <c r="BZ232" s="136">
        <f t="shared" si="200"/>
        <v>302</v>
      </c>
      <c r="CA232" s="135">
        <f>ROUND(cabinets_db!JK232/Prices!$B$27,0)</f>
        <v>322</v>
      </c>
      <c r="CB232" s="136">
        <f t="shared" si="201"/>
        <v>322</v>
      </c>
      <c r="CC232" s="135">
        <f>ROUND(cabinets_db!JM232/Prices!$B$27,0)</f>
        <v>332</v>
      </c>
      <c r="CD232" s="136">
        <f t="shared" si="202"/>
        <v>332</v>
      </c>
      <c r="CE232" s="135">
        <f>ROUND(cabinets_db!JO232/Prices!$B$27,0)</f>
        <v>358</v>
      </c>
      <c r="CF232" s="136">
        <f t="shared" si="203"/>
        <v>358</v>
      </c>
      <c r="CG232" s="135">
        <f>ROUND(cabinets_db!JQ232/Prices!$B$27,0)</f>
        <v>378</v>
      </c>
      <c r="CH232" s="136">
        <f t="shared" si="204"/>
        <v>378</v>
      </c>
      <c r="CI232" s="135">
        <f>ROUND(cabinets_db!JS232/Prices!$B$27,0)</f>
        <v>449</v>
      </c>
      <c r="CJ232" s="136">
        <f t="shared" si="205"/>
        <v>449</v>
      </c>
      <c r="CK232" s="137"/>
      <c r="CL232" s="137"/>
      <c r="CM232" s="137"/>
      <c r="CN232" s="137"/>
      <c r="CO232" s="137"/>
      <c r="CP232" s="136">
        <f>ROUND(cabinets_db!LW232/Prices!$B$27,0)</f>
        <v>236</v>
      </c>
      <c r="CQ232" s="136">
        <f t="shared" si="278"/>
        <v>236</v>
      </c>
      <c r="CR232" s="136">
        <f>ROUND(cabinets_db!LY232/Prices!$B$27,0)</f>
        <v>267</v>
      </c>
      <c r="CS232" s="136">
        <f t="shared" si="206"/>
        <v>267</v>
      </c>
      <c r="CT232" s="136">
        <f>ROUND(cabinets_db!MA232/Prices!$B$27,0)</f>
        <v>277</v>
      </c>
      <c r="CU232" s="136">
        <f t="shared" si="207"/>
        <v>277</v>
      </c>
      <c r="CV232" s="136">
        <f>ROUND(cabinets_db!MC232/Prices!$B$27,0)</f>
        <v>298</v>
      </c>
      <c r="CW232" s="136">
        <f t="shared" si="208"/>
        <v>298</v>
      </c>
      <c r="CX232" s="136">
        <f>ROUND(cabinets_db!ME232/Prices!$B$27,0)</f>
        <v>308</v>
      </c>
      <c r="CY232" s="136">
        <f t="shared" si="209"/>
        <v>308</v>
      </c>
      <c r="CZ232" s="136">
        <f>ROUND(cabinets_db!MG232/Prices!$B$27,0)</f>
        <v>333</v>
      </c>
      <c r="DA232" s="136">
        <f t="shared" si="210"/>
        <v>333</v>
      </c>
      <c r="DB232" s="136">
        <f>ROUND(cabinets_db!MI232/Prices!$B$27,0)</f>
        <v>353</v>
      </c>
      <c r="DC232" s="136">
        <f t="shared" si="211"/>
        <v>353</v>
      </c>
      <c r="DD232" s="136">
        <f>ROUND(cabinets_db!MK232/Prices!$B$27,0)</f>
        <v>425</v>
      </c>
      <c r="DE232" s="138">
        <f t="shared" si="212"/>
        <v>425</v>
      </c>
      <c r="DK232" s="136">
        <f t="shared" si="213"/>
        <v>236</v>
      </c>
      <c r="DL232" s="136">
        <f t="shared" si="214"/>
        <v>236</v>
      </c>
      <c r="DM232" s="136">
        <f t="shared" si="215"/>
        <v>267</v>
      </c>
      <c r="DN232" s="136">
        <f t="shared" si="216"/>
        <v>267</v>
      </c>
      <c r="DO232" s="136">
        <f t="shared" si="217"/>
        <v>277</v>
      </c>
      <c r="DP232" s="136">
        <f t="shared" si="218"/>
        <v>277</v>
      </c>
      <c r="DQ232" s="136">
        <f t="shared" si="219"/>
        <v>298</v>
      </c>
      <c r="DR232" s="136">
        <f t="shared" si="220"/>
        <v>298</v>
      </c>
      <c r="DS232" s="136">
        <f t="shared" si="221"/>
        <v>308</v>
      </c>
      <c r="DT232" s="136">
        <f t="shared" si="222"/>
        <v>308</v>
      </c>
      <c r="DU232" s="136">
        <f t="shared" si="223"/>
        <v>333</v>
      </c>
      <c r="DV232" s="136">
        <f t="shared" si="224"/>
        <v>333</v>
      </c>
      <c r="DW232" s="136">
        <f t="shared" si="225"/>
        <v>353</v>
      </c>
      <c r="DX232" s="136">
        <f t="shared" si="226"/>
        <v>353</v>
      </c>
      <c r="DY232" s="136">
        <f t="shared" si="227"/>
        <v>425</v>
      </c>
      <c r="DZ232" s="138">
        <f t="shared" si="228"/>
        <v>425</v>
      </c>
      <c r="EP232" s="73">
        <f t="shared" si="306"/>
        <v>4.270833333333333</v>
      </c>
      <c r="EQ232" s="128">
        <v>6.83</v>
      </c>
      <c r="ER232" s="129">
        <v>16</v>
      </c>
      <c r="ES232" s="73">
        <v>15</v>
      </c>
      <c r="ET232" s="73">
        <f t="shared" si="294"/>
        <v>1.25</v>
      </c>
      <c r="EU232" s="130">
        <f t="shared" si="307"/>
        <v>4.270833333333333</v>
      </c>
      <c r="EV232" s="55"/>
      <c r="EW232" s="75">
        <v>2</v>
      </c>
      <c r="EY232" s="75">
        <v>16</v>
      </c>
      <c r="EZ232" s="77">
        <f>(EY232*1.2)*(Prices!$B$5/32)</f>
        <v>24</v>
      </c>
      <c r="FA232" s="82">
        <f>(EY232*1.3)*(Prices!$B$4/32)</f>
        <v>52</v>
      </c>
      <c r="FB232" s="82">
        <f>(EV232*Prices!$B$2)+(EW232*Prices!$B$3)</f>
        <v>8.1</v>
      </c>
      <c r="FC232" s="79">
        <f>EU232*Prices!$B$9</f>
        <v>25.625</v>
      </c>
      <c r="FD232" s="80">
        <f t="shared" si="232"/>
        <v>109.72499999999999</v>
      </c>
      <c r="FE232" s="80">
        <f>EU232*Prices!$B$10</f>
        <v>38.4375</v>
      </c>
      <c r="FF232" s="80">
        <f t="shared" si="233"/>
        <v>122.53749999999999</v>
      </c>
      <c r="FG232" s="80">
        <f>EU232*Prices!$B$11</f>
        <v>42.708333333333329</v>
      </c>
      <c r="FH232" s="80">
        <f t="shared" si="234"/>
        <v>126.80833333333334</v>
      </c>
      <c r="FI232" s="80">
        <f>EU232*Prices!$B$12</f>
        <v>51.25</v>
      </c>
      <c r="FJ232" s="80">
        <f t="shared" si="235"/>
        <v>135.35</v>
      </c>
      <c r="FK232" s="80">
        <f>EU232*Prices!$B$13</f>
        <v>55.520833333333329</v>
      </c>
      <c r="FL232" s="80">
        <f t="shared" si="236"/>
        <v>139.62083333333334</v>
      </c>
      <c r="FM232" s="80">
        <f>EU232*Prices!$B$14</f>
        <v>66.197916666666657</v>
      </c>
      <c r="FN232" s="80">
        <f t="shared" si="237"/>
        <v>150.29791666666665</v>
      </c>
      <c r="FO232" s="80">
        <f>EU232*Prices!$B$15</f>
        <v>74.739583333333329</v>
      </c>
      <c r="FP232" s="80">
        <f t="shared" si="238"/>
        <v>158.83958333333334</v>
      </c>
      <c r="FQ232" s="80">
        <f>EU232*Prices!$B$16</f>
        <v>104.63541666666666</v>
      </c>
      <c r="FR232" s="80">
        <f t="shared" si="239"/>
        <v>188.73541666666665</v>
      </c>
      <c r="FS232" s="80">
        <f>EU232*Prices!$B$17</f>
        <v>0</v>
      </c>
      <c r="FT232" s="80"/>
      <c r="FU232" s="80"/>
      <c r="FV232" s="80"/>
      <c r="FW232" s="80"/>
      <c r="FX232" s="80"/>
      <c r="FY232" s="80"/>
      <c r="FZ232" s="80"/>
      <c r="GA232" s="80"/>
      <c r="GB232" s="80"/>
      <c r="GC232" s="80"/>
      <c r="GD232" s="80"/>
      <c r="GE232" s="80"/>
      <c r="GF232" s="80"/>
      <c r="GG232" s="80"/>
      <c r="GH232" s="80"/>
      <c r="GI232"/>
      <c r="GJ232"/>
      <c r="GK232"/>
      <c r="GL232"/>
      <c r="GM232"/>
      <c r="GN232"/>
      <c r="GO232"/>
      <c r="GP232" s="73">
        <f t="shared" si="308"/>
        <v>4.270833333333333</v>
      </c>
      <c r="GQ232" s="128">
        <v>6.83</v>
      </c>
      <c r="GR232" s="129">
        <v>16</v>
      </c>
      <c r="GS232" s="73">
        <v>15</v>
      </c>
      <c r="GT232" s="73">
        <f t="shared" si="295"/>
        <v>1.25</v>
      </c>
      <c r="GU232" s="130">
        <f t="shared" si="309"/>
        <v>4.270833333333333</v>
      </c>
      <c r="GW232" s="75">
        <v>2</v>
      </c>
      <c r="GX232" s="76"/>
      <c r="GY232" s="75">
        <v>16</v>
      </c>
      <c r="GZ232" s="77">
        <f>(GY232*1.2)*(Prices!$B$5/32)</f>
        <v>24</v>
      </c>
      <c r="HA232" s="82">
        <f>(GY232*1.3)*(Prices!$C$4/32)</f>
        <v>41.6</v>
      </c>
      <c r="HB232" s="82">
        <f>(GV232*Prices!$B$2)+(GW232*Prices!$B$3)</f>
        <v>8.1</v>
      </c>
      <c r="HC232" s="79">
        <f>GU232*Prices!$B$9</f>
        <v>25.625</v>
      </c>
      <c r="HD232" s="80">
        <f t="shared" si="243"/>
        <v>99.325000000000003</v>
      </c>
      <c r="HE232" s="80">
        <f>GU232*Prices!$B$10</f>
        <v>38.4375</v>
      </c>
      <c r="HF232" s="80">
        <f t="shared" si="244"/>
        <v>112.1375</v>
      </c>
      <c r="HG232" s="80">
        <f>GU232*Prices!$B$11</f>
        <v>42.708333333333329</v>
      </c>
      <c r="HH232" s="80">
        <f t="shared" si="245"/>
        <v>116.40833333333333</v>
      </c>
      <c r="HI232" s="80">
        <f>GU232*Prices!$B$12</f>
        <v>51.25</v>
      </c>
      <c r="HJ232" s="80">
        <f t="shared" si="246"/>
        <v>124.95</v>
      </c>
      <c r="HK232" s="80">
        <f>GU232*Prices!$B$13</f>
        <v>55.520833333333329</v>
      </c>
      <c r="HL232" s="80">
        <f t="shared" si="247"/>
        <v>129.22083333333333</v>
      </c>
      <c r="HM232" s="80">
        <f>GU232*Prices!$B$14</f>
        <v>66.197916666666657</v>
      </c>
      <c r="HN232" s="80">
        <f t="shared" si="248"/>
        <v>139.89791666666665</v>
      </c>
      <c r="HO232" s="80">
        <f>GU232*Prices!$B$15</f>
        <v>74.739583333333329</v>
      </c>
      <c r="HP232" s="80">
        <f t="shared" si="249"/>
        <v>148.43958333333333</v>
      </c>
      <c r="HQ232" s="80">
        <f>GU232*Prices!$B$16</f>
        <v>104.63541666666666</v>
      </c>
      <c r="HR232" s="80">
        <f t="shared" si="250"/>
        <v>178.33541666666665</v>
      </c>
      <c r="HS232" s="80">
        <f>GU232*Prices!$B$17</f>
        <v>0</v>
      </c>
      <c r="HT232" s="80"/>
      <c r="HU232" s="80"/>
      <c r="HV232" s="80"/>
      <c r="HW232" s="80"/>
      <c r="HX232" s="80"/>
      <c r="HY232" s="80"/>
      <c r="HZ232" s="80"/>
      <c r="IA232" s="80"/>
      <c r="IB232" s="80"/>
      <c r="IC232" s="80"/>
      <c r="ID232" s="80"/>
      <c r="IE232" s="80"/>
      <c r="IF232" s="80"/>
      <c r="IG232" s="80"/>
      <c r="IH232" s="80"/>
      <c r="II232"/>
      <c r="IJ232"/>
      <c r="IK232"/>
      <c r="IL232"/>
      <c r="IM232"/>
      <c r="IN232"/>
      <c r="IO232"/>
      <c r="IP232"/>
      <c r="IQ232" s="73">
        <f t="shared" si="310"/>
        <v>4.270833333333333</v>
      </c>
      <c r="IR232" s="128">
        <v>6.83</v>
      </c>
      <c r="IS232" s="129">
        <v>16</v>
      </c>
      <c r="IT232" s="73">
        <v>15</v>
      </c>
      <c r="IU232" s="73">
        <f t="shared" si="296"/>
        <v>1.25</v>
      </c>
      <c r="IV232" s="130">
        <f t="shared" si="311"/>
        <v>4.270833333333333</v>
      </c>
      <c r="IX232" s="75">
        <v>2</v>
      </c>
      <c r="IY232" s="76"/>
      <c r="IZ232" s="75">
        <v>16</v>
      </c>
      <c r="JA232" s="77">
        <f>(IZ232*1.2)*(Prices!$B$5/32)</f>
        <v>24</v>
      </c>
      <c r="JB232" s="82">
        <f>(IZ232*1.3)*(Prices!$B$4/32)</f>
        <v>52</v>
      </c>
      <c r="JC232" s="82">
        <f>(IW232*Prices!$B$2)+(IX232*Prices!$B$3)</f>
        <v>8.1</v>
      </c>
      <c r="JD232" s="79">
        <f>IV232*Prices!$B$9</f>
        <v>25.625</v>
      </c>
      <c r="JE232" s="80">
        <f t="shared" si="254"/>
        <v>109.72499999999999</v>
      </c>
      <c r="JF232" s="80">
        <f>IV232*Prices!$B$10</f>
        <v>38.4375</v>
      </c>
      <c r="JG232" s="80">
        <f t="shared" si="255"/>
        <v>122.53749999999999</v>
      </c>
      <c r="JH232" s="80">
        <f>IV232*Prices!$B$11</f>
        <v>42.708333333333329</v>
      </c>
      <c r="JI232" s="80">
        <f t="shared" si="256"/>
        <v>126.80833333333334</v>
      </c>
      <c r="JJ232" s="80">
        <f>IV232*Prices!$B$12</f>
        <v>51.25</v>
      </c>
      <c r="JK232" s="80">
        <f t="shared" si="257"/>
        <v>135.35</v>
      </c>
      <c r="JL232" s="80">
        <f>IV232*Prices!$B$13</f>
        <v>55.520833333333329</v>
      </c>
      <c r="JM232" s="80">
        <f t="shared" si="258"/>
        <v>139.62083333333334</v>
      </c>
      <c r="JN232" s="80">
        <f>IV232*Prices!$B$14</f>
        <v>66.197916666666657</v>
      </c>
      <c r="JO232" s="80">
        <f t="shared" si="259"/>
        <v>150.29791666666665</v>
      </c>
      <c r="JP232" s="80">
        <f>IV232*Prices!$B$15</f>
        <v>74.739583333333329</v>
      </c>
      <c r="JQ232" s="80">
        <f t="shared" si="260"/>
        <v>158.83958333333334</v>
      </c>
      <c r="JR232" s="80">
        <f>IV232*Prices!$B$16</f>
        <v>104.63541666666666</v>
      </c>
      <c r="JS232" s="80">
        <f t="shared" si="261"/>
        <v>188.73541666666665</v>
      </c>
      <c r="JT232" s="80">
        <f>IV232*Prices!$B$17</f>
        <v>0</v>
      </c>
      <c r="JU232" s="80"/>
      <c r="JV232" s="80"/>
      <c r="JW232" s="80"/>
      <c r="JX232" s="80"/>
      <c r="JY232" s="80"/>
      <c r="JZ232" s="80"/>
      <c r="KA232" s="80"/>
      <c r="KB232" s="80"/>
      <c r="KC232" s="80"/>
      <c r="KD232" s="80"/>
      <c r="KE232" s="80"/>
      <c r="KF232" s="80"/>
      <c r="KG232" s="80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 s="197">
        <v>0</v>
      </c>
      <c r="LB232" s="200">
        <v>0</v>
      </c>
      <c r="LC232" s="82">
        <f>(44+(cabinets_db!IR232*2-2))*0.58</f>
        <v>32.282799999999995</v>
      </c>
      <c r="LD232" s="82">
        <f>(44+(cabinets_db!IR232*2-2))*0.77</f>
        <v>42.858199999999997</v>
      </c>
      <c r="LE232" s="82">
        <f>3*(cabinets_db!IR232*22/144)</f>
        <v>3.1304166666666662</v>
      </c>
      <c r="LF232" s="82">
        <f t="shared" si="262"/>
        <v>29.152383333333329</v>
      </c>
      <c r="LG232" s="80">
        <f t="shared" si="263"/>
        <v>39.727783333333328</v>
      </c>
      <c r="LH232" s="234">
        <f t="shared" si="264"/>
        <v>0</v>
      </c>
      <c r="LI232" s="73">
        <f>cabinets_db!LL232*41/144</f>
        <v>4.270833333333333</v>
      </c>
      <c r="LJ232" s="128">
        <v>6.83</v>
      </c>
      <c r="LK232" s="129">
        <v>16</v>
      </c>
      <c r="LL232" s="73">
        <v>15</v>
      </c>
      <c r="LM232" s="73">
        <f t="shared" si="297"/>
        <v>1.25</v>
      </c>
      <c r="LN232" s="130">
        <f t="shared" si="312"/>
        <v>4.270833333333333</v>
      </c>
      <c r="LP232" s="75">
        <v>2</v>
      </c>
      <c r="LQ232" s="76"/>
      <c r="LR232" s="75">
        <v>16</v>
      </c>
      <c r="LS232" s="77">
        <f>(LR232*1.2)*(Prices!$B$5/32)</f>
        <v>24</v>
      </c>
      <c r="LT232" s="82">
        <f>(LR232*1.3)*(Prices!$C$4/32)</f>
        <v>41.6</v>
      </c>
      <c r="LU232" s="82">
        <f>(LO232*Prices!$B$2)+(LP232*Prices!$B$3)</f>
        <v>8.1</v>
      </c>
      <c r="LV232" s="79">
        <f>LN232*Prices!$B$9</f>
        <v>25.625</v>
      </c>
      <c r="LW232" s="80">
        <f t="shared" si="267"/>
        <v>99.325000000000003</v>
      </c>
      <c r="LX232" s="80">
        <f>LN232*Prices!$B$10</f>
        <v>38.4375</v>
      </c>
      <c r="LY232" s="80">
        <f t="shared" si="268"/>
        <v>112.1375</v>
      </c>
      <c r="LZ232" s="80">
        <f>LN232*Prices!$B$11</f>
        <v>42.708333333333329</v>
      </c>
      <c r="MA232" s="80">
        <f t="shared" si="269"/>
        <v>116.40833333333333</v>
      </c>
      <c r="MB232" s="80">
        <f>LN232*Prices!$B$12</f>
        <v>51.25</v>
      </c>
      <c r="MC232" s="80">
        <f t="shared" si="270"/>
        <v>124.95</v>
      </c>
      <c r="MD232" s="80">
        <f>LN232*Prices!$B$13</f>
        <v>55.520833333333329</v>
      </c>
      <c r="ME232" s="80">
        <f t="shared" si="271"/>
        <v>129.22083333333333</v>
      </c>
      <c r="MF232" s="80">
        <f>LN232*Prices!$B$14</f>
        <v>66.197916666666657</v>
      </c>
      <c r="MG232" s="80">
        <f t="shared" si="272"/>
        <v>139.89791666666665</v>
      </c>
      <c r="MH232" s="80">
        <f>LN232*Prices!$B$15</f>
        <v>74.739583333333329</v>
      </c>
      <c r="MI232" s="80">
        <f t="shared" si="273"/>
        <v>148.43958333333333</v>
      </c>
      <c r="MJ232" s="80">
        <f>LN232*Prices!$B$16</f>
        <v>104.63541666666666</v>
      </c>
      <c r="MK232" s="80">
        <f t="shared" si="274"/>
        <v>178.33541666666665</v>
      </c>
      <c r="ML232" s="80">
        <f>LN232*Prices!$B$17</f>
        <v>0</v>
      </c>
      <c r="MM232" s="80"/>
      <c r="MN232" s="80"/>
      <c r="MO232" s="80"/>
      <c r="MP232" s="80"/>
      <c r="MQ232" s="80"/>
      <c r="MR232" s="80"/>
      <c r="MS232" s="80"/>
      <c r="MT232" s="80"/>
      <c r="MU232" s="80"/>
      <c r="MV232" s="80"/>
      <c r="MW232" s="80"/>
      <c r="MX232" s="80"/>
      <c r="MY232" s="80"/>
      <c r="MZ232" s="80"/>
      <c r="NA232" s="80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</row>
    <row r="233" spans="1:449" ht="18" customHeight="1" x14ac:dyDescent="0.25">
      <c r="A233" s="131" t="s">
        <v>345</v>
      </c>
      <c r="B233" s="132" t="s">
        <v>268</v>
      </c>
      <c r="C233" s="133" t="str">
        <f t="shared" si="275"/>
        <v>Wall &amp; Tall Cab: 1 Door - 41"H  (Doors 42 1/2") (16" to 18")</v>
      </c>
      <c r="D233" s="70" t="s">
        <v>343</v>
      </c>
      <c r="E233" s="134" t="s">
        <v>99</v>
      </c>
      <c r="F233" s="322" t="s">
        <v>345</v>
      </c>
      <c r="G233" s="320">
        <f>ROUND(cabinets_db!FD233/Prices!$B$27,0)</f>
        <v>296</v>
      </c>
      <c r="H233" s="136">
        <f t="shared" si="276"/>
        <v>296</v>
      </c>
      <c r="I233" s="135">
        <f>ROUND(cabinets_db!FF233/Prices!$B$27,0)</f>
        <v>333</v>
      </c>
      <c r="J233" s="136">
        <f t="shared" ref="J233:J315" si="313">I233</f>
        <v>333</v>
      </c>
      <c r="K233" s="135">
        <f>ROUND(cabinets_db!FH233/Prices!$B$27,0)</f>
        <v>345</v>
      </c>
      <c r="L233" s="136">
        <f t="shared" ref="L233:L315" si="314">K233</f>
        <v>345</v>
      </c>
      <c r="M233" s="135">
        <f>ROUND(cabinets_db!FJ233/Prices!$B$27,0)</f>
        <v>369</v>
      </c>
      <c r="N233" s="136">
        <f t="shared" ref="N233:N315" si="315">M233</f>
        <v>369</v>
      </c>
      <c r="O233" s="135">
        <f>ROUND(cabinets_db!FL233/Prices!$B$27,0)</f>
        <v>381</v>
      </c>
      <c r="P233" s="136">
        <f t="shared" ref="P233:P315" si="316">O233</f>
        <v>381</v>
      </c>
      <c r="Q233" s="135">
        <f>ROUND(cabinets_db!FN233/Prices!$B$27,0)</f>
        <v>412</v>
      </c>
      <c r="R233" s="136">
        <f t="shared" ref="R233:R315" si="317">Q233</f>
        <v>412</v>
      </c>
      <c r="S233" s="135">
        <f>ROUND(cabinets_db!FP233/Prices!$B$27,0)</f>
        <v>436</v>
      </c>
      <c r="T233" s="136">
        <f t="shared" ref="T233:T315" si="318">S233</f>
        <v>436</v>
      </c>
      <c r="U233" s="135">
        <f>ROUND(cabinets_db!FR233/Prices!$B$27,0)</f>
        <v>522</v>
      </c>
      <c r="V233" s="136">
        <f t="shared" ref="V233:V315" si="319">U233</f>
        <v>522</v>
      </c>
      <c r="W233" s="137"/>
      <c r="X233" s="137"/>
      <c r="Y233" s="137"/>
      <c r="Z233" s="137"/>
      <c r="AA233" s="137"/>
      <c r="AB233" s="136">
        <f>ROUND(cabinets_db!HD233/Prices!$B$27,0)</f>
        <v>268</v>
      </c>
      <c r="AC233" s="136">
        <f t="shared" ref="AC233:AC315" si="320">AB233</f>
        <v>268</v>
      </c>
      <c r="AD233" s="136">
        <f>ROUND(cabinets_db!HF233/Prices!$B$27,0)</f>
        <v>305</v>
      </c>
      <c r="AE233" s="136">
        <f t="shared" ref="AE233:AE315" si="321">AD233</f>
        <v>305</v>
      </c>
      <c r="AF233" s="136">
        <f>ROUND(cabinets_db!HH233/Prices!$B$27,0)</f>
        <v>317</v>
      </c>
      <c r="AG233" s="136">
        <f t="shared" ref="AG233:AG315" si="322">AF233</f>
        <v>317</v>
      </c>
      <c r="AH233" s="136">
        <f>ROUND(cabinets_db!HJ233/Prices!$B$27,0)</f>
        <v>341</v>
      </c>
      <c r="AI233" s="136">
        <f t="shared" ref="AI233:AI315" si="323">AH233</f>
        <v>341</v>
      </c>
      <c r="AJ233" s="136">
        <f>ROUND(cabinets_db!HL233/Prices!$B$27,0)</f>
        <v>354</v>
      </c>
      <c r="AK233" s="136">
        <f t="shared" ref="AK233:AK315" si="324">AJ233</f>
        <v>354</v>
      </c>
      <c r="AL233" s="136">
        <f>ROUND(cabinets_db!HN233/Prices!$B$27,0)</f>
        <v>384</v>
      </c>
      <c r="AM233" s="136">
        <f t="shared" ref="AM233:AM315" si="325">AL233</f>
        <v>384</v>
      </c>
      <c r="AN233" s="136">
        <f>ROUND(cabinets_db!HP233/Prices!$B$27,0)</f>
        <v>409</v>
      </c>
      <c r="AO233" s="136">
        <f t="shared" ref="AO233:AO315" si="326">AN233</f>
        <v>409</v>
      </c>
      <c r="AP233" s="136">
        <f>ROUND(cabinets_db!HR233/Prices!$B$27,0)</f>
        <v>494</v>
      </c>
      <c r="AQ233" s="138">
        <f t="shared" ref="AQ233:AQ315" si="327">AP233</f>
        <v>494</v>
      </c>
      <c r="AW233" s="136">
        <f t="shared" ref="AW233:AW315" si="328">AB233</f>
        <v>268</v>
      </c>
      <c r="AX233" s="136">
        <f t="shared" ref="AX233:AX315" si="329">AC233</f>
        <v>268</v>
      </c>
      <c r="AY233" s="136">
        <f t="shared" ref="AY233:AY315" si="330">AD233</f>
        <v>305</v>
      </c>
      <c r="AZ233" s="136">
        <f t="shared" ref="AZ233:AZ315" si="331">AE233</f>
        <v>305</v>
      </c>
      <c r="BA233" s="136">
        <f t="shared" ref="BA233:BA315" si="332">AF233</f>
        <v>317</v>
      </c>
      <c r="BB233" s="136">
        <f t="shared" ref="BB233:BB315" si="333">AG233</f>
        <v>317</v>
      </c>
      <c r="BC233" s="136">
        <f t="shared" ref="BC233:BC315" si="334">AH233</f>
        <v>341</v>
      </c>
      <c r="BD233" s="136">
        <f t="shared" ref="BD233:BD315" si="335">AI233</f>
        <v>341</v>
      </c>
      <c r="BE233" s="136">
        <f t="shared" ref="BE233:BE315" si="336">AJ233</f>
        <v>354</v>
      </c>
      <c r="BF233" s="136">
        <f t="shared" ref="BF233:BF315" si="337">AK233</f>
        <v>354</v>
      </c>
      <c r="BG233" s="136">
        <f t="shared" ref="BG233:BG315" si="338">AL233</f>
        <v>384</v>
      </c>
      <c r="BH233" s="136">
        <f t="shared" ref="BH233:BH315" si="339">AM233</f>
        <v>384</v>
      </c>
      <c r="BI233" s="136">
        <f t="shared" ref="BI233:BI315" si="340">AN233</f>
        <v>409</v>
      </c>
      <c r="BJ233" s="136">
        <f t="shared" ref="BJ233:BJ315" si="341">AO233</f>
        <v>409</v>
      </c>
      <c r="BK233" s="136">
        <f t="shared" ref="BK233:BK315" si="342">AP233</f>
        <v>494</v>
      </c>
      <c r="BL233" s="138">
        <f t="shared" ref="BL233:BL315" si="343">AQ233</f>
        <v>494</v>
      </c>
      <c r="BU233" s="135">
        <f>ROUND(cabinets_db!JE233/Prices!$B$27,0)</f>
        <v>296</v>
      </c>
      <c r="BV233" s="136">
        <f t="shared" si="277"/>
        <v>296</v>
      </c>
      <c r="BW233" s="135">
        <f>ROUND(cabinets_db!JG233/Prices!$B$27,0)</f>
        <v>333</v>
      </c>
      <c r="BX233" s="136">
        <f t="shared" ref="BX233:BX315" si="344">BW233</f>
        <v>333</v>
      </c>
      <c r="BY233" s="135">
        <f>ROUND(cabinets_db!JI233/Prices!$B$27,0)</f>
        <v>345</v>
      </c>
      <c r="BZ233" s="136">
        <f t="shared" ref="BZ233:BZ315" si="345">BY233</f>
        <v>345</v>
      </c>
      <c r="CA233" s="135">
        <f>ROUND(cabinets_db!JK233/Prices!$B$27,0)</f>
        <v>369</v>
      </c>
      <c r="CB233" s="136">
        <f t="shared" ref="CB233:CB315" si="346">CA233</f>
        <v>369</v>
      </c>
      <c r="CC233" s="135">
        <f>ROUND(cabinets_db!JM233/Prices!$B$27,0)</f>
        <v>381</v>
      </c>
      <c r="CD233" s="136">
        <f t="shared" ref="CD233:CD315" si="347">CC233</f>
        <v>381</v>
      </c>
      <c r="CE233" s="135">
        <f>ROUND(cabinets_db!JO233/Prices!$B$27,0)</f>
        <v>412</v>
      </c>
      <c r="CF233" s="136">
        <f t="shared" ref="CF233:CF315" si="348">CE233</f>
        <v>412</v>
      </c>
      <c r="CG233" s="135">
        <f>ROUND(cabinets_db!JQ233/Prices!$B$27,0)</f>
        <v>436</v>
      </c>
      <c r="CH233" s="136">
        <f t="shared" ref="CH233:CH315" si="349">CG233</f>
        <v>436</v>
      </c>
      <c r="CI233" s="135">
        <f>ROUND(cabinets_db!JS233/Prices!$B$27,0)</f>
        <v>522</v>
      </c>
      <c r="CJ233" s="136">
        <f t="shared" ref="CJ233:CJ315" si="350">CI233</f>
        <v>522</v>
      </c>
      <c r="CK233" s="137"/>
      <c r="CL233" s="137"/>
      <c r="CM233" s="137"/>
      <c r="CN233" s="137"/>
      <c r="CO233" s="137"/>
      <c r="CP233" s="136">
        <f>ROUND(cabinets_db!LW233/Prices!$B$27,0)</f>
        <v>268</v>
      </c>
      <c r="CQ233" s="136">
        <f t="shared" si="278"/>
        <v>268</v>
      </c>
      <c r="CR233" s="136">
        <f>ROUND(cabinets_db!LY233/Prices!$B$27,0)</f>
        <v>305</v>
      </c>
      <c r="CS233" s="136">
        <f t="shared" ref="CS233:CS315" si="351">CR233</f>
        <v>305</v>
      </c>
      <c r="CT233" s="136">
        <f>ROUND(cabinets_db!MA233/Prices!$B$27,0)</f>
        <v>317</v>
      </c>
      <c r="CU233" s="136">
        <f t="shared" ref="CU233:CU315" si="352">CT233</f>
        <v>317</v>
      </c>
      <c r="CV233" s="136">
        <f>ROUND(cabinets_db!MC233/Prices!$B$27,0)</f>
        <v>341</v>
      </c>
      <c r="CW233" s="136">
        <f t="shared" ref="CW233:CW315" si="353">CV233</f>
        <v>341</v>
      </c>
      <c r="CX233" s="136">
        <f>ROUND(cabinets_db!ME233/Prices!$B$27,0)</f>
        <v>354</v>
      </c>
      <c r="CY233" s="136">
        <f t="shared" ref="CY233:CY315" si="354">CX233</f>
        <v>354</v>
      </c>
      <c r="CZ233" s="136">
        <f>ROUND(cabinets_db!MG233/Prices!$B$27,0)</f>
        <v>384</v>
      </c>
      <c r="DA233" s="136">
        <f t="shared" ref="DA233:DA315" si="355">CZ233</f>
        <v>384</v>
      </c>
      <c r="DB233" s="136">
        <f>ROUND(cabinets_db!MI233/Prices!$B$27,0)</f>
        <v>409</v>
      </c>
      <c r="DC233" s="136">
        <f t="shared" ref="DC233:DC315" si="356">DB233</f>
        <v>409</v>
      </c>
      <c r="DD233" s="136">
        <f>ROUND(cabinets_db!MK233/Prices!$B$27,0)</f>
        <v>494</v>
      </c>
      <c r="DE233" s="138">
        <f t="shared" ref="DE233:DE315" si="357">DD233</f>
        <v>494</v>
      </c>
      <c r="DK233" s="136">
        <f t="shared" ref="DK233:DK315" si="358">CP233</f>
        <v>268</v>
      </c>
      <c r="DL233" s="136">
        <f t="shared" ref="DL233:DL315" si="359">CQ233</f>
        <v>268</v>
      </c>
      <c r="DM233" s="136">
        <f t="shared" ref="DM233:DM315" si="360">CR233</f>
        <v>305</v>
      </c>
      <c r="DN233" s="136">
        <f t="shared" ref="DN233:DN315" si="361">CS233</f>
        <v>305</v>
      </c>
      <c r="DO233" s="136">
        <f t="shared" ref="DO233:DO315" si="362">CT233</f>
        <v>317</v>
      </c>
      <c r="DP233" s="136">
        <f t="shared" ref="DP233:DP315" si="363">CU233</f>
        <v>317</v>
      </c>
      <c r="DQ233" s="136">
        <f t="shared" ref="DQ233:DQ315" si="364">CV233</f>
        <v>341</v>
      </c>
      <c r="DR233" s="136">
        <f t="shared" ref="DR233:DR315" si="365">CW233</f>
        <v>341</v>
      </c>
      <c r="DS233" s="136">
        <f t="shared" ref="DS233:DS315" si="366">CX233</f>
        <v>354</v>
      </c>
      <c r="DT233" s="136">
        <f t="shared" ref="DT233:DT315" si="367">CY233</f>
        <v>354</v>
      </c>
      <c r="DU233" s="136">
        <f t="shared" ref="DU233:DU315" si="368">CZ233</f>
        <v>384</v>
      </c>
      <c r="DV233" s="136">
        <f t="shared" ref="DV233:DV315" si="369">DA233</f>
        <v>384</v>
      </c>
      <c r="DW233" s="136">
        <f t="shared" ref="DW233:DW315" si="370">DB233</f>
        <v>409</v>
      </c>
      <c r="DX233" s="136">
        <f t="shared" ref="DX233:DX315" si="371">DC233</f>
        <v>409</v>
      </c>
      <c r="DY233" s="136">
        <f t="shared" ref="DY233:DY315" si="372">DD233</f>
        <v>494</v>
      </c>
      <c r="DZ233" s="138">
        <f t="shared" ref="DZ233:DZ315" si="373">DE233</f>
        <v>494</v>
      </c>
      <c r="EP233" s="73">
        <f t="shared" si="306"/>
        <v>5.125</v>
      </c>
      <c r="EQ233" s="128">
        <v>6.83</v>
      </c>
      <c r="ER233" s="129">
        <v>18</v>
      </c>
      <c r="ES233" s="73">
        <v>18</v>
      </c>
      <c r="ET233" s="73">
        <f t="shared" ref="ET233:ET270" si="374">ES233/12</f>
        <v>1.5</v>
      </c>
      <c r="EU233" s="130">
        <f t="shared" si="307"/>
        <v>5.125</v>
      </c>
      <c r="EV233" s="55"/>
      <c r="EW233" s="75">
        <v>2</v>
      </c>
      <c r="EY233" s="75">
        <v>18</v>
      </c>
      <c r="EZ233" s="77">
        <f>(EY233*1.2)*(Prices!$B$5/32)</f>
        <v>26.999999999999996</v>
      </c>
      <c r="FA233" s="82">
        <f>(EY233*1.3)*(Prices!$B$4/32)</f>
        <v>58.500000000000007</v>
      </c>
      <c r="FB233" s="82">
        <f>(EV233*Prices!$B$2)+(EW233*Prices!$B$3)</f>
        <v>8.1</v>
      </c>
      <c r="FC233" s="79">
        <f>EU233*Prices!$B$9</f>
        <v>30.75</v>
      </c>
      <c r="FD233" s="80">
        <f t="shared" ref="FD233:FD315" si="375">FC233+FB233+FA233+EZ233+EX233</f>
        <v>124.35000000000001</v>
      </c>
      <c r="FE233" s="80">
        <f>EU233*Prices!$B$10</f>
        <v>46.125</v>
      </c>
      <c r="FF233" s="80">
        <f t="shared" ref="FF233:FF315" si="376">FE233+FB233+FA233+EZ233+EX233</f>
        <v>139.72499999999999</v>
      </c>
      <c r="FG233" s="80">
        <f>EU233*Prices!$B$11</f>
        <v>51.25</v>
      </c>
      <c r="FH233" s="80">
        <f t="shared" ref="FH233:FH315" si="377">FG233+FB233+FA233+EZ233+EX233</f>
        <v>144.85</v>
      </c>
      <c r="FI233" s="80">
        <f>EU233*Prices!$B$12</f>
        <v>61.5</v>
      </c>
      <c r="FJ233" s="80">
        <f t="shared" ref="FJ233:FJ315" si="378">FI233+FB233+FA233+EZ233+EX233</f>
        <v>155.1</v>
      </c>
      <c r="FK233" s="80">
        <f>EU233*Prices!$B$13</f>
        <v>66.625</v>
      </c>
      <c r="FL233" s="80">
        <f t="shared" ref="FL233:FL315" si="379">FK233+FB233+FA233+EZ233+EX233</f>
        <v>160.22499999999999</v>
      </c>
      <c r="FM233" s="80">
        <f>EU233*Prices!$B$14</f>
        <v>79.4375</v>
      </c>
      <c r="FN233" s="80">
        <f t="shared" ref="FN233:FN315" si="380">FM233+FB233+FA233+EZ233+EX233</f>
        <v>173.03749999999999</v>
      </c>
      <c r="FO233" s="80">
        <f>EU233*Prices!$B$15</f>
        <v>89.6875</v>
      </c>
      <c r="FP233" s="80">
        <f t="shared" ref="FP233:FP315" si="381">FO233+FB233+FA233+EZ233+EX233</f>
        <v>183.28749999999999</v>
      </c>
      <c r="FQ233" s="80">
        <f>EU233*Prices!$B$16</f>
        <v>125.5625</v>
      </c>
      <c r="FR233" s="80">
        <f t="shared" ref="FR233:FR315" si="382">FQ233+FB233+FA233+EZ233+EX233</f>
        <v>219.16249999999999</v>
      </c>
      <c r="FS233" s="80">
        <f>EU233*Prices!$B$17</f>
        <v>0</v>
      </c>
      <c r="FT233" s="80"/>
      <c r="FU233" s="80"/>
      <c r="FV233" s="80"/>
      <c r="FW233" s="80"/>
      <c r="FX233" s="80"/>
      <c r="FY233" s="80"/>
      <c r="FZ233" s="80"/>
      <c r="GA233" s="80"/>
      <c r="GB233" s="80"/>
      <c r="GC233" s="80"/>
      <c r="GD233" s="80"/>
      <c r="GE233" s="80"/>
      <c r="GF233" s="80"/>
      <c r="GG233" s="80"/>
      <c r="GH233" s="80"/>
      <c r="GI233"/>
      <c r="GJ233"/>
      <c r="GK233"/>
      <c r="GL233"/>
      <c r="GM233"/>
      <c r="GN233"/>
      <c r="GO233"/>
      <c r="GP233" s="73">
        <f t="shared" si="308"/>
        <v>5.125</v>
      </c>
      <c r="GQ233" s="128">
        <v>6.83</v>
      </c>
      <c r="GR233" s="129">
        <v>18</v>
      </c>
      <c r="GS233" s="73">
        <v>18</v>
      </c>
      <c r="GT233" s="73">
        <f t="shared" ref="GT233:GT270" si="383">GS233/12</f>
        <v>1.5</v>
      </c>
      <c r="GU233" s="130">
        <f t="shared" si="309"/>
        <v>5.125</v>
      </c>
      <c r="GW233" s="75">
        <v>2</v>
      </c>
      <c r="GX233" s="76"/>
      <c r="GY233" s="75">
        <v>18</v>
      </c>
      <c r="GZ233" s="77">
        <f>(GY233*1.2)*(Prices!$B$5/32)</f>
        <v>26.999999999999996</v>
      </c>
      <c r="HA233" s="82">
        <f>(GY233*1.3)*(Prices!$C$4/32)</f>
        <v>46.800000000000004</v>
      </c>
      <c r="HB233" s="82">
        <f>(GV233*Prices!$B$2)+(GW233*Prices!$B$3)</f>
        <v>8.1</v>
      </c>
      <c r="HC233" s="79">
        <f>GU233*Prices!$B$9</f>
        <v>30.75</v>
      </c>
      <c r="HD233" s="80">
        <f t="shared" ref="HD233:HD315" si="384">HC233+HB233+HA233+GZ233+GX233</f>
        <v>112.65</v>
      </c>
      <c r="HE233" s="80">
        <f>GU233*Prices!$B$10</f>
        <v>46.125</v>
      </c>
      <c r="HF233" s="80">
        <f t="shared" ref="HF233:HF315" si="385">HE233+HB233+HA233+GZ233+GX233</f>
        <v>128.02500000000001</v>
      </c>
      <c r="HG233" s="80">
        <f>GU233*Prices!$B$11</f>
        <v>51.25</v>
      </c>
      <c r="HH233" s="80">
        <f t="shared" ref="HH233:HH315" si="386">HG233+HB233+HA233+GZ233+GX233</f>
        <v>133.15</v>
      </c>
      <c r="HI233" s="80">
        <f>GU233*Prices!$B$12</f>
        <v>61.5</v>
      </c>
      <c r="HJ233" s="80">
        <f t="shared" ref="HJ233:HJ315" si="387">HI233+HB233+HA233+GZ233+GX233</f>
        <v>143.4</v>
      </c>
      <c r="HK233" s="80">
        <f>GU233*Prices!$B$13</f>
        <v>66.625</v>
      </c>
      <c r="HL233" s="80">
        <f t="shared" ref="HL233:HL315" si="388">HK233+HB233+HA233+GZ233+GX233</f>
        <v>148.52500000000001</v>
      </c>
      <c r="HM233" s="80">
        <f>GU233*Prices!$B$14</f>
        <v>79.4375</v>
      </c>
      <c r="HN233" s="80">
        <f t="shared" ref="HN233:HN315" si="389">HM233+HB233+HA233+GZ233+GX233</f>
        <v>161.33750000000001</v>
      </c>
      <c r="HO233" s="80">
        <f>GU233*Prices!$B$15</f>
        <v>89.6875</v>
      </c>
      <c r="HP233" s="80">
        <f t="shared" ref="HP233:HP315" si="390">HO233+HB233+HA233+GZ233+GX233</f>
        <v>171.58750000000001</v>
      </c>
      <c r="HQ233" s="80">
        <f>GU233*Prices!$B$16</f>
        <v>125.5625</v>
      </c>
      <c r="HR233" s="80">
        <f t="shared" ref="HR233:HR315" si="391">HQ233+HB233+HA233+GZ233+GX233</f>
        <v>207.46250000000001</v>
      </c>
      <c r="HS233" s="80">
        <f>GU233*Prices!$B$17</f>
        <v>0</v>
      </c>
      <c r="HT233" s="80"/>
      <c r="HU233" s="80"/>
      <c r="HV233" s="80"/>
      <c r="HW233" s="80"/>
      <c r="HX233" s="80"/>
      <c r="HY233" s="80"/>
      <c r="HZ233" s="80"/>
      <c r="IA233" s="80"/>
      <c r="IB233" s="80"/>
      <c r="IC233" s="80"/>
      <c r="ID233" s="80"/>
      <c r="IE233" s="80"/>
      <c r="IF233" s="80"/>
      <c r="IG233" s="80"/>
      <c r="IH233" s="80"/>
      <c r="II233"/>
      <c r="IJ233"/>
      <c r="IK233"/>
      <c r="IL233"/>
      <c r="IM233"/>
      <c r="IN233"/>
      <c r="IO233"/>
      <c r="IP233"/>
      <c r="IQ233" s="73">
        <f t="shared" si="310"/>
        <v>5.125</v>
      </c>
      <c r="IR233" s="128">
        <v>6.83</v>
      </c>
      <c r="IS233" s="129">
        <v>18</v>
      </c>
      <c r="IT233" s="73">
        <v>18</v>
      </c>
      <c r="IU233" s="73">
        <f t="shared" ref="IU233:IU270" si="392">IT233/12</f>
        <v>1.5</v>
      </c>
      <c r="IV233" s="130">
        <f t="shared" si="311"/>
        <v>5.125</v>
      </c>
      <c r="IX233" s="75">
        <v>2</v>
      </c>
      <c r="IY233" s="76"/>
      <c r="IZ233" s="75">
        <v>18</v>
      </c>
      <c r="JA233" s="77">
        <f>(IZ233*1.2)*(Prices!$B$5/32)</f>
        <v>26.999999999999996</v>
      </c>
      <c r="JB233" s="82">
        <f>(IZ233*1.3)*(Prices!$B$4/32)</f>
        <v>58.500000000000007</v>
      </c>
      <c r="JC233" s="82">
        <f>(IW233*Prices!$B$2)+(IX233*Prices!$B$3)</f>
        <v>8.1</v>
      </c>
      <c r="JD233" s="79">
        <f>IV233*Prices!$B$9</f>
        <v>30.75</v>
      </c>
      <c r="JE233" s="80">
        <f t="shared" ref="JE233:JE315" si="393">JD233+JC233+JB233+JA233+IY233</f>
        <v>124.35000000000001</v>
      </c>
      <c r="JF233" s="80">
        <f>IV233*Prices!$B$10</f>
        <v>46.125</v>
      </c>
      <c r="JG233" s="80">
        <f t="shared" ref="JG233:JG315" si="394">JF233+JC233+JB233+JA233+IY233</f>
        <v>139.72499999999999</v>
      </c>
      <c r="JH233" s="80">
        <f>IV233*Prices!$B$11</f>
        <v>51.25</v>
      </c>
      <c r="JI233" s="80">
        <f t="shared" ref="JI233:JI315" si="395">JH233+JC233+JB233+JA233+IY233</f>
        <v>144.85</v>
      </c>
      <c r="JJ233" s="80">
        <f>IV233*Prices!$B$12</f>
        <v>61.5</v>
      </c>
      <c r="JK233" s="80">
        <f t="shared" ref="JK233:JK315" si="396">JJ233+JC233+JB233+JA233+IY233</f>
        <v>155.1</v>
      </c>
      <c r="JL233" s="80">
        <f>IV233*Prices!$B$13</f>
        <v>66.625</v>
      </c>
      <c r="JM233" s="80">
        <f t="shared" ref="JM233:JM315" si="397">JL233+JC233+JB233+JA233+IY233</f>
        <v>160.22499999999999</v>
      </c>
      <c r="JN233" s="80">
        <f>IV233*Prices!$B$14</f>
        <v>79.4375</v>
      </c>
      <c r="JO233" s="80">
        <f t="shared" ref="JO233:JO315" si="398">JN233+JC233+JB233+JA233+IY233</f>
        <v>173.03749999999999</v>
      </c>
      <c r="JP233" s="80">
        <f>IV233*Prices!$B$15</f>
        <v>89.6875</v>
      </c>
      <c r="JQ233" s="80">
        <f t="shared" ref="JQ233:JQ315" si="399">JP233+JC233+JB233+JA233+IY233</f>
        <v>183.28749999999999</v>
      </c>
      <c r="JR233" s="80">
        <f>IV233*Prices!$B$16</f>
        <v>125.5625</v>
      </c>
      <c r="JS233" s="80">
        <f t="shared" ref="JS233:JS315" si="400">JR233+JC233+JB233+JA233+IY233</f>
        <v>219.16249999999999</v>
      </c>
      <c r="JT233" s="80">
        <f>IV233*Prices!$B$17</f>
        <v>0</v>
      </c>
      <c r="JU233" s="80"/>
      <c r="JV233" s="80"/>
      <c r="JW233" s="80"/>
      <c r="JX233" s="80"/>
      <c r="JY233" s="80"/>
      <c r="JZ233" s="80"/>
      <c r="KA233" s="80"/>
      <c r="KB233" s="80"/>
      <c r="KC233" s="80"/>
      <c r="KD233" s="80"/>
      <c r="KE233" s="80"/>
      <c r="KF233" s="80"/>
      <c r="KG233" s="80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 s="197">
        <v>0</v>
      </c>
      <c r="LB233" s="200">
        <v>0</v>
      </c>
      <c r="LC233" s="82">
        <f>(44+(cabinets_db!IR233*2-2))*0.58</f>
        <v>32.282799999999995</v>
      </c>
      <c r="LD233" s="82">
        <f>(44+(cabinets_db!IR233*2-2))*0.77</f>
        <v>42.858199999999997</v>
      </c>
      <c r="LE233" s="82">
        <f>3*(cabinets_db!IR233*22/144)</f>
        <v>3.1304166666666662</v>
      </c>
      <c r="LF233" s="82">
        <f t="shared" ref="LF233:LF315" si="401">LC233-LE233</f>
        <v>29.152383333333329</v>
      </c>
      <c r="LG233" s="80">
        <f t="shared" ref="LG233:LG315" si="402">LD233-LE233</f>
        <v>39.727783333333328</v>
      </c>
      <c r="LH233" s="234">
        <f t="shared" ref="LH233:LH315" si="403">(LF233*LA233)+(LG233*LB233)</f>
        <v>0</v>
      </c>
      <c r="LI233" s="73">
        <f>cabinets_db!LL233*41/144</f>
        <v>5.125</v>
      </c>
      <c r="LJ233" s="128">
        <v>6.83</v>
      </c>
      <c r="LK233" s="129">
        <v>18</v>
      </c>
      <c r="LL233" s="73">
        <v>18</v>
      </c>
      <c r="LM233" s="73">
        <f t="shared" ref="LM233:LM270" si="404">LL233/12</f>
        <v>1.5</v>
      </c>
      <c r="LN233" s="130">
        <f t="shared" si="312"/>
        <v>5.125</v>
      </c>
      <c r="LP233" s="75">
        <v>2</v>
      </c>
      <c r="LQ233" s="76"/>
      <c r="LR233" s="75">
        <v>18</v>
      </c>
      <c r="LS233" s="77">
        <f>(LR233*1.2)*(Prices!$B$5/32)</f>
        <v>26.999999999999996</v>
      </c>
      <c r="LT233" s="82">
        <f>(LR233*1.3)*(Prices!$C$4/32)</f>
        <v>46.800000000000004</v>
      </c>
      <c r="LU233" s="82">
        <f>(LO233*Prices!$B$2)+(LP233*Prices!$B$3)</f>
        <v>8.1</v>
      </c>
      <c r="LV233" s="79">
        <f>LN233*Prices!$B$9</f>
        <v>30.75</v>
      </c>
      <c r="LW233" s="80">
        <f t="shared" ref="LW233:LW315" si="405">LV233+LU233+LT233+LS233+LQ233</f>
        <v>112.65</v>
      </c>
      <c r="LX233" s="80">
        <f>LN233*Prices!$B$10</f>
        <v>46.125</v>
      </c>
      <c r="LY233" s="80">
        <f t="shared" ref="LY233:LY315" si="406">LX233+LU233+LT233+LS233+LQ233</f>
        <v>128.02500000000001</v>
      </c>
      <c r="LZ233" s="80">
        <f>LN233*Prices!$B$11</f>
        <v>51.25</v>
      </c>
      <c r="MA233" s="80">
        <f t="shared" ref="MA233:MA315" si="407">LZ233+LU233+LT233+LS233+LQ233</f>
        <v>133.15</v>
      </c>
      <c r="MB233" s="80">
        <f>LN233*Prices!$B$12</f>
        <v>61.5</v>
      </c>
      <c r="MC233" s="80">
        <f t="shared" ref="MC233:MC315" si="408">MB233+LU233+LT233+LS233+LQ233</f>
        <v>143.4</v>
      </c>
      <c r="MD233" s="80">
        <f>LN233*Prices!$B$13</f>
        <v>66.625</v>
      </c>
      <c r="ME233" s="80">
        <f t="shared" ref="ME233:ME315" si="409">MD233+LU233+LT233+LS233+LQ233</f>
        <v>148.52500000000001</v>
      </c>
      <c r="MF233" s="80">
        <f>LN233*Prices!$B$14</f>
        <v>79.4375</v>
      </c>
      <c r="MG233" s="80">
        <f t="shared" ref="MG233:MG315" si="410">MF233+LU233+LT233+LS233+LQ233</f>
        <v>161.33750000000001</v>
      </c>
      <c r="MH233" s="80">
        <f>LN233*Prices!$B$15</f>
        <v>89.6875</v>
      </c>
      <c r="MI233" s="80">
        <f t="shared" ref="MI233:MI315" si="411">MH233+LU233+LT233+LS233+LQ233</f>
        <v>171.58750000000001</v>
      </c>
      <c r="MJ233" s="80">
        <f>LN233*Prices!$B$16</f>
        <v>125.5625</v>
      </c>
      <c r="MK233" s="80">
        <f t="shared" ref="MK233:MK315" si="412">MJ233+LU233+LT233+LS233+LQ233</f>
        <v>207.46250000000001</v>
      </c>
      <c r="ML233" s="80">
        <f>LN233*Prices!$B$17</f>
        <v>0</v>
      </c>
      <c r="MM233" s="80"/>
      <c r="MN233" s="80"/>
      <c r="MO233" s="80"/>
      <c r="MP233" s="80"/>
      <c r="MQ233" s="80"/>
      <c r="MR233" s="80"/>
      <c r="MS233" s="80"/>
      <c r="MT233" s="80"/>
      <c r="MU233" s="80"/>
      <c r="MV233" s="80"/>
      <c r="MW233" s="80"/>
      <c r="MX233" s="80"/>
      <c r="MY233" s="80"/>
      <c r="MZ233" s="80"/>
      <c r="NA233" s="80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</row>
    <row r="234" spans="1:449" ht="18" customHeight="1" x14ac:dyDescent="0.25">
      <c r="A234" s="131" t="s">
        <v>346</v>
      </c>
      <c r="B234" s="132" t="s">
        <v>268</v>
      </c>
      <c r="C234" s="133" t="str">
        <f t="shared" ref="C234:C316" si="413">CONCATENATE(B234,": ",D234," (",E234,")")</f>
        <v>Wall &amp; Tall Cab: 1 Door - 41"H  (Doors 42 1/2") (19" to 21")</v>
      </c>
      <c r="D234" s="70" t="s">
        <v>343</v>
      </c>
      <c r="E234" s="134" t="s">
        <v>101</v>
      </c>
      <c r="F234" s="322" t="s">
        <v>346</v>
      </c>
      <c r="G234" s="320">
        <f>ROUND(cabinets_db!FD234/Prices!$B$27,0)</f>
        <v>331</v>
      </c>
      <c r="H234" s="136">
        <f t="shared" ref="H234:H316" si="414">G234</f>
        <v>331</v>
      </c>
      <c r="I234" s="135">
        <f>ROUND(cabinets_db!FF234/Prices!$B$27,0)</f>
        <v>374</v>
      </c>
      <c r="J234" s="136">
        <f t="shared" si="313"/>
        <v>374</v>
      </c>
      <c r="K234" s="135">
        <f>ROUND(cabinets_db!FH234/Prices!$B$27,0)</f>
        <v>388</v>
      </c>
      <c r="L234" s="136">
        <f t="shared" si="314"/>
        <v>388</v>
      </c>
      <c r="M234" s="135">
        <f>ROUND(cabinets_db!FJ234/Prices!$B$27,0)</f>
        <v>416</v>
      </c>
      <c r="N234" s="136">
        <f t="shared" si="315"/>
        <v>416</v>
      </c>
      <c r="O234" s="135">
        <f>ROUND(cabinets_db!FL234/Prices!$B$27,0)</f>
        <v>431</v>
      </c>
      <c r="P234" s="136">
        <f t="shared" si="316"/>
        <v>431</v>
      </c>
      <c r="Q234" s="135">
        <f>ROUND(cabinets_db!FN234/Prices!$B$27,0)</f>
        <v>466</v>
      </c>
      <c r="R234" s="136">
        <f t="shared" si="317"/>
        <v>466</v>
      </c>
      <c r="S234" s="135">
        <f>ROUND(cabinets_db!FP234/Prices!$B$27,0)</f>
        <v>495</v>
      </c>
      <c r="T234" s="136">
        <f t="shared" si="318"/>
        <v>495</v>
      </c>
      <c r="U234" s="135">
        <f>ROUND(cabinets_db!FR234/Prices!$B$27,0)</f>
        <v>594</v>
      </c>
      <c r="V234" s="136">
        <f t="shared" si="319"/>
        <v>594</v>
      </c>
      <c r="W234" s="137"/>
      <c r="X234" s="137"/>
      <c r="Y234" s="137"/>
      <c r="Z234" s="137"/>
      <c r="AA234" s="137"/>
      <c r="AB234" s="136">
        <f>ROUND(cabinets_db!HD234/Prices!$B$27,0)</f>
        <v>300</v>
      </c>
      <c r="AC234" s="136">
        <f t="shared" si="320"/>
        <v>300</v>
      </c>
      <c r="AD234" s="136">
        <f>ROUND(cabinets_db!HF234/Prices!$B$27,0)</f>
        <v>343</v>
      </c>
      <c r="AE234" s="136">
        <f t="shared" si="321"/>
        <v>343</v>
      </c>
      <c r="AF234" s="136">
        <f>ROUND(cabinets_db!HH234/Prices!$B$27,0)</f>
        <v>357</v>
      </c>
      <c r="AG234" s="136">
        <f t="shared" si="322"/>
        <v>357</v>
      </c>
      <c r="AH234" s="136">
        <f>ROUND(cabinets_db!HJ234/Prices!$B$27,0)</f>
        <v>385</v>
      </c>
      <c r="AI234" s="136">
        <f t="shared" si="323"/>
        <v>385</v>
      </c>
      <c r="AJ234" s="136">
        <f>ROUND(cabinets_db!HL234/Prices!$B$27,0)</f>
        <v>400</v>
      </c>
      <c r="AK234" s="136">
        <f t="shared" si="324"/>
        <v>400</v>
      </c>
      <c r="AL234" s="136">
        <f>ROUND(cabinets_db!HN234/Prices!$B$27,0)</f>
        <v>435</v>
      </c>
      <c r="AM234" s="136">
        <f t="shared" si="325"/>
        <v>435</v>
      </c>
      <c r="AN234" s="136">
        <f>ROUND(cabinets_db!HP234/Prices!$B$27,0)</f>
        <v>464</v>
      </c>
      <c r="AO234" s="136">
        <f t="shared" si="326"/>
        <v>464</v>
      </c>
      <c r="AP234" s="136">
        <f>ROUND(cabinets_db!HR234/Prices!$B$27,0)</f>
        <v>563</v>
      </c>
      <c r="AQ234" s="138">
        <f t="shared" si="327"/>
        <v>563</v>
      </c>
      <c r="AW234" s="136">
        <f t="shared" si="328"/>
        <v>300</v>
      </c>
      <c r="AX234" s="136">
        <f t="shared" si="329"/>
        <v>300</v>
      </c>
      <c r="AY234" s="136">
        <f t="shared" si="330"/>
        <v>343</v>
      </c>
      <c r="AZ234" s="136">
        <f t="shared" si="331"/>
        <v>343</v>
      </c>
      <c r="BA234" s="136">
        <f t="shared" si="332"/>
        <v>357</v>
      </c>
      <c r="BB234" s="136">
        <f t="shared" si="333"/>
        <v>357</v>
      </c>
      <c r="BC234" s="136">
        <f t="shared" si="334"/>
        <v>385</v>
      </c>
      <c r="BD234" s="136">
        <f t="shared" si="335"/>
        <v>385</v>
      </c>
      <c r="BE234" s="136">
        <f t="shared" si="336"/>
        <v>400</v>
      </c>
      <c r="BF234" s="136">
        <f t="shared" si="337"/>
        <v>400</v>
      </c>
      <c r="BG234" s="136">
        <f t="shared" si="338"/>
        <v>435</v>
      </c>
      <c r="BH234" s="136">
        <f t="shared" si="339"/>
        <v>435</v>
      </c>
      <c r="BI234" s="136">
        <f t="shared" si="340"/>
        <v>464</v>
      </c>
      <c r="BJ234" s="136">
        <f t="shared" si="341"/>
        <v>464</v>
      </c>
      <c r="BK234" s="136">
        <f t="shared" si="342"/>
        <v>563</v>
      </c>
      <c r="BL234" s="138">
        <f t="shared" si="343"/>
        <v>563</v>
      </c>
      <c r="BU234" s="135">
        <f>ROUND(cabinets_db!JE234/Prices!$B$27,0)</f>
        <v>331</v>
      </c>
      <c r="BV234" s="136">
        <f t="shared" ref="BV234:BV316" si="415">BU234</f>
        <v>331</v>
      </c>
      <c r="BW234" s="135">
        <f>ROUND(cabinets_db!JG234/Prices!$B$27,0)</f>
        <v>374</v>
      </c>
      <c r="BX234" s="136">
        <f t="shared" si="344"/>
        <v>374</v>
      </c>
      <c r="BY234" s="135">
        <f>ROUND(cabinets_db!JI234/Prices!$B$27,0)</f>
        <v>388</v>
      </c>
      <c r="BZ234" s="136">
        <f t="shared" si="345"/>
        <v>388</v>
      </c>
      <c r="CA234" s="135">
        <f>ROUND(cabinets_db!JK234/Prices!$B$27,0)</f>
        <v>416</v>
      </c>
      <c r="CB234" s="136">
        <f t="shared" si="346"/>
        <v>416</v>
      </c>
      <c r="CC234" s="135">
        <f>ROUND(cabinets_db!JM234/Prices!$B$27,0)</f>
        <v>431</v>
      </c>
      <c r="CD234" s="136">
        <f t="shared" si="347"/>
        <v>431</v>
      </c>
      <c r="CE234" s="135">
        <f>ROUND(cabinets_db!JO234/Prices!$B$27,0)</f>
        <v>466</v>
      </c>
      <c r="CF234" s="136">
        <f t="shared" si="348"/>
        <v>466</v>
      </c>
      <c r="CG234" s="135">
        <f>ROUND(cabinets_db!JQ234/Prices!$B$27,0)</f>
        <v>495</v>
      </c>
      <c r="CH234" s="136">
        <f t="shared" si="349"/>
        <v>495</v>
      </c>
      <c r="CI234" s="135">
        <f>ROUND(cabinets_db!JS234/Prices!$B$27,0)</f>
        <v>594</v>
      </c>
      <c r="CJ234" s="136">
        <f t="shared" si="350"/>
        <v>594</v>
      </c>
      <c r="CK234" s="137"/>
      <c r="CL234" s="137"/>
      <c r="CM234" s="137"/>
      <c r="CN234" s="137"/>
      <c r="CO234" s="137"/>
      <c r="CP234" s="136">
        <f>ROUND(cabinets_db!LW234/Prices!$B$27,0)</f>
        <v>300</v>
      </c>
      <c r="CQ234" s="136">
        <f t="shared" ref="CQ234:CQ316" si="416">CP234</f>
        <v>300</v>
      </c>
      <c r="CR234" s="136">
        <f>ROUND(cabinets_db!LY234/Prices!$B$27,0)</f>
        <v>343</v>
      </c>
      <c r="CS234" s="136">
        <f t="shared" si="351"/>
        <v>343</v>
      </c>
      <c r="CT234" s="136">
        <f>ROUND(cabinets_db!MA234/Prices!$B$27,0)</f>
        <v>357</v>
      </c>
      <c r="CU234" s="136">
        <f t="shared" si="352"/>
        <v>357</v>
      </c>
      <c r="CV234" s="136">
        <f>ROUND(cabinets_db!MC234/Prices!$B$27,0)</f>
        <v>385</v>
      </c>
      <c r="CW234" s="136">
        <f t="shared" si="353"/>
        <v>385</v>
      </c>
      <c r="CX234" s="136">
        <f>ROUND(cabinets_db!ME234/Prices!$B$27,0)</f>
        <v>400</v>
      </c>
      <c r="CY234" s="136">
        <f t="shared" si="354"/>
        <v>400</v>
      </c>
      <c r="CZ234" s="136">
        <f>ROUND(cabinets_db!MG234/Prices!$B$27,0)</f>
        <v>435</v>
      </c>
      <c r="DA234" s="136">
        <f t="shared" si="355"/>
        <v>435</v>
      </c>
      <c r="DB234" s="136">
        <f>ROUND(cabinets_db!MI234/Prices!$B$27,0)</f>
        <v>464</v>
      </c>
      <c r="DC234" s="136">
        <f t="shared" si="356"/>
        <v>464</v>
      </c>
      <c r="DD234" s="136">
        <f>ROUND(cabinets_db!MK234/Prices!$B$27,0)</f>
        <v>563</v>
      </c>
      <c r="DE234" s="138">
        <f t="shared" si="357"/>
        <v>563</v>
      </c>
      <c r="DK234" s="136">
        <f t="shared" si="358"/>
        <v>300</v>
      </c>
      <c r="DL234" s="136">
        <f t="shared" si="359"/>
        <v>300</v>
      </c>
      <c r="DM234" s="136">
        <f t="shared" si="360"/>
        <v>343</v>
      </c>
      <c r="DN234" s="136">
        <f t="shared" si="361"/>
        <v>343</v>
      </c>
      <c r="DO234" s="136">
        <f t="shared" si="362"/>
        <v>357</v>
      </c>
      <c r="DP234" s="136">
        <f t="shared" si="363"/>
        <v>357</v>
      </c>
      <c r="DQ234" s="136">
        <f t="shared" si="364"/>
        <v>385</v>
      </c>
      <c r="DR234" s="136">
        <f t="shared" si="365"/>
        <v>385</v>
      </c>
      <c r="DS234" s="136">
        <f t="shared" si="366"/>
        <v>400</v>
      </c>
      <c r="DT234" s="136">
        <f t="shared" si="367"/>
        <v>400</v>
      </c>
      <c r="DU234" s="136">
        <f t="shared" si="368"/>
        <v>435</v>
      </c>
      <c r="DV234" s="136">
        <f t="shared" si="369"/>
        <v>435</v>
      </c>
      <c r="DW234" s="136">
        <f t="shared" si="370"/>
        <v>464</v>
      </c>
      <c r="DX234" s="136">
        <f t="shared" si="371"/>
        <v>464</v>
      </c>
      <c r="DY234" s="136">
        <f t="shared" si="372"/>
        <v>563</v>
      </c>
      <c r="DZ234" s="138">
        <f t="shared" si="373"/>
        <v>563</v>
      </c>
      <c r="EP234" s="73">
        <f t="shared" si="306"/>
        <v>5.979166666666667</v>
      </c>
      <c r="EQ234" s="128">
        <v>6.83</v>
      </c>
      <c r="ER234" s="129">
        <v>20</v>
      </c>
      <c r="ES234" s="73">
        <v>21</v>
      </c>
      <c r="ET234" s="73">
        <f t="shared" si="374"/>
        <v>1.75</v>
      </c>
      <c r="EU234" s="130">
        <f t="shared" si="307"/>
        <v>5.979166666666667</v>
      </c>
      <c r="EV234" s="55"/>
      <c r="EW234" s="75">
        <v>2</v>
      </c>
      <c r="EY234" s="75">
        <v>20</v>
      </c>
      <c r="EZ234" s="77">
        <f>(EY234*1.2)*(Prices!$B$5/32)</f>
        <v>30</v>
      </c>
      <c r="FA234" s="82">
        <f>(EY234*1.3)*(Prices!$B$4/32)</f>
        <v>65</v>
      </c>
      <c r="FB234" s="82">
        <f>(EV234*Prices!$B$2)+(EW234*Prices!$B$3)</f>
        <v>8.1</v>
      </c>
      <c r="FC234" s="79">
        <f>EU234*Prices!$B$9</f>
        <v>35.875</v>
      </c>
      <c r="FD234" s="80">
        <f t="shared" si="375"/>
        <v>138.97499999999999</v>
      </c>
      <c r="FE234" s="80">
        <f>EU234*Prices!$B$10</f>
        <v>53.8125</v>
      </c>
      <c r="FF234" s="80">
        <f t="shared" si="376"/>
        <v>156.91249999999999</v>
      </c>
      <c r="FG234" s="80">
        <f>EU234*Prices!$B$11</f>
        <v>59.791666666666671</v>
      </c>
      <c r="FH234" s="80">
        <f t="shared" si="377"/>
        <v>162.89166666666665</v>
      </c>
      <c r="FI234" s="80">
        <f>EU234*Prices!$B$12</f>
        <v>71.75</v>
      </c>
      <c r="FJ234" s="80">
        <f t="shared" si="378"/>
        <v>174.85</v>
      </c>
      <c r="FK234" s="80">
        <f>EU234*Prices!$B$13</f>
        <v>77.729166666666671</v>
      </c>
      <c r="FL234" s="80">
        <f t="shared" si="379"/>
        <v>180.82916666666665</v>
      </c>
      <c r="FM234" s="80">
        <f>EU234*Prices!$B$14</f>
        <v>92.677083333333343</v>
      </c>
      <c r="FN234" s="80">
        <f t="shared" si="380"/>
        <v>195.77708333333334</v>
      </c>
      <c r="FO234" s="80">
        <f>EU234*Prices!$B$15</f>
        <v>104.63541666666667</v>
      </c>
      <c r="FP234" s="80">
        <f t="shared" si="381"/>
        <v>207.73541666666665</v>
      </c>
      <c r="FQ234" s="80">
        <f>EU234*Prices!$B$16</f>
        <v>146.48958333333334</v>
      </c>
      <c r="FR234" s="80">
        <f t="shared" si="382"/>
        <v>249.58958333333334</v>
      </c>
      <c r="FS234" s="80">
        <f>EU234*Prices!$B$17</f>
        <v>0</v>
      </c>
      <c r="FT234" s="80"/>
      <c r="FU234" s="80"/>
      <c r="FV234" s="80"/>
      <c r="FW234" s="80"/>
      <c r="FX234" s="80"/>
      <c r="FY234" s="80"/>
      <c r="FZ234" s="80"/>
      <c r="GA234" s="80"/>
      <c r="GB234" s="80"/>
      <c r="GC234" s="80"/>
      <c r="GD234" s="80"/>
      <c r="GE234" s="80"/>
      <c r="GF234" s="80"/>
      <c r="GG234" s="80"/>
      <c r="GH234" s="80"/>
      <c r="GI234"/>
      <c r="GJ234"/>
      <c r="GK234"/>
      <c r="GL234"/>
      <c r="GM234"/>
      <c r="GN234"/>
      <c r="GO234"/>
      <c r="GP234" s="73">
        <f t="shared" si="308"/>
        <v>5.979166666666667</v>
      </c>
      <c r="GQ234" s="128">
        <v>6.83</v>
      </c>
      <c r="GR234" s="129">
        <v>20</v>
      </c>
      <c r="GS234" s="73">
        <v>21</v>
      </c>
      <c r="GT234" s="73">
        <f t="shared" si="383"/>
        <v>1.75</v>
      </c>
      <c r="GU234" s="130">
        <f t="shared" si="309"/>
        <v>5.979166666666667</v>
      </c>
      <c r="GW234" s="75">
        <v>2</v>
      </c>
      <c r="GX234" s="76"/>
      <c r="GY234" s="75">
        <v>20</v>
      </c>
      <c r="GZ234" s="77">
        <f>(GY234*1.2)*(Prices!$B$5/32)</f>
        <v>30</v>
      </c>
      <c r="HA234" s="82">
        <f>(GY234*1.3)*(Prices!$C$4/32)</f>
        <v>52</v>
      </c>
      <c r="HB234" s="82">
        <f>(GV234*Prices!$B$2)+(GW234*Prices!$B$3)</f>
        <v>8.1</v>
      </c>
      <c r="HC234" s="79">
        <f>GU234*Prices!$B$9</f>
        <v>35.875</v>
      </c>
      <c r="HD234" s="80">
        <f t="shared" si="384"/>
        <v>125.97499999999999</v>
      </c>
      <c r="HE234" s="80">
        <f>GU234*Prices!$B$10</f>
        <v>53.8125</v>
      </c>
      <c r="HF234" s="80">
        <f t="shared" si="385"/>
        <v>143.91249999999999</v>
      </c>
      <c r="HG234" s="80">
        <f>GU234*Prices!$B$11</f>
        <v>59.791666666666671</v>
      </c>
      <c r="HH234" s="80">
        <f t="shared" si="386"/>
        <v>149.89166666666665</v>
      </c>
      <c r="HI234" s="80">
        <f>GU234*Prices!$B$12</f>
        <v>71.75</v>
      </c>
      <c r="HJ234" s="80">
        <f t="shared" si="387"/>
        <v>161.85</v>
      </c>
      <c r="HK234" s="80">
        <f>GU234*Prices!$B$13</f>
        <v>77.729166666666671</v>
      </c>
      <c r="HL234" s="80">
        <f t="shared" si="388"/>
        <v>167.82916666666665</v>
      </c>
      <c r="HM234" s="80">
        <f>GU234*Prices!$B$14</f>
        <v>92.677083333333343</v>
      </c>
      <c r="HN234" s="80">
        <f t="shared" si="389"/>
        <v>182.77708333333334</v>
      </c>
      <c r="HO234" s="80">
        <f>GU234*Prices!$B$15</f>
        <v>104.63541666666667</v>
      </c>
      <c r="HP234" s="80">
        <f t="shared" si="390"/>
        <v>194.73541666666665</v>
      </c>
      <c r="HQ234" s="80">
        <f>GU234*Prices!$B$16</f>
        <v>146.48958333333334</v>
      </c>
      <c r="HR234" s="80">
        <f t="shared" si="391"/>
        <v>236.58958333333334</v>
      </c>
      <c r="HS234" s="80">
        <f>GU234*Prices!$B$17</f>
        <v>0</v>
      </c>
      <c r="HT234" s="80"/>
      <c r="HU234" s="80"/>
      <c r="HV234" s="80"/>
      <c r="HW234" s="80"/>
      <c r="HX234" s="80"/>
      <c r="HY234" s="80"/>
      <c r="HZ234" s="80"/>
      <c r="IA234" s="80"/>
      <c r="IB234" s="80"/>
      <c r="IC234" s="80"/>
      <c r="ID234" s="80"/>
      <c r="IE234" s="80"/>
      <c r="IF234" s="80"/>
      <c r="IG234" s="80"/>
      <c r="IH234" s="80"/>
      <c r="II234"/>
      <c r="IJ234"/>
      <c r="IK234"/>
      <c r="IL234"/>
      <c r="IM234"/>
      <c r="IN234"/>
      <c r="IO234"/>
      <c r="IP234"/>
      <c r="IQ234" s="73">
        <f t="shared" si="310"/>
        <v>5.979166666666667</v>
      </c>
      <c r="IR234" s="128">
        <v>6.83</v>
      </c>
      <c r="IS234" s="129">
        <v>20</v>
      </c>
      <c r="IT234" s="73">
        <v>21</v>
      </c>
      <c r="IU234" s="73">
        <f t="shared" si="392"/>
        <v>1.75</v>
      </c>
      <c r="IV234" s="130">
        <f t="shared" si="311"/>
        <v>5.979166666666667</v>
      </c>
      <c r="IX234" s="75">
        <v>2</v>
      </c>
      <c r="IY234" s="76"/>
      <c r="IZ234" s="75">
        <v>20</v>
      </c>
      <c r="JA234" s="77">
        <f>(IZ234*1.2)*(Prices!$B$5/32)</f>
        <v>30</v>
      </c>
      <c r="JB234" s="82">
        <f>(IZ234*1.3)*(Prices!$B$4/32)</f>
        <v>65</v>
      </c>
      <c r="JC234" s="82">
        <f>(IW234*Prices!$B$2)+(IX234*Prices!$B$3)</f>
        <v>8.1</v>
      </c>
      <c r="JD234" s="79">
        <f>IV234*Prices!$B$9</f>
        <v>35.875</v>
      </c>
      <c r="JE234" s="80">
        <f t="shared" si="393"/>
        <v>138.97499999999999</v>
      </c>
      <c r="JF234" s="80">
        <f>IV234*Prices!$B$10</f>
        <v>53.8125</v>
      </c>
      <c r="JG234" s="80">
        <f t="shared" si="394"/>
        <v>156.91249999999999</v>
      </c>
      <c r="JH234" s="80">
        <f>IV234*Prices!$B$11</f>
        <v>59.791666666666671</v>
      </c>
      <c r="JI234" s="80">
        <f t="shared" si="395"/>
        <v>162.89166666666665</v>
      </c>
      <c r="JJ234" s="80">
        <f>IV234*Prices!$B$12</f>
        <v>71.75</v>
      </c>
      <c r="JK234" s="80">
        <f t="shared" si="396"/>
        <v>174.85</v>
      </c>
      <c r="JL234" s="80">
        <f>IV234*Prices!$B$13</f>
        <v>77.729166666666671</v>
      </c>
      <c r="JM234" s="80">
        <f t="shared" si="397"/>
        <v>180.82916666666665</v>
      </c>
      <c r="JN234" s="80">
        <f>IV234*Prices!$B$14</f>
        <v>92.677083333333343</v>
      </c>
      <c r="JO234" s="80">
        <f t="shared" si="398"/>
        <v>195.77708333333334</v>
      </c>
      <c r="JP234" s="80">
        <f>IV234*Prices!$B$15</f>
        <v>104.63541666666667</v>
      </c>
      <c r="JQ234" s="80">
        <f t="shared" si="399"/>
        <v>207.73541666666665</v>
      </c>
      <c r="JR234" s="80">
        <f>IV234*Prices!$B$16</f>
        <v>146.48958333333334</v>
      </c>
      <c r="JS234" s="80">
        <f t="shared" si="400"/>
        <v>249.58958333333334</v>
      </c>
      <c r="JT234" s="80">
        <f>IV234*Prices!$B$17</f>
        <v>0</v>
      </c>
      <c r="JU234" s="80"/>
      <c r="JV234" s="80"/>
      <c r="JW234" s="80"/>
      <c r="JX234" s="80"/>
      <c r="JY234" s="80"/>
      <c r="JZ234" s="80"/>
      <c r="KA234" s="80"/>
      <c r="KB234" s="80"/>
      <c r="KC234" s="80"/>
      <c r="KD234" s="80"/>
      <c r="KE234" s="80"/>
      <c r="KF234" s="80"/>
      <c r="KG234" s="80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 s="197">
        <v>0</v>
      </c>
      <c r="LB234" s="200">
        <v>0</v>
      </c>
      <c r="LC234" s="82">
        <f>(44+(cabinets_db!IR234*2-2))*0.58</f>
        <v>32.282799999999995</v>
      </c>
      <c r="LD234" s="82">
        <f>(44+(cabinets_db!IR234*2-2))*0.77</f>
        <v>42.858199999999997</v>
      </c>
      <c r="LE234" s="82">
        <f>3*(cabinets_db!IR234*22/144)</f>
        <v>3.1304166666666662</v>
      </c>
      <c r="LF234" s="82">
        <f t="shared" si="401"/>
        <v>29.152383333333329</v>
      </c>
      <c r="LG234" s="80">
        <f t="shared" si="402"/>
        <v>39.727783333333328</v>
      </c>
      <c r="LH234" s="234">
        <f t="shared" si="403"/>
        <v>0</v>
      </c>
      <c r="LI234" s="73">
        <f>cabinets_db!LL234*41/144</f>
        <v>5.979166666666667</v>
      </c>
      <c r="LJ234" s="128">
        <v>6.83</v>
      </c>
      <c r="LK234" s="129">
        <v>20</v>
      </c>
      <c r="LL234" s="73">
        <v>21</v>
      </c>
      <c r="LM234" s="73">
        <f t="shared" si="404"/>
        <v>1.75</v>
      </c>
      <c r="LN234" s="130">
        <f t="shared" si="312"/>
        <v>5.979166666666667</v>
      </c>
      <c r="LP234" s="75">
        <v>2</v>
      </c>
      <c r="LQ234" s="76"/>
      <c r="LR234" s="75">
        <v>20</v>
      </c>
      <c r="LS234" s="77">
        <f>(LR234*1.2)*(Prices!$B$5/32)</f>
        <v>30</v>
      </c>
      <c r="LT234" s="82">
        <f>(LR234*1.3)*(Prices!$C$4/32)</f>
        <v>52</v>
      </c>
      <c r="LU234" s="82">
        <f>(LO234*Prices!$B$2)+(LP234*Prices!$B$3)</f>
        <v>8.1</v>
      </c>
      <c r="LV234" s="79">
        <f>LN234*Prices!$B$9</f>
        <v>35.875</v>
      </c>
      <c r="LW234" s="80">
        <f t="shared" si="405"/>
        <v>125.97499999999999</v>
      </c>
      <c r="LX234" s="80">
        <f>LN234*Prices!$B$10</f>
        <v>53.8125</v>
      </c>
      <c r="LY234" s="80">
        <f t="shared" si="406"/>
        <v>143.91249999999999</v>
      </c>
      <c r="LZ234" s="80">
        <f>LN234*Prices!$B$11</f>
        <v>59.791666666666671</v>
      </c>
      <c r="MA234" s="80">
        <f t="shared" si="407"/>
        <v>149.89166666666665</v>
      </c>
      <c r="MB234" s="80">
        <f>LN234*Prices!$B$12</f>
        <v>71.75</v>
      </c>
      <c r="MC234" s="80">
        <f t="shared" si="408"/>
        <v>161.85</v>
      </c>
      <c r="MD234" s="80">
        <f>LN234*Prices!$B$13</f>
        <v>77.729166666666671</v>
      </c>
      <c r="ME234" s="80">
        <f t="shared" si="409"/>
        <v>167.82916666666665</v>
      </c>
      <c r="MF234" s="80">
        <f>LN234*Prices!$B$14</f>
        <v>92.677083333333343</v>
      </c>
      <c r="MG234" s="80">
        <f t="shared" si="410"/>
        <v>182.77708333333334</v>
      </c>
      <c r="MH234" s="80">
        <f>LN234*Prices!$B$15</f>
        <v>104.63541666666667</v>
      </c>
      <c r="MI234" s="80">
        <f t="shared" si="411"/>
        <v>194.73541666666665</v>
      </c>
      <c r="MJ234" s="80">
        <f>LN234*Prices!$B$16</f>
        <v>146.48958333333334</v>
      </c>
      <c r="MK234" s="80">
        <f t="shared" si="412"/>
        <v>236.58958333333334</v>
      </c>
      <c r="ML234" s="80">
        <f>LN234*Prices!$B$17</f>
        <v>0</v>
      </c>
      <c r="MM234" s="80"/>
      <c r="MN234" s="80"/>
      <c r="MO234" s="80"/>
      <c r="MP234" s="80"/>
      <c r="MQ234" s="80"/>
      <c r="MR234" s="80"/>
      <c r="MS234" s="80"/>
      <c r="MT234" s="80"/>
      <c r="MU234" s="80"/>
      <c r="MV234" s="80"/>
      <c r="MW234" s="80"/>
      <c r="MX234" s="80"/>
      <c r="MY234" s="80"/>
      <c r="MZ234" s="80"/>
      <c r="NA234" s="80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</row>
    <row r="235" spans="1:449" ht="18" customHeight="1" thickBot="1" x14ac:dyDescent="0.3">
      <c r="A235" s="323" t="s">
        <v>347</v>
      </c>
      <c r="B235" s="324" t="s">
        <v>268</v>
      </c>
      <c r="C235" s="325" t="str">
        <f t="shared" si="413"/>
        <v>Wall &amp; Tall Cab: 1 Door - 41"H  (Doors 42 1/2") (22" to 24")</v>
      </c>
      <c r="D235" s="177" t="s">
        <v>343</v>
      </c>
      <c r="E235" s="326" t="s">
        <v>103</v>
      </c>
      <c r="F235" s="327" t="s">
        <v>347</v>
      </c>
      <c r="G235" s="320">
        <f>ROUND(cabinets_db!FD235/Prices!$B$27,0)</f>
        <v>366</v>
      </c>
      <c r="H235" s="136">
        <f t="shared" si="414"/>
        <v>366</v>
      </c>
      <c r="I235" s="135">
        <f>ROUND(cabinets_db!FF235/Prices!$B$27,0)</f>
        <v>415</v>
      </c>
      <c r="J235" s="136">
        <f t="shared" si="313"/>
        <v>415</v>
      </c>
      <c r="K235" s="135">
        <f>ROUND(cabinets_db!FH235/Prices!$B$27,0)</f>
        <v>431</v>
      </c>
      <c r="L235" s="136">
        <f t="shared" si="314"/>
        <v>431</v>
      </c>
      <c r="M235" s="135">
        <f>ROUND(cabinets_db!FJ235/Prices!$B$27,0)</f>
        <v>463</v>
      </c>
      <c r="N235" s="136">
        <f t="shared" si="315"/>
        <v>463</v>
      </c>
      <c r="O235" s="135">
        <f>ROUND(cabinets_db!FL235/Prices!$B$27,0)</f>
        <v>480</v>
      </c>
      <c r="P235" s="136">
        <f t="shared" si="316"/>
        <v>480</v>
      </c>
      <c r="Q235" s="135">
        <f>ROUND(cabinets_db!FN235/Prices!$B$27,0)</f>
        <v>520</v>
      </c>
      <c r="R235" s="136">
        <f t="shared" si="317"/>
        <v>520</v>
      </c>
      <c r="S235" s="135">
        <f>ROUND(cabinets_db!FP235/Prices!$B$27,0)</f>
        <v>553</v>
      </c>
      <c r="T235" s="136">
        <f t="shared" si="318"/>
        <v>553</v>
      </c>
      <c r="U235" s="135">
        <f>ROUND(cabinets_db!FR235/Prices!$B$27,0)</f>
        <v>667</v>
      </c>
      <c r="V235" s="136">
        <f t="shared" si="319"/>
        <v>667</v>
      </c>
      <c r="W235" s="137"/>
      <c r="X235" s="137"/>
      <c r="Y235" s="137"/>
      <c r="Z235" s="137"/>
      <c r="AA235" s="137"/>
      <c r="AB235" s="136">
        <f>ROUND(cabinets_db!HD235/Prices!$B$27,0)</f>
        <v>332</v>
      </c>
      <c r="AC235" s="136">
        <f t="shared" si="320"/>
        <v>332</v>
      </c>
      <c r="AD235" s="136">
        <f>ROUND(cabinets_db!HF235/Prices!$B$27,0)</f>
        <v>380</v>
      </c>
      <c r="AE235" s="136">
        <f t="shared" si="321"/>
        <v>380</v>
      </c>
      <c r="AF235" s="136">
        <f>ROUND(cabinets_db!HH235/Prices!$B$27,0)</f>
        <v>397</v>
      </c>
      <c r="AG235" s="136">
        <f t="shared" si="322"/>
        <v>397</v>
      </c>
      <c r="AH235" s="136">
        <f>ROUND(cabinets_db!HJ235/Prices!$B$27,0)</f>
        <v>429</v>
      </c>
      <c r="AI235" s="136">
        <f t="shared" si="323"/>
        <v>429</v>
      </c>
      <c r="AJ235" s="136">
        <f>ROUND(cabinets_db!HL235/Prices!$B$27,0)</f>
        <v>446</v>
      </c>
      <c r="AK235" s="136">
        <f t="shared" si="324"/>
        <v>446</v>
      </c>
      <c r="AL235" s="136">
        <f>ROUND(cabinets_db!HN235/Prices!$B$27,0)</f>
        <v>486</v>
      </c>
      <c r="AM235" s="136">
        <f t="shared" si="325"/>
        <v>486</v>
      </c>
      <c r="AN235" s="136">
        <f>ROUND(cabinets_db!HP235/Prices!$B$27,0)</f>
        <v>519</v>
      </c>
      <c r="AO235" s="136">
        <f t="shared" si="326"/>
        <v>519</v>
      </c>
      <c r="AP235" s="136">
        <f>ROUND(cabinets_db!HR235/Prices!$B$27,0)</f>
        <v>633</v>
      </c>
      <c r="AQ235" s="138">
        <f t="shared" si="327"/>
        <v>633</v>
      </c>
      <c r="AW235" s="136">
        <f t="shared" si="328"/>
        <v>332</v>
      </c>
      <c r="AX235" s="136">
        <f t="shared" si="329"/>
        <v>332</v>
      </c>
      <c r="AY235" s="136">
        <f t="shared" si="330"/>
        <v>380</v>
      </c>
      <c r="AZ235" s="136">
        <f t="shared" si="331"/>
        <v>380</v>
      </c>
      <c r="BA235" s="136">
        <f t="shared" si="332"/>
        <v>397</v>
      </c>
      <c r="BB235" s="136">
        <f t="shared" si="333"/>
        <v>397</v>
      </c>
      <c r="BC235" s="136">
        <f t="shared" si="334"/>
        <v>429</v>
      </c>
      <c r="BD235" s="136">
        <f t="shared" si="335"/>
        <v>429</v>
      </c>
      <c r="BE235" s="136">
        <f t="shared" si="336"/>
        <v>446</v>
      </c>
      <c r="BF235" s="136">
        <f t="shared" si="337"/>
        <v>446</v>
      </c>
      <c r="BG235" s="136">
        <f t="shared" si="338"/>
        <v>486</v>
      </c>
      <c r="BH235" s="136">
        <f t="shared" si="339"/>
        <v>486</v>
      </c>
      <c r="BI235" s="136">
        <f t="shared" si="340"/>
        <v>519</v>
      </c>
      <c r="BJ235" s="136">
        <f t="shared" si="341"/>
        <v>519</v>
      </c>
      <c r="BK235" s="136">
        <f t="shared" si="342"/>
        <v>633</v>
      </c>
      <c r="BL235" s="138">
        <f t="shared" si="343"/>
        <v>633</v>
      </c>
      <c r="BU235" s="135">
        <f>ROUND(cabinets_db!JE235/Prices!$B$27,0)</f>
        <v>366</v>
      </c>
      <c r="BV235" s="136">
        <f t="shared" si="415"/>
        <v>366</v>
      </c>
      <c r="BW235" s="135">
        <f>ROUND(cabinets_db!JG235/Prices!$B$27,0)</f>
        <v>415</v>
      </c>
      <c r="BX235" s="136">
        <f t="shared" si="344"/>
        <v>415</v>
      </c>
      <c r="BY235" s="135">
        <f>ROUND(cabinets_db!JI235/Prices!$B$27,0)</f>
        <v>431</v>
      </c>
      <c r="BZ235" s="136">
        <f t="shared" si="345"/>
        <v>431</v>
      </c>
      <c r="CA235" s="135">
        <f>ROUND(cabinets_db!JK235/Prices!$B$27,0)</f>
        <v>463</v>
      </c>
      <c r="CB235" s="136">
        <f t="shared" si="346"/>
        <v>463</v>
      </c>
      <c r="CC235" s="135">
        <f>ROUND(cabinets_db!JM235/Prices!$B$27,0)</f>
        <v>480</v>
      </c>
      <c r="CD235" s="136">
        <f t="shared" si="347"/>
        <v>480</v>
      </c>
      <c r="CE235" s="135">
        <f>ROUND(cabinets_db!JO235/Prices!$B$27,0)</f>
        <v>520</v>
      </c>
      <c r="CF235" s="136">
        <f t="shared" si="348"/>
        <v>520</v>
      </c>
      <c r="CG235" s="135">
        <f>ROUND(cabinets_db!JQ235/Prices!$B$27,0)</f>
        <v>553</v>
      </c>
      <c r="CH235" s="136">
        <f t="shared" si="349"/>
        <v>553</v>
      </c>
      <c r="CI235" s="135">
        <f>ROUND(cabinets_db!JS235/Prices!$B$27,0)</f>
        <v>667</v>
      </c>
      <c r="CJ235" s="136">
        <f t="shared" si="350"/>
        <v>667</v>
      </c>
      <c r="CK235" s="137"/>
      <c r="CL235" s="137"/>
      <c r="CM235" s="137"/>
      <c r="CN235" s="137"/>
      <c r="CO235" s="137"/>
      <c r="CP235" s="136">
        <f>ROUND(cabinets_db!LW235/Prices!$B$27,0)</f>
        <v>332</v>
      </c>
      <c r="CQ235" s="136">
        <f t="shared" si="416"/>
        <v>332</v>
      </c>
      <c r="CR235" s="136">
        <f>ROUND(cabinets_db!LY235/Prices!$B$27,0)</f>
        <v>380</v>
      </c>
      <c r="CS235" s="136">
        <f t="shared" si="351"/>
        <v>380</v>
      </c>
      <c r="CT235" s="136">
        <f>ROUND(cabinets_db!MA235/Prices!$B$27,0)</f>
        <v>397</v>
      </c>
      <c r="CU235" s="136">
        <f t="shared" si="352"/>
        <v>397</v>
      </c>
      <c r="CV235" s="136">
        <f>ROUND(cabinets_db!MC235/Prices!$B$27,0)</f>
        <v>429</v>
      </c>
      <c r="CW235" s="136">
        <f t="shared" si="353"/>
        <v>429</v>
      </c>
      <c r="CX235" s="136">
        <f>ROUND(cabinets_db!ME235/Prices!$B$27,0)</f>
        <v>446</v>
      </c>
      <c r="CY235" s="136">
        <f t="shared" si="354"/>
        <v>446</v>
      </c>
      <c r="CZ235" s="136">
        <f>ROUND(cabinets_db!MG235/Prices!$B$27,0)</f>
        <v>486</v>
      </c>
      <c r="DA235" s="136">
        <f t="shared" si="355"/>
        <v>486</v>
      </c>
      <c r="DB235" s="136">
        <f>ROUND(cabinets_db!MI235/Prices!$B$27,0)</f>
        <v>519</v>
      </c>
      <c r="DC235" s="136">
        <f t="shared" si="356"/>
        <v>519</v>
      </c>
      <c r="DD235" s="136">
        <f>ROUND(cabinets_db!MK235/Prices!$B$27,0)</f>
        <v>633</v>
      </c>
      <c r="DE235" s="138">
        <f t="shared" si="357"/>
        <v>633</v>
      </c>
      <c r="DK235" s="136">
        <f t="shared" si="358"/>
        <v>332</v>
      </c>
      <c r="DL235" s="136">
        <f t="shared" si="359"/>
        <v>332</v>
      </c>
      <c r="DM235" s="136">
        <f t="shared" si="360"/>
        <v>380</v>
      </c>
      <c r="DN235" s="136">
        <f t="shared" si="361"/>
        <v>380</v>
      </c>
      <c r="DO235" s="136">
        <f t="shared" si="362"/>
        <v>397</v>
      </c>
      <c r="DP235" s="136">
        <f t="shared" si="363"/>
        <v>397</v>
      </c>
      <c r="DQ235" s="136">
        <f t="shared" si="364"/>
        <v>429</v>
      </c>
      <c r="DR235" s="136">
        <f t="shared" si="365"/>
        <v>429</v>
      </c>
      <c r="DS235" s="136">
        <f t="shared" si="366"/>
        <v>446</v>
      </c>
      <c r="DT235" s="136">
        <f t="shared" si="367"/>
        <v>446</v>
      </c>
      <c r="DU235" s="136">
        <f t="shared" si="368"/>
        <v>486</v>
      </c>
      <c r="DV235" s="136">
        <f t="shared" si="369"/>
        <v>486</v>
      </c>
      <c r="DW235" s="136">
        <f t="shared" si="370"/>
        <v>519</v>
      </c>
      <c r="DX235" s="136">
        <f t="shared" si="371"/>
        <v>519</v>
      </c>
      <c r="DY235" s="136">
        <f t="shared" si="372"/>
        <v>633</v>
      </c>
      <c r="DZ235" s="138">
        <f t="shared" si="373"/>
        <v>633</v>
      </c>
      <c r="EP235" s="73">
        <f t="shared" si="306"/>
        <v>6.833333333333333</v>
      </c>
      <c r="EQ235" s="128">
        <v>6.83</v>
      </c>
      <c r="ER235" s="129">
        <v>22</v>
      </c>
      <c r="ES235" s="73">
        <v>24</v>
      </c>
      <c r="ET235" s="73">
        <f t="shared" si="374"/>
        <v>2</v>
      </c>
      <c r="EU235" s="130">
        <f t="shared" si="307"/>
        <v>6.833333333333333</v>
      </c>
      <c r="EV235" s="55"/>
      <c r="EW235" s="75">
        <v>2</v>
      </c>
      <c r="EY235" s="75">
        <v>22</v>
      </c>
      <c r="EZ235" s="77">
        <f>(EY235*1.2)*(Prices!$B$5/32)</f>
        <v>33</v>
      </c>
      <c r="FA235" s="82">
        <f>(EY235*1.3)*(Prices!$B$4/32)</f>
        <v>71.5</v>
      </c>
      <c r="FB235" s="82">
        <f>(EV235*Prices!$B$2)+(EW235*Prices!$B$3)</f>
        <v>8.1</v>
      </c>
      <c r="FC235" s="79">
        <f>EU235*Prices!$B$9</f>
        <v>41</v>
      </c>
      <c r="FD235" s="80">
        <f t="shared" si="375"/>
        <v>153.6</v>
      </c>
      <c r="FE235" s="80">
        <f>EU235*Prices!$B$10</f>
        <v>61.5</v>
      </c>
      <c r="FF235" s="80">
        <f t="shared" si="376"/>
        <v>174.1</v>
      </c>
      <c r="FG235" s="80">
        <f>EU235*Prices!$B$11</f>
        <v>68.333333333333329</v>
      </c>
      <c r="FH235" s="80">
        <f t="shared" si="377"/>
        <v>180.93333333333334</v>
      </c>
      <c r="FI235" s="80">
        <f>EU235*Prices!$B$12</f>
        <v>82</v>
      </c>
      <c r="FJ235" s="80">
        <f t="shared" si="378"/>
        <v>194.6</v>
      </c>
      <c r="FK235" s="80">
        <f>EU235*Prices!$B$13</f>
        <v>88.833333333333329</v>
      </c>
      <c r="FL235" s="80">
        <f t="shared" si="379"/>
        <v>201.43333333333334</v>
      </c>
      <c r="FM235" s="80">
        <f>EU235*Prices!$B$14</f>
        <v>105.91666666666666</v>
      </c>
      <c r="FN235" s="80">
        <f t="shared" si="380"/>
        <v>218.51666666666665</v>
      </c>
      <c r="FO235" s="80">
        <f>EU235*Prices!$B$15</f>
        <v>119.58333333333333</v>
      </c>
      <c r="FP235" s="80">
        <f t="shared" si="381"/>
        <v>232.18333333333334</v>
      </c>
      <c r="FQ235" s="80">
        <f>EU235*Prices!$B$16</f>
        <v>167.41666666666666</v>
      </c>
      <c r="FR235" s="80">
        <f t="shared" si="382"/>
        <v>280.01666666666665</v>
      </c>
      <c r="FS235" s="80">
        <f>EU235*Prices!$B$17</f>
        <v>0</v>
      </c>
      <c r="FT235" s="80"/>
      <c r="FU235" s="80"/>
      <c r="FV235" s="80"/>
      <c r="FW235" s="80"/>
      <c r="FX235" s="80"/>
      <c r="FY235" s="80"/>
      <c r="FZ235" s="80"/>
      <c r="GA235" s="80"/>
      <c r="GB235" s="80"/>
      <c r="GC235" s="80"/>
      <c r="GD235" s="80"/>
      <c r="GE235" s="80"/>
      <c r="GF235" s="80"/>
      <c r="GG235" s="80"/>
      <c r="GH235" s="80"/>
      <c r="GI235"/>
      <c r="GJ235"/>
      <c r="GK235"/>
      <c r="GL235"/>
      <c r="GM235"/>
      <c r="GN235"/>
      <c r="GO235"/>
      <c r="GP235" s="73">
        <f t="shared" si="308"/>
        <v>6.833333333333333</v>
      </c>
      <c r="GQ235" s="128">
        <v>6.83</v>
      </c>
      <c r="GR235" s="129">
        <v>22</v>
      </c>
      <c r="GS235" s="73">
        <v>24</v>
      </c>
      <c r="GT235" s="73">
        <f t="shared" si="383"/>
        <v>2</v>
      </c>
      <c r="GU235" s="130">
        <f t="shared" si="309"/>
        <v>6.833333333333333</v>
      </c>
      <c r="GW235" s="75">
        <v>2</v>
      </c>
      <c r="GX235" s="76"/>
      <c r="GY235" s="75">
        <v>22</v>
      </c>
      <c r="GZ235" s="77">
        <f>(GY235*1.2)*(Prices!$B$5/32)</f>
        <v>33</v>
      </c>
      <c r="HA235" s="82">
        <f>(GY235*1.3)*(Prices!$C$4/32)</f>
        <v>57.2</v>
      </c>
      <c r="HB235" s="82">
        <f>(GV235*Prices!$B$2)+(GW235*Prices!$B$3)</f>
        <v>8.1</v>
      </c>
      <c r="HC235" s="79">
        <f>GU235*Prices!$B$9</f>
        <v>41</v>
      </c>
      <c r="HD235" s="80">
        <f t="shared" si="384"/>
        <v>139.30000000000001</v>
      </c>
      <c r="HE235" s="80">
        <f>GU235*Prices!$B$10</f>
        <v>61.5</v>
      </c>
      <c r="HF235" s="80">
        <f t="shared" si="385"/>
        <v>159.80000000000001</v>
      </c>
      <c r="HG235" s="80">
        <f>GU235*Prices!$B$11</f>
        <v>68.333333333333329</v>
      </c>
      <c r="HH235" s="80">
        <f t="shared" si="386"/>
        <v>166.63333333333333</v>
      </c>
      <c r="HI235" s="80">
        <f>GU235*Prices!$B$12</f>
        <v>82</v>
      </c>
      <c r="HJ235" s="80">
        <f t="shared" si="387"/>
        <v>180.3</v>
      </c>
      <c r="HK235" s="80">
        <f>GU235*Prices!$B$13</f>
        <v>88.833333333333329</v>
      </c>
      <c r="HL235" s="80">
        <f t="shared" si="388"/>
        <v>187.13333333333333</v>
      </c>
      <c r="HM235" s="80">
        <f>GU235*Prices!$B$14</f>
        <v>105.91666666666666</v>
      </c>
      <c r="HN235" s="80">
        <f t="shared" si="389"/>
        <v>204.21666666666664</v>
      </c>
      <c r="HO235" s="80">
        <f>GU235*Prices!$B$15</f>
        <v>119.58333333333333</v>
      </c>
      <c r="HP235" s="80">
        <f t="shared" si="390"/>
        <v>217.88333333333333</v>
      </c>
      <c r="HQ235" s="80">
        <f>GU235*Prices!$B$16</f>
        <v>167.41666666666666</v>
      </c>
      <c r="HR235" s="80">
        <f t="shared" si="391"/>
        <v>265.71666666666664</v>
      </c>
      <c r="HS235" s="80">
        <f>GU235*Prices!$B$17</f>
        <v>0</v>
      </c>
      <c r="HT235" s="80"/>
      <c r="HU235" s="80"/>
      <c r="HV235" s="80"/>
      <c r="HW235" s="80"/>
      <c r="HX235" s="80"/>
      <c r="HY235" s="80"/>
      <c r="HZ235" s="80"/>
      <c r="IA235" s="80"/>
      <c r="IB235" s="80"/>
      <c r="IC235" s="80"/>
      <c r="ID235" s="80"/>
      <c r="IE235" s="80"/>
      <c r="IF235" s="80"/>
      <c r="IG235" s="80"/>
      <c r="IH235" s="80"/>
      <c r="II235"/>
      <c r="IJ235"/>
      <c r="IK235"/>
      <c r="IL235"/>
      <c r="IM235"/>
      <c r="IN235"/>
      <c r="IO235"/>
      <c r="IP235"/>
      <c r="IQ235" s="73">
        <f t="shared" si="310"/>
        <v>6.833333333333333</v>
      </c>
      <c r="IR235" s="128">
        <v>6.83</v>
      </c>
      <c r="IS235" s="129">
        <v>22</v>
      </c>
      <c r="IT235" s="73">
        <v>24</v>
      </c>
      <c r="IU235" s="73">
        <f t="shared" si="392"/>
        <v>2</v>
      </c>
      <c r="IV235" s="130">
        <f t="shared" si="311"/>
        <v>6.833333333333333</v>
      </c>
      <c r="IX235" s="75">
        <v>2</v>
      </c>
      <c r="IY235" s="76"/>
      <c r="IZ235" s="75">
        <v>22</v>
      </c>
      <c r="JA235" s="77">
        <f>(IZ235*1.2)*(Prices!$B$5/32)</f>
        <v>33</v>
      </c>
      <c r="JB235" s="82">
        <f>(IZ235*1.3)*(Prices!$B$4/32)</f>
        <v>71.5</v>
      </c>
      <c r="JC235" s="82">
        <f>(IW235*Prices!$B$2)+(IX235*Prices!$B$3)</f>
        <v>8.1</v>
      </c>
      <c r="JD235" s="79">
        <f>IV235*Prices!$B$9</f>
        <v>41</v>
      </c>
      <c r="JE235" s="80">
        <f t="shared" si="393"/>
        <v>153.6</v>
      </c>
      <c r="JF235" s="80">
        <f>IV235*Prices!$B$10</f>
        <v>61.5</v>
      </c>
      <c r="JG235" s="80">
        <f t="shared" si="394"/>
        <v>174.1</v>
      </c>
      <c r="JH235" s="80">
        <f>IV235*Prices!$B$11</f>
        <v>68.333333333333329</v>
      </c>
      <c r="JI235" s="80">
        <f t="shared" si="395"/>
        <v>180.93333333333334</v>
      </c>
      <c r="JJ235" s="80">
        <f>IV235*Prices!$B$12</f>
        <v>82</v>
      </c>
      <c r="JK235" s="80">
        <f t="shared" si="396"/>
        <v>194.6</v>
      </c>
      <c r="JL235" s="80">
        <f>IV235*Prices!$B$13</f>
        <v>88.833333333333329</v>
      </c>
      <c r="JM235" s="80">
        <f t="shared" si="397"/>
        <v>201.43333333333334</v>
      </c>
      <c r="JN235" s="80">
        <f>IV235*Prices!$B$14</f>
        <v>105.91666666666666</v>
      </c>
      <c r="JO235" s="80">
        <f t="shared" si="398"/>
        <v>218.51666666666665</v>
      </c>
      <c r="JP235" s="80">
        <f>IV235*Prices!$B$15</f>
        <v>119.58333333333333</v>
      </c>
      <c r="JQ235" s="80">
        <f t="shared" si="399"/>
        <v>232.18333333333334</v>
      </c>
      <c r="JR235" s="80">
        <f>IV235*Prices!$B$16</f>
        <v>167.41666666666666</v>
      </c>
      <c r="JS235" s="80">
        <f t="shared" si="400"/>
        <v>280.01666666666665</v>
      </c>
      <c r="JT235" s="80">
        <f>IV235*Prices!$B$17</f>
        <v>0</v>
      </c>
      <c r="JU235" s="80"/>
      <c r="JV235" s="80"/>
      <c r="JW235" s="80"/>
      <c r="JX235" s="80"/>
      <c r="JY235" s="80"/>
      <c r="JZ235" s="80"/>
      <c r="KA235" s="80"/>
      <c r="KB235" s="80"/>
      <c r="KC235" s="80"/>
      <c r="KD235" s="80"/>
      <c r="KE235" s="80"/>
      <c r="KF235" s="80"/>
      <c r="KG235" s="80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 s="197">
        <v>0</v>
      </c>
      <c r="LB235" s="200">
        <v>0</v>
      </c>
      <c r="LC235" s="82">
        <f>(44+(cabinets_db!IR235*2-2))*0.58</f>
        <v>32.282799999999995</v>
      </c>
      <c r="LD235" s="82">
        <f>(44+(cabinets_db!IR235*2-2))*0.77</f>
        <v>42.858199999999997</v>
      </c>
      <c r="LE235" s="82">
        <f>3*(cabinets_db!IR235*22/144)</f>
        <v>3.1304166666666662</v>
      </c>
      <c r="LF235" s="82">
        <f t="shared" si="401"/>
        <v>29.152383333333329</v>
      </c>
      <c r="LG235" s="80">
        <f t="shared" si="402"/>
        <v>39.727783333333328</v>
      </c>
      <c r="LH235" s="234">
        <f t="shared" si="403"/>
        <v>0</v>
      </c>
      <c r="LI235" s="73">
        <f>cabinets_db!LL235*41/144</f>
        <v>6.833333333333333</v>
      </c>
      <c r="LJ235" s="128">
        <v>6.83</v>
      </c>
      <c r="LK235" s="129">
        <v>22</v>
      </c>
      <c r="LL235" s="73">
        <v>24</v>
      </c>
      <c r="LM235" s="73">
        <f t="shared" si="404"/>
        <v>2</v>
      </c>
      <c r="LN235" s="130">
        <f t="shared" si="312"/>
        <v>6.833333333333333</v>
      </c>
      <c r="LP235" s="75">
        <v>2</v>
      </c>
      <c r="LQ235" s="76"/>
      <c r="LR235" s="75">
        <v>22</v>
      </c>
      <c r="LS235" s="77">
        <f>(LR235*1.2)*(Prices!$B$5/32)</f>
        <v>33</v>
      </c>
      <c r="LT235" s="82">
        <f>(LR235*1.3)*(Prices!$C$4/32)</f>
        <v>57.2</v>
      </c>
      <c r="LU235" s="82">
        <f>(LO235*Prices!$B$2)+(LP235*Prices!$B$3)</f>
        <v>8.1</v>
      </c>
      <c r="LV235" s="79">
        <f>LN235*Prices!$B$9</f>
        <v>41</v>
      </c>
      <c r="LW235" s="80">
        <f t="shared" si="405"/>
        <v>139.30000000000001</v>
      </c>
      <c r="LX235" s="80">
        <f>LN235*Prices!$B$10</f>
        <v>61.5</v>
      </c>
      <c r="LY235" s="80">
        <f t="shared" si="406"/>
        <v>159.80000000000001</v>
      </c>
      <c r="LZ235" s="80">
        <f>LN235*Prices!$B$11</f>
        <v>68.333333333333329</v>
      </c>
      <c r="MA235" s="80">
        <f t="shared" si="407"/>
        <v>166.63333333333333</v>
      </c>
      <c r="MB235" s="80">
        <f>LN235*Prices!$B$12</f>
        <v>82</v>
      </c>
      <c r="MC235" s="80">
        <f t="shared" si="408"/>
        <v>180.3</v>
      </c>
      <c r="MD235" s="80">
        <f>LN235*Prices!$B$13</f>
        <v>88.833333333333329</v>
      </c>
      <c r="ME235" s="80">
        <f t="shared" si="409"/>
        <v>187.13333333333333</v>
      </c>
      <c r="MF235" s="80">
        <f>LN235*Prices!$B$14</f>
        <v>105.91666666666666</v>
      </c>
      <c r="MG235" s="80">
        <f t="shared" si="410"/>
        <v>204.21666666666664</v>
      </c>
      <c r="MH235" s="80">
        <f>LN235*Prices!$B$15</f>
        <v>119.58333333333333</v>
      </c>
      <c r="MI235" s="80">
        <f t="shared" si="411"/>
        <v>217.88333333333333</v>
      </c>
      <c r="MJ235" s="80">
        <f>LN235*Prices!$B$16</f>
        <v>167.41666666666666</v>
      </c>
      <c r="MK235" s="80">
        <f t="shared" si="412"/>
        <v>265.71666666666664</v>
      </c>
      <c r="ML235" s="80">
        <f>LN235*Prices!$B$17</f>
        <v>0</v>
      </c>
      <c r="MM235" s="80"/>
      <c r="MN235" s="80"/>
      <c r="MO235" s="80"/>
      <c r="MP235" s="80"/>
      <c r="MQ235" s="80"/>
      <c r="MR235" s="80"/>
      <c r="MS235" s="80"/>
      <c r="MT235" s="80"/>
      <c r="MU235" s="80"/>
      <c r="MV235" s="80"/>
      <c r="MW235" s="80"/>
      <c r="MX235" s="80"/>
      <c r="MY235" s="80"/>
      <c r="MZ235" s="80"/>
      <c r="NA235" s="80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</row>
    <row r="236" spans="1:449" ht="18" customHeight="1" thickBot="1" x14ac:dyDescent="0.3">
      <c r="A236" s="350"/>
      <c r="B236" s="346"/>
      <c r="C236" s="347"/>
      <c r="D236" s="279"/>
      <c r="E236" s="348"/>
      <c r="F236" s="351"/>
      <c r="G236" s="320"/>
      <c r="H236" s="136"/>
      <c r="I236" s="135"/>
      <c r="J236" s="136"/>
      <c r="K236" s="135"/>
      <c r="L236" s="136"/>
      <c r="M236" s="135"/>
      <c r="N236" s="136"/>
      <c r="O236" s="135"/>
      <c r="P236" s="136"/>
      <c r="Q236" s="135"/>
      <c r="R236" s="136"/>
      <c r="S236" s="135"/>
      <c r="T236" s="136"/>
      <c r="U236" s="135"/>
      <c r="V236" s="136"/>
      <c r="W236" s="137"/>
      <c r="X236" s="137"/>
      <c r="Y236" s="137"/>
      <c r="Z236" s="137"/>
      <c r="AA236" s="137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8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8"/>
      <c r="BU236" s="135"/>
      <c r="BV236" s="136"/>
      <c r="BW236" s="135"/>
      <c r="BX236" s="136"/>
      <c r="BY236" s="135"/>
      <c r="BZ236" s="136"/>
      <c r="CA236" s="135"/>
      <c r="CB236" s="136"/>
      <c r="CC236" s="135"/>
      <c r="CD236" s="136"/>
      <c r="CE236" s="135"/>
      <c r="CF236" s="136"/>
      <c r="CG236" s="135"/>
      <c r="CH236" s="136"/>
      <c r="CI236" s="135"/>
      <c r="CJ236" s="136"/>
      <c r="CK236" s="137"/>
      <c r="CL236" s="137"/>
      <c r="CM236" s="137"/>
      <c r="CN236" s="137"/>
      <c r="CO236" s="137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  <c r="DA236" s="136"/>
      <c r="DB236" s="136"/>
      <c r="DC236" s="136"/>
      <c r="DD236" s="136"/>
      <c r="DE236" s="138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W236" s="136"/>
      <c r="DX236" s="136"/>
      <c r="DY236" s="136"/>
      <c r="DZ236" s="138"/>
      <c r="EP236" s="73"/>
      <c r="EQ236" s="128"/>
      <c r="ER236" s="129"/>
      <c r="ES236" s="73"/>
      <c r="ET236" s="73"/>
      <c r="EU236" s="130"/>
      <c r="EV236" s="55"/>
      <c r="EZ236" s="77"/>
      <c r="FC236" s="79"/>
      <c r="FD236" s="80"/>
      <c r="FE236" s="80"/>
      <c r="FF236" s="80"/>
      <c r="FG236" s="80"/>
      <c r="FH236" s="80"/>
      <c r="FI236" s="80"/>
      <c r="FJ236" s="80"/>
      <c r="FK236" s="80"/>
      <c r="FL236" s="80"/>
      <c r="FM236" s="80"/>
      <c r="FN236" s="80"/>
      <c r="FO236" s="80"/>
      <c r="FP236" s="80"/>
      <c r="FQ236" s="80"/>
      <c r="FR236" s="80"/>
      <c r="FS236" s="80"/>
      <c r="FT236" s="80"/>
      <c r="FU236" s="80"/>
      <c r="FV236" s="80"/>
      <c r="FW236" s="80"/>
      <c r="FX236" s="80"/>
      <c r="FY236" s="80"/>
      <c r="FZ236" s="80"/>
      <c r="GA236" s="80"/>
      <c r="GB236" s="80"/>
      <c r="GC236" s="80"/>
      <c r="GD236" s="80"/>
      <c r="GE236" s="80"/>
      <c r="GF236" s="80"/>
      <c r="GG236" s="80"/>
      <c r="GH236" s="80"/>
      <c r="GI236"/>
      <c r="GJ236"/>
      <c r="GK236"/>
      <c r="GL236"/>
      <c r="GM236"/>
      <c r="GN236"/>
      <c r="GO236"/>
      <c r="GP236" s="73"/>
      <c r="GQ236" s="128"/>
      <c r="GR236" s="129"/>
      <c r="GS236" s="73"/>
      <c r="GT236" s="73"/>
      <c r="GU236" s="130"/>
      <c r="GW236" s="75"/>
      <c r="GX236" s="76"/>
      <c r="GZ236" s="77"/>
      <c r="HA236" s="82"/>
      <c r="HB236" s="82"/>
      <c r="HC236" s="79"/>
      <c r="HD236" s="80"/>
      <c r="HE236" s="80"/>
      <c r="HF236" s="80"/>
      <c r="HG236" s="80"/>
      <c r="HH236" s="80"/>
      <c r="HI236" s="80"/>
      <c r="HJ236" s="80"/>
      <c r="HK236" s="80"/>
      <c r="HL236" s="80"/>
      <c r="HM236" s="80"/>
      <c r="HN236" s="80"/>
      <c r="HO236" s="80"/>
      <c r="HP236" s="80"/>
      <c r="HQ236" s="80"/>
      <c r="HR236" s="80"/>
      <c r="HS236" s="80"/>
      <c r="HT236" s="80"/>
      <c r="HU236" s="80"/>
      <c r="HV236" s="80"/>
      <c r="HW236" s="80"/>
      <c r="HX236" s="80"/>
      <c r="HY236" s="80"/>
      <c r="HZ236" s="80"/>
      <c r="IA236" s="80"/>
      <c r="IB236" s="80"/>
      <c r="IC236" s="80"/>
      <c r="ID236" s="80"/>
      <c r="IE236" s="80"/>
      <c r="IF236" s="80"/>
      <c r="IG236" s="80"/>
      <c r="IH236" s="80"/>
      <c r="II236"/>
      <c r="IJ236"/>
      <c r="IK236"/>
      <c r="IL236"/>
      <c r="IM236"/>
      <c r="IN236"/>
      <c r="IO236"/>
      <c r="IP236"/>
      <c r="IQ236" s="73"/>
      <c r="IR236" s="128"/>
      <c r="IS236" s="129"/>
      <c r="IT236" s="73"/>
      <c r="IU236" s="73"/>
      <c r="IV236" s="130"/>
      <c r="IX236" s="75"/>
      <c r="IY236" s="76"/>
      <c r="IZ236" s="75"/>
      <c r="JA236" s="77"/>
      <c r="JB236" s="82"/>
      <c r="JC236" s="82"/>
      <c r="JD236" s="79"/>
      <c r="JE236" s="80"/>
      <c r="JF236" s="80"/>
      <c r="JG236" s="80"/>
      <c r="JH236" s="80"/>
      <c r="JI236" s="80"/>
      <c r="JJ236" s="80"/>
      <c r="JK236" s="80"/>
      <c r="JL236" s="80"/>
      <c r="JM236" s="80"/>
      <c r="JN236" s="80"/>
      <c r="JO236" s="80"/>
      <c r="JP236" s="80"/>
      <c r="JQ236" s="80"/>
      <c r="JR236" s="80"/>
      <c r="JS236" s="80"/>
      <c r="JT236" s="80"/>
      <c r="JU236" s="80"/>
      <c r="JV236" s="80"/>
      <c r="JW236" s="80"/>
      <c r="JX236" s="80"/>
      <c r="JY236" s="80"/>
      <c r="JZ236" s="80"/>
      <c r="KA236" s="80"/>
      <c r="KB236" s="80"/>
      <c r="KC236" s="80"/>
      <c r="KD236" s="80"/>
      <c r="KE236" s="80"/>
      <c r="KF236" s="80"/>
      <c r="KG236" s="80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F236" s="82"/>
      <c r="LG236" s="80"/>
      <c r="LH236" s="234"/>
      <c r="LI236" s="73"/>
      <c r="LJ236" s="128"/>
      <c r="LK236" s="129"/>
      <c r="LL236" s="73"/>
      <c r="LM236" s="73"/>
      <c r="LN236" s="130"/>
      <c r="LP236" s="75"/>
      <c r="LQ236" s="76"/>
      <c r="LR236" s="75"/>
      <c r="LS236" s="77"/>
      <c r="LT236" s="82"/>
      <c r="LU236" s="82"/>
      <c r="LV236" s="79"/>
      <c r="LW236" s="80"/>
      <c r="LX236" s="80"/>
      <c r="LY236" s="80"/>
      <c r="LZ236" s="80"/>
      <c r="MA236" s="80"/>
      <c r="MB236" s="80"/>
      <c r="MC236" s="80"/>
      <c r="MD236" s="80"/>
      <c r="ME236" s="80"/>
      <c r="MF236" s="80"/>
      <c r="MG236" s="80"/>
      <c r="MH236" s="80"/>
      <c r="MI236" s="80"/>
      <c r="MJ236" s="80"/>
      <c r="MK236" s="80"/>
      <c r="ML236" s="80"/>
      <c r="MM236" s="80"/>
      <c r="MN236" s="80"/>
      <c r="MO236" s="80"/>
      <c r="MP236" s="80"/>
      <c r="MQ236" s="80"/>
      <c r="MR236" s="80"/>
      <c r="MS236" s="80"/>
      <c r="MT236" s="80"/>
      <c r="MU236" s="80"/>
      <c r="MV236" s="80"/>
      <c r="MW236" s="80"/>
      <c r="MX236" s="80"/>
      <c r="MY236" s="80"/>
      <c r="MZ236" s="80"/>
      <c r="NA236" s="80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</row>
    <row r="237" spans="1:449" ht="18" customHeight="1" x14ac:dyDescent="0.25">
      <c r="A237" s="118" t="s">
        <v>348</v>
      </c>
      <c r="B237" s="119" t="s">
        <v>268</v>
      </c>
      <c r="C237" s="120" t="str">
        <f t="shared" si="413"/>
        <v>Wall &amp; Tall Cab: 2 Doors - 41"H (Doors 42 1/2") (22" to 24")</v>
      </c>
      <c r="D237" s="121" t="s">
        <v>349</v>
      </c>
      <c r="E237" s="122" t="s">
        <v>103</v>
      </c>
      <c r="F237" s="321" t="s">
        <v>348</v>
      </c>
      <c r="G237" s="320">
        <f>ROUND(cabinets_db!FD237/Prices!$B$27,0)</f>
        <v>385</v>
      </c>
      <c r="H237" s="136">
        <f t="shared" si="414"/>
        <v>385</v>
      </c>
      <c r="I237" s="135">
        <f>ROUND(cabinets_db!FF237/Prices!$B$27,0)</f>
        <v>434</v>
      </c>
      <c r="J237" s="136">
        <f t="shared" si="313"/>
        <v>434</v>
      </c>
      <c r="K237" s="135">
        <f>ROUND(cabinets_db!FH237/Prices!$B$27,0)</f>
        <v>450</v>
      </c>
      <c r="L237" s="136">
        <f t="shared" si="314"/>
        <v>450</v>
      </c>
      <c r="M237" s="135">
        <f>ROUND(cabinets_db!FJ237/Prices!$B$27,0)</f>
        <v>483</v>
      </c>
      <c r="N237" s="136">
        <f t="shared" si="315"/>
        <v>483</v>
      </c>
      <c r="O237" s="135">
        <f>ROUND(cabinets_db!FL237/Prices!$B$27,0)</f>
        <v>499</v>
      </c>
      <c r="P237" s="136">
        <f t="shared" si="316"/>
        <v>499</v>
      </c>
      <c r="Q237" s="135">
        <f>ROUND(cabinets_db!FN237/Prices!$B$27,0)</f>
        <v>540</v>
      </c>
      <c r="R237" s="136">
        <f t="shared" si="317"/>
        <v>540</v>
      </c>
      <c r="S237" s="135">
        <f>ROUND(cabinets_db!FP237/Prices!$B$27,0)</f>
        <v>572</v>
      </c>
      <c r="T237" s="136">
        <f t="shared" si="318"/>
        <v>572</v>
      </c>
      <c r="U237" s="135">
        <f>ROUND(cabinets_db!FR237/Prices!$B$27,0)</f>
        <v>686</v>
      </c>
      <c r="V237" s="136">
        <f t="shared" si="319"/>
        <v>686</v>
      </c>
      <c r="W237" s="137"/>
      <c r="X237" s="137"/>
      <c r="Y237" s="137"/>
      <c r="Z237" s="137"/>
      <c r="AA237" s="137"/>
      <c r="AB237" s="136">
        <f>ROUND(cabinets_db!HD237/Prices!$B$27,0)</f>
        <v>351</v>
      </c>
      <c r="AC237" s="136">
        <f t="shared" si="320"/>
        <v>351</v>
      </c>
      <c r="AD237" s="136">
        <f>ROUND(cabinets_db!HF237/Prices!$B$27,0)</f>
        <v>400</v>
      </c>
      <c r="AE237" s="136">
        <f t="shared" si="321"/>
        <v>400</v>
      </c>
      <c r="AF237" s="136">
        <f>ROUND(cabinets_db!HH237/Prices!$B$27,0)</f>
        <v>416</v>
      </c>
      <c r="AG237" s="136">
        <f t="shared" si="322"/>
        <v>416</v>
      </c>
      <c r="AH237" s="136">
        <f>ROUND(cabinets_db!HJ237/Prices!$B$27,0)</f>
        <v>449</v>
      </c>
      <c r="AI237" s="136">
        <f t="shared" si="323"/>
        <v>449</v>
      </c>
      <c r="AJ237" s="136">
        <f>ROUND(cabinets_db!HL237/Prices!$B$27,0)</f>
        <v>465</v>
      </c>
      <c r="AK237" s="136">
        <f t="shared" si="324"/>
        <v>465</v>
      </c>
      <c r="AL237" s="136">
        <f>ROUND(cabinets_db!HN237/Prices!$B$27,0)</f>
        <v>506</v>
      </c>
      <c r="AM237" s="136">
        <f t="shared" si="325"/>
        <v>506</v>
      </c>
      <c r="AN237" s="136">
        <f>ROUND(cabinets_db!HP237/Prices!$B$27,0)</f>
        <v>538</v>
      </c>
      <c r="AO237" s="136">
        <f t="shared" si="326"/>
        <v>538</v>
      </c>
      <c r="AP237" s="136">
        <f>ROUND(cabinets_db!HR237/Prices!$B$27,0)</f>
        <v>652</v>
      </c>
      <c r="AQ237" s="138">
        <f t="shared" si="327"/>
        <v>652</v>
      </c>
      <c r="AW237" s="136">
        <f t="shared" si="328"/>
        <v>351</v>
      </c>
      <c r="AX237" s="136">
        <f t="shared" si="329"/>
        <v>351</v>
      </c>
      <c r="AY237" s="136">
        <f t="shared" si="330"/>
        <v>400</v>
      </c>
      <c r="AZ237" s="136">
        <f t="shared" si="331"/>
        <v>400</v>
      </c>
      <c r="BA237" s="136">
        <f t="shared" si="332"/>
        <v>416</v>
      </c>
      <c r="BB237" s="136">
        <f t="shared" si="333"/>
        <v>416</v>
      </c>
      <c r="BC237" s="136">
        <f t="shared" si="334"/>
        <v>449</v>
      </c>
      <c r="BD237" s="136">
        <f t="shared" si="335"/>
        <v>449</v>
      </c>
      <c r="BE237" s="136">
        <f t="shared" si="336"/>
        <v>465</v>
      </c>
      <c r="BF237" s="136">
        <f t="shared" si="337"/>
        <v>465</v>
      </c>
      <c r="BG237" s="136">
        <f t="shared" si="338"/>
        <v>506</v>
      </c>
      <c r="BH237" s="136">
        <f t="shared" si="339"/>
        <v>506</v>
      </c>
      <c r="BI237" s="136">
        <f t="shared" si="340"/>
        <v>538</v>
      </c>
      <c r="BJ237" s="136">
        <f t="shared" si="341"/>
        <v>538</v>
      </c>
      <c r="BK237" s="136">
        <f t="shared" si="342"/>
        <v>652</v>
      </c>
      <c r="BL237" s="138">
        <f t="shared" si="343"/>
        <v>652</v>
      </c>
      <c r="BU237" s="135">
        <f>ROUND(cabinets_db!JE237/Prices!$B$27,0)</f>
        <v>385</v>
      </c>
      <c r="BV237" s="136">
        <f t="shared" si="415"/>
        <v>385</v>
      </c>
      <c r="BW237" s="135">
        <f>ROUND(cabinets_db!JG237/Prices!$B$27,0)</f>
        <v>434</v>
      </c>
      <c r="BX237" s="136">
        <f t="shared" si="344"/>
        <v>434</v>
      </c>
      <c r="BY237" s="135">
        <f>ROUND(cabinets_db!JI237/Prices!$B$27,0)</f>
        <v>450</v>
      </c>
      <c r="BZ237" s="136">
        <f t="shared" si="345"/>
        <v>450</v>
      </c>
      <c r="CA237" s="135">
        <f>ROUND(cabinets_db!JK237/Prices!$B$27,0)</f>
        <v>483</v>
      </c>
      <c r="CB237" s="136">
        <f t="shared" si="346"/>
        <v>483</v>
      </c>
      <c r="CC237" s="135">
        <f>ROUND(cabinets_db!JM237/Prices!$B$27,0)</f>
        <v>499</v>
      </c>
      <c r="CD237" s="136">
        <f t="shared" si="347"/>
        <v>499</v>
      </c>
      <c r="CE237" s="135">
        <f>ROUND(cabinets_db!JO237/Prices!$B$27,0)</f>
        <v>540</v>
      </c>
      <c r="CF237" s="136">
        <f t="shared" si="348"/>
        <v>540</v>
      </c>
      <c r="CG237" s="135">
        <f>ROUND(cabinets_db!JQ237/Prices!$B$27,0)</f>
        <v>572</v>
      </c>
      <c r="CH237" s="136">
        <f t="shared" si="349"/>
        <v>572</v>
      </c>
      <c r="CI237" s="135">
        <f>ROUND(cabinets_db!JS237/Prices!$B$27,0)</f>
        <v>686</v>
      </c>
      <c r="CJ237" s="136">
        <f t="shared" si="350"/>
        <v>686</v>
      </c>
      <c r="CK237" s="137"/>
      <c r="CL237" s="137"/>
      <c r="CM237" s="137"/>
      <c r="CN237" s="137"/>
      <c r="CO237" s="137"/>
      <c r="CP237" s="136">
        <f>ROUND(cabinets_db!LW237/Prices!$B$27,0)</f>
        <v>351</v>
      </c>
      <c r="CQ237" s="136">
        <f t="shared" si="416"/>
        <v>351</v>
      </c>
      <c r="CR237" s="136">
        <f>ROUND(cabinets_db!LY237/Prices!$B$27,0)</f>
        <v>400</v>
      </c>
      <c r="CS237" s="136">
        <f t="shared" si="351"/>
        <v>400</v>
      </c>
      <c r="CT237" s="136">
        <f>ROUND(cabinets_db!MA237/Prices!$B$27,0)</f>
        <v>416</v>
      </c>
      <c r="CU237" s="136">
        <f t="shared" si="352"/>
        <v>416</v>
      </c>
      <c r="CV237" s="136">
        <f>ROUND(cabinets_db!MC237/Prices!$B$27,0)</f>
        <v>449</v>
      </c>
      <c r="CW237" s="136">
        <f t="shared" si="353"/>
        <v>449</v>
      </c>
      <c r="CX237" s="136">
        <f>ROUND(cabinets_db!ME237/Prices!$B$27,0)</f>
        <v>465</v>
      </c>
      <c r="CY237" s="136">
        <f t="shared" si="354"/>
        <v>465</v>
      </c>
      <c r="CZ237" s="136">
        <f>ROUND(cabinets_db!MG237/Prices!$B$27,0)</f>
        <v>506</v>
      </c>
      <c r="DA237" s="136">
        <f t="shared" si="355"/>
        <v>506</v>
      </c>
      <c r="DB237" s="136">
        <f>ROUND(cabinets_db!MI237/Prices!$B$27,0)</f>
        <v>538</v>
      </c>
      <c r="DC237" s="136">
        <f t="shared" si="356"/>
        <v>538</v>
      </c>
      <c r="DD237" s="136">
        <f>ROUND(cabinets_db!MK237/Prices!$B$27,0)</f>
        <v>652</v>
      </c>
      <c r="DE237" s="138">
        <f t="shared" si="357"/>
        <v>652</v>
      </c>
      <c r="DK237" s="136">
        <f t="shared" si="358"/>
        <v>351</v>
      </c>
      <c r="DL237" s="136">
        <f t="shared" si="359"/>
        <v>351</v>
      </c>
      <c r="DM237" s="136">
        <f t="shared" si="360"/>
        <v>400</v>
      </c>
      <c r="DN237" s="136">
        <f t="shared" si="361"/>
        <v>400</v>
      </c>
      <c r="DO237" s="136">
        <f t="shared" si="362"/>
        <v>416</v>
      </c>
      <c r="DP237" s="136">
        <f t="shared" si="363"/>
        <v>416</v>
      </c>
      <c r="DQ237" s="136">
        <f t="shared" si="364"/>
        <v>449</v>
      </c>
      <c r="DR237" s="136">
        <f t="shared" si="365"/>
        <v>449</v>
      </c>
      <c r="DS237" s="136">
        <f t="shared" si="366"/>
        <v>465</v>
      </c>
      <c r="DT237" s="136">
        <f t="shared" si="367"/>
        <v>465</v>
      </c>
      <c r="DU237" s="136">
        <f t="shared" si="368"/>
        <v>506</v>
      </c>
      <c r="DV237" s="136">
        <f t="shared" si="369"/>
        <v>506</v>
      </c>
      <c r="DW237" s="136">
        <f t="shared" si="370"/>
        <v>538</v>
      </c>
      <c r="DX237" s="136">
        <f t="shared" si="371"/>
        <v>538</v>
      </c>
      <c r="DY237" s="136">
        <f t="shared" si="372"/>
        <v>652</v>
      </c>
      <c r="DZ237" s="138">
        <f t="shared" si="373"/>
        <v>652</v>
      </c>
      <c r="EP237" s="73">
        <f t="shared" si="306"/>
        <v>6.833333333333333</v>
      </c>
      <c r="EQ237" s="128">
        <v>6.83</v>
      </c>
      <c r="ER237" s="129">
        <v>22</v>
      </c>
      <c r="ES237" s="95">
        <v>24</v>
      </c>
      <c r="ET237" s="73">
        <f t="shared" si="374"/>
        <v>2</v>
      </c>
      <c r="EU237" s="130">
        <f t="shared" si="307"/>
        <v>6.833333333333333</v>
      </c>
      <c r="EV237" s="55"/>
      <c r="EW237" s="75">
        <v>4</v>
      </c>
      <c r="EY237" s="75">
        <v>22</v>
      </c>
      <c r="EZ237" s="77">
        <f>(EY237*1.2)*(Prices!$B$5/32)</f>
        <v>33</v>
      </c>
      <c r="FA237" s="82">
        <f>(EY237*1.3)*(Prices!$B$4/32)</f>
        <v>71.5</v>
      </c>
      <c r="FB237" s="82">
        <f>(EV237*Prices!$B$2)+(EW237*Prices!$B$3)</f>
        <v>16.2</v>
      </c>
      <c r="FC237" s="79">
        <f>EU237*Prices!$B$9</f>
        <v>41</v>
      </c>
      <c r="FD237" s="80">
        <f t="shared" si="375"/>
        <v>161.69999999999999</v>
      </c>
      <c r="FE237" s="80">
        <f>EU237*Prices!$B$10</f>
        <v>61.5</v>
      </c>
      <c r="FF237" s="80">
        <f t="shared" si="376"/>
        <v>182.2</v>
      </c>
      <c r="FG237" s="80">
        <f>EU237*Prices!$B$11</f>
        <v>68.333333333333329</v>
      </c>
      <c r="FH237" s="80">
        <f t="shared" si="377"/>
        <v>189.03333333333333</v>
      </c>
      <c r="FI237" s="80">
        <f>EU237*Prices!$B$12</f>
        <v>82</v>
      </c>
      <c r="FJ237" s="80">
        <f t="shared" si="378"/>
        <v>202.7</v>
      </c>
      <c r="FK237" s="80">
        <f>EU237*Prices!$B$13</f>
        <v>88.833333333333329</v>
      </c>
      <c r="FL237" s="80">
        <f t="shared" si="379"/>
        <v>209.53333333333333</v>
      </c>
      <c r="FM237" s="80">
        <f>EU237*Prices!$B$14</f>
        <v>105.91666666666666</v>
      </c>
      <c r="FN237" s="80">
        <f t="shared" si="380"/>
        <v>226.61666666666667</v>
      </c>
      <c r="FO237" s="80">
        <f>EU237*Prices!$B$15</f>
        <v>119.58333333333333</v>
      </c>
      <c r="FP237" s="80">
        <f t="shared" si="381"/>
        <v>240.28333333333333</v>
      </c>
      <c r="FQ237" s="80">
        <f>EU237*Prices!$B$16</f>
        <v>167.41666666666666</v>
      </c>
      <c r="FR237" s="80">
        <f t="shared" si="382"/>
        <v>288.11666666666667</v>
      </c>
      <c r="FS237" s="80">
        <f>EU237*Prices!$B$17</f>
        <v>0</v>
      </c>
      <c r="FT237" s="80"/>
      <c r="FU237" s="80"/>
      <c r="FV237" s="80"/>
      <c r="FW237" s="80"/>
      <c r="FX237" s="80"/>
      <c r="FY237" s="80"/>
      <c r="FZ237" s="80"/>
      <c r="GA237" s="80"/>
      <c r="GB237" s="80"/>
      <c r="GC237" s="80"/>
      <c r="GD237" s="80"/>
      <c r="GE237" s="80"/>
      <c r="GF237" s="80"/>
      <c r="GG237" s="80"/>
      <c r="GH237" s="80"/>
      <c r="GI237"/>
      <c r="GJ237"/>
      <c r="GK237"/>
      <c r="GL237"/>
      <c r="GM237"/>
      <c r="GN237"/>
      <c r="GO237"/>
      <c r="GP237" s="73">
        <f t="shared" si="308"/>
        <v>6.833333333333333</v>
      </c>
      <c r="GQ237" s="128">
        <v>6.83</v>
      </c>
      <c r="GR237" s="129">
        <v>22</v>
      </c>
      <c r="GS237" s="95">
        <v>24</v>
      </c>
      <c r="GT237" s="73">
        <f t="shared" si="383"/>
        <v>2</v>
      </c>
      <c r="GU237" s="130">
        <f t="shared" si="309"/>
        <v>6.833333333333333</v>
      </c>
      <c r="GW237" s="75">
        <v>4</v>
      </c>
      <c r="GX237" s="76"/>
      <c r="GY237" s="75">
        <v>22</v>
      </c>
      <c r="GZ237" s="77">
        <f>(GY237*1.2)*(Prices!$B$5/32)</f>
        <v>33</v>
      </c>
      <c r="HA237" s="82">
        <f>(GY237*1.3)*(Prices!$C$4/32)</f>
        <v>57.2</v>
      </c>
      <c r="HB237" s="82">
        <f>(GV237*Prices!$B$2)+(GW237*Prices!$B$3)</f>
        <v>16.2</v>
      </c>
      <c r="HC237" s="79">
        <f>GU237*Prices!$B$9</f>
        <v>41</v>
      </c>
      <c r="HD237" s="80">
        <f t="shared" si="384"/>
        <v>147.4</v>
      </c>
      <c r="HE237" s="80">
        <f>GU237*Prices!$B$10</f>
        <v>61.5</v>
      </c>
      <c r="HF237" s="80">
        <f t="shared" si="385"/>
        <v>167.9</v>
      </c>
      <c r="HG237" s="80">
        <f>GU237*Prices!$B$11</f>
        <v>68.333333333333329</v>
      </c>
      <c r="HH237" s="80">
        <f t="shared" si="386"/>
        <v>174.73333333333335</v>
      </c>
      <c r="HI237" s="80">
        <f>GU237*Prices!$B$12</f>
        <v>82</v>
      </c>
      <c r="HJ237" s="80">
        <f t="shared" si="387"/>
        <v>188.4</v>
      </c>
      <c r="HK237" s="80">
        <f>GU237*Prices!$B$13</f>
        <v>88.833333333333329</v>
      </c>
      <c r="HL237" s="80">
        <f t="shared" si="388"/>
        <v>195.23333333333335</v>
      </c>
      <c r="HM237" s="80">
        <f>GU237*Prices!$B$14</f>
        <v>105.91666666666666</v>
      </c>
      <c r="HN237" s="80">
        <f t="shared" si="389"/>
        <v>212.31666666666666</v>
      </c>
      <c r="HO237" s="80">
        <f>GU237*Prices!$B$15</f>
        <v>119.58333333333333</v>
      </c>
      <c r="HP237" s="80">
        <f t="shared" si="390"/>
        <v>225.98333333333335</v>
      </c>
      <c r="HQ237" s="80">
        <f>GU237*Prices!$B$16</f>
        <v>167.41666666666666</v>
      </c>
      <c r="HR237" s="80">
        <f t="shared" si="391"/>
        <v>273.81666666666666</v>
      </c>
      <c r="HS237" s="80">
        <f>GU237*Prices!$B$17</f>
        <v>0</v>
      </c>
      <c r="HT237" s="80"/>
      <c r="HU237" s="80"/>
      <c r="HV237" s="80"/>
      <c r="HW237" s="80"/>
      <c r="HX237" s="80"/>
      <c r="HY237" s="80"/>
      <c r="HZ237" s="80"/>
      <c r="IA237" s="80"/>
      <c r="IB237" s="80"/>
      <c r="IC237" s="80"/>
      <c r="ID237" s="80"/>
      <c r="IE237" s="80"/>
      <c r="IF237" s="80"/>
      <c r="IG237" s="80"/>
      <c r="IH237" s="80"/>
      <c r="II237"/>
      <c r="IJ237"/>
      <c r="IK237"/>
      <c r="IL237"/>
      <c r="IM237"/>
      <c r="IN237"/>
      <c r="IO237"/>
      <c r="IP237"/>
      <c r="IQ237" s="73">
        <f t="shared" si="310"/>
        <v>6.833333333333333</v>
      </c>
      <c r="IR237" s="128">
        <v>6.83</v>
      </c>
      <c r="IS237" s="129">
        <v>22</v>
      </c>
      <c r="IT237" s="95">
        <v>24</v>
      </c>
      <c r="IU237" s="73">
        <f t="shared" si="392"/>
        <v>2</v>
      </c>
      <c r="IV237" s="130">
        <f t="shared" si="311"/>
        <v>6.833333333333333</v>
      </c>
      <c r="IX237" s="75">
        <v>4</v>
      </c>
      <c r="IY237" s="76"/>
      <c r="IZ237" s="75">
        <v>22</v>
      </c>
      <c r="JA237" s="77">
        <f>(IZ237*1.2)*(Prices!$B$5/32)</f>
        <v>33</v>
      </c>
      <c r="JB237" s="82">
        <f>(IZ237*1.3)*(Prices!$B$4/32)</f>
        <v>71.5</v>
      </c>
      <c r="JC237" s="82">
        <f>(IW237*Prices!$B$2)+(IX237*Prices!$B$3)</f>
        <v>16.2</v>
      </c>
      <c r="JD237" s="79">
        <f>IV237*Prices!$B$9</f>
        <v>41</v>
      </c>
      <c r="JE237" s="80">
        <f t="shared" si="393"/>
        <v>161.69999999999999</v>
      </c>
      <c r="JF237" s="80">
        <f>IV237*Prices!$B$10</f>
        <v>61.5</v>
      </c>
      <c r="JG237" s="80">
        <f t="shared" si="394"/>
        <v>182.2</v>
      </c>
      <c r="JH237" s="80">
        <f>IV237*Prices!$B$11</f>
        <v>68.333333333333329</v>
      </c>
      <c r="JI237" s="80">
        <f t="shared" si="395"/>
        <v>189.03333333333333</v>
      </c>
      <c r="JJ237" s="80">
        <f>IV237*Prices!$B$12</f>
        <v>82</v>
      </c>
      <c r="JK237" s="80">
        <f t="shared" si="396"/>
        <v>202.7</v>
      </c>
      <c r="JL237" s="80">
        <f>IV237*Prices!$B$13</f>
        <v>88.833333333333329</v>
      </c>
      <c r="JM237" s="80">
        <f t="shared" si="397"/>
        <v>209.53333333333333</v>
      </c>
      <c r="JN237" s="80">
        <f>IV237*Prices!$B$14</f>
        <v>105.91666666666666</v>
      </c>
      <c r="JO237" s="80">
        <f t="shared" si="398"/>
        <v>226.61666666666667</v>
      </c>
      <c r="JP237" s="80">
        <f>IV237*Prices!$B$15</f>
        <v>119.58333333333333</v>
      </c>
      <c r="JQ237" s="80">
        <f t="shared" si="399"/>
        <v>240.28333333333333</v>
      </c>
      <c r="JR237" s="80">
        <f>IV237*Prices!$B$16</f>
        <v>167.41666666666666</v>
      </c>
      <c r="JS237" s="80">
        <f t="shared" si="400"/>
        <v>288.11666666666667</v>
      </c>
      <c r="JT237" s="80">
        <f>IV237*Prices!$B$17</f>
        <v>0</v>
      </c>
      <c r="JU237" s="80"/>
      <c r="JV237" s="80"/>
      <c r="JW237" s="80"/>
      <c r="JX237" s="80"/>
      <c r="JY237" s="80"/>
      <c r="JZ237" s="80"/>
      <c r="KA237" s="80"/>
      <c r="KB237" s="80"/>
      <c r="KC237" s="80"/>
      <c r="KD237" s="80"/>
      <c r="KE237" s="80"/>
      <c r="KF237" s="80"/>
      <c r="KG237" s="80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 s="197">
        <v>0</v>
      </c>
      <c r="LB237" s="200">
        <v>0</v>
      </c>
      <c r="LC237" s="82">
        <f>(44+(cabinets_db!IR237*2-2))*0.58</f>
        <v>32.282799999999995</v>
      </c>
      <c r="LD237" s="82">
        <f>(44+(cabinets_db!IR237*2-2))*0.77</f>
        <v>42.858199999999997</v>
      </c>
      <c r="LE237" s="82">
        <f>3*(cabinets_db!IR237*22/144)</f>
        <v>3.1304166666666662</v>
      </c>
      <c r="LF237" s="82">
        <f t="shared" si="401"/>
        <v>29.152383333333329</v>
      </c>
      <c r="LG237" s="80">
        <f t="shared" si="402"/>
        <v>39.727783333333328</v>
      </c>
      <c r="LH237" s="234">
        <f t="shared" si="403"/>
        <v>0</v>
      </c>
      <c r="LI237" s="73">
        <f>cabinets_db!LL237*41/144</f>
        <v>6.833333333333333</v>
      </c>
      <c r="LJ237" s="128">
        <v>6.83</v>
      </c>
      <c r="LK237" s="129">
        <v>22</v>
      </c>
      <c r="LL237" s="95">
        <v>24</v>
      </c>
      <c r="LM237" s="73">
        <f t="shared" si="404"/>
        <v>2</v>
      </c>
      <c r="LN237" s="130">
        <f t="shared" si="312"/>
        <v>6.833333333333333</v>
      </c>
      <c r="LP237" s="75">
        <v>4</v>
      </c>
      <c r="LQ237" s="76"/>
      <c r="LR237" s="75">
        <v>22</v>
      </c>
      <c r="LS237" s="77">
        <f>(LR237*1.2)*(Prices!$B$5/32)</f>
        <v>33</v>
      </c>
      <c r="LT237" s="82">
        <f>(LR237*1.3)*(Prices!$C$4/32)</f>
        <v>57.2</v>
      </c>
      <c r="LU237" s="82">
        <f>(LO237*Prices!$B$2)+(LP237*Prices!$B$3)</f>
        <v>16.2</v>
      </c>
      <c r="LV237" s="79">
        <f>LN237*Prices!$B$9</f>
        <v>41</v>
      </c>
      <c r="LW237" s="80">
        <f t="shared" si="405"/>
        <v>147.4</v>
      </c>
      <c r="LX237" s="80">
        <f>LN237*Prices!$B$10</f>
        <v>61.5</v>
      </c>
      <c r="LY237" s="80">
        <f t="shared" si="406"/>
        <v>167.9</v>
      </c>
      <c r="LZ237" s="80">
        <f>LN237*Prices!$B$11</f>
        <v>68.333333333333329</v>
      </c>
      <c r="MA237" s="80">
        <f t="shared" si="407"/>
        <v>174.73333333333335</v>
      </c>
      <c r="MB237" s="80">
        <f>LN237*Prices!$B$12</f>
        <v>82</v>
      </c>
      <c r="MC237" s="80">
        <f t="shared" si="408"/>
        <v>188.4</v>
      </c>
      <c r="MD237" s="80">
        <f>LN237*Prices!$B$13</f>
        <v>88.833333333333329</v>
      </c>
      <c r="ME237" s="80">
        <f t="shared" si="409"/>
        <v>195.23333333333335</v>
      </c>
      <c r="MF237" s="80">
        <f>LN237*Prices!$B$14</f>
        <v>105.91666666666666</v>
      </c>
      <c r="MG237" s="80">
        <f t="shared" si="410"/>
        <v>212.31666666666666</v>
      </c>
      <c r="MH237" s="80">
        <f>LN237*Prices!$B$15</f>
        <v>119.58333333333333</v>
      </c>
      <c r="MI237" s="80">
        <f t="shared" si="411"/>
        <v>225.98333333333335</v>
      </c>
      <c r="MJ237" s="80">
        <f>LN237*Prices!$B$16</f>
        <v>167.41666666666666</v>
      </c>
      <c r="MK237" s="80">
        <f t="shared" si="412"/>
        <v>273.81666666666666</v>
      </c>
      <c r="ML237" s="80">
        <f>LN237*Prices!$B$17</f>
        <v>0</v>
      </c>
      <c r="MM237" s="80"/>
      <c r="MN237" s="80"/>
      <c r="MO237" s="80"/>
      <c r="MP237" s="80"/>
      <c r="MQ237" s="80"/>
      <c r="MR237" s="80"/>
      <c r="MS237" s="80"/>
      <c r="MT237" s="80"/>
      <c r="MU237" s="80"/>
      <c r="MV237" s="80"/>
      <c r="MW237" s="80"/>
      <c r="MX237" s="80"/>
      <c r="MY237" s="80"/>
      <c r="MZ237" s="80"/>
      <c r="NA237" s="80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</row>
    <row r="238" spans="1:449" ht="18" customHeight="1" x14ac:dyDescent="0.25">
      <c r="A238" s="131" t="s">
        <v>350</v>
      </c>
      <c r="B238" s="132" t="s">
        <v>268</v>
      </c>
      <c r="C238" s="133" t="str">
        <f t="shared" si="413"/>
        <v>Wall &amp; Tall Cab: 2 Doors - 41"H (Doors 42 1/2") (25" to 27")</v>
      </c>
      <c r="D238" s="70" t="s">
        <v>349</v>
      </c>
      <c r="E238" s="134" t="s">
        <v>107</v>
      </c>
      <c r="F238" s="322" t="s">
        <v>350</v>
      </c>
      <c r="G238" s="320">
        <f>ROUND(cabinets_db!FD238/Prices!$B$27,0)</f>
        <v>420</v>
      </c>
      <c r="H238" s="136">
        <f t="shared" si="414"/>
        <v>420</v>
      </c>
      <c r="I238" s="135">
        <f>ROUND(cabinets_db!FF238/Prices!$B$27,0)</f>
        <v>475</v>
      </c>
      <c r="J238" s="136">
        <f t="shared" si="313"/>
        <v>475</v>
      </c>
      <c r="K238" s="135">
        <f>ROUND(cabinets_db!FH238/Prices!$B$27,0)</f>
        <v>493</v>
      </c>
      <c r="L238" s="136">
        <f t="shared" si="314"/>
        <v>493</v>
      </c>
      <c r="M238" s="135">
        <f>ROUND(cabinets_db!FJ238/Prices!$B$27,0)</f>
        <v>530</v>
      </c>
      <c r="N238" s="136">
        <f t="shared" si="315"/>
        <v>530</v>
      </c>
      <c r="O238" s="135">
        <f>ROUND(cabinets_db!FL238/Prices!$B$27,0)</f>
        <v>548</v>
      </c>
      <c r="P238" s="136">
        <f t="shared" si="316"/>
        <v>548</v>
      </c>
      <c r="Q238" s="135">
        <f>ROUND(cabinets_db!FN238/Prices!$B$27,0)</f>
        <v>594</v>
      </c>
      <c r="R238" s="136">
        <f t="shared" si="317"/>
        <v>594</v>
      </c>
      <c r="S238" s="135">
        <f>ROUND(cabinets_db!FP238/Prices!$B$27,0)</f>
        <v>630</v>
      </c>
      <c r="T238" s="136">
        <f t="shared" si="318"/>
        <v>630</v>
      </c>
      <c r="U238" s="135">
        <f>ROUND(cabinets_db!FR238/Prices!$B$27,0)</f>
        <v>758</v>
      </c>
      <c r="V238" s="136">
        <f t="shared" si="319"/>
        <v>758</v>
      </c>
      <c r="W238" s="137"/>
      <c r="X238" s="137"/>
      <c r="Y238" s="137"/>
      <c r="Z238" s="137"/>
      <c r="AA238" s="137"/>
      <c r="AB238" s="136">
        <f>ROUND(cabinets_db!HD238/Prices!$B$27,0)</f>
        <v>383</v>
      </c>
      <c r="AC238" s="136">
        <f t="shared" si="320"/>
        <v>383</v>
      </c>
      <c r="AD238" s="136">
        <f>ROUND(cabinets_db!HF238/Prices!$B$27,0)</f>
        <v>438</v>
      </c>
      <c r="AE238" s="136">
        <f t="shared" si="321"/>
        <v>438</v>
      </c>
      <c r="AF238" s="136">
        <f>ROUND(cabinets_db!HH238/Prices!$B$27,0)</f>
        <v>456</v>
      </c>
      <c r="AG238" s="136">
        <f t="shared" si="322"/>
        <v>456</v>
      </c>
      <c r="AH238" s="136">
        <f>ROUND(cabinets_db!HJ238/Prices!$B$27,0)</f>
        <v>493</v>
      </c>
      <c r="AI238" s="136">
        <f t="shared" si="323"/>
        <v>493</v>
      </c>
      <c r="AJ238" s="136">
        <f>ROUND(cabinets_db!HL238/Prices!$B$27,0)</f>
        <v>511</v>
      </c>
      <c r="AK238" s="136">
        <f t="shared" si="324"/>
        <v>511</v>
      </c>
      <c r="AL238" s="136">
        <f>ROUND(cabinets_db!HN238/Prices!$B$27,0)</f>
        <v>557</v>
      </c>
      <c r="AM238" s="136">
        <f t="shared" si="325"/>
        <v>557</v>
      </c>
      <c r="AN238" s="136">
        <f>ROUND(cabinets_db!HP238/Prices!$B$27,0)</f>
        <v>593</v>
      </c>
      <c r="AO238" s="136">
        <f t="shared" si="326"/>
        <v>593</v>
      </c>
      <c r="AP238" s="136">
        <f>ROUND(cabinets_db!HR238/Prices!$B$27,0)</f>
        <v>721</v>
      </c>
      <c r="AQ238" s="138">
        <f t="shared" si="327"/>
        <v>721</v>
      </c>
      <c r="AW238" s="136">
        <f t="shared" si="328"/>
        <v>383</v>
      </c>
      <c r="AX238" s="136">
        <f t="shared" si="329"/>
        <v>383</v>
      </c>
      <c r="AY238" s="136">
        <f t="shared" si="330"/>
        <v>438</v>
      </c>
      <c r="AZ238" s="136">
        <f t="shared" si="331"/>
        <v>438</v>
      </c>
      <c r="BA238" s="136">
        <f t="shared" si="332"/>
        <v>456</v>
      </c>
      <c r="BB238" s="136">
        <f t="shared" si="333"/>
        <v>456</v>
      </c>
      <c r="BC238" s="136">
        <f t="shared" si="334"/>
        <v>493</v>
      </c>
      <c r="BD238" s="136">
        <f t="shared" si="335"/>
        <v>493</v>
      </c>
      <c r="BE238" s="136">
        <f t="shared" si="336"/>
        <v>511</v>
      </c>
      <c r="BF238" s="136">
        <f t="shared" si="337"/>
        <v>511</v>
      </c>
      <c r="BG238" s="136">
        <f t="shared" si="338"/>
        <v>557</v>
      </c>
      <c r="BH238" s="136">
        <f t="shared" si="339"/>
        <v>557</v>
      </c>
      <c r="BI238" s="136">
        <f t="shared" si="340"/>
        <v>593</v>
      </c>
      <c r="BJ238" s="136">
        <f t="shared" si="341"/>
        <v>593</v>
      </c>
      <c r="BK238" s="136">
        <f t="shared" si="342"/>
        <v>721</v>
      </c>
      <c r="BL238" s="138">
        <f t="shared" si="343"/>
        <v>721</v>
      </c>
      <c r="BU238" s="135">
        <f>ROUND(cabinets_db!JE238/Prices!$B$27,0)</f>
        <v>420</v>
      </c>
      <c r="BV238" s="136">
        <f t="shared" si="415"/>
        <v>420</v>
      </c>
      <c r="BW238" s="135">
        <f>ROUND(cabinets_db!JG238/Prices!$B$27,0)</f>
        <v>475</v>
      </c>
      <c r="BX238" s="136">
        <f t="shared" si="344"/>
        <v>475</v>
      </c>
      <c r="BY238" s="135">
        <f>ROUND(cabinets_db!JI238/Prices!$B$27,0)</f>
        <v>493</v>
      </c>
      <c r="BZ238" s="136">
        <f t="shared" si="345"/>
        <v>493</v>
      </c>
      <c r="CA238" s="135">
        <f>ROUND(cabinets_db!JK238/Prices!$B$27,0)</f>
        <v>530</v>
      </c>
      <c r="CB238" s="136">
        <f t="shared" si="346"/>
        <v>530</v>
      </c>
      <c r="CC238" s="135">
        <f>ROUND(cabinets_db!JM238/Prices!$B$27,0)</f>
        <v>548</v>
      </c>
      <c r="CD238" s="136">
        <f t="shared" si="347"/>
        <v>548</v>
      </c>
      <c r="CE238" s="135">
        <f>ROUND(cabinets_db!JO238/Prices!$B$27,0)</f>
        <v>594</v>
      </c>
      <c r="CF238" s="136">
        <f t="shared" si="348"/>
        <v>594</v>
      </c>
      <c r="CG238" s="135">
        <f>ROUND(cabinets_db!JQ238/Prices!$B$27,0)</f>
        <v>630</v>
      </c>
      <c r="CH238" s="136">
        <f t="shared" si="349"/>
        <v>630</v>
      </c>
      <c r="CI238" s="135">
        <f>ROUND(cabinets_db!JS238/Prices!$B$27,0)</f>
        <v>758</v>
      </c>
      <c r="CJ238" s="136">
        <f t="shared" si="350"/>
        <v>758</v>
      </c>
      <c r="CK238" s="137"/>
      <c r="CL238" s="137"/>
      <c r="CM238" s="137"/>
      <c r="CN238" s="137"/>
      <c r="CO238" s="137"/>
      <c r="CP238" s="136">
        <f>ROUND(cabinets_db!LW238/Prices!$B$27,0)</f>
        <v>383</v>
      </c>
      <c r="CQ238" s="136">
        <f t="shared" si="416"/>
        <v>383</v>
      </c>
      <c r="CR238" s="136">
        <f>ROUND(cabinets_db!LY238/Prices!$B$27,0)</f>
        <v>438</v>
      </c>
      <c r="CS238" s="136">
        <f t="shared" si="351"/>
        <v>438</v>
      </c>
      <c r="CT238" s="136">
        <f>ROUND(cabinets_db!MA238/Prices!$B$27,0)</f>
        <v>456</v>
      </c>
      <c r="CU238" s="136">
        <f t="shared" si="352"/>
        <v>456</v>
      </c>
      <c r="CV238" s="136">
        <f>ROUND(cabinets_db!MC238/Prices!$B$27,0)</f>
        <v>493</v>
      </c>
      <c r="CW238" s="136">
        <f t="shared" si="353"/>
        <v>493</v>
      </c>
      <c r="CX238" s="136">
        <f>ROUND(cabinets_db!ME238/Prices!$B$27,0)</f>
        <v>511</v>
      </c>
      <c r="CY238" s="136">
        <f t="shared" si="354"/>
        <v>511</v>
      </c>
      <c r="CZ238" s="136">
        <f>ROUND(cabinets_db!MG238/Prices!$B$27,0)</f>
        <v>557</v>
      </c>
      <c r="DA238" s="136">
        <f t="shared" si="355"/>
        <v>557</v>
      </c>
      <c r="DB238" s="136">
        <f>ROUND(cabinets_db!MI238/Prices!$B$27,0)</f>
        <v>593</v>
      </c>
      <c r="DC238" s="136">
        <f t="shared" si="356"/>
        <v>593</v>
      </c>
      <c r="DD238" s="136">
        <f>ROUND(cabinets_db!MK238/Prices!$B$27,0)</f>
        <v>721</v>
      </c>
      <c r="DE238" s="138">
        <f t="shared" si="357"/>
        <v>721</v>
      </c>
      <c r="DK238" s="136">
        <f t="shared" si="358"/>
        <v>383</v>
      </c>
      <c r="DL238" s="136">
        <f t="shared" si="359"/>
        <v>383</v>
      </c>
      <c r="DM238" s="136">
        <f t="shared" si="360"/>
        <v>438</v>
      </c>
      <c r="DN238" s="136">
        <f t="shared" si="361"/>
        <v>438</v>
      </c>
      <c r="DO238" s="136">
        <f t="shared" si="362"/>
        <v>456</v>
      </c>
      <c r="DP238" s="136">
        <f t="shared" si="363"/>
        <v>456</v>
      </c>
      <c r="DQ238" s="136">
        <f t="shared" si="364"/>
        <v>493</v>
      </c>
      <c r="DR238" s="136">
        <f t="shared" si="365"/>
        <v>493</v>
      </c>
      <c r="DS238" s="136">
        <f t="shared" si="366"/>
        <v>511</v>
      </c>
      <c r="DT238" s="136">
        <f t="shared" si="367"/>
        <v>511</v>
      </c>
      <c r="DU238" s="136">
        <f t="shared" si="368"/>
        <v>557</v>
      </c>
      <c r="DV238" s="136">
        <f t="shared" si="369"/>
        <v>557</v>
      </c>
      <c r="DW238" s="136">
        <f t="shared" si="370"/>
        <v>593</v>
      </c>
      <c r="DX238" s="136">
        <f t="shared" si="371"/>
        <v>593</v>
      </c>
      <c r="DY238" s="136">
        <f t="shared" si="372"/>
        <v>721</v>
      </c>
      <c r="DZ238" s="138">
        <f t="shared" si="373"/>
        <v>721</v>
      </c>
      <c r="EP238" s="73">
        <f t="shared" si="306"/>
        <v>7.6875</v>
      </c>
      <c r="EQ238" s="128">
        <v>6.83</v>
      </c>
      <c r="ER238" s="129">
        <v>24</v>
      </c>
      <c r="ES238" s="95">
        <v>27</v>
      </c>
      <c r="ET238" s="73">
        <f t="shared" si="374"/>
        <v>2.25</v>
      </c>
      <c r="EU238" s="130">
        <f t="shared" si="307"/>
        <v>7.6875</v>
      </c>
      <c r="EV238" s="55"/>
      <c r="EW238" s="75">
        <v>4</v>
      </c>
      <c r="EY238" s="75">
        <v>24</v>
      </c>
      <c r="EZ238" s="77">
        <f>(EY238*1.2)*(Prices!$B$5/32)</f>
        <v>36</v>
      </c>
      <c r="FA238" s="82">
        <f>(EY238*1.3)*(Prices!$B$4/32)</f>
        <v>78</v>
      </c>
      <c r="FB238" s="82">
        <f>(EV238*Prices!$B$2)+(EW238*Prices!$B$3)</f>
        <v>16.2</v>
      </c>
      <c r="FC238" s="79">
        <f>EU238*Prices!$B$9</f>
        <v>46.125</v>
      </c>
      <c r="FD238" s="80">
        <f t="shared" si="375"/>
        <v>176.32499999999999</v>
      </c>
      <c r="FE238" s="80">
        <f>EU238*Prices!$B$10</f>
        <v>69.1875</v>
      </c>
      <c r="FF238" s="80">
        <f t="shared" si="376"/>
        <v>199.38749999999999</v>
      </c>
      <c r="FG238" s="80">
        <f>EU238*Prices!$B$11</f>
        <v>76.875</v>
      </c>
      <c r="FH238" s="80">
        <f t="shared" si="377"/>
        <v>207.07499999999999</v>
      </c>
      <c r="FI238" s="80">
        <f>EU238*Prices!$B$12</f>
        <v>92.25</v>
      </c>
      <c r="FJ238" s="80">
        <f t="shared" si="378"/>
        <v>222.45</v>
      </c>
      <c r="FK238" s="80">
        <f>EU238*Prices!$B$13</f>
        <v>99.9375</v>
      </c>
      <c r="FL238" s="80">
        <f t="shared" si="379"/>
        <v>230.13749999999999</v>
      </c>
      <c r="FM238" s="80">
        <f>EU238*Prices!$B$14</f>
        <v>119.15625</v>
      </c>
      <c r="FN238" s="80">
        <f t="shared" si="380"/>
        <v>249.35624999999999</v>
      </c>
      <c r="FO238" s="80">
        <f>EU238*Prices!$B$15</f>
        <v>134.53125</v>
      </c>
      <c r="FP238" s="80">
        <f t="shared" si="381"/>
        <v>264.73124999999999</v>
      </c>
      <c r="FQ238" s="80">
        <f>EU238*Prices!$B$16</f>
        <v>188.34375</v>
      </c>
      <c r="FR238" s="80">
        <f t="shared" si="382"/>
        <v>318.54374999999999</v>
      </c>
      <c r="FS238" s="80">
        <f>EU238*Prices!$B$17</f>
        <v>0</v>
      </c>
      <c r="FT238" s="80"/>
      <c r="FU238" s="80"/>
      <c r="FV238" s="80"/>
      <c r="FW238" s="80"/>
      <c r="FX238" s="80"/>
      <c r="FY238" s="80"/>
      <c r="FZ238" s="80"/>
      <c r="GA238" s="80"/>
      <c r="GB238" s="80"/>
      <c r="GC238" s="80"/>
      <c r="GD238" s="80"/>
      <c r="GE238" s="80"/>
      <c r="GF238" s="80"/>
      <c r="GG238" s="80"/>
      <c r="GH238" s="80"/>
      <c r="GI238"/>
      <c r="GJ238"/>
      <c r="GK238"/>
      <c r="GL238"/>
      <c r="GM238"/>
      <c r="GN238"/>
      <c r="GO238"/>
      <c r="GP238" s="73">
        <f t="shared" si="308"/>
        <v>7.6875</v>
      </c>
      <c r="GQ238" s="128">
        <v>6.83</v>
      </c>
      <c r="GR238" s="129">
        <v>24</v>
      </c>
      <c r="GS238" s="95">
        <v>27</v>
      </c>
      <c r="GT238" s="73">
        <f t="shared" si="383"/>
        <v>2.25</v>
      </c>
      <c r="GU238" s="130">
        <f t="shared" si="309"/>
        <v>7.6875</v>
      </c>
      <c r="GW238" s="75">
        <v>4</v>
      </c>
      <c r="GX238" s="76"/>
      <c r="GY238" s="75">
        <v>24</v>
      </c>
      <c r="GZ238" s="77">
        <f>(GY238*1.2)*(Prices!$B$5/32)</f>
        <v>36</v>
      </c>
      <c r="HA238" s="82">
        <f>(GY238*1.3)*(Prices!$C$4/32)</f>
        <v>62.400000000000006</v>
      </c>
      <c r="HB238" s="82">
        <f>(GV238*Prices!$B$2)+(GW238*Prices!$B$3)</f>
        <v>16.2</v>
      </c>
      <c r="HC238" s="79">
        <f>GU238*Prices!$B$9</f>
        <v>46.125</v>
      </c>
      <c r="HD238" s="80">
        <f t="shared" si="384"/>
        <v>160.72500000000002</v>
      </c>
      <c r="HE238" s="80">
        <f>GU238*Prices!$B$10</f>
        <v>69.1875</v>
      </c>
      <c r="HF238" s="80">
        <f t="shared" si="385"/>
        <v>183.78750000000002</v>
      </c>
      <c r="HG238" s="80">
        <f>GU238*Prices!$B$11</f>
        <v>76.875</v>
      </c>
      <c r="HH238" s="80">
        <f t="shared" si="386"/>
        <v>191.47500000000002</v>
      </c>
      <c r="HI238" s="80">
        <f>GU238*Prices!$B$12</f>
        <v>92.25</v>
      </c>
      <c r="HJ238" s="80">
        <f t="shared" si="387"/>
        <v>206.85000000000002</v>
      </c>
      <c r="HK238" s="80">
        <f>GU238*Prices!$B$13</f>
        <v>99.9375</v>
      </c>
      <c r="HL238" s="80">
        <f t="shared" si="388"/>
        <v>214.53750000000002</v>
      </c>
      <c r="HM238" s="80">
        <f>GU238*Prices!$B$14</f>
        <v>119.15625</v>
      </c>
      <c r="HN238" s="80">
        <f t="shared" si="389"/>
        <v>233.75624999999999</v>
      </c>
      <c r="HO238" s="80">
        <f>GU238*Prices!$B$15</f>
        <v>134.53125</v>
      </c>
      <c r="HP238" s="80">
        <f t="shared" si="390"/>
        <v>249.13124999999999</v>
      </c>
      <c r="HQ238" s="80">
        <f>GU238*Prices!$B$16</f>
        <v>188.34375</v>
      </c>
      <c r="HR238" s="80">
        <f t="shared" si="391"/>
        <v>302.94375000000002</v>
      </c>
      <c r="HS238" s="80">
        <f>GU238*Prices!$B$17</f>
        <v>0</v>
      </c>
      <c r="HT238" s="80"/>
      <c r="HU238" s="80"/>
      <c r="HV238" s="80"/>
      <c r="HW238" s="80"/>
      <c r="HX238" s="80"/>
      <c r="HY238" s="80"/>
      <c r="HZ238" s="80"/>
      <c r="IA238" s="80"/>
      <c r="IB238" s="80"/>
      <c r="IC238" s="80"/>
      <c r="ID238" s="80"/>
      <c r="IE238" s="80"/>
      <c r="IF238" s="80"/>
      <c r="IG238" s="80"/>
      <c r="IH238" s="80"/>
      <c r="II238"/>
      <c r="IJ238"/>
      <c r="IK238"/>
      <c r="IL238"/>
      <c r="IM238"/>
      <c r="IN238"/>
      <c r="IO238"/>
      <c r="IP238"/>
      <c r="IQ238" s="73">
        <f t="shared" si="310"/>
        <v>7.6875</v>
      </c>
      <c r="IR238" s="128">
        <v>6.83</v>
      </c>
      <c r="IS238" s="129">
        <v>24</v>
      </c>
      <c r="IT238" s="95">
        <v>27</v>
      </c>
      <c r="IU238" s="73">
        <f t="shared" si="392"/>
        <v>2.25</v>
      </c>
      <c r="IV238" s="130">
        <f t="shared" si="311"/>
        <v>7.6875</v>
      </c>
      <c r="IX238" s="75">
        <v>4</v>
      </c>
      <c r="IY238" s="76"/>
      <c r="IZ238" s="75">
        <v>24</v>
      </c>
      <c r="JA238" s="77">
        <f>(IZ238*1.2)*(Prices!$B$5/32)</f>
        <v>36</v>
      </c>
      <c r="JB238" s="82">
        <f>(IZ238*1.3)*(Prices!$B$4/32)</f>
        <v>78</v>
      </c>
      <c r="JC238" s="82">
        <f>(IW238*Prices!$B$2)+(IX238*Prices!$B$3)</f>
        <v>16.2</v>
      </c>
      <c r="JD238" s="79">
        <f>IV238*Prices!$B$9</f>
        <v>46.125</v>
      </c>
      <c r="JE238" s="80">
        <f t="shared" si="393"/>
        <v>176.32499999999999</v>
      </c>
      <c r="JF238" s="80">
        <f>IV238*Prices!$B$10</f>
        <v>69.1875</v>
      </c>
      <c r="JG238" s="80">
        <f t="shared" si="394"/>
        <v>199.38749999999999</v>
      </c>
      <c r="JH238" s="80">
        <f>IV238*Prices!$B$11</f>
        <v>76.875</v>
      </c>
      <c r="JI238" s="80">
        <f t="shared" si="395"/>
        <v>207.07499999999999</v>
      </c>
      <c r="JJ238" s="80">
        <f>IV238*Prices!$B$12</f>
        <v>92.25</v>
      </c>
      <c r="JK238" s="80">
        <f t="shared" si="396"/>
        <v>222.45</v>
      </c>
      <c r="JL238" s="80">
        <f>IV238*Prices!$B$13</f>
        <v>99.9375</v>
      </c>
      <c r="JM238" s="80">
        <f t="shared" si="397"/>
        <v>230.13749999999999</v>
      </c>
      <c r="JN238" s="80">
        <f>IV238*Prices!$B$14</f>
        <v>119.15625</v>
      </c>
      <c r="JO238" s="80">
        <f t="shared" si="398"/>
        <v>249.35624999999999</v>
      </c>
      <c r="JP238" s="80">
        <f>IV238*Prices!$B$15</f>
        <v>134.53125</v>
      </c>
      <c r="JQ238" s="80">
        <f t="shared" si="399"/>
        <v>264.73124999999999</v>
      </c>
      <c r="JR238" s="80">
        <f>IV238*Prices!$B$16</f>
        <v>188.34375</v>
      </c>
      <c r="JS238" s="80">
        <f t="shared" si="400"/>
        <v>318.54374999999999</v>
      </c>
      <c r="JT238" s="80">
        <f>IV238*Prices!$B$17</f>
        <v>0</v>
      </c>
      <c r="JU238" s="80"/>
      <c r="JV238" s="80"/>
      <c r="JW238" s="80"/>
      <c r="JX238" s="80"/>
      <c r="JY238" s="80"/>
      <c r="JZ238" s="80"/>
      <c r="KA238" s="80"/>
      <c r="KB238" s="80"/>
      <c r="KC238" s="80"/>
      <c r="KD238" s="80"/>
      <c r="KE238" s="80"/>
      <c r="KF238" s="80"/>
      <c r="KG238" s="80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 s="197">
        <v>0</v>
      </c>
      <c r="LB238" s="200">
        <v>0</v>
      </c>
      <c r="LC238" s="82">
        <f>(44+(cabinets_db!IR238*2-2))*0.58</f>
        <v>32.282799999999995</v>
      </c>
      <c r="LD238" s="82">
        <f>(44+(cabinets_db!IR238*2-2))*0.77</f>
        <v>42.858199999999997</v>
      </c>
      <c r="LE238" s="82">
        <f>3*(cabinets_db!IR238*22/144)</f>
        <v>3.1304166666666662</v>
      </c>
      <c r="LF238" s="82">
        <f t="shared" si="401"/>
        <v>29.152383333333329</v>
      </c>
      <c r="LG238" s="80">
        <f t="shared" si="402"/>
        <v>39.727783333333328</v>
      </c>
      <c r="LH238" s="234">
        <f t="shared" si="403"/>
        <v>0</v>
      </c>
      <c r="LI238" s="73">
        <f>cabinets_db!LL238*41/144</f>
        <v>7.6875</v>
      </c>
      <c r="LJ238" s="128">
        <v>6.83</v>
      </c>
      <c r="LK238" s="129">
        <v>24</v>
      </c>
      <c r="LL238" s="95">
        <v>27</v>
      </c>
      <c r="LM238" s="73">
        <f t="shared" si="404"/>
        <v>2.25</v>
      </c>
      <c r="LN238" s="130">
        <f t="shared" si="312"/>
        <v>7.6875</v>
      </c>
      <c r="LP238" s="75">
        <v>4</v>
      </c>
      <c r="LQ238" s="76"/>
      <c r="LR238" s="75">
        <v>24</v>
      </c>
      <c r="LS238" s="77">
        <f>(LR238*1.2)*(Prices!$B$5/32)</f>
        <v>36</v>
      </c>
      <c r="LT238" s="82">
        <f>(LR238*1.3)*(Prices!$C$4/32)</f>
        <v>62.400000000000006</v>
      </c>
      <c r="LU238" s="82">
        <f>(LO238*Prices!$B$2)+(LP238*Prices!$B$3)</f>
        <v>16.2</v>
      </c>
      <c r="LV238" s="79">
        <f>LN238*Prices!$B$9</f>
        <v>46.125</v>
      </c>
      <c r="LW238" s="80">
        <f t="shared" si="405"/>
        <v>160.72500000000002</v>
      </c>
      <c r="LX238" s="80">
        <f>LN238*Prices!$B$10</f>
        <v>69.1875</v>
      </c>
      <c r="LY238" s="80">
        <f t="shared" si="406"/>
        <v>183.78750000000002</v>
      </c>
      <c r="LZ238" s="80">
        <f>LN238*Prices!$B$11</f>
        <v>76.875</v>
      </c>
      <c r="MA238" s="80">
        <f t="shared" si="407"/>
        <v>191.47500000000002</v>
      </c>
      <c r="MB238" s="80">
        <f>LN238*Prices!$B$12</f>
        <v>92.25</v>
      </c>
      <c r="MC238" s="80">
        <f t="shared" si="408"/>
        <v>206.85000000000002</v>
      </c>
      <c r="MD238" s="80">
        <f>LN238*Prices!$B$13</f>
        <v>99.9375</v>
      </c>
      <c r="ME238" s="80">
        <f t="shared" si="409"/>
        <v>214.53750000000002</v>
      </c>
      <c r="MF238" s="80">
        <f>LN238*Prices!$B$14</f>
        <v>119.15625</v>
      </c>
      <c r="MG238" s="80">
        <f t="shared" si="410"/>
        <v>233.75624999999999</v>
      </c>
      <c r="MH238" s="80">
        <f>LN238*Prices!$B$15</f>
        <v>134.53125</v>
      </c>
      <c r="MI238" s="80">
        <f t="shared" si="411"/>
        <v>249.13124999999999</v>
      </c>
      <c r="MJ238" s="80">
        <f>LN238*Prices!$B$16</f>
        <v>188.34375</v>
      </c>
      <c r="MK238" s="80">
        <f t="shared" si="412"/>
        <v>302.94375000000002</v>
      </c>
      <c r="ML238" s="80">
        <f>LN238*Prices!$B$17</f>
        <v>0</v>
      </c>
      <c r="MM238" s="80"/>
      <c r="MN238" s="80"/>
      <c r="MO238" s="80"/>
      <c r="MP238" s="80"/>
      <c r="MQ238" s="80"/>
      <c r="MR238" s="80"/>
      <c r="MS238" s="80"/>
      <c r="MT238" s="80"/>
      <c r="MU238" s="80"/>
      <c r="MV238" s="80"/>
      <c r="MW238" s="80"/>
      <c r="MX238" s="80"/>
      <c r="MY238" s="80"/>
      <c r="MZ238" s="80"/>
      <c r="NA238" s="80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</row>
    <row r="239" spans="1:449" ht="18" customHeight="1" x14ac:dyDescent="0.25">
      <c r="A239" s="131" t="s">
        <v>351</v>
      </c>
      <c r="B239" s="132" t="s">
        <v>268</v>
      </c>
      <c r="C239" s="133" t="str">
        <f t="shared" si="413"/>
        <v>Wall &amp; Tall Cab: 2 Doors - 41"H (Doors 42 1/2") (28" to 30")</v>
      </c>
      <c r="D239" s="70" t="s">
        <v>349</v>
      </c>
      <c r="E239" s="134" t="s">
        <v>109</v>
      </c>
      <c r="F239" s="322" t="s">
        <v>351</v>
      </c>
      <c r="G239" s="320">
        <f>ROUND(cabinets_db!FD239/Prices!$B$27,0)</f>
        <v>455</v>
      </c>
      <c r="H239" s="136">
        <f t="shared" si="414"/>
        <v>455</v>
      </c>
      <c r="I239" s="135">
        <f>ROUND(cabinets_db!FF239/Prices!$B$27,0)</f>
        <v>516</v>
      </c>
      <c r="J239" s="136">
        <f t="shared" si="313"/>
        <v>516</v>
      </c>
      <c r="K239" s="135">
        <f>ROUND(cabinets_db!FH239/Prices!$B$27,0)</f>
        <v>536</v>
      </c>
      <c r="L239" s="136">
        <f t="shared" si="314"/>
        <v>536</v>
      </c>
      <c r="M239" s="135">
        <f>ROUND(cabinets_db!FJ239/Prices!$B$27,0)</f>
        <v>577</v>
      </c>
      <c r="N239" s="136">
        <f t="shared" si="315"/>
        <v>577</v>
      </c>
      <c r="O239" s="135">
        <f>ROUND(cabinets_db!FL239/Prices!$B$27,0)</f>
        <v>597</v>
      </c>
      <c r="P239" s="136">
        <f t="shared" si="316"/>
        <v>597</v>
      </c>
      <c r="Q239" s="135">
        <f>ROUND(cabinets_db!FN239/Prices!$B$27,0)</f>
        <v>648</v>
      </c>
      <c r="R239" s="136">
        <f t="shared" si="317"/>
        <v>648</v>
      </c>
      <c r="S239" s="135">
        <f>ROUND(cabinets_db!FP239/Prices!$B$27,0)</f>
        <v>689</v>
      </c>
      <c r="T239" s="136">
        <f t="shared" si="318"/>
        <v>689</v>
      </c>
      <c r="U239" s="135">
        <f>ROUND(cabinets_db!FR239/Prices!$B$27,0)</f>
        <v>831</v>
      </c>
      <c r="V239" s="136">
        <f t="shared" si="319"/>
        <v>831</v>
      </c>
      <c r="W239" s="137"/>
      <c r="X239" s="137"/>
      <c r="Y239" s="137"/>
      <c r="Z239" s="137"/>
      <c r="AA239" s="137"/>
      <c r="AB239" s="136">
        <f>ROUND(cabinets_db!HD239/Prices!$B$27,0)</f>
        <v>414</v>
      </c>
      <c r="AC239" s="136">
        <f t="shared" si="320"/>
        <v>414</v>
      </c>
      <c r="AD239" s="136">
        <f>ROUND(cabinets_db!HF239/Prices!$B$27,0)</f>
        <v>475</v>
      </c>
      <c r="AE239" s="136">
        <f t="shared" si="321"/>
        <v>475</v>
      </c>
      <c r="AF239" s="136">
        <f>ROUND(cabinets_db!HH239/Prices!$B$27,0)</f>
        <v>496</v>
      </c>
      <c r="AG239" s="136">
        <f t="shared" si="322"/>
        <v>496</v>
      </c>
      <c r="AH239" s="136">
        <f>ROUND(cabinets_db!HJ239/Prices!$B$27,0)</f>
        <v>536</v>
      </c>
      <c r="AI239" s="136">
        <f t="shared" si="323"/>
        <v>536</v>
      </c>
      <c r="AJ239" s="136">
        <f>ROUND(cabinets_db!HL239/Prices!$B$27,0)</f>
        <v>557</v>
      </c>
      <c r="AK239" s="136">
        <f t="shared" si="324"/>
        <v>557</v>
      </c>
      <c r="AL239" s="136">
        <f>ROUND(cabinets_db!HN239/Prices!$B$27,0)</f>
        <v>608</v>
      </c>
      <c r="AM239" s="136">
        <f t="shared" si="325"/>
        <v>608</v>
      </c>
      <c r="AN239" s="136">
        <f>ROUND(cabinets_db!HP239/Prices!$B$27,0)</f>
        <v>648</v>
      </c>
      <c r="AO239" s="136">
        <f t="shared" si="326"/>
        <v>648</v>
      </c>
      <c r="AP239" s="136">
        <f>ROUND(cabinets_db!HR239/Prices!$B$27,0)</f>
        <v>791</v>
      </c>
      <c r="AQ239" s="138">
        <f t="shared" si="327"/>
        <v>791</v>
      </c>
      <c r="AW239" s="136">
        <f t="shared" si="328"/>
        <v>414</v>
      </c>
      <c r="AX239" s="136">
        <f t="shared" si="329"/>
        <v>414</v>
      </c>
      <c r="AY239" s="136">
        <f t="shared" si="330"/>
        <v>475</v>
      </c>
      <c r="AZ239" s="136">
        <f t="shared" si="331"/>
        <v>475</v>
      </c>
      <c r="BA239" s="136">
        <f t="shared" si="332"/>
        <v>496</v>
      </c>
      <c r="BB239" s="136">
        <f t="shared" si="333"/>
        <v>496</v>
      </c>
      <c r="BC239" s="136">
        <f t="shared" si="334"/>
        <v>536</v>
      </c>
      <c r="BD239" s="136">
        <f t="shared" si="335"/>
        <v>536</v>
      </c>
      <c r="BE239" s="136">
        <f t="shared" si="336"/>
        <v>557</v>
      </c>
      <c r="BF239" s="136">
        <f t="shared" si="337"/>
        <v>557</v>
      </c>
      <c r="BG239" s="136">
        <f t="shared" si="338"/>
        <v>608</v>
      </c>
      <c r="BH239" s="136">
        <f t="shared" si="339"/>
        <v>608</v>
      </c>
      <c r="BI239" s="136">
        <f t="shared" si="340"/>
        <v>648</v>
      </c>
      <c r="BJ239" s="136">
        <f t="shared" si="341"/>
        <v>648</v>
      </c>
      <c r="BK239" s="136">
        <f t="shared" si="342"/>
        <v>791</v>
      </c>
      <c r="BL239" s="138">
        <f t="shared" si="343"/>
        <v>791</v>
      </c>
      <c r="BU239" s="135">
        <f>ROUND(cabinets_db!JE239/Prices!$B$27,0)</f>
        <v>455</v>
      </c>
      <c r="BV239" s="136">
        <f t="shared" si="415"/>
        <v>455</v>
      </c>
      <c r="BW239" s="135">
        <f>ROUND(cabinets_db!JG239/Prices!$B$27,0)</f>
        <v>516</v>
      </c>
      <c r="BX239" s="136">
        <f t="shared" si="344"/>
        <v>516</v>
      </c>
      <c r="BY239" s="135">
        <f>ROUND(cabinets_db!JI239/Prices!$B$27,0)</f>
        <v>536</v>
      </c>
      <c r="BZ239" s="136">
        <f t="shared" si="345"/>
        <v>536</v>
      </c>
      <c r="CA239" s="135">
        <f>ROUND(cabinets_db!JK239/Prices!$B$27,0)</f>
        <v>577</v>
      </c>
      <c r="CB239" s="136">
        <f t="shared" si="346"/>
        <v>577</v>
      </c>
      <c r="CC239" s="135">
        <f>ROUND(cabinets_db!JM239/Prices!$B$27,0)</f>
        <v>597</v>
      </c>
      <c r="CD239" s="136">
        <f t="shared" si="347"/>
        <v>597</v>
      </c>
      <c r="CE239" s="135">
        <f>ROUND(cabinets_db!JO239/Prices!$B$27,0)</f>
        <v>648</v>
      </c>
      <c r="CF239" s="136">
        <f t="shared" si="348"/>
        <v>648</v>
      </c>
      <c r="CG239" s="135">
        <f>ROUND(cabinets_db!JQ239/Prices!$B$27,0)</f>
        <v>689</v>
      </c>
      <c r="CH239" s="136">
        <f t="shared" si="349"/>
        <v>689</v>
      </c>
      <c r="CI239" s="135">
        <f>ROUND(cabinets_db!JS239/Prices!$B$27,0)</f>
        <v>831</v>
      </c>
      <c r="CJ239" s="136">
        <f t="shared" si="350"/>
        <v>831</v>
      </c>
      <c r="CK239" s="137"/>
      <c r="CL239" s="137"/>
      <c r="CM239" s="137"/>
      <c r="CN239" s="137"/>
      <c r="CO239" s="137"/>
      <c r="CP239" s="136">
        <f>ROUND(cabinets_db!LW239/Prices!$B$27,0)</f>
        <v>414</v>
      </c>
      <c r="CQ239" s="136">
        <f t="shared" si="416"/>
        <v>414</v>
      </c>
      <c r="CR239" s="136">
        <f>ROUND(cabinets_db!LY239/Prices!$B$27,0)</f>
        <v>475</v>
      </c>
      <c r="CS239" s="136">
        <f t="shared" si="351"/>
        <v>475</v>
      </c>
      <c r="CT239" s="136">
        <f>ROUND(cabinets_db!MA239/Prices!$B$27,0)</f>
        <v>496</v>
      </c>
      <c r="CU239" s="136">
        <f t="shared" si="352"/>
        <v>496</v>
      </c>
      <c r="CV239" s="136">
        <f>ROUND(cabinets_db!MC239/Prices!$B$27,0)</f>
        <v>536</v>
      </c>
      <c r="CW239" s="136">
        <f t="shared" si="353"/>
        <v>536</v>
      </c>
      <c r="CX239" s="136">
        <f>ROUND(cabinets_db!ME239/Prices!$B$27,0)</f>
        <v>557</v>
      </c>
      <c r="CY239" s="136">
        <f t="shared" si="354"/>
        <v>557</v>
      </c>
      <c r="CZ239" s="136">
        <f>ROUND(cabinets_db!MG239/Prices!$B$27,0)</f>
        <v>608</v>
      </c>
      <c r="DA239" s="136">
        <f t="shared" si="355"/>
        <v>608</v>
      </c>
      <c r="DB239" s="136">
        <f>ROUND(cabinets_db!MI239/Prices!$B$27,0)</f>
        <v>648</v>
      </c>
      <c r="DC239" s="136">
        <f t="shared" si="356"/>
        <v>648</v>
      </c>
      <c r="DD239" s="136">
        <f>ROUND(cabinets_db!MK239/Prices!$B$27,0)</f>
        <v>791</v>
      </c>
      <c r="DE239" s="138">
        <f t="shared" si="357"/>
        <v>791</v>
      </c>
      <c r="DK239" s="136">
        <f t="shared" si="358"/>
        <v>414</v>
      </c>
      <c r="DL239" s="136">
        <f t="shared" si="359"/>
        <v>414</v>
      </c>
      <c r="DM239" s="136">
        <f t="shared" si="360"/>
        <v>475</v>
      </c>
      <c r="DN239" s="136">
        <f t="shared" si="361"/>
        <v>475</v>
      </c>
      <c r="DO239" s="136">
        <f t="shared" si="362"/>
        <v>496</v>
      </c>
      <c r="DP239" s="136">
        <f t="shared" si="363"/>
        <v>496</v>
      </c>
      <c r="DQ239" s="136">
        <f t="shared" si="364"/>
        <v>536</v>
      </c>
      <c r="DR239" s="136">
        <f t="shared" si="365"/>
        <v>536</v>
      </c>
      <c r="DS239" s="136">
        <f t="shared" si="366"/>
        <v>557</v>
      </c>
      <c r="DT239" s="136">
        <f t="shared" si="367"/>
        <v>557</v>
      </c>
      <c r="DU239" s="136">
        <f t="shared" si="368"/>
        <v>608</v>
      </c>
      <c r="DV239" s="136">
        <f t="shared" si="369"/>
        <v>608</v>
      </c>
      <c r="DW239" s="136">
        <f t="shared" si="370"/>
        <v>648</v>
      </c>
      <c r="DX239" s="136">
        <f t="shared" si="371"/>
        <v>648</v>
      </c>
      <c r="DY239" s="136">
        <f t="shared" si="372"/>
        <v>791</v>
      </c>
      <c r="DZ239" s="138">
        <f t="shared" si="373"/>
        <v>791</v>
      </c>
      <c r="EP239" s="73">
        <f t="shared" si="306"/>
        <v>8.5416666666666661</v>
      </c>
      <c r="EQ239" s="128">
        <v>6.83</v>
      </c>
      <c r="ER239" s="129">
        <v>26</v>
      </c>
      <c r="ES239" s="95">
        <v>30</v>
      </c>
      <c r="ET239" s="73">
        <f t="shared" si="374"/>
        <v>2.5</v>
      </c>
      <c r="EU239" s="130">
        <f t="shared" si="307"/>
        <v>8.5416666666666661</v>
      </c>
      <c r="EV239" s="55"/>
      <c r="EW239" s="75">
        <v>4</v>
      </c>
      <c r="EY239" s="75">
        <v>26</v>
      </c>
      <c r="EZ239" s="77">
        <f>(EY239*1.2)*(Prices!$B$5/32)</f>
        <v>39</v>
      </c>
      <c r="FA239" s="82">
        <f>(EY239*1.3)*(Prices!$B$4/32)</f>
        <v>84.500000000000014</v>
      </c>
      <c r="FB239" s="82">
        <f>(EV239*Prices!$B$2)+(EW239*Prices!$B$3)</f>
        <v>16.2</v>
      </c>
      <c r="FC239" s="79">
        <f>EU239*Prices!$B$9</f>
        <v>51.25</v>
      </c>
      <c r="FD239" s="80">
        <f t="shared" si="375"/>
        <v>190.95000000000002</v>
      </c>
      <c r="FE239" s="80">
        <f>EU239*Prices!$B$10</f>
        <v>76.875</v>
      </c>
      <c r="FF239" s="80">
        <f t="shared" si="376"/>
        <v>216.57500000000002</v>
      </c>
      <c r="FG239" s="80">
        <f>EU239*Prices!$B$11</f>
        <v>85.416666666666657</v>
      </c>
      <c r="FH239" s="80">
        <f t="shared" si="377"/>
        <v>225.11666666666667</v>
      </c>
      <c r="FI239" s="80">
        <f>EU239*Prices!$B$12</f>
        <v>102.5</v>
      </c>
      <c r="FJ239" s="80">
        <f t="shared" si="378"/>
        <v>242.20000000000002</v>
      </c>
      <c r="FK239" s="80">
        <f>EU239*Prices!$B$13</f>
        <v>111.04166666666666</v>
      </c>
      <c r="FL239" s="80">
        <f t="shared" si="379"/>
        <v>250.74166666666667</v>
      </c>
      <c r="FM239" s="80">
        <f>EU239*Prices!$B$14</f>
        <v>132.39583333333331</v>
      </c>
      <c r="FN239" s="80">
        <f t="shared" si="380"/>
        <v>272.0958333333333</v>
      </c>
      <c r="FO239" s="80">
        <f>EU239*Prices!$B$15</f>
        <v>149.47916666666666</v>
      </c>
      <c r="FP239" s="80">
        <f t="shared" si="381"/>
        <v>289.17916666666667</v>
      </c>
      <c r="FQ239" s="80">
        <f>EU239*Prices!$B$16</f>
        <v>209.27083333333331</v>
      </c>
      <c r="FR239" s="80">
        <f t="shared" si="382"/>
        <v>348.9708333333333</v>
      </c>
      <c r="FS239" s="80">
        <f>EU239*Prices!$B$17</f>
        <v>0</v>
      </c>
      <c r="FT239" s="80"/>
      <c r="FU239" s="80"/>
      <c r="FV239" s="80"/>
      <c r="FW239" s="80"/>
      <c r="FX239" s="80"/>
      <c r="FY239" s="80"/>
      <c r="FZ239" s="80"/>
      <c r="GA239" s="80"/>
      <c r="GB239" s="80"/>
      <c r="GC239" s="80"/>
      <c r="GD239" s="80"/>
      <c r="GE239" s="80"/>
      <c r="GF239" s="80"/>
      <c r="GG239" s="80"/>
      <c r="GH239" s="80"/>
      <c r="GI239"/>
      <c r="GJ239"/>
      <c r="GK239"/>
      <c r="GL239"/>
      <c r="GM239"/>
      <c r="GN239"/>
      <c r="GO239"/>
      <c r="GP239" s="73">
        <f t="shared" si="308"/>
        <v>8.5416666666666661</v>
      </c>
      <c r="GQ239" s="128">
        <v>6.83</v>
      </c>
      <c r="GR239" s="129">
        <v>26</v>
      </c>
      <c r="GS239" s="95">
        <v>30</v>
      </c>
      <c r="GT239" s="73">
        <f t="shared" si="383"/>
        <v>2.5</v>
      </c>
      <c r="GU239" s="130">
        <f t="shared" si="309"/>
        <v>8.5416666666666661</v>
      </c>
      <c r="GW239" s="75">
        <v>4</v>
      </c>
      <c r="GX239" s="76"/>
      <c r="GY239" s="75">
        <v>26</v>
      </c>
      <c r="GZ239" s="77">
        <f>(GY239*1.2)*(Prices!$B$5/32)</f>
        <v>39</v>
      </c>
      <c r="HA239" s="82">
        <f>(GY239*1.3)*(Prices!$C$4/32)</f>
        <v>67.600000000000009</v>
      </c>
      <c r="HB239" s="82">
        <f>(GV239*Prices!$B$2)+(GW239*Prices!$B$3)</f>
        <v>16.2</v>
      </c>
      <c r="HC239" s="79">
        <f>GU239*Prices!$B$9</f>
        <v>51.25</v>
      </c>
      <c r="HD239" s="80">
        <f t="shared" si="384"/>
        <v>174.05</v>
      </c>
      <c r="HE239" s="80">
        <f>GU239*Prices!$B$10</f>
        <v>76.875</v>
      </c>
      <c r="HF239" s="80">
        <f t="shared" si="385"/>
        <v>199.67500000000001</v>
      </c>
      <c r="HG239" s="80">
        <f>GU239*Prices!$B$11</f>
        <v>85.416666666666657</v>
      </c>
      <c r="HH239" s="80">
        <f t="shared" si="386"/>
        <v>208.21666666666667</v>
      </c>
      <c r="HI239" s="80">
        <f>GU239*Prices!$B$12</f>
        <v>102.5</v>
      </c>
      <c r="HJ239" s="80">
        <f t="shared" si="387"/>
        <v>225.3</v>
      </c>
      <c r="HK239" s="80">
        <f>GU239*Prices!$B$13</f>
        <v>111.04166666666666</v>
      </c>
      <c r="HL239" s="80">
        <f t="shared" si="388"/>
        <v>233.84166666666667</v>
      </c>
      <c r="HM239" s="80">
        <f>GU239*Prices!$B$14</f>
        <v>132.39583333333331</v>
      </c>
      <c r="HN239" s="80">
        <f t="shared" si="389"/>
        <v>255.19583333333333</v>
      </c>
      <c r="HO239" s="80">
        <f>GU239*Prices!$B$15</f>
        <v>149.47916666666666</v>
      </c>
      <c r="HP239" s="80">
        <f t="shared" si="390"/>
        <v>272.27916666666664</v>
      </c>
      <c r="HQ239" s="80">
        <f>GU239*Prices!$B$16</f>
        <v>209.27083333333331</v>
      </c>
      <c r="HR239" s="80">
        <f t="shared" si="391"/>
        <v>332.07083333333333</v>
      </c>
      <c r="HS239" s="80">
        <f>GU239*Prices!$B$17</f>
        <v>0</v>
      </c>
      <c r="HT239" s="80"/>
      <c r="HU239" s="80"/>
      <c r="HV239" s="80"/>
      <c r="HW239" s="80"/>
      <c r="HX239" s="80"/>
      <c r="HY239" s="80"/>
      <c r="HZ239" s="80"/>
      <c r="IA239" s="80"/>
      <c r="IB239" s="80"/>
      <c r="IC239" s="80"/>
      <c r="ID239" s="80"/>
      <c r="IE239" s="80"/>
      <c r="IF239" s="80"/>
      <c r="IG239" s="80"/>
      <c r="IH239" s="80"/>
      <c r="II239"/>
      <c r="IJ239"/>
      <c r="IK239"/>
      <c r="IL239"/>
      <c r="IM239"/>
      <c r="IN239"/>
      <c r="IO239"/>
      <c r="IP239"/>
      <c r="IQ239" s="73">
        <f t="shared" si="310"/>
        <v>8.5416666666666661</v>
      </c>
      <c r="IR239" s="128">
        <v>6.83</v>
      </c>
      <c r="IS239" s="129">
        <v>26</v>
      </c>
      <c r="IT239" s="95">
        <v>30</v>
      </c>
      <c r="IU239" s="73">
        <f t="shared" si="392"/>
        <v>2.5</v>
      </c>
      <c r="IV239" s="130">
        <f t="shared" si="311"/>
        <v>8.5416666666666661</v>
      </c>
      <c r="IX239" s="75">
        <v>4</v>
      </c>
      <c r="IY239" s="76"/>
      <c r="IZ239" s="75">
        <v>26</v>
      </c>
      <c r="JA239" s="77">
        <f>(IZ239*1.2)*(Prices!$B$5/32)</f>
        <v>39</v>
      </c>
      <c r="JB239" s="82">
        <f>(IZ239*1.3)*(Prices!$B$4/32)</f>
        <v>84.500000000000014</v>
      </c>
      <c r="JC239" s="82">
        <f>(IW239*Prices!$B$2)+(IX239*Prices!$B$3)</f>
        <v>16.2</v>
      </c>
      <c r="JD239" s="79">
        <f>IV239*Prices!$B$9</f>
        <v>51.25</v>
      </c>
      <c r="JE239" s="80">
        <f t="shared" si="393"/>
        <v>190.95000000000002</v>
      </c>
      <c r="JF239" s="80">
        <f>IV239*Prices!$B$10</f>
        <v>76.875</v>
      </c>
      <c r="JG239" s="80">
        <f t="shared" si="394"/>
        <v>216.57500000000002</v>
      </c>
      <c r="JH239" s="80">
        <f>IV239*Prices!$B$11</f>
        <v>85.416666666666657</v>
      </c>
      <c r="JI239" s="80">
        <f t="shared" si="395"/>
        <v>225.11666666666667</v>
      </c>
      <c r="JJ239" s="80">
        <f>IV239*Prices!$B$12</f>
        <v>102.5</v>
      </c>
      <c r="JK239" s="80">
        <f t="shared" si="396"/>
        <v>242.20000000000002</v>
      </c>
      <c r="JL239" s="80">
        <f>IV239*Prices!$B$13</f>
        <v>111.04166666666666</v>
      </c>
      <c r="JM239" s="80">
        <f t="shared" si="397"/>
        <v>250.74166666666667</v>
      </c>
      <c r="JN239" s="80">
        <f>IV239*Prices!$B$14</f>
        <v>132.39583333333331</v>
      </c>
      <c r="JO239" s="80">
        <f t="shared" si="398"/>
        <v>272.0958333333333</v>
      </c>
      <c r="JP239" s="80">
        <f>IV239*Prices!$B$15</f>
        <v>149.47916666666666</v>
      </c>
      <c r="JQ239" s="80">
        <f t="shared" si="399"/>
        <v>289.17916666666667</v>
      </c>
      <c r="JR239" s="80">
        <f>IV239*Prices!$B$16</f>
        <v>209.27083333333331</v>
      </c>
      <c r="JS239" s="80">
        <f t="shared" si="400"/>
        <v>348.9708333333333</v>
      </c>
      <c r="JT239" s="80">
        <f>IV239*Prices!$B$17</f>
        <v>0</v>
      </c>
      <c r="JU239" s="80"/>
      <c r="JV239" s="80"/>
      <c r="JW239" s="80"/>
      <c r="JX239" s="80"/>
      <c r="JY239" s="80"/>
      <c r="JZ239" s="80"/>
      <c r="KA239" s="80"/>
      <c r="KB239" s="80"/>
      <c r="KC239" s="80"/>
      <c r="KD239" s="80"/>
      <c r="KE239" s="80"/>
      <c r="KF239" s="80"/>
      <c r="KG239" s="80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 s="197">
        <v>0</v>
      </c>
      <c r="LB239" s="200">
        <v>0</v>
      </c>
      <c r="LC239" s="82">
        <f>(44+(cabinets_db!IR239*2-2))*0.58</f>
        <v>32.282799999999995</v>
      </c>
      <c r="LD239" s="82">
        <f>(44+(cabinets_db!IR239*2-2))*0.77</f>
        <v>42.858199999999997</v>
      </c>
      <c r="LE239" s="82">
        <f>3*(cabinets_db!IR239*22/144)</f>
        <v>3.1304166666666662</v>
      </c>
      <c r="LF239" s="82">
        <f t="shared" si="401"/>
        <v>29.152383333333329</v>
      </c>
      <c r="LG239" s="80">
        <f t="shared" si="402"/>
        <v>39.727783333333328</v>
      </c>
      <c r="LH239" s="234">
        <f t="shared" si="403"/>
        <v>0</v>
      </c>
      <c r="LI239" s="73">
        <f>cabinets_db!LL239*41/144</f>
        <v>8.5416666666666661</v>
      </c>
      <c r="LJ239" s="128">
        <v>6.83</v>
      </c>
      <c r="LK239" s="129">
        <v>26</v>
      </c>
      <c r="LL239" s="95">
        <v>30</v>
      </c>
      <c r="LM239" s="73">
        <f t="shared" si="404"/>
        <v>2.5</v>
      </c>
      <c r="LN239" s="130">
        <f t="shared" si="312"/>
        <v>8.5416666666666661</v>
      </c>
      <c r="LP239" s="75">
        <v>4</v>
      </c>
      <c r="LQ239" s="76"/>
      <c r="LR239" s="75">
        <v>26</v>
      </c>
      <c r="LS239" s="77">
        <f>(LR239*1.2)*(Prices!$B$5/32)</f>
        <v>39</v>
      </c>
      <c r="LT239" s="82">
        <f>(LR239*1.3)*(Prices!$C$4/32)</f>
        <v>67.600000000000009</v>
      </c>
      <c r="LU239" s="82">
        <f>(LO239*Prices!$B$2)+(LP239*Prices!$B$3)</f>
        <v>16.2</v>
      </c>
      <c r="LV239" s="79">
        <f>LN239*Prices!$B$9</f>
        <v>51.25</v>
      </c>
      <c r="LW239" s="80">
        <f t="shared" si="405"/>
        <v>174.05</v>
      </c>
      <c r="LX239" s="80">
        <f>LN239*Prices!$B$10</f>
        <v>76.875</v>
      </c>
      <c r="LY239" s="80">
        <f t="shared" si="406"/>
        <v>199.67500000000001</v>
      </c>
      <c r="LZ239" s="80">
        <f>LN239*Prices!$B$11</f>
        <v>85.416666666666657</v>
      </c>
      <c r="MA239" s="80">
        <f t="shared" si="407"/>
        <v>208.21666666666667</v>
      </c>
      <c r="MB239" s="80">
        <f>LN239*Prices!$B$12</f>
        <v>102.5</v>
      </c>
      <c r="MC239" s="80">
        <f t="shared" si="408"/>
        <v>225.3</v>
      </c>
      <c r="MD239" s="80">
        <f>LN239*Prices!$B$13</f>
        <v>111.04166666666666</v>
      </c>
      <c r="ME239" s="80">
        <f t="shared" si="409"/>
        <v>233.84166666666667</v>
      </c>
      <c r="MF239" s="80">
        <f>LN239*Prices!$B$14</f>
        <v>132.39583333333331</v>
      </c>
      <c r="MG239" s="80">
        <f t="shared" si="410"/>
        <v>255.19583333333333</v>
      </c>
      <c r="MH239" s="80">
        <f>LN239*Prices!$B$15</f>
        <v>149.47916666666666</v>
      </c>
      <c r="MI239" s="80">
        <f t="shared" si="411"/>
        <v>272.27916666666664</v>
      </c>
      <c r="MJ239" s="80">
        <f>LN239*Prices!$B$16</f>
        <v>209.27083333333331</v>
      </c>
      <c r="MK239" s="80">
        <f t="shared" si="412"/>
        <v>332.07083333333333</v>
      </c>
      <c r="ML239" s="80">
        <f>LN239*Prices!$B$17</f>
        <v>0</v>
      </c>
      <c r="MM239" s="80"/>
      <c r="MN239" s="80"/>
      <c r="MO239" s="80"/>
      <c r="MP239" s="80"/>
      <c r="MQ239" s="80"/>
      <c r="MR239" s="80"/>
      <c r="MS239" s="80"/>
      <c r="MT239" s="80"/>
      <c r="MU239" s="80"/>
      <c r="MV239" s="80"/>
      <c r="MW239" s="80"/>
      <c r="MX239" s="80"/>
      <c r="MY239" s="80"/>
      <c r="MZ239" s="80"/>
      <c r="NA239" s="80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</row>
    <row r="240" spans="1:449" ht="18" customHeight="1" x14ac:dyDescent="0.25">
      <c r="A240" s="131" t="s">
        <v>352</v>
      </c>
      <c r="B240" s="132" t="s">
        <v>268</v>
      </c>
      <c r="C240" s="133" t="str">
        <f t="shared" si="413"/>
        <v>Wall &amp; Tall Cab: 2 Doors - 41"H (Doors 42 1/2") (31" to 33")</v>
      </c>
      <c r="D240" s="70" t="s">
        <v>349</v>
      </c>
      <c r="E240" s="134" t="s">
        <v>111</v>
      </c>
      <c r="F240" s="322" t="s">
        <v>352</v>
      </c>
      <c r="G240" s="320">
        <f>ROUND(cabinets_db!FD240/Prices!$B$27,0)</f>
        <v>489</v>
      </c>
      <c r="H240" s="136">
        <f t="shared" si="414"/>
        <v>489</v>
      </c>
      <c r="I240" s="135">
        <f>ROUND(cabinets_db!FF240/Prices!$B$27,0)</f>
        <v>557</v>
      </c>
      <c r="J240" s="136">
        <f t="shared" si="313"/>
        <v>557</v>
      </c>
      <c r="K240" s="135">
        <f>ROUND(cabinets_db!FH240/Prices!$B$27,0)</f>
        <v>579</v>
      </c>
      <c r="L240" s="136">
        <f t="shared" si="314"/>
        <v>579</v>
      </c>
      <c r="M240" s="135">
        <f>ROUND(cabinets_db!FJ240/Prices!$B$27,0)</f>
        <v>624</v>
      </c>
      <c r="N240" s="136">
        <f t="shared" si="315"/>
        <v>624</v>
      </c>
      <c r="O240" s="135">
        <f>ROUND(cabinets_db!FL240/Prices!$B$27,0)</f>
        <v>646</v>
      </c>
      <c r="P240" s="136">
        <f t="shared" si="316"/>
        <v>646</v>
      </c>
      <c r="Q240" s="135">
        <f>ROUND(cabinets_db!FN240/Prices!$B$27,0)</f>
        <v>702</v>
      </c>
      <c r="R240" s="136">
        <f t="shared" si="317"/>
        <v>702</v>
      </c>
      <c r="S240" s="135">
        <f>ROUND(cabinets_db!FP240/Prices!$B$27,0)</f>
        <v>747</v>
      </c>
      <c r="T240" s="136">
        <f t="shared" si="318"/>
        <v>747</v>
      </c>
      <c r="U240" s="135">
        <f>ROUND(cabinets_db!FR240/Prices!$B$27,0)</f>
        <v>903</v>
      </c>
      <c r="V240" s="136">
        <f t="shared" si="319"/>
        <v>903</v>
      </c>
      <c r="W240" s="137"/>
      <c r="X240" s="137"/>
      <c r="Y240" s="137"/>
      <c r="Z240" s="137"/>
      <c r="AA240" s="137"/>
      <c r="AB240" s="136">
        <f>ROUND(cabinets_db!HD240/Prices!$B$27,0)</f>
        <v>446</v>
      </c>
      <c r="AC240" s="136">
        <f t="shared" si="320"/>
        <v>446</v>
      </c>
      <c r="AD240" s="136">
        <f>ROUND(cabinets_db!HF240/Prices!$B$27,0)</f>
        <v>513</v>
      </c>
      <c r="AE240" s="136">
        <f t="shared" si="321"/>
        <v>513</v>
      </c>
      <c r="AF240" s="136">
        <f>ROUND(cabinets_db!HH240/Prices!$B$27,0)</f>
        <v>536</v>
      </c>
      <c r="AG240" s="136">
        <f t="shared" si="322"/>
        <v>536</v>
      </c>
      <c r="AH240" s="136">
        <f>ROUND(cabinets_db!HJ240/Prices!$B$27,0)</f>
        <v>580</v>
      </c>
      <c r="AI240" s="136">
        <f t="shared" si="323"/>
        <v>580</v>
      </c>
      <c r="AJ240" s="136">
        <f>ROUND(cabinets_db!HL240/Prices!$B$27,0)</f>
        <v>603</v>
      </c>
      <c r="AK240" s="136">
        <f t="shared" si="324"/>
        <v>603</v>
      </c>
      <c r="AL240" s="136">
        <f>ROUND(cabinets_db!HN240/Prices!$B$27,0)</f>
        <v>659</v>
      </c>
      <c r="AM240" s="136">
        <f t="shared" si="325"/>
        <v>659</v>
      </c>
      <c r="AN240" s="136">
        <f>ROUND(cabinets_db!HP240/Prices!$B$27,0)</f>
        <v>703</v>
      </c>
      <c r="AO240" s="136">
        <f t="shared" si="326"/>
        <v>703</v>
      </c>
      <c r="AP240" s="136">
        <f>ROUND(cabinets_db!HR240/Prices!$B$27,0)</f>
        <v>860</v>
      </c>
      <c r="AQ240" s="138">
        <f t="shared" si="327"/>
        <v>860</v>
      </c>
      <c r="AW240" s="136">
        <f t="shared" si="328"/>
        <v>446</v>
      </c>
      <c r="AX240" s="136">
        <f t="shared" si="329"/>
        <v>446</v>
      </c>
      <c r="AY240" s="136">
        <f t="shared" si="330"/>
        <v>513</v>
      </c>
      <c r="AZ240" s="136">
        <f t="shared" si="331"/>
        <v>513</v>
      </c>
      <c r="BA240" s="136">
        <f t="shared" si="332"/>
        <v>536</v>
      </c>
      <c r="BB240" s="136">
        <f t="shared" si="333"/>
        <v>536</v>
      </c>
      <c r="BC240" s="136">
        <f t="shared" si="334"/>
        <v>580</v>
      </c>
      <c r="BD240" s="136">
        <f t="shared" si="335"/>
        <v>580</v>
      </c>
      <c r="BE240" s="136">
        <f t="shared" si="336"/>
        <v>603</v>
      </c>
      <c r="BF240" s="136">
        <f t="shared" si="337"/>
        <v>603</v>
      </c>
      <c r="BG240" s="136">
        <f t="shared" si="338"/>
        <v>659</v>
      </c>
      <c r="BH240" s="136">
        <f t="shared" si="339"/>
        <v>659</v>
      </c>
      <c r="BI240" s="136">
        <f t="shared" si="340"/>
        <v>703</v>
      </c>
      <c r="BJ240" s="136">
        <f t="shared" si="341"/>
        <v>703</v>
      </c>
      <c r="BK240" s="136">
        <f t="shared" si="342"/>
        <v>860</v>
      </c>
      <c r="BL240" s="138">
        <f t="shared" si="343"/>
        <v>860</v>
      </c>
      <c r="BU240" s="135">
        <f>ROUND(cabinets_db!JE240/Prices!$B$27,0)</f>
        <v>489</v>
      </c>
      <c r="BV240" s="136">
        <f t="shared" si="415"/>
        <v>489</v>
      </c>
      <c r="BW240" s="135">
        <f>ROUND(cabinets_db!JG240/Prices!$B$27,0)</f>
        <v>557</v>
      </c>
      <c r="BX240" s="136">
        <f t="shared" si="344"/>
        <v>557</v>
      </c>
      <c r="BY240" s="135">
        <f>ROUND(cabinets_db!JI240/Prices!$B$27,0)</f>
        <v>579</v>
      </c>
      <c r="BZ240" s="136">
        <f t="shared" si="345"/>
        <v>579</v>
      </c>
      <c r="CA240" s="135">
        <f>ROUND(cabinets_db!JK240/Prices!$B$27,0)</f>
        <v>624</v>
      </c>
      <c r="CB240" s="136">
        <f t="shared" si="346"/>
        <v>624</v>
      </c>
      <c r="CC240" s="135">
        <f>ROUND(cabinets_db!JM240/Prices!$B$27,0)</f>
        <v>646</v>
      </c>
      <c r="CD240" s="136">
        <f t="shared" si="347"/>
        <v>646</v>
      </c>
      <c r="CE240" s="135">
        <f>ROUND(cabinets_db!JO240/Prices!$B$27,0)</f>
        <v>702</v>
      </c>
      <c r="CF240" s="136">
        <f t="shared" si="348"/>
        <v>702</v>
      </c>
      <c r="CG240" s="135">
        <f>ROUND(cabinets_db!JQ240/Prices!$B$27,0)</f>
        <v>747</v>
      </c>
      <c r="CH240" s="136">
        <f t="shared" si="349"/>
        <v>747</v>
      </c>
      <c r="CI240" s="135">
        <f>ROUND(cabinets_db!JS240/Prices!$B$27,0)</f>
        <v>903</v>
      </c>
      <c r="CJ240" s="136">
        <f t="shared" si="350"/>
        <v>903</v>
      </c>
      <c r="CK240" s="137"/>
      <c r="CL240" s="137"/>
      <c r="CM240" s="137"/>
      <c r="CN240" s="137"/>
      <c r="CO240" s="137"/>
      <c r="CP240" s="136">
        <f>ROUND(cabinets_db!LW240/Prices!$B$27,0)</f>
        <v>446</v>
      </c>
      <c r="CQ240" s="136">
        <f t="shared" si="416"/>
        <v>446</v>
      </c>
      <c r="CR240" s="136">
        <f>ROUND(cabinets_db!LY240/Prices!$B$27,0)</f>
        <v>513</v>
      </c>
      <c r="CS240" s="136">
        <f t="shared" si="351"/>
        <v>513</v>
      </c>
      <c r="CT240" s="136">
        <f>ROUND(cabinets_db!MA240/Prices!$B$27,0)</f>
        <v>536</v>
      </c>
      <c r="CU240" s="136">
        <f t="shared" si="352"/>
        <v>536</v>
      </c>
      <c r="CV240" s="136">
        <f>ROUND(cabinets_db!MC240/Prices!$B$27,0)</f>
        <v>580</v>
      </c>
      <c r="CW240" s="136">
        <f t="shared" si="353"/>
        <v>580</v>
      </c>
      <c r="CX240" s="136">
        <f>ROUND(cabinets_db!ME240/Prices!$B$27,0)</f>
        <v>603</v>
      </c>
      <c r="CY240" s="136">
        <f t="shared" si="354"/>
        <v>603</v>
      </c>
      <c r="CZ240" s="136">
        <f>ROUND(cabinets_db!MG240/Prices!$B$27,0)</f>
        <v>659</v>
      </c>
      <c r="DA240" s="136">
        <f t="shared" si="355"/>
        <v>659</v>
      </c>
      <c r="DB240" s="136">
        <f>ROUND(cabinets_db!MI240/Prices!$B$27,0)</f>
        <v>703</v>
      </c>
      <c r="DC240" s="136">
        <f t="shared" si="356"/>
        <v>703</v>
      </c>
      <c r="DD240" s="136">
        <f>ROUND(cabinets_db!MK240/Prices!$B$27,0)</f>
        <v>860</v>
      </c>
      <c r="DE240" s="138">
        <f t="shared" si="357"/>
        <v>860</v>
      </c>
      <c r="DK240" s="136">
        <f t="shared" si="358"/>
        <v>446</v>
      </c>
      <c r="DL240" s="136">
        <f t="shared" si="359"/>
        <v>446</v>
      </c>
      <c r="DM240" s="136">
        <f t="shared" si="360"/>
        <v>513</v>
      </c>
      <c r="DN240" s="136">
        <f t="shared" si="361"/>
        <v>513</v>
      </c>
      <c r="DO240" s="136">
        <f t="shared" si="362"/>
        <v>536</v>
      </c>
      <c r="DP240" s="136">
        <f t="shared" si="363"/>
        <v>536</v>
      </c>
      <c r="DQ240" s="136">
        <f t="shared" si="364"/>
        <v>580</v>
      </c>
      <c r="DR240" s="136">
        <f t="shared" si="365"/>
        <v>580</v>
      </c>
      <c r="DS240" s="136">
        <f t="shared" si="366"/>
        <v>603</v>
      </c>
      <c r="DT240" s="136">
        <f t="shared" si="367"/>
        <v>603</v>
      </c>
      <c r="DU240" s="136">
        <f t="shared" si="368"/>
        <v>659</v>
      </c>
      <c r="DV240" s="136">
        <f t="shared" si="369"/>
        <v>659</v>
      </c>
      <c r="DW240" s="136">
        <f t="shared" si="370"/>
        <v>703</v>
      </c>
      <c r="DX240" s="136">
        <f t="shared" si="371"/>
        <v>703</v>
      </c>
      <c r="DY240" s="136">
        <f t="shared" si="372"/>
        <v>860</v>
      </c>
      <c r="DZ240" s="138">
        <f t="shared" si="373"/>
        <v>860</v>
      </c>
      <c r="EP240" s="73">
        <f t="shared" si="306"/>
        <v>9.3958333333333339</v>
      </c>
      <c r="EQ240" s="128">
        <v>6.83</v>
      </c>
      <c r="ER240" s="129">
        <v>28</v>
      </c>
      <c r="ES240" s="95">
        <v>33</v>
      </c>
      <c r="ET240" s="73">
        <f t="shared" si="374"/>
        <v>2.75</v>
      </c>
      <c r="EU240" s="130">
        <f t="shared" si="307"/>
        <v>9.3958333333333339</v>
      </c>
      <c r="EV240" s="55"/>
      <c r="EW240" s="75">
        <v>4</v>
      </c>
      <c r="EY240" s="75">
        <v>28</v>
      </c>
      <c r="EZ240" s="77">
        <f>(EY240*1.2)*(Prices!$B$5/32)</f>
        <v>42</v>
      </c>
      <c r="FA240" s="82">
        <f>(EY240*1.3)*(Prices!$B$4/32)</f>
        <v>91</v>
      </c>
      <c r="FB240" s="82">
        <f>(EV240*Prices!$B$2)+(EW240*Prices!$B$3)</f>
        <v>16.2</v>
      </c>
      <c r="FC240" s="79">
        <f>EU240*Prices!$B$9</f>
        <v>56.375</v>
      </c>
      <c r="FD240" s="80">
        <f t="shared" si="375"/>
        <v>205.57499999999999</v>
      </c>
      <c r="FE240" s="80">
        <f>EU240*Prices!$B$10</f>
        <v>84.5625</v>
      </c>
      <c r="FF240" s="80">
        <f t="shared" si="376"/>
        <v>233.76249999999999</v>
      </c>
      <c r="FG240" s="80">
        <f>EU240*Prices!$B$11</f>
        <v>93.958333333333343</v>
      </c>
      <c r="FH240" s="80">
        <f t="shared" si="377"/>
        <v>243.15833333333336</v>
      </c>
      <c r="FI240" s="80">
        <f>EU240*Prices!$B$12</f>
        <v>112.75</v>
      </c>
      <c r="FJ240" s="80">
        <f t="shared" si="378"/>
        <v>261.95</v>
      </c>
      <c r="FK240" s="80">
        <f>EU240*Prices!$B$13</f>
        <v>122.14583333333334</v>
      </c>
      <c r="FL240" s="80">
        <f t="shared" si="379"/>
        <v>271.3458333333333</v>
      </c>
      <c r="FM240" s="80">
        <f>EU240*Prices!$B$14</f>
        <v>145.63541666666669</v>
      </c>
      <c r="FN240" s="80">
        <f t="shared" si="380"/>
        <v>294.83541666666667</v>
      </c>
      <c r="FO240" s="80">
        <f>EU240*Prices!$B$15</f>
        <v>164.42708333333334</v>
      </c>
      <c r="FP240" s="80">
        <f t="shared" si="381"/>
        <v>313.6270833333333</v>
      </c>
      <c r="FQ240" s="80">
        <f>EU240*Prices!$B$16</f>
        <v>230.19791666666669</v>
      </c>
      <c r="FR240" s="80">
        <f t="shared" si="382"/>
        <v>379.39791666666667</v>
      </c>
      <c r="FS240" s="80">
        <f>EU240*Prices!$B$17</f>
        <v>0</v>
      </c>
      <c r="FT240" s="80"/>
      <c r="FU240" s="80"/>
      <c r="FV240" s="80"/>
      <c r="FW240" s="80"/>
      <c r="FX240" s="80"/>
      <c r="FY240" s="80"/>
      <c r="FZ240" s="80"/>
      <c r="GA240" s="80"/>
      <c r="GB240" s="80"/>
      <c r="GC240" s="80"/>
      <c r="GD240" s="80"/>
      <c r="GE240" s="80"/>
      <c r="GF240" s="80"/>
      <c r="GG240" s="80"/>
      <c r="GH240" s="80"/>
      <c r="GI240"/>
      <c r="GJ240"/>
      <c r="GK240"/>
      <c r="GL240"/>
      <c r="GM240"/>
      <c r="GN240"/>
      <c r="GO240"/>
      <c r="GP240" s="73">
        <f t="shared" si="308"/>
        <v>9.3958333333333339</v>
      </c>
      <c r="GQ240" s="128">
        <v>6.83</v>
      </c>
      <c r="GR240" s="129">
        <v>28</v>
      </c>
      <c r="GS240" s="95">
        <v>33</v>
      </c>
      <c r="GT240" s="73">
        <f t="shared" si="383"/>
        <v>2.75</v>
      </c>
      <c r="GU240" s="130">
        <f t="shared" si="309"/>
        <v>9.3958333333333339</v>
      </c>
      <c r="GW240" s="75">
        <v>4</v>
      </c>
      <c r="GX240" s="76"/>
      <c r="GY240" s="75">
        <v>28</v>
      </c>
      <c r="GZ240" s="77">
        <f>(GY240*1.2)*(Prices!$B$5/32)</f>
        <v>42</v>
      </c>
      <c r="HA240" s="82">
        <f>(GY240*1.3)*(Prices!$C$4/32)</f>
        <v>72.8</v>
      </c>
      <c r="HB240" s="82">
        <f>(GV240*Prices!$B$2)+(GW240*Prices!$B$3)</f>
        <v>16.2</v>
      </c>
      <c r="HC240" s="79">
        <f>GU240*Prices!$B$9</f>
        <v>56.375</v>
      </c>
      <c r="HD240" s="80">
        <f t="shared" si="384"/>
        <v>187.375</v>
      </c>
      <c r="HE240" s="80">
        <f>GU240*Prices!$B$10</f>
        <v>84.5625</v>
      </c>
      <c r="HF240" s="80">
        <f t="shared" si="385"/>
        <v>215.5625</v>
      </c>
      <c r="HG240" s="80">
        <f>GU240*Prices!$B$11</f>
        <v>93.958333333333343</v>
      </c>
      <c r="HH240" s="80">
        <f t="shared" si="386"/>
        <v>224.95833333333334</v>
      </c>
      <c r="HI240" s="80">
        <f>GU240*Prices!$B$12</f>
        <v>112.75</v>
      </c>
      <c r="HJ240" s="80">
        <f t="shared" si="387"/>
        <v>243.75</v>
      </c>
      <c r="HK240" s="80">
        <f>GU240*Prices!$B$13</f>
        <v>122.14583333333334</v>
      </c>
      <c r="HL240" s="80">
        <f t="shared" si="388"/>
        <v>253.14583333333331</v>
      </c>
      <c r="HM240" s="80">
        <f>GU240*Prices!$B$14</f>
        <v>145.63541666666669</v>
      </c>
      <c r="HN240" s="80">
        <f t="shared" si="389"/>
        <v>276.63541666666669</v>
      </c>
      <c r="HO240" s="80">
        <f>GU240*Prices!$B$15</f>
        <v>164.42708333333334</v>
      </c>
      <c r="HP240" s="80">
        <f t="shared" si="390"/>
        <v>295.42708333333331</v>
      </c>
      <c r="HQ240" s="80">
        <f>GU240*Prices!$B$16</f>
        <v>230.19791666666669</v>
      </c>
      <c r="HR240" s="80">
        <f t="shared" si="391"/>
        <v>361.19791666666669</v>
      </c>
      <c r="HS240" s="80">
        <f>GU240*Prices!$B$17</f>
        <v>0</v>
      </c>
      <c r="HT240" s="80"/>
      <c r="HU240" s="80"/>
      <c r="HV240" s="80"/>
      <c r="HW240" s="80"/>
      <c r="HX240" s="80"/>
      <c r="HY240" s="80"/>
      <c r="HZ240" s="80"/>
      <c r="IA240" s="80"/>
      <c r="IB240" s="80"/>
      <c r="IC240" s="80"/>
      <c r="ID240" s="80"/>
      <c r="IE240" s="80"/>
      <c r="IF240" s="80"/>
      <c r="IG240" s="80"/>
      <c r="IH240" s="80"/>
      <c r="II240"/>
      <c r="IJ240"/>
      <c r="IK240"/>
      <c r="IL240"/>
      <c r="IM240"/>
      <c r="IN240"/>
      <c r="IO240"/>
      <c r="IP240"/>
      <c r="IQ240" s="73">
        <f t="shared" si="310"/>
        <v>9.3958333333333339</v>
      </c>
      <c r="IR240" s="128">
        <v>6.83</v>
      </c>
      <c r="IS240" s="129">
        <v>28</v>
      </c>
      <c r="IT240" s="95">
        <v>33</v>
      </c>
      <c r="IU240" s="73">
        <f t="shared" si="392"/>
        <v>2.75</v>
      </c>
      <c r="IV240" s="130">
        <f t="shared" si="311"/>
        <v>9.3958333333333339</v>
      </c>
      <c r="IX240" s="75">
        <v>4</v>
      </c>
      <c r="IY240" s="76"/>
      <c r="IZ240" s="75">
        <v>28</v>
      </c>
      <c r="JA240" s="77">
        <f>(IZ240*1.2)*(Prices!$B$5/32)</f>
        <v>42</v>
      </c>
      <c r="JB240" s="82">
        <f>(IZ240*1.3)*(Prices!$B$4/32)</f>
        <v>91</v>
      </c>
      <c r="JC240" s="82">
        <f>(IW240*Prices!$B$2)+(IX240*Prices!$B$3)</f>
        <v>16.2</v>
      </c>
      <c r="JD240" s="79">
        <f>IV240*Prices!$B$9</f>
        <v>56.375</v>
      </c>
      <c r="JE240" s="80">
        <f t="shared" si="393"/>
        <v>205.57499999999999</v>
      </c>
      <c r="JF240" s="80">
        <f>IV240*Prices!$B$10</f>
        <v>84.5625</v>
      </c>
      <c r="JG240" s="80">
        <f t="shared" si="394"/>
        <v>233.76249999999999</v>
      </c>
      <c r="JH240" s="80">
        <f>IV240*Prices!$B$11</f>
        <v>93.958333333333343</v>
      </c>
      <c r="JI240" s="80">
        <f t="shared" si="395"/>
        <v>243.15833333333336</v>
      </c>
      <c r="JJ240" s="80">
        <f>IV240*Prices!$B$12</f>
        <v>112.75</v>
      </c>
      <c r="JK240" s="80">
        <f t="shared" si="396"/>
        <v>261.95</v>
      </c>
      <c r="JL240" s="80">
        <f>IV240*Prices!$B$13</f>
        <v>122.14583333333334</v>
      </c>
      <c r="JM240" s="80">
        <f t="shared" si="397"/>
        <v>271.3458333333333</v>
      </c>
      <c r="JN240" s="80">
        <f>IV240*Prices!$B$14</f>
        <v>145.63541666666669</v>
      </c>
      <c r="JO240" s="80">
        <f t="shared" si="398"/>
        <v>294.83541666666667</v>
      </c>
      <c r="JP240" s="80">
        <f>IV240*Prices!$B$15</f>
        <v>164.42708333333334</v>
      </c>
      <c r="JQ240" s="80">
        <f t="shared" si="399"/>
        <v>313.6270833333333</v>
      </c>
      <c r="JR240" s="80">
        <f>IV240*Prices!$B$16</f>
        <v>230.19791666666669</v>
      </c>
      <c r="JS240" s="80">
        <f t="shared" si="400"/>
        <v>379.39791666666667</v>
      </c>
      <c r="JT240" s="80">
        <f>IV240*Prices!$B$17</f>
        <v>0</v>
      </c>
      <c r="JU240" s="80"/>
      <c r="JV240" s="80"/>
      <c r="JW240" s="80"/>
      <c r="JX240" s="80"/>
      <c r="JY240" s="80"/>
      <c r="JZ240" s="80"/>
      <c r="KA240" s="80"/>
      <c r="KB240" s="80"/>
      <c r="KC240" s="80"/>
      <c r="KD240" s="80"/>
      <c r="KE240" s="80"/>
      <c r="KF240" s="80"/>
      <c r="KG240" s="8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 s="197">
        <v>0</v>
      </c>
      <c r="LB240" s="200">
        <v>0</v>
      </c>
      <c r="LC240" s="82">
        <f>(44+(cabinets_db!IR240*2-2))*0.58</f>
        <v>32.282799999999995</v>
      </c>
      <c r="LD240" s="82">
        <f>(44+(cabinets_db!IR240*2-2))*0.77</f>
        <v>42.858199999999997</v>
      </c>
      <c r="LE240" s="82">
        <f>3*(cabinets_db!IR240*22/144)</f>
        <v>3.1304166666666662</v>
      </c>
      <c r="LF240" s="82">
        <f t="shared" si="401"/>
        <v>29.152383333333329</v>
      </c>
      <c r="LG240" s="80">
        <f t="shared" si="402"/>
        <v>39.727783333333328</v>
      </c>
      <c r="LH240" s="234">
        <f t="shared" si="403"/>
        <v>0</v>
      </c>
      <c r="LI240" s="73">
        <f>cabinets_db!LL240*41/144</f>
        <v>9.3958333333333339</v>
      </c>
      <c r="LJ240" s="128">
        <v>6.83</v>
      </c>
      <c r="LK240" s="129">
        <v>28</v>
      </c>
      <c r="LL240" s="95">
        <v>33</v>
      </c>
      <c r="LM240" s="73">
        <f t="shared" si="404"/>
        <v>2.75</v>
      </c>
      <c r="LN240" s="130">
        <f t="shared" si="312"/>
        <v>9.3958333333333339</v>
      </c>
      <c r="LP240" s="75">
        <v>4</v>
      </c>
      <c r="LQ240" s="76"/>
      <c r="LR240" s="75">
        <v>28</v>
      </c>
      <c r="LS240" s="77">
        <f>(LR240*1.2)*(Prices!$B$5/32)</f>
        <v>42</v>
      </c>
      <c r="LT240" s="82">
        <f>(LR240*1.3)*(Prices!$C$4/32)</f>
        <v>72.8</v>
      </c>
      <c r="LU240" s="82">
        <f>(LO240*Prices!$B$2)+(LP240*Prices!$B$3)</f>
        <v>16.2</v>
      </c>
      <c r="LV240" s="79">
        <f>LN240*Prices!$B$9</f>
        <v>56.375</v>
      </c>
      <c r="LW240" s="80">
        <f t="shared" si="405"/>
        <v>187.375</v>
      </c>
      <c r="LX240" s="80">
        <f>LN240*Prices!$B$10</f>
        <v>84.5625</v>
      </c>
      <c r="LY240" s="80">
        <f t="shared" si="406"/>
        <v>215.5625</v>
      </c>
      <c r="LZ240" s="80">
        <f>LN240*Prices!$B$11</f>
        <v>93.958333333333343</v>
      </c>
      <c r="MA240" s="80">
        <f t="shared" si="407"/>
        <v>224.95833333333334</v>
      </c>
      <c r="MB240" s="80">
        <f>LN240*Prices!$B$12</f>
        <v>112.75</v>
      </c>
      <c r="MC240" s="80">
        <f t="shared" si="408"/>
        <v>243.75</v>
      </c>
      <c r="MD240" s="80">
        <f>LN240*Prices!$B$13</f>
        <v>122.14583333333334</v>
      </c>
      <c r="ME240" s="80">
        <f t="shared" si="409"/>
        <v>253.14583333333331</v>
      </c>
      <c r="MF240" s="80">
        <f>LN240*Prices!$B$14</f>
        <v>145.63541666666669</v>
      </c>
      <c r="MG240" s="80">
        <f t="shared" si="410"/>
        <v>276.63541666666669</v>
      </c>
      <c r="MH240" s="80">
        <f>LN240*Prices!$B$15</f>
        <v>164.42708333333334</v>
      </c>
      <c r="MI240" s="80">
        <f t="shared" si="411"/>
        <v>295.42708333333331</v>
      </c>
      <c r="MJ240" s="80">
        <f>LN240*Prices!$B$16</f>
        <v>230.19791666666669</v>
      </c>
      <c r="MK240" s="80">
        <f t="shared" si="412"/>
        <v>361.19791666666669</v>
      </c>
      <c r="ML240" s="80">
        <f>LN240*Prices!$B$17</f>
        <v>0</v>
      </c>
      <c r="MM240" s="80"/>
      <c r="MN240" s="80"/>
      <c r="MO240" s="80"/>
      <c r="MP240" s="80"/>
      <c r="MQ240" s="80"/>
      <c r="MR240" s="80"/>
      <c r="MS240" s="80"/>
      <c r="MT240" s="80"/>
      <c r="MU240" s="80"/>
      <c r="MV240" s="80"/>
      <c r="MW240" s="80"/>
      <c r="MX240" s="80"/>
      <c r="MY240" s="80"/>
      <c r="MZ240" s="80"/>
      <c r="NA240" s="8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</row>
    <row r="241" spans="1:449" ht="18" customHeight="1" x14ac:dyDescent="0.25">
      <c r="A241" s="131" t="s">
        <v>353</v>
      </c>
      <c r="B241" s="132" t="s">
        <v>268</v>
      </c>
      <c r="C241" s="133" t="str">
        <f t="shared" si="413"/>
        <v>Wall &amp; Tall Cab: 2 Doors - 41"H (Doors 42 1/2") (34" to 36")</v>
      </c>
      <c r="D241" s="70" t="s">
        <v>349</v>
      </c>
      <c r="E241" s="134" t="s">
        <v>113</v>
      </c>
      <c r="F241" s="322" t="s">
        <v>353</v>
      </c>
      <c r="G241" s="320">
        <f>ROUND(cabinets_db!FD241/Prices!$B$27,0)</f>
        <v>524</v>
      </c>
      <c r="H241" s="136">
        <f t="shared" si="414"/>
        <v>524</v>
      </c>
      <c r="I241" s="135">
        <f>ROUND(cabinets_db!FF241/Prices!$B$27,0)</f>
        <v>598</v>
      </c>
      <c r="J241" s="136">
        <f t="shared" si="313"/>
        <v>598</v>
      </c>
      <c r="K241" s="135">
        <f>ROUND(cabinets_db!FH241/Prices!$B$27,0)</f>
        <v>622</v>
      </c>
      <c r="L241" s="136">
        <f t="shared" si="314"/>
        <v>622</v>
      </c>
      <c r="M241" s="135">
        <f>ROUND(cabinets_db!FJ241/Prices!$B$27,0)</f>
        <v>671</v>
      </c>
      <c r="N241" s="136">
        <f t="shared" si="315"/>
        <v>671</v>
      </c>
      <c r="O241" s="135">
        <f>ROUND(cabinets_db!FL241/Prices!$B$27,0)</f>
        <v>695</v>
      </c>
      <c r="P241" s="136">
        <f t="shared" si="316"/>
        <v>695</v>
      </c>
      <c r="Q241" s="135">
        <f>ROUND(cabinets_db!FN241/Prices!$B$27,0)</f>
        <v>756</v>
      </c>
      <c r="R241" s="136">
        <f t="shared" si="317"/>
        <v>756</v>
      </c>
      <c r="S241" s="135">
        <f>ROUND(cabinets_db!FP241/Prices!$B$27,0)</f>
        <v>805</v>
      </c>
      <c r="T241" s="136">
        <f t="shared" si="318"/>
        <v>805</v>
      </c>
      <c r="U241" s="135">
        <f>ROUND(cabinets_db!FR241/Prices!$B$27,0)</f>
        <v>976</v>
      </c>
      <c r="V241" s="136">
        <f t="shared" si="319"/>
        <v>976</v>
      </c>
      <c r="W241" s="137"/>
      <c r="X241" s="137"/>
      <c r="Y241" s="137"/>
      <c r="Z241" s="137"/>
      <c r="AA241" s="137"/>
      <c r="AB241" s="136">
        <f>ROUND(cabinets_db!HD241/Prices!$B$27,0)</f>
        <v>478</v>
      </c>
      <c r="AC241" s="136">
        <f t="shared" si="320"/>
        <v>478</v>
      </c>
      <c r="AD241" s="136">
        <f>ROUND(cabinets_db!HF241/Prices!$B$27,0)</f>
        <v>551</v>
      </c>
      <c r="AE241" s="136">
        <f t="shared" si="321"/>
        <v>551</v>
      </c>
      <c r="AF241" s="136">
        <f>ROUND(cabinets_db!HH241/Prices!$B$27,0)</f>
        <v>575</v>
      </c>
      <c r="AG241" s="136">
        <f t="shared" si="322"/>
        <v>575</v>
      </c>
      <c r="AH241" s="136">
        <f>ROUND(cabinets_db!HJ241/Prices!$B$27,0)</f>
        <v>624</v>
      </c>
      <c r="AI241" s="136">
        <f t="shared" si="323"/>
        <v>624</v>
      </c>
      <c r="AJ241" s="136">
        <f>ROUND(cabinets_db!HL241/Prices!$B$27,0)</f>
        <v>649</v>
      </c>
      <c r="AK241" s="136">
        <f t="shared" si="324"/>
        <v>649</v>
      </c>
      <c r="AL241" s="136">
        <f>ROUND(cabinets_db!HN241/Prices!$B$27,0)</f>
        <v>710</v>
      </c>
      <c r="AM241" s="136">
        <f t="shared" si="325"/>
        <v>710</v>
      </c>
      <c r="AN241" s="136">
        <f>ROUND(cabinets_db!HP241/Prices!$B$27,0)</f>
        <v>759</v>
      </c>
      <c r="AO241" s="136">
        <f t="shared" si="326"/>
        <v>759</v>
      </c>
      <c r="AP241" s="136">
        <f>ROUND(cabinets_db!HR241/Prices!$B$27,0)</f>
        <v>929</v>
      </c>
      <c r="AQ241" s="138">
        <f t="shared" si="327"/>
        <v>929</v>
      </c>
      <c r="AW241" s="136">
        <f t="shared" si="328"/>
        <v>478</v>
      </c>
      <c r="AX241" s="136">
        <f t="shared" si="329"/>
        <v>478</v>
      </c>
      <c r="AY241" s="136">
        <f t="shared" si="330"/>
        <v>551</v>
      </c>
      <c r="AZ241" s="136">
        <f t="shared" si="331"/>
        <v>551</v>
      </c>
      <c r="BA241" s="136">
        <f t="shared" si="332"/>
        <v>575</v>
      </c>
      <c r="BB241" s="136">
        <f t="shared" si="333"/>
        <v>575</v>
      </c>
      <c r="BC241" s="136">
        <f t="shared" si="334"/>
        <v>624</v>
      </c>
      <c r="BD241" s="136">
        <f t="shared" si="335"/>
        <v>624</v>
      </c>
      <c r="BE241" s="136">
        <f t="shared" si="336"/>
        <v>649</v>
      </c>
      <c r="BF241" s="136">
        <f t="shared" si="337"/>
        <v>649</v>
      </c>
      <c r="BG241" s="136">
        <f t="shared" si="338"/>
        <v>710</v>
      </c>
      <c r="BH241" s="136">
        <f t="shared" si="339"/>
        <v>710</v>
      </c>
      <c r="BI241" s="136">
        <f t="shared" si="340"/>
        <v>759</v>
      </c>
      <c r="BJ241" s="136">
        <f t="shared" si="341"/>
        <v>759</v>
      </c>
      <c r="BK241" s="136">
        <f t="shared" si="342"/>
        <v>929</v>
      </c>
      <c r="BL241" s="138">
        <f t="shared" si="343"/>
        <v>929</v>
      </c>
      <c r="BU241" s="135">
        <f>ROUND(cabinets_db!JE241/Prices!$B$27,0)</f>
        <v>524</v>
      </c>
      <c r="BV241" s="136">
        <f t="shared" si="415"/>
        <v>524</v>
      </c>
      <c r="BW241" s="135">
        <f>ROUND(cabinets_db!JG241/Prices!$B$27,0)</f>
        <v>598</v>
      </c>
      <c r="BX241" s="136">
        <f t="shared" si="344"/>
        <v>598</v>
      </c>
      <c r="BY241" s="135">
        <f>ROUND(cabinets_db!JI241/Prices!$B$27,0)</f>
        <v>622</v>
      </c>
      <c r="BZ241" s="136">
        <f t="shared" si="345"/>
        <v>622</v>
      </c>
      <c r="CA241" s="135">
        <f>ROUND(cabinets_db!JK241/Prices!$B$27,0)</f>
        <v>671</v>
      </c>
      <c r="CB241" s="136">
        <f t="shared" si="346"/>
        <v>671</v>
      </c>
      <c r="CC241" s="135">
        <f>ROUND(cabinets_db!JM241/Prices!$B$27,0)</f>
        <v>695</v>
      </c>
      <c r="CD241" s="136">
        <f t="shared" si="347"/>
        <v>695</v>
      </c>
      <c r="CE241" s="135">
        <f>ROUND(cabinets_db!JO241/Prices!$B$27,0)</f>
        <v>756</v>
      </c>
      <c r="CF241" s="136">
        <f t="shared" si="348"/>
        <v>756</v>
      </c>
      <c r="CG241" s="135">
        <f>ROUND(cabinets_db!JQ241/Prices!$B$27,0)</f>
        <v>805</v>
      </c>
      <c r="CH241" s="136">
        <f t="shared" si="349"/>
        <v>805</v>
      </c>
      <c r="CI241" s="135">
        <f>ROUND(cabinets_db!JS241/Prices!$B$27,0)</f>
        <v>976</v>
      </c>
      <c r="CJ241" s="136">
        <f t="shared" si="350"/>
        <v>976</v>
      </c>
      <c r="CK241" s="137"/>
      <c r="CL241" s="137"/>
      <c r="CM241" s="137"/>
      <c r="CN241" s="137"/>
      <c r="CO241" s="137"/>
      <c r="CP241" s="136">
        <f>ROUND(cabinets_db!LW241/Prices!$B$27,0)</f>
        <v>478</v>
      </c>
      <c r="CQ241" s="136">
        <f t="shared" si="416"/>
        <v>478</v>
      </c>
      <c r="CR241" s="136">
        <f>ROUND(cabinets_db!LY241/Prices!$B$27,0)</f>
        <v>551</v>
      </c>
      <c r="CS241" s="136">
        <f t="shared" si="351"/>
        <v>551</v>
      </c>
      <c r="CT241" s="136">
        <f>ROUND(cabinets_db!MA241/Prices!$B$27,0)</f>
        <v>575</v>
      </c>
      <c r="CU241" s="136">
        <f t="shared" si="352"/>
        <v>575</v>
      </c>
      <c r="CV241" s="136">
        <f>ROUND(cabinets_db!MC241/Prices!$B$27,0)</f>
        <v>624</v>
      </c>
      <c r="CW241" s="136">
        <f t="shared" si="353"/>
        <v>624</v>
      </c>
      <c r="CX241" s="136">
        <f>ROUND(cabinets_db!ME241/Prices!$B$27,0)</f>
        <v>649</v>
      </c>
      <c r="CY241" s="136">
        <f t="shared" si="354"/>
        <v>649</v>
      </c>
      <c r="CZ241" s="136">
        <f>ROUND(cabinets_db!MG241/Prices!$B$27,0)</f>
        <v>710</v>
      </c>
      <c r="DA241" s="136">
        <f t="shared" si="355"/>
        <v>710</v>
      </c>
      <c r="DB241" s="136">
        <f>ROUND(cabinets_db!MI241/Prices!$B$27,0)</f>
        <v>759</v>
      </c>
      <c r="DC241" s="136">
        <f t="shared" si="356"/>
        <v>759</v>
      </c>
      <c r="DD241" s="136">
        <f>ROUND(cabinets_db!MK241/Prices!$B$27,0)</f>
        <v>929</v>
      </c>
      <c r="DE241" s="138">
        <f t="shared" si="357"/>
        <v>929</v>
      </c>
      <c r="DK241" s="136">
        <f t="shared" si="358"/>
        <v>478</v>
      </c>
      <c r="DL241" s="136">
        <f t="shared" si="359"/>
        <v>478</v>
      </c>
      <c r="DM241" s="136">
        <f t="shared" si="360"/>
        <v>551</v>
      </c>
      <c r="DN241" s="136">
        <f t="shared" si="361"/>
        <v>551</v>
      </c>
      <c r="DO241" s="136">
        <f t="shared" si="362"/>
        <v>575</v>
      </c>
      <c r="DP241" s="136">
        <f t="shared" si="363"/>
        <v>575</v>
      </c>
      <c r="DQ241" s="136">
        <f t="shared" si="364"/>
        <v>624</v>
      </c>
      <c r="DR241" s="136">
        <f t="shared" si="365"/>
        <v>624</v>
      </c>
      <c r="DS241" s="136">
        <f t="shared" si="366"/>
        <v>649</v>
      </c>
      <c r="DT241" s="136">
        <f t="shared" si="367"/>
        <v>649</v>
      </c>
      <c r="DU241" s="136">
        <f t="shared" si="368"/>
        <v>710</v>
      </c>
      <c r="DV241" s="136">
        <f t="shared" si="369"/>
        <v>710</v>
      </c>
      <c r="DW241" s="136">
        <f t="shared" si="370"/>
        <v>759</v>
      </c>
      <c r="DX241" s="136">
        <f t="shared" si="371"/>
        <v>759</v>
      </c>
      <c r="DY241" s="136">
        <f t="shared" si="372"/>
        <v>929</v>
      </c>
      <c r="DZ241" s="138">
        <f t="shared" si="373"/>
        <v>929</v>
      </c>
      <c r="EP241" s="73">
        <f t="shared" si="306"/>
        <v>10.25</v>
      </c>
      <c r="EQ241" s="128">
        <v>6.83</v>
      </c>
      <c r="ER241" s="129">
        <v>30</v>
      </c>
      <c r="ES241" s="95">
        <v>36</v>
      </c>
      <c r="ET241" s="73">
        <f t="shared" si="374"/>
        <v>3</v>
      </c>
      <c r="EU241" s="130">
        <f t="shared" si="307"/>
        <v>10.25</v>
      </c>
      <c r="EV241" s="55"/>
      <c r="EW241" s="75">
        <v>4</v>
      </c>
      <c r="EY241" s="75">
        <v>30</v>
      </c>
      <c r="EZ241" s="77">
        <f>(EY241*1.2)*(Prices!$B$5/32)</f>
        <v>45</v>
      </c>
      <c r="FA241" s="82">
        <f>(EY241*1.3)*(Prices!$B$4/32)</f>
        <v>97.5</v>
      </c>
      <c r="FB241" s="82">
        <f>(EV241*Prices!$B$2)+(EW241*Prices!$B$3)</f>
        <v>16.2</v>
      </c>
      <c r="FC241" s="79">
        <f>EU241*Prices!$B$9</f>
        <v>61.5</v>
      </c>
      <c r="FD241" s="80">
        <f t="shared" si="375"/>
        <v>220.2</v>
      </c>
      <c r="FE241" s="80">
        <f>EU241*Prices!$B$10</f>
        <v>92.25</v>
      </c>
      <c r="FF241" s="80">
        <f t="shared" si="376"/>
        <v>250.95</v>
      </c>
      <c r="FG241" s="80">
        <f>EU241*Prices!$B$11</f>
        <v>102.5</v>
      </c>
      <c r="FH241" s="80">
        <f t="shared" si="377"/>
        <v>261.2</v>
      </c>
      <c r="FI241" s="80">
        <f>EU241*Prices!$B$12</f>
        <v>123</v>
      </c>
      <c r="FJ241" s="80">
        <f t="shared" si="378"/>
        <v>281.7</v>
      </c>
      <c r="FK241" s="80">
        <f>EU241*Prices!$B$13</f>
        <v>133.25</v>
      </c>
      <c r="FL241" s="80">
        <f t="shared" si="379"/>
        <v>291.95</v>
      </c>
      <c r="FM241" s="80">
        <f>EU241*Prices!$B$14</f>
        <v>158.875</v>
      </c>
      <c r="FN241" s="80">
        <f t="shared" si="380"/>
        <v>317.57499999999999</v>
      </c>
      <c r="FO241" s="80">
        <f>EU241*Prices!$B$15</f>
        <v>179.375</v>
      </c>
      <c r="FP241" s="80">
        <f t="shared" si="381"/>
        <v>338.07499999999999</v>
      </c>
      <c r="FQ241" s="80">
        <f>EU241*Prices!$B$16</f>
        <v>251.125</v>
      </c>
      <c r="FR241" s="80">
        <f t="shared" si="382"/>
        <v>409.82499999999999</v>
      </c>
      <c r="FS241" s="80">
        <f>EU241*Prices!$B$17</f>
        <v>0</v>
      </c>
      <c r="FT241" s="80"/>
      <c r="FU241" s="80"/>
      <c r="FV241" s="80"/>
      <c r="FW241" s="80"/>
      <c r="FX241" s="80"/>
      <c r="FY241" s="80"/>
      <c r="FZ241" s="80"/>
      <c r="GA241" s="80"/>
      <c r="GB241" s="80"/>
      <c r="GC241" s="80"/>
      <c r="GD241" s="80"/>
      <c r="GE241" s="80"/>
      <c r="GF241" s="80"/>
      <c r="GG241" s="80"/>
      <c r="GH241" s="80"/>
      <c r="GI241"/>
      <c r="GJ241"/>
      <c r="GK241"/>
      <c r="GL241"/>
      <c r="GM241"/>
      <c r="GN241"/>
      <c r="GO241"/>
      <c r="GP241" s="73">
        <f t="shared" si="308"/>
        <v>10.25</v>
      </c>
      <c r="GQ241" s="128">
        <v>6.83</v>
      </c>
      <c r="GR241" s="129">
        <v>30</v>
      </c>
      <c r="GS241" s="95">
        <v>36</v>
      </c>
      <c r="GT241" s="73">
        <f t="shared" si="383"/>
        <v>3</v>
      </c>
      <c r="GU241" s="130">
        <f t="shared" si="309"/>
        <v>10.25</v>
      </c>
      <c r="GW241" s="75">
        <v>4</v>
      </c>
      <c r="GX241" s="76"/>
      <c r="GY241" s="75">
        <v>30</v>
      </c>
      <c r="GZ241" s="77">
        <f>(GY241*1.2)*(Prices!$B$5/32)</f>
        <v>45</v>
      </c>
      <c r="HA241" s="82">
        <f>(GY241*1.3)*(Prices!$C$4/32)</f>
        <v>78</v>
      </c>
      <c r="HB241" s="82">
        <f>(GV241*Prices!$B$2)+(GW241*Prices!$B$3)</f>
        <v>16.2</v>
      </c>
      <c r="HC241" s="79">
        <f>GU241*Prices!$B$9</f>
        <v>61.5</v>
      </c>
      <c r="HD241" s="80">
        <f t="shared" si="384"/>
        <v>200.7</v>
      </c>
      <c r="HE241" s="80">
        <f>GU241*Prices!$B$10</f>
        <v>92.25</v>
      </c>
      <c r="HF241" s="80">
        <f t="shared" si="385"/>
        <v>231.45</v>
      </c>
      <c r="HG241" s="80">
        <f>GU241*Prices!$B$11</f>
        <v>102.5</v>
      </c>
      <c r="HH241" s="80">
        <f t="shared" si="386"/>
        <v>241.7</v>
      </c>
      <c r="HI241" s="80">
        <f>GU241*Prices!$B$12</f>
        <v>123</v>
      </c>
      <c r="HJ241" s="80">
        <f t="shared" si="387"/>
        <v>262.2</v>
      </c>
      <c r="HK241" s="80">
        <f>GU241*Prices!$B$13</f>
        <v>133.25</v>
      </c>
      <c r="HL241" s="80">
        <f t="shared" si="388"/>
        <v>272.45</v>
      </c>
      <c r="HM241" s="80">
        <f>GU241*Prices!$B$14</f>
        <v>158.875</v>
      </c>
      <c r="HN241" s="80">
        <f t="shared" si="389"/>
        <v>298.07499999999999</v>
      </c>
      <c r="HO241" s="80">
        <f>GU241*Prices!$B$15</f>
        <v>179.375</v>
      </c>
      <c r="HP241" s="80">
        <f t="shared" si="390"/>
        <v>318.57499999999999</v>
      </c>
      <c r="HQ241" s="80">
        <f>GU241*Prices!$B$16</f>
        <v>251.125</v>
      </c>
      <c r="HR241" s="80">
        <f t="shared" si="391"/>
        <v>390.32499999999999</v>
      </c>
      <c r="HS241" s="80">
        <f>GU241*Prices!$B$17</f>
        <v>0</v>
      </c>
      <c r="HT241" s="80"/>
      <c r="HU241" s="80"/>
      <c r="HV241" s="80"/>
      <c r="HW241" s="80"/>
      <c r="HX241" s="80"/>
      <c r="HY241" s="80"/>
      <c r="HZ241" s="80"/>
      <c r="IA241" s="80"/>
      <c r="IB241" s="80"/>
      <c r="IC241" s="80"/>
      <c r="ID241" s="80"/>
      <c r="IE241" s="80"/>
      <c r="IF241" s="80"/>
      <c r="IG241" s="80"/>
      <c r="IH241" s="80"/>
      <c r="II241"/>
      <c r="IJ241"/>
      <c r="IK241"/>
      <c r="IL241"/>
      <c r="IM241"/>
      <c r="IN241"/>
      <c r="IO241"/>
      <c r="IP241"/>
      <c r="IQ241" s="73">
        <f t="shared" si="310"/>
        <v>10.25</v>
      </c>
      <c r="IR241" s="128">
        <v>6.83</v>
      </c>
      <c r="IS241" s="129">
        <v>30</v>
      </c>
      <c r="IT241" s="95">
        <v>36</v>
      </c>
      <c r="IU241" s="73">
        <f t="shared" si="392"/>
        <v>3</v>
      </c>
      <c r="IV241" s="130">
        <f t="shared" si="311"/>
        <v>10.25</v>
      </c>
      <c r="IX241" s="75">
        <v>4</v>
      </c>
      <c r="IY241" s="76"/>
      <c r="IZ241" s="75">
        <v>30</v>
      </c>
      <c r="JA241" s="77">
        <f>(IZ241*1.2)*(Prices!$B$5/32)</f>
        <v>45</v>
      </c>
      <c r="JB241" s="82">
        <f>(IZ241*1.3)*(Prices!$B$4/32)</f>
        <v>97.5</v>
      </c>
      <c r="JC241" s="82">
        <f>(IW241*Prices!$B$2)+(IX241*Prices!$B$3)</f>
        <v>16.2</v>
      </c>
      <c r="JD241" s="79">
        <f>IV241*Prices!$B$9</f>
        <v>61.5</v>
      </c>
      <c r="JE241" s="80">
        <f t="shared" si="393"/>
        <v>220.2</v>
      </c>
      <c r="JF241" s="80">
        <f>IV241*Prices!$B$10</f>
        <v>92.25</v>
      </c>
      <c r="JG241" s="80">
        <f t="shared" si="394"/>
        <v>250.95</v>
      </c>
      <c r="JH241" s="80">
        <f>IV241*Prices!$B$11</f>
        <v>102.5</v>
      </c>
      <c r="JI241" s="80">
        <f t="shared" si="395"/>
        <v>261.2</v>
      </c>
      <c r="JJ241" s="80">
        <f>IV241*Prices!$B$12</f>
        <v>123</v>
      </c>
      <c r="JK241" s="80">
        <f t="shared" si="396"/>
        <v>281.7</v>
      </c>
      <c r="JL241" s="80">
        <f>IV241*Prices!$B$13</f>
        <v>133.25</v>
      </c>
      <c r="JM241" s="80">
        <f t="shared" si="397"/>
        <v>291.95</v>
      </c>
      <c r="JN241" s="80">
        <f>IV241*Prices!$B$14</f>
        <v>158.875</v>
      </c>
      <c r="JO241" s="80">
        <f t="shared" si="398"/>
        <v>317.57499999999999</v>
      </c>
      <c r="JP241" s="80">
        <f>IV241*Prices!$B$15</f>
        <v>179.375</v>
      </c>
      <c r="JQ241" s="80">
        <f t="shared" si="399"/>
        <v>338.07499999999999</v>
      </c>
      <c r="JR241" s="80">
        <f>IV241*Prices!$B$16</f>
        <v>251.125</v>
      </c>
      <c r="JS241" s="80">
        <f t="shared" si="400"/>
        <v>409.82499999999999</v>
      </c>
      <c r="JT241" s="80">
        <f>IV241*Prices!$B$17</f>
        <v>0</v>
      </c>
      <c r="JU241" s="80"/>
      <c r="JV241" s="80"/>
      <c r="JW241" s="80"/>
      <c r="JX241" s="80"/>
      <c r="JY241" s="80"/>
      <c r="JZ241" s="80"/>
      <c r="KA241" s="80"/>
      <c r="KB241" s="80"/>
      <c r="KC241" s="80"/>
      <c r="KD241" s="80"/>
      <c r="KE241" s="80"/>
      <c r="KF241" s="80"/>
      <c r="KG241" s="80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 s="197">
        <v>0</v>
      </c>
      <c r="LB241" s="200">
        <v>0</v>
      </c>
      <c r="LC241" s="82">
        <f>(44+(cabinets_db!IR241*2-2))*0.58</f>
        <v>32.282799999999995</v>
      </c>
      <c r="LD241" s="82">
        <f>(44+(cabinets_db!IR241*2-2))*0.77</f>
        <v>42.858199999999997</v>
      </c>
      <c r="LE241" s="82">
        <f>3*(cabinets_db!IR241*22/144)</f>
        <v>3.1304166666666662</v>
      </c>
      <c r="LF241" s="82">
        <f t="shared" si="401"/>
        <v>29.152383333333329</v>
      </c>
      <c r="LG241" s="80">
        <f t="shared" si="402"/>
        <v>39.727783333333328</v>
      </c>
      <c r="LH241" s="234">
        <f t="shared" si="403"/>
        <v>0</v>
      </c>
      <c r="LI241" s="73">
        <f>cabinets_db!LL241*41/144</f>
        <v>10.25</v>
      </c>
      <c r="LJ241" s="128">
        <v>6.83</v>
      </c>
      <c r="LK241" s="129">
        <v>30</v>
      </c>
      <c r="LL241" s="95">
        <v>36</v>
      </c>
      <c r="LM241" s="73">
        <f t="shared" si="404"/>
        <v>3</v>
      </c>
      <c r="LN241" s="130">
        <f t="shared" si="312"/>
        <v>10.25</v>
      </c>
      <c r="LP241" s="75">
        <v>4</v>
      </c>
      <c r="LQ241" s="76"/>
      <c r="LR241" s="75">
        <v>30</v>
      </c>
      <c r="LS241" s="77">
        <f>(LR241*1.2)*(Prices!$B$5/32)</f>
        <v>45</v>
      </c>
      <c r="LT241" s="82">
        <f>(LR241*1.3)*(Prices!$C$4/32)</f>
        <v>78</v>
      </c>
      <c r="LU241" s="82">
        <f>(LO241*Prices!$B$2)+(LP241*Prices!$B$3)</f>
        <v>16.2</v>
      </c>
      <c r="LV241" s="79">
        <f>LN241*Prices!$B$9</f>
        <v>61.5</v>
      </c>
      <c r="LW241" s="80">
        <f t="shared" si="405"/>
        <v>200.7</v>
      </c>
      <c r="LX241" s="80">
        <f>LN241*Prices!$B$10</f>
        <v>92.25</v>
      </c>
      <c r="LY241" s="80">
        <f t="shared" si="406"/>
        <v>231.45</v>
      </c>
      <c r="LZ241" s="80">
        <f>LN241*Prices!$B$11</f>
        <v>102.5</v>
      </c>
      <c r="MA241" s="80">
        <f t="shared" si="407"/>
        <v>241.7</v>
      </c>
      <c r="MB241" s="80">
        <f>LN241*Prices!$B$12</f>
        <v>123</v>
      </c>
      <c r="MC241" s="80">
        <f t="shared" si="408"/>
        <v>262.2</v>
      </c>
      <c r="MD241" s="80">
        <f>LN241*Prices!$B$13</f>
        <v>133.25</v>
      </c>
      <c r="ME241" s="80">
        <f t="shared" si="409"/>
        <v>272.45</v>
      </c>
      <c r="MF241" s="80">
        <f>LN241*Prices!$B$14</f>
        <v>158.875</v>
      </c>
      <c r="MG241" s="80">
        <f t="shared" si="410"/>
        <v>298.07499999999999</v>
      </c>
      <c r="MH241" s="80">
        <f>LN241*Prices!$B$15</f>
        <v>179.375</v>
      </c>
      <c r="MI241" s="80">
        <f t="shared" si="411"/>
        <v>318.57499999999999</v>
      </c>
      <c r="MJ241" s="80">
        <f>LN241*Prices!$B$16</f>
        <v>251.125</v>
      </c>
      <c r="MK241" s="80">
        <f t="shared" si="412"/>
        <v>390.32499999999999</v>
      </c>
      <c r="ML241" s="80">
        <f>LN241*Prices!$B$17</f>
        <v>0</v>
      </c>
      <c r="MM241" s="80"/>
      <c r="MN241" s="80"/>
      <c r="MO241" s="80"/>
      <c r="MP241" s="80"/>
      <c r="MQ241" s="80"/>
      <c r="MR241" s="80"/>
      <c r="MS241" s="80"/>
      <c r="MT241" s="80"/>
      <c r="MU241" s="80"/>
      <c r="MV241" s="80"/>
      <c r="MW241" s="80"/>
      <c r="MX241" s="80"/>
      <c r="MY241" s="80"/>
      <c r="MZ241" s="80"/>
      <c r="NA241" s="80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</row>
    <row r="242" spans="1:449" ht="18" customHeight="1" thickBot="1" x14ac:dyDescent="0.3">
      <c r="A242" s="323" t="s">
        <v>354</v>
      </c>
      <c r="B242" s="324" t="s">
        <v>268</v>
      </c>
      <c r="C242" s="325" t="str">
        <f t="shared" si="413"/>
        <v>Wall &amp; Tall Cab: 2 Doors - 41"H (Doors 42 1/2") (37" to 39" )</v>
      </c>
      <c r="D242" s="177" t="s">
        <v>349</v>
      </c>
      <c r="E242" s="326" t="s">
        <v>115</v>
      </c>
      <c r="F242" s="327" t="s">
        <v>354</v>
      </c>
      <c r="G242" s="320">
        <f>ROUND(cabinets_db!FD242/Prices!$B$27,0)</f>
        <v>559</v>
      </c>
      <c r="H242" s="136">
        <f t="shared" si="414"/>
        <v>559</v>
      </c>
      <c r="I242" s="135">
        <f>ROUND(cabinets_db!FF242/Prices!$B$27,0)</f>
        <v>638</v>
      </c>
      <c r="J242" s="136">
        <f t="shared" si="313"/>
        <v>638</v>
      </c>
      <c r="K242" s="135">
        <f>ROUND(cabinets_db!FH242/Prices!$B$27,0)</f>
        <v>665</v>
      </c>
      <c r="L242" s="136">
        <f t="shared" si="314"/>
        <v>665</v>
      </c>
      <c r="M242" s="135">
        <f>ROUND(cabinets_db!FJ242/Prices!$B$27,0)</f>
        <v>718</v>
      </c>
      <c r="N242" s="136">
        <f t="shared" si="315"/>
        <v>718</v>
      </c>
      <c r="O242" s="135">
        <f>ROUND(cabinets_db!FL242/Prices!$B$27,0)</f>
        <v>744</v>
      </c>
      <c r="P242" s="136">
        <f t="shared" si="316"/>
        <v>744</v>
      </c>
      <c r="Q242" s="135">
        <f>ROUND(cabinets_db!FN242/Prices!$B$27,0)</f>
        <v>810</v>
      </c>
      <c r="R242" s="136">
        <f t="shared" si="317"/>
        <v>810</v>
      </c>
      <c r="S242" s="135">
        <f>ROUND(cabinets_db!FP242/Prices!$B$27,0)</f>
        <v>863</v>
      </c>
      <c r="T242" s="136">
        <f t="shared" si="318"/>
        <v>863</v>
      </c>
      <c r="U242" s="135">
        <f>ROUND(cabinets_db!FR242/Prices!$B$27,0)</f>
        <v>1048</v>
      </c>
      <c r="V242" s="136">
        <f t="shared" si="319"/>
        <v>1048</v>
      </c>
      <c r="W242" s="137"/>
      <c r="X242" s="137"/>
      <c r="Y242" s="137"/>
      <c r="Z242" s="137"/>
      <c r="AA242" s="137"/>
      <c r="AB242" s="136">
        <f>ROUND(cabinets_db!HD242/Prices!$B$27,0)</f>
        <v>510</v>
      </c>
      <c r="AC242" s="136">
        <f t="shared" si="320"/>
        <v>510</v>
      </c>
      <c r="AD242" s="136">
        <f>ROUND(cabinets_db!HF242/Prices!$B$27,0)</f>
        <v>589</v>
      </c>
      <c r="AE242" s="136">
        <f t="shared" si="321"/>
        <v>589</v>
      </c>
      <c r="AF242" s="136">
        <f>ROUND(cabinets_db!HH242/Prices!$B$27,0)</f>
        <v>615</v>
      </c>
      <c r="AG242" s="136">
        <f t="shared" si="322"/>
        <v>615</v>
      </c>
      <c r="AH242" s="136">
        <f>ROUND(cabinets_db!HJ242/Prices!$B$27,0)</f>
        <v>668</v>
      </c>
      <c r="AI242" s="136">
        <f t="shared" si="323"/>
        <v>668</v>
      </c>
      <c r="AJ242" s="136">
        <f>ROUND(cabinets_db!HL242/Prices!$B$27,0)</f>
        <v>695</v>
      </c>
      <c r="AK242" s="136">
        <f t="shared" si="324"/>
        <v>695</v>
      </c>
      <c r="AL242" s="136">
        <f>ROUND(cabinets_db!HN242/Prices!$B$27,0)</f>
        <v>761</v>
      </c>
      <c r="AM242" s="136">
        <f t="shared" si="325"/>
        <v>761</v>
      </c>
      <c r="AN242" s="136">
        <f>ROUND(cabinets_db!HP242/Prices!$B$27,0)</f>
        <v>814</v>
      </c>
      <c r="AO242" s="136">
        <f t="shared" si="326"/>
        <v>814</v>
      </c>
      <c r="AP242" s="136">
        <f>ROUND(cabinets_db!HR242/Prices!$B$27,0)</f>
        <v>999</v>
      </c>
      <c r="AQ242" s="138">
        <f t="shared" si="327"/>
        <v>999</v>
      </c>
      <c r="AW242" s="136">
        <f t="shared" si="328"/>
        <v>510</v>
      </c>
      <c r="AX242" s="136">
        <f t="shared" si="329"/>
        <v>510</v>
      </c>
      <c r="AY242" s="136">
        <f t="shared" si="330"/>
        <v>589</v>
      </c>
      <c r="AZ242" s="136">
        <f t="shared" si="331"/>
        <v>589</v>
      </c>
      <c r="BA242" s="136">
        <f t="shared" si="332"/>
        <v>615</v>
      </c>
      <c r="BB242" s="136">
        <f t="shared" si="333"/>
        <v>615</v>
      </c>
      <c r="BC242" s="136">
        <f t="shared" si="334"/>
        <v>668</v>
      </c>
      <c r="BD242" s="136">
        <f t="shared" si="335"/>
        <v>668</v>
      </c>
      <c r="BE242" s="136">
        <f t="shared" si="336"/>
        <v>695</v>
      </c>
      <c r="BF242" s="136">
        <f t="shared" si="337"/>
        <v>695</v>
      </c>
      <c r="BG242" s="136">
        <f t="shared" si="338"/>
        <v>761</v>
      </c>
      <c r="BH242" s="136">
        <f t="shared" si="339"/>
        <v>761</v>
      </c>
      <c r="BI242" s="136">
        <f t="shared" si="340"/>
        <v>814</v>
      </c>
      <c r="BJ242" s="136">
        <f t="shared" si="341"/>
        <v>814</v>
      </c>
      <c r="BK242" s="136">
        <f t="shared" si="342"/>
        <v>999</v>
      </c>
      <c r="BL242" s="138">
        <f t="shared" si="343"/>
        <v>999</v>
      </c>
      <c r="BU242" s="135">
        <f>ROUND(cabinets_db!JE242/Prices!$B$27,0)</f>
        <v>559</v>
      </c>
      <c r="BV242" s="136">
        <f t="shared" si="415"/>
        <v>559</v>
      </c>
      <c r="BW242" s="135">
        <f>ROUND(cabinets_db!JG242/Prices!$B$27,0)</f>
        <v>638</v>
      </c>
      <c r="BX242" s="136">
        <f t="shared" si="344"/>
        <v>638</v>
      </c>
      <c r="BY242" s="135">
        <f>ROUND(cabinets_db!JI242/Prices!$B$27,0)</f>
        <v>665</v>
      </c>
      <c r="BZ242" s="136">
        <f t="shared" si="345"/>
        <v>665</v>
      </c>
      <c r="CA242" s="135">
        <f>ROUND(cabinets_db!JK242/Prices!$B$27,0)</f>
        <v>718</v>
      </c>
      <c r="CB242" s="136">
        <f t="shared" si="346"/>
        <v>718</v>
      </c>
      <c r="CC242" s="135">
        <f>ROUND(cabinets_db!JM242/Prices!$B$27,0)</f>
        <v>744</v>
      </c>
      <c r="CD242" s="136">
        <f t="shared" si="347"/>
        <v>744</v>
      </c>
      <c r="CE242" s="135">
        <f>ROUND(cabinets_db!JO242/Prices!$B$27,0)</f>
        <v>810</v>
      </c>
      <c r="CF242" s="136">
        <f t="shared" si="348"/>
        <v>810</v>
      </c>
      <c r="CG242" s="135">
        <f>ROUND(cabinets_db!JQ242/Prices!$B$27,0)</f>
        <v>863</v>
      </c>
      <c r="CH242" s="136">
        <f t="shared" si="349"/>
        <v>863</v>
      </c>
      <c r="CI242" s="135">
        <f>ROUND(cabinets_db!JS242/Prices!$B$27,0)</f>
        <v>1048</v>
      </c>
      <c r="CJ242" s="136">
        <f t="shared" si="350"/>
        <v>1048</v>
      </c>
      <c r="CK242" s="137"/>
      <c r="CL242" s="137"/>
      <c r="CM242" s="137"/>
      <c r="CN242" s="137"/>
      <c r="CO242" s="137"/>
      <c r="CP242" s="136">
        <f>ROUND(cabinets_db!LW242/Prices!$B$27,0)</f>
        <v>510</v>
      </c>
      <c r="CQ242" s="136">
        <f t="shared" si="416"/>
        <v>510</v>
      </c>
      <c r="CR242" s="136">
        <f>ROUND(cabinets_db!LY242/Prices!$B$27,0)</f>
        <v>589</v>
      </c>
      <c r="CS242" s="136">
        <f t="shared" si="351"/>
        <v>589</v>
      </c>
      <c r="CT242" s="136">
        <f>ROUND(cabinets_db!MA242/Prices!$B$27,0)</f>
        <v>615</v>
      </c>
      <c r="CU242" s="136">
        <f t="shared" si="352"/>
        <v>615</v>
      </c>
      <c r="CV242" s="136">
        <f>ROUND(cabinets_db!MC242/Prices!$B$27,0)</f>
        <v>668</v>
      </c>
      <c r="CW242" s="136">
        <f t="shared" si="353"/>
        <v>668</v>
      </c>
      <c r="CX242" s="136">
        <f>ROUND(cabinets_db!ME242/Prices!$B$27,0)</f>
        <v>695</v>
      </c>
      <c r="CY242" s="136">
        <f t="shared" si="354"/>
        <v>695</v>
      </c>
      <c r="CZ242" s="136">
        <f>ROUND(cabinets_db!MG242/Prices!$B$27,0)</f>
        <v>761</v>
      </c>
      <c r="DA242" s="136">
        <f t="shared" si="355"/>
        <v>761</v>
      </c>
      <c r="DB242" s="136">
        <f>ROUND(cabinets_db!MI242/Prices!$B$27,0)</f>
        <v>814</v>
      </c>
      <c r="DC242" s="136">
        <f t="shared" si="356"/>
        <v>814</v>
      </c>
      <c r="DD242" s="136">
        <f>ROUND(cabinets_db!MK242/Prices!$B$27,0)</f>
        <v>999</v>
      </c>
      <c r="DE242" s="138">
        <f t="shared" si="357"/>
        <v>999</v>
      </c>
      <c r="DK242" s="136">
        <f t="shared" si="358"/>
        <v>510</v>
      </c>
      <c r="DL242" s="136">
        <f t="shared" si="359"/>
        <v>510</v>
      </c>
      <c r="DM242" s="136">
        <f t="shared" si="360"/>
        <v>589</v>
      </c>
      <c r="DN242" s="136">
        <f t="shared" si="361"/>
        <v>589</v>
      </c>
      <c r="DO242" s="136">
        <f t="shared" si="362"/>
        <v>615</v>
      </c>
      <c r="DP242" s="136">
        <f t="shared" si="363"/>
        <v>615</v>
      </c>
      <c r="DQ242" s="136">
        <f t="shared" si="364"/>
        <v>668</v>
      </c>
      <c r="DR242" s="136">
        <f t="shared" si="365"/>
        <v>668</v>
      </c>
      <c r="DS242" s="136">
        <f t="shared" si="366"/>
        <v>695</v>
      </c>
      <c r="DT242" s="136">
        <f t="shared" si="367"/>
        <v>695</v>
      </c>
      <c r="DU242" s="136">
        <f t="shared" si="368"/>
        <v>761</v>
      </c>
      <c r="DV242" s="136">
        <f t="shared" si="369"/>
        <v>761</v>
      </c>
      <c r="DW242" s="136">
        <f t="shared" si="370"/>
        <v>814</v>
      </c>
      <c r="DX242" s="136">
        <f t="shared" si="371"/>
        <v>814</v>
      </c>
      <c r="DY242" s="136">
        <f t="shared" si="372"/>
        <v>999</v>
      </c>
      <c r="DZ242" s="138">
        <f t="shared" si="373"/>
        <v>999</v>
      </c>
      <c r="EP242" s="73">
        <f t="shared" si="306"/>
        <v>11.104166666666666</v>
      </c>
      <c r="EQ242" s="128">
        <v>6.83</v>
      </c>
      <c r="ER242" s="129">
        <v>32</v>
      </c>
      <c r="ES242" s="73">
        <v>39</v>
      </c>
      <c r="ET242" s="73">
        <f t="shared" si="374"/>
        <v>3.25</v>
      </c>
      <c r="EU242" s="130">
        <f t="shared" si="307"/>
        <v>11.104166666666666</v>
      </c>
      <c r="EV242" s="55"/>
      <c r="EW242" s="75">
        <v>4</v>
      </c>
      <c r="EY242" s="75">
        <v>32</v>
      </c>
      <c r="EZ242" s="77">
        <f>(EY242*1.2)*(Prices!$B$5/32)</f>
        <v>48</v>
      </c>
      <c r="FA242" s="82">
        <f>(EY242*1.3)*(Prices!$B$4/32)</f>
        <v>104</v>
      </c>
      <c r="FB242" s="82">
        <f>(EV242*Prices!$B$2)+(EW242*Prices!$B$3)</f>
        <v>16.2</v>
      </c>
      <c r="FC242" s="79">
        <f>EU242*Prices!$B$9</f>
        <v>66.625</v>
      </c>
      <c r="FD242" s="80">
        <f t="shared" si="375"/>
        <v>234.82499999999999</v>
      </c>
      <c r="FE242" s="80">
        <f>EU242*Prices!$B$10</f>
        <v>99.9375</v>
      </c>
      <c r="FF242" s="80">
        <f t="shared" si="376"/>
        <v>268.13749999999999</v>
      </c>
      <c r="FG242" s="80">
        <f>EU242*Prices!$B$11</f>
        <v>111.04166666666666</v>
      </c>
      <c r="FH242" s="80">
        <f t="shared" si="377"/>
        <v>279.24166666666667</v>
      </c>
      <c r="FI242" s="80">
        <f>EU242*Prices!$B$12</f>
        <v>133.25</v>
      </c>
      <c r="FJ242" s="80">
        <f t="shared" si="378"/>
        <v>301.45</v>
      </c>
      <c r="FK242" s="80">
        <f>EU242*Prices!$B$13</f>
        <v>144.35416666666666</v>
      </c>
      <c r="FL242" s="80">
        <f t="shared" si="379"/>
        <v>312.55416666666667</v>
      </c>
      <c r="FM242" s="80">
        <f>EU242*Prices!$B$14</f>
        <v>172.11458333333331</v>
      </c>
      <c r="FN242" s="80">
        <f t="shared" si="380"/>
        <v>340.3145833333333</v>
      </c>
      <c r="FO242" s="80">
        <f>EU242*Prices!$B$15</f>
        <v>194.32291666666666</v>
      </c>
      <c r="FP242" s="80">
        <f t="shared" si="381"/>
        <v>362.52291666666667</v>
      </c>
      <c r="FQ242" s="80">
        <f>EU242*Prices!$B$16</f>
        <v>272.05208333333331</v>
      </c>
      <c r="FR242" s="80">
        <f t="shared" si="382"/>
        <v>440.2520833333333</v>
      </c>
      <c r="FS242" s="80">
        <f>EU242*Prices!$B$17</f>
        <v>0</v>
      </c>
      <c r="FT242" s="80"/>
      <c r="FU242" s="80"/>
      <c r="FV242" s="80"/>
      <c r="FW242" s="80"/>
      <c r="FX242" s="80"/>
      <c r="FY242" s="80"/>
      <c r="FZ242" s="80"/>
      <c r="GA242" s="80"/>
      <c r="GB242" s="80"/>
      <c r="GC242" s="80"/>
      <c r="GD242" s="80"/>
      <c r="GE242" s="80"/>
      <c r="GF242" s="80"/>
      <c r="GG242" s="80"/>
      <c r="GH242" s="80"/>
      <c r="GI242"/>
      <c r="GJ242"/>
      <c r="GK242"/>
      <c r="GL242"/>
      <c r="GM242"/>
      <c r="GN242"/>
      <c r="GO242"/>
      <c r="GP242" s="73">
        <f t="shared" si="308"/>
        <v>11.104166666666666</v>
      </c>
      <c r="GQ242" s="128">
        <v>6.83</v>
      </c>
      <c r="GR242" s="129">
        <v>32</v>
      </c>
      <c r="GS242" s="73">
        <v>39</v>
      </c>
      <c r="GT242" s="73">
        <f t="shared" si="383"/>
        <v>3.25</v>
      </c>
      <c r="GU242" s="130">
        <f t="shared" si="309"/>
        <v>11.104166666666666</v>
      </c>
      <c r="GW242" s="75">
        <v>4</v>
      </c>
      <c r="GX242" s="76"/>
      <c r="GY242" s="75">
        <v>32</v>
      </c>
      <c r="GZ242" s="77">
        <f>(GY242*1.2)*(Prices!$B$5/32)</f>
        <v>48</v>
      </c>
      <c r="HA242" s="82">
        <f>(GY242*1.3)*(Prices!$C$4/32)</f>
        <v>83.2</v>
      </c>
      <c r="HB242" s="82">
        <f>(GV242*Prices!$B$2)+(GW242*Prices!$B$3)</f>
        <v>16.2</v>
      </c>
      <c r="HC242" s="79">
        <f>GU242*Prices!$B$9</f>
        <v>66.625</v>
      </c>
      <c r="HD242" s="80">
        <f t="shared" si="384"/>
        <v>214.02500000000001</v>
      </c>
      <c r="HE242" s="80">
        <f>GU242*Prices!$B$10</f>
        <v>99.9375</v>
      </c>
      <c r="HF242" s="80">
        <f t="shared" si="385"/>
        <v>247.33750000000001</v>
      </c>
      <c r="HG242" s="80">
        <f>GU242*Prices!$B$11</f>
        <v>111.04166666666666</v>
      </c>
      <c r="HH242" s="80">
        <f t="shared" si="386"/>
        <v>258.44166666666666</v>
      </c>
      <c r="HI242" s="80">
        <f>GU242*Prices!$B$12</f>
        <v>133.25</v>
      </c>
      <c r="HJ242" s="80">
        <f t="shared" si="387"/>
        <v>280.64999999999998</v>
      </c>
      <c r="HK242" s="80">
        <f>GU242*Prices!$B$13</f>
        <v>144.35416666666666</v>
      </c>
      <c r="HL242" s="80">
        <f t="shared" si="388"/>
        <v>291.75416666666666</v>
      </c>
      <c r="HM242" s="80">
        <f>GU242*Prices!$B$14</f>
        <v>172.11458333333331</v>
      </c>
      <c r="HN242" s="80">
        <f t="shared" si="389"/>
        <v>319.51458333333329</v>
      </c>
      <c r="HO242" s="80">
        <f>GU242*Prices!$B$15</f>
        <v>194.32291666666666</v>
      </c>
      <c r="HP242" s="80">
        <f t="shared" si="390"/>
        <v>341.72291666666666</v>
      </c>
      <c r="HQ242" s="80">
        <f>GU242*Prices!$B$16</f>
        <v>272.05208333333331</v>
      </c>
      <c r="HR242" s="80">
        <f t="shared" si="391"/>
        <v>419.45208333333329</v>
      </c>
      <c r="HS242" s="80">
        <f>GU242*Prices!$B$17</f>
        <v>0</v>
      </c>
      <c r="HT242" s="80"/>
      <c r="HU242" s="80"/>
      <c r="HV242" s="80"/>
      <c r="HW242" s="80"/>
      <c r="HX242" s="80"/>
      <c r="HY242" s="80"/>
      <c r="HZ242" s="80"/>
      <c r="IA242" s="80"/>
      <c r="IB242" s="80"/>
      <c r="IC242" s="80"/>
      <c r="ID242" s="80"/>
      <c r="IE242" s="80"/>
      <c r="IF242" s="80"/>
      <c r="IG242" s="80"/>
      <c r="IH242" s="80"/>
      <c r="II242"/>
      <c r="IJ242"/>
      <c r="IK242"/>
      <c r="IL242"/>
      <c r="IM242"/>
      <c r="IN242"/>
      <c r="IO242"/>
      <c r="IP242"/>
      <c r="IQ242" s="73">
        <f t="shared" si="310"/>
        <v>11.104166666666666</v>
      </c>
      <c r="IR242" s="128">
        <v>6.83</v>
      </c>
      <c r="IS242" s="129">
        <v>32</v>
      </c>
      <c r="IT242" s="73">
        <v>39</v>
      </c>
      <c r="IU242" s="73">
        <f t="shared" si="392"/>
        <v>3.25</v>
      </c>
      <c r="IV242" s="130">
        <f t="shared" si="311"/>
        <v>11.104166666666666</v>
      </c>
      <c r="IX242" s="75">
        <v>4</v>
      </c>
      <c r="IY242" s="76"/>
      <c r="IZ242" s="75">
        <v>32</v>
      </c>
      <c r="JA242" s="77">
        <f>(IZ242*1.2)*(Prices!$B$5/32)</f>
        <v>48</v>
      </c>
      <c r="JB242" s="82">
        <f>(IZ242*1.3)*(Prices!$B$4/32)</f>
        <v>104</v>
      </c>
      <c r="JC242" s="82">
        <f>(IW242*Prices!$B$2)+(IX242*Prices!$B$3)</f>
        <v>16.2</v>
      </c>
      <c r="JD242" s="79">
        <f>IV242*Prices!$B$9</f>
        <v>66.625</v>
      </c>
      <c r="JE242" s="80">
        <f t="shared" si="393"/>
        <v>234.82499999999999</v>
      </c>
      <c r="JF242" s="80">
        <f>IV242*Prices!$B$10</f>
        <v>99.9375</v>
      </c>
      <c r="JG242" s="80">
        <f t="shared" si="394"/>
        <v>268.13749999999999</v>
      </c>
      <c r="JH242" s="80">
        <f>IV242*Prices!$B$11</f>
        <v>111.04166666666666</v>
      </c>
      <c r="JI242" s="80">
        <f t="shared" si="395"/>
        <v>279.24166666666667</v>
      </c>
      <c r="JJ242" s="80">
        <f>IV242*Prices!$B$12</f>
        <v>133.25</v>
      </c>
      <c r="JK242" s="80">
        <f t="shared" si="396"/>
        <v>301.45</v>
      </c>
      <c r="JL242" s="80">
        <f>IV242*Prices!$B$13</f>
        <v>144.35416666666666</v>
      </c>
      <c r="JM242" s="80">
        <f t="shared" si="397"/>
        <v>312.55416666666667</v>
      </c>
      <c r="JN242" s="80">
        <f>IV242*Prices!$B$14</f>
        <v>172.11458333333331</v>
      </c>
      <c r="JO242" s="80">
        <f t="shared" si="398"/>
        <v>340.3145833333333</v>
      </c>
      <c r="JP242" s="80">
        <f>IV242*Prices!$B$15</f>
        <v>194.32291666666666</v>
      </c>
      <c r="JQ242" s="80">
        <f t="shared" si="399"/>
        <v>362.52291666666667</v>
      </c>
      <c r="JR242" s="80">
        <f>IV242*Prices!$B$16</f>
        <v>272.05208333333331</v>
      </c>
      <c r="JS242" s="80">
        <f t="shared" si="400"/>
        <v>440.2520833333333</v>
      </c>
      <c r="JT242" s="80">
        <f>IV242*Prices!$B$17</f>
        <v>0</v>
      </c>
      <c r="JU242" s="80"/>
      <c r="JV242" s="80"/>
      <c r="JW242" s="80"/>
      <c r="JX242" s="80"/>
      <c r="JY242" s="80"/>
      <c r="JZ242" s="80"/>
      <c r="KA242" s="80"/>
      <c r="KB242" s="80"/>
      <c r="KC242" s="80"/>
      <c r="KD242" s="80"/>
      <c r="KE242" s="80"/>
      <c r="KF242" s="80"/>
      <c r="KG242" s="80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 s="197">
        <v>0</v>
      </c>
      <c r="LB242" s="200">
        <v>0</v>
      </c>
      <c r="LC242" s="82">
        <f>(44+(cabinets_db!IR242*2-2))*0.58</f>
        <v>32.282799999999995</v>
      </c>
      <c r="LD242" s="82">
        <f>(44+(cabinets_db!IR242*2-2))*0.77</f>
        <v>42.858199999999997</v>
      </c>
      <c r="LE242" s="82">
        <f>3*(cabinets_db!IR242*22/144)</f>
        <v>3.1304166666666662</v>
      </c>
      <c r="LF242" s="82">
        <f t="shared" si="401"/>
        <v>29.152383333333329</v>
      </c>
      <c r="LG242" s="80">
        <f t="shared" si="402"/>
        <v>39.727783333333328</v>
      </c>
      <c r="LH242" s="234">
        <f t="shared" si="403"/>
        <v>0</v>
      </c>
      <c r="LI242" s="73">
        <f>cabinets_db!LL242*41/144</f>
        <v>11.104166666666666</v>
      </c>
      <c r="LJ242" s="128">
        <v>6.83</v>
      </c>
      <c r="LK242" s="129">
        <v>32</v>
      </c>
      <c r="LL242" s="73">
        <v>39</v>
      </c>
      <c r="LM242" s="73">
        <f t="shared" si="404"/>
        <v>3.25</v>
      </c>
      <c r="LN242" s="130">
        <f t="shared" si="312"/>
        <v>11.104166666666666</v>
      </c>
      <c r="LP242" s="75">
        <v>4</v>
      </c>
      <c r="LQ242" s="76"/>
      <c r="LR242" s="75">
        <v>32</v>
      </c>
      <c r="LS242" s="77">
        <f>(LR242*1.2)*(Prices!$B$5/32)</f>
        <v>48</v>
      </c>
      <c r="LT242" s="82">
        <f>(LR242*1.3)*(Prices!$C$4/32)</f>
        <v>83.2</v>
      </c>
      <c r="LU242" s="82">
        <f>(LO242*Prices!$B$2)+(LP242*Prices!$B$3)</f>
        <v>16.2</v>
      </c>
      <c r="LV242" s="79">
        <f>LN242*Prices!$B$9</f>
        <v>66.625</v>
      </c>
      <c r="LW242" s="80">
        <f t="shared" si="405"/>
        <v>214.02500000000001</v>
      </c>
      <c r="LX242" s="80">
        <f>LN242*Prices!$B$10</f>
        <v>99.9375</v>
      </c>
      <c r="LY242" s="80">
        <f t="shared" si="406"/>
        <v>247.33750000000001</v>
      </c>
      <c r="LZ242" s="80">
        <f>LN242*Prices!$B$11</f>
        <v>111.04166666666666</v>
      </c>
      <c r="MA242" s="80">
        <f t="shared" si="407"/>
        <v>258.44166666666666</v>
      </c>
      <c r="MB242" s="80">
        <f>LN242*Prices!$B$12</f>
        <v>133.25</v>
      </c>
      <c r="MC242" s="80">
        <f t="shared" si="408"/>
        <v>280.64999999999998</v>
      </c>
      <c r="MD242" s="80">
        <f>LN242*Prices!$B$13</f>
        <v>144.35416666666666</v>
      </c>
      <c r="ME242" s="80">
        <f t="shared" si="409"/>
        <v>291.75416666666666</v>
      </c>
      <c r="MF242" s="80">
        <f>LN242*Prices!$B$14</f>
        <v>172.11458333333331</v>
      </c>
      <c r="MG242" s="80">
        <f t="shared" si="410"/>
        <v>319.51458333333329</v>
      </c>
      <c r="MH242" s="80">
        <f>LN242*Prices!$B$15</f>
        <v>194.32291666666666</v>
      </c>
      <c r="MI242" s="80">
        <f t="shared" si="411"/>
        <v>341.72291666666666</v>
      </c>
      <c r="MJ242" s="80">
        <f>LN242*Prices!$B$16</f>
        <v>272.05208333333331</v>
      </c>
      <c r="MK242" s="80">
        <f t="shared" si="412"/>
        <v>419.45208333333329</v>
      </c>
      <c r="ML242" s="80">
        <f>LN242*Prices!$B$17</f>
        <v>0</v>
      </c>
      <c r="MM242" s="80"/>
      <c r="MN242" s="80"/>
      <c r="MO242" s="80"/>
      <c r="MP242" s="80"/>
      <c r="MQ242" s="80"/>
      <c r="MR242" s="80"/>
      <c r="MS242" s="80"/>
      <c r="MT242" s="80"/>
      <c r="MU242" s="80"/>
      <c r="MV242" s="80"/>
      <c r="MW242" s="80"/>
      <c r="MX242" s="80"/>
      <c r="MY242" s="80"/>
      <c r="MZ242" s="80"/>
      <c r="NA242" s="80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</row>
    <row r="243" spans="1:449" ht="18" customHeight="1" thickBot="1" x14ac:dyDescent="0.3">
      <c r="A243" s="350"/>
      <c r="B243" s="346"/>
      <c r="C243" s="347"/>
      <c r="D243" s="279"/>
      <c r="E243" s="348"/>
      <c r="F243" s="351"/>
      <c r="G243" s="320"/>
      <c r="H243" s="136"/>
      <c r="I243" s="135"/>
      <c r="J243" s="136"/>
      <c r="K243" s="135"/>
      <c r="L243" s="136"/>
      <c r="M243" s="135"/>
      <c r="N243" s="136"/>
      <c r="O243" s="135"/>
      <c r="P243" s="136"/>
      <c r="Q243" s="135"/>
      <c r="R243" s="136"/>
      <c r="S243" s="135"/>
      <c r="T243" s="136"/>
      <c r="U243" s="135"/>
      <c r="V243" s="136"/>
      <c r="W243" s="137"/>
      <c r="X243" s="137"/>
      <c r="Y243" s="137"/>
      <c r="Z243" s="137"/>
      <c r="AA243" s="137"/>
      <c r="AB243" s="136"/>
      <c r="AC243" s="136"/>
      <c r="AD243" s="136"/>
      <c r="AE243" s="136"/>
      <c r="AF243" s="136"/>
      <c r="AG243" s="136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8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8"/>
      <c r="BU243" s="135"/>
      <c r="BV243" s="136"/>
      <c r="BW243" s="135"/>
      <c r="BX243" s="136"/>
      <c r="BY243" s="135"/>
      <c r="BZ243" s="136"/>
      <c r="CA243" s="135"/>
      <c r="CB243" s="136"/>
      <c r="CC243" s="135"/>
      <c r="CD243" s="136"/>
      <c r="CE243" s="135"/>
      <c r="CF243" s="136"/>
      <c r="CG243" s="135"/>
      <c r="CH243" s="136"/>
      <c r="CI243" s="135"/>
      <c r="CJ243" s="136"/>
      <c r="CK243" s="137"/>
      <c r="CL243" s="137"/>
      <c r="CM243" s="137"/>
      <c r="CN243" s="137"/>
      <c r="CO243" s="137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  <c r="DA243" s="136"/>
      <c r="DB243" s="136"/>
      <c r="DC243" s="136"/>
      <c r="DD243" s="136"/>
      <c r="DE243" s="138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W243" s="136"/>
      <c r="DX243" s="136"/>
      <c r="DY243" s="136"/>
      <c r="DZ243" s="138"/>
      <c r="EP243" s="73"/>
      <c r="EQ243" s="128"/>
      <c r="ER243" s="129"/>
      <c r="ES243" s="73"/>
      <c r="ET243" s="73"/>
      <c r="EU243" s="130"/>
      <c r="EV243" s="55"/>
      <c r="EZ243" s="77"/>
      <c r="FC243" s="79"/>
      <c r="FD243" s="80"/>
      <c r="FE243" s="80"/>
      <c r="FF243" s="80"/>
      <c r="FG243" s="80"/>
      <c r="FH243" s="80"/>
      <c r="FI243" s="80"/>
      <c r="FJ243" s="80"/>
      <c r="FK243" s="80"/>
      <c r="FL243" s="80"/>
      <c r="FM243" s="80"/>
      <c r="FN243" s="80"/>
      <c r="FO243" s="80"/>
      <c r="FP243" s="80"/>
      <c r="FQ243" s="80"/>
      <c r="FR243" s="80"/>
      <c r="FS243" s="80"/>
      <c r="FT243" s="80"/>
      <c r="FU243" s="80"/>
      <c r="FV243" s="80"/>
      <c r="FW243" s="80"/>
      <c r="FX243" s="80"/>
      <c r="FY243" s="80"/>
      <c r="FZ243" s="80"/>
      <c r="GA243" s="80"/>
      <c r="GB243" s="80"/>
      <c r="GC243" s="80"/>
      <c r="GD243" s="80"/>
      <c r="GE243" s="80"/>
      <c r="GF243" s="80"/>
      <c r="GG243" s="80"/>
      <c r="GH243" s="80"/>
      <c r="GI243"/>
      <c r="GJ243"/>
      <c r="GK243"/>
      <c r="GL243"/>
      <c r="GM243"/>
      <c r="GN243"/>
      <c r="GO243"/>
      <c r="GP243" s="73"/>
      <c r="GQ243" s="128"/>
      <c r="GR243" s="129"/>
      <c r="GS243" s="73"/>
      <c r="GT243" s="73"/>
      <c r="GU243" s="130"/>
      <c r="GW243" s="75"/>
      <c r="GX243" s="76"/>
      <c r="GZ243" s="77"/>
      <c r="HA243" s="82"/>
      <c r="HB243" s="82"/>
      <c r="HC243" s="79"/>
      <c r="HD243" s="80"/>
      <c r="HE243" s="80"/>
      <c r="HF243" s="80"/>
      <c r="HG243" s="80"/>
      <c r="HH243" s="80"/>
      <c r="HI243" s="80"/>
      <c r="HJ243" s="80"/>
      <c r="HK243" s="80"/>
      <c r="HL243" s="80"/>
      <c r="HM243" s="80"/>
      <c r="HN243" s="80"/>
      <c r="HO243" s="80"/>
      <c r="HP243" s="80"/>
      <c r="HQ243" s="80"/>
      <c r="HR243" s="80"/>
      <c r="HS243" s="80"/>
      <c r="HT243" s="80"/>
      <c r="HU243" s="80"/>
      <c r="HV243" s="80"/>
      <c r="HW243" s="80"/>
      <c r="HX243" s="80"/>
      <c r="HY243" s="80"/>
      <c r="HZ243" s="80"/>
      <c r="IA243" s="80"/>
      <c r="IB243" s="80"/>
      <c r="IC243" s="80"/>
      <c r="ID243" s="80"/>
      <c r="IE243" s="80"/>
      <c r="IF243" s="80"/>
      <c r="IG243" s="80"/>
      <c r="IH243" s="80"/>
      <c r="II243"/>
      <c r="IJ243"/>
      <c r="IK243"/>
      <c r="IL243"/>
      <c r="IM243"/>
      <c r="IN243"/>
      <c r="IO243"/>
      <c r="IP243"/>
      <c r="IQ243" s="73"/>
      <c r="IR243" s="128"/>
      <c r="IS243" s="129"/>
      <c r="IT243" s="73"/>
      <c r="IU243" s="73"/>
      <c r="IV243" s="130"/>
      <c r="IX243" s="75"/>
      <c r="IY243" s="76"/>
      <c r="IZ243" s="75"/>
      <c r="JA243" s="77"/>
      <c r="JB243" s="82"/>
      <c r="JC243" s="82"/>
      <c r="JD243" s="79"/>
      <c r="JE243" s="80"/>
      <c r="JF243" s="80"/>
      <c r="JG243" s="80"/>
      <c r="JH243" s="80"/>
      <c r="JI243" s="80"/>
      <c r="JJ243" s="80"/>
      <c r="JK243" s="80"/>
      <c r="JL243" s="80"/>
      <c r="JM243" s="80"/>
      <c r="JN243" s="80"/>
      <c r="JO243" s="80"/>
      <c r="JP243" s="80"/>
      <c r="JQ243" s="80"/>
      <c r="JR243" s="80"/>
      <c r="JS243" s="80"/>
      <c r="JT243" s="80"/>
      <c r="JU243" s="80"/>
      <c r="JV243" s="80"/>
      <c r="JW243" s="80"/>
      <c r="JX243" s="80"/>
      <c r="JY243" s="80"/>
      <c r="JZ243" s="80"/>
      <c r="KA243" s="80"/>
      <c r="KB243" s="80"/>
      <c r="KC243" s="80"/>
      <c r="KD243" s="80"/>
      <c r="KE243" s="80"/>
      <c r="KF243" s="80"/>
      <c r="KG243" s="80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F243" s="82"/>
      <c r="LG243" s="80"/>
      <c r="LH243" s="234"/>
      <c r="LI243" s="73"/>
      <c r="LJ243" s="128"/>
      <c r="LK243" s="129"/>
      <c r="LL243" s="73"/>
      <c r="LM243" s="73"/>
      <c r="LN243" s="130"/>
      <c r="LP243" s="75"/>
      <c r="LQ243" s="76"/>
      <c r="LR243" s="75"/>
      <c r="LS243" s="77"/>
      <c r="LT243" s="82"/>
      <c r="LU243" s="82"/>
      <c r="LV243" s="79"/>
      <c r="LW243" s="80"/>
      <c r="LX243" s="80"/>
      <c r="LY243" s="80"/>
      <c r="LZ243" s="80"/>
      <c r="MA243" s="80"/>
      <c r="MB243" s="80"/>
      <c r="MC243" s="80"/>
      <c r="MD243" s="80"/>
      <c r="ME243" s="80"/>
      <c r="MF243" s="80"/>
      <c r="MG243" s="80"/>
      <c r="MH243" s="80"/>
      <c r="MI243" s="80"/>
      <c r="MJ243" s="80"/>
      <c r="MK243" s="80"/>
      <c r="ML243" s="80"/>
      <c r="MM243" s="80"/>
      <c r="MN243" s="80"/>
      <c r="MO243" s="80"/>
      <c r="MP243" s="80"/>
      <c r="MQ243" s="80"/>
      <c r="MR243" s="80"/>
      <c r="MS243" s="80"/>
      <c r="MT243" s="80"/>
      <c r="MU243" s="80"/>
      <c r="MV243" s="80"/>
      <c r="MW243" s="80"/>
      <c r="MX243" s="80"/>
      <c r="MY243" s="80"/>
      <c r="MZ243" s="80"/>
      <c r="NA243" s="80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</row>
    <row r="244" spans="1:449" ht="18" customHeight="1" x14ac:dyDescent="0.25">
      <c r="A244" s="118" t="s">
        <v>355</v>
      </c>
      <c r="B244" s="119" t="s">
        <v>268</v>
      </c>
      <c r="C244" s="120" t="str">
        <f t="shared" si="413"/>
        <v>Wall &amp; Tall Cab: 1 Metal Door   41"H  (Door 42 1/2") (9" to 12")</v>
      </c>
      <c r="D244" s="121" t="s">
        <v>356</v>
      </c>
      <c r="E244" s="122" t="s">
        <v>95</v>
      </c>
      <c r="F244" s="321" t="s">
        <v>355</v>
      </c>
      <c r="G244" s="320">
        <f>ROUND(cabinets_db!FD244/Prices!$B$27,0)</f>
        <v>350</v>
      </c>
      <c r="H244" s="136">
        <f t="shared" si="414"/>
        <v>350</v>
      </c>
      <c r="I244" s="135">
        <f>ROUND(cabinets_db!FF244/Prices!$B$27,0)</f>
        <v>350</v>
      </c>
      <c r="J244" s="136">
        <f t="shared" si="313"/>
        <v>350</v>
      </c>
      <c r="K244" s="135">
        <f>ROUND(cabinets_db!FH244/Prices!$B$27,0)</f>
        <v>350</v>
      </c>
      <c r="L244" s="136">
        <f t="shared" si="314"/>
        <v>350</v>
      </c>
      <c r="M244" s="135">
        <f>ROUND(cabinets_db!FJ244/Prices!$B$27,0)</f>
        <v>350</v>
      </c>
      <c r="N244" s="136">
        <f t="shared" si="315"/>
        <v>350</v>
      </c>
      <c r="O244" s="135">
        <f>ROUND(cabinets_db!FL244/Prices!$B$27,0)</f>
        <v>350</v>
      </c>
      <c r="P244" s="136">
        <f t="shared" si="316"/>
        <v>350</v>
      </c>
      <c r="Q244" s="135">
        <f>ROUND(cabinets_db!FN244/Prices!$B$27,0)</f>
        <v>350</v>
      </c>
      <c r="R244" s="136">
        <f t="shared" si="317"/>
        <v>350</v>
      </c>
      <c r="S244" s="135">
        <f>ROUND(cabinets_db!FP244/Prices!$B$27,0)</f>
        <v>350</v>
      </c>
      <c r="T244" s="136">
        <f t="shared" si="318"/>
        <v>350</v>
      </c>
      <c r="U244" s="135">
        <f>ROUND(cabinets_db!FR244/Prices!$B$27,0)</f>
        <v>350</v>
      </c>
      <c r="V244" s="136">
        <f t="shared" si="319"/>
        <v>350</v>
      </c>
      <c r="W244" s="137"/>
      <c r="X244" s="137"/>
      <c r="Y244" s="137"/>
      <c r="Z244" s="137"/>
      <c r="AA244" s="137"/>
      <c r="AB244" s="136">
        <f>ROUND(cabinets_db!HD244/Prices!$B$27,0)</f>
        <v>334</v>
      </c>
      <c r="AC244" s="136">
        <f t="shared" si="320"/>
        <v>334</v>
      </c>
      <c r="AD244" s="136">
        <f>ROUND(cabinets_db!HF244/Prices!$B$27,0)</f>
        <v>334</v>
      </c>
      <c r="AE244" s="136">
        <f t="shared" si="321"/>
        <v>334</v>
      </c>
      <c r="AF244" s="136">
        <f>ROUND(cabinets_db!HH244/Prices!$B$27,0)</f>
        <v>334</v>
      </c>
      <c r="AG244" s="136">
        <f t="shared" si="322"/>
        <v>334</v>
      </c>
      <c r="AH244" s="136">
        <f>ROUND(cabinets_db!HJ244/Prices!$B$27,0)</f>
        <v>334</v>
      </c>
      <c r="AI244" s="136">
        <f t="shared" si="323"/>
        <v>334</v>
      </c>
      <c r="AJ244" s="136">
        <f>ROUND(cabinets_db!HL244/Prices!$B$27,0)</f>
        <v>334</v>
      </c>
      <c r="AK244" s="136">
        <f t="shared" si="324"/>
        <v>334</v>
      </c>
      <c r="AL244" s="136">
        <f>ROUND(cabinets_db!HN244/Prices!$B$27,0)</f>
        <v>334</v>
      </c>
      <c r="AM244" s="136">
        <f t="shared" si="325"/>
        <v>334</v>
      </c>
      <c r="AN244" s="136">
        <f>ROUND(cabinets_db!HP244/Prices!$B$27,0)</f>
        <v>334</v>
      </c>
      <c r="AO244" s="136">
        <f t="shared" si="326"/>
        <v>334</v>
      </c>
      <c r="AP244" s="136">
        <f>ROUND(cabinets_db!HR244/Prices!$B$27,0)</f>
        <v>334</v>
      </c>
      <c r="AQ244" s="138">
        <f t="shared" si="327"/>
        <v>334</v>
      </c>
      <c r="AW244" s="136">
        <f t="shared" si="328"/>
        <v>334</v>
      </c>
      <c r="AX244" s="136">
        <f t="shared" si="329"/>
        <v>334</v>
      </c>
      <c r="AY244" s="136">
        <f t="shared" si="330"/>
        <v>334</v>
      </c>
      <c r="AZ244" s="136">
        <f t="shared" si="331"/>
        <v>334</v>
      </c>
      <c r="BA244" s="136">
        <f t="shared" si="332"/>
        <v>334</v>
      </c>
      <c r="BB244" s="136">
        <f t="shared" si="333"/>
        <v>334</v>
      </c>
      <c r="BC244" s="136">
        <f t="shared" si="334"/>
        <v>334</v>
      </c>
      <c r="BD244" s="136">
        <f t="shared" si="335"/>
        <v>334</v>
      </c>
      <c r="BE244" s="136">
        <f t="shared" si="336"/>
        <v>334</v>
      </c>
      <c r="BF244" s="136">
        <f t="shared" si="337"/>
        <v>334</v>
      </c>
      <c r="BG244" s="136">
        <f t="shared" si="338"/>
        <v>334</v>
      </c>
      <c r="BH244" s="136">
        <f t="shared" si="339"/>
        <v>334</v>
      </c>
      <c r="BI244" s="136">
        <f t="shared" si="340"/>
        <v>334</v>
      </c>
      <c r="BJ244" s="136">
        <f t="shared" si="341"/>
        <v>334</v>
      </c>
      <c r="BK244" s="136">
        <f t="shared" si="342"/>
        <v>334</v>
      </c>
      <c r="BL244" s="138">
        <f t="shared" si="343"/>
        <v>334</v>
      </c>
      <c r="BU244" s="135">
        <f>ROUND(cabinets_db!JE244/Prices!$B$27,0)</f>
        <v>350</v>
      </c>
      <c r="BV244" s="136">
        <f t="shared" si="415"/>
        <v>350</v>
      </c>
      <c r="BW244" s="135">
        <f>ROUND(cabinets_db!JG244/Prices!$B$27,0)</f>
        <v>350</v>
      </c>
      <c r="BX244" s="136">
        <f t="shared" si="344"/>
        <v>350</v>
      </c>
      <c r="BY244" s="135">
        <f>ROUND(cabinets_db!JI244/Prices!$B$27,0)</f>
        <v>350</v>
      </c>
      <c r="BZ244" s="136">
        <f t="shared" si="345"/>
        <v>350</v>
      </c>
      <c r="CA244" s="135">
        <f>ROUND(cabinets_db!JK244/Prices!$B$27,0)</f>
        <v>350</v>
      </c>
      <c r="CB244" s="136">
        <f t="shared" si="346"/>
        <v>350</v>
      </c>
      <c r="CC244" s="135">
        <f>ROUND(cabinets_db!JM244/Prices!$B$27,0)</f>
        <v>350</v>
      </c>
      <c r="CD244" s="136">
        <f t="shared" si="347"/>
        <v>350</v>
      </c>
      <c r="CE244" s="135">
        <f>ROUND(cabinets_db!JO244/Prices!$B$27,0)</f>
        <v>350</v>
      </c>
      <c r="CF244" s="136">
        <f t="shared" si="348"/>
        <v>350</v>
      </c>
      <c r="CG244" s="135">
        <f>ROUND(cabinets_db!JQ244/Prices!$B$27,0)</f>
        <v>350</v>
      </c>
      <c r="CH244" s="136">
        <f t="shared" si="349"/>
        <v>350</v>
      </c>
      <c r="CI244" s="135">
        <f>ROUND(cabinets_db!JS244/Prices!$B$27,0)</f>
        <v>350</v>
      </c>
      <c r="CJ244" s="136">
        <f t="shared" si="350"/>
        <v>350</v>
      </c>
      <c r="CK244" s="137"/>
      <c r="CL244" s="137"/>
      <c r="CM244" s="137"/>
      <c r="CN244" s="137"/>
      <c r="CO244" s="137"/>
      <c r="CP244" s="136">
        <f>ROUND(cabinets_db!LW244/Prices!$B$27,0)</f>
        <v>334</v>
      </c>
      <c r="CQ244" s="136">
        <f t="shared" si="416"/>
        <v>334</v>
      </c>
      <c r="CR244" s="136">
        <f>ROUND(cabinets_db!LY244/Prices!$B$27,0)</f>
        <v>334</v>
      </c>
      <c r="CS244" s="136">
        <f t="shared" si="351"/>
        <v>334</v>
      </c>
      <c r="CT244" s="136">
        <f>ROUND(cabinets_db!MA244/Prices!$B$27,0)</f>
        <v>334</v>
      </c>
      <c r="CU244" s="136">
        <f t="shared" si="352"/>
        <v>334</v>
      </c>
      <c r="CV244" s="136">
        <f>ROUND(cabinets_db!MC244/Prices!$B$27,0)</f>
        <v>334</v>
      </c>
      <c r="CW244" s="136">
        <f t="shared" si="353"/>
        <v>334</v>
      </c>
      <c r="CX244" s="136">
        <f>ROUND(cabinets_db!ME244/Prices!$B$27,0)</f>
        <v>334</v>
      </c>
      <c r="CY244" s="136">
        <f t="shared" si="354"/>
        <v>334</v>
      </c>
      <c r="CZ244" s="136">
        <f>ROUND(cabinets_db!MG244/Prices!$B$27,0)</f>
        <v>334</v>
      </c>
      <c r="DA244" s="136">
        <f t="shared" si="355"/>
        <v>334</v>
      </c>
      <c r="DB244" s="136">
        <f>ROUND(cabinets_db!MI244/Prices!$B$27,0)</f>
        <v>334</v>
      </c>
      <c r="DC244" s="136">
        <f t="shared" si="356"/>
        <v>334</v>
      </c>
      <c r="DD244" s="136">
        <f>ROUND(cabinets_db!MK244/Prices!$B$27,0)</f>
        <v>334</v>
      </c>
      <c r="DE244" s="138">
        <f t="shared" si="357"/>
        <v>334</v>
      </c>
      <c r="DK244" s="136">
        <f t="shared" si="358"/>
        <v>334</v>
      </c>
      <c r="DL244" s="136">
        <f t="shared" si="359"/>
        <v>334</v>
      </c>
      <c r="DM244" s="136">
        <f t="shared" si="360"/>
        <v>334</v>
      </c>
      <c r="DN244" s="136">
        <f t="shared" si="361"/>
        <v>334</v>
      </c>
      <c r="DO244" s="136">
        <f t="shared" si="362"/>
        <v>334</v>
      </c>
      <c r="DP244" s="136">
        <f t="shared" si="363"/>
        <v>334</v>
      </c>
      <c r="DQ244" s="136">
        <f t="shared" si="364"/>
        <v>334</v>
      </c>
      <c r="DR244" s="136">
        <f t="shared" si="365"/>
        <v>334</v>
      </c>
      <c r="DS244" s="136">
        <f t="shared" si="366"/>
        <v>334</v>
      </c>
      <c r="DT244" s="136">
        <f t="shared" si="367"/>
        <v>334</v>
      </c>
      <c r="DU244" s="136">
        <f t="shared" si="368"/>
        <v>334</v>
      </c>
      <c r="DV244" s="136">
        <f t="shared" si="369"/>
        <v>334</v>
      </c>
      <c r="DW244" s="136">
        <f t="shared" si="370"/>
        <v>334</v>
      </c>
      <c r="DX244" s="136">
        <f t="shared" si="371"/>
        <v>334</v>
      </c>
      <c r="DY244" s="136">
        <f t="shared" si="372"/>
        <v>334</v>
      </c>
      <c r="DZ244" s="138">
        <f t="shared" si="373"/>
        <v>334</v>
      </c>
      <c r="EP244" s="73"/>
      <c r="EQ244" s="128"/>
      <c r="ER244" s="129">
        <v>10.5</v>
      </c>
      <c r="ES244" s="73">
        <v>12</v>
      </c>
      <c r="ET244" s="73">
        <f t="shared" si="374"/>
        <v>1</v>
      </c>
      <c r="EU244" s="130"/>
      <c r="EW244" s="75">
        <v>2</v>
      </c>
      <c r="EX244" s="76">
        <v>89</v>
      </c>
      <c r="EY244" s="75">
        <v>10.5</v>
      </c>
      <c r="EZ244" s="77">
        <f>(EY244*1.2)*(Prices!$B$5/32)</f>
        <v>15.75</v>
      </c>
      <c r="FA244" s="82">
        <f>(EY244*1.3)*(Prices!$B$4/32)</f>
        <v>34.125</v>
      </c>
      <c r="FB244" s="82">
        <f>(EV244*Prices!$B$2)+(EW244*Prices!$B$3)</f>
        <v>8.1</v>
      </c>
      <c r="FC244" s="79">
        <f>EU244*Prices!$B$9</f>
        <v>0</v>
      </c>
      <c r="FD244" s="80">
        <f t="shared" si="375"/>
        <v>146.97499999999999</v>
      </c>
      <c r="FE244" s="80">
        <f>EU244*Prices!$B$10</f>
        <v>0</v>
      </c>
      <c r="FF244" s="80">
        <f t="shared" si="376"/>
        <v>146.97499999999999</v>
      </c>
      <c r="FG244" s="80">
        <f>EU244*Prices!$B$11</f>
        <v>0</v>
      </c>
      <c r="FH244" s="80">
        <f t="shared" si="377"/>
        <v>146.97499999999999</v>
      </c>
      <c r="FI244" s="80">
        <f>EU244*Prices!$B$12</f>
        <v>0</v>
      </c>
      <c r="FJ244" s="80">
        <f t="shared" si="378"/>
        <v>146.97499999999999</v>
      </c>
      <c r="FK244" s="80">
        <f>EU244*Prices!$B$13</f>
        <v>0</v>
      </c>
      <c r="FL244" s="80">
        <f t="shared" si="379"/>
        <v>146.97499999999999</v>
      </c>
      <c r="FM244" s="80">
        <f>EU244*Prices!$B$14</f>
        <v>0</v>
      </c>
      <c r="FN244" s="80">
        <f t="shared" si="380"/>
        <v>146.97499999999999</v>
      </c>
      <c r="FO244" s="80">
        <f>EU244*Prices!$B$15</f>
        <v>0</v>
      </c>
      <c r="FP244" s="80">
        <f t="shared" si="381"/>
        <v>146.97499999999999</v>
      </c>
      <c r="FQ244" s="80">
        <f>EU244*Prices!$B$16</f>
        <v>0</v>
      </c>
      <c r="FR244" s="80">
        <f t="shared" si="382"/>
        <v>146.97499999999999</v>
      </c>
      <c r="FS244" s="80">
        <f>EU244*Prices!$B$17</f>
        <v>0</v>
      </c>
      <c r="FT244" s="80"/>
      <c r="FU244" s="80"/>
      <c r="FV244" s="80"/>
      <c r="FW244" s="80"/>
      <c r="FX244" s="80"/>
      <c r="FY244" s="80"/>
      <c r="FZ244" s="80"/>
      <c r="GA244" s="80"/>
      <c r="GB244" s="80"/>
      <c r="GC244" s="80"/>
      <c r="GD244" s="80"/>
      <c r="GE244" s="80"/>
      <c r="GF244" s="80"/>
      <c r="GG244" s="80"/>
      <c r="GH244" s="80"/>
      <c r="GI244"/>
      <c r="GJ244"/>
      <c r="GK244"/>
      <c r="GL244"/>
      <c r="GM244"/>
      <c r="GN244"/>
      <c r="GO244"/>
      <c r="GP244" s="73"/>
      <c r="GQ244" s="128"/>
      <c r="GR244" s="129">
        <v>10.5</v>
      </c>
      <c r="GS244" s="73">
        <v>12</v>
      </c>
      <c r="GT244" s="73">
        <f t="shared" si="383"/>
        <v>1</v>
      </c>
      <c r="GU244" s="130"/>
      <c r="GV244" s="75"/>
      <c r="GW244" s="75">
        <v>2</v>
      </c>
      <c r="GX244" s="76">
        <v>89</v>
      </c>
      <c r="GY244" s="75">
        <v>10.5</v>
      </c>
      <c r="GZ244" s="77">
        <f>(GY244*1.2)*(Prices!$B$5/32)</f>
        <v>15.75</v>
      </c>
      <c r="HA244" s="82">
        <f>(GY244*1.3)*(Prices!$C$4/32)</f>
        <v>27.3</v>
      </c>
      <c r="HB244" s="82">
        <f>(GV244*Prices!$B$2)+(GW244*Prices!$B$3)</f>
        <v>8.1</v>
      </c>
      <c r="HC244" s="79">
        <f>GU244*Prices!$B$9</f>
        <v>0</v>
      </c>
      <c r="HD244" s="80">
        <f t="shared" si="384"/>
        <v>140.15</v>
      </c>
      <c r="HE244" s="80">
        <f>GU244*Prices!$B$10</f>
        <v>0</v>
      </c>
      <c r="HF244" s="80">
        <f t="shared" si="385"/>
        <v>140.15</v>
      </c>
      <c r="HG244" s="80">
        <f>GU244*Prices!$B$11</f>
        <v>0</v>
      </c>
      <c r="HH244" s="80">
        <f t="shared" si="386"/>
        <v>140.15</v>
      </c>
      <c r="HI244" s="80">
        <f>GU244*Prices!$B$12</f>
        <v>0</v>
      </c>
      <c r="HJ244" s="80">
        <f t="shared" si="387"/>
        <v>140.15</v>
      </c>
      <c r="HK244" s="80">
        <f>GU244*Prices!$B$13</f>
        <v>0</v>
      </c>
      <c r="HL244" s="80">
        <f t="shared" si="388"/>
        <v>140.15</v>
      </c>
      <c r="HM244" s="80">
        <f>GU244*Prices!$B$14</f>
        <v>0</v>
      </c>
      <c r="HN244" s="80">
        <f t="shared" si="389"/>
        <v>140.15</v>
      </c>
      <c r="HO244" s="80">
        <f>GU244*Prices!$B$15</f>
        <v>0</v>
      </c>
      <c r="HP244" s="80">
        <f t="shared" si="390"/>
        <v>140.15</v>
      </c>
      <c r="HQ244" s="80">
        <f>GU244*Prices!$B$16</f>
        <v>0</v>
      </c>
      <c r="HR244" s="80">
        <f t="shared" si="391"/>
        <v>140.15</v>
      </c>
      <c r="HS244" s="80">
        <f>GU244*Prices!$B$17</f>
        <v>0</v>
      </c>
      <c r="HT244" s="80"/>
      <c r="HU244" s="80"/>
      <c r="HV244" s="80"/>
      <c r="HW244" s="80"/>
      <c r="HX244" s="80"/>
      <c r="HY244" s="80"/>
      <c r="HZ244" s="80"/>
      <c r="IA244" s="80"/>
      <c r="IB244" s="80"/>
      <c r="IC244" s="80"/>
      <c r="ID244" s="80"/>
      <c r="IE244" s="80"/>
      <c r="IF244" s="80"/>
      <c r="IG244" s="80"/>
      <c r="IH244" s="80"/>
      <c r="II244"/>
      <c r="IJ244"/>
      <c r="IK244"/>
      <c r="IL244"/>
      <c r="IM244"/>
      <c r="IN244"/>
      <c r="IO244"/>
      <c r="IP244"/>
      <c r="IQ244" s="73"/>
      <c r="IR244" s="128"/>
      <c r="IS244" s="129">
        <v>10.5</v>
      </c>
      <c r="IT244" s="73">
        <v>12</v>
      </c>
      <c r="IU244" s="73">
        <f t="shared" si="392"/>
        <v>1</v>
      </c>
      <c r="IV244" s="130"/>
      <c r="IW244" s="75"/>
      <c r="IX244" s="75">
        <v>2</v>
      </c>
      <c r="IY244" s="76">
        <v>89</v>
      </c>
      <c r="IZ244" s="75">
        <v>10.5</v>
      </c>
      <c r="JA244" s="77">
        <f>(IZ244*1.2)*(Prices!$B$5/32)</f>
        <v>15.75</v>
      </c>
      <c r="JB244" s="82">
        <f>(IZ244*1.3)*(Prices!$B$4/32)</f>
        <v>34.125</v>
      </c>
      <c r="JC244" s="82">
        <f>(IW244*Prices!$B$2)+(IX244*Prices!$B$3)</f>
        <v>8.1</v>
      </c>
      <c r="JD244" s="79">
        <f>IV244*Prices!$B$9</f>
        <v>0</v>
      </c>
      <c r="JE244" s="80">
        <f t="shared" si="393"/>
        <v>146.97499999999999</v>
      </c>
      <c r="JF244" s="80">
        <f>IV244*Prices!$B$10</f>
        <v>0</v>
      </c>
      <c r="JG244" s="80">
        <f t="shared" si="394"/>
        <v>146.97499999999999</v>
      </c>
      <c r="JH244" s="80">
        <f>IV244*Prices!$B$11</f>
        <v>0</v>
      </c>
      <c r="JI244" s="80">
        <f t="shared" si="395"/>
        <v>146.97499999999999</v>
      </c>
      <c r="JJ244" s="80">
        <f>IV244*Prices!$B$12</f>
        <v>0</v>
      </c>
      <c r="JK244" s="80">
        <f t="shared" si="396"/>
        <v>146.97499999999999</v>
      </c>
      <c r="JL244" s="80">
        <f>IV244*Prices!$B$13</f>
        <v>0</v>
      </c>
      <c r="JM244" s="80">
        <f t="shared" si="397"/>
        <v>146.97499999999999</v>
      </c>
      <c r="JN244" s="80">
        <f>IV244*Prices!$B$14</f>
        <v>0</v>
      </c>
      <c r="JO244" s="80">
        <f t="shared" si="398"/>
        <v>146.97499999999999</v>
      </c>
      <c r="JP244" s="80">
        <f>IV244*Prices!$B$15</f>
        <v>0</v>
      </c>
      <c r="JQ244" s="80">
        <f t="shared" si="399"/>
        <v>146.97499999999999</v>
      </c>
      <c r="JR244" s="80">
        <f>IV244*Prices!$B$16</f>
        <v>0</v>
      </c>
      <c r="JS244" s="80">
        <f t="shared" si="400"/>
        <v>146.97499999999999</v>
      </c>
      <c r="JT244" s="80">
        <f>IV244*Prices!$B$17</f>
        <v>0</v>
      </c>
      <c r="JU244" s="80"/>
      <c r="JV244" s="80"/>
      <c r="JW244" s="80"/>
      <c r="JX244" s="80"/>
      <c r="JY244" s="80"/>
      <c r="JZ244" s="80"/>
      <c r="KA244" s="80"/>
      <c r="KB244" s="80"/>
      <c r="KC244" s="80"/>
      <c r="KD244" s="80"/>
      <c r="KE244" s="80"/>
      <c r="KF244" s="80"/>
      <c r="KG244" s="80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 s="197">
        <v>0</v>
      </c>
      <c r="LB244" s="200">
        <v>0</v>
      </c>
      <c r="LC244" s="82">
        <f>(44+(cabinets_db!IR244*2-2))*0.58</f>
        <v>24.36</v>
      </c>
      <c r="LD244" s="82">
        <f>(44+(cabinets_db!IR244*2-2))*0.77</f>
        <v>32.340000000000003</v>
      </c>
      <c r="LE244" s="82">
        <f>3*(cabinets_db!IR244*22/144)</f>
        <v>0</v>
      </c>
      <c r="LF244" s="82">
        <f t="shared" si="401"/>
        <v>24.36</v>
      </c>
      <c r="LG244" s="80">
        <f t="shared" si="402"/>
        <v>32.340000000000003</v>
      </c>
      <c r="LH244" s="234">
        <f t="shared" si="403"/>
        <v>0</v>
      </c>
      <c r="LI244" s="73"/>
      <c r="LJ244" s="128"/>
      <c r="LK244" s="129">
        <v>10.5</v>
      </c>
      <c r="LL244" s="73">
        <v>12</v>
      </c>
      <c r="LM244" s="73">
        <f t="shared" si="404"/>
        <v>1</v>
      </c>
      <c r="LN244" s="130"/>
      <c r="LO244" s="75"/>
      <c r="LP244" s="75">
        <v>2</v>
      </c>
      <c r="LQ244" s="76">
        <v>89</v>
      </c>
      <c r="LR244" s="75">
        <v>10.5</v>
      </c>
      <c r="LS244" s="77">
        <f>(LR244*1.2)*(Prices!$B$5/32)</f>
        <v>15.75</v>
      </c>
      <c r="LT244" s="82">
        <f>(LR244*1.3)*(Prices!$C$4/32)</f>
        <v>27.3</v>
      </c>
      <c r="LU244" s="82">
        <f>(LO244*Prices!$B$2)+(LP244*Prices!$B$3)</f>
        <v>8.1</v>
      </c>
      <c r="LV244" s="79">
        <f>LN244*Prices!$B$9</f>
        <v>0</v>
      </c>
      <c r="LW244" s="80">
        <f t="shared" si="405"/>
        <v>140.15</v>
      </c>
      <c r="LX244" s="80">
        <f>LN244*Prices!$B$10</f>
        <v>0</v>
      </c>
      <c r="LY244" s="80">
        <f t="shared" si="406"/>
        <v>140.15</v>
      </c>
      <c r="LZ244" s="80">
        <f>LN244*Prices!$B$11</f>
        <v>0</v>
      </c>
      <c r="MA244" s="80">
        <f t="shared" si="407"/>
        <v>140.15</v>
      </c>
      <c r="MB244" s="80">
        <f>LN244*Prices!$B$12</f>
        <v>0</v>
      </c>
      <c r="MC244" s="80">
        <f t="shared" si="408"/>
        <v>140.15</v>
      </c>
      <c r="MD244" s="80">
        <f>LN244*Prices!$B$13</f>
        <v>0</v>
      </c>
      <c r="ME244" s="80">
        <f t="shared" si="409"/>
        <v>140.15</v>
      </c>
      <c r="MF244" s="80">
        <f>LN244*Prices!$B$14</f>
        <v>0</v>
      </c>
      <c r="MG244" s="80">
        <f t="shared" si="410"/>
        <v>140.15</v>
      </c>
      <c r="MH244" s="80">
        <f>LN244*Prices!$B$15</f>
        <v>0</v>
      </c>
      <c r="MI244" s="80">
        <f t="shared" si="411"/>
        <v>140.15</v>
      </c>
      <c r="MJ244" s="80">
        <f>LN244*Prices!$B$16</f>
        <v>0</v>
      </c>
      <c r="MK244" s="80">
        <f t="shared" si="412"/>
        <v>140.15</v>
      </c>
      <c r="ML244" s="80">
        <f>LN244*Prices!$B$17</f>
        <v>0</v>
      </c>
      <c r="MM244" s="80"/>
      <c r="MN244" s="80"/>
      <c r="MO244" s="80"/>
      <c r="MP244" s="80"/>
      <c r="MQ244" s="80"/>
      <c r="MR244" s="80"/>
      <c r="MS244" s="80"/>
      <c r="MT244" s="80"/>
      <c r="MU244" s="80"/>
      <c r="MV244" s="80"/>
      <c r="MW244" s="80"/>
      <c r="MX244" s="80"/>
      <c r="MY244" s="80"/>
      <c r="MZ244" s="80"/>
      <c r="NA244" s="80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</row>
    <row r="245" spans="1:449" ht="18" customHeight="1" x14ac:dyDescent="0.25">
      <c r="A245" s="141" t="s">
        <v>357</v>
      </c>
      <c r="B245" s="132" t="s">
        <v>268</v>
      </c>
      <c r="C245" s="133" t="str">
        <f t="shared" si="413"/>
        <v>Wall &amp; Tall Cab: 1 Metal Door   41"H  (Door 42 1/2") (13" to 15")</v>
      </c>
      <c r="D245" s="70" t="s">
        <v>356</v>
      </c>
      <c r="E245" s="134" t="s">
        <v>97</v>
      </c>
      <c r="F245" s="329" t="s">
        <v>357</v>
      </c>
      <c r="G245" s="320">
        <f>ROUND(cabinets_db!FD245/Prices!$B$27,0)</f>
        <v>436</v>
      </c>
      <c r="H245" s="136">
        <f t="shared" si="414"/>
        <v>436</v>
      </c>
      <c r="I245" s="135">
        <f>ROUND(cabinets_db!FF245/Prices!$B$27,0)</f>
        <v>436</v>
      </c>
      <c r="J245" s="136">
        <f t="shared" si="313"/>
        <v>436</v>
      </c>
      <c r="K245" s="135">
        <f>ROUND(cabinets_db!FH245/Prices!$B$27,0)</f>
        <v>436</v>
      </c>
      <c r="L245" s="136">
        <f t="shared" si="314"/>
        <v>436</v>
      </c>
      <c r="M245" s="135">
        <f>ROUND(cabinets_db!FJ245/Prices!$B$27,0)</f>
        <v>436</v>
      </c>
      <c r="N245" s="136">
        <f t="shared" si="315"/>
        <v>436</v>
      </c>
      <c r="O245" s="135">
        <f>ROUND(cabinets_db!FL245/Prices!$B$27,0)</f>
        <v>436</v>
      </c>
      <c r="P245" s="136">
        <f t="shared" si="316"/>
        <v>436</v>
      </c>
      <c r="Q245" s="135">
        <f>ROUND(cabinets_db!FN245/Prices!$B$27,0)</f>
        <v>436</v>
      </c>
      <c r="R245" s="136">
        <f t="shared" si="317"/>
        <v>436</v>
      </c>
      <c r="S245" s="135">
        <f>ROUND(cabinets_db!FP245/Prices!$B$27,0)</f>
        <v>436</v>
      </c>
      <c r="T245" s="136">
        <f t="shared" si="318"/>
        <v>436</v>
      </c>
      <c r="U245" s="135">
        <f>ROUND(cabinets_db!FR245/Prices!$B$27,0)</f>
        <v>436</v>
      </c>
      <c r="V245" s="136">
        <f t="shared" si="319"/>
        <v>436</v>
      </c>
      <c r="W245" s="137"/>
      <c r="X245" s="137"/>
      <c r="Y245" s="137"/>
      <c r="Z245" s="137"/>
      <c r="AA245" s="137"/>
      <c r="AB245" s="136">
        <f>ROUND(cabinets_db!HD245/Prices!$B$27,0)</f>
        <v>417</v>
      </c>
      <c r="AC245" s="136">
        <f t="shared" si="320"/>
        <v>417</v>
      </c>
      <c r="AD245" s="136">
        <f>ROUND(cabinets_db!HF245/Prices!$B$27,0)</f>
        <v>417</v>
      </c>
      <c r="AE245" s="136">
        <f t="shared" si="321"/>
        <v>417</v>
      </c>
      <c r="AF245" s="136">
        <f>ROUND(cabinets_db!HH245/Prices!$B$27,0)</f>
        <v>417</v>
      </c>
      <c r="AG245" s="136">
        <f t="shared" si="322"/>
        <v>417</v>
      </c>
      <c r="AH245" s="136">
        <f>ROUND(cabinets_db!HJ245/Prices!$B$27,0)</f>
        <v>417</v>
      </c>
      <c r="AI245" s="136">
        <f t="shared" si="323"/>
        <v>417</v>
      </c>
      <c r="AJ245" s="136">
        <f>ROUND(cabinets_db!HL245/Prices!$B$27,0)</f>
        <v>417</v>
      </c>
      <c r="AK245" s="136">
        <f t="shared" si="324"/>
        <v>417</v>
      </c>
      <c r="AL245" s="136">
        <f>ROUND(cabinets_db!HN245/Prices!$B$27,0)</f>
        <v>417</v>
      </c>
      <c r="AM245" s="136">
        <f t="shared" si="325"/>
        <v>417</v>
      </c>
      <c r="AN245" s="136">
        <f>ROUND(cabinets_db!HP245/Prices!$B$27,0)</f>
        <v>417</v>
      </c>
      <c r="AO245" s="136">
        <f t="shared" si="326"/>
        <v>417</v>
      </c>
      <c r="AP245" s="136">
        <f>ROUND(cabinets_db!HR245/Prices!$B$27,0)</f>
        <v>417</v>
      </c>
      <c r="AQ245" s="138">
        <f t="shared" si="327"/>
        <v>417</v>
      </c>
      <c r="AW245" s="136">
        <f t="shared" si="328"/>
        <v>417</v>
      </c>
      <c r="AX245" s="136">
        <f t="shared" si="329"/>
        <v>417</v>
      </c>
      <c r="AY245" s="136">
        <f t="shared" si="330"/>
        <v>417</v>
      </c>
      <c r="AZ245" s="136">
        <f t="shared" si="331"/>
        <v>417</v>
      </c>
      <c r="BA245" s="136">
        <f t="shared" si="332"/>
        <v>417</v>
      </c>
      <c r="BB245" s="136">
        <f t="shared" si="333"/>
        <v>417</v>
      </c>
      <c r="BC245" s="136">
        <f t="shared" si="334"/>
        <v>417</v>
      </c>
      <c r="BD245" s="136">
        <f t="shared" si="335"/>
        <v>417</v>
      </c>
      <c r="BE245" s="136">
        <f t="shared" si="336"/>
        <v>417</v>
      </c>
      <c r="BF245" s="136">
        <f t="shared" si="337"/>
        <v>417</v>
      </c>
      <c r="BG245" s="136">
        <f t="shared" si="338"/>
        <v>417</v>
      </c>
      <c r="BH245" s="136">
        <f t="shared" si="339"/>
        <v>417</v>
      </c>
      <c r="BI245" s="136">
        <f t="shared" si="340"/>
        <v>417</v>
      </c>
      <c r="BJ245" s="136">
        <f t="shared" si="341"/>
        <v>417</v>
      </c>
      <c r="BK245" s="136">
        <f t="shared" si="342"/>
        <v>417</v>
      </c>
      <c r="BL245" s="138">
        <f t="shared" si="343"/>
        <v>417</v>
      </c>
      <c r="BU245" s="135">
        <f>ROUND(cabinets_db!JE245/Prices!$B$27,0)</f>
        <v>436</v>
      </c>
      <c r="BV245" s="136">
        <f t="shared" si="415"/>
        <v>436</v>
      </c>
      <c r="BW245" s="135">
        <f>ROUND(cabinets_db!JG245/Prices!$B$27,0)</f>
        <v>436</v>
      </c>
      <c r="BX245" s="136">
        <f t="shared" si="344"/>
        <v>436</v>
      </c>
      <c r="BY245" s="135">
        <f>ROUND(cabinets_db!JI245/Prices!$B$27,0)</f>
        <v>436</v>
      </c>
      <c r="BZ245" s="136">
        <f t="shared" si="345"/>
        <v>436</v>
      </c>
      <c r="CA245" s="135">
        <f>ROUND(cabinets_db!JK245/Prices!$B$27,0)</f>
        <v>436</v>
      </c>
      <c r="CB245" s="136">
        <f t="shared" si="346"/>
        <v>436</v>
      </c>
      <c r="CC245" s="135">
        <f>ROUND(cabinets_db!JM245/Prices!$B$27,0)</f>
        <v>436</v>
      </c>
      <c r="CD245" s="136">
        <f t="shared" si="347"/>
        <v>436</v>
      </c>
      <c r="CE245" s="135">
        <f>ROUND(cabinets_db!JO245/Prices!$B$27,0)</f>
        <v>436</v>
      </c>
      <c r="CF245" s="136">
        <f t="shared" si="348"/>
        <v>436</v>
      </c>
      <c r="CG245" s="135">
        <f>ROUND(cabinets_db!JQ245/Prices!$B$27,0)</f>
        <v>436</v>
      </c>
      <c r="CH245" s="136">
        <f t="shared" si="349"/>
        <v>436</v>
      </c>
      <c r="CI245" s="135">
        <f>ROUND(cabinets_db!JS245/Prices!$B$27,0)</f>
        <v>436</v>
      </c>
      <c r="CJ245" s="136">
        <f t="shared" si="350"/>
        <v>436</v>
      </c>
      <c r="CK245" s="137"/>
      <c r="CL245" s="137"/>
      <c r="CM245" s="137"/>
      <c r="CN245" s="137"/>
      <c r="CO245" s="137"/>
      <c r="CP245" s="136">
        <f>ROUND(cabinets_db!LW245/Prices!$B$27,0)</f>
        <v>417</v>
      </c>
      <c r="CQ245" s="136">
        <f t="shared" si="416"/>
        <v>417</v>
      </c>
      <c r="CR245" s="136">
        <f>ROUND(cabinets_db!LY245/Prices!$B$27,0)</f>
        <v>417</v>
      </c>
      <c r="CS245" s="136">
        <f t="shared" si="351"/>
        <v>417</v>
      </c>
      <c r="CT245" s="136">
        <f>ROUND(cabinets_db!MA245/Prices!$B$27,0)</f>
        <v>417</v>
      </c>
      <c r="CU245" s="136">
        <f t="shared" si="352"/>
        <v>417</v>
      </c>
      <c r="CV245" s="136">
        <f>ROUND(cabinets_db!MC245/Prices!$B$27,0)</f>
        <v>417</v>
      </c>
      <c r="CW245" s="136">
        <f t="shared" si="353"/>
        <v>417</v>
      </c>
      <c r="CX245" s="136">
        <f>ROUND(cabinets_db!ME245/Prices!$B$27,0)</f>
        <v>417</v>
      </c>
      <c r="CY245" s="136">
        <f t="shared" si="354"/>
        <v>417</v>
      </c>
      <c r="CZ245" s="136">
        <f>ROUND(cabinets_db!MG245/Prices!$B$27,0)</f>
        <v>417</v>
      </c>
      <c r="DA245" s="136">
        <f t="shared" si="355"/>
        <v>417</v>
      </c>
      <c r="DB245" s="136">
        <f>ROUND(cabinets_db!MI245/Prices!$B$27,0)</f>
        <v>417</v>
      </c>
      <c r="DC245" s="136">
        <f t="shared" si="356"/>
        <v>417</v>
      </c>
      <c r="DD245" s="136">
        <f>ROUND(cabinets_db!MK245/Prices!$B$27,0)</f>
        <v>417</v>
      </c>
      <c r="DE245" s="138">
        <f t="shared" si="357"/>
        <v>417</v>
      </c>
      <c r="DK245" s="136">
        <f t="shared" si="358"/>
        <v>417</v>
      </c>
      <c r="DL245" s="136">
        <f t="shared" si="359"/>
        <v>417</v>
      </c>
      <c r="DM245" s="136">
        <f t="shared" si="360"/>
        <v>417</v>
      </c>
      <c r="DN245" s="136">
        <f t="shared" si="361"/>
        <v>417</v>
      </c>
      <c r="DO245" s="136">
        <f t="shared" si="362"/>
        <v>417</v>
      </c>
      <c r="DP245" s="136">
        <f t="shared" si="363"/>
        <v>417</v>
      </c>
      <c r="DQ245" s="136">
        <f t="shared" si="364"/>
        <v>417</v>
      </c>
      <c r="DR245" s="136">
        <f t="shared" si="365"/>
        <v>417</v>
      </c>
      <c r="DS245" s="136">
        <f t="shared" si="366"/>
        <v>417</v>
      </c>
      <c r="DT245" s="136">
        <f t="shared" si="367"/>
        <v>417</v>
      </c>
      <c r="DU245" s="136">
        <f t="shared" si="368"/>
        <v>417</v>
      </c>
      <c r="DV245" s="136">
        <f t="shared" si="369"/>
        <v>417</v>
      </c>
      <c r="DW245" s="136">
        <f t="shared" si="370"/>
        <v>417</v>
      </c>
      <c r="DX245" s="136">
        <f t="shared" si="371"/>
        <v>417</v>
      </c>
      <c r="DY245" s="136">
        <f t="shared" si="372"/>
        <v>417</v>
      </c>
      <c r="DZ245" s="138">
        <f t="shared" si="373"/>
        <v>417</v>
      </c>
      <c r="EP245" s="73"/>
      <c r="EQ245" s="128"/>
      <c r="ER245" s="139">
        <v>12</v>
      </c>
      <c r="ES245" s="73">
        <v>15</v>
      </c>
      <c r="ET245" s="73">
        <f t="shared" si="374"/>
        <v>1.25</v>
      </c>
      <c r="EU245" s="130"/>
      <c r="EV245" s="55"/>
      <c r="EW245" s="75">
        <v>2</v>
      </c>
      <c r="EX245" s="76">
        <v>118</v>
      </c>
      <c r="EY245" s="75">
        <v>12</v>
      </c>
      <c r="EZ245" s="77">
        <f>(EY245*1.2)*(Prices!$B$5/32)</f>
        <v>18</v>
      </c>
      <c r="FA245" s="82">
        <f>(EY245*1.3)*(Prices!$B$4/32)</f>
        <v>39</v>
      </c>
      <c r="FB245" s="82">
        <f>(EV245*Prices!$B$2)+(EW245*Prices!$B$3)</f>
        <v>8.1</v>
      </c>
      <c r="FC245" s="79">
        <f>EU245*Prices!$B$9</f>
        <v>0</v>
      </c>
      <c r="FD245" s="80">
        <f t="shared" si="375"/>
        <v>183.1</v>
      </c>
      <c r="FE245" s="80">
        <f>EU245*Prices!$B$10</f>
        <v>0</v>
      </c>
      <c r="FF245" s="80">
        <f t="shared" si="376"/>
        <v>183.1</v>
      </c>
      <c r="FG245" s="80">
        <f>EU245*Prices!$B$11</f>
        <v>0</v>
      </c>
      <c r="FH245" s="80">
        <f t="shared" si="377"/>
        <v>183.1</v>
      </c>
      <c r="FI245" s="80">
        <f>EU245*Prices!$B$12</f>
        <v>0</v>
      </c>
      <c r="FJ245" s="80">
        <f t="shared" si="378"/>
        <v>183.1</v>
      </c>
      <c r="FK245" s="80">
        <f>EU245*Prices!$B$13</f>
        <v>0</v>
      </c>
      <c r="FL245" s="80">
        <f t="shared" si="379"/>
        <v>183.1</v>
      </c>
      <c r="FM245" s="80">
        <f>EU245*Prices!$B$14</f>
        <v>0</v>
      </c>
      <c r="FN245" s="80">
        <f t="shared" si="380"/>
        <v>183.1</v>
      </c>
      <c r="FO245" s="80">
        <f>EU245*Prices!$B$15</f>
        <v>0</v>
      </c>
      <c r="FP245" s="80">
        <f t="shared" si="381"/>
        <v>183.1</v>
      </c>
      <c r="FQ245" s="80">
        <f>EU245*Prices!$B$16</f>
        <v>0</v>
      </c>
      <c r="FR245" s="80">
        <f t="shared" si="382"/>
        <v>183.1</v>
      </c>
      <c r="FS245" s="80">
        <f>EU245*Prices!$B$17</f>
        <v>0</v>
      </c>
      <c r="FT245" s="80"/>
      <c r="FU245" s="80"/>
      <c r="FV245" s="80"/>
      <c r="FW245" s="80"/>
      <c r="FX245" s="80"/>
      <c r="FY245" s="80"/>
      <c r="FZ245" s="80"/>
      <c r="GA245" s="80"/>
      <c r="GB245" s="80"/>
      <c r="GC245" s="80"/>
      <c r="GD245" s="80"/>
      <c r="GE245" s="80"/>
      <c r="GF245" s="80"/>
      <c r="GG245" s="80"/>
      <c r="GH245" s="80"/>
      <c r="GI245"/>
      <c r="GJ245"/>
      <c r="GK245"/>
      <c r="GL245"/>
      <c r="GM245"/>
      <c r="GN245"/>
      <c r="GO245"/>
      <c r="GP245" s="73"/>
      <c r="GQ245" s="128"/>
      <c r="GR245" s="139">
        <v>12</v>
      </c>
      <c r="GS245" s="73">
        <v>15</v>
      </c>
      <c r="GT245" s="73">
        <f t="shared" si="383"/>
        <v>1.25</v>
      </c>
      <c r="GU245" s="130"/>
      <c r="GW245" s="75">
        <v>2</v>
      </c>
      <c r="GX245" s="76">
        <v>118</v>
      </c>
      <c r="GY245" s="75">
        <v>12</v>
      </c>
      <c r="GZ245" s="77">
        <f>(GY245*1.2)*(Prices!$B$5/32)</f>
        <v>18</v>
      </c>
      <c r="HA245" s="82">
        <f>(GY245*1.3)*(Prices!$C$4/32)</f>
        <v>31.200000000000003</v>
      </c>
      <c r="HB245" s="82">
        <f>(GV245*Prices!$B$2)+(GW245*Prices!$B$3)</f>
        <v>8.1</v>
      </c>
      <c r="HC245" s="79">
        <f>GU245*Prices!$B$9</f>
        <v>0</v>
      </c>
      <c r="HD245" s="80">
        <f t="shared" si="384"/>
        <v>175.3</v>
      </c>
      <c r="HE245" s="80">
        <f>GU245*Prices!$B$10</f>
        <v>0</v>
      </c>
      <c r="HF245" s="80">
        <f t="shared" si="385"/>
        <v>175.3</v>
      </c>
      <c r="HG245" s="80">
        <f>GU245*Prices!$B$11</f>
        <v>0</v>
      </c>
      <c r="HH245" s="80">
        <f t="shared" si="386"/>
        <v>175.3</v>
      </c>
      <c r="HI245" s="80">
        <f>GU245*Prices!$B$12</f>
        <v>0</v>
      </c>
      <c r="HJ245" s="80">
        <f t="shared" si="387"/>
        <v>175.3</v>
      </c>
      <c r="HK245" s="80">
        <f>GU245*Prices!$B$13</f>
        <v>0</v>
      </c>
      <c r="HL245" s="80">
        <f t="shared" si="388"/>
        <v>175.3</v>
      </c>
      <c r="HM245" s="80">
        <f>GU245*Prices!$B$14</f>
        <v>0</v>
      </c>
      <c r="HN245" s="80">
        <f t="shared" si="389"/>
        <v>175.3</v>
      </c>
      <c r="HO245" s="80">
        <f>GU245*Prices!$B$15</f>
        <v>0</v>
      </c>
      <c r="HP245" s="80">
        <f t="shared" si="390"/>
        <v>175.3</v>
      </c>
      <c r="HQ245" s="80">
        <f>GU245*Prices!$B$16</f>
        <v>0</v>
      </c>
      <c r="HR245" s="80">
        <f t="shared" si="391"/>
        <v>175.3</v>
      </c>
      <c r="HS245" s="80">
        <f>GU245*Prices!$B$17</f>
        <v>0</v>
      </c>
      <c r="HT245" s="80"/>
      <c r="HU245" s="80"/>
      <c r="HV245" s="80"/>
      <c r="HW245" s="80"/>
      <c r="HX245" s="80"/>
      <c r="HY245" s="80"/>
      <c r="HZ245" s="80"/>
      <c r="IA245" s="80"/>
      <c r="IB245" s="80"/>
      <c r="IC245" s="80"/>
      <c r="ID245" s="80"/>
      <c r="IE245" s="80"/>
      <c r="IF245" s="80"/>
      <c r="IG245" s="80"/>
      <c r="IH245" s="80"/>
      <c r="II245"/>
      <c r="IJ245"/>
      <c r="IK245"/>
      <c r="IL245"/>
      <c r="IM245"/>
      <c r="IN245"/>
      <c r="IO245"/>
      <c r="IP245"/>
      <c r="IQ245" s="73"/>
      <c r="IR245" s="128"/>
      <c r="IS245" s="139">
        <v>12</v>
      </c>
      <c r="IT245" s="73">
        <v>15</v>
      </c>
      <c r="IU245" s="73">
        <f t="shared" si="392"/>
        <v>1.25</v>
      </c>
      <c r="IV245" s="130"/>
      <c r="IX245" s="75">
        <v>2</v>
      </c>
      <c r="IY245" s="76">
        <v>118</v>
      </c>
      <c r="IZ245" s="75">
        <v>12</v>
      </c>
      <c r="JA245" s="77">
        <f>(IZ245*1.2)*(Prices!$B$5/32)</f>
        <v>18</v>
      </c>
      <c r="JB245" s="82">
        <f>(IZ245*1.3)*(Prices!$B$4/32)</f>
        <v>39</v>
      </c>
      <c r="JC245" s="82">
        <f>(IW245*Prices!$B$2)+(IX245*Prices!$B$3)</f>
        <v>8.1</v>
      </c>
      <c r="JD245" s="79">
        <f>IV245*Prices!$B$9</f>
        <v>0</v>
      </c>
      <c r="JE245" s="80">
        <f t="shared" si="393"/>
        <v>183.1</v>
      </c>
      <c r="JF245" s="80">
        <f>IV245*Prices!$B$10</f>
        <v>0</v>
      </c>
      <c r="JG245" s="80">
        <f t="shared" si="394"/>
        <v>183.1</v>
      </c>
      <c r="JH245" s="80">
        <f>IV245*Prices!$B$11</f>
        <v>0</v>
      </c>
      <c r="JI245" s="80">
        <f t="shared" si="395"/>
        <v>183.1</v>
      </c>
      <c r="JJ245" s="80">
        <f>IV245*Prices!$B$12</f>
        <v>0</v>
      </c>
      <c r="JK245" s="80">
        <f t="shared" si="396"/>
        <v>183.1</v>
      </c>
      <c r="JL245" s="80">
        <f>IV245*Prices!$B$13</f>
        <v>0</v>
      </c>
      <c r="JM245" s="80">
        <f t="shared" si="397"/>
        <v>183.1</v>
      </c>
      <c r="JN245" s="80">
        <f>IV245*Prices!$B$14</f>
        <v>0</v>
      </c>
      <c r="JO245" s="80">
        <f t="shared" si="398"/>
        <v>183.1</v>
      </c>
      <c r="JP245" s="80">
        <f>IV245*Prices!$B$15</f>
        <v>0</v>
      </c>
      <c r="JQ245" s="80">
        <f t="shared" si="399"/>
        <v>183.1</v>
      </c>
      <c r="JR245" s="80">
        <f>IV245*Prices!$B$16</f>
        <v>0</v>
      </c>
      <c r="JS245" s="80">
        <f t="shared" si="400"/>
        <v>183.1</v>
      </c>
      <c r="JT245" s="80">
        <f>IV245*Prices!$B$17</f>
        <v>0</v>
      </c>
      <c r="JU245" s="80"/>
      <c r="JV245" s="80"/>
      <c r="JW245" s="80"/>
      <c r="JX245" s="80"/>
      <c r="JY245" s="80"/>
      <c r="JZ245" s="80"/>
      <c r="KA245" s="80"/>
      <c r="KB245" s="80"/>
      <c r="KC245" s="80"/>
      <c r="KD245" s="80"/>
      <c r="KE245" s="80"/>
      <c r="KF245" s="80"/>
      <c r="KG245" s="80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 s="197">
        <v>0</v>
      </c>
      <c r="LB245" s="200">
        <v>0</v>
      </c>
      <c r="LC245" s="82">
        <f>(44+(cabinets_db!IR245*2-2))*0.58</f>
        <v>24.36</v>
      </c>
      <c r="LD245" s="82">
        <f>(44+(cabinets_db!IR245*2-2))*0.77</f>
        <v>32.340000000000003</v>
      </c>
      <c r="LE245" s="82">
        <f>3*(cabinets_db!IR245*22/144)</f>
        <v>0</v>
      </c>
      <c r="LF245" s="82">
        <f t="shared" si="401"/>
        <v>24.36</v>
      </c>
      <c r="LG245" s="80">
        <f t="shared" si="402"/>
        <v>32.340000000000003</v>
      </c>
      <c r="LH245" s="234">
        <f t="shared" si="403"/>
        <v>0</v>
      </c>
      <c r="LI245" s="73"/>
      <c r="LJ245" s="128"/>
      <c r="LK245" s="139">
        <v>12</v>
      </c>
      <c r="LL245" s="73">
        <v>15</v>
      </c>
      <c r="LM245" s="73">
        <f t="shared" si="404"/>
        <v>1.25</v>
      </c>
      <c r="LN245" s="130"/>
      <c r="LP245" s="75">
        <v>2</v>
      </c>
      <c r="LQ245" s="76">
        <v>118</v>
      </c>
      <c r="LR245" s="75">
        <v>12</v>
      </c>
      <c r="LS245" s="77">
        <f>(LR245*1.2)*(Prices!$B$5/32)</f>
        <v>18</v>
      </c>
      <c r="LT245" s="82">
        <f>(LR245*1.3)*(Prices!$C$4/32)</f>
        <v>31.200000000000003</v>
      </c>
      <c r="LU245" s="82">
        <f>(LO245*Prices!$B$2)+(LP245*Prices!$B$3)</f>
        <v>8.1</v>
      </c>
      <c r="LV245" s="79">
        <f>LN245*Prices!$B$9</f>
        <v>0</v>
      </c>
      <c r="LW245" s="80">
        <f t="shared" si="405"/>
        <v>175.3</v>
      </c>
      <c r="LX245" s="80">
        <f>LN245*Prices!$B$10</f>
        <v>0</v>
      </c>
      <c r="LY245" s="80">
        <f t="shared" si="406"/>
        <v>175.3</v>
      </c>
      <c r="LZ245" s="80">
        <f>LN245*Prices!$B$11</f>
        <v>0</v>
      </c>
      <c r="MA245" s="80">
        <f t="shared" si="407"/>
        <v>175.3</v>
      </c>
      <c r="MB245" s="80">
        <f>LN245*Prices!$B$12</f>
        <v>0</v>
      </c>
      <c r="MC245" s="80">
        <f t="shared" si="408"/>
        <v>175.3</v>
      </c>
      <c r="MD245" s="80">
        <f>LN245*Prices!$B$13</f>
        <v>0</v>
      </c>
      <c r="ME245" s="80">
        <f t="shared" si="409"/>
        <v>175.3</v>
      </c>
      <c r="MF245" s="80">
        <f>LN245*Prices!$B$14</f>
        <v>0</v>
      </c>
      <c r="MG245" s="80">
        <f t="shared" si="410"/>
        <v>175.3</v>
      </c>
      <c r="MH245" s="80">
        <f>LN245*Prices!$B$15</f>
        <v>0</v>
      </c>
      <c r="MI245" s="80">
        <f t="shared" si="411"/>
        <v>175.3</v>
      </c>
      <c r="MJ245" s="80">
        <f>LN245*Prices!$B$16</f>
        <v>0</v>
      </c>
      <c r="MK245" s="80">
        <f t="shared" si="412"/>
        <v>175.3</v>
      </c>
      <c r="ML245" s="80">
        <f>LN245*Prices!$B$17</f>
        <v>0</v>
      </c>
      <c r="MM245" s="80"/>
      <c r="MN245" s="80"/>
      <c r="MO245" s="80"/>
      <c r="MP245" s="80"/>
      <c r="MQ245" s="80"/>
      <c r="MR245" s="80"/>
      <c r="MS245" s="80"/>
      <c r="MT245" s="80"/>
      <c r="MU245" s="80"/>
      <c r="MV245" s="80"/>
      <c r="MW245" s="80"/>
      <c r="MX245" s="80"/>
      <c r="MY245" s="80"/>
      <c r="MZ245" s="80"/>
      <c r="NA245" s="80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</row>
    <row r="246" spans="1:449" ht="18" customHeight="1" x14ac:dyDescent="0.25">
      <c r="A246" s="141" t="s">
        <v>358</v>
      </c>
      <c r="B246" s="132" t="s">
        <v>268</v>
      </c>
      <c r="C246" s="133" t="str">
        <f t="shared" si="413"/>
        <v>Wall &amp; Tall Cab: 1 Metal Door   41"H  (Door 42 1/2") (16" to 18")</v>
      </c>
      <c r="D246" s="70" t="s">
        <v>356</v>
      </c>
      <c r="E246" s="134" t="s">
        <v>99</v>
      </c>
      <c r="F246" s="329" t="s">
        <v>358</v>
      </c>
      <c r="G246" s="320">
        <f>ROUND(cabinets_db!FD246/Prices!$B$27,0)</f>
        <v>486</v>
      </c>
      <c r="H246" s="136">
        <f t="shared" si="414"/>
        <v>486</v>
      </c>
      <c r="I246" s="135">
        <f>ROUND(cabinets_db!FF246/Prices!$B$27,0)</f>
        <v>486</v>
      </c>
      <c r="J246" s="136">
        <f t="shared" si="313"/>
        <v>486</v>
      </c>
      <c r="K246" s="135">
        <f>ROUND(cabinets_db!FH246/Prices!$B$27,0)</f>
        <v>486</v>
      </c>
      <c r="L246" s="136">
        <f t="shared" si="314"/>
        <v>486</v>
      </c>
      <c r="M246" s="135">
        <f>ROUND(cabinets_db!FJ246/Prices!$B$27,0)</f>
        <v>486</v>
      </c>
      <c r="N246" s="136">
        <f t="shared" si="315"/>
        <v>486</v>
      </c>
      <c r="O246" s="135">
        <f>ROUND(cabinets_db!FL246/Prices!$B$27,0)</f>
        <v>486</v>
      </c>
      <c r="P246" s="136">
        <f t="shared" si="316"/>
        <v>486</v>
      </c>
      <c r="Q246" s="135">
        <f>ROUND(cabinets_db!FN246/Prices!$B$27,0)</f>
        <v>486</v>
      </c>
      <c r="R246" s="136">
        <f t="shared" si="317"/>
        <v>486</v>
      </c>
      <c r="S246" s="135">
        <f>ROUND(cabinets_db!FP246/Prices!$B$27,0)</f>
        <v>486</v>
      </c>
      <c r="T246" s="136">
        <f t="shared" si="318"/>
        <v>486</v>
      </c>
      <c r="U246" s="135">
        <f>ROUND(cabinets_db!FR246/Prices!$B$27,0)</f>
        <v>486</v>
      </c>
      <c r="V246" s="136">
        <f t="shared" si="319"/>
        <v>486</v>
      </c>
      <c r="W246" s="137"/>
      <c r="X246" s="137"/>
      <c r="Y246" s="137"/>
      <c r="Z246" s="137"/>
      <c r="AA246" s="137"/>
      <c r="AB246" s="136">
        <f>ROUND(cabinets_db!HD246/Prices!$B$27,0)</f>
        <v>465</v>
      </c>
      <c r="AC246" s="136">
        <f t="shared" si="320"/>
        <v>465</v>
      </c>
      <c r="AD246" s="136">
        <f>ROUND(cabinets_db!HF246/Prices!$B$27,0)</f>
        <v>465</v>
      </c>
      <c r="AE246" s="136">
        <f t="shared" si="321"/>
        <v>465</v>
      </c>
      <c r="AF246" s="136">
        <f>ROUND(cabinets_db!HH246/Prices!$B$27,0)</f>
        <v>465</v>
      </c>
      <c r="AG246" s="136">
        <f t="shared" si="322"/>
        <v>465</v>
      </c>
      <c r="AH246" s="136">
        <f>ROUND(cabinets_db!HJ246/Prices!$B$27,0)</f>
        <v>465</v>
      </c>
      <c r="AI246" s="136">
        <f t="shared" si="323"/>
        <v>465</v>
      </c>
      <c r="AJ246" s="136">
        <f>ROUND(cabinets_db!HL246/Prices!$B$27,0)</f>
        <v>465</v>
      </c>
      <c r="AK246" s="136">
        <f t="shared" si="324"/>
        <v>465</v>
      </c>
      <c r="AL246" s="136">
        <f>ROUND(cabinets_db!HN246/Prices!$B$27,0)</f>
        <v>465</v>
      </c>
      <c r="AM246" s="136">
        <f t="shared" si="325"/>
        <v>465</v>
      </c>
      <c r="AN246" s="136">
        <f>ROUND(cabinets_db!HP246/Prices!$B$27,0)</f>
        <v>465</v>
      </c>
      <c r="AO246" s="136">
        <f t="shared" si="326"/>
        <v>465</v>
      </c>
      <c r="AP246" s="136">
        <f>ROUND(cabinets_db!HR246/Prices!$B$27,0)</f>
        <v>465</v>
      </c>
      <c r="AQ246" s="138">
        <f t="shared" si="327"/>
        <v>465</v>
      </c>
      <c r="AW246" s="136">
        <f t="shared" si="328"/>
        <v>465</v>
      </c>
      <c r="AX246" s="136">
        <f t="shared" si="329"/>
        <v>465</v>
      </c>
      <c r="AY246" s="136">
        <f t="shared" si="330"/>
        <v>465</v>
      </c>
      <c r="AZ246" s="136">
        <f t="shared" si="331"/>
        <v>465</v>
      </c>
      <c r="BA246" s="136">
        <f t="shared" si="332"/>
        <v>465</v>
      </c>
      <c r="BB246" s="136">
        <f t="shared" si="333"/>
        <v>465</v>
      </c>
      <c r="BC246" s="136">
        <f t="shared" si="334"/>
        <v>465</v>
      </c>
      <c r="BD246" s="136">
        <f t="shared" si="335"/>
        <v>465</v>
      </c>
      <c r="BE246" s="136">
        <f t="shared" si="336"/>
        <v>465</v>
      </c>
      <c r="BF246" s="136">
        <f t="shared" si="337"/>
        <v>465</v>
      </c>
      <c r="BG246" s="136">
        <f t="shared" si="338"/>
        <v>465</v>
      </c>
      <c r="BH246" s="136">
        <f t="shared" si="339"/>
        <v>465</v>
      </c>
      <c r="BI246" s="136">
        <f t="shared" si="340"/>
        <v>465</v>
      </c>
      <c r="BJ246" s="136">
        <f t="shared" si="341"/>
        <v>465</v>
      </c>
      <c r="BK246" s="136">
        <f t="shared" si="342"/>
        <v>465</v>
      </c>
      <c r="BL246" s="138">
        <f t="shared" si="343"/>
        <v>465</v>
      </c>
      <c r="BU246" s="135">
        <f>ROUND(cabinets_db!JE246/Prices!$B$27,0)</f>
        <v>486</v>
      </c>
      <c r="BV246" s="136">
        <f t="shared" si="415"/>
        <v>486</v>
      </c>
      <c r="BW246" s="135">
        <f>ROUND(cabinets_db!JG246/Prices!$B$27,0)</f>
        <v>486</v>
      </c>
      <c r="BX246" s="136">
        <f t="shared" si="344"/>
        <v>486</v>
      </c>
      <c r="BY246" s="135">
        <f>ROUND(cabinets_db!JI246/Prices!$B$27,0)</f>
        <v>486</v>
      </c>
      <c r="BZ246" s="136">
        <f t="shared" si="345"/>
        <v>486</v>
      </c>
      <c r="CA246" s="135">
        <f>ROUND(cabinets_db!JK246/Prices!$B$27,0)</f>
        <v>486</v>
      </c>
      <c r="CB246" s="136">
        <f t="shared" si="346"/>
        <v>486</v>
      </c>
      <c r="CC246" s="135">
        <f>ROUND(cabinets_db!JM246/Prices!$B$27,0)</f>
        <v>486</v>
      </c>
      <c r="CD246" s="136">
        <f t="shared" si="347"/>
        <v>486</v>
      </c>
      <c r="CE246" s="135">
        <f>ROUND(cabinets_db!JO246/Prices!$B$27,0)</f>
        <v>486</v>
      </c>
      <c r="CF246" s="136">
        <f t="shared" si="348"/>
        <v>486</v>
      </c>
      <c r="CG246" s="135">
        <f>ROUND(cabinets_db!JQ246/Prices!$B$27,0)</f>
        <v>486</v>
      </c>
      <c r="CH246" s="136">
        <f t="shared" si="349"/>
        <v>486</v>
      </c>
      <c r="CI246" s="135">
        <f>ROUND(cabinets_db!JS246/Prices!$B$27,0)</f>
        <v>486</v>
      </c>
      <c r="CJ246" s="136">
        <f t="shared" si="350"/>
        <v>486</v>
      </c>
      <c r="CK246" s="137"/>
      <c r="CL246" s="137"/>
      <c r="CM246" s="137"/>
      <c r="CN246" s="137"/>
      <c r="CO246" s="137"/>
      <c r="CP246" s="136">
        <f>ROUND(cabinets_db!LW246/Prices!$B$27,0)</f>
        <v>465</v>
      </c>
      <c r="CQ246" s="136">
        <f t="shared" si="416"/>
        <v>465</v>
      </c>
      <c r="CR246" s="136">
        <f>ROUND(cabinets_db!LY246/Prices!$B$27,0)</f>
        <v>465</v>
      </c>
      <c r="CS246" s="136">
        <f t="shared" si="351"/>
        <v>465</v>
      </c>
      <c r="CT246" s="136">
        <f>ROUND(cabinets_db!MA246/Prices!$B$27,0)</f>
        <v>465</v>
      </c>
      <c r="CU246" s="136">
        <f t="shared" si="352"/>
        <v>465</v>
      </c>
      <c r="CV246" s="136">
        <f>ROUND(cabinets_db!MC246/Prices!$B$27,0)</f>
        <v>465</v>
      </c>
      <c r="CW246" s="136">
        <f t="shared" si="353"/>
        <v>465</v>
      </c>
      <c r="CX246" s="136">
        <f>ROUND(cabinets_db!ME246/Prices!$B$27,0)</f>
        <v>465</v>
      </c>
      <c r="CY246" s="136">
        <f t="shared" si="354"/>
        <v>465</v>
      </c>
      <c r="CZ246" s="136">
        <f>ROUND(cabinets_db!MG246/Prices!$B$27,0)</f>
        <v>465</v>
      </c>
      <c r="DA246" s="136">
        <f t="shared" si="355"/>
        <v>465</v>
      </c>
      <c r="DB246" s="136">
        <f>ROUND(cabinets_db!MI246/Prices!$B$27,0)</f>
        <v>465</v>
      </c>
      <c r="DC246" s="136">
        <f t="shared" si="356"/>
        <v>465</v>
      </c>
      <c r="DD246" s="136">
        <f>ROUND(cabinets_db!MK246/Prices!$B$27,0)</f>
        <v>465</v>
      </c>
      <c r="DE246" s="138">
        <f t="shared" si="357"/>
        <v>465</v>
      </c>
      <c r="DK246" s="136">
        <f t="shared" si="358"/>
        <v>465</v>
      </c>
      <c r="DL246" s="136">
        <f t="shared" si="359"/>
        <v>465</v>
      </c>
      <c r="DM246" s="136">
        <f t="shared" si="360"/>
        <v>465</v>
      </c>
      <c r="DN246" s="136">
        <f t="shared" si="361"/>
        <v>465</v>
      </c>
      <c r="DO246" s="136">
        <f t="shared" si="362"/>
        <v>465</v>
      </c>
      <c r="DP246" s="136">
        <f t="shared" si="363"/>
        <v>465</v>
      </c>
      <c r="DQ246" s="136">
        <f t="shared" si="364"/>
        <v>465</v>
      </c>
      <c r="DR246" s="136">
        <f t="shared" si="365"/>
        <v>465</v>
      </c>
      <c r="DS246" s="136">
        <f t="shared" si="366"/>
        <v>465</v>
      </c>
      <c r="DT246" s="136">
        <f t="shared" si="367"/>
        <v>465</v>
      </c>
      <c r="DU246" s="136">
        <f t="shared" si="368"/>
        <v>465</v>
      </c>
      <c r="DV246" s="136">
        <f t="shared" si="369"/>
        <v>465</v>
      </c>
      <c r="DW246" s="136">
        <f t="shared" si="370"/>
        <v>465</v>
      </c>
      <c r="DX246" s="136">
        <f t="shared" si="371"/>
        <v>465</v>
      </c>
      <c r="DY246" s="136">
        <f t="shared" si="372"/>
        <v>465</v>
      </c>
      <c r="DZ246" s="138">
        <f t="shared" si="373"/>
        <v>465</v>
      </c>
      <c r="EP246" s="73"/>
      <c r="EQ246" s="128"/>
      <c r="ER246" s="139">
        <v>13.5</v>
      </c>
      <c r="ES246" s="73">
        <v>18</v>
      </c>
      <c r="ET246" s="73">
        <f t="shared" si="374"/>
        <v>1.5</v>
      </c>
      <c r="EU246" s="130"/>
      <c r="EV246" s="55"/>
      <c r="EW246" s="75">
        <v>2</v>
      </c>
      <c r="EX246" s="76">
        <v>132</v>
      </c>
      <c r="EY246" s="75">
        <v>13.5</v>
      </c>
      <c r="EZ246" s="77">
        <f>(EY246*1.2)*(Prices!$B$5/32)</f>
        <v>20.25</v>
      </c>
      <c r="FA246" s="82">
        <f>(EY246*1.3)*(Prices!$B$4/32)</f>
        <v>43.875</v>
      </c>
      <c r="FB246" s="82">
        <f>(EV246*Prices!$B$2)+(EW246*Prices!$B$3)</f>
        <v>8.1</v>
      </c>
      <c r="FC246" s="79">
        <f>EU246*Prices!$B$9</f>
        <v>0</v>
      </c>
      <c r="FD246" s="80">
        <f t="shared" si="375"/>
        <v>204.22499999999999</v>
      </c>
      <c r="FE246" s="80">
        <f>EU246*Prices!$B$10</f>
        <v>0</v>
      </c>
      <c r="FF246" s="80">
        <f t="shared" si="376"/>
        <v>204.22499999999999</v>
      </c>
      <c r="FG246" s="80">
        <f>EU246*Prices!$B$11</f>
        <v>0</v>
      </c>
      <c r="FH246" s="80">
        <f t="shared" si="377"/>
        <v>204.22499999999999</v>
      </c>
      <c r="FI246" s="80">
        <f>EU246*Prices!$B$12</f>
        <v>0</v>
      </c>
      <c r="FJ246" s="80">
        <f t="shared" si="378"/>
        <v>204.22499999999999</v>
      </c>
      <c r="FK246" s="80">
        <f>EU246*Prices!$B$13</f>
        <v>0</v>
      </c>
      <c r="FL246" s="80">
        <f t="shared" si="379"/>
        <v>204.22499999999999</v>
      </c>
      <c r="FM246" s="80">
        <f>EU246*Prices!$B$14</f>
        <v>0</v>
      </c>
      <c r="FN246" s="80">
        <f t="shared" si="380"/>
        <v>204.22499999999999</v>
      </c>
      <c r="FO246" s="80">
        <f>EU246*Prices!$B$15</f>
        <v>0</v>
      </c>
      <c r="FP246" s="80">
        <f t="shared" si="381"/>
        <v>204.22499999999999</v>
      </c>
      <c r="FQ246" s="80">
        <f>EU246*Prices!$B$16</f>
        <v>0</v>
      </c>
      <c r="FR246" s="80">
        <f t="shared" si="382"/>
        <v>204.22499999999999</v>
      </c>
      <c r="FS246" s="80">
        <f>EU246*Prices!$B$17</f>
        <v>0</v>
      </c>
      <c r="FT246" s="80"/>
      <c r="FU246" s="80"/>
      <c r="FV246" s="80"/>
      <c r="FW246" s="80"/>
      <c r="FX246" s="80"/>
      <c r="FY246" s="80"/>
      <c r="FZ246" s="80"/>
      <c r="GA246" s="80"/>
      <c r="GB246" s="80"/>
      <c r="GC246" s="80"/>
      <c r="GD246" s="80"/>
      <c r="GE246" s="80"/>
      <c r="GF246" s="80"/>
      <c r="GG246" s="80"/>
      <c r="GH246" s="80"/>
      <c r="GI246"/>
      <c r="GJ246"/>
      <c r="GK246"/>
      <c r="GL246"/>
      <c r="GM246"/>
      <c r="GN246"/>
      <c r="GO246"/>
      <c r="GP246" s="73"/>
      <c r="GQ246" s="128"/>
      <c r="GR246" s="139">
        <v>13.5</v>
      </c>
      <c r="GS246" s="73">
        <v>18</v>
      </c>
      <c r="GT246" s="73">
        <f t="shared" si="383"/>
        <v>1.5</v>
      </c>
      <c r="GU246" s="130"/>
      <c r="GW246" s="75">
        <v>2</v>
      </c>
      <c r="GX246" s="76">
        <v>132</v>
      </c>
      <c r="GY246" s="75">
        <v>13.5</v>
      </c>
      <c r="GZ246" s="77">
        <f>(GY246*1.2)*(Prices!$B$5/32)</f>
        <v>20.25</v>
      </c>
      <c r="HA246" s="82">
        <f>(GY246*1.3)*(Prices!$C$4/32)</f>
        <v>35.1</v>
      </c>
      <c r="HB246" s="82">
        <f>(GV246*Prices!$B$2)+(GW246*Prices!$B$3)</f>
        <v>8.1</v>
      </c>
      <c r="HC246" s="79">
        <f>GU246*Prices!$B$9</f>
        <v>0</v>
      </c>
      <c r="HD246" s="80">
        <f t="shared" si="384"/>
        <v>195.45</v>
      </c>
      <c r="HE246" s="80">
        <f>GU246*Prices!$B$10</f>
        <v>0</v>
      </c>
      <c r="HF246" s="80">
        <f t="shared" si="385"/>
        <v>195.45</v>
      </c>
      <c r="HG246" s="80">
        <f>GU246*Prices!$B$11</f>
        <v>0</v>
      </c>
      <c r="HH246" s="80">
        <f t="shared" si="386"/>
        <v>195.45</v>
      </c>
      <c r="HI246" s="80">
        <f>GU246*Prices!$B$12</f>
        <v>0</v>
      </c>
      <c r="HJ246" s="80">
        <f t="shared" si="387"/>
        <v>195.45</v>
      </c>
      <c r="HK246" s="80">
        <f>GU246*Prices!$B$13</f>
        <v>0</v>
      </c>
      <c r="HL246" s="80">
        <f t="shared" si="388"/>
        <v>195.45</v>
      </c>
      <c r="HM246" s="80">
        <f>GU246*Prices!$B$14</f>
        <v>0</v>
      </c>
      <c r="HN246" s="80">
        <f t="shared" si="389"/>
        <v>195.45</v>
      </c>
      <c r="HO246" s="80">
        <f>GU246*Prices!$B$15</f>
        <v>0</v>
      </c>
      <c r="HP246" s="80">
        <f t="shared" si="390"/>
        <v>195.45</v>
      </c>
      <c r="HQ246" s="80">
        <f>GU246*Prices!$B$16</f>
        <v>0</v>
      </c>
      <c r="HR246" s="80">
        <f t="shared" si="391"/>
        <v>195.45</v>
      </c>
      <c r="HS246" s="80">
        <f>GU246*Prices!$B$17</f>
        <v>0</v>
      </c>
      <c r="HT246" s="80"/>
      <c r="HU246" s="80"/>
      <c r="HV246" s="80"/>
      <c r="HW246" s="80"/>
      <c r="HX246" s="80"/>
      <c r="HY246" s="80"/>
      <c r="HZ246" s="80"/>
      <c r="IA246" s="80"/>
      <c r="IB246" s="80"/>
      <c r="IC246" s="80"/>
      <c r="ID246" s="80"/>
      <c r="IE246" s="80"/>
      <c r="IF246" s="80"/>
      <c r="IG246" s="80"/>
      <c r="IH246" s="80"/>
      <c r="II246"/>
      <c r="IJ246"/>
      <c r="IK246"/>
      <c r="IL246"/>
      <c r="IM246"/>
      <c r="IN246"/>
      <c r="IO246"/>
      <c r="IP246"/>
      <c r="IQ246" s="73"/>
      <c r="IR246" s="128"/>
      <c r="IS246" s="139">
        <v>13.5</v>
      </c>
      <c r="IT246" s="73">
        <v>18</v>
      </c>
      <c r="IU246" s="73">
        <f t="shared" si="392"/>
        <v>1.5</v>
      </c>
      <c r="IV246" s="130"/>
      <c r="IX246" s="75">
        <v>2</v>
      </c>
      <c r="IY246" s="76">
        <v>132</v>
      </c>
      <c r="IZ246" s="75">
        <v>13.5</v>
      </c>
      <c r="JA246" s="77">
        <f>(IZ246*1.2)*(Prices!$B$5/32)</f>
        <v>20.25</v>
      </c>
      <c r="JB246" s="82">
        <f>(IZ246*1.3)*(Prices!$B$4/32)</f>
        <v>43.875</v>
      </c>
      <c r="JC246" s="82">
        <f>(IW246*Prices!$B$2)+(IX246*Prices!$B$3)</f>
        <v>8.1</v>
      </c>
      <c r="JD246" s="79">
        <f>IV246*Prices!$B$9</f>
        <v>0</v>
      </c>
      <c r="JE246" s="80">
        <f t="shared" si="393"/>
        <v>204.22499999999999</v>
      </c>
      <c r="JF246" s="80">
        <f>IV246*Prices!$B$10</f>
        <v>0</v>
      </c>
      <c r="JG246" s="80">
        <f t="shared" si="394"/>
        <v>204.22499999999999</v>
      </c>
      <c r="JH246" s="80">
        <f>IV246*Prices!$B$11</f>
        <v>0</v>
      </c>
      <c r="JI246" s="80">
        <f t="shared" si="395"/>
        <v>204.22499999999999</v>
      </c>
      <c r="JJ246" s="80">
        <f>IV246*Prices!$B$12</f>
        <v>0</v>
      </c>
      <c r="JK246" s="80">
        <f t="shared" si="396"/>
        <v>204.22499999999999</v>
      </c>
      <c r="JL246" s="80">
        <f>IV246*Prices!$B$13</f>
        <v>0</v>
      </c>
      <c r="JM246" s="80">
        <f t="shared" si="397"/>
        <v>204.22499999999999</v>
      </c>
      <c r="JN246" s="80">
        <f>IV246*Prices!$B$14</f>
        <v>0</v>
      </c>
      <c r="JO246" s="80">
        <f t="shared" si="398"/>
        <v>204.22499999999999</v>
      </c>
      <c r="JP246" s="80">
        <f>IV246*Prices!$B$15</f>
        <v>0</v>
      </c>
      <c r="JQ246" s="80">
        <f t="shared" si="399"/>
        <v>204.22499999999999</v>
      </c>
      <c r="JR246" s="80">
        <f>IV246*Prices!$B$16</f>
        <v>0</v>
      </c>
      <c r="JS246" s="80">
        <f t="shared" si="400"/>
        <v>204.22499999999999</v>
      </c>
      <c r="JT246" s="80">
        <f>IV246*Prices!$B$17</f>
        <v>0</v>
      </c>
      <c r="JU246" s="80"/>
      <c r="JV246" s="80"/>
      <c r="JW246" s="80"/>
      <c r="JX246" s="80"/>
      <c r="JY246" s="80"/>
      <c r="JZ246" s="80"/>
      <c r="KA246" s="80"/>
      <c r="KB246" s="80"/>
      <c r="KC246" s="80"/>
      <c r="KD246" s="80"/>
      <c r="KE246" s="80"/>
      <c r="KF246" s="80"/>
      <c r="KG246" s="80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 s="197">
        <v>0</v>
      </c>
      <c r="LB246" s="200">
        <v>0</v>
      </c>
      <c r="LC246" s="82">
        <f>(44+(cabinets_db!IR246*2-2))*0.58</f>
        <v>24.36</v>
      </c>
      <c r="LD246" s="82">
        <f>(44+(cabinets_db!IR246*2-2))*0.77</f>
        <v>32.340000000000003</v>
      </c>
      <c r="LE246" s="82">
        <f>3*(cabinets_db!IR246*22/144)</f>
        <v>0</v>
      </c>
      <c r="LF246" s="82">
        <f t="shared" si="401"/>
        <v>24.36</v>
      </c>
      <c r="LG246" s="80">
        <f t="shared" si="402"/>
        <v>32.340000000000003</v>
      </c>
      <c r="LH246" s="234">
        <f t="shared" si="403"/>
        <v>0</v>
      </c>
      <c r="LI246" s="73"/>
      <c r="LJ246" s="128"/>
      <c r="LK246" s="139">
        <v>13.5</v>
      </c>
      <c r="LL246" s="73">
        <v>18</v>
      </c>
      <c r="LM246" s="73">
        <f t="shared" si="404"/>
        <v>1.5</v>
      </c>
      <c r="LN246" s="130"/>
      <c r="LP246" s="75">
        <v>2</v>
      </c>
      <c r="LQ246" s="76">
        <v>132</v>
      </c>
      <c r="LR246" s="75">
        <v>13.5</v>
      </c>
      <c r="LS246" s="77">
        <f>(LR246*1.2)*(Prices!$B$5/32)</f>
        <v>20.25</v>
      </c>
      <c r="LT246" s="82">
        <f>(LR246*1.3)*(Prices!$C$4/32)</f>
        <v>35.1</v>
      </c>
      <c r="LU246" s="82">
        <f>(LO246*Prices!$B$2)+(LP246*Prices!$B$3)</f>
        <v>8.1</v>
      </c>
      <c r="LV246" s="79">
        <f>LN246*Prices!$B$9</f>
        <v>0</v>
      </c>
      <c r="LW246" s="80">
        <f t="shared" si="405"/>
        <v>195.45</v>
      </c>
      <c r="LX246" s="80">
        <f>LN246*Prices!$B$10</f>
        <v>0</v>
      </c>
      <c r="LY246" s="80">
        <f t="shared" si="406"/>
        <v>195.45</v>
      </c>
      <c r="LZ246" s="80">
        <f>LN246*Prices!$B$11</f>
        <v>0</v>
      </c>
      <c r="MA246" s="80">
        <f t="shared" si="407"/>
        <v>195.45</v>
      </c>
      <c r="MB246" s="80">
        <f>LN246*Prices!$B$12</f>
        <v>0</v>
      </c>
      <c r="MC246" s="80">
        <f t="shared" si="408"/>
        <v>195.45</v>
      </c>
      <c r="MD246" s="80">
        <f>LN246*Prices!$B$13</f>
        <v>0</v>
      </c>
      <c r="ME246" s="80">
        <f t="shared" si="409"/>
        <v>195.45</v>
      </c>
      <c r="MF246" s="80">
        <f>LN246*Prices!$B$14</f>
        <v>0</v>
      </c>
      <c r="MG246" s="80">
        <f t="shared" si="410"/>
        <v>195.45</v>
      </c>
      <c r="MH246" s="80">
        <f>LN246*Prices!$B$15</f>
        <v>0</v>
      </c>
      <c r="MI246" s="80">
        <f t="shared" si="411"/>
        <v>195.45</v>
      </c>
      <c r="MJ246" s="80">
        <f>LN246*Prices!$B$16</f>
        <v>0</v>
      </c>
      <c r="MK246" s="80">
        <f t="shared" si="412"/>
        <v>195.45</v>
      </c>
      <c r="ML246" s="80">
        <f>LN246*Prices!$B$17</f>
        <v>0</v>
      </c>
      <c r="MM246" s="80"/>
      <c r="MN246" s="80"/>
      <c r="MO246" s="80"/>
      <c r="MP246" s="80"/>
      <c r="MQ246" s="80"/>
      <c r="MR246" s="80"/>
      <c r="MS246" s="80"/>
      <c r="MT246" s="80"/>
      <c r="MU246" s="80"/>
      <c r="MV246" s="80"/>
      <c r="MW246" s="80"/>
      <c r="MX246" s="80"/>
      <c r="MY246" s="80"/>
      <c r="MZ246" s="80"/>
      <c r="NA246" s="80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</row>
    <row r="247" spans="1:449" ht="18" customHeight="1" x14ac:dyDescent="0.25">
      <c r="A247" s="141" t="s">
        <v>359</v>
      </c>
      <c r="B247" s="132" t="s">
        <v>268</v>
      </c>
      <c r="C247" s="133" t="str">
        <f t="shared" si="413"/>
        <v>Wall &amp; Tall Cab: 1 Metal Door   41"H  (Door 42 1/2") (19" to 21")</v>
      </c>
      <c r="D247" s="70" t="s">
        <v>356</v>
      </c>
      <c r="E247" s="134" t="s">
        <v>101</v>
      </c>
      <c r="F247" s="329" t="s">
        <v>359</v>
      </c>
      <c r="G247" s="320">
        <f>ROUND(cabinets_db!FD247/Prices!$B$27,0)</f>
        <v>575</v>
      </c>
      <c r="H247" s="136">
        <f t="shared" si="414"/>
        <v>575</v>
      </c>
      <c r="I247" s="135">
        <f>ROUND(cabinets_db!FF247/Prices!$B$27,0)</f>
        <v>575</v>
      </c>
      <c r="J247" s="136">
        <f t="shared" si="313"/>
        <v>575</v>
      </c>
      <c r="K247" s="135">
        <f>ROUND(cabinets_db!FH247/Prices!$B$27,0)</f>
        <v>575</v>
      </c>
      <c r="L247" s="136">
        <f t="shared" si="314"/>
        <v>575</v>
      </c>
      <c r="M247" s="135">
        <f>ROUND(cabinets_db!FJ247/Prices!$B$27,0)</f>
        <v>575</v>
      </c>
      <c r="N247" s="136">
        <f t="shared" si="315"/>
        <v>575</v>
      </c>
      <c r="O247" s="135">
        <f>ROUND(cabinets_db!FL247/Prices!$B$27,0)</f>
        <v>575</v>
      </c>
      <c r="P247" s="136">
        <f t="shared" si="316"/>
        <v>575</v>
      </c>
      <c r="Q247" s="135">
        <f>ROUND(cabinets_db!FN247/Prices!$B$27,0)</f>
        <v>575</v>
      </c>
      <c r="R247" s="136">
        <f t="shared" si="317"/>
        <v>575</v>
      </c>
      <c r="S247" s="135">
        <f>ROUND(cabinets_db!FP247/Prices!$B$27,0)</f>
        <v>575</v>
      </c>
      <c r="T247" s="136">
        <f t="shared" si="318"/>
        <v>575</v>
      </c>
      <c r="U247" s="135">
        <f>ROUND(cabinets_db!FR247/Prices!$B$27,0)</f>
        <v>575</v>
      </c>
      <c r="V247" s="136">
        <f t="shared" si="319"/>
        <v>575</v>
      </c>
      <c r="W247" s="137"/>
      <c r="X247" s="137"/>
      <c r="Y247" s="137"/>
      <c r="Z247" s="137"/>
      <c r="AA247" s="137"/>
      <c r="AB247" s="136">
        <f>ROUND(cabinets_db!HD247/Prices!$B$27,0)</f>
        <v>551</v>
      </c>
      <c r="AC247" s="136">
        <f t="shared" si="320"/>
        <v>551</v>
      </c>
      <c r="AD247" s="136">
        <f>ROUND(cabinets_db!HF247/Prices!$B$27,0)</f>
        <v>551</v>
      </c>
      <c r="AE247" s="136">
        <f t="shared" si="321"/>
        <v>551</v>
      </c>
      <c r="AF247" s="136">
        <f>ROUND(cabinets_db!HH247/Prices!$B$27,0)</f>
        <v>551</v>
      </c>
      <c r="AG247" s="136">
        <f t="shared" si="322"/>
        <v>551</v>
      </c>
      <c r="AH247" s="136">
        <f>ROUND(cabinets_db!HJ247/Prices!$B$27,0)</f>
        <v>551</v>
      </c>
      <c r="AI247" s="136">
        <f t="shared" si="323"/>
        <v>551</v>
      </c>
      <c r="AJ247" s="136">
        <f>ROUND(cabinets_db!HL247/Prices!$B$27,0)</f>
        <v>551</v>
      </c>
      <c r="AK247" s="136">
        <f t="shared" si="324"/>
        <v>551</v>
      </c>
      <c r="AL247" s="136">
        <f>ROUND(cabinets_db!HN247/Prices!$B$27,0)</f>
        <v>551</v>
      </c>
      <c r="AM247" s="136">
        <f t="shared" si="325"/>
        <v>551</v>
      </c>
      <c r="AN247" s="136">
        <f>ROUND(cabinets_db!HP247/Prices!$B$27,0)</f>
        <v>551</v>
      </c>
      <c r="AO247" s="136">
        <f t="shared" si="326"/>
        <v>551</v>
      </c>
      <c r="AP247" s="136">
        <f>ROUND(cabinets_db!HR247/Prices!$B$27,0)</f>
        <v>551</v>
      </c>
      <c r="AQ247" s="138">
        <f t="shared" si="327"/>
        <v>551</v>
      </c>
      <c r="AW247" s="136">
        <f t="shared" si="328"/>
        <v>551</v>
      </c>
      <c r="AX247" s="136">
        <f t="shared" si="329"/>
        <v>551</v>
      </c>
      <c r="AY247" s="136">
        <f t="shared" si="330"/>
        <v>551</v>
      </c>
      <c r="AZ247" s="136">
        <f t="shared" si="331"/>
        <v>551</v>
      </c>
      <c r="BA247" s="136">
        <f t="shared" si="332"/>
        <v>551</v>
      </c>
      <c r="BB247" s="136">
        <f t="shared" si="333"/>
        <v>551</v>
      </c>
      <c r="BC247" s="136">
        <f t="shared" si="334"/>
        <v>551</v>
      </c>
      <c r="BD247" s="136">
        <f t="shared" si="335"/>
        <v>551</v>
      </c>
      <c r="BE247" s="136">
        <f t="shared" si="336"/>
        <v>551</v>
      </c>
      <c r="BF247" s="136">
        <f t="shared" si="337"/>
        <v>551</v>
      </c>
      <c r="BG247" s="136">
        <f t="shared" si="338"/>
        <v>551</v>
      </c>
      <c r="BH247" s="136">
        <f t="shared" si="339"/>
        <v>551</v>
      </c>
      <c r="BI247" s="136">
        <f t="shared" si="340"/>
        <v>551</v>
      </c>
      <c r="BJ247" s="136">
        <f t="shared" si="341"/>
        <v>551</v>
      </c>
      <c r="BK247" s="136">
        <f t="shared" si="342"/>
        <v>551</v>
      </c>
      <c r="BL247" s="138">
        <f t="shared" si="343"/>
        <v>551</v>
      </c>
      <c r="BU247" s="135">
        <f>ROUND(cabinets_db!JE247/Prices!$B$27,0)</f>
        <v>575</v>
      </c>
      <c r="BV247" s="136">
        <f t="shared" si="415"/>
        <v>575</v>
      </c>
      <c r="BW247" s="135">
        <f>ROUND(cabinets_db!JG247/Prices!$B$27,0)</f>
        <v>575</v>
      </c>
      <c r="BX247" s="136">
        <f t="shared" si="344"/>
        <v>575</v>
      </c>
      <c r="BY247" s="135">
        <f>ROUND(cabinets_db!JI247/Prices!$B$27,0)</f>
        <v>575</v>
      </c>
      <c r="BZ247" s="136">
        <f t="shared" si="345"/>
        <v>575</v>
      </c>
      <c r="CA247" s="135">
        <f>ROUND(cabinets_db!JK247/Prices!$B$27,0)</f>
        <v>575</v>
      </c>
      <c r="CB247" s="136">
        <f t="shared" si="346"/>
        <v>575</v>
      </c>
      <c r="CC247" s="135">
        <f>ROUND(cabinets_db!JM247/Prices!$B$27,0)</f>
        <v>575</v>
      </c>
      <c r="CD247" s="136">
        <f t="shared" si="347"/>
        <v>575</v>
      </c>
      <c r="CE247" s="135">
        <f>ROUND(cabinets_db!JO247/Prices!$B$27,0)</f>
        <v>575</v>
      </c>
      <c r="CF247" s="136">
        <f t="shared" si="348"/>
        <v>575</v>
      </c>
      <c r="CG247" s="135">
        <f>ROUND(cabinets_db!JQ247/Prices!$B$27,0)</f>
        <v>575</v>
      </c>
      <c r="CH247" s="136">
        <f t="shared" si="349"/>
        <v>575</v>
      </c>
      <c r="CI247" s="135">
        <f>ROUND(cabinets_db!JS247/Prices!$B$27,0)</f>
        <v>575</v>
      </c>
      <c r="CJ247" s="136">
        <f t="shared" si="350"/>
        <v>575</v>
      </c>
      <c r="CK247" s="137"/>
      <c r="CL247" s="137"/>
      <c r="CM247" s="137"/>
      <c r="CN247" s="137"/>
      <c r="CO247" s="137"/>
      <c r="CP247" s="136">
        <f>ROUND(cabinets_db!LW247/Prices!$B$27,0)</f>
        <v>551</v>
      </c>
      <c r="CQ247" s="136">
        <f t="shared" si="416"/>
        <v>551</v>
      </c>
      <c r="CR247" s="136">
        <f>ROUND(cabinets_db!LY247/Prices!$B$27,0)</f>
        <v>551</v>
      </c>
      <c r="CS247" s="136">
        <f t="shared" si="351"/>
        <v>551</v>
      </c>
      <c r="CT247" s="136">
        <f>ROUND(cabinets_db!MA247/Prices!$B$27,0)</f>
        <v>551</v>
      </c>
      <c r="CU247" s="136">
        <f t="shared" si="352"/>
        <v>551</v>
      </c>
      <c r="CV247" s="136">
        <f>ROUND(cabinets_db!MC247/Prices!$B$27,0)</f>
        <v>551</v>
      </c>
      <c r="CW247" s="136">
        <f t="shared" si="353"/>
        <v>551</v>
      </c>
      <c r="CX247" s="136">
        <f>ROUND(cabinets_db!ME247/Prices!$B$27,0)</f>
        <v>551</v>
      </c>
      <c r="CY247" s="136">
        <f t="shared" si="354"/>
        <v>551</v>
      </c>
      <c r="CZ247" s="136">
        <f>ROUND(cabinets_db!MG247/Prices!$B$27,0)</f>
        <v>551</v>
      </c>
      <c r="DA247" s="136">
        <f t="shared" si="355"/>
        <v>551</v>
      </c>
      <c r="DB247" s="136">
        <f>ROUND(cabinets_db!MI247/Prices!$B$27,0)</f>
        <v>551</v>
      </c>
      <c r="DC247" s="136">
        <f t="shared" si="356"/>
        <v>551</v>
      </c>
      <c r="DD247" s="136">
        <f>ROUND(cabinets_db!MK247/Prices!$B$27,0)</f>
        <v>551</v>
      </c>
      <c r="DE247" s="138">
        <f t="shared" si="357"/>
        <v>551</v>
      </c>
      <c r="DK247" s="136">
        <f t="shared" si="358"/>
        <v>551</v>
      </c>
      <c r="DL247" s="136">
        <f t="shared" si="359"/>
        <v>551</v>
      </c>
      <c r="DM247" s="136">
        <f t="shared" si="360"/>
        <v>551</v>
      </c>
      <c r="DN247" s="136">
        <f t="shared" si="361"/>
        <v>551</v>
      </c>
      <c r="DO247" s="136">
        <f t="shared" si="362"/>
        <v>551</v>
      </c>
      <c r="DP247" s="136">
        <f t="shared" si="363"/>
        <v>551</v>
      </c>
      <c r="DQ247" s="136">
        <f t="shared" si="364"/>
        <v>551</v>
      </c>
      <c r="DR247" s="136">
        <f t="shared" si="365"/>
        <v>551</v>
      </c>
      <c r="DS247" s="136">
        <f t="shared" si="366"/>
        <v>551</v>
      </c>
      <c r="DT247" s="136">
        <f t="shared" si="367"/>
        <v>551</v>
      </c>
      <c r="DU247" s="136">
        <f t="shared" si="368"/>
        <v>551</v>
      </c>
      <c r="DV247" s="136">
        <f t="shared" si="369"/>
        <v>551</v>
      </c>
      <c r="DW247" s="136">
        <f t="shared" si="370"/>
        <v>551</v>
      </c>
      <c r="DX247" s="136">
        <f t="shared" si="371"/>
        <v>551</v>
      </c>
      <c r="DY247" s="136">
        <f t="shared" si="372"/>
        <v>551</v>
      </c>
      <c r="DZ247" s="138">
        <f t="shared" si="373"/>
        <v>551</v>
      </c>
      <c r="EP247" s="73"/>
      <c r="EQ247" s="128"/>
      <c r="ER247" s="129">
        <v>15</v>
      </c>
      <c r="ES247" s="73">
        <v>21</v>
      </c>
      <c r="ET247" s="73">
        <f t="shared" si="374"/>
        <v>1.75</v>
      </c>
      <c r="EU247" s="130"/>
      <c r="EV247" s="55"/>
      <c r="EW247" s="75">
        <v>2</v>
      </c>
      <c r="EX247" s="76">
        <v>162</v>
      </c>
      <c r="EY247" s="75">
        <v>15</v>
      </c>
      <c r="EZ247" s="77">
        <f>(EY247*1.2)*(Prices!$B$5/32)</f>
        <v>22.5</v>
      </c>
      <c r="FA247" s="82">
        <f>(EY247*1.3)*(Prices!$B$4/32)</f>
        <v>48.75</v>
      </c>
      <c r="FB247" s="82">
        <f>(EV247*Prices!$B$2)+(EW247*Prices!$B$3)</f>
        <v>8.1</v>
      </c>
      <c r="FC247" s="79">
        <f>EU247*Prices!$B$9</f>
        <v>0</v>
      </c>
      <c r="FD247" s="80">
        <f t="shared" si="375"/>
        <v>241.35</v>
      </c>
      <c r="FE247" s="80">
        <f>EU247*Prices!$B$10</f>
        <v>0</v>
      </c>
      <c r="FF247" s="80">
        <f t="shared" si="376"/>
        <v>241.35</v>
      </c>
      <c r="FG247" s="80">
        <f>EU247*Prices!$B$11</f>
        <v>0</v>
      </c>
      <c r="FH247" s="80">
        <f t="shared" si="377"/>
        <v>241.35</v>
      </c>
      <c r="FI247" s="80">
        <f>EU247*Prices!$B$12</f>
        <v>0</v>
      </c>
      <c r="FJ247" s="80">
        <f t="shared" si="378"/>
        <v>241.35</v>
      </c>
      <c r="FK247" s="80">
        <f>EU247*Prices!$B$13</f>
        <v>0</v>
      </c>
      <c r="FL247" s="80">
        <f t="shared" si="379"/>
        <v>241.35</v>
      </c>
      <c r="FM247" s="80">
        <f>EU247*Prices!$B$14</f>
        <v>0</v>
      </c>
      <c r="FN247" s="80">
        <f t="shared" si="380"/>
        <v>241.35</v>
      </c>
      <c r="FO247" s="80">
        <f>EU247*Prices!$B$15</f>
        <v>0</v>
      </c>
      <c r="FP247" s="80">
        <f t="shared" si="381"/>
        <v>241.35</v>
      </c>
      <c r="FQ247" s="80">
        <f>EU247*Prices!$B$16</f>
        <v>0</v>
      </c>
      <c r="FR247" s="80">
        <f t="shared" si="382"/>
        <v>241.35</v>
      </c>
      <c r="FS247" s="80">
        <f>EU247*Prices!$B$17</f>
        <v>0</v>
      </c>
      <c r="FT247" s="80"/>
      <c r="FU247" s="80"/>
      <c r="FV247" s="80"/>
      <c r="FW247" s="80"/>
      <c r="FX247" s="80"/>
      <c r="FY247" s="80"/>
      <c r="FZ247" s="80"/>
      <c r="GA247" s="80"/>
      <c r="GB247" s="80"/>
      <c r="GC247" s="80"/>
      <c r="GD247" s="80"/>
      <c r="GE247" s="80"/>
      <c r="GF247" s="80"/>
      <c r="GG247" s="80"/>
      <c r="GH247" s="80"/>
      <c r="GI247"/>
      <c r="GJ247"/>
      <c r="GK247"/>
      <c r="GL247"/>
      <c r="GM247"/>
      <c r="GN247"/>
      <c r="GO247"/>
      <c r="GP247" s="73"/>
      <c r="GQ247" s="128"/>
      <c r="GR247" s="129">
        <v>15</v>
      </c>
      <c r="GS247" s="73">
        <v>21</v>
      </c>
      <c r="GT247" s="73">
        <f t="shared" si="383"/>
        <v>1.75</v>
      </c>
      <c r="GU247" s="130"/>
      <c r="GW247" s="75">
        <v>2</v>
      </c>
      <c r="GX247" s="76">
        <v>162</v>
      </c>
      <c r="GY247" s="75">
        <v>15</v>
      </c>
      <c r="GZ247" s="77">
        <f>(GY247*1.2)*(Prices!$B$5/32)</f>
        <v>22.5</v>
      </c>
      <c r="HA247" s="82">
        <f>(GY247*1.3)*(Prices!$C$4/32)</f>
        <v>39</v>
      </c>
      <c r="HB247" s="82">
        <f>(GV247*Prices!$B$2)+(GW247*Prices!$B$3)</f>
        <v>8.1</v>
      </c>
      <c r="HC247" s="79">
        <f>GU247*Prices!$B$9</f>
        <v>0</v>
      </c>
      <c r="HD247" s="80">
        <f t="shared" si="384"/>
        <v>231.6</v>
      </c>
      <c r="HE247" s="80">
        <f>GU247*Prices!$B$10</f>
        <v>0</v>
      </c>
      <c r="HF247" s="80">
        <f t="shared" si="385"/>
        <v>231.6</v>
      </c>
      <c r="HG247" s="80">
        <f>GU247*Prices!$B$11</f>
        <v>0</v>
      </c>
      <c r="HH247" s="80">
        <f t="shared" si="386"/>
        <v>231.6</v>
      </c>
      <c r="HI247" s="80">
        <f>GU247*Prices!$B$12</f>
        <v>0</v>
      </c>
      <c r="HJ247" s="80">
        <f t="shared" si="387"/>
        <v>231.6</v>
      </c>
      <c r="HK247" s="80">
        <f>GU247*Prices!$B$13</f>
        <v>0</v>
      </c>
      <c r="HL247" s="80">
        <f t="shared" si="388"/>
        <v>231.6</v>
      </c>
      <c r="HM247" s="80">
        <f>GU247*Prices!$B$14</f>
        <v>0</v>
      </c>
      <c r="HN247" s="80">
        <f t="shared" si="389"/>
        <v>231.6</v>
      </c>
      <c r="HO247" s="80">
        <f>GU247*Prices!$B$15</f>
        <v>0</v>
      </c>
      <c r="HP247" s="80">
        <f t="shared" si="390"/>
        <v>231.6</v>
      </c>
      <c r="HQ247" s="80">
        <f>GU247*Prices!$B$16</f>
        <v>0</v>
      </c>
      <c r="HR247" s="80">
        <f t="shared" si="391"/>
        <v>231.6</v>
      </c>
      <c r="HS247" s="80">
        <f>GU247*Prices!$B$17</f>
        <v>0</v>
      </c>
      <c r="HT247" s="80"/>
      <c r="HU247" s="80"/>
      <c r="HV247" s="80"/>
      <c r="HW247" s="80"/>
      <c r="HX247" s="80"/>
      <c r="HY247" s="80"/>
      <c r="HZ247" s="80"/>
      <c r="IA247" s="80"/>
      <c r="IB247" s="80"/>
      <c r="IC247" s="80"/>
      <c r="ID247" s="80"/>
      <c r="IE247" s="80"/>
      <c r="IF247" s="80"/>
      <c r="IG247" s="80"/>
      <c r="IH247" s="80"/>
      <c r="II247"/>
      <c r="IJ247"/>
      <c r="IK247"/>
      <c r="IL247"/>
      <c r="IM247"/>
      <c r="IN247"/>
      <c r="IO247"/>
      <c r="IP247"/>
      <c r="IQ247" s="73"/>
      <c r="IR247" s="128"/>
      <c r="IS247" s="129">
        <v>15</v>
      </c>
      <c r="IT247" s="73">
        <v>21</v>
      </c>
      <c r="IU247" s="73">
        <f t="shared" si="392"/>
        <v>1.75</v>
      </c>
      <c r="IV247" s="130"/>
      <c r="IX247" s="75">
        <v>2</v>
      </c>
      <c r="IY247" s="76">
        <v>162</v>
      </c>
      <c r="IZ247" s="75">
        <v>15</v>
      </c>
      <c r="JA247" s="77">
        <f>(IZ247*1.2)*(Prices!$B$5/32)</f>
        <v>22.5</v>
      </c>
      <c r="JB247" s="82">
        <f>(IZ247*1.3)*(Prices!$B$4/32)</f>
        <v>48.75</v>
      </c>
      <c r="JC247" s="82">
        <f>(IW247*Prices!$B$2)+(IX247*Prices!$B$3)</f>
        <v>8.1</v>
      </c>
      <c r="JD247" s="79">
        <f>IV247*Prices!$B$9</f>
        <v>0</v>
      </c>
      <c r="JE247" s="80">
        <f t="shared" si="393"/>
        <v>241.35</v>
      </c>
      <c r="JF247" s="80">
        <f>IV247*Prices!$B$10</f>
        <v>0</v>
      </c>
      <c r="JG247" s="80">
        <f t="shared" si="394"/>
        <v>241.35</v>
      </c>
      <c r="JH247" s="80">
        <f>IV247*Prices!$B$11</f>
        <v>0</v>
      </c>
      <c r="JI247" s="80">
        <f t="shared" si="395"/>
        <v>241.35</v>
      </c>
      <c r="JJ247" s="80">
        <f>IV247*Prices!$B$12</f>
        <v>0</v>
      </c>
      <c r="JK247" s="80">
        <f t="shared" si="396"/>
        <v>241.35</v>
      </c>
      <c r="JL247" s="80">
        <f>IV247*Prices!$B$13</f>
        <v>0</v>
      </c>
      <c r="JM247" s="80">
        <f t="shared" si="397"/>
        <v>241.35</v>
      </c>
      <c r="JN247" s="80">
        <f>IV247*Prices!$B$14</f>
        <v>0</v>
      </c>
      <c r="JO247" s="80">
        <f t="shared" si="398"/>
        <v>241.35</v>
      </c>
      <c r="JP247" s="80">
        <f>IV247*Prices!$B$15</f>
        <v>0</v>
      </c>
      <c r="JQ247" s="80">
        <f t="shared" si="399"/>
        <v>241.35</v>
      </c>
      <c r="JR247" s="80">
        <f>IV247*Prices!$B$16</f>
        <v>0</v>
      </c>
      <c r="JS247" s="80">
        <f t="shared" si="400"/>
        <v>241.35</v>
      </c>
      <c r="JT247" s="80">
        <f>IV247*Prices!$B$17</f>
        <v>0</v>
      </c>
      <c r="JU247" s="80"/>
      <c r="JV247" s="80"/>
      <c r="JW247" s="80"/>
      <c r="JX247" s="80"/>
      <c r="JY247" s="80"/>
      <c r="JZ247" s="80"/>
      <c r="KA247" s="80"/>
      <c r="KB247" s="80"/>
      <c r="KC247" s="80"/>
      <c r="KD247" s="80"/>
      <c r="KE247" s="80"/>
      <c r="KF247" s="80"/>
      <c r="KG247" s="80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 s="197">
        <v>0</v>
      </c>
      <c r="LB247" s="200">
        <v>0</v>
      </c>
      <c r="LC247" s="82">
        <f>(44+(cabinets_db!IR247*2-2))*0.58</f>
        <v>24.36</v>
      </c>
      <c r="LD247" s="82">
        <f>(44+(cabinets_db!IR247*2-2))*0.77</f>
        <v>32.340000000000003</v>
      </c>
      <c r="LE247" s="82">
        <f>3*(cabinets_db!IR247*22/144)</f>
        <v>0</v>
      </c>
      <c r="LF247" s="82">
        <f t="shared" si="401"/>
        <v>24.36</v>
      </c>
      <c r="LG247" s="80">
        <f t="shared" si="402"/>
        <v>32.340000000000003</v>
      </c>
      <c r="LH247" s="234">
        <f t="shared" si="403"/>
        <v>0</v>
      </c>
      <c r="LI247" s="73"/>
      <c r="LJ247" s="128"/>
      <c r="LK247" s="129">
        <v>15</v>
      </c>
      <c r="LL247" s="73">
        <v>21</v>
      </c>
      <c r="LM247" s="73">
        <f t="shared" si="404"/>
        <v>1.75</v>
      </c>
      <c r="LN247" s="130"/>
      <c r="LP247" s="75">
        <v>2</v>
      </c>
      <c r="LQ247" s="76">
        <v>162</v>
      </c>
      <c r="LR247" s="75">
        <v>15</v>
      </c>
      <c r="LS247" s="77">
        <f>(LR247*1.2)*(Prices!$B$5/32)</f>
        <v>22.5</v>
      </c>
      <c r="LT247" s="82">
        <f>(LR247*1.3)*(Prices!$C$4/32)</f>
        <v>39</v>
      </c>
      <c r="LU247" s="82">
        <f>(LO247*Prices!$B$2)+(LP247*Prices!$B$3)</f>
        <v>8.1</v>
      </c>
      <c r="LV247" s="79">
        <f>LN247*Prices!$B$9</f>
        <v>0</v>
      </c>
      <c r="LW247" s="80">
        <f t="shared" si="405"/>
        <v>231.6</v>
      </c>
      <c r="LX247" s="80">
        <f>LN247*Prices!$B$10</f>
        <v>0</v>
      </c>
      <c r="LY247" s="80">
        <f t="shared" si="406"/>
        <v>231.6</v>
      </c>
      <c r="LZ247" s="80">
        <f>LN247*Prices!$B$11</f>
        <v>0</v>
      </c>
      <c r="MA247" s="80">
        <f t="shared" si="407"/>
        <v>231.6</v>
      </c>
      <c r="MB247" s="80">
        <f>LN247*Prices!$B$12</f>
        <v>0</v>
      </c>
      <c r="MC247" s="80">
        <f t="shared" si="408"/>
        <v>231.6</v>
      </c>
      <c r="MD247" s="80">
        <f>LN247*Prices!$B$13</f>
        <v>0</v>
      </c>
      <c r="ME247" s="80">
        <f t="shared" si="409"/>
        <v>231.6</v>
      </c>
      <c r="MF247" s="80">
        <f>LN247*Prices!$B$14</f>
        <v>0</v>
      </c>
      <c r="MG247" s="80">
        <f t="shared" si="410"/>
        <v>231.6</v>
      </c>
      <c r="MH247" s="80">
        <f>LN247*Prices!$B$15</f>
        <v>0</v>
      </c>
      <c r="MI247" s="80">
        <f t="shared" si="411"/>
        <v>231.6</v>
      </c>
      <c r="MJ247" s="80">
        <f>LN247*Prices!$B$16</f>
        <v>0</v>
      </c>
      <c r="MK247" s="80">
        <f t="shared" si="412"/>
        <v>231.6</v>
      </c>
      <c r="ML247" s="80">
        <f>LN247*Prices!$B$17</f>
        <v>0</v>
      </c>
      <c r="MM247" s="80"/>
      <c r="MN247" s="80"/>
      <c r="MO247" s="80"/>
      <c r="MP247" s="80"/>
      <c r="MQ247" s="80"/>
      <c r="MR247" s="80"/>
      <c r="MS247" s="80"/>
      <c r="MT247" s="80"/>
      <c r="MU247" s="80"/>
      <c r="MV247" s="80"/>
      <c r="MW247" s="80"/>
      <c r="MX247" s="80"/>
      <c r="MY247" s="80"/>
      <c r="MZ247" s="80"/>
      <c r="NA247" s="80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</row>
    <row r="248" spans="1:449" ht="18" customHeight="1" thickBot="1" x14ac:dyDescent="0.3">
      <c r="A248" s="330" t="s">
        <v>360</v>
      </c>
      <c r="B248" s="324" t="s">
        <v>268</v>
      </c>
      <c r="C248" s="325" t="str">
        <f t="shared" si="413"/>
        <v>Wall &amp; Tall Cab: 1 Metal Door   41"H  (Door 42 1/2") (22" to 24")</v>
      </c>
      <c r="D248" s="177" t="s">
        <v>356</v>
      </c>
      <c r="E248" s="326" t="s">
        <v>103</v>
      </c>
      <c r="F248" s="331" t="s">
        <v>360</v>
      </c>
      <c r="G248" s="320">
        <f>ROUND(cabinets_db!FD248/Prices!$B$27,0)</f>
        <v>625</v>
      </c>
      <c r="H248" s="136">
        <f t="shared" si="414"/>
        <v>625</v>
      </c>
      <c r="I248" s="135">
        <f>ROUND(cabinets_db!FF248/Prices!$B$27,0)</f>
        <v>625</v>
      </c>
      <c r="J248" s="136">
        <f t="shared" si="313"/>
        <v>625</v>
      </c>
      <c r="K248" s="135">
        <f>ROUND(cabinets_db!FH248/Prices!$B$27,0)</f>
        <v>625</v>
      </c>
      <c r="L248" s="136">
        <f t="shared" si="314"/>
        <v>625</v>
      </c>
      <c r="M248" s="135">
        <f>ROUND(cabinets_db!FJ248/Prices!$B$27,0)</f>
        <v>625</v>
      </c>
      <c r="N248" s="136">
        <f t="shared" si="315"/>
        <v>625</v>
      </c>
      <c r="O248" s="135">
        <f>ROUND(cabinets_db!FL248/Prices!$B$27,0)</f>
        <v>625</v>
      </c>
      <c r="P248" s="136">
        <f t="shared" si="316"/>
        <v>625</v>
      </c>
      <c r="Q248" s="135">
        <f>ROUND(cabinets_db!FN248/Prices!$B$27,0)</f>
        <v>625</v>
      </c>
      <c r="R248" s="136">
        <f t="shared" si="317"/>
        <v>625</v>
      </c>
      <c r="S248" s="135">
        <f>ROUND(cabinets_db!FP248/Prices!$B$27,0)</f>
        <v>625</v>
      </c>
      <c r="T248" s="136">
        <f t="shared" si="318"/>
        <v>625</v>
      </c>
      <c r="U248" s="135">
        <f>ROUND(cabinets_db!FR248/Prices!$B$27,0)</f>
        <v>625</v>
      </c>
      <c r="V248" s="136">
        <f t="shared" si="319"/>
        <v>625</v>
      </c>
      <c r="W248" s="137"/>
      <c r="X248" s="137"/>
      <c r="Y248" s="137"/>
      <c r="Z248" s="137"/>
      <c r="AA248" s="137"/>
      <c r="AB248" s="136">
        <f>ROUND(cabinets_db!HD248/Prices!$B$27,0)</f>
        <v>599</v>
      </c>
      <c r="AC248" s="136">
        <f t="shared" si="320"/>
        <v>599</v>
      </c>
      <c r="AD248" s="136">
        <f>ROUND(cabinets_db!HF248/Prices!$B$27,0)</f>
        <v>599</v>
      </c>
      <c r="AE248" s="136">
        <f t="shared" si="321"/>
        <v>599</v>
      </c>
      <c r="AF248" s="136">
        <f>ROUND(cabinets_db!HH248/Prices!$B$27,0)</f>
        <v>599</v>
      </c>
      <c r="AG248" s="136">
        <f t="shared" si="322"/>
        <v>599</v>
      </c>
      <c r="AH248" s="136">
        <f>ROUND(cabinets_db!HJ248/Prices!$B$27,0)</f>
        <v>599</v>
      </c>
      <c r="AI248" s="136">
        <f t="shared" si="323"/>
        <v>599</v>
      </c>
      <c r="AJ248" s="136">
        <f>ROUND(cabinets_db!HL248/Prices!$B$27,0)</f>
        <v>599</v>
      </c>
      <c r="AK248" s="136">
        <f t="shared" si="324"/>
        <v>599</v>
      </c>
      <c r="AL248" s="136">
        <f>ROUND(cabinets_db!HN248/Prices!$B$27,0)</f>
        <v>599</v>
      </c>
      <c r="AM248" s="136">
        <f t="shared" si="325"/>
        <v>599</v>
      </c>
      <c r="AN248" s="136">
        <f>ROUND(cabinets_db!HP248/Prices!$B$27,0)</f>
        <v>599</v>
      </c>
      <c r="AO248" s="136">
        <f t="shared" si="326"/>
        <v>599</v>
      </c>
      <c r="AP248" s="136">
        <f>ROUND(cabinets_db!HR248/Prices!$B$27,0)</f>
        <v>599</v>
      </c>
      <c r="AQ248" s="138">
        <f t="shared" si="327"/>
        <v>599</v>
      </c>
      <c r="AW248" s="136">
        <f t="shared" si="328"/>
        <v>599</v>
      </c>
      <c r="AX248" s="136">
        <f t="shared" si="329"/>
        <v>599</v>
      </c>
      <c r="AY248" s="136">
        <f t="shared" si="330"/>
        <v>599</v>
      </c>
      <c r="AZ248" s="136">
        <f t="shared" si="331"/>
        <v>599</v>
      </c>
      <c r="BA248" s="136">
        <f t="shared" si="332"/>
        <v>599</v>
      </c>
      <c r="BB248" s="136">
        <f t="shared" si="333"/>
        <v>599</v>
      </c>
      <c r="BC248" s="136">
        <f t="shared" si="334"/>
        <v>599</v>
      </c>
      <c r="BD248" s="136">
        <f t="shared" si="335"/>
        <v>599</v>
      </c>
      <c r="BE248" s="136">
        <f t="shared" si="336"/>
        <v>599</v>
      </c>
      <c r="BF248" s="136">
        <f t="shared" si="337"/>
        <v>599</v>
      </c>
      <c r="BG248" s="136">
        <f t="shared" si="338"/>
        <v>599</v>
      </c>
      <c r="BH248" s="136">
        <f t="shared" si="339"/>
        <v>599</v>
      </c>
      <c r="BI248" s="136">
        <f t="shared" si="340"/>
        <v>599</v>
      </c>
      <c r="BJ248" s="136">
        <f t="shared" si="341"/>
        <v>599</v>
      </c>
      <c r="BK248" s="136">
        <f t="shared" si="342"/>
        <v>599</v>
      </c>
      <c r="BL248" s="138">
        <f t="shared" si="343"/>
        <v>599</v>
      </c>
      <c r="BU248" s="135">
        <f>ROUND(cabinets_db!JE248/Prices!$B$27,0)</f>
        <v>625</v>
      </c>
      <c r="BV248" s="136">
        <f t="shared" si="415"/>
        <v>625</v>
      </c>
      <c r="BW248" s="135">
        <f>ROUND(cabinets_db!JG248/Prices!$B$27,0)</f>
        <v>625</v>
      </c>
      <c r="BX248" s="136">
        <f t="shared" si="344"/>
        <v>625</v>
      </c>
      <c r="BY248" s="135">
        <f>ROUND(cabinets_db!JI248/Prices!$B$27,0)</f>
        <v>625</v>
      </c>
      <c r="BZ248" s="136">
        <f t="shared" si="345"/>
        <v>625</v>
      </c>
      <c r="CA248" s="135">
        <f>ROUND(cabinets_db!JK248/Prices!$B$27,0)</f>
        <v>625</v>
      </c>
      <c r="CB248" s="136">
        <f t="shared" si="346"/>
        <v>625</v>
      </c>
      <c r="CC248" s="135">
        <f>ROUND(cabinets_db!JM248/Prices!$B$27,0)</f>
        <v>625</v>
      </c>
      <c r="CD248" s="136">
        <f t="shared" si="347"/>
        <v>625</v>
      </c>
      <c r="CE248" s="135">
        <f>ROUND(cabinets_db!JO248/Prices!$B$27,0)</f>
        <v>625</v>
      </c>
      <c r="CF248" s="136">
        <f t="shared" si="348"/>
        <v>625</v>
      </c>
      <c r="CG248" s="135">
        <f>ROUND(cabinets_db!JQ248/Prices!$B$27,0)</f>
        <v>625</v>
      </c>
      <c r="CH248" s="136">
        <f t="shared" si="349"/>
        <v>625</v>
      </c>
      <c r="CI248" s="135">
        <f>ROUND(cabinets_db!JS248/Prices!$B$27,0)</f>
        <v>625</v>
      </c>
      <c r="CJ248" s="136">
        <f t="shared" si="350"/>
        <v>625</v>
      </c>
      <c r="CK248" s="137"/>
      <c r="CL248" s="137"/>
      <c r="CM248" s="137"/>
      <c r="CN248" s="137"/>
      <c r="CO248" s="137"/>
      <c r="CP248" s="136">
        <f>ROUND(cabinets_db!LW248/Prices!$B$27,0)</f>
        <v>599</v>
      </c>
      <c r="CQ248" s="136">
        <f t="shared" si="416"/>
        <v>599</v>
      </c>
      <c r="CR248" s="136">
        <f>ROUND(cabinets_db!LY248/Prices!$B$27,0)</f>
        <v>599</v>
      </c>
      <c r="CS248" s="136">
        <f t="shared" si="351"/>
        <v>599</v>
      </c>
      <c r="CT248" s="136">
        <f>ROUND(cabinets_db!MA248/Prices!$B$27,0)</f>
        <v>599</v>
      </c>
      <c r="CU248" s="136">
        <f t="shared" si="352"/>
        <v>599</v>
      </c>
      <c r="CV248" s="136">
        <f>ROUND(cabinets_db!MC248/Prices!$B$27,0)</f>
        <v>599</v>
      </c>
      <c r="CW248" s="136">
        <f t="shared" si="353"/>
        <v>599</v>
      </c>
      <c r="CX248" s="136">
        <f>ROUND(cabinets_db!ME248/Prices!$B$27,0)</f>
        <v>599</v>
      </c>
      <c r="CY248" s="136">
        <f t="shared" si="354"/>
        <v>599</v>
      </c>
      <c r="CZ248" s="136">
        <f>ROUND(cabinets_db!MG248/Prices!$B$27,0)</f>
        <v>599</v>
      </c>
      <c r="DA248" s="136">
        <f t="shared" si="355"/>
        <v>599</v>
      </c>
      <c r="DB248" s="136">
        <f>ROUND(cabinets_db!MI248/Prices!$B$27,0)</f>
        <v>599</v>
      </c>
      <c r="DC248" s="136">
        <f t="shared" si="356"/>
        <v>599</v>
      </c>
      <c r="DD248" s="136">
        <f>ROUND(cabinets_db!MK248/Prices!$B$27,0)</f>
        <v>599</v>
      </c>
      <c r="DE248" s="138">
        <f t="shared" si="357"/>
        <v>599</v>
      </c>
      <c r="DK248" s="136">
        <f t="shared" si="358"/>
        <v>599</v>
      </c>
      <c r="DL248" s="136">
        <f t="shared" si="359"/>
        <v>599</v>
      </c>
      <c r="DM248" s="136">
        <f t="shared" si="360"/>
        <v>599</v>
      </c>
      <c r="DN248" s="136">
        <f t="shared" si="361"/>
        <v>599</v>
      </c>
      <c r="DO248" s="136">
        <f t="shared" si="362"/>
        <v>599</v>
      </c>
      <c r="DP248" s="136">
        <f t="shared" si="363"/>
        <v>599</v>
      </c>
      <c r="DQ248" s="136">
        <f t="shared" si="364"/>
        <v>599</v>
      </c>
      <c r="DR248" s="136">
        <f t="shared" si="365"/>
        <v>599</v>
      </c>
      <c r="DS248" s="136">
        <f t="shared" si="366"/>
        <v>599</v>
      </c>
      <c r="DT248" s="136">
        <f t="shared" si="367"/>
        <v>599</v>
      </c>
      <c r="DU248" s="136">
        <f t="shared" si="368"/>
        <v>599</v>
      </c>
      <c r="DV248" s="136">
        <f t="shared" si="369"/>
        <v>599</v>
      </c>
      <c r="DW248" s="136">
        <f t="shared" si="370"/>
        <v>599</v>
      </c>
      <c r="DX248" s="136">
        <f t="shared" si="371"/>
        <v>599</v>
      </c>
      <c r="DY248" s="136">
        <f t="shared" si="372"/>
        <v>599</v>
      </c>
      <c r="DZ248" s="138">
        <f t="shared" si="373"/>
        <v>599</v>
      </c>
      <c r="EP248" s="73"/>
      <c r="EQ248" s="128"/>
      <c r="ER248" s="129">
        <v>16.5</v>
      </c>
      <c r="ES248" s="73">
        <v>24</v>
      </c>
      <c r="ET248" s="73">
        <f t="shared" si="374"/>
        <v>2</v>
      </c>
      <c r="EU248" s="130"/>
      <c r="EV248" s="55"/>
      <c r="EW248" s="75">
        <v>2</v>
      </c>
      <c r="EX248" s="76">
        <v>176</v>
      </c>
      <c r="EY248" s="75">
        <v>16.5</v>
      </c>
      <c r="EZ248" s="77">
        <f>(EY248*1.2)*(Prices!$B$5/32)</f>
        <v>24.75</v>
      </c>
      <c r="FA248" s="82">
        <f>(EY248*1.3)*(Prices!$B$4/32)</f>
        <v>53.625</v>
      </c>
      <c r="FB248" s="82">
        <f>(EV248*Prices!$B$2)+(EW248*Prices!$B$3)</f>
        <v>8.1</v>
      </c>
      <c r="FC248" s="79">
        <f>EU248*Prices!$B$9</f>
        <v>0</v>
      </c>
      <c r="FD248" s="80">
        <f t="shared" si="375"/>
        <v>262.47500000000002</v>
      </c>
      <c r="FE248" s="80">
        <f>EU248*Prices!$B$10</f>
        <v>0</v>
      </c>
      <c r="FF248" s="80">
        <f t="shared" si="376"/>
        <v>262.47500000000002</v>
      </c>
      <c r="FG248" s="80">
        <f>EU248*Prices!$B$11</f>
        <v>0</v>
      </c>
      <c r="FH248" s="80">
        <f t="shared" si="377"/>
        <v>262.47500000000002</v>
      </c>
      <c r="FI248" s="80">
        <f>EU248*Prices!$B$12</f>
        <v>0</v>
      </c>
      <c r="FJ248" s="80">
        <f t="shared" si="378"/>
        <v>262.47500000000002</v>
      </c>
      <c r="FK248" s="80">
        <f>EU248*Prices!$B$13</f>
        <v>0</v>
      </c>
      <c r="FL248" s="80">
        <f t="shared" si="379"/>
        <v>262.47500000000002</v>
      </c>
      <c r="FM248" s="80">
        <f>EU248*Prices!$B$14</f>
        <v>0</v>
      </c>
      <c r="FN248" s="80">
        <f t="shared" si="380"/>
        <v>262.47500000000002</v>
      </c>
      <c r="FO248" s="80">
        <f>EU248*Prices!$B$15</f>
        <v>0</v>
      </c>
      <c r="FP248" s="80">
        <f t="shared" si="381"/>
        <v>262.47500000000002</v>
      </c>
      <c r="FQ248" s="80">
        <f>EU248*Prices!$B$16</f>
        <v>0</v>
      </c>
      <c r="FR248" s="80">
        <f t="shared" si="382"/>
        <v>262.47500000000002</v>
      </c>
      <c r="FS248" s="80">
        <f>EU248*Prices!$B$17</f>
        <v>0</v>
      </c>
      <c r="FT248" s="80"/>
      <c r="FU248" s="80"/>
      <c r="FV248" s="80"/>
      <c r="FW248" s="80"/>
      <c r="FX248" s="80"/>
      <c r="FY248" s="80"/>
      <c r="FZ248" s="80"/>
      <c r="GA248" s="80"/>
      <c r="GB248" s="80"/>
      <c r="GC248" s="80"/>
      <c r="GD248" s="80"/>
      <c r="GE248" s="80"/>
      <c r="GF248" s="80"/>
      <c r="GG248" s="80"/>
      <c r="GH248" s="80"/>
      <c r="GI248"/>
      <c r="GJ248"/>
      <c r="GK248"/>
      <c r="GL248"/>
      <c r="GM248"/>
      <c r="GN248"/>
      <c r="GO248"/>
      <c r="GP248" s="73"/>
      <c r="GQ248" s="128"/>
      <c r="GR248" s="129">
        <v>16.5</v>
      </c>
      <c r="GS248" s="73">
        <v>24</v>
      </c>
      <c r="GT248" s="73">
        <f t="shared" si="383"/>
        <v>2</v>
      </c>
      <c r="GU248" s="130"/>
      <c r="GW248" s="75">
        <v>2</v>
      </c>
      <c r="GX248" s="76">
        <v>176</v>
      </c>
      <c r="GY248" s="75">
        <v>16.5</v>
      </c>
      <c r="GZ248" s="77">
        <f>(GY248*1.2)*(Prices!$B$5/32)</f>
        <v>24.75</v>
      </c>
      <c r="HA248" s="82">
        <f>(GY248*1.3)*(Prices!$C$4/32)</f>
        <v>42.9</v>
      </c>
      <c r="HB248" s="82">
        <f>(GV248*Prices!$B$2)+(GW248*Prices!$B$3)</f>
        <v>8.1</v>
      </c>
      <c r="HC248" s="79">
        <f>GU248*Prices!$B$9</f>
        <v>0</v>
      </c>
      <c r="HD248" s="80">
        <f t="shared" si="384"/>
        <v>251.75</v>
      </c>
      <c r="HE248" s="80">
        <f>GU248*Prices!$B$10</f>
        <v>0</v>
      </c>
      <c r="HF248" s="80">
        <f t="shared" si="385"/>
        <v>251.75</v>
      </c>
      <c r="HG248" s="80">
        <f>GU248*Prices!$B$11</f>
        <v>0</v>
      </c>
      <c r="HH248" s="80">
        <f t="shared" si="386"/>
        <v>251.75</v>
      </c>
      <c r="HI248" s="80">
        <f>GU248*Prices!$B$12</f>
        <v>0</v>
      </c>
      <c r="HJ248" s="80">
        <f t="shared" si="387"/>
        <v>251.75</v>
      </c>
      <c r="HK248" s="80">
        <f>GU248*Prices!$B$13</f>
        <v>0</v>
      </c>
      <c r="HL248" s="80">
        <f t="shared" si="388"/>
        <v>251.75</v>
      </c>
      <c r="HM248" s="80">
        <f>GU248*Prices!$B$14</f>
        <v>0</v>
      </c>
      <c r="HN248" s="80">
        <f t="shared" si="389"/>
        <v>251.75</v>
      </c>
      <c r="HO248" s="80">
        <f>GU248*Prices!$B$15</f>
        <v>0</v>
      </c>
      <c r="HP248" s="80">
        <f t="shared" si="390"/>
        <v>251.75</v>
      </c>
      <c r="HQ248" s="80">
        <f>GU248*Prices!$B$16</f>
        <v>0</v>
      </c>
      <c r="HR248" s="80">
        <f t="shared" si="391"/>
        <v>251.75</v>
      </c>
      <c r="HS248" s="80">
        <f>GU248*Prices!$B$17</f>
        <v>0</v>
      </c>
      <c r="HT248" s="80"/>
      <c r="HU248" s="80"/>
      <c r="HV248" s="80"/>
      <c r="HW248" s="80"/>
      <c r="HX248" s="80"/>
      <c r="HY248" s="80"/>
      <c r="HZ248" s="80"/>
      <c r="IA248" s="80"/>
      <c r="IB248" s="80"/>
      <c r="IC248" s="80"/>
      <c r="ID248" s="80"/>
      <c r="IE248" s="80"/>
      <c r="IF248" s="80"/>
      <c r="IG248" s="80"/>
      <c r="IH248" s="80"/>
      <c r="II248"/>
      <c r="IJ248"/>
      <c r="IK248"/>
      <c r="IL248"/>
      <c r="IM248"/>
      <c r="IN248"/>
      <c r="IO248"/>
      <c r="IP248"/>
      <c r="IQ248" s="73"/>
      <c r="IR248" s="128"/>
      <c r="IS248" s="129">
        <v>16.5</v>
      </c>
      <c r="IT248" s="73">
        <v>24</v>
      </c>
      <c r="IU248" s="73">
        <f t="shared" si="392"/>
        <v>2</v>
      </c>
      <c r="IV248" s="130"/>
      <c r="IX248" s="75">
        <v>2</v>
      </c>
      <c r="IY248" s="76">
        <v>176</v>
      </c>
      <c r="IZ248" s="75">
        <v>16.5</v>
      </c>
      <c r="JA248" s="77">
        <f>(IZ248*1.2)*(Prices!$B$5/32)</f>
        <v>24.75</v>
      </c>
      <c r="JB248" s="82">
        <f>(IZ248*1.3)*(Prices!$B$4/32)</f>
        <v>53.625</v>
      </c>
      <c r="JC248" s="82">
        <f>(IW248*Prices!$B$2)+(IX248*Prices!$B$3)</f>
        <v>8.1</v>
      </c>
      <c r="JD248" s="79">
        <f>IV248*Prices!$B$9</f>
        <v>0</v>
      </c>
      <c r="JE248" s="80">
        <f t="shared" si="393"/>
        <v>262.47500000000002</v>
      </c>
      <c r="JF248" s="80">
        <f>IV248*Prices!$B$10</f>
        <v>0</v>
      </c>
      <c r="JG248" s="80">
        <f t="shared" si="394"/>
        <v>262.47500000000002</v>
      </c>
      <c r="JH248" s="80">
        <f>IV248*Prices!$B$11</f>
        <v>0</v>
      </c>
      <c r="JI248" s="80">
        <f t="shared" si="395"/>
        <v>262.47500000000002</v>
      </c>
      <c r="JJ248" s="80">
        <f>IV248*Prices!$B$12</f>
        <v>0</v>
      </c>
      <c r="JK248" s="80">
        <f t="shared" si="396"/>
        <v>262.47500000000002</v>
      </c>
      <c r="JL248" s="80">
        <f>IV248*Prices!$B$13</f>
        <v>0</v>
      </c>
      <c r="JM248" s="80">
        <f t="shared" si="397"/>
        <v>262.47500000000002</v>
      </c>
      <c r="JN248" s="80">
        <f>IV248*Prices!$B$14</f>
        <v>0</v>
      </c>
      <c r="JO248" s="80">
        <f t="shared" si="398"/>
        <v>262.47500000000002</v>
      </c>
      <c r="JP248" s="80">
        <f>IV248*Prices!$B$15</f>
        <v>0</v>
      </c>
      <c r="JQ248" s="80">
        <f t="shared" si="399"/>
        <v>262.47500000000002</v>
      </c>
      <c r="JR248" s="80">
        <f>IV248*Prices!$B$16</f>
        <v>0</v>
      </c>
      <c r="JS248" s="80">
        <f t="shared" si="400"/>
        <v>262.47500000000002</v>
      </c>
      <c r="JT248" s="80">
        <f>IV248*Prices!$B$17</f>
        <v>0</v>
      </c>
      <c r="JU248" s="80"/>
      <c r="JV248" s="80"/>
      <c r="JW248" s="80"/>
      <c r="JX248" s="80"/>
      <c r="JY248" s="80"/>
      <c r="JZ248" s="80"/>
      <c r="KA248" s="80"/>
      <c r="KB248" s="80"/>
      <c r="KC248" s="80"/>
      <c r="KD248" s="80"/>
      <c r="KE248" s="80"/>
      <c r="KF248" s="80"/>
      <c r="KG248" s="80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 s="197">
        <v>0</v>
      </c>
      <c r="LB248" s="200">
        <v>0</v>
      </c>
      <c r="LC248" s="82">
        <f>(44+(cabinets_db!IR248*2-2))*0.58</f>
        <v>24.36</v>
      </c>
      <c r="LD248" s="82">
        <f>(44+(cabinets_db!IR248*2-2))*0.77</f>
        <v>32.340000000000003</v>
      </c>
      <c r="LE248" s="82">
        <f>3*(cabinets_db!IR248*22/144)</f>
        <v>0</v>
      </c>
      <c r="LF248" s="82">
        <f t="shared" si="401"/>
        <v>24.36</v>
      </c>
      <c r="LG248" s="80">
        <f t="shared" si="402"/>
        <v>32.340000000000003</v>
      </c>
      <c r="LH248" s="234">
        <f t="shared" si="403"/>
        <v>0</v>
      </c>
      <c r="LI248" s="73"/>
      <c r="LJ248" s="128"/>
      <c r="LK248" s="129">
        <v>16.5</v>
      </c>
      <c r="LL248" s="73">
        <v>24</v>
      </c>
      <c r="LM248" s="73">
        <f t="shared" si="404"/>
        <v>2</v>
      </c>
      <c r="LN248" s="130"/>
      <c r="LP248" s="75">
        <v>2</v>
      </c>
      <c r="LQ248" s="76">
        <v>176</v>
      </c>
      <c r="LR248" s="75">
        <v>16.5</v>
      </c>
      <c r="LS248" s="77">
        <f>(LR248*1.2)*(Prices!$B$5/32)</f>
        <v>24.75</v>
      </c>
      <c r="LT248" s="82">
        <f>(LR248*1.3)*(Prices!$C$4/32)</f>
        <v>42.9</v>
      </c>
      <c r="LU248" s="82">
        <f>(LO248*Prices!$B$2)+(LP248*Prices!$B$3)</f>
        <v>8.1</v>
      </c>
      <c r="LV248" s="79">
        <f>LN248*Prices!$B$9</f>
        <v>0</v>
      </c>
      <c r="LW248" s="80">
        <f t="shared" si="405"/>
        <v>251.75</v>
      </c>
      <c r="LX248" s="80">
        <f>LN248*Prices!$B$10</f>
        <v>0</v>
      </c>
      <c r="LY248" s="80">
        <f t="shared" si="406"/>
        <v>251.75</v>
      </c>
      <c r="LZ248" s="80">
        <f>LN248*Prices!$B$11</f>
        <v>0</v>
      </c>
      <c r="MA248" s="80">
        <f t="shared" si="407"/>
        <v>251.75</v>
      </c>
      <c r="MB248" s="80">
        <f>LN248*Prices!$B$12</f>
        <v>0</v>
      </c>
      <c r="MC248" s="80">
        <f t="shared" si="408"/>
        <v>251.75</v>
      </c>
      <c r="MD248" s="80">
        <f>LN248*Prices!$B$13</f>
        <v>0</v>
      </c>
      <c r="ME248" s="80">
        <f t="shared" si="409"/>
        <v>251.75</v>
      </c>
      <c r="MF248" s="80">
        <f>LN248*Prices!$B$14</f>
        <v>0</v>
      </c>
      <c r="MG248" s="80">
        <f t="shared" si="410"/>
        <v>251.75</v>
      </c>
      <c r="MH248" s="80">
        <f>LN248*Prices!$B$15</f>
        <v>0</v>
      </c>
      <c r="MI248" s="80">
        <f t="shared" si="411"/>
        <v>251.75</v>
      </c>
      <c r="MJ248" s="80">
        <f>LN248*Prices!$B$16</f>
        <v>0</v>
      </c>
      <c r="MK248" s="80">
        <f t="shared" si="412"/>
        <v>251.75</v>
      </c>
      <c r="ML248" s="80">
        <f>LN248*Prices!$B$17</f>
        <v>0</v>
      </c>
      <c r="MM248" s="80"/>
      <c r="MN248" s="80"/>
      <c r="MO248" s="80"/>
      <c r="MP248" s="80"/>
      <c r="MQ248" s="80"/>
      <c r="MR248" s="80"/>
      <c r="MS248" s="80"/>
      <c r="MT248" s="80"/>
      <c r="MU248" s="80"/>
      <c r="MV248" s="80"/>
      <c r="MW248" s="80"/>
      <c r="MX248" s="80"/>
      <c r="MY248" s="80"/>
      <c r="MZ248" s="80"/>
      <c r="NA248" s="80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</row>
    <row r="249" spans="1:449" ht="18" customHeight="1" thickBot="1" x14ac:dyDescent="0.3">
      <c r="A249" s="345"/>
      <c r="B249" s="346"/>
      <c r="C249" s="347"/>
      <c r="D249" s="279"/>
      <c r="E249" s="348"/>
      <c r="F249" s="349"/>
      <c r="G249" s="320"/>
      <c r="H249" s="136"/>
      <c r="I249" s="135"/>
      <c r="J249" s="136"/>
      <c r="K249" s="135"/>
      <c r="L249" s="136"/>
      <c r="M249" s="135"/>
      <c r="N249" s="136"/>
      <c r="O249" s="135"/>
      <c r="P249" s="136"/>
      <c r="Q249" s="135"/>
      <c r="R249" s="136"/>
      <c r="S249" s="135"/>
      <c r="T249" s="136"/>
      <c r="U249" s="135"/>
      <c r="V249" s="136"/>
      <c r="W249" s="137"/>
      <c r="X249" s="137"/>
      <c r="Y249" s="137"/>
      <c r="Z249" s="137"/>
      <c r="AA249" s="137"/>
      <c r="AB249" s="136"/>
      <c r="AC249" s="136"/>
      <c r="AD249" s="136"/>
      <c r="AE249" s="136"/>
      <c r="AF249" s="136"/>
      <c r="AG249" s="136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8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8"/>
      <c r="BU249" s="135"/>
      <c r="BV249" s="136"/>
      <c r="BW249" s="135"/>
      <c r="BX249" s="136"/>
      <c r="BY249" s="135"/>
      <c r="BZ249" s="136"/>
      <c r="CA249" s="135"/>
      <c r="CB249" s="136"/>
      <c r="CC249" s="135"/>
      <c r="CD249" s="136"/>
      <c r="CE249" s="135"/>
      <c r="CF249" s="136"/>
      <c r="CG249" s="135"/>
      <c r="CH249" s="136"/>
      <c r="CI249" s="135"/>
      <c r="CJ249" s="136"/>
      <c r="CK249" s="137"/>
      <c r="CL249" s="137"/>
      <c r="CM249" s="137"/>
      <c r="CN249" s="137"/>
      <c r="CO249" s="137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136"/>
      <c r="DE249" s="138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W249" s="136"/>
      <c r="DX249" s="136"/>
      <c r="DY249" s="136"/>
      <c r="DZ249" s="138"/>
      <c r="EP249" s="73"/>
      <c r="EQ249" s="128"/>
      <c r="ER249" s="129"/>
      <c r="ES249" s="73"/>
      <c r="ET249" s="73"/>
      <c r="EU249" s="130"/>
      <c r="EV249" s="55"/>
      <c r="EZ249" s="77"/>
      <c r="FC249" s="79"/>
      <c r="FD249" s="80"/>
      <c r="FE249" s="80"/>
      <c r="FF249" s="80"/>
      <c r="FG249" s="80"/>
      <c r="FH249" s="80"/>
      <c r="FI249" s="80"/>
      <c r="FJ249" s="80"/>
      <c r="FK249" s="80"/>
      <c r="FL249" s="80"/>
      <c r="FM249" s="80"/>
      <c r="FN249" s="80"/>
      <c r="FO249" s="80"/>
      <c r="FP249" s="80"/>
      <c r="FQ249" s="80"/>
      <c r="FR249" s="80"/>
      <c r="FS249" s="80"/>
      <c r="FT249" s="80"/>
      <c r="FU249" s="80"/>
      <c r="FV249" s="80"/>
      <c r="FW249" s="80"/>
      <c r="FX249" s="80"/>
      <c r="FY249" s="80"/>
      <c r="FZ249" s="80"/>
      <c r="GA249" s="80"/>
      <c r="GB249" s="80"/>
      <c r="GC249" s="80"/>
      <c r="GD249" s="80"/>
      <c r="GE249" s="80"/>
      <c r="GF249" s="80"/>
      <c r="GG249" s="80"/>
      <c r="GH249" s="80"/>
      <c r="GI249"/>
      <c r="GJ249"/>
      <c r="GK249"/>
      <c r="GL249"/>
      <c r="GM249"/>
      <c r="GN249"/>
      <c r="GO249"/>
      <c r="GP249" s="73"/>
      <c r="GQ249" s="128"/>
      <c r="GR249" s="129"/>
      <c r="GS249" s="73"/>
      <c r="GT249" s="73"/>
      <c r="GU249" s="130"/>
      <c r="GW249" s="75"/>
      <c r="GX249" s="76"/>
      <c r="GZ249" s="77"/>
      <c r="HA249" s="82"/>
      <c r="HB249" s="82"/>
      <c r="HC249" s="79"/>
      <c r="HD249" s="80"/>
      <c r="HE249" s="80"/>
      <c r="HF249" s="80"/>
      <c r="HG249" s="80"/>
      <c r="HH249" s="80"/>
      <c r="HI249" s="80"/>
      <c r="HJ249" s="80"/>
      <c r="HK249" s="80"/>
      <c r="HL249" s="80"/>
      <c r="HM249" s="80"/>
      <c r="HN249" s="80"/>
      <c r="HO249" s="80"/>
      <c r="HP249" s="80"/>
      <c r="HQ249" s="80"/>
      <c r="HR249" s="80"/>
      <c r="HS249" s="80"/>
      <c r="HT249" s="80"/>
      <c r="HU249" s="80"/>
      <c r="HV249" s="80"/>
      <c r="HW249" s="80"/>
      <c r="HX249" s="80"/>
      <c r="HY249" s="80"/>
      <c r="HZ249" s="80"/>
      <c r="IA249" s="80"/>
      <c r="IB249" s="80"/>
      <c r="IC249" s="80"/>
      <c r="ID249" s="80"/>
      <c r="IE249" s="80"/>
      <c r="IF249" s="80"/>
      <c r="IG249" s="80"/>
      <c r="IH249" s="80"/>
      <c r="II249"/>
      <c r="IJ249"/>
      <c r="IK249"/>
      <c r="IL249"/>
      <c r="IM249"/>
      <c r="IN249"/>
      <c r="IO249"/>
      <c r="IP249"/>
      <c r="IQ249" s="73"/>
      <c r="IR249" s="128"/>
      <c r="IS249" s="129"/>
      <c r="IT249" s="73"/>
      <c r="IU249" s="73"/>
      <c r="IV249" s="130"/>
      <c r="IX249" s="75"/>
      <c r="IY249" s="76"/>
      <c r="IZ249" s="75"/>
      <c r="JA249" s="77"/>
      <c r="JB249" s="82"/>
      <c r="JC249" s="82"/>
      <c r="JD249" s="79"/>
      <c r="JE249" s="80"/>
      <c r="JF249" s="80"/>
      <c r="JG249" s="80"/>
      <c r="JH249" s="80"/>
      <c r="JI249" s="80"/>
      <c r="JJ249" s="80"/>
      <c r="JK249" s="80"/>
      <c r="JL249" s="80"/>
      <c r="JM249" s="80"/>
      <c r="JN249" s="80"/>
      <c r="JO249" s="80"/>
      <c r="JP249" s="80"/>
      <c r="JQ249" s="80"/>
      <c r="JR249" s="80"/>
      <c r="JS249" s="80"/>
      <c r="JT249" s="80"/>
      <c r="JU249" s="80"/>
      <c r="JV249" s="80"/>
      <c r="JW249" s="80"/>
      <c r="JX249" s="80"/>
      <c r="JY249" s="80"/>
      <c r="JZ249" s="80"/>
      <c r="KA249" s="80"/>
      <c r="KB249" s="80"/>
      <c r="KC249" s="80"/>
      <c r="KD249" s="80"/>
      <c r="KE249" s="80"/>
      <c r="KF249" s="80"/>
      <c r="KG249" s="80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F249" s="82"/>
      <c r="LG249" s="80"/>
      <c r="LH249" s="234"/>
      <c r="LI249" s="73"/>
      <c r="LJ249" s="128"/>
      <c r="LK249" s="129"/>
      <c r="LL249" s="73"/>
      <c r="LM249" s="73"/>
      <c r="LN249" s="130"/>
      <c r="LP249" s="75"/>
      <c r="LQ249" s="76"/>
      <c r="LR249" s="75"/>
      <c r="LS249" s="77"/>
      <c r="LT249" s="82"/>
      <c r="LU249" s="82"/>
      <c r="LV249" s="79"/>
      <c r="LW249" s="80"/>
      <c r="LX249" s="80"/>
      <c r="LY249" s="80"/>
      <c r="LZ249" s="80"/>
      <c r="MA249" s="80"/>
      <c r="MB249" s="80"/>
      <c r="MC249" s="80"/>
      <c r="MD249" s="80"/>
      <c r="ME249" s="80"/>
      <c r="MF249" s="80"/>
      <c r="MG249" s="80"/>
      <c r="MH249" s="80"/>
      <c r="MI249" s="80"/>
      <c r="MJ249" s="80"/>
      <c r="MK249" s="80"/>
      <c r="ML249" s="80"/>
      <c r="MM249" s="80"/>
      <c r="MN249" s="80"/>
      <c r="MO249" s="80"/>
      <c r="MP249" s="80"/>
      <c r="MQ249" s="80"/>
      <c r="MR249" s="80"/>
      <c r="MS249" s="80"/>
      <c r="MT249" s="80"/>
      <c r="MU249" s="80"/>
      <c r="MV249" s="80"/>
      <c r="MW249" s="80"/>
      <c r="MX249" s="80"/>
      <c r="MY249" s="80"/>
      <c r="MZ249" s="80"/>
      <c r="NA249" s="80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</row>
    <row r="250" spans="1:449" ht="18" customHeight="1" x14ac:dyDescent="0.25">
      <c r="A250" s="332" t="s">
        <v>361</v>
      </c>
      <c r="B250" s="119" t="s">
        <v>268</v>
      </c>
      <c r="C250" s="120" t="str">
        <f t="shared" si="413"/>
        <v>Wall &amp; Tall Cab: 2 Metal Doors 41"H (Doors 42 1/2") (22" to 24")</v>
      </c>
      <c r="D250" s="121" t="s">
        <v>362</v>
      </c>
      <c r="E250" s="122" t="s">
        <v>103</v>
      </c>
      <c r="F250" s="333" t="s">
        <v>361</v>
      </c>
      <c r="G250" s="320">
        <f>ROUND(cabinets_db!FD250/Prices!$B$27,0)</f>
        <v>655</v>
      </c>
      <c r="H250" s="136">
        <f t="shared" si="414"/>
        <v>655</v>
      </c>
      <c r="I250" s="135">
        <f>ROUND(cabinets_db!FF250/Prices!$B$27,0)</f>
        <v>655</v>
      </c>
      <c r="J250" s="136">
        <f t="shared" si="313"/>
        <v>655</v>
      </c>
      <c r="K250" s="135">
        <f>ROUND(cabinets_db!FH250/Prices!$B$27,0)</f>
        <v>655</v>
      </c>
      <c r="L250" s="136">
        <f t="shared" si="314"/>
        <v>655</v>
      </c>
      <c r="M250" s="135">
        <f>ROUND(cabinets_db!FJ250/Prices!$B$27,0)</f>
        <v>655</v>
      </c>
      <c r="N250" s="136">
        <f t="shared" si="315"/>
        <v>655</v>
      </c>
      <c r="O250" s="135">
        <f>ROUND(cabinets_db!FL250/Prices!$B$27,0)</f>
        <v>655</v>
      </c>
      <c r="P250" s="136">
        <f t="shared" si="316"/>
        <v>655</v>
      </c>
      <c r="Q250" s="135">
        <f>ROUND(cabinets_db!FN250/Prices!$B$27,0)</f>
        <v>655</v>
      </c>
      <c r="R250" s="136">
        <f t="shared" si="317"/>
        <v>655</v>
      </c>
      <c r="S250" s="135">
        <f>ROUND(cabinets_db!FP250/Prices!$B$27,0)</f>
        <v>655</v>
      </c>
      <c r="T250" s="136">
        <f t="shared" si="318"/>
        <v>655</v>
      </c>
      <c r="U250" s="135">
        <f>ROUND(cabinets_db!FR250/Prices!$B$27,0)</f>
        <v>655</v>
      </c>
      <c r="V250" s="136">
        <f t="shared" si="319"/>
        <v>655</v>
      </c>
      <c r="W250" s="137"/>
      <c r="X250" s="137"/>
      <c r="Y250" s="137"/>
      <c r="Z250" s="137"/>
      <c r="AA250" s="137"/>
      <c r="AB250" s="136">
        <f>ROUND(cabinets_db!HD250/Prices!$B$27,0)</f>
        <v>628</v>
      </c>
      <c r="AC250" s="136">
        <f t="shared" si="320"/>
        <v>628</v>
      </c>
      <c r="AD250" s="136">
        <f>ROUND(cabinets_db!HF250/Prices!$B$27,0)</f>
        <v>628</v>
      </c>
      <c r="AE250" s="136">
        <f t="shared" si="321"/>
        <v>628</v>
      </c>
      <c r="AF250" s="136">
        <f>ROUND(cabinets_db!HH250/Prices!$B$27,0)</f>
        <v>628</v>
      </c>
      <c r="AG250" s="136">
        <f t="shared" si="322"/>
        <v>628</v>
      </c>
      <c r="AH250" s="136">
        <f>ROUND(cabinets_db!HJ250/Prices!$B$27,0)</f>
        <v>628</v>
      </c>
      <c r="AI250" s="136">
        <f t="shared" si="323"/>
        <v>628</v>
      </c>
      <c r="AJ250" s="136">
        <f>ROUND(cabinets_db!HL250/Prices!$B$27,0)</f>
        <v>628</v>
      </c>
      <c r="AK250" s="136">
        <f t="shared" si="324"/>
        <v>628</v>
      </c>
      <c r="AL250" s="136">
        <f>ROUND(cabinets_db!HN250/Prices!$B$27,0)</f>
        <v>628</v>
      </c>
      <c r="AM250" s="136">
        <f t="shared" si="325"/>
        <v>628</v>
      </c>
      <c r="AN250" s="136">
        <f>ROUND(cabinets_db!HP250/Prices!$B$27,0)</f>
        <v>628</v>
      </c>
      <c r="AO250" s="136">
        <f t="shared" si="326"/>
        <v>628</v>
      </c>
      <c r="AP250" s="136">
        <f>ROUND(cabinets_db!HR250/Prices!$B$27,0)</f>
        <v>628</v>
      </c>
      <c r="AQ250" s="138">
        <f t="shared" si="327"/>
        <v>628</v>
      </c>
      <c r="AW250" s="136">
        <f t="shared" si="328"/>
        <v>628</v>
      </c>
      <c r="AX250" s="136">
        <f t="shared" si="329"/>
        <v>628</v>
      </c>
      <c r="AY250" s="136">
        <f t="shared" si="330"/>
        <v>628</v>
      </c>
      <c r="AZ250" s="136">
        <f t="shared" si="331"/>
        <v>628</v>
      </c>
      <c r="BA250" s="136">
        <f t="shared" si="332"/>
        <v>628</v>
      </c>
      <c r="BB250" s="136">
        <f t="shared" si="333"/>
        <v>628</v>
      </c>
      <c r="BC250" s="136">
        <f t="shared" si="334"/>
        <v>628</v>
      </c>
      <c r="BD250" s="136">
        <f t="shared" si="335"/>
        <v>628</v>
      </c>
      <c r="BE250" s="136">
        <f t="shared" si="336"/>
        <v>628</v>
      </c>
      <c r="BF250" s="136">
        <f t="shared" si="337"/>
        <v>628</v>
      </c>
      <c r="BG250" s="136">
        <f t="shared" si="338"/>
        <v>628</v>
      </c>
      <c r="BH250" s="136">
        <f t="shared" si="339"/>
        <v>628</v>
      </c>
      <c r="BI250" s="136">
        <f t="shared" si="340"/>
        <v>628</v>
      </c>
      <c r="BJ250" s="136">
        <f t="shared" si="341"/>
        <v>628</v>
      </c>
      <c r="BK250" s="136">
        <f t="shared" si="342"/>
        <v>628</v>
      </c>
      <c r="BL250" s="138">
        <f t="shared" si="343"/>
        <v>628</v>
      </c>
      <c r="BU250" s="135">
        <f>ROUND(cabinets_db!JE250/Prices!$B$27,0)</f>
        <v>655</v>
      </c>
      <c r="BV250" s="136">
        <f t="shared" si="415"/>
        <v>655</v>
      </c>
      <c r="BW250" s="135">
        <f>ROUND(cabinets_db!JG250/Prices!$B$27,0)</f>
        <v>655</v>
      </c>
      <c r="BX250" s="136">
        <f t="shared" si="344"/>
        <v>655</v>
      </c>
      <c r="BY250" s="135">
        <f>ROUND(cabinets_db!JI250/Prices!$B$27,0)</f>
        <v>655</v>
      </c>
      <c r="BZ250" s="136">
        <f t="shared" si="345"/>
        <v>655</v>
      </c>
      <c r="CA250" s="135">
        <f>ROUND(cabinets_db!JK250/Prices!$B$27,0)</f>
        <v>655</v>
      </c>
      <c r="CB250" s="136">
        <f t="shared" si="346"/>
        <v>655</v>
      </c>
      <c r="CC250" s="135">
        <f>ROUND(cabinets_db!JM250/Prices!$B$27,0)</f>
        <v>655</v>
      </c>
      <c r="CD250" s="136">
        <f t="shared" si="347"/>
        <v>655</v>
      </c>
      <c r="CE250" s="135">
        <f>ROUND(cabinets_db!JO250/Prices!$B$27,0)</f>
        <v>655</v>
      </c>
      <c r="CF250" s="136">
        <f t="shared" si="348"/>
        <v>655</v>
      </c>
      <c r="CG250" s="135">
        <f>ROUND(cabinets_db!JQ250/Prices!$B$27,0)</f>
        <v>655</v>
      </c>
      <c r="CH250" s="136">
        <f t="shared" si="349"/>
        <v>655</v>
      </c>
      <c r="CI250" s="135">
        <f>ROUND(cabinets_db!JS250/Prices!$B$27,0)</f>
        <v>655</v>
      </c>
      <c r="CJ250" s="136">
        <f t="shared" si="350"/>
        <v>655</v>
      </c>
      <c r="CK250" s="137"/>
      <c r="CL250" s="137"/>
      <c r="CM250" s="137"/>
      <c r="CN250" s="137"/>
      <c r="CO250" s="137"/>
      <c r="CP250" s="136">
        <f>ROUND(cabinets_db!LW250/Prices!$B$27,0)</f>
        <v>628</v>
      </c>
      <c r="CQ250" s="136">
        <f t="shared" si="416"/>
        <v>628</v>
      </c>
      <c r="CR250" s="136">
        <f>ROUND(cabinets_db!LY250/Prices!$B$27,0)</f>
        <v>628</v>
      </c>
      <c r="CS250" s="136">
        <f t="shared" si="351"/>
        <v>628</v>
      </c>
      <c r="CT250" s="136">
        <f>ROUND(cabinets_db!MA250/Prices!$B$27,0)</f>
        <v>628</v>
      </c>
      <c r="CU250" s="136">
        <f t="shared" si="352"/>
        <v>628</v>
      </c>
      <c r="CV250" s="136">
        <f>ROUND(cabinets_db!MC250/Prices!$B$27,0)</f>
        <v>628</v>
      </c>
      <c r="CW250" s="136">
        <f t="shared" si="353"/>
        <v>628</v>
      </c>
      <c r="CX250" s="136">
        <f>ROUND(cabinets_db!ME250/Prices!$B$27,0)</f>
        <v>628</v>
      </c>
      <c r="CY250" s="136">
        <f t="shared" si="354"/>
        <v>628</v>
      </c>
      <c r="CZ250" s="136">
        <f>ROUND(cabinets_db!MG250/Prices!$B$27,0)</f>
        <v>628</v>
      </c>
      <c r="DA250" s="136">
        <f t="shared" si="355"/>
        <v>628</v>
      </c>
      <c r="DB250" s="136">
        <f>ROUND(cabinets_db!MI250/Prices!$B$27,0)</f>
        <v>628</v>
      </c>
      <c r="DC250" s="136">
        <f t="shared" si="356"/>
        <v>628</v>
      </c>
      <c r="DD250" s="136">
        <f>ROUND(cabinets_db!MK250/Prices!$B$27,0)</f>
        <v>628</v>
      </c>
      <c r="DE250" s="138">
        <f t="shared" si="357"/>
        <v>628</v>
      </c>
      <c r="DK250" s="136">
        <f t="shared" si="358"/>
        <v>628</v>
      </c>
      <c r="DL250" s="136">
        <f t="shared" si="359"/>
        <v>628</v>
      </c>
      <c r="DM250" s="136">
        <f t="shared" si="360"/>
        <v>628</v>
      </c>
      <c r="DN250" s="136">
        <f t="shared" si="361"/>
        <v>628</v>
      </c>
      <c r="DO250" s="136">
        <f t="shared" si="362"/>
        <v>628</v>
      </c>
      <c r="DP250" s="136">
        <f t="shared" si="363"/>
        <v>628</v>
      </c>
      <c r="DQ250" s="136">
        <f t="shared" si="364"/>
        <v>628</v>
      </c>
      <c r="DR250" s="136">
        <f t="shared" si="365"/>
        <v>628</v>
      </c>
      <c r="DS250" s="136">
        <f t="shared" si="366"/>
        <v>628</v>
      </c>
      <c r="DT250" s="136">
        <f t="shared" si="367"/>
        <v>628</v>
      </c>
      <c r="DU250" s="136">
        <f t="shared" si="368"/>
        <v>628</v>
      </c>
      <c r="DV250" s="136">
        <f t="shared" si="369"/>
        <v>628</v>
      </c>
      <c r="DW250" s="136">
        <f t="shared" si="370"/>
        <v>628</v>
      </c>
      <c r="DX250" s="136">
        <f t="shared" si="371"/>
        <v>628</v>
      </c>
      <c r="DY250" s="136">
        <f t="shared" si="372"/>
        <v>628</v>
      </c>
      <c r="DZ250" s="138">
        <f t="shared" si="373"/>
        <v>628</v>
      </c>
      <c r="EP250" s="73"/>
      <c r="EQ250" s="128"/>
      <c r="ER250" s="129">
        <v>17</v>
      </c>
      <c r="ES250" s="95">
        <v>24</v>
      </c>
      <c r="ET250" s="73">
        <f t="shared" si="374"/>
        <v>2</v>
      </c>
      <c r="EU250" s="130"/>
      <c r="EV250" s="55"/>
      <c r="EW250" s="75">
        <v>4</v>
      </c>
      <c r="EX250" s="76">
        <v>178</v>
      </c>
      <c r="EY250" s="75">
        <v>17</v>
      </c>
      <c r="EZ250" s="77">
        <f>(EY250*1.2)*(Prices!$B$5/32)</f>
        <v>25.5</v>
      </c>
      <c r="FA250" s="82">
        <f>(EY250*1.3)*(Prices!$B$4/32)</f>
        <v>55.25</v>
      </c>
      <c r="FB250" s="82">
        <f>(EV250*Prices!$B$2)+(EW250*Prices!$B$3)</f>
        <v>16.2</v>
      </c>
      <c r="FC250" s="79">
        <f>EU250*Prices!$B$9</f>
        <v>0</v>
      </c>
      <c r="FD250" s="80">
        <f t="shared" si="375"/>
        <v>274.95</v>
      </c>
      <c r="FE250" s="80">
        <f>EU250*Prices!$B$10</f>
        <v>0</v>
      </c>
      <c r="FF250" s="80">
        <f t="shared" si="376"/>
        <v>274.95</v>
      </c>
      <c r="FG250" s="80">
        <f>EU250*Prices!$B$11</f>
        <v>0</v>
      </c>
      <c r="FH250" s="80">
        <f t="shared" si="377"/>
        <v>274.95</v>
      </c>
      <c r="FI250" s="80">
        <f>EU250*Prices!$B$12</f>
        <v>0</v>
      </c>
      <c r="FJ250" s="80">
        <f t="shared" si="378"/>
        <v>274.95</v>
      </c>
      <c r="FK250" s="80">
        <f>EU250*Prices!$B$13</f>
        <v>0</v>
      </c>
      <c r="FL250" s="80">
        <f t="shared" si="379"/>
        <v>274.95</v>
      </c>
      <c r="FM250" s="80">
        <f>EU250*Prices!$B$14</f>
        <v>0</v>
      </c>
      <c r="FN250" s="80">
        <f t="shared" si="380"/>
        <v>274.95</v>
      </c>
      <c r="FO250" s="80">
        <f>EU250*Prices!$B$15</f>
        <v>0</v>
      </c>
      <c r="FP250" s="80">
        <f t="shared" si="381"/>
        <v>274.95</v>
      </c>
      <c r="FQ250" s="80">
        <f>EU250*Prices!$B$16</f>
        <v>0</v>
      </c>
      <c r="FR250" s="80">
        <f t="shared" si="382"/>
        <v>274.95</v>
      </c>
      <c r="FS250" s="80">
        <f>EU250*Prices!$B$17</f>
        <v>0</v>
      </c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/>
      <c r="GJ250"/>
      <c r="GK250"/>
      <c r="GL250"/>
      <c r="GM250"/>
      <c r="GN250"/>
      <c r="GO250"/>
      <c r="GP250" s="73"/>
      <c r="GQ250" s="128"/>
      <c r="GR250" s="129">
        <v>17</v>
      </c>
      <c r="GS250" s="95">
        <v>24</v>
      </c>
      <c r="GT250" s="73">
        <f t="shared" si="383"/>
        <v>2</v>
      </c>
      <c r="GU250" s="130"/>
      <c r="GW250" s="75">
        <v>4</v>
      </c>
      <c r="GX250" s="76">
        <v>178</v>
      </c>
      <c r="GY250" s="75">
        <v>17</v>
      </c>
      <c r="GZ250" s="77">
        <f>(GY250*1.2)*(Prices!$B$5/32)</f>
        <v>25.5</v>
      </c>
      <c r="HA250" s="82">
        <f>(GY250*1.3)*(Prices!$C$4/32)</f>
        <v>44.2</v>
      </c>
      <c r="HB250" s="82">
        <f>(GV250*Prices!$B$2)+(GW250*Prices!$B$3)</f>
        <v>16.2</v>
      </c>
      <c r="HC250" s="79">
        <f>GU250*Prices!$B$9</f>
        <v>0</v>
      </c>
      <c r="HD250" s="80">
        <f t="shared" si="384"/>
        <v>263.89999999999998</v>
      </c>
      <c r="HE250" s="80">
        <f>GU250*Prices!$B$10</f>
        <v>0</v>
      </c>
      <c r="HF250" s="80">
        <f t="shared" si="385"/>
        <v>263.89999999999998</v>
      </c>
      <c r="HG250" s="80">
        <f>GU250*Prices!$B$11</f>
        <v>0</v>
      </c>
      <c r="HH250" s="80">
        <f t="shared" si="386"/>
        <v>263.89999999999998</v>
      </c>
      <c r="HI250" s="80">
        <f>GU250*Prices!$B$12</f>
        <v>0</v>
      </c>
      <c r="HJ250" s="80">
        <f t="shared" si="387"/>
        <v>263.89999999999998</v>
      </c>
      <c r="HK250" s="80">
        <f>GU250*Prices!$B$13</f>
        <v>0</v>
      </c>
      <c r="HL250" s="80">
        <f t="shared" si="388"/>
        <v>263.89999999999998</v>
      </c>
      <c r="HM250" s="80">
        <f>GU250*Prices!$B$14</f>
        <v>0</v>
      </c>
      <c r="HN250" s="80">
        <f t="shared" si="389"/>
        <v>263.89999999999998</v>
      </c>
      <c r="HO250" s="80">
        <f>GU250*Prices!$B$15</f>
        <v>0</v>
      </c>
      <c r="HP250" s="80">
        <f t="shared" si="390"/>
        <v>263.89999999999998</v>
      </c>
      <c r="HQ250" s="80">
        <f>GU250*Prices!$B$16</f>
        <v>0</v>
      </c>
      <c r="HR250" s="80">
        <f t="shared" si="391"/>
        <v>263.89999999999998</v>
      </c>
      <c r="HS250" s="80">
        <f>GU250*Prices!$B$17</f>
        <v>0</v>
      </c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/>
      <c r="IJ250"/>
      <c r="IK250"/>
      <c r="IL250"/>
      <c r="IM250"/>
      <c r="IN250"/>
      <c r="IO250"/>
      <c r="IP250"/>
      <c r="IQ250" s="73"/>
      <c r="IR250" s="128"/>
      <c r="IS250" s="129">
        <v>17</v>
      </c>
      <c r="IT250" s="95">
        <v>24</v>
      </c>
      <c r="IU250" s="73">
        <f t="shared" si="392"/>
        <v>2</v>
      </c>
      <c r="IV250" s="130"/>
      <c r="IX250" s="75">
        <v>4</v>
      </c>
      <c r="IY250" s="76">
        <v>178</v>
      </c>
      <c r="IZ250" s="75">
        <v>17</v>
      </c>
      <c r="JA250" s="77">
        <f>(IZ250*1.2)*(Prices!$B$5/32)</f>
        <v>25.5</v>
      </c>
      <c r="JB250" s="82">
        <f>(IZ250*1.3)*(Prices!$B$4/32)</f>
        <v>55.25</v>
      </c>
      <c r="JC250" s="82">
        <f>(IW250*Prices!$B$2)+(IX250*Prices!$B$3)</f>
        <v>16.2</v>
      </c>
      <c r="JD250" s="79">
        <f>IV250*Prices!$B$9</f>
        <v>0</v>
      </c>
      <c r="JE250" s="80">
        <f t="shared" si="393"/>
        <v>274.95</v>
      </c>
      <c r="JF250" s="80">
        <f>IV250*Prices!$B$10</f>
        <v>0</v>
      </c>
      <c r="JG250" s="80">
        <f t="shared" si="394"/>
        <v>274.95</v>
      </c>
      <c r="JH250" s="80">
        <f>IV250*Prices!$B$11</f>
        <v>0</v>
      </c>
      <c r="JI250" s="80">
        <f t="shared" si="395"/>
        <v>274.95</v>
      </c>
      <c r="JJ250" s="80">
        <f>IV250*Prices!$B$12</f>
        <v>0</v>
      </c>
      <c r="JK250" s="80">
        <f t="shared" si="396"/>
        <v>274.95</v>
      </c>
      <c r="JL250" s="80">
        <f>IV250*Prices!$B$13</f>
        <v>0</v>
      </c>
      <c r="JM250" s="80">
        <f t="shared" si="397"/>
        <v>274.95</v>
      </c>
      <c r="JN250" s="80">
        <f>IV250*Prices!$B$14</f>
        <v>0</v>
      </c>
      <c r="JO250" s="80">
        <f t="shared" si="398"/>
        <v>274.95</v>
      </c>
      <c r="JP250" s="80">
        <f>IV250*Prices!$B$15</f>
        <v>0</v>
      </c>
      <c r="JQ250" s="80">
        <f t="shared" si="399"/>
        <v>274.95</v>
      </c>
      <c r="JR250" s="80">
        <f>IV250*Prices!$B$16</f>
        <v>0</v>
      </c>
      <c r="JS250" s="80">
        <f t="shared" si="400"/>
        <v>274.95</v>
      </c>
      <c r="JT250" s="80">
        <f>IV250*Prices!$B$17</f>
        <v>0</v>
      </c>
      <c r="JU250" s="80"/>
      <c r="JV250" s="80"/>
      <c r="JW250" s="80"/>
      <c r="JX250" s="80"/>
      <c r="JY250" s="80"/>
      <c r="JZ250" s="80"/>
      <c r="KA250" s="80"/>
      <c r="KB250" s="80"/>
      <c r="KC250" s="80"/>
      <c r="KD250" s="80"/>
      <c r="KE250" s="80"/>
      <c r="KF250" s="80"/>
      <c r="KG250" s="8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 s="197">
        <v>0</v>
      </c>
      <c r="LB250" s="200">
        <v>0</v>
      </c>
      <c r="LC250" s="82">
        <f>(44+(cabinets_db!IR250*2-2))*0.58</f>
        <v>24.36</v>
      </c>
      <c r="LD250" s="82">
        <f>(44+(cabinets_db!IR250*2-2))*0.77</f>
        <v>32.340000000000003</v>
      </c>
      <c r="LE250" s="82">
        <f>3*(cabinets_db!IR250*22/144)</f>
        <v>0</v>
      </c>
      <c r="LF250" s="82">
        <f t="shared" si="401"/>
        <v>24.36</v>
      </c>
      <c r="LG250" s="80">
        <f t="shared" si="402"/>
        <v>32.340000000000003</v>
      </c>
      <c r="LH250" s="234">
        <f t="shared" si="403"/>
        <v>0</v>
      </c>
      <c r="LI250" s="73"/>
      <c r="LJ250" s="128"/>
      <c r="LK250" s="129">
        <v>17</v>
      </c>
      <c r="LL250" s="95">
        <v>24</v>
      </c>
      <c r="LM250" s="73">
        <f t="shared" si="404"/>
        <v>2</v>
      </c>
      <c r="LN250" s="130"/>
      <c r="LP250" s="75">
        <v>4</v>
      </c>
      <c r="LQ250" s="76">
        <v>178</v>
      </c>
      <c r="LR250" s="75">
        <v>17</v>
      </c>
      <c r="LS250" s="77">
        <f>(LR250*1.2)*(Prices!$B$5/32)</f>
        <v>25.5</v>
      </c>
      <c r="LT250" s="82">
        <f>(LR250*1.3)*(Prices!$C$4/32)</f>
        <v>44.2</v>
      </c>
      <c r="LU250" s="82">
        <f>(LO250*Prices!$B$2)+(LP250*Prices!$B$3)</f>
        <v>16.2</v>
      </c>
      <c r="LV250" s="79">
        <f>LN250*Prices!$B$9</f>
        <v>0</v>
      </c>
      <c r="LW250" s="80">
        <f t="shared" si="405"/>
        <v>263.89999999999998</v>
      </c>
      <c r="LX250" s="80">
        <f>LN250*Prices!$B$10</f>
        <v>0</v>
      </c>
      <c r="LY250" s="80">
        <f t="shared" si="406"/>
        <v>263.89999999999998</v>
      </c>
      <c r="LZ250" s="80">
        <f>LN250*Prices!$B$11</f>
        <v>0</v>
      </c>
      <c r="MA250" s="80">
        <f t="shared" si="407"/>
        <v>263.89999999999998</v>
      </c>
      <c r="MB250" s="80">
        <f>LN250*Prices!$B$12</f>
        <v>0</v>
      </c>
      <c r="MC250" s="80">
        <f t="shared" si="408"/>
        <v>263.89999999999998</v>
      </c>
      <c r="MD250" s="80">
        <f>LN250*Prices!$B$13</f>
        <v>0</v>
      </c>
      <c r="ME250" s="80">
        <f t="shared" si="409"/>
        <v>263.89999999999998</v>
      </c>
      <c r="MF250" s="80">
        <f>LN250*Prices!$B$14</f>
        <v>0</v>
      </c>
      <c r="MG250" s="80">
        <f t="shared" si="410"/>
        <v>263.89999999999998</v>
      </c>
      <c r="MH250" s="80">
        <f>LN250*Prices!$B$15</f>
        <v>0</v>
      </c>
      <c r="MI250" s="80">
        <f t="shared" si="411"/>
        <v>263.89999999999998</v>
      </c>
      <c r="MJ250" s="80">
        <f>LN250*Prices!$B$16</f>
        <v>0</v>
      </c>
      <c r="MK250" s="80">
        <f t="shared" si="412"/>
        <v>263.89999999999998</v>
      </c>
      <c r="ML250" s="80">
        <f>LN250*Prices!$B$17</f>
        <v>0</v>
      </c>
      <c r="MM250" s="80"/>
      <c r="MN250" s="80"/>
      <c r="MO250" s="80"/>
      <c r="MP250" s="80"/>
      <c r="MQ250" s="80"/>
      <c r="MR250" s="80"/>
      <c r="MS250" s="80"/>
      <c r="MT250" s="80"/>
      <c r="MU250" s="80"/>
      <c r="MV250" s="80"/>
      <c r="MW250" s="80"/>
      <c r="MX250" s="80"/>
      <c r="MY250" s="80"/>
      <c r="MZ250" s="80"/>
      <c r="NA250" s="8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</row>
    <row r="251" spans="1:449" ht="18" customHeight="1" x14ac:dyDescent="0.25">
      <c r="A251" s="141" t="s">
        <v>363</v>
      </c>
      <c r="B251" s="132" t="s">
        <v>268</v>
      </c>
      <c r="C251" s="133" t="str">
        <f t="shared" si="413"/>
        <v>Wall &amp; Tall Cab: 2 Metal Doors 41"H (Doors 42 1/2") (25" to 27")</v>
      </c>
      <c r="D251" s="70" t="s">
        <v>362</v>
      </c>
      <c r="E251" s="136" t="s">
        <v>107</v>
      </c>
      <c r="F251" s="329" t="s">
        <v>363</v>
      </c>
      <c r="G251" s="320">
        <f>ROUND(cabinets_db!FD251/Prices!$B$27,0)</f>
        <v>672</v>
      </c>
      <c r="H251" s="136">
        <f t="shared" si="414"/>
        <v>672</v>
      </c>
      <c r="I251" s="135">
        <f>ROUND(cabinets_db!FF251/Prices!$B$27,0)</f>
        <v>672</v>
      </c>
      <c r="J251" s="136">
        <f t="shared" si="313"/>
        <v>672</v>
      </c>
      <c r="K251" s="135">
        <f>ROUND(cabinets_db!FH251/Prices!$B$27,0)</f>
        <v>672</v>
      </c>
      <c r="L251" s="136">
        <f t="shared" si="314"/>
        <v>672</v>
      </c>
      <c r="M251" s="135">
        <f>ROUND(cabinets_db!FJ251/Prices!$B$27,0)</f>
        <v>672</v>
      </c>
      <c r="N251" s="136">
        <f t="shared" si="315"/>
        <v>672</v>
      </c>
      <c r="O251" s="135">
        <f>ROUND(cabinets_db!FL251/Prices!$B$27,0)</f>
        <v>672</v>
      </c>
      <c r="P251" s="136">
        <f t="shared" si="316"/>
        <v>672</v>
      </c>
      <c r="Q251" s="135">
        <f>ROUND(cabinets_db!FN251/Prices!$B$27,0)</f>
        <v>672</v>
      </c>
      <c r="R251" s="136">
        <f t="shared" si="317"/>
        <v>672</v>
      </c>
      <c r="S251" s="135">
        <f>ROUND(cabinets_db!FP251/Prices!$B$27,0)</f>
        <v>672</v>
      </c>
      <c r="T251" s="136">
        <f t="shared" si="318"/>
        <v>672</v>
      </c>
      <c r="U251" s="135">
        <f>ROUND(cabinets_db!FR251/Prices!$B$27,0)</f>
        <v>672</v>
      </c>
      <c r="V251" s="136">
        <f t="shared" si="319"/>
        <v>672</v>
      </c>
      <c r="W251" s="137"/>
      <c r="X251" s="137"/>
      <c r="Y251" s="137"/>
      <c r="Z251" s="137"/>
      <c r="AA251" s="137"/>
      <c r="AB251" s="136">
        <f>ROUND(cabinets_db!HD251/Prices!$B$27,0)</f>
        <v>643</v>
      </c>
      <c r="AC251" s="136">
        <f t="shared" si="320"/>
        <v>643</v>
      </c>
      <c r="AD251" s="136">
        <f>ROUND(cabinets_db!HF251/Prices!$B$27,0)</f>
        <v>643</v>
      </c>
      <c r="AE251" s="136">
        <f t="shared" si="321"/>
        <v>643</v>
      </c>
      <c r="AF251" s="136">
        <f>ROUND(cabinets_db!HH251/Prices!$B$27,0)</f>
        <v>643</v>
      </c>
      <c r="AG251" s="136">
        <f t="shared" si="322"/>
        <v>643</v>
      </c>
      <c r="AH251" s="136">
        <f>ROUND(cabinets_db!HJ251/Prices!$B$27,0)</f>
        <v>643</v>
      </c>
      <c r="AI251" s="136">
        <f t="shared" si="323"/>
        <v>643</v>
      </c>
      <c r="AJ251" s="136">
        <f>ROUND(cabinets_db!HL251/Prices!$B$27,0)</f>
        <v>643</v>
      </c>
      <c r="AK251" s="136">
        <f t="shared" si="324"/>
        <v>643</v>
      </c>
      <c r="AL251" s="136">
        <f>ROUND(cabinets_db!HN251/Prices!$B$27,0)</f>
        <v>643</v>
      </c>
      <c r="AM251" s="136">
        <f t="shared" si="325"/>
        <v>643</v>
      </c>
      <c r="AN251" s="136">
        <f>ROUND(cabinets_db!HP251/Prices!$B$27,0)</f>
        <v>643</v>
      </c>
      <c r="AO251" s="136">
        <f t="shared" si="326"/>
        <v>643</v>
      </c>
      <c r="AP251" s="136">
        <f>ROUND(cabinets_db!HR251/Prices!$B$27,0)</f>
        <v>643</v>
      </c>
      <c r="AQ251" s="138">
        <f t="shared" si="327"/>
        <v>643</v>
      </c>
      <c r="AW251" s="136">
        <f t="shared" si="328"/>
        <v>643</v>
      </c>
      <c r="AX251" s="136">
        <f t="shared" si="329"/>
        <v>643</v>
      </c>
      <c r="AY251" s="136">
        <f t="shared" si="330"/>
        <v>643</v>
      </c>
      <c r="AZ251" s="136">
        <f t="shared" si="331"/>
        <v>643</v>
      </c>
      <c r="BA251" s="136">
        <f t="shared" si="332"/>
        <v>643</v>
      </c>
      <c r="BB251" s="136">
        <f t="shared" si="333"/>
        <v>643</v>
      </c>
      <c r="BC251" s="136">
        <f t="shared" si="334"/>
        <v>643</v>
      </c>
      <c r="BD251" s="136">
        <f t="shared" si="335"/>
        <v>643</v>
      </c>
      <c r="BE251" s="136">
        <f t="shared" si="336"/>
        <v>643</v>
      </c>
      <c r="BF251" s="136">
        <f t="shared" si="337"/>
        <v>643</v>
      </c>
      <c r="BG251" s="136">
        <f t="shared" si="338"/>
        <v>643</v>
      </c>
      <c r="BH251" s="136">
        <f t="shared" si="339"/>
        <v>643</v>
      </c>
      <c r="BI251" s="136">
        <f t="shared" si="340"/>
        <v>643</v>
      </c>
      <c r="BJ251" s="136">
        <f t="shared" si="341"/>
        <v>643</v>
      </c>
      <c r="BK251" s="136">
        <f t="shared" si="342"/>
        <v>643</v>
      </c>
      <c r="BL251" s="138">
        <f t="shared" si="343"/>
        <v>643</v>
      </c>
      <c r="BU251" s="135">
        <f>ROUND(cabinets_db!JE251/Prices!$B$27,0)</f>
        <v>672</v>
      </c>
      <c r="BV251" s="136">
        <f t="shared" si="415"/>
        <v>672</v>
      </c>
      <c r="BW251" s="135">
        <f>ROUND(cabinets_db!JG251/Prices!$B$27,0)</f>
        <v>672</v>
      </c>
      <c r="BX251" s="136">
        <f t="shared" si="344"/>
        <v>672</v>
      </c>
      <c r="BY251" s="135">
        <f>ROUND(cabinets_db!JI251/Prices!$B$27,0)</f>
        <v>672</v>
      </c>
      <c r="BZ251" s="136">
        <f t="shared" si="345"/>
        <v>672</v>
      </c>
      <c r="CA251" s="135">
        <f>ROUND(cabinets_db!JK251/Prices!$B$27,0)</f>
        <v>672</v>
      </c>
      <c r="CB251" s="136">
        <f t="shared" si="346"/>
        <v>672</v>
      </c>
      <c r="CC251" s="135">
        <f>ROUND(cabinets_db!JM251/Prices!$B$27,0)</f>
        <v>672</v>
      </c>
      <c r="CD251" s="136">
        <f t="shared" si="347"/>
        <v>672</v>
      </c>
      <c r="CE251" s="135">
        <f>ROUND(cabinets_db!JO251/Prices!$B$27,0)</f>
        <v>672</v>
      </c>
      <c r="CF251" s="136">
        <f t="shared" si="348"/>
        <v>672</v>
      </c>
      <c r="CG251" s="135">
        <f>ROUND(cabinets_db!JQ251/Prices!$B$27,0)</f>
        <v>672</v>
      </c>
      <c r="CH251" s="136">
        <f t="shared" si="349"/>
        <v>672</v>
      </c>
      <c r="CI251" s="135">
        <f>ROUND(cabinets_db!JS251/Prices!$B$27,0)</f>
        <v>672</v>
      </c>
      <c r="CJ251" s="136">
        <f t="shared" si="350"/>
        <v>672</v>
      </c>
      <c r="CK251" s="137"/>
      <c r="CL251" s="137"/>
      <c r="CM251" s="137"/>
      <c r="CN251" s="137"/>
      <c r="CO251" s="137"/>
      <c r="CP251" s="136">
        <f>ROUND(cabinets_db!LW251/Prices!$B$27,0)</f>
        <v>643</v>
      </c>
      <c r="CQ251" s="136">
        <f t="shared" si="416"/>
        <v>643</v>
      </c>
      <c r="CR251" s="136">
        <f>ROUND(cabinets_db!LY251/Prices!$B$27,0)</f>
        <v>643</v>
      </c>
      <c r="CS251" s="136">
        <f t="shared" si="351"/>
        <v>643</v>
      </c>
      <c r="CT251" s="136">
        <f>ROUND(cabinets_db!MA251/Prices!$B$27,0)</f>
        <v>643</v>
      </c>
      <c r="CU251" s="136">
        <f t="shared" si="352"/>
        <v>643</v>
      </c>
      <c r="CV251" s="136">
        <f>ROUND(cabinets_db!MC251/Prices!$B$27,0)</f>
        <v>643</v>
      </c>
      <c r="CW251" s="136">
        <f t="shared" si="353"/>
        <v>643</v>
      </c>
      <c r="CX251" s="136">
        <f>ROUND(cabinets_db!ME251/Prices!$B$27,0)</f>
        <v>643</v>
      </c>
      <c r="CY251" s="136">
        <f t="shared" si="354"/>
        <v>643</v>
      </c>
      <c r="CZ251" s="136">
        <f>ROUND(cabinets_db!MG251/Prices!$B$27,0)</f>
        <v>643</v>
      </c>
      <c r="DA251" s="136">
        <f t="shared" si="355"/>
        <v>643</v>
      </c>
      <c r="DB251" s="136">
        <f>ROUND(cabinets_db!MI251/Prices!$B$27,0)</f>
        <v>643</v>
      </c>
      <c r="DC251" s="136">
        <f t="shared" si="356"/>
        <v>643</v>
      </c>
      <c r="DD251" s="136">
        <f>ROUND(cabinets_db!MK251/Prices!$B$27,0)</f>
        <v>643</v>
      </c>
      <c r="DE251" s="138">
        <f t="shared" si="357"/>
        <v>643</v>
      </c>
      <c r="DK251" s="136">
        <f t="shared" si="358"/>
        <v>643</v>
      </c>
      <c r="DL251" s="136">
        <f t="shared" si="359"/>
        <v>643</v>
      </c>
      <c r="DM251" s="136">
        <f t="shared" si="360"/>
        <v>643</v>
      </c>
      <c r="DN251" s="136">
        <f t="shared" si="361"/>
        <v>643</v>
      </c>
      <c r="DO251" s="136">
        <f t="shared" si="362"/>
        <v>643</v>
      </c>
      <c r="DP251" s="136">
        <f t="shared" si="363"/>
        <v>643</v>
      </c>
      <c r="DQ251" s="136">
        <f t="shared" si="364"/>
        <v>643</v>
      </c>
      <c r="DR251" s="136">
        <f t="shared" si="365"/>
        <v>643</v>
      </c>
      <c r="DS251" s="136">
        <f t="shared" si="366"/>
        <v>643</v>
      </c>
      <c r="DT251" s="136">
        <f t="shared" si="367"/>
        <v>643</v>
      </c>
      <c r="DU251" s="136">
        <f t="shared" si="368"/>
        <v>643</v>
      </c>
      <c r="DV251" s="136">
        <f t="shared" si="369"/>
        <v>643</v>
      </c>
      <c r="DW251" s="136">
        <f t="shared" si="370"/>
        <v>643</v>
      </c>
      <c r="DX251" s="136">
        <f t="shared" si="371"/>
        <v>643</v>
      </c>
      <c r="DY251" s="136">
        <f t="shared" si="372"/>
        <v>643</v>
      </c>
      <c r="DZ251" s="138">
        <f t="shared" si="373"/>
        <v>643</v>
      </c>
      <c r="EP251" s="73"/>
      <c r="EQ251" s="128"/>
      <c r="ER251" s="129">
        <v>18.5</v>
      </c>
      <c r="ES251" s="95">
        <v>27</v>
      </c>
      <c r="ET251" s="73">
        <f t="shared" si="374"/>
        <v>2.25</v>
      </c>
      <c r="EU251" s="130"/>
      <c r="EV251" s="55"/>
      <c r="EW251" s="75">
        <v>4</v>
      </c>
      <c r="EX251" s="76">
        <v>178</v>
      </c>
      <c r="EY251" s="75">
        <v>18.5</v>
      </c>
      <c r="EZ251" s="77">
        <f>(EY251*1.2)*(Prices!$B$5/32)</f>
        <v>27.75</v>
      </c>
      <c r="FA251" s="82">
        <f>(EY251*1.3)*(Prices!$B$4/32)</f>
        <v>60.125</v>
      </c>
      <c r="FB251" s="82">
        <f>(EV251*Prices!$B$2)+(EW251*Prices!$B$3)</f>
        <v>16.2</v>
      </c>
      <c r="FC251" s="79">
        <f>EU251*Prices!$B$9</f>
        <v>0</v>
      </c>
      <c r="FD251" s="80">
        <f t="shared" si="375"/>
        <v>282.07499999999999</v>
      </c>
      <c r="FE251" s="80">
        <f>EU251*Prices!$B$10</f>
        <v>0</v>
      </c>
      <c r="FF251" s="80">
        <f t="shared" si="376"/>
        <v>282.07499999999999</v>
      </c>
      <c r="FG251" s="80">
        <f>EU251*Prices!$B$11</f>
        <v>0</v>
      </c>
      <c r="FH251" s="80">
        <f t="shared" si="377"/>
        <v>282.07499999999999</v>
      </c>
      <c r="FI251" s="80">
        <f>EU251*Prices!$B$12</f>
        <v>0</v>
      </c>
      <c r="FJ251" s="80">
        <f t="shared" si="378"/>
        <v>282.07499999999999</v>
      </c>
      <c r="FK251" s="80">
        <f>EU251*Prices!$B$13</f>
        <v>0</v>
      </c>
      <c r="FL251" s="80">
        <f t="shared" si="379"/>
        <v>282.07499999999999</v>
      </c>
      <c r="FM251" s="80">
        <f>EU251*Prices!$B$14</f>
        <v>0</v>
      </c>
      <c r="FN251" s="80">
        <f t="shared" si="380"/>
        <v>282.07499999999999</v>
      </c>
      <c r="FO251" s="80">
        <f>EU251*Prices!$B$15</f>
        <v>0</v>
      </c>
      <c r="FP251" s="80">
        <f t="shared" si="381"/>
        <v>282.07499999999999</v>
      </c>
      <c r="FQ251" s="80">
        <f>EU251*Prices!$B$16</f>
        <v>0</v>
      </c>
      <c r="FR251" s="80">
        <f t="shared" si="382"/>
        <v>282.07499999999999</v>
      </c>
      <c r="FS251" s="80">
        <f>EU251*Prices!$B$17</f>
        <v>0</v>
      </c>
      <c r="FT251" s="80"/>
      <c r="FU251" s="80"/>
      <c r="FV251" s="80"/>
      <c r="FW251" s="80"/>
      <c r="FX251" s="80"/>
      <c r="FY251" s="80"/>
      <c r="FZ251" s="80"/>
      <c r="GA251" s="80"/>
      <c r="GB251" s="80"/>
      <c r="GC251" s="80"/>
      <c r="GD251" s="80"/>
      <c r="GE251" s="80"/>
      <c r="GF251" s="80"/>
      <c r="GG251" s="80"/>
      <c r="GH251" s="80"/>
      <c r="GI251"/>
      <c r="GJ251"/>
      <c r="GK251"/>
      <c r="GL251"/>
      <c r="GM251"/>
      <c r="GN251"/>
      <c r="GO251"/>
      <c r="GP251" s="73"/>
      <c r="GQ251" s="128"/>
      <c r="GR251" s="129">
        <v>18.5</v>
      </c>
      <c r="GS251" s="95">
        <v>27</v>
      </c>
      <c r="GT251" s="73">
        <f t="shared" si="383"/>
        <v>2.25</v>
      </c>
      <c r="GU251" s="130"/>
      <c r="GW251" s="75">
        <v>4</v>
      </c>
      <c r="GX251" s="76">
        <v>178</v>
      </c>
      <c r="GY251" s="75">
        <v>18.5</v>
      </c>
      <c r="GZ251" s="77">
        <f>(GY251*1.2)*(Prices!$B$5/32)</f>
        <v>27.75</v>
      </c>
      <c r="HA251" s="82">
        <f>(GY251*1.3)*(Prices!$C$4/32)</f>
        <v>48.1</v>
      </c>
      <c r="HB251" s="82">
        <f>(GV251*Prices!$B$2)+(GW251*Prices!$B$3)</f>
        <v>16.2</v>
      </c>
      <c r="HC251" s="79">
        <f>GU251*Prices!$B$9</f>
        <v>0</v>
      </c>
      <c r="HD251" s="80">
        <f t="shared" si="384"/>
        <v>270.05</v>
      </c>
      <c r="HE251" s="80">
        <f>GU251*Prices!$B$10</f>
        <v>0</v>
      </c>
      <c r="HF251" s="80">
        <f t="shared" si="385"/>
        <v>270.05</v>
      </c>
      <c r="HG251" s="80">
        <f>GU251*Prices!$B$11</f>
        <v>0</v>
      </c>
      <c r="HH251" s="80">
        <f t="shared" si="386"/>
        <v>270.05</v>
      </c>
      <c r="HI251" s="80">
        <f>GU251*Prices!$B$12</f>
        <v>0</v>
      </c>
      <c r="HJ251" s="80">
        <f t="shared" si="387"/>
        <v>270.05</v>
      </c>
      <c r="HK251" s="80">
        <f>GU251*Prices!$B$13</f>
        <v>0</v>
      </c>
      <c r="HL251" s="80">
        <f t="shared" si="388"/>
        <v>270.05</v>
      </c>
      <c r="HM251" s="80">
        <f>GU251*Prices!$B$14</f>
        <v>0</v>
      </c>
      <c r="HN251" s="80">
        <f t="shared" si="389"/>
        <v>270.05</v>
      </c>
      <c r="HO251" s="80">
        <f>GU251*Prices!$B$15</f>
        <v>0</v>
      </c>
      <c r="HP251" s="80">
        <f t="shared" si="390"/>
        <v>270.05</v>
      </c>
      <c r="HQ251" s="80">
        <f>GU251*Prices!$B$16</f>
        <v>0</v>
      </c>
      <c r="HR251" s="80">
        <f t="shared" si="391"/>
        <v>270.05</v>
      </c>
      <c r="HS251" s="80">
        <f>GU251*Prices!$B$17</f>
        <v>0</v>
      </c>
      <c r="HT251" s="80"/>
      <c r="HU251" s="80"/>
      <c r="HV251" s="80"/>
      <c r="HW251" s="80"/>
      <c r="HX251" s="80"/>
      <c r="HY251" s="80"/>
      <c r="HZ251" s="80"/>
      <c r="IA251" s="80"/>
      <c r="IB251" s="80"/>
      <c r="IC251" s="80"/>
      <c r="ID251" s="80"/>
      <c r="IE251" s="80"/>
      <c r="IF251" s="80"/>
      <c r="IG251" s="80"/>
      <c r="IH251" s="80"/>
      <c r="II251"/>
      <c r="IJ251"/>
      <c r="IK251"/>
      <c r="IL251"/>
      <c r="IM251"/>
      <c r="IN251"/>
      <c r="IO251"/>
      <c r="IP251"/>
      <c r="IQ251" s="73"/>
      <c r="IR251" s="128"/>
      <c r="IS251" s="129">
        <v>18.5</v>
      </c>
      <c r="IT251" s="95">
        <v>27</v>
      </c>
      <c r="IU251" s="73">
        <f t="shared" si="392"/>
        <v>2.25</v>
      </c>
      <c r="IV251" s="130"/>
      <c r="IX251" s="75">
        <v>4</v>
      </c>
      <c r="IY251" s="76">
        <v>178</v>
      </c>
      <c r="IZ251" s="75">
        <v>18.5</v>
      </c>
      <c r="JA251" s="77">
        <f>(IZ251*1.2)*(Prices!$B$5/32)</f>
        <v>27.75</v>
      </c>
      <c r="JB251" s="82">
        <f>(IZ251*1.3)*(Prices!$B$4/32)</f>
        <v>60.125</v>
      </c>
      <c r="JC251" s="82">
        <f>(IW251*Prices!$B$2)+(IX251*Prices!$B$3)</f>
        <v>16.2</v>
      </c>
      <c r="JD251" s="79">
        <f>IV251*Prices!$B$9</f>
        <v>0</v>
      </c>
      <c r="JE251" s="80">
        <f t="shared" si="393"/>
        <v>282.07499999999999</v>
      </c>
      <c r="JF251" s="80">
        <f>IV251*Prices!$B$10</f>
        <v>0</v>
      </c>
      <c r="JG251" s="80">
        <f t="shared" si="394"/>
        <v>282.07499999999999</v>
      </c>
      <c r="JH251" s="80">
        <f>IV251*Prices!$B$11</f>
        <v>0</v>
      </c>
      <c r="JI251" s="80">
        <f t="shared" si="395"/>
        <v>282.07499999999999</v>
      </c>
      <c r="JJ251" s="80">
        <f>IV251*Prices!$B$12</f>
        <v>0</v>
      </c>
      <c r="JK251" s="80">
        <f t="shared" si="396"/>
        <v>282.07499999999999</v>
      </c>
      <c r="JL251" s="80">
        <f>IV251*Prices!$B$13</f>
        <v>0</v>
      </c>
      <c r="JM251" s="80">
        <f t="shared" si="397"/>
        <v>282.07499999999999</v>
      </c>
      <c r="JN251" s="80">
        <f>IV251*Prices!$B$14</f>
        <v>0</v>
      </c>
      <c r="JO251" s="80">
        <f t="shared" si="398"/>
        <v>282.07499999999999</v>
      </c>
      <c r="JP251" s="80">
        <f>IV251*Prices!$B$15</f>
        <v>0</v>
      </c>
      <c r="JQ251" s="80">
        <f t="shared" si="399"/>
        <v>282.07499999999999</v>
      </c>
      <c r="JR251" s="80">
        <f>IV251*Prices!$B$16</f>
        <v>0</v>
      </c>
      <c r="JS251" s="80">
        <f t="shared" si="400"/>
        <v>282.07499999999999</v>
      </c>
      <c r="JT251" s="80">
        <f>IV251*Prices!$B$17</f>
        <v>0</v>
      </c>
      <c r="JU251" s="80"/>
      <c r="JV251" s="80"/>
      <c r="JW251" s="80"/>
      <c r="JX251" s="80"/>
      <c r="JY251" s="80"/>
      <c r="JZ251" s="80"/>
      <c r="KA251" s="80"/>
      <c r="KB251" s="80"/>
      <c r="KC251" s="80"/>
      <c r="KD251" s="80"/>
      <c r="KE251" s="80"/>
      <c r="KF251" s="80"/>
      <c r="KG251" s="80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 s="197">
        <v>0</v>
      </c>
      <c r="LB251" s="200">
        <v>0</v>
      </c>
      <c r="LC251" s="82">
        <f>(44+(cabinets_db!IR251*2-2))*0.58</f>
        <v>24.36</v>
      </c>
      <c r="LD251" s="82">
        <f>(44+(cabinets_db!IR251*2-2))*0.77</f>
        <v>32.340000000000003</v>
      </c>
      <c r="LE251" s="82">
        <f>3*(cabinets_db!IR251*22/144)</f>
        <v>0</v>
      </c>
      <c r="LF251" s="82">
        <f t="shared" si="401"/>
        <v>24.36</v>
      </c>
      <c r="LG251" s="80">
        <f t="shared" si="402"/>
        <v>32.340000000000003</v>
      </c>
      <c r="LH251" s="234">
        <f t="shared" si="403"/>
        <v>0</v>
      </c>
      <c r="LI251" s="73"/>
      <c r="LJ251" s="128"/>
      <c r="LK251" s="129">
        <v>18.5</v>
      </c>
      <c r="LL251" s="95">
        <v>27</v>
      </c>
      <c r="LM251" s="73">
        <f t="shared" si="404"/>
        <v>2.25</v>
      </c>
      <c r="LN251" s="130"/>
      <c r="LP251" s="75">
        <v>4</v>
      </c>
      <c r="LQ251" s="76">
        <v>178</v>
      </c>
      <c r="LR251" s="75">
        <v>18.5</v>
      </c>
      <c r="LS251" s="77">
        <f>(LR251*1.2)*(Prices!$B$5/32)</f>
        <v>27.75</v>
      </c>
      <c r="LT251" s="82">
        <f>(LR251*1.3)*(Prices!$C$4/32)</f>
        <v>48.1</v>
      </c>
      <c r="LU251" s="82">
        <f>(LO251*Prices!$B$2)+(LP251*Prices!$B$3)</f>
        <v>16.2</v>
      </c>
      <c r="LV251" s="79">
        <f>LN251*Prices!$B$9</f>
        <v>0</v>
      </c>
      <c r="LW251" s="80">
        <f t="shared" si="405"/>
        <v>270.05</v>
      </c>
      <c r="LX251" s="80">
        <f>LN251*Prices!$B$10</f>
        <v>0</v>
      </c>
      <c r="LY251" s="80">
        <f t="shared" si="406"/>
        <v>270.05</v>
      </c>
      <c r="LZ251" s="80">
        <f>LN251*Prices!$B$11</f>
        <v>0</v>
      </c>
      <c r="MA251" s="80">
        <f t="shared" si="407"/>
        <v>270.05</v>
      </c>
      <c r="MB251" s="80">
        <f>LN251*Prices!$B$12</f>
        <v>0</v>
      </c>
      <c r="MC251" s="80">
        <f t="shared" si="408"/>
        <v>270.05</v>
      </c>
      <c r="MD251" s="80">
        <f>LN251*Prices!$B$13</f>
        <v>0</v>
      </c>
      <c r="ME251" s="80">
        <f t="shared" si="409"/>
        <v>270.05</v>
      </c>
      <c r="MF251" s="80">
        <f>LN251*Prices!$B$14</f>
        <v>0</v>
      </c>
      <c r="MG251" s="80">
        <f t="shared" si="410"/>
        <v>270.05</v>
      </c>
      <c r="MH251" s="80">
        <f>LN251*Prices!$B$15</f>
        <v>0</v>
      </c>
      <c r="MI251" s="80">
        <f t="shared" si="411"/>
        <v>270.05</v>
      </c>
      <c r="MJ251" s="80">
        <f>LN251*Prices!$B$16</f>
        <v>0</v>
      </c>
      <c r="MK251" s="80">
        <f t="shared" si="412"/>
        <v>270.05</v>
      </c>
      <c r="ML251" s="80">
        <f>LN251*Prices!$B$17</f>
        <v>0</v>
      </c>
      <c r="MM251" s="80"/>
      <c r="MN251" s="80"/>
      <c r="MO251" s="80"/>
      <c r="MP251" s="80"/>
      <c r="MQ251" s="80"/>
      <c r="MR251" s="80"/>
      <c r="MS251" s="80"/>
      <c r="MT251" s="80"/>
      <c r="MU251" s="80"/>
      <c r="MV251" s="80"/>
      <c r="MW251" s="80"/>
      <c r="MX251" s="80"/>
      <c r="MY251" s="80"/>
      <c r="MZ251" s="80"/>
      <c r="NA251" s="80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</row>
    <row r="252" spans="1:449" ht="18" customHeight="1" x14ac:dyDescent="0.25">
      <c r="A252" s="141" t="s">
        <v>364</v>
      </c>
      <c r="B252" s="132" t="s">
        <v>268</v>
      </c>
      <c r="C252" s="133" t="str">
        <f t="shared" si="413"/>
        <v>Wall &amp; Tall Cab: 2 Metal Doors 41"H (Doors 42 1/2") (28" to 30")</v>
      </c>
      <c r="D252" s="70" t="s">
        <v>362</v>
      </c>
      <c r="E252" s="136" t="s">
        <v>109</v>
      </c>
      <c r="F252" s="329" t="s">
        <v>364</v>
      </c>
      <c r="G252" s="320">
        <f>ROUND(cabinets_db!FD252/Prices!$B$27,0)</f>
        <v>827</v>
      </c>
      <c r="H252" s="136">
        <f t="shared" si="414"/>
        <v>827</v>
      </c>
      <c r="I252" s="135">
        <f>ROUND(cabinets_db!FF252/Prices!$B$27,0)</f>
        <v>827</v>
      </c>
      <c r="J252" s="136">
        <f t="shared" si="313"/>
        <v>827</v>
      </c>
      <c r="K252" s="135">
        <f>ROUND(cabinets_db!FH252/Prices!$B$27,0)</f>
        <v>827</v>
      </c>
      <c r="L252" s="136">
        <f t="shared" si="314"/>
        <v>827</v>
      </c>
      <c r="M252" s="135">
        <f>ROUND(cabinets_db!FJ252/Prices!$B$27,0)</f>
        <v>827</v>
      </c>
      <c r="N252" s="136">
        <f t="shared" si="315"/>
        <v>827</v>
      </c>
      <c r="O252" s="135">
        <f>ROUND(cabinets_db!FL252/Prices!$B$27,0)</f>
        <v>827</v>
      </c>
      <c r="P252" s="136">
        <f t="shared" si="316"/>
        <v>827</v>
      </c>
      <c r="Q252" s="135">
        <f>ROUND(cabinets_db!FN252/Prices!$B$27,0)</f>
        <v>827</v>
      </c>
      <c r="R252" s="136">
        <f t="shared" si="317"/>
        <v>827</v>
      </c>
      <c r="S252" s="135">
        <f>ROUND(cabinets_db!FP252/Prices!$B$27,0)</f>
        <v>827</v>
      </c>
      <c r="T252" s="136">
        <f t="shared" si="318"/>
        <v>827</v>
      </c>
      <c r="U252" s="135">
        <f>ROUND(cabinets_db!FR252/Prices!$B$27,0)</f>
        <v>827</v>
      </c>
      <c r="V252" s="136">
        <f t="shared" si="319"/>
        <v>827</v>
      </c>
      <c r="W252" s="137"/>
      <c r="X252" s="137"/>
      <c r="Y252" s="137"/>
      <c r="Z252" s="137"/>
      <c r="AA252" s="137"/>
      <c r="AB252" s="136">
        <f>ROUND(cabinets_db!HD252/Prices!$B$27,0)</f>
        <v>796</v>
      </c>
      <c r="AC252" s="136">
        <f t="shared" si="320"/>
        <v>796</v>
      </c>
      <c r="AD252" s="136">
        <f>ROUND(cabinets_db!HF252/Prices!$B$27,0)</f>
        <v>796</v>
      </c>
      <c r="AE252" s="136">
        <f t="shared" si="321"/>
        <v>796</v>
      </c>
      <c r="AF252" s="136">
        <f>ROUND(cabinets_db!HH252/Prices!$B$27,0)</f>
        <v>796</v>
      </c>
      <c r="AG252" s="136">
        <f t="shared" si="322"/>
        <v>796</v>
      </c>
      <c r="AH252" s="136">
        <f>ROUND(cabinets_db!HJ252/Prices!$B$27,0)</f>
        <v>796</v>
      </c>
      <c r="AI252" s="136">
        <f t="shared" si="323"/>
        <v>796</v>
      </c>
      <c r="AJ252" s="136">
        <f>ROUND(cabinets_db!HL252/Prices!$B$27,0)</f>
        <v>796</v>
      </c>
      <c r="AK252" s="136">
        <f t="shared" si="324"/>
        <v>796</v>
      </c>
      <c r="AL252" s="136">
        <f>ROUND(cabinets_db!HN252/Prices!$B$27,0)</f>
        <v>796</v>
      </c>
      <c r="AM252" s="136">
        <f t="shared" si="325"/>
        <v>796</v>
      </c>
      <c r="AN252" s="136">
        <f>ROUND(cabinets_db!HP252/Prices!$B$27,0)</f>
        <v>796</v>
      </c>
      <c r="AO252" s="136">
        <f t="shared" si="326"/>
        <v>796</v>
      </c>
      <c r="AP252" s="136">
        <f>ROUND(cabinets_db!HR252/Prices!$B$27,0)</f>
        <v>796</v>
      </c>
      <c r="AQ252" s="138">
        <f t="shared" si="327"/>
        <v>796</v>
      </c>
      <c r="AW252" s="136">
        <f t="shared" si="328"/>
        <v>796</v>
      </c>
      <c r="AX252" s="136">
        <f t="shared" si="329"/>
        <v>796</v>
      </c>
      <c r="AY252" s="136">
        <f t="shared" si="330"/>
        <v>796</v>
      </c>
      <c r="AZ252" s="136">
        <f t="shared" si="331"/>
        <v>796</v>
      </c>
      <c r="BA252" s="136">
        <f t="shared" si="332"/>
        <v>796</v>
      </c>
      <c r="BB252" s="136">
        <f t="shared" si="333"/>
        <v>796</v>
      </c>
      <c r="BC252" s="136">
        <f t="shared" si="334"/>
        <v>796</v>
      </c>
      <c r="BD252" s="136">
        <f t="shared" si="335"/>
        <v>796</v>
      </c>
      <c r="BE252" s="136">
        <f t="shared" si="336"/>
        <v>796</v>
      </c>
      <c r="BF252" s="136">
        <f t="shared" si="337"/>
        <v>796</v>
      </c>
      <c r="BG252" s="136">
        <f t="shared" si="338"/>
        <v>796</v>
      </c>
      <c r="BH252" s="136">
        <f t="shared" si="339"/>
        <v>796</v>
      </c>
      <c r="BI252" s="136">
        <f t="shared" si="340"/>
        <v>796</v>
      </c>
      <c r="BJ252" s="136">
        <f t="shared" si="341"/>
        <v>796</v>
      </c>
      <c r="BK252" s="136">
        <f t="shared" si="342"/>
        <v>796</v>
      </c>
      <c r="BL252" s="138">
        <f t="shared" si="343"/>
        <v>796</v>
      </c>
      <c r="BU252" s="135">
        <f>ROUND(cabinets_db!JE252/Prices!$B$27,0)</f>
        <v>827</v>
      </c>
      <c r="BV252" s="136">
        <f t="shared" si="415"/>
        <v>827</v>
      </c>
      <c r="BW252" s="135">
        <f>ROUND(cabinets_db!JG252/Prices!$B$27,0)</f>
        <v>827</v>
      </c>
      <c r="BX252" s="136">
        <f t="shared" si="344"/>
        <v>827</v>
      </c>
      <c r="BY252" s="135">
        <f>ROUND(cabinets_db!JI252/Prices!$B$27,0)</f>
        <v>827</v>
      </c>
      <c r="BZ252" s="136">
        <f t="shared" si="345"/>
        <v>827</v>
      </c>
      <c r="CA252" s="135">
        <f>ROUND(cabinets_db!JK252/Prices!$B$27,0)</f>
        <v>827</v>
      </c>
      <c r="CB252" s="136">
        <f t="shared" si="346"/>
        <v>827</v>
      </c>
      <c r="CC252" s="135">
        <f>ROUND(cabinets_db!JM252/Prices!$B$27,0)</f>
        <v>827</v>
      </c>
      <c r="CD252" s="136">
        <f t="shared" si="347"/>
        <v>827</v>
      </c>
      <c r="CE252" s="135">
        <f>ROUND(cabinets_db!JO252/Prices!$B$27,0)</f>
        <v>827</v>
      </c>
      <c r="CF252" s="136">
        <f t="shared" si="348"/>
        <v>827</v>
      </c>
      <c r="CG252" s="135">
        <f>ROUND(cabinets_db!JQ252/Prices!$B$27,0)</f>
        <v>827</v>
      </c>
      <c r="CH252" s="136">
        <f t="shared" si="349"/>
        <v>827</v>
      </c>
      <c r="CI252" s="135">
        <f>ROUND(cabinets_db!JS252/Prices!$B$27,0)</f>
        <v>827</v>
      </c>
      <c r="CJ252" s="136">
        <f t="shared" si="350"/>
        <v>827</v>
      </c>
      <c r="CK252" s="137"/>
      <c r="CL252" s="137"/>
      <c r="CM252" s="137"/>
      <c r="CN252" s="137"/>
      <c r="CO252" s="137"/>
      <c r="CP252" s="136">
        <f>ROUND(cabinets_db!LW252/Prices!$B$27,0)</f>
        <v>796</v>
      </c>
      <c r="CQ252" s="136">
        <f t="shared" si="416"/>
        <v>796</v>
      </c>
      <c r="CR252" s="136">
        <f>ROUND(cabinets_db!LY252/Prices!$B$27,0)</f>
        <v>796</v>
      </c>
      <c r="CS252" s="136">
        <f t="shared" si="351"/>
        <v>796</v>
      </c>
      <c r="CT252" s="136">
        <f>ROUND(cabinets_db!MA252/Prices!$B$27,0)</f>
        <v>796</v>
      </c>
      <c r="CU252" s="136">
        <f t="shared" si="352"/>
        <v>796</v>
      </c>
      <c r="CV252" s="136">
        <f>ROUND(cabinets_db!MC252/Prices!$B$27,0)</f>
        <v>796</v>
      </c>
      <c r="CW252" s="136">
        <f t="shared" si="353"/>
        <v>796</v>
      </c>
      <c r="CX252" s="136">
        <f>ROUND(cabinets_db!ME252/Prices!$B$27,0)</f>
        <v>796</v>
      </c>
      <c r="CY252" s="136">
        <f t="shared" si="354"/>
        <v>796</v>
      </c>
      <c r="CZ252" s="136">
        <f>ROUND(cabinets_db!MG252/Prices!$B$27,0)</f>
        <v>796</v>
      </c>
      <c r="DA252" s="136">
        <f t="shared" si="355"/>
        <v>796</v>
      </c>
      <c r="DB252" s="136">
        <f>ROUND(cabinets_db!MI252/Prices!$B$27,0)</f>
        <v>796</v>
      </c>
      <c r="DC252" s="136">
        <f t="shared" si="356"/>
        <v>796</v>
      </c>
      <c r="DD252" s="136">
        <f>ROUND(cabinets_db!MK252/Prices!$B$27,0)</f>
        <v>796</v>
      </c>
      <c r="DE252" s="138">
        <f t="shared" si="357"/>
        <v>796</v>
      </c>
      <c r="DK252" s="136">
        <f t="shared" si="358"/>
        <v>796</v>
      </c>
      <c r="DL252" s="136">
        <f t="shared" si="359"/>
        <v>796</v>
      </c>
      <c r="DM252" s="136">
        <f t="shared" si="360"/>
        <v>796</v>
      </c>
      <c r="DN252" s="136">
        <f t="shared" si="361"/>
        <v>796</v>
      </c>
      <c r="DO252" s="136">
        <f t="shared" si="362"/>
        <v>796</v>
      </c>
      <c r="DP252" s="136">
        <f t="shared" si="363"/>
        <v>796</v>
      </c>
      <c r="DQ252" s="136">
        <f t="shared" si="364"/>
        <v>796</v>
      </c>
      <c r="DR252" s="136">
        <f t="shared" si="365"/>
        <v>796</v>
      </c>
      <c r="DS252" s="136">
        <f t="shared" si="366"/>
        <v>796</v>
      </c>
      <c r="DT252" s="136">
        <f t="shared" si="367"/>
        <v>796</v>
      </c>
      <c r="DU252" s="136">
        <f t="shared" si="368"/>
        <v>796</v>
      </c>
      <c r="DV252" s="136">
        <f t="shared" si="369"/>
        <v>796</v>
      </c>
      <c r="DW252" s="136">
        <f t="shared" si="370"/>
        <v>796</v>
      </c>
      <c r="DX252" s="136">
        <f t="shared" si="371"/>
        <v>796</v>
      </c>
      <c r="DY252" s="136">
        <f t="shared" si="372"/>
        <v>796</v>
      </c>
      <c r="DZ252" s="138">
        <f t="shared" si="373"/>
        <v>796</v>
      </c>
      <c r="EP252" s="73"/>
      <c r="EQ252" s="128"/>
      <c r="ER252" s="129">
        <v>20</v>
      </c>
      <c r="ES252" s="95">
        <v>30</v>
      </c>
      <c r="ET252" s="73">
        <f t="shared" si="374"/>
        <v>2.5</v>
      </c>
      <c r="EU252" s="130"/>
      <c r="EV252" s="55"/>
      <c r="EW252" s="75">
        <v>4</v>
      </c>
      <c r="EX252" s="76">
        <v>236</v>
      </c>
      <c r="EY252" s="75">
        <v>20</v>
      </c>
      <c r="EZ252" s="77">
        <f>(EY252*1.2)*(Prices!$B$5/32)</f>
        <v>30</v>
      </c>
      <c r="FA252" s="82">
        <f>(EY252*1.3)*(Prices!$B$4/32)</f>
        <v>65</v>
      </c>
      <c r="FB252" s="82">
        <f>(EV252*Prices!$B$2)+(EW252*Prices!$B$3)</f>
        <v>16.2</v>
      </c>
      <c r="FC252" s="79">
        <f>EU252*Prices!$B$9</f>
        <v>0</v>
      </c>
      <c r="FD252" s="80">
        <f t="shared" si="375"/>
        <v>347.2</v>
      </c>
      <c r="FE252" s="80">
        <f>EU252*Prices!$B$10</f>
        <v>0</v>
      </c>
      <c r="FF252" s="80">
        <f t="shared" si="376"/>
        <v>347.2</v>
      </c>
      <c r="FG252" s="80">
        <f>EU252*Prices!$B$11</f>
        <v>0</v>
      </c>
      <c r="FH252" s="80">
        <f t="shared" si="377"/>
        <v>347.2</v>
      </c>
      <c r="FI252" s="80">
        <f>EU252*Prices!$B$12</f>
        <v>0</v>
      </c>
      <c r="FJ252" s="80">
        <f t="shared" si="378"/>
        <v>347.2</v>
      </c>
      <c r="FK252" s="80">
        <f>EU252*Prices!$B$13</f>
        <v>0</v>
      </c>
      <c r="FL252" s="80">
        <f t="shared" si="379"/>
        <v>347.2</v>
      </c>
      <c r="FM252" s="80">
        <f>EU252*Prices!$B$14</f>
        <v>0</v>
      </c>
      <c r="FN252" s="80">
        <f t="shared" si="380"/>
        <v>347.2</v>
      </c>
      <c r="FO252" s="80">
        <f>EU252*Prices!$B$15</f>
        <v>0</v>
      </c>
      <c r="FP252" s="80">
        <f t="shared" si="381"/>
        <v>347.2</v>
      </c>
      <c r="FQ252" s="80">
        <f>EU252*Prices!$B$16</f>
        <v>0</v>
      </c>
      <c r="FR252" s="80">
        <f t="shared" si="382"/>
        <v>347.2</v>
      </c>
      <c r="FS252" s="80">
        <f>EU252*Prices!$B$17</f>
        <v>0</v>
      </c>
      <c r="FT252" s="80"/>
      <c r="FU252" s="80"/>
      <c r="FV252" s="80"/>
      <c r="FW252" s="80"/>
      <c r="FX252" s="80"/>
      <c r="FY252" s="80"/>
      <c r="FZ252" s="80"/>
      <c r="GA252" s="80"/>
      <c r="GB252" s="80"/>
      <c r="GC252" s="80"/>
      <c r="GD252" s="80"/>
      <c r="GE252" s="80"/>
      <c r="GF252" s="80"/>
      <c r="GG252" s="80"/>
      <c r="GH252" s="80"/>
      <c r="GI252"/>
      <c r="GJ252"/>
      <c r="GK252"/>
      <c r="GL252"/>
      <c r="GM252"/>
      <c r="GN252"/>
      <c r="GO252"/>
      <c r="GP252" s="73"/>
      <c r="GQ252" s="128"/>
      <c r="GR252" s="129">
        <v>20</v>
      </c>
      <c r="GS252" s="95">
        <v>30</v>
      </c>
      <c r="GT252" s="73">
        <f t="shared" si="383"/>
        <v>2.5</v>
      </c>
      <c r="GU252" s="130"/>
      <c r="GW252" s="75">
        <v>4</v>
      </c>
      <c r="GX252" s="76">
        <v>236</v>
      </c>
      <c r="GY252" s="75">
        <v>20</v>
      </c>
      <c r="GZ252" s="77">
        <f>(GY252*1.2)*(Prices!$B$5/32)</f>
        <v>30</v>
      </c>
      <c r="HA252" s="82">
        <f>(GY252*1.3)*(Prices!$C$4/32)</f>
        <v>52</v>
      </c>
      <c r="HB252" s="82">
        <f>(GV252*Prices!$B$2)+(GW252*Prices!$B$3)</f>
        <v>16.2</v>
      </c>
      <c r="HC252" s="79">
        <f>GU252*Prices!$B$9</f>
        <v>0</v>
      </c>
      <c r="HD252" s="80">
        <f t="shared" si="384"/>
        <v>334.2</v>
      </c>
      <c r="HE252" s="80">
        <f>GU252*Prices!$B$10</f>
        <v>0</v>
      </c>
      <c r="HF252" s="80">
        <f t="shared" si="385"/>
        <v>334.2</v>
      </c>
      <c r="HG252" s="80">
        <f>GU252*Prices!$B$11</f>
        <v>0</v>
      </c>
      <c r="HH252" s="80">
        <f t="shared" si="386"/>
        <v>334.2</v>
      </c>
      <c r="HI252" s="80">
        <f>GU252*Prices!$B$12</f>
        <v>0</v>
      </c>
      <c r="HJ252" s="80">
        <f t="shared" si="387"/>
        <v>334.2</v>
      </c>
      <c r="HK252" s="80">
        <f>GU252*Prices!$B$13</f>
        <v>0</v>
      </c>
      <c r="HL252" s="80">
        <f t="shared" si="388"/>
        <v>334.2</v>
      </c>
      <c r="HM252" s="80">
        <f>GU252*Prices!$B$14</f>
        <v>0</v>
      </c>
      <c r="HN252" s="80">
        <f t="shared" si="389"/>
        <v>334.2</v>
      </c>
      <c r="HO252" s="80">
        <f>GU252*Prices!$B$15</f>
        <v>0</v>
      </c>
      <c r="HP252" s="80">
        <f t="shared" si="390"/>
        <v>334.2</v>
      </c>
      <c r="HQ252" s="80">
        <f>GU252*Prices!$B$16</f>
        <v>0</v>
      </c>
      <c r="HR252" s="80">
        <f t="shared" si="391"/>
        <v>334.2</v>
      </c>
      <c r="HS252" s="80">
        <f>GU252*Prices!$B$17</f>
        <v>0</v>
      </c>
      <c r="HT252" s="80"/>
      <c r="HU252" s="80"/>
      <c r="HV252" s="80"/>
      <c r="HW252" s="80"/>
      <c r="HX252" s="80"/>
      <c r="HY252" s="80"/>
      <c r="HZ252" s="80"/>
      <c r="IA252" s="80"/>
      <c r="IB252" s="80"/>
      <c r="IC252" s="80"/>
      <c r="ID252" s="80"/>
      <c r="IE252" s="80"/>
      <c r="IF252" s="80"/>
      <c r="IG252" s="80"/>
      <c r="IH252" s="80"/>
      <c r="II252"/>
      <c r="IJ252"/>
      <c r="IK252"/>
      <c r="IL252"/>
      <c r="IM252"/>
      <c r="IN252"/>
      <c r="IO252"/>
      <c r="IP252"/>
      <c r="IQ252" s="73"/>
      <c r="IR252" s="128"/>
      <c r="IS252" s="129">
        <v>20</v>
      </c>
      <c r="IT252" s="95">
        <v>30</v>
      </c>
      <c r="IU252" s="73">
        <f t="shared" si="392"/>
        <v>2.5</v>
      </c>
      <c r="IV252" s="130"/>
      <c r="IX252" s="75">
        <v>4</v>
      </c>
      <c r="IY252" s="76">
        <v>236</v>
      </c>
      <c r="IZ252" s="75">
        <v>20</v>
      </c>
      <c r="JA252" s="77">
        <f>(IZ252*1.2)*(Prices!$B$5/32)</f>
        <v>30</v>
      </c>
      <c r="JB252" s="82">
        <f>(IZ252*1.3)*(Prices!$B$4/32)</f>
        <v>65</v>
      </c>
      <c r="JC252" s="82">
        <f>(IW252*Prices!$B$2)+(IX252*Prices!$B$3)</f>
        <v>16.2</v>
      </c>
      <c r="JD252" s="79">
        <f>IV252*Prices!$B$9</f>
        <v>0</v>
      </c>
      <c r="JE252" s="80">
        <f t="shared" si="393"/>
        <v>347.2</v>
      </c>
      <c r="JF252" s="80">
        <f>IV252*Prices!$B$10</f>
        <v>0</v>
      </c>
      <c r="JG252" s="80">
        <f t="shared" si="394"/>
        <v>347.2</v>
      </c>
      <c r="JH252" s="80">
        <f>IV252*Prices!$B$11</f>
        <v>0</v>
      </c>
      <c r="JI252" s="80">
        <f t="shared" si="395"/>
        <v>347.2</v>
      </c>
      <c r="JJ252" s="80">
        <f>IV252*Prices!$B$12</f>
        <v>0</v>
      </c>
      <c r="JK252" s="80">
        <f t="shared" si="396"/>
        <v>347.2</v>
      </c>
      <c r="JL252" s="80">
        <f>IV252*Prices!$B$13</f>
        <v>0</v>
      </c>
      <c r="JM252" s="80">
        <f t="shared" si="397"/>
        <v>347.2</v>
      </c>
      <c r="JN252" s="80">
        <f>IV252*Prices!$B$14</f>
        <v>0</v>
      </c>
      <c r="JO252" s="80">
        <f t="shared" si="398"/>
        <v>347.2</v>
      </c>
      <c r="JP252" s="80">
        <f>IV252*Prices!$B$15</f>
        <v>0</v>
      </c>
      <c r="JQ252" s="80">
        <f t="shared" si="399"/>
        <v>347.2</v>
      </c>
      <c r="JR252" s="80">
        <f>IV252*Prices!$B$16</f>
        <v>0</v>
      </c>
      <c r="JS252" s="80">
        <f t="shared" si="400"/>
        <v>347.2</v>
      </c>
      <c r="JT252" s="80">
        <f>IV252*Prices!$B$17</f>
        <v>0</v>
      </c>
      <c r="JU252" s="80"/>
      <c r="JV252" s="80"/>
      <c r="JW252" s="80"/>
      <c r="JX252" s="80"/>
      <c r="JY252" s="80"/>
      <c r="JZ252" s="80"/>
      <c r="KA252" s="80"/>
      <c r="KB252" s="80"/>
      <c r="KC252" s="80"/>
      <c r="KD252" s="80"/>
      <c r="KE252" s="80"/>
      <c r="KF252" s="80"/>
      <c r="KG252" s="80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 s="197">
        <v>0</v>
      </c>
      <c r="LB252" s="200">
        <v>0</v>
      </c>
      <c r="LC252" s="82">
        <f>(44+(cabinets_db!IR252*2-2))*0.58</f>
        <v>24.36</v>
      </c>
      <c r="LD252" s="82">
        <f>(44+(cabinets_db!IR252*2-2))*0.77</f>
        <v>32.340000000000003</v>
      </c>
      <c r="LE252" s="82">
        <f>3*(cabinets_db!IR252*22/144)</f>
        <v>0</v>
      </c>
      <c r="LF252" s="82">
        <f t="shared" si="401"/>
        <v>24.36</v>
      </c>
      <c r="LG252" s="80">
        <f t="shared" si="402"/>
        <v>32.340000000000003</v>
      </c>
      <c r="LH252" s="234">
        <f t="shared" si="403"/>
        <v>0</v>
      </c>
      <c r="LI252" s="73"/>
      <c r="LJ252" s="128"/>
      <c r="LK252" s="129">
        <v>20</v>
      </c>
      <c r="LL252" s="95">
        <v>30</v>
      </c>
      <c r="LM252" s="73">
        <f t="shared" si="404"/>
        <v>2.5</v>
      </c>
      <c r="LN252" s="130"/>
      <c r="LP252" s="75">
        <v>4</v>
      </c>
      <c r="LQ252" s="76">
        <v>236</v>
      </c>
      <c r="LR252" s="75">
        <v>20</v>
      </c>
      <c r="LS252" s="77">
        <f>(LR252*1.2)*(Prices!$B$5/32)</f>
        <v>30</v>
      </c>
      <c r="LT252" s="82">
        <f>(LR252*1.3)*(Prices!$C$4/32)</f>
        <v>52</v>
      </c>
      <c r="LU252" s="82">
        <f>(LO252*Prices!$B$2)+(LP252*Prices!$B$3)</f>
        <v>16.2</v>
      </c>
      <c r="LV252" s="79">
        <f>LN252*Prices!$B$9</f>
        <v>0</v>
      </c>
      <c r="LW252" s="80">
        <f t="shared" si="405"/>
        <v>334.2</v>
      </c>
      <c r="LX252" s="80">
        <f>LN252*Prices!$B$10</f>
        <v>0</v>
      </c>
      <c r="LY252" s="80">
        <f t="shared" si="406"/>
        <v>334.2</v>
      </c>
      <c r="LZ252" s="80">
        <f>LN252*Prices!$B$11</f>
        <v>0</v>
      </c>
      <c r="MA252" s="80">
        <f t="shared" si="407"/>
        <v>334.2</v>
      </c>
      <c r="MB252" s="80">
        <f>LN252*Prices!$B$12</f>
        <v>0</v>
      </c>
      <c r="MC252" s="80">
        <f t="shared" si="408"/>
        <v>334.2</v>
      </c>
      <c r="MD252" s="80">
        <f>LN252*Prices!$B$13</f>
        <v>0</v>
      </c>
      <c r="ME252" s="80">
        <f t="shared" si="409"/>
        <v>334.2</v>
      </c>
      <c r="MF252" s="80">
        <f>LN252*Prices!$B$14</f>
        <v>0</v>
      </c>
      <c r="MG252" s="80">
        <f t="shared" si="410"/>
        <v>334.2</v>
      </c>
      <c r="MH252" s="80">
        <f>LN252*Prices!$B$15</f>
        <v>0</v>
      </c>
      <c r="MI252" s="80">
        <f t="shared" si="411"/>
        <v>334.2</v>
      </c>
      <c r="MJ252" s="80">
        <f>LN252*Prices!$B$16</f>
        <v>0</v>
      </c>
      <c r="MK252" s="80">
        <f t="shared" si="412"/>
        <v>334.2</v>
      </c>
      <c r="ML252" s="80">
        <f>LN252*Prices!$B$17</f>
        <v>0</v>
      </c>
      <c r="MM252" s="80"/>
      <c r="MN252" s="80"/>
      <c r="MO252" s="80"/>
      <c r="MP252" s="80"/>
      <c r="MQ252" s="80"/>
      <c r="MR252" s="80"/>
      <c r="MS252" s="80"/>
      <c r="MT252" s="80"/>
      <c r="MU252" s="80"/>
      <c r="MV252" s="80"/>
      <c r="MW252" s="80"/>
      <c r="MX252" s="80"/>
      <c r="MY252" s="80"/>
      <c r="MZ252" s="80"/>
      <c r="NA252" s="80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</row>
    <row r="253" spans="1:449" ht="18" customHeight="1" x14ac:dyDescent="0.25">
      <c r="A253" s="141" t="s">
        <v>365</v>
      </c>
      <c r="B253" s="132" t="s">
        <v>268</v>
      </c>
      <c r="C253" s="133" t="str">
        <f t="shared" si="413"/>
        <v>Wall &amp; Tall Cab: 2 Metal Doors 41"H (Doors 42 1/2") (31" to 33")</v>
      </c>
      <c r="D253" s="70" t="s">
        <v>362</v>
      </c>
      <c r="E253" s="136" t="s">
        <v>111</v>
      </c>
      <c r="F253" s="329" t="s">
        <v>365</v>
      </c>
      <c r="G253" s="320">
        <f>ROUND(cabinets_db!FD253/Prices!$B$27,0)</f>
        <v>910</v>
      </c>
      <c r="H253" s="136">
        <f t="shared" si="414"/>
        <v>910</v>
      </c>
      <c r="I253" s="135">
        <f>ROUND(cabinets_db!FF253/Prices!$B$27,0)</f>
        <v>910</v>
      </c>
      <c r="J253" s="136">
        <f t="shared" si="313"/>
        <v>910</v>
      </c>
      <c r="K253" s="135">
        <f>ROUND(cabinets_db!FH253/Prices!$B$27,0)</f>
        <v>910</v>
      </c>
      <c r="L253" s="136">
        <f t="shared" si="314"/>
        <v>910</v>
      </c>
      <c r="M253" s="135">
        <f>ROUND(cabinets_db!FJ253/Prices!$B$27,0)</f>
        <v>910</v>
      </c>
      <c r="N253" s="136">
        <f t="shared" si="315"/>
        <v>910</v>
      </c>
      <c r="O253" s="135">
        <f>ROUND(cabinets_db!FL253/Prices!$B$27,0)</f>
        <v>910</v>
      </c>
      <c r="P253" s="136">
        <f t="shared" si="316"/>
        <v>910</v>
      </c>
      <c r="Q253" s="135">
        <f>ROUND(cabinets_db!FN253/Prices!$B$27,0)</f>
        <v>910</v>
      </c>
      <c r="R253" s="136">
        <f t="shared" si="317"/>
        <v>910</v>
      </c>
      <c r="S253" s="135">
        <f>ROUND(cabinets_db!FP253/Prices!$B$27,0)</f>
        <v>910</v>
      </c>
      <c r="T253" s="136">
        <f t="shared" si="318"/>
        <v>910</v>
      </c>
      <c r="U253" s="135">
        <f>ROUND(cabinets_db!FR253/Prices!$B$27,0)</f>
        <v>910</v>
      </c>
      <c r="V253" s="136">
        <f t="shared" si="319"/>
        <v>910</v>
      </c>
      <c r="W253" s="137"/>
      <c r="X253" s="137"/>
      <c r="Y253" s="137"/>
      <c r="Z253" s="137"/>
      <c r="AA253" s="137"/>
      <c r="AB253" s="136">
        <f>ROUND(cabinets_db!HD253/Prices!$B$27,0)</f>
        <v>877</v>
      </c>
      <c r="AC253" s="136">
        <f t="shared" si="320"/>
        <v>877</v>
      </c>
      <c r="AD253" s="136">
        <f>ROUND(cabinets_db!HF253/Prices!$B$27,0)</f>
        <v>877</v>
      </c>
      <c r="AE253" s="136">
        <f t="shared" si="321"/>
        <v>877</v>
      </c>
      <c r="AF253" s="136">
        <f>ROUND(cabinets_db!HH253/Prices!$B$27,0)</f>
        <v>877</v>
      </c>
      <c r="AG253" s="136">
        <f t="shared" si="322"/>
        <v>877</v>
      </c>
      <c r="AH253" s="136">
        <f>ROUND(cabinets_db!HJ253/Prices!$B$27,0)</f>
        <v>877</v>
      </c>
      <c r="AI253" s="136">
        <f t="shared" si="323"/>
        <v>877</v>
      </c>
      <c r="AJ253" s="136">
        <f>ROUND(cabinets_db!HL253/Prices!$B$27,0)</f>
        <v>877</v>
      </c>
      <c r="AK253" s="136">
        <f t="shared" si="324"/>
        <v>877</v>
      </c>
      <c r="AL253" s="136">
        <f>ROUND(cabinets_db!HN253/Prices!$B$27,0)</f>
        <v>877</v>
      </c>
      <c r="AM253" s="136">
        <f t="shared" si="325"/>
        <v>877</v>
      </c>
      <c r="AN253" s="136">
        <f>ROUND(cabinets_db!HP253/Prices!$B$27,0)</f>
        <v>877</v>
      </c>
      <c r="AO253" s="136">
        <f t="shared" si="326"/>
        <v>877</v>
      </c>
      <c r="AP253" s="136">
        <f>ROUND(cabinets_db!HR253/Prices!$B$27,0)</f>
        <v>877</v>
      </c>
      <c r="AQ253" s="138">
        <f t="shared" si="327"/>
        <v>877</v>
      </c>
      <c r="AW253" s="136">
        <f t="shared" si="328"/>
        <v>877</v>
      </c>
      <c r="AX253" s="136">
        <f t="shared" si="329"/>
        <v>877</v>
      </c>
      <c r="AY253" s="136">
        <f t="shared" si="330"/>
        <v>877</v>
      </c>
      <c r="AZ253" s="136">
        <f t="shared" si="331"/>
        <v>877</v>
      </c>
      <c r="BA253" s="136">
        <f t="shared" si="332"/>
        <v>877</v>
      </c>
      <c r="BB253" s="136">
        <f t="shared" si="333"/>
        <v>877</v>
      </c>
      <c r="BC253" s="136">
        <f t="shared" si="334"/>
        <v>877</v>
      </c>
      <c r="BD253" s="136">
        <f t="shared" si="335"/>
        <v>877</v>
      </c>
      <c r="BE253" s="136">
        <f t="shared" si="336"/>
        <v>877</v>
      </c>
      <c r="BF253" s="136">
        <f t="shared" si="337"/>
        <v>877</v>
      </c>
      <c r="BG253" s="136">
        <f t="shared" si="338"/>
        <v>877</v>
      </c>
      <c r="BH253" s="136">
        <f t="shared" si="339"/>
        <v>877</v>
      </c>
      <c r="BI253" s="136">
        <f t="shared" si="340"/>
        <v>877</v>
      </c>
      <c r="BJ253" s="136">
        <f t="shared" si="341"/>
        <v>877</v>
      </c>
      <c r="BK253" s="136">
        <f t="shared" si="342"/>
        <v>877</v>
      </c>
      <c r="BL253" s="138">
        <f t="shared" si="343"/>
        <v>877</v>
      </c>
      <c r="BU253" s="135">
        <f>ROUND(cabinets_db!JE253/Prices!$B$27,0)</f>
        <v>910</v>
      </c>
      <c r="BV253" s="136">
        <f t="shared" si="415"/>
        <v>910</v>
      </c>
      <c r="BW253" s="135">
        <f>ROUND(cabinets_db!JG253/Prices!$B$27,0)</f>
        <v>910</v>
      </c>
      <c r="BX253" s="136">
        <f t="shared" si="344"/>
        <v>910</v>
      </c>
      <c r="BY253" s="135">
        <f>ROUND(cabinets_db!JI253/Prices!$B$27,0)</f>
        <v>910</v>
      </c>
      <c r="BZ253" s="136">
        <f t="shared" si="345"/>
        <v>910</v>
      </c>
      <c r="CA253" s="135">
        <f>ROUND(cabinets_db!JK253/Prices!$B$27,0)</f>
        <v>910</v>
      </c>
      <c r="CB253" s="136">
        <f t="shared" si="346"/>
        <v>910</v>
      </c>
      <c r="CC253" s="135">
        <f>ROUND(cabinets_db!JM253/Prices!$B$27,0)</f>
        <v>910</v>
      </c>
      <c r="CD253" s="136">
        <f t="shared" si="347"/>
        <v>910</v>
      </c>
      <c r="CE253" s="135">
        <f>ROUND(cabinets_db!JO253/Prices!$B$27,0)</f>
        <v>910</v>
      </c>
      <c r="CF253" s="136">
        <f t="shared" si="348"/>
        <v>910</v>
      </c>
      <c r="CG253" s="135">
        <f>ROUND(cabinets_db!JQ253/Prices!$B$27,0)</f>
        <v>910</v>
      </c>
      <c r="CH253" s="136">
        <f t="shared" si="349"/>
        <v>910</v>
      </c>
      <c r="CI253" s="135">
        <f>ROUND(cabinets_db!JS253/Prices!$B$27,0)</f>
        <v>910</v>
      </c>
      <c r="CJ253" s="136">
        <f t="shared" si="350"/>
        <v>910</v>
      </c>
      <c r="CK253" s="137"/>
      <c r="CL253" s="137"/>
      <c r="CM253" s="137"/>
      <c r="CN253" s="137"/>
      <c r="CO253" s="137"/>
      <c r="CP253" s="136">
        <f>ROUND(cabinets_db!LW253/Prices!$B$27,0)</f>
        <v>877</v>
      </c>
      <c r="CQ253" s="136">
        <f t="shared" si="416"/>
        <v>877</v>
      </c>
      <c r="CR253" s="136">
        <f>ROUND(cabinets_db!LY253/Prices!$B$27,0)</f>
        <v>877</v>
      </c>
      <c r="CS253" s="136">
        <f t="shared" si="351"/>
        <v>877</v>
      </c>
      <c r="CT253" s="136">
        <f>ROUND(cabinets_db!MA253/Prices!$B$27,0)</f>
        <v>877</v>
      </c>
      <c r="CU253" s="136">
        <f t="shared" si="352"/>
        <v>877</v>
      </c>
      <c r="CV253" s="136">
        <f>ROUND(cabinets_db!MC253/Prices!$B$27,0)</f>
        <v>877</v>
      </c>
      <c r="CW253" s="136">
        <f t="shared" si="353"/>
        <v>877</v>
      </c>
      <c r="CX253" s="136">
        <f>ROUND(cabinets_db!ME253/Prices!$B$27,0)</f>
        <v>877</v>
      </c>
      <c r="CY253" s="136">
        <f t="shared" si="354"/>
        <v>877</v>
      </c>
      <c r="CZ253" s="136">
        <f>ROUND(cabinets_db!MG253/Prices!$B$27,0)</f>
        <v>877</v>
      </c>
      <c r="DA253" s="136">
        <f t="shared" si="355"/>
        <v>877</v>
      </c>
      <c r="DB253" s="136">
        <f>ROUND(cabinets_db!MI253/Prices!$B$27,0)</f>
        <v>877</v>
      </c>
      <c r="DC253" s="136">
        <f t="shared" si="356"/>
        <v>877</v>
      </c>
      <c r="DD253" s="136">
        <f>ROUND(cabinets_db!MK253/Prices!$B$27,0)</f>
        <v>877</v>
      </c>
      <c r="DE253" s="138">
        <f t="shared" si="357"/>
        <v>877</v>
      </c>
      <c r="DK253" s="136">
        <f t="shared" si="358"/>
        <v>877</v>
      </c>
      <c r="DL253" s="136">
        <f t="shared" si="359"/>
        <v>877</v>
      </c>
      <c r="DM253" s="136">
        <f t="shared" si="360"/>
        <v>877</v>
      </c>
      <c r="DN253" s="136">
        <f t="shared" si="361"/>
        <v>877</v>
      </c>
      <c r="DO253" s="136">
        <f t="shared" si="362"/>
        <v>877</v>
      </c>
      <c r="DP253" s="136">
        <f t="shared" si="363"/>
        <v>877</v>
      </c>
      <c r="DQ253" s="136">
        <f t="shared" si="364"/>
        <v>877</v>
      </c>
      <c r="DR253" s="136">
        <f t="shared" si="365"/>
        <v>877</v>
      </c>
      <c r="DS253" s="136">
        <f t="shared" si="366"/>
        <v>877</v>
      </c>
      <c r="DT253" s="136">
        <f t="shared" si="367"/>
        <v>877</v>
      </c>
      <c r="DU253" s="136">
        <f t="shared" si="368"/>
        <v>877</v>
      </c>
      <c r="DV253" s="136">
        <f t="shared" si="369"/>
        <v>877</v>
      </c>
      <c r="DW253" s="136">
        <f t="shared" si="370"/>
        <v>877</v>
      </c>
      <c r="DX253" s="136">
        <f t="shared" si="371"/>
        <v>877</v>
      </c>
      <c r="DY253" s="136">
        <f t="shared" si="372"/>
        <v>877</v>
      </c>
      <c r="DZ253" s="138">
        <f t="shared" si="373"/>
        <v>877</v>
      </c>
      <c r="EP253" s="73"/>
      <c r="EQ253" s="128"/>
      <c r="ER253" s="129">
        <v>21.5</v>
      </c>
      <c r="ES253" s="95">
        <v>33</v>
      </c>
      <c r="ET253" s="73">
        <f t="shared" si="374"/>
        <v>2.75</v>
      </c>
      <c r="EU253" s="130"/>
      <c r="EV253" s="55"/>
      <c r="EW253" s="75">
        <v>4</v>
      </c>
      <c r="EX253" s="76">
        <v>264</v>
      </c>
      <c r="EY253" s="75">
        <v>21.5</v>
      </c>
      <c r="EZ253" s="77">
        <f>(EY253*1.2)*(Prices!$B$5/32)</f>
        <v>32.25</v>
      </c>
      <c r="FA253" s="82">
        <f>(EY253*1.3)*(Prices!$B$4/32)</f>
        <v>69.875</v>
      </c>
      <c r="FB253" s="82">
        <f>(EV253*Prices!$B$2)+(EW253*Prices!$B$3)</f>
        <v>16.2</v>
      </c>
      <c r="FC253" s="79">
        <f>EU253*Prices!$B$9</f>
        <v>0</v>
      </c>
      <c r="FD253" s="80">
        <f t="shared" si="375"/>
        <v>382.32499999999999</v>
      </c>
      <c r="FE253" s="80">
        <f>EU253*Prices!$B$10</f>
        <v>0</v>
      </c>
      <c r="FF253" s="80">
        <f t="shared" si="376"/>
        <v>382.32499999999999</v>
      </c>
      <c r="FG253" s="80">
        <f>EU253*Prices!$B$11</f>
        <v>0</v>
      </c>
      <c r="FH253" s="80">
        <f t="shared" si="377"/>
        <v>382.32499999999999</v>
      </c>
      <c r="FI253" s="80">
        <f>EU253*Prices!$B$12</f>
        <v>0</v>
      </c>
      <c r="FJ253" s="80">
        <f t="shared" si="378"/>
        <v>382.32499999999999</v>
      </c>
      <c r="FK253" s="80">
        <f>EU253*Prices!$B$13</f>
        <v>0</v>
      </c>
      <c r="FL253" s="80">
        <f t="shared" si="379"/>
        <v>382.32499999999999</v>
      </c>
      <c r="FM253" s="80">
        <f>EU253*Prices!$B$14</f>
        <v>0</v>
      </c>
      <c r="FN253" s="80">
        <f t="shared" si="380"/>
        <v>382.32499999999999</v>
      </c>
      <c r="FO253" s="80">
        <f>EU253*Prices!$B$15</f>
        <v>0</v>
      </c>
      <c r="FP253" s="80">
        <f t="shared" si="381"/>
        <v>382.32499999999999</v>
      </c>
      <c r="FQ253" s="80">
        <f>EU253*Prices!$B$16</f>
        <v>0</v>
      </c>
      <c r="FR253" s="80">
        <f t="shared" si="382"/>
        <v>382.32499999999999</v>
      </c>
      <c r="FS253" s="80">
        <f>EU253*Prices!$B$17</f>
        <v>0</v>
      </c>
      <c r="FT253" s="80"/>
      <c r="FU253" s="80"/>
      <c r="FV253" s="80"/>
      <c r="FW253" s="80"/>
      <c r="FX253" s="80"/>
      <c r="FY253" s="80"/>
      <c r="FZ253" s="80"/>
      <c r="GA253" s="80"/>
      <c r="GB253" s="80"/>
      <c r="GC253" s="80"/>
      <c r="GD253" s="80"/>
      <c r="GE253" s="80"/>
      <c r="GF253" s="80"/>
      <c r="GG253" s="80"/>
      <c r="GH253" s="80"/>
      <c r="GI253"/>
      <c r="GJ253"/>
      <c r="GK253"/>
      <c r="GL253"/>
      <c r="GM253"/>
      <c r="GN253"/>
      <c r="GO253"/>
      <c r="GP253" s="73"/>
      <c r="GQ253" s="128"/>
      <c r="GR253" s="129">
        <v>21.5</v>
      </c>
      <c r="GS253" s="95">
        <v>33</v>
      </c>
      <c r="GT253" s="73">
        <f t="shared" si="383"/>
        <v>2.75</v>
      </c>
      <c r="GU253" s="130"/>
      <c r="GW253" s="75">
        <v>4</v>
      </c>
      <c r="GX253" s="76">
        <v>264</v>
      </c>
      <c r="GY253" s="75">
        <v>21.5</v>
      </c>
      <c r="GZ253" s="77">
        <f>(GY253*1.2)*(Prices!$B$5/32)</f>
        <v>32.25</v>
      </c>
      <c r="HA253" s="82">
        <f>(GY253*1.3)*(Prices!$C$4/32)</f>
        <v>55.9</v>
      </c>
      <c r="HB253" s="82">
        <f>(GV253*Prices!$B$2)+(GW253*Prices!$B$3)</f>
        <v>16.2</v>
      </c>
      <c r="HC253" s="79">
        <f>GU253*Prices!$B$9</f>
        <v>0</v>
      </c>
      <c r="HD253" s="80">
        <f t="shared" si="384"/>
        <v>368.35</v>
      </c>
      <c r="HE253" s="80">
        <f>GU253*Prices!$B$10</f>
        <v>0</v>
      </c>
      <c r="HF253" s="80">
        <f t="shared" si="385"/>
        <v>368.35</v>
      </c>
      <c r="HG253" s="80">
        <f>GU253*Prices!$B$11</f>
        <v>0</v>
      </c>
      <c r="HH253" s="80">
        <f t="shared" si="386"/>
        <v>368.35</v>
      </c>
      <c r="HI253" s="80">
        <f>GU253*Prices!$B$12</f>
        <v>0</v>
      </c>
      <c r="HJ253" s="80">
        <f t="shared" si="387"/>
        <v>368.35</v>
      </c>
      <c r="HK253" s="80">
        <f>GU253*Prices!$B$13</f>
        <v>0</v>
      </c>
      <c r="HL253" s="80">
        <f t="shared" si="388"/>
        <v>368.35</v>
      </c>
      <c r="HM253" s="80">
        <f>GU253*Prices!$B$14</f>
        <v>0</v>
      </c>
      <c r="HN253" s="80">
        <f t="shared" si="389"/>
        <v>368.35</v>
      </c>
      <c r="HO253" s="80">
        <f>GU253*Prices!$B$15</f>
        <v>0</v>
      </c>
      <c r="HP253" s="80">
        <f t="shared" si="390"/>
        <v>368.35</v>
      </c>
      <c r="HQ253" s="80">
        <f>GU253*Prices!$B$16</f>
        <v>0</v>
      </c>
      <c r="HR253" s="80">
        <f t="shared" si="391"/>
        <v>368.35</v>
      </c>
      <c r="HS253" s="80">
        <f>GU253*Prices!$B$17</f>
        <v>0</v>
      </c>
      <c r="HT253" s="80"/>
      <c r="HU253" s="80"/>
      <c r="HV253" s="80"/>
      <c r="HW253" s="80"/>
      <c r="HX253" s="80"/>
      <c r="HY253" s="80"/>
      <c r="HZ253" s="80"/>
      <c r="IA253" s="80"/>
      <c r="IB253" s="80"/>
      <c r="IC253" s="80"/>
      <c r="ID253" s="80"/>
      <c r="IE253" s="80"/>
      <c r="IF253" s="80"/>
      <c r="IG253" s="80"/>
      <c r="IH253" s="80"/>
      <c r="II253"/>
      <c r="IJ253"/>
      <c r="IK253"/>
      <c r="IL253"/>
      <c r="IM253"/>
      <c r="IN253"/>
      <c r="IO253"/>
      <c r="IP253"/>
      <c r="IQ253" s="73"/>
      <c r="IR253" s="128"/>
      <c r="IS253" s="129">
        <v>21.5</v>
      </c>
      <c r="IT253" s="95">
        <v>33</v>
      </c>
      <c r="IU253" s="73">
        <f t="shared" si="392"/>
        <v>2.75</v>
      </c>
      <c r="IV253" s="130"/>
      <c r="IX253" s="75">
        <v>4</v>
      </c>
      <c r="IY253" s="76">
        <v>264</v>
      </c>
      <c r="IZ253" s="75">
        <v>21.5</v>
      </c>
      <c r="JA253" s="77">
        <f>(IZ253*1.2)*(Prices!$B$5/32)</f>
        <v>32.25</v>
      </c>
      <c r="JB253" s="82">
        <f>(IZ253*1.3)*(Prices!$B$4/32)</f>
        <v>69.875</v>
      </c>
      <c r="JC253" s="82">
        <f>(IW253*Prices!$B$2)+(IX253*Prices!$B$3)</f>
        <v>16.2</v>
      </c>
      <c r="JD253" s="79">
        <f>IV253*Prices!$B$9</f>
        <v>0</v>
      </c>
      <c r="JE253" s="80">
        <f t="shared" si="393"/>
        <v>382.32499999999999</v>
      </c>
      <c r="JF253" s="80">
        <f>IV253*Prices!$B$10</f>
        <v>0</v>
      </c>
      <c r="JG253" s="80">
        <f t="shared" si="394"/>
        <v>382.32499999999999</v>
      </c>
      <c r="JH253" s="80">
        <f>IV253*Prices!$B$11</f>
        <v>0</v>
      </c>
      <c r="JI253" s="80">
        <f t="shared" si="395"/>
        <v>382.32499999999999</v>
      </c>
      <c r="JJ253" s="80">
        <f>IV253*Prices!$B$12</f>
        <v>0</v>
      </c>
      <c r="JK253" s="80">
        <f t="shared" si="396"/>
        <v>382.32499999999999</v>
      </c>
      <c r="JL253" s="80">
        <f>IV253*Prices!$B$13</f>
        <v>0</v>
      </c>
      <c r="JM253" s="80">
        <f t="shared" si="397"/>
        <v>382.32499999999999</v>
      </c>
      <c r="JN253" s="80">
        <f>IV253*Prices!$B$14</f>
        <v>0</v>
      </c>
      <c r="JO253" s="80">
        <f t="shared" si="398"/>
        <v>382.32499999999999</v>
      </c>
      <c r="JP253" s="80">
        <f>IV253*Prices!$B$15</f>
        <v>0</v>
      </c>
      <c r="JQ253" s="80">
        <f t="shared" si="399"/>
        <v>382.32499999999999</v>
      </c>
      <c r="JR253" s="80">
        <f>IV253*Prices!$B$16</f>
        <v>0</v>
      </c>
      <c r="JS253" s="80">
        <f t="shared" si="400"/>
        <v>382.32499999999999</v>
      </c>
      <c r="JT253" s="80">
        <f>IV253*Prices!$B$17</f>
        <v>0</v>
      </c>
      <c r="JU253" s="80"/>
      <c r="JV253" s="80"/>
      <c r="JW253" s="80"/>
      <c r="JX253" s="80"/>
      <c r="JY253" s="80"/>
      <c r="JZ253" s="80"/>
      <c r="KA253" s="80"/>
      <c r="KB253" s="80"/>
      <c r="KC253" s="80"/>
      <c r="KD253" s="80"/>
      <c r="KE253" s="80"/>
      <c r="KF253" s="80"/>
      <c r="KG253" s="80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 s="197">
        <v>0</v>
      </c>
      <c r="LB253" s="200">
        <v>0</v>
      </c>
      <c r="LC253" s="82">
        <f>(44+(cabinets_db!IR253*2-2))*0.58</f>
        <v>24.36</v>
      </c>
      <c r="LD253" s="82">
        <f>(44+(cabinets_db!IR253*2-2))*0.77</f>
        <v>32.340000000000003</v>
      </c>
      <c r="LE253" s="82">
        <f>3*(cabinets_db!IR253*22/144)</f>
        <v>0</v>
      </c>
      <c r="LF253" s="82">
        <f t="shared" si="401"/>
        <v>24.36</v>
      </c>
      <c r="LG253" s="80">
        <f t="shared" si="402"/>
        <v>32.340000000000003</v>
      </c>
      <c r="LH253" s="234">
        <f t="shared" si="403"/>
        <v>0</v>
      </c>
      <c r="LI253" s="73"/>
      <c r="LJ253" s="128"/>
      <c r="LK253" s="129">
        <v>21.5</v>
      </c>
      <c r="LL253" s="95">
        <v>33</v>
      </c>
      <c r="LM253" s="73">
        <f t="shared" si="404"/>
        <v>2.75</v>
      </c>
      <c r="LN253" s="130"/>
      <c r="LP253" s="75">
        <v>4</v>
      </c>
      <c r="LQ253" s="76">
        <v>264</v>
      </c>
      <c r="LR253" s="75">
        <v>21.5</v>
      </c>
      <c r="LS253" s="77">
        <f>(LR253*1.2)*(Prices!$B$5/32)</f>
        <v>32.25</v>
      </c>
      <c r="LT253" s="82">
        <f>(LR253*1.3)*(Prices!$C$4/32)</f>
        <v>55.9</v>
      </c>
      <c r="LU253" s="82">
        <f>(LO253*Prices!$B$2)+(LP253*Prices!$B$3)</f>
        <v>16.2</v>
      </c>
      <c r="LV253" s="79">
        <f>LN253*Prices!$B$9</f>
        <v>0</v>
      </c>
      <c r="LW253" s="80">
        <f t="shared" si="405"/>
        <v>368.35</v>
      </c>
      <c r="LX253" s="80">
        <f>LN253*Prices!$B$10</f>
        <v>0</v>
      </c>
      <c r="LY253" s="80">
        <f t="shared" si="406"/>
        <v>368.35</v>
      </c>
      <c r="LZ253" s="80">
        <f>LN253*Prices!$B$11</f>
        <v>0</v>
      </c>
      <c r="MA253" s="80">
        <f t="shared" si="407"/>
        <v>368.35</v>
      </c>
      <c r="MB253" s="80">
        <f>LN253*Prices!$B$12</f>
        <v>0</v>
      </c>
      <c r="MC253" s="80">
        <f t="shared" si="408"/>
        <v>368.35</v>
      </c>
      <c r="MD253" s="80">
        <f>LN253*Prices!$B$13</f>
        <v>0</v>
      </c>
      <c r="ME253" s="80">
        <f t="shared" si="409"/>
        <v>368.35</v>
      </c>
      <c r="MF253" s="80">
        <f>LN253*Prices!$B$14</f>
        <v>0</v>
      </c>
      <c r="MG253" s="80">
        <f t="shared" si="410"/>
        <v>368.35</v>
      </c>
      <c r="MH253" s="80">
        <f>LN253*Prices!$B$15</f>
        <v>0</v>
      </c>
      <c r="MI253" s="80">
        <f t="shared" si="411"/>
        <v>368.35</v>
      </c>
      <c r="MJ253" s="80">
        <f>LN253*Prices!$B$16</f>
        <v>0</v>
      </c>
      <c r="MK253" s="80">
        <f t="shared" si="412"/>
        <v>368.35</v>
      </c>
      <c r="ML253" s="80">
        <f>LN253*Prices!$B$17</f>
        <v>0</v>
      </c>
      <c r="MM253" s="80"/>
      <c r="MN253" s="80"/>
      <c r="MO253" s="80"/>
      <c r="MP253" s="80"/>
      <c r="MQ253" s="80"/>
      <c r="MR253" s="80"/>
      <c r="MS253" s="80"/>
      <c r="MT253" s="80"/>
      <c r="MU253" s="80"/>
      <c r="MV253" s="80"/>
      <c r="MW253" s="80"/>
      <c r="MX253" s="80"/>
      <c r="MY253" s="80"/>
      <c r="MZ253" s="80"/>
      <c r="NA253" s="80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</row>
    <row r="254" spans="1:449" ht="18" customHeight="1" thickBot="1" x14ac:dyDescent="0.3">
      <c r="A254" s="330" t="s">
        <v>366</v>
      </c>
      <c r="B254" s="324" t="s">
        <v>268</v>
      </c>
      <c r="C254" s="325" t="str">
        <f t="shared" si="413"/>
        <v>Wall &amp; Tall Cab: 2 Metal Doors 41"H (Doors 42 1/2") (34" to 36" )</v>
      </c>
      <c r="D254" s="177" t="s">
        <v>362</v>
      </c>
      <c r="E254" s="328" t="s">
        <v>293</v>
      </c>
      <c r="F254" s="331" t="s">
        <v>366</v>
      </c>
      <c r="G254" s="320">
        <f>ROUND(cabinets_db!FD254/Prices!$B$27,0)</f>
        <v>927</v>
      </c>
      <c r="H254" s="136">
        <f t="shared" si="414"/>
        <v>927</v>
      </c>
      <c r="I254" s="135">
        <f>ROUND(cabinets_db!FF254/Prices!$B$27,0)</f>
        <v>927</v>
      </c>
      <c r="J254" s="136">
        <f t="shared" si="313"/>
        <v>927</v>
      </c>
      <c r="K254" s="135">
        <f>ROUND(cabinets_db!FH254/Prices!$B$27,0)</f>
        <v>927</v>
      </c>
      <c r="L254" s="136">
        <f t="shared" si="314"/>
        <v>927</v>
      </c>
      <c r="M254" s="135">
        <f>ROUND(cabinets_db!FJ254/Prices!$B$27,0)</f>
        <v>927</v>
      </c>
      <c r="N254" s="136">
        <f t="shared" si="315"/>
        <v>927</v>
      </c>
      <c r="O254" s="135">
        <f>ROUND(cabinets_db!FL254/Prices!$B$27,0)</f>
        <v>927</v>
      </c>
      <c r="P254" s="136">
        <f t="shared" si="316"/>
        <v>927</v>
      </c>
      <c r="Q254" s="135">
        <f>ROUND(cabinets_db!FN254/Prices!$B$27,0)</f>
        <v>927</v>
      </c>
      <c r="R254" s="136">
        <f t="shared" si="317"/>
        <v>927</v>
      </c>
      <c r="S254" s="135">
        <f>ROUND(cabinets_db!FP254/Prices!$B$27,0)</f>
        <v>927</v>
      </c>
      <c r="T254" s="136">
        <f t="shared" si="318"/>
        <v>927</v>
      </c>
      <c r="U254" s="135">
        <f>ROUND(cabinets_db!FR254/Prices!$B$27,0)</f>
        <v>927</v>
      </c>
      <c r="V254" s="136">
        <f t="shared" si="319"/>
        <v>927</v>
      </c>
      <c r="W254" s="137"/>
      <c r="X254" s="137"/>
      <c r="Y254" s="137"/>
      <c r="Z254" s="137"/>
      <c r="AA254" s="137"/>
      <c r="AB254" s="136">
        <f>ROUND(cabinets_db!HD254/Prices!$B$27,0)</f>
        <v>892</v>
      </c>
      <c r="AC254" s="136">
        <f t="shared" si="320"/>
        <v>892</v>
      </c>
      <c r="AD254" s="136">
        <f>ROUND(cabinets_db!HF254/Prices!$B$27,0)</f>
        <v>892</v>
      </c>
      <c r="AE254" s="136">
        <f t="shared" si="321"/>
        <v>892</v>
      </c>
      <c r="AF254" s="136">
        <f>ROUND(cabinets_db!HH254/Prices!$B$27,0)</f>
        <v>892</v>
      </c>
      <c r="AG254" s="136">
        <f t="shared" si="322"/>
        <v>892</v>
      </c>
      <c r="AH254" s="136">
        <f>ROUND(cabinets_db!HJ254/Prices!$B$27,0)</f>
        <v>892</v>
      </c>
      <c r="AI254" s="136">
        <f t="shared" si="323"/>
        <v>892</v>
      </c>
      <c r="AJ254" s="136">
        <f>ROUND(cabinets_db!HL254/Prices!$B$27,0)</f>
        <v>892</v>
      </c>
      <c r="AK254" s="136">
        <f t="shared" si="324"/>
        <v>892</v>
      </c>
      <c r="AL254" s="136">
        <f>ROUND(cabinets_db!HN254/Prices!$B$27,0)</f>
        <v>892</v>
      </c>
      <c r="AM254" s="136">
        <f t="shared" si="325"/>
        <v>892</v>
      </c>
      <c r="AN254" s="136">
        <f>ROUND(cabinets_db!HP254/Prices!$B$27,0)</f>
        <v>892</v>
      </c>
      <c r="AO254" s="136">
        <f t="shared" si="326"/>
        <v>892</v>
      </c>
      <c r="AP254" s="136">
        <f>ROUND(cabinets_db!HR254/Prices!$B$27,0)</f>
        <v>892</v>
      </c>
      <c r="AQ254" s="138">
        <f t="shared" si="327"/>
        <v>892</v>
      </c>
      <c r="AW254" s="136">
        <f t="shared" si="328"/>
        <v>892</v>
      </c>
      <c r="AX254" s="136">
        <f t="shared" si="329"/>
        <v>892</v>
      </c>
      <c r="AY254" s="136">
        <f t="shared" si="330"/>
        <v>892</v>
      </c>
      <c r="AZ254" s="136">
        <f t="shared" si="331"/>
        <v>892</v>
      </c>
      <c r="BA254" s="136">
        <f t="shared" si="332"/>
        <v>892</v>
      </c>
      <c r="BB254" s="136">
        <f t="shared" si="333"/>
        <v>892</v>
      </c>
      <c r="BC254" s="136">
        <f t="shared" si="334"/>
        <v>892</v>
      </c>
      <c r="BD254" s="136">
        <f t="shared" si="335"/>
        <v>892</v>
      </c>
      <c r="BE254" s="136">
        <f t="shared" si="336"/>
        <v>892</v>
      </c>
      <c r="BF254" s="136">
        <f t="shared" si="337"/>
        <v>892</v>
      </c>
      <c r="BG254" s="136">
        <f t="shared" si="338"/>
        <v>892</v>
      </c>
      <c r="BH254" s="136">
        <f t="shared" si="339"/>
        <v>892</v>
      </c>
      <c r="BI254" s="136">
        <f t="shared" si="340"/>
        <v>892</v>
      </c>
      <c r="BJ254" s="136">
        <f t="shared" si="341"/>
        <v>892</v>
      </c>
      <c r="BK254" s="136">
        <f t="shared" si="342"/>
        <v>892</v>
      </c>
      <c r="BL254" s="138">
        <f t="shared" si="343"/>
        <v>892</v>
      </c>
      <c r="BU254" s="135">
        <f>ROUND(cabinets_db!JE254/Prices!$B$27,0)</f>
        <v>927</v>
      </c>
      <c r="BV254" s="136">
        <f t="shared" si="415"/>
        <v>927</v>
      </c>
      <c r="BW254" s="135">
        <f>ROUND(cabinets_db!JG254/Prices!$B$27,0)</f>
        <v>927</v>
      </c>
      <c r="BX254" s="136">
        <f t="shared" si="344"/>
        <v>927</v>
      </c>
      <c r="BY254" s="135">
        <f>ROUND(cabinets_db!JI254/Prices!$B$27,0)</f>
        <v>927</v>
      </c>
      <c r="BZ254" s="136">
        <f t="shared" si="345"/>
        <v>927</v>
      </c>
      <c r="CA254" s="135">
        <f>ROUND(cabinets_db!JK254/Prices!$B$27,0)</f>
        <v>927</v>
      </c>
      <c r="CB254" s="136">
        <f t="shared" si="346"/>
        <v>927</v>
      </c>
      <c r="CC254" s="135">
        <f>ROUND(cabinets_db!JM254/Prices!$B$27,0)</f>
        <v>927</v>
      </c>
      <c r="CD254" s="136">
        <f t="shared" si="347"/>
        <v>927</v>
      </c>
      <c r="CE254" s="135">
        <f>ROUND(cabinets_db!JO254/Prices!$B$27,0)</f>
        <v>927</v>
      </c>
      <c r="CF254" s="136">
        <f t="shared" si="348"/>
        <v>927</v>
      </c>
      <c r="CG254" s="135">
        <f>ROUND(cabinets_db!JQ254/Prices!$B$27,0)</f>
        <v>927</v>
      </c>
      <c r="CH254" s="136">
        <f t="shared" si="349"/>
        <v>927</v>
      </c>
      <c r="CI254" s="135">
        <f>ROUND(cabinets_db!JS254/Prices!$B$27,0)</f>
        <v>927</v>
      </c>
      <c r="CJ254" s="136">
        <f t="shared" si="350"/>
        <v>927</v>
      </c>
      <c r="CK254" s="137"/>
      <c r="CL254" s="137"/>
      <c r="CM254" s="137"/>
      <c r="CN254" s="137"/>
      <c r="CO254" s="137"/>
      <c r="CP254" s="136">
        <f>ROUND(cabinets_db!LW254/Prices!$B$27,0)</f>
        <v>892</v>
      </c>
      <c r="CQ254" s="136">
        <f t="shared" si="416"/>
        <v>892</v>
      </c>
      <c r="CR254" s="136">
        <f>ROUND(cabinets_db!LY254/Prices!$B$27,0)</f>
        <v>892</v>
      </c>
      <c r="CS254" s="136">
        <f t="shared" si="351"/>
        <v>892</v>
      </c>
      <c r="CT254" s="136">
        <f>ROUND(cabinets_db!MA254/Prices!$B$27,0)</f>
        <v>892</v>
      </c>
      <c r="CU254" s="136">
        <f t="shared" si="352"/>
        <v>892</v>
      </c>
      <c r="CV254" s="136">
        <f>ROUND(cabinets_db!MC254/Prices!$B$27,0)</f>
        <v>892</v>
      </c>
      <c r="CW254" s="136">
        <f t="shared" si="353"/>
        <v>892</v>
      </c>
      <c r="CX254" s="136">
        <f>ROUND(cabinets_db!ME254/Prices!$B$27,0)</f>
        <v>892</v>
      </c>
      <c r="CY254" s="136">
        <f t="shared" si="354"/>
        <v>892</v>
      </c>
      <c r="CZ254" s="136">
        <f>ROUND(cabinets_db!MG254/Prices!$B$27,0)</f>
        <v>892</v>
      </c>
      <c r="DA254" s="136">
        <f t="shared" si="355"/>
        <v>892</v>
      </c>
      <c r="DB254" s="136">
        <f>ROUND(cabinets_db!MI254/Prices!$B$27,0)</f>
        <v>892</v>
      </c>
      <c r="DC254" s="136">
        <f t="shared" si="356"/>
        <v>892</v>
      </c>
      <c r="DD254" s="136">
        <f>ROUND(cabinets_db!MK254/Prices!$B$27,0)</f>
        <v>892</v>
      </c>
      <c r="DE254" s="138">
        <f t="shared" si="357"/>
        <v>892</v>
      </c>
      <c r="DK254" s="136">
        <f t="shared" si="358"/>
        <v>892</v>
      </c>
      <c r="DL254" s="136">
        <f t="shared" si="359"/>
        <v>892</v>
      </c>
      <c r="DM254" s="136">
        <f t="shared" si="360"/>
        <v>892</v>
      </c>
      <c r="DN254" s="136">
        <f t="shared" si="361"/>
        <v>892</v>
      </c>
      <c r="DO254" s="136">
        <f t="shared" si="362"/>
        <v>892</v>
      </c>
      <c r="DP254" s="136">
        <f t="shared" si="363"/>
        <v>892</v>
      </c>
      <c r="DQ254" s="136">
        <f t="shared" si="364"/>
        <v>892</v>
      </c>
      <c r="DR254" s="136">
        <f t="shared" si="365"/>
        <v>892</v>
      </c>
      <c r="DS254" s="136">
        <f t="shared" si="366"/>
        <v>892</v>
      </c>
      <c r="DT254" s="136">
        <f t="shared" si="367"/>
        <v>892</v>
      </c>
      <c r="DU254" s="136">
        <f t="shared" si="368"/>
        <v>892</v>
      </c>
      <c r="DV254" s="136">
        <f t="shared" si="369"/>
        <v>892</v>
      </c>
      <c r="DW254" s="136">
        <f t="shared" si="370"/>
        <v>892</v>
      </c>
      <c r="DX254" s="136">
        <f t="shared" si="371"/>
        <v>892</v>
      </c>
      <c r="DY254" s="136">
        <f t="shared" si="372"/>
        <v>892</v>
      </c>
      <c r="DZ254" s="138">
        <f t="shared" si="373"/>
        <v>892</v>
      </c>
      <c r="EP254" s="73"/>
      <c r="EQ254" s="128"/>
      <c r="ER254" s="129">
        <v>23</v>
      </c>
      <c r="ES254" s="95">
        <v>36</v>
      </c>
      <c r="ET254" s="73">
        <f t="shared" si="374"/>
        <v>3</v>
      </c>
      <c r="EU254" s="130"/>
      <c r="EV254" s="55"/>
      <c r="EW254" s="75">
        <v>4</v>
      </c>
      <c r="EX254" s="76">
        <v>264</v>
      </c>
      <c r="EY254" s="75">
        <v>23</v>
      </c>
      <c r="EZ254" s="77">
        <f>(EY254*1.2)*(Prices!$B$5/32)</f>
        <v>34.5</v>
      </c>
      <c r="FA254" s="82">
        <f>(EY254*1.3)*(Prices!$B$4/32)</f>
        <v>74.75</v>
      </c>
      <c r="FB254" s="82">
        <f>(EV254*Prices!$B$2)+(EW254*Prices!$B$3)</f>
        <v>16.2</v>
      </c>
      <c r="FC254" s="79">
        <f>EU254*Prices!$B$9</f>
        <v>0</v>
      </c>
      <c r="FD254" s="80">
        <f t="shared" si="375"/>
        <v>389.45</v>
      </c>
      <c r="FE254" s="80">
        <f>EU254*Prices!$B$10</f>
        <v>0</v>
      </c>
      <c r="FF254" s="80">
        <f t="shared" si="376"/>
        <v>389.45</v>
      </c>
      <c r="FG254" s="80">
        <f>EU254*Prices!$B$11</f>
        <v>0</v>
      </c>
      <c r="FH254" s="80">
        <f t="shared" si="377"/>
        <v>389.45</v>
      </c>
      <c r="FI254" s="80">
        <f>EU254*Prices!$B$12</f>
        <v>0</v>
      </c>
      <c r="FJ254" s="80">
        <f t="shared" si="378"/>
        <v>389.45</v>
      </c>
      <c r="FK254" s="80">
        <f>EU254*Prices!$B$13</f>
        <v>0</v>
      </c>
      <c r="FL254" s="80">
        <f t="shared" si="379"/>
        <v>389.45</v>
      </c>
      <c r="FM254" s="80">
        <f>EU254*Prices!$B$14</f>
        <v>0</v>
      </c>
      <c r="FN254" s="80">
        <f t="shared" si="380"/>
        <v>389.45</v>
      </c>
      <c r="FO254" s="80">
        <f>EU254*Prices!$B$15</f>
        <v>0</v>
      </c>
      <c r="FP254" s="80">
        <f t="shared" si="381"/>
        <v>389.45</v>
      </c>
      <c r="FQ254" s="80">
        <f>EU254*Prices!$B$16</f>
        <v>0</v>
      </c>
      <c r="FR254" s="80">
        <f t="shared" si="382"/>
        <v>389.45</v>
      </c>
      <c r="FS254" s="80">
        <f>EU254*Prices!$B$17</f>
        <v>0</v>
      </c>
      <c r="FT254" s="80"/>
      <c r="FU254" s="80"/>
      <c r="FV254" s="80"/>
      <c r="FW254" s="80"/>
      <c r="FX254" s="80"/>
      <c r="FY254" s="80"/>
      <c r="FZ254" s="80"/>
      <c r="GA254" s="80"/>
      <c r="GB254" s="80"/>
      <c r="GC254" s="80"/>
      <c r="GD254" s="80"/>
      <c r="GE254" s="80"/>
      <c r="GF254" s="80"/>
      <c r="GG254" s="80"/>
      <c r="GH254" s="80"/>
      <c r="GI254"/>
      <c r="GJ254"/>
      <c r="GK254"/>
      <c r="GL254"/>
      <c r="GM254"/>
      <c r="GN254"/>
      <c r="GO254"/>
      <c r="GP254" s="73"/>
      <c r="GQ254" s="128"/>
      <c r="GR254" s="129">
        <v>23</v>
      </c>
      <c r="GS254" s="95">
        <v>36</v>
      </c>
      <c r="GT254" s="73">
        <f t="shared" si="383"/>
        <v>3</v>
      </c>
      <c r="GU254" s="130"/>
      <c r="GW254" s="75">
        <v>4</v>
      </c>
      <c r="GX254" s="76">
        <v>264</v>
      </c>
      <c r="GY254" s="75">
        <v>23</v>
      </c>
      <c r="GZ254" s="77">
        <f>(GY254*1.2)*(Prices!$B$5/32)</f>
        <v>34.5</v>
      </c>
      <c r="HA254" s="82">
        <f>(GY254*1.3)*(Prices!$C$4/32)</f>
        <v>59.800000000000004</v>
      </c>
      <c r="HB254" s="82">
        <f>(GV254*Prices!$B$2)+(GW254*Prices!$B$3)</f>
        <v>16.2</v>
      </c>
      <c r="HC254" s="79">
        <f>GU254*Prices!$B$9</f>
        <v>0</v>
      </c>
      <c r="HD254" s="80">
        <f t="shared" si="384"/>
        <v>374.5</v>
      </c>
      <c r="HE254" s="80">
        <f>GU254*Prices!$B$10</f>
        <v>0</v>
      </c>
      <c r="HF254" s="80">
        <f t="shared" si="385"/>
        <v>374.5</v>
      </c>
      <c r="HG254" s="80">
        <f>GU254*Prices!$B$11</f>
        <v>0</v>
      </c>
      <c r="HH254" s="80">
        <f t="shared" si="386"/>
        <v>374.5</v>
      </c>
      <c r="HI254" s="80">
        <f>GU254*Prices!$B$12</f>
        <v>0</v>
      </c>
      <c r="HJ254" s="80">
        <f t="shared" si="387"/>
        <v>374.5</v>
      </c>
      <c r="HK254" s="80">
        <f>GU254*Prices!$B$13</f>
        <v>0</v>
      </c>
      <c r="HL254" s="80">
        <f t="shared" si="388"/>
        <v>374.5</v>
      </c>
      <c r="HM254" s="80">
        <f>GU254*Prices!$B$14</f>
        <v>0</v>
      </c>
      <c r="HN254" s="80">
        <f t="shared" si="389"/>
        <v>374.5</v>
      </c>
      <c r="HO254" s="80">
        <f>GU254*Prices!$B$15</f>
        <v>0</v>
      </c>
      <c r="HP254" s="80">
        <f t="shared" si="390"/>
        <v>374.5</v>
      </c>
      <c r="HQ254" s="80">
        <f>GU254*Prices!$B$16</f>
        <v>0</v>
      </c>
      <c r="HR254" s="80">
        <f t="shared" si="391"/>
        <v>374.5</v>
      </c>
      <c r="HS254" s="80">
        <f>GU254*Prices!$B$17</f>
        <v>0</v>
      </c>
      <c r="HT254" s="80"/>
      <c r="HU254" s="80"/>
      <c r="HV254" s="80"/>
      <c r="HW254" s="80"/>
      <c r="HX254" s="80"/>
      <c r="HY254" s="80"/>
      <c r="HZ254" s="80"/>
      <c r="IA254" s="80"/>
      <c r="IB254" s="80"/>
      <c r="IC254" s="80"/>
      <c r="ID254" s="80"/>
      <c r="IE254" s="80"/>
      <c r="IF254" s="80"/>
      <c r="IG254" s="80"/>
      <c r="IH254" s="80"/>
      <c r="II254"/>
      <c r="IJ254"/>
      <c r="IK254"/>
      <c r="IL254"/>
      <c r="IM254"/>
      <c r="IN254"/>
      <c r="IO254"/>
      <c r="IP254"/>
      <c r="IQ254" s="73"/>
      <c r="IR254" s="128"/>
      <c r="IS254" s="129">
        <v>23</v>
      </c>
      <c r="IT254" s="95">
        <v>36</v>
      </c>
      <c r="IU254" s="73">
        <f t="shared" si="392"/>
        <v>3</v>
      </c>
      <c r="IV254" s="130"/>
      <c r="IX254" s="75">
        <v>4</v>
      </c>
      <c r="IY254" s="76">
        <v>264</v>
      </c>
      <c r="IZ254" s="75">
        <v>23</v>
      </c>
      <c r="JA254" s="77">
        <f>(IZ254*1.2)*(Prices!$B$5/32)</f>
        <v>34.5</v>
      </c>
      <c r="JB254" s="82">
        <f>(IZ254*1.3)*(Prices!$B$4/32)</f>
        <v>74.75</v>
      </c>
      <c r="JC254" s="82">
        <f>(IW254*Prices!$B$2)+(IX254*Prices!$B$3)</f>
        <v>16.2</v>
      </c>
      <c r="JD254" s="79">
        <f>IV254*Prices!$B$9</f>
        <v>0</v>
      </c>
      <c r="JE254" s="80">
        <f t="shared" si="393"/>
        <v>389.45</v>
      </c>
      <c r="JF254" s="80">
        <f>IV254*Prices!$B$10</f>
        <v>0</v>
      </c>
      <c r="JG254" s="80">
        <f t="shared" si="394"/>
        <v>389.45</v>
      </c>
      <c r="JH254" s="80">
        <f>IV254*Prices!$B$11</f>
        <v>0</v>
      </c>
      <c r="JI254" s="80">
        <f t="shared" si="395"/>
        <v>389.45</v>
      </c>
      <c r="JJ254" s="80">
        <f>IV254*Prices!$B$12</f>
        <v>0</v>
      </c>
      <c r="JK254" s="80">
        <f t="shared" si="396"/>
        <v>389.45</v>
      </c>
      <c r="JL254" s="80">
        <f>IV254*Prices!$B$13</f>
        <v>0</v>
      </c>
      <c r="JM254" s="80">
        <f t="shared" si="397"/>
        <v>389.45</v>
      </c>
      <c r="JN254" s="80">
        <f>IV254*Prices!$B$14</f>
        <v>0</v>
      </c>
      <c r="JO254" s="80">
        <f t="shared" si="398"/>
        <v>389.45</v>
      </c>
      <c r="JP254" s="80">
        <f>IV254*Prices!$B$15</f>
        <v>0</v>
      </c>
      <c r="JQ254" s="80">
        <f t="shared" si="399"/>
        <v>389.45</v>
      </c>
      <c r="JR254" s="80">
        <f>IV254*Prices!$B$16</f>
        <v>0</v>
      </c>
      <c r="JS254" s="80">
        <f t="shared" si="400"/>
        <v>389.45</v>
      </c>
      <c r="JT254" s="80">
        <f>IV254*Prices!$B$17</f>
        <v>0</v>
      </c>
      <c r="JU254" s="80"/>
      <c r="JV254" s="80"/>
      <c r="JW254" s="80"/>
      <c r="JX254" s="80"/>
      <c r="JY254" s="80"/>
      <c r="JZ254" s="80"/>
      <c r="KA254" s="80"/>
      <c r="KB254" s="80"/>
      <c r="KC254" s="80"/>
      <c r="KD254" s="80"/>
      <c r="KE254" s="80"/>
      <c r="KF254" s="80"/>
      <c r="KG254" s="80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 s="197">
        <v>0</v>
      </c>
      <c r="LB254" s="200">
        <v>0</v>
      </c>
      <c r="LC254" s="82">
        <f>(44+(cabinets_db!IR254*2-2))*0.58</f>
        <v>24.36</v>
      </c>
      <c r="LD254" s="82">
        <f>(44+(cabinets_db!IR254*2-2))*0.77</f>
        <v>32.340000000000003</v>
      </c>
      <c r="LE254" s="82">
        <f>3*(cabinets_db!IR254*22/144)</f>
        <v>0</v>
      </c>
      <c r="LF254" s="82">
        <f t="shared" si="401"/>
        <v>24.36</v>
      </c>
      <c r="LG254" s="80">
        <f t="shared" si="402"/>
        <v>32.340000000000003</v>
      </c>
      <c r="LH254" s="234">
        <f t="shared" si="403"/>
        <v>0</v>
      </c>
      <c r="LI254" s="73"/>
      <c r="LJ254" s="128"/>
      <c r="LK254" s="129">
        <v>23</v>
      </c>
      <c r="LL254" s="95">
        <v>36</v>
      </c>
      <c r="LM254" s="73">
        <f t="shared" si="404"/>
        <v>3</v>
      </c>
      <c r="LN254" s="130"/>
      <c r="LP254" s="75">
        <v>4</v>
      </c>
      <c r="LQ254" s="76">
        <v>264</v>
      </c>
      <c r="LR254" s="75">
        <v>23</v>
      </c>
      <c r="LS254" s="77">
        <f>(LR254*1.2)*(Prices!$B$5/32)</f>
        <v>34.5</v>
      </c>
      <c r="LT254" s="82">
        <f>(LR254*1.3)*(Prices!$C$4/32)</f>
        <v>59.800000000000004</v>
      </c>
      <c r="LU254" s="82">
        <f>(LO254*Prices!$B$2)+(LP254*Prices!$B$3)</f>
        <v>16.2</v>
      </c>
      <c r="LV254" s="79">
        <f>LN254*Prices!$B$9</f>
        <v>0</v>
      </c>
      <c r="LW254" s="80">
        <f t="shared" si="405"/>
        <v>374.5</v>
      </c>
      <c r="LX254" s="80">
        <f>LN254*Prices!$B$10</f>
        <v>0</v>
      </c>
      <c r="LY254" s="80">
        <f t="shared" si="406"/>
        <v>374.5</v>
      </c>
      <c r="LZ254" s="80">
        <f>LN254*Prices!$B$11</f>
        <v>0</v>
      </c>
      <c r="MA254" s="80">
        <f t="shared" si="407"/>
        <v>374.5</v>
      </c>
      <c r="MB254" s="80">
        <f>LN254*Prices!$B$12</f>
        <v>0</v>
      </c>
      <c r="MC254" s="80">
        <f t="shared" si="408"/>
        <v>374.5</v>
      </c>
      <c r="MD254" s="80">
        <f>LN254*Prices!$B$13</f>
        <v>0</v>
      </c>
      <c r="ME254" s="80">
        <f t="shared" si="409"/>
        <v>374.5</v>
      </c>
      <c r="MF254" s="80">
        <f>LN254*Prices!$B$14</f>
        <v>0</v>
      </c>
      <c r="MG254" s="80">
        <f t="shared" si="410"/>
        <v>374.5</v>
      </c>
      <c r="MH254" s="80">
        <f>LN254*Prices!$B$15</f>
        <v>0</v>
      </c>
      <c r="MI254" s="80">
        <f t="shared" si="411"/>
        <v>374.5</v>
      </c>
      <c r="MJ254" s="80">
        <f>LN254*Prices!$B$16</f>
        <v>0</v>
      </c>
      <c r="MK254" s="80">
        <f t="shared" si="412"/>
        <v>374.5</v>
      </c>
      <c r="ML254" s="80">
        <f>LN254*Prices!$B$17</f>
        <v>0</v>
      </c>
      <c r="MM254" s="80"/>
      <c r="MN254" s="80"/>
      <c r="MO254" s="80"/>
      <c r="MP254" s="80"/>
      <c r="MQ254" s="80"/>
      <c r="MR254" s="80"/>
      <c r="MS254" s="80"/>
      <c r="MT254" s="80"/>
      <c r="MU254" s="80"/>
      <c r="MV254" s="80"/>
      <c r="MW254" s="80"/>
      <c r="MX254" s="80"/>
      <c r="MY254" s="80"/>
      <c r="MZ254" s="80"/>
      <c r="NA254" s="80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</row>
    <row r="255" spans="1:449" ht="18" customHeight="1" thickBot="1" x14ac:dyDescent="0.3">
      <c r="A255" s="345"/>
      <c r="B255" s="346"/>
      <c r="C255" s="347"/>
      <c r="D255" s="279"/>
      <c r="E255" s="366"/>
      <c r="F255" s="349"/>
      <c r="G255" s="320"/>
      <c r="H255" s="136"/>
      <c r="I255" s="135"/>
      <c r="J255" s="136"/>
      <c r="K255" s="135"/>
      <c r="L255" s="136"/>
      <c r="M255" s="135"/>
      <c r="N255" s="136"/>
      <c r="O255" s="135"/>
      <c r="P255" s="136"/>
      <c r="Q255" s="135"/>
      <c r="R255" s="136"/>
      <c r="S255" s="135"/>
      <c r="T255" s="136"/>
      <c r="U255" s="135"/>
      <c r="V255" s="136"/>
      <c r="W255" s="137"/>
      <c r="X255" s="137"/>
      <c r="Y255" s="137"/>
      <c r="Z255" s="137"/>
      <c r="AA255" s="137"/>
      <c r="AB255" s="136"/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8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8"/>
      <c r="BU255" s="135"/>
      <c r="BV255" s="136"/>
      <c r="BW255" s="135"/>
      <c r="BX255" s="136"/>
      <c r="BY255" s="135"/>
      <c r="BZ255" s="136"/>
      <c r="CA255" s="135"/>
      <c r="CB255" s="136"/>
      <c r="CC255" s="135"/>
      <c r="CD255" s="136"/>
      <c r="CE255" s="135"/>
      <c r="CF255" s="136"/>
      <c r="CG255" s="135"/>
      <c r="CH255" s="136"/>
      <c r="CI255" s="135"/>
      <c r="CJ255" s="136"/>
      <c r="CK255" s="137"/>
      <c r="CL255" s="137"/>
      <c r="CM255" s="137"/>
      <c r="CN255" s="137"/>
      <c r="CO255" s="137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  <c r="DA255" s="136"/>
      <c r="DB255" s="136"/>
      <c r="DC255" s="136"/>
      <c r="DD255" s="136"/>
      <c r="DE255" s="138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W255" s="136"/>
      <c r="DX255" s="136"/>
      <c r="DY255" s="136"/>
      <c r="DZ255" s="138"/>
      <c r="EP255" s="73"/>
      <c r="EQ255" s="128"/>
      <c r="ER255" s="129"/>
      <c r="ES255" s="95"/>
      <c r="ET255" s="73"/>
      <c r="EU255" s="130"/>
      <c r="EV255" s="55"/>
      <c r="EZ255" s="77"/>
      <c r="FC255" s="79"/>
      <c r="FD255" s="80"/>
      <c r="FE255" s="80"/>
      <c r="FF255" s="80"/>
      <c r="FG255" s="80"/>
      <c r="FH255" s="80"/>
      <c r="FI255" s="80"/>
      <c r="FJ255" s="80"/>
      <c r="FK255" s="80"/>
      <c r="FL255" s="80"/>
      <c r="FM255" s="80"/>
      <c r="FN255" s="80"/>
      <c r="FO255" s="80"/>
      <c r="FP255" s="80"/>
      <c r="FQ255" s="80"/>
      <c r="FR255" s="80"/>
      <c r="FS255" s="80"/>
      <c r="FT255" s="80"/>
      <c r="FU255" s="80"/>
      <c r="FV255" s="80"/>
      <c r="FW255" s="80"/>
      <c r="FX255" s="80"/>
      <c r="FY255" s="80"/>
      <c r="FZ255" s="80"/>
      <c r="GA255" s="80"/>
      <c r="GB255" s="80"/>
      <c r="GC255" s="80"/>
      <c r="GD255" s="80"/>
      <c r="GE255" s="80"/>
      <c r="GF255" s="80"/>
      <c r="GG255" s="80"/>
      <c r="GH255" s="80"/>
      <c r="GI255"/>
      <c r="GJ255"/>
      <c r="GK255"/>
      <c r="GL255"/>
      <c r="GM255"/>
      <c r="GN255"/>
      <c r="GO255"/>
      <c r="GP255" s="73"/>
      <c r="GQ255" s="128"/>
      <c r="GR255" s="129"/>
      <c r="GS255" s="95"/>
      <c r="GT255" s="73"/>
      <c r="GU255" s="130"/>
      <c r="GW255" s="75"/>
      <c r="GX255" s="76"/>
      <c r="GZ255" s="77"/>
      <c r="HA255" s="82"/>
      <c r="HB255" s="82"/>
      <c r="HC255" s="79"/>
      <c r="HD255" s="80"/>
      <c r="HE255" s="80"/>
      <c r="HF255" s="80"/>
      <c r="HG255" s="80"/>
      <c r="HH255" s="80"/>
      <c r="HI255" s="80"/>
      <c r="HJ255" s="80"/>
      <c r="HK255" s="80"/>
      <c r="HL255" s="80"/>
      <c r="HM255" s="80"/>
      <c r="HN255" s="80"/>
      <c r="HO255" s="80"/>
      <c r="HP255" s="80"/>
      <c r="HQ255" s="80"/>
      <c r="HR255" s="80"/>
      <c r="HS255" s="80"/>
      <c r="HT255" s="80"/>
      <c r="HU255" s="80"/>
      <c r="HV255" s="80"/>
      <c r="HW255" s="80"/>
      <c r="HX255" s="80"/>
      <c r="HY255" s="80"/>
      <c r="HZ255" s="80"/>
      <c r="IA255" s="80"/>
      <c r="IB255" s="80"/>
      <c r="IC255" s="80"/>
      <c r="ID255" s="80"/>
      <c r="IE255" s="80"/>
      <c r="IF255" s="80"/>
      <c r="IG255" s="80"/>
      <c r="IH255" s="80"/>
      <c r="II255"/>
      <c r="IJ255"/>
      <c r="IK255"/>
      <c r="IL255"/>
      <c r="IM255"/>
      <c r="IN255"/>
      <c r="IO255"/>
      <c r="IP255"/>
      <c r="IQ255" s="73"/>
      <c r="IR255" s="128"/>
      <c r="IS255" s="129"/>
      <c r="IT255" s="95"/>
      <c r="IU255" s="73"/>
      <c r="IV255" s="130"/>
      <c r="IX255" s="75"/>
      <c r="IY255" s="76"/>
      <c r="IZ255" s="75"/>
      <c r="JA255" s="77"/>
      <c r="JB255" s="82"/>
      <c r="JC255" s="82"/>
      <c r="JD255" s="79"/>
      <c r="JE255" s="80"/>
      <c r="JF255" s="80"/>
      <c r="JG255" s="80"/>
      <c r="JH255" s="80"/>
      <c r="JI255" s="80"/>
      <c r="JJ255" s="80"/>
      <c r="JK255" s="80"/>
      <c r="JL255" s="80"/>
      <c r="JM255" s="80"/>
      <c r="JN255" s="80"/>
      <c r="JO255" s="80"/>
      <c r="JP255" s="80"/>
      <c r="JQ255" s="80"/>
      <c r="JR255" s="80"/>
      <c r="JS255" s="80"/>
      <c r="JT255" s="80"/>
      <c r="JU255" s="80"/>
      <c r="JV255" s="80"/>
      <c r="JW255" s="80"/>
      <c r="JX255" s="80"/>
      <c r="JY255" s="80"/>
      <c r="JZ255" s="80"/>
      <c r="KA255" s="80"/>
      <c r="KB255" s="80"/>
      <c r="KC255" s="80"/>
      <c r="KD255" s="80"/>
      <c r="KE255" s="80"/>
      <c r="KF255" s="80"/>
      <c r="KG255" s="80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F255" s="82"/>
      <c r="LG255" s="80"/>
      <c r="LH255" s="234"/>
      <c r="LI255" s="73"/>
      <c r="LJ255" s="128"/>
      <c r="LK255" s="129"/>
      <c r="LL255" s="95"/>
      <c r="LM255" s="73"/>
      <c r="LN255" s="130"/>
      <c r="LP255" s="75"/>
      <c r="LQ255" s="76"/>
      <c r="LR255" s="75"/>
      <c r="LS255" s="77"/>
      <c r="LT255" s="82"/>
      <c r="LU255" s="82"/>
      <c r="LV255" s="79"/>
      <c r="LW255" s="80"/>
      <c r="LX255" s="80"/>
      <c r="LY255" s="80"/>
      <c r="LZ255" s="80"/>
      <c r="MA255" s="80"/>
      <c r="MB255" s="80"/>
      <c r="MC255" s="80"/>
      <c r="MD255" s="80"/>
      <c r="ME255" s="80"/>
      <c r="MF255" s="80"/>
      <c r="MG255" s="80"/>
      <c r="MH255" s="80"/>
      <c r="MI255" s="80"/>
      <c r="MJ255" s="80"/>
      <c r="MK255" s="80"/>
      <c r="ML255" s="80"/>
      <c r="MM255" s="80"/>
      <c r="MN255" s="80"/>
      <c r="MO255" s="80"/>
      <c r="MP255" s="80"/>
      <c r="MQ255" s="80"/>
      <c r="MR255" s="80"/>
      <c r="MS255" s="80"/>
      <c r="MT255" s="80"/>
      <c r="MU255" s="80"/>
      <c r="MV255" s="80"/>
      <c r="MW255" s="80"/>
      <c r="MX255" s="80"/>
      <c r="MY255" s="80"/>
      <c r="MZ255" s="80"/>
      <c r="NA255" s="80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</row>
    <row r="256" spans="1:449" ht="18" customHeight="1" x14ac:dyDescent="0.25">
      <c r="A256" s="118" t="s">
        <v>367</v>
      </c>
      <c r="B256" s="119" t="s">
        <v>268</v>
      </c>
      <c r="C256" s="120" t="str">
        <f t="shared" si="413"/>
        <v>Wall &amp; Tall Cab: 1 Glass Door  41"H  (Doors 42 1/2") (9" to 12")</v>
      </c>
      <c r="D256" s="121" t="s">
        <v>368</v>
      </c>
      <c r="E256" s="122" t="s">
        <v>95</v>
      </c>
      <c r="F256" s="321" t="s">
        <v>367</v>
      </c>
      <c r="G256" s="320" t="s">
        <v>296</v>
      </c>
      <c r="H256" s="135" t="str">
        <f t="shared" si="414"/>
        <v>n/a</v>
      </c>
      <c r="I256" s="135" t="s">
        <v>296</v>
      </c>
      <c r="J256" s="135" t="str">
        <f t="shared" si="313"/>
        <v>n/a</v>
      </c>
      <c r="K256" s="135" t="s">
        <v>296</v>
      </c>
      <c r="L256" s="135" t="str">
        <f t="shared" si="314"/>
        <v>n/a</v>
      </c>
      <c r="M256" s="135" t="s">
        <v>296</v>
      </c>
      <c r="N256" s="135" t="str">
        <f t="shared" si="315"/>
        <v>n/a</v>
      </c>
      <c r="O256" s="135" t="s">
        <v>296</v>
      </c>
      <c r="P256" s="135" t="str">
        <f t="shared" si="316"/>
        <v>n/a</v>
      </c>
      <c r="Q256" s="135" t="s">
        <v>296</v>
      </c>
      <c r="R256" s="135" t="str">
        <f t="shared" si="317"/>
        <v>n/a</v>
      </c>
      <c r="S256" s="135">
        <f>ROUND(cabinets_db!FP256/Prices!$B$27,0)</f>
        <v>479</v>
      </c>
      <c r="T256" s="136">
        <f t="shared" si="318"/>
        <v>479</v>
      </c>
      <c r="U256" s="135">
        <f>ROUND(cabinets_db!FR256/Prices!$B$27,0)</f>
        <v>536</v>
      </c>
      <c r="V256" s="136">
        <f t="shared" si="319"/>
        <v>536</v>
      </c>
      <c r="W256" s="137"/>
      <c r="X256" s="137"/>
      <c r="Y256" s="137"/>
      <c r="Z256" s="137"/>
      <c r="AA256" s="137"/>
      <c r="AB256" s="135" t="s">
        <v>296</v>
      </c>
      <c r="AC256" s="135" t="s">
        <v>296</v>
      </c>
      <c r="AD256" s="135" t="s">
        <v>296</v>
      </c>
      <c r="AE256" s="135" t="s">
        <v>296</v>
      </c>
      <c r="AF256" s="135" t="s">
        <v>296</v>
      </c>
      <c r="AG256" s="135" t="s">
        <v>296</v>
      </c>
      <c r="AH256" s="135" t="s">
        <v>296</v>
      </c>
      <c r="AI256" s="135" t="s">
        <v>296</v>
      </c>
      <c r="AJ256" s="135" t="s">
        <v>296</v>
      </c>
      <c r="AK256" s="135" t="s">
        <v>296</v>
      </c>
      <c r="AL256" s="135" t="s">
        <v>296</v>
      </c>
      <c r="AM256" s="135" t="s">
        <v>296</v>
      </c>
      <c r="AN256" s="136">
        <f>ROUND(cabinets_db!HP256/Prices!$B$27,0)</f>
        <v>451</v>
      </c>
      <c r="AO256" s="136">
        <f t="shared" si="326"/>
        <v>451</v>
      </c>
      <c r="AP256" s="136">
        <f>ROUND(cabinets_db!HR256/Prices!$B$27,0)</f>
        <v>508</v>
      </c>
      <c r="AQ256" s="138">
        <f t="shared" si="327"/>
        <v>508</v>
      </c>
      <c r="AW256" s="136" t="str">
        <f t="shared" si="328"/>
        <v>n/a</v>
      </c>
      <c r="AX256" s="136" t="str">
        <f t="shared" si="329"/>
        <v>n/a</v>
      </c>
      <c r="AY256" s="136" t="str">
        <f t="shared" si="330"/>
        <v>n/a</v>
      </c>
      <c r="AZ256" s="136" t="str">
        <f t="shared" si="331"/>
        <v>n/a</v>
      </c>
      <c r="BA256" s="136" t="str">
        <f t="shared" si="332"/>
        <v>n/a</v>
      </c>
      <c r="BB256" s="136" t="str">
        <f t="shared" si="333"/>
        <v>n/a</v>
      </c>
      <c r="BC256" s="136" t="str">
        <f t="shared" si="334"/>
        <v>n/a</v>
      </c>
      <c r="BD256" s="136" t="str">
        <f t="shared" si="335"/>
        <v>n/a</v>
      </c>
      <c r="BE256" s="136" t="str">
        <f t="shared" si="336"/>
        <v>n/a</v>
      </c>
      <c r="BF256" s="136" t="str">
        <f t="shared" si="337"/>
        <v>n/a</v>
      </c>
      <c r="BG256" s="136" t="str">
        <f t="shared" si="338"/>
        <v>n/a</v>
      </c>
      <c r="BH256" s="136" t="str">
        <f t="shared" si="339"/>
        <v>n/a</v>
      </c>
      <c r="BI256" s="136">
        <f t="shared" si="340"/>
        <v>451</v>
      </c>
      <c r="BJ256" s="136">
        <f t="shared" si="341"/>
        <v>451</v>
      </c>
      <c r="BK256" s="136">
        <f t="shared" si="342"/>
        <v>508</v>
      </c>
      <c r="BL256" s="138">
        <f t="shared" si="343"/>
        <v>508</v>
      </c>
      <c r="BU256" s="135" t="s">
        <v>296</v>
      </c>
      <c r="BV256" s="135" t="str">
        <f t="shared" si="415"/>
        <v>n/a</v>
      </c>
      <c r="BW256" s="135" t="s">
        <v>296</v>
      </c>
      <c r="BX256" s="135" t="str">
        <f t="shared" si="344"/>
        <v>n/a</v>
      </c>
      <c r="BY256" s="135" t="s">
        <v>296</v>
      </c>
      <c r="BZ256" s="135" t="str">
        <f t="shared" si="345"/>
        <v>n/a</v>
      </c>
      <c r="CA256" s="135" t="s">
        <v>296</v>
      </c>
      <c r="CB256" s="135" t="str">
        <f t="shared" si="346"/>
        <v>n/a</v>
      </c>
      <c r="CC256" s="135" t="s">
        <v>296</v>
      </c>
      <c r="CD256" s="135" t="str">
        <f t="shared" si="347"/>
        <v>n/a</v>
      </c>
      <c r="CE256" s="135" t="s">
        <v>296</v>
      </c>
      <c r="CF256" s="135" t="str">
        <f t="shared" si="348"/>
        <v>n/a</v>
      </c>
      <c r="CG256" s="135">
        <f>ROUND(cabinets_db!JQ256/Prices!$B$27,0)</f>
        <v>479</v>
      </c>
      <c r="CH256" s="136">
        <f t="shared" si="349"/>
        <v>479</v>
      </c>
      <c r="CI256" s="135">
        <f>ROUND(cabinets_db!JS256/Prices!$B$27,0)</f>
        <v>536</v>
      </c>
      <c r="CJ256" s="136">
        <f t="shared" si="350"/>
        <v>536</v>
      </c>
      <c r="CK256" s="137"/>
      <c r="CL256" s="137"/>
      <c r="CM256" s="137"/>
      <c r="CN256" s="137"/>
      <c r="CO256" s="137"/>
      <c r="CP256" s="135" t="s">
        <v>296</v>
      </c>
      <c r="CQ256" s="135" t="s">
        <v>296</v>
      </c>
      <c r="CR256" s="135" t="s">
        <v>296</v>
      </c>
      <c r="CS256" s="135" t="s">
        <v>296</v>
      </c>
      <c r="CT256" s="135" t="s">
        <v>296</v>
      </c>
      <c r="CU256" s="135" t="s">
        <v>296</v>
      </c>
      <c r="CV256" s="135" t="s">
        <v>296</v>
      </c>
      <c r="CW256" s="135" t="s">
        <v>296</v>
      </c>
      <c r="CX256" s="135" t="s">
        <v>296</v>
      </c>
      <c r="CY256" s="135" t="s">
        <v>296</v>
      </c>
      <c r="CZ256" s="135" t="s">
        <v>296</v>
      </c>
      <c r="DA256" s="135" t="s">
        <v>296</v>
      </c>
      <c r="DB256" s="136">
        <f>ROUND(cabinets_db!MI256/Prices!$B$27,0)</f>
        <v>451</v>
      </c>
      <c r="DC256" s="136">
        <f t="shared" si="356"/>
        <v>451</v>
      </c>
      <c r="DD256" s="136">
        <f>ROUND(cabinets_db!MK256/Prices!$B$27,0)</f>
        <v>508</v>
      </c>
      <c r="DE256" s="138">
        <f t="shared" si="357"/>
        <v>508</v>
      </c>
      <c r="DK256" s="136" t="str">
        <f t="shared" si="358"/>
        <v>n/a</v>
      </c>
      <c r="DL256" s="136" t="str">
        <f t="shared" si="359"/>
        <v>n/a</v>
      </c>
      <c r="DM256" s="136" t="str">
        <f t="shared" si="360"/>
        <v>n/a</v>
      </c>
      <c r="DN256" s="136" t="str">
        <f t="shared" si="361"/>
        <v>n/a</v>
      </c>
      <c r="DO256" s="136" t="str">
        <f t="shared" si="362"/>
        <v>n/a</v>
      </c>
      <c r="DP256" s="136" t="str">
        <f t="shared" si="363"/>
        <v>n/a</v>
      </c>
      <c r="DQ256" s="136" t="str">
        <f t="shared" si="364"/>
        <v>n/a</v>
      </c>
      <c r="DR256" s="136" t="str">
        <f t="shared" si="365"/>
        <v>n/a</v>
      </c>
      <c r="DS256" s="136" t="str">
        <f t="shared" si="366"/>
        <v>n/a</v>
      </c>
      <c r="DT256" s="136" t="str">
        <f t="shared" si="367"/>
        <v>n/a</v>
      </c>
      <c r="DU256" s="136" t="str">
        <f t="shared" si="368"/>
        <v>n/a</v>
      </c>
      <c r="DV256" s="136" t="str">
        <f t="shared" si="369"/>
        <v>n/a</v>
      </c>
      <c r="DW256" s="136">
        <f t="shared" si="370"/>
        <v>451</v>
      </c>
      <c r="DX256" s="136">
        <f t="shared" si="371"/>
        <v>451</v>
      </c>
      <c r="DY256" s="136">
        <f t="shared" si="372"/>
        <v>508</v>
      </c>
      <c r="DZ256" s="138">
        <f t="shared" si="373"/>
        <v>508</v>
      </c>
      <c r="EP256" s="73"/>
      <c r="EQ256" s="128"/>
      <c r="ER256" s="129">
        <v>10.5</v>
      </c>
      <c r="ES256" s="73">
        <v>12</v>
      </c>
      <c r="ET256" s="73">
        <f t="shared" si="374"/>
        <v>1</v>
      </c>
      <c r="EU256" s="130">
        <f t="shared" ref="EU256:EU266" si="417">ES256*41/144</f>
        <v>3.4166666666666665</v>
      </c>
      <c r="EW256" s="75">
        <v>2</v>
      </c>
      <c r="EX256" s="76">
        <f t="shared" ref="EX256:EX266" si="418">EU256*14</f>
        <v>47.833333333333329</v>
      </c>
      <c r="EY256" s="75">
        <v>18</v>
      </c>
      <c r="EZ256" s="77">
        <f>(EY256*1.2)*(Prices!$B$5/32)</f>
        <v>26.999999999999996</v>
      </c>
      <c r="FA256" s="82">
        <f>(EY256*1.3)*(Prices!$B$4/32)</f>
        <v>58.500000000000007</v>
      </c>
      <c r="FB256" s="82">
        <f>(EV256*Prices!$B$2)+(EW256*Prices!$B$3)</f>
        <v>8.1</v>
      </c>
      <c r="FC256" s="79">
        <f>EU256*Prices!$B$9</f>
        <v>20.5</v>
      </c>
      <c r="FD256" s="80">
        <f t="shared" si="375"/>
        <v>161.93333333333334</v>
      </c>
      <c r="FE256" s="80">
        <f>EU256*Prices!$B$10</f>
        <v>30.75</v>
      </c>
      <c r="FF256" s="80">
        <f t="shared" si="376"/>
        <v>172.18333333333334</v>
      </c>
      <c r="FG256" s="80">
        <f>EU256*Prices!$B$11</f>
        <v>34.166666666666664</v>
      </c>
      <c r="FH256" s="80">
        <f t="shared" si="377"/>
        <v>175.60000000000002</v>
      </c>
      <c r="FI256" s="80">
        <f>EU256*Prices!$B$12</f>
        <v>41</v>
      </c>
      <c r="FJ256" s="80">
        <f t="shared" si="378"/>
        <v>182.43333333333334</v>
      </c>
      <c r="FK256" s="80">
        <f>EU256*Prices!$B$13</f>
        <v>44.416666666666664</v>
      </c>
      <c r="FL256" s="80">
        <f t="shared" si="379"/>
        <v>185.85000000000002</v>
      </c>
      <c r="FM256" s="80">
        <f>EU256*Prices!$B$14</f>
        <v>52.958333333333329</v>
      </c>
      <c r="FN256" s="80">
        <f t="shared" si="380"/>
        <v>194.39166666666665</v>
      </c>
      <c r="FO256" s="80">
        <f>EU256*Prices!$B$15</f>
        <v>59.791666666666664</v>
      </c>
      <c r="FP256" s="80">
        <f t="shared" si="381"/>
        <v>201.22500000000002</v>
      </c>
      <c r="FQ256" s="80">
        <f>EU256*Prices!$B$16</f>
        <v>83.708333333333329</v>
      </c>
      <c r="FR256" s="80">
        <f t="shared" si="382"/>
        <v>225.14166666666665</v>
      </c>
      <c r="FS256" s="80">
        <f>EU256*Prices!$B$17</f>
        <v>0</v>
      </c>
      <c r="FT256" s="80"/>
      <c r="FU256" s="80"/>
      <c r="FV256" s="80"/>
      <c r="FW256" s="80"/>
      <c r="FX256" s="80"/>
      <c r="FY256" s="80"/>
      <c r="FZ256" s="80"/>
      <c r="GA256" s="80"/>
      <c r="GB256" s="80"/>
      <c r="GC256" s="80"/>
      <c r="GD256" s="80"/>
      <c r="GE256" s="80"/>
      <c r="GF256" s="80"/>
      <c r="GG256" s="80"/>
      <c r="GH256" s="80"/>
      <c r="GI256"/>
      <c r="GJ256"/>
      <c r="GK256"/>
      <c r="GL256"/>
      <c r="GM256"/>
      <c r="GN256"/>
      <c r="GO256"/>
      <c r="GP256" s="73"/>
      <c r="GQ256" s="128"/>
      <c r="GR256" s="129">
        <v>10.5</v>
      </c>
      <c r="GS256" s="73">
        <v>12</v>
      </c>
      <c r="GT256" s="73">
        <f t="shared" si="383"/>
        <v>1</v>
      </c>
      <c r="GU256" s="130">
        <f t="shared" ref="GU256:GU266" si="419">GS256*41/144</f>
        <v>3.4166666666666665</v>
      </c>
      <c r="GV256" s="75"/>
      <c r="GW256" s="75">
        <v>2</v>
      </c>
      <c r="GX256" s="76">
        <f t="shared" ref="GX256:GX266" si="420">GU256*14</f>
        <v>47.833333333333329</v>
      </c>
      <c r="GY256" s="75">
        <v>18</v>
      </c>
      <c r="GZ256" s="77">
        <f>(GY256*1.2)*(Prices!$B$5/32)</f>
        <v>26.999999999999996</v>
      </c>
      <c r="HA256" s="82">
        <f>(GY256*1.3)*(Prices!$C$4/32)</f>
        <v>46.800000000000004</v>
      </c>
      <c r="HB256" s="82">
        <f>(GV256*Prices!$B$2)+(GW256*Prices!$B$3)</f>
        <v>8.1</v>
      </c>
      <c r="HC256" s="79">
        <f>GU256*Prices!$B$9</f>
        <v>20.5</v>
      </c>
      <c r="HD256" s="80">
        <f t="shared" si="384"/>
        <v>150.23333333333335</v>
      </c>
      <c r="HE256" s="80">
        <f>GU256*Prices!$B$10</f>
        <v>30.75</v>
      </c>
      <c r="HF256" s="80">
        <f t="shared" si="385"/>
        <v>160.48333333333335</v>
      </c>
      <c r="HG256" s="80">
        <f>GU256*Prices!$B$11</f>
        <v>34.166666666666664</v>
      </c>
      <c r="HH256" s="80">
        <f t="shared" si="386"/>
        <v>163.89999999999998</v>
      </c>
      <c r="HI256" s="80">
        <f>GU256*Prices!$B$12</f>
        <v>41</v>
      </c>
      <c r="HJ256" s="80">
        <f t="shared" si="387"/>
        <v>170.73333333333335</v>
      </c>
      <c r="HK256" s="80">
        <f>GU256*Prices!$B$13</f>
        <v>44.416666666666664</v>
      </c>
      <c r="HL256" s="80">
        <f t="shared" si="388"/>
        <v>174.14999999999998</v>
      </c>
      <c r="HM256" s="80">
        <f>GU256*Prices!$B$14</f>
        <v>52.958333333333329</v>
      </c>
      <c r="HN256" s="80">
        <f t="shared" si="389"/>
        <v>182.69166666666666</v>
      </c>
      <c r="HO256" s="80">
        <f>GU256*Prices!$B$15</f>
        <v>59.791666666666664</v>
      </c>
      <c r="HP256" s="80">
        <f t="shared" si="390"/>
        <v>189.52499999999998</v>
      </c>
      <c r="HQ256" s="80">
        <f>GU256*Prices!$B$16</f>
        <v>83.708333333333329</v>
      </c>
      <c r="HR256" s="80">
        <f t="shared" si="391"/>
        <v>213.44166666666666</v>
      </c>
      <c r="HS256" s="80">
        <f>GU256*Prices!$B$17</f>
        <v>0</v>
      </c>
      <c r="HT256" s="80"/>
      <c r="HU256" s="80"/>
      <c r="HV256" s="80"/>
      <c r="HW256" s="80"/>
      <c r="HX256" s="80"/>
      <c r="HY256" s="80"/>
      <c r="HZ256" s="80"/>
      <c r="IA256" s="80"/>
      <c r="IB256" s="80"/>
      <c r="IC256" s="80"/>
      <c r="ID256" s="80"/>
      <c r="IE256" s="80"/>
      <c r="IF256" s="80"/>
      <c r="IG256" s="80"/>
      <c r="IH256" s="80"/>
      <c r="II256"/>
      <c r="IJ256"/>
      <c r="IK256"/>
      <c r="IL256"/>
      <c r="IM256"/>
      <c r="IN256"/>
      <c r="IO256"/>
      <c r="IP256"/>
      <c r="IQ256" s="73"/>
      <c r="IR256" s="128"/>
      <c r="IS256" s="129">
        <v>10.5</v>
      </c>
      <c r="IT256" s="73">
        <v>12</v>
      </c>
      <c r="IU256" s="73">
        <f t="shared" si="392"/>
        <v>1</v>
      </c>
      <c r="IV256" s="130">
        <f t="shared" ref="IV256:IV266" si="421">IT256*41/144</f>
        <v>3.4166666666666665</v>
      </c>
      <c r="IW256" s="75"/>
      <c r="IX256" s="75">
        <v>2</v>
      </c>
      <c r="IY256" s="76">
        <f t="shared" ref="IY256:IY266" si="422">IV256*14</f>
        <v>47.833333333333329</v>
      </c>
      <c r="IZ256" s="75">
        <v>18</v>
      </c>
      <c r="JA256" s="77">
        <f>(IZ256*1.2)*(Prices!$B$5/32)</f>
        <v>26.999999999999996</v>
      </c>
      <c r="JB256" s="82">
        <f>(IZ256*1.3)*(Prices!$B$4/32)</f>
        <v>58.500000000000007</v>
      </c>
      <c r="JC256" s="82">
        <f>(IW256*Prices!$B$2)+(IX256*Prices!$B$3)</f>
        <v>8.1</v>
      </c>
      <c r="JD256" s="79">
        <f>IV256*Prices!$B$9</f>
        <v>20.5</v>
      </c>
      <c r="JE256" s="80">
        <f t="shared" si="393"/>
        <v>161.93333333333334</v>
      </c>
      <c r="JF256" s="80">
        <f>IV256*Prices!$B$10</f>
        <v>30.75</v>
      </c>
      <c r="JG256" s="80">
        <f t="shared" si="394"/>
        <v>172.18333333333334</v>
      </c>
      <c r="JH256" s="80">
        <f>IV256*Prices!$B$11</f>
        <v>34.166666666666664</v>
      </c>
      <c r="JI256" s="80">
        <f t="shared" si="395"/>
        <v>175.60000000000002</v>
      </c>
      <c r="JJ256" s="80">
        <f>IV256*Prices!$B$12</f>
        <v>41</v>
      </c>
      <c r="JK256" s="80">
        <f t="shared" si="396"/>
        <v>182.43333333333334</v>
      </c>
      <c r="JL256" s="80">
        <f>IV256*Prices!$B$13</f>
        <v>44.416666666666664</v>
      </c>
      <c r="JM256" s="80">
        <f t="shared" si="397"/>
        <v>185.85000000000002</v>
      </c>
      <c r="JN256" s="80">
        <f>IV256*Prices!$B$14</f>
        <v>52.958333333333329</v>
      </c>
      <c r="JO256" s="80">
        <f t="shared" si="398"/>
        <v>194.39166666666665</v>
      </c>
      <c r="JP256" s="80">
        <f>IV256*Prices!$B$15</f>
        <v>59.791666666666664</v>
      </c>
      <c r="JQ256" s="80">
        <f t="shared" si="399"/>
        <v>201.22500000000002</v>
      </c>
      <c r="JR256" s="80">
        <f>IV256*Prices!$B$16</f>
        <v>83.708333333333329</v>
      </c>
      <c r="JS256" s="80">
        <f t="shared" si="400"/>
        <v>225.14166666666665</v>
      </c>
      <c r="JT256" s="80">
        <f>IV256*Prices!$B$17</f>
        <v>0</v>
      </c>
      <c r="JU256" s="80"/>
      <c r="JV256" s="80"/>
      <c r="JW256" s="80"/>
      <c r="JX256" s="80"/>
      <c r="JY256" s="80"/>
      <c r="JZ256" s="80"/>
      <c r="KA256" s="80"/>
      <c r="KB256" s="80"/>
      <c r="KC256" s="80"/>
      <c r="KD256" s="80"/>
      <c r="KE256" s="80"/>
      <c r="KF256" s="80"/>
      <c r="KG256" s="80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 s="197">
        <v>0</v>
      </c>
      <c r="LB256" s="200">
        <v>0</v>
      </c>
      <c r="LC256" s="82">
        <f>(44+(cabinets_db!IR256*2-2))*0.58</f>
        <v>24.36</v>
      </c>
      <c r="LD256" s="82">
        <f>(44+(cabinets_db!IR256*2-2))*0.77</f>
        <v>32.340000000000003</v>
      </c>
      <c r="LE256" s="82">
        <f>3*(cabinets_db!IR256*22/144)</f>
        <v>0</v>
      </c>
      <c r="LF256" s="82">
        <f t="shared" si="401"/>
        <v>24.36</v>
      </c>
      <c r="LG256" s="80">
        <f t="shared" si="402"/>
        <v>32.340000000000003</v>
      </c>
      <c r="LH256" s="234">
        <f t="shared" si="403"/>
        <v>0</v>
      </c>
      <c r="LI256" s="73"/>
      <c r="LJ256" s="128"/>
      <c r="LK256" s="129">
        <v>10.5</v>
      </c>
      <c r="LL256" s="73">
        <v>12</v>
      </c>
      <c r="LM256" s="73">
        <f t="shared" si="404"/>
        <v>1</v>
      </c>
      <c r="LN256" s="130">
        <f t="shared" ref="LN256:LN266" si="423">LL256*41/144</f>
        <v>3.4166666666666665</v>
      </c>
      <c r="LO256" s="75"/>
      <c r="LP256" s="75">
        <v>2</v>
      </c>
      <c r="LQ256" s="76">
        <f t="shared" ref="LQ256:LQ266" si="424">LN256*14</f>
        <v>47.833333333333329</v>
      </c>
      <c r="LR256" s="75">
        <v>18</v>
      </c>
      <c r="LS256" s="77">
        <f>(LR256*1.2)*(Prices!$B$5/32)</f>
        <v>26.999999999999996</v>
      </c>
      <c r="LT256" s="82">
        <f>(LR256*1.3)*(Prices!$C$4/32)</f>
        <v>46.800000000000004</v>
      </c>
      <c r="LU256" s="82">
        <f>(LO256*Prices!$B$2)+(LP256*Prices!$B$3)</f>
        <v>8.1</v>
      </c>
      <c r="LV256" s="79">
        <f>LN256*Prices!$B$9</f>
        <v>20.5</v>
      </c>
      <c r="LW256" s="80">
        <f t="shared" si="405"/>
        <v>150.23333333333335</v>
      </c>
      <c r="LX256" s="80">
        <f>LN256*Prices!$B$10</f>
        <v>30.75</v>
      </c>
      <c r="LY256" s="80">
        <f t="shared" si="406"/>
        <v>160.48333333333335</v>
      </c>
      <c r="LZ256" s="80">
        <f>LN256*Prices!$B$11</f>
        <v>34.166666666666664</v>
      </c>
      <c r="MA256" s="80">
        <f t="shared" si="407"/>
        <v>163.89999999999998</v>
      </c>
      <c r="MB256" s="80">
        <f>LN256*Prices!$B$12</f>
        <v>41</v>
      </c>
      <c r="MC256" s="80">
        <f t="shared" si="408"/>
        <v>170.73333333333335</v>
      </c>
      <c r="MD256" s="80">
        <f>LN256*Prices!$B$13</f>
        <v>44.416666666666664</v>
      </c>
      <c r="ME256" s="80">
        <f t="shared" si="409"/>
        <v>174.14999999999998</v>
      </c>
      <c r="MF256" s="80">
        <f>LN256*Prices!$B$14</f>
        <v>52.958333333333329</v>
      </c>
      <c r="MG256" s="80">
        <f t="shared" si="410"/>
        <v>182.69166666666666</v>
      </c>
      <c r="MH256" s="80">
        <f>LN256*Prices!$B$15</f>
        <v>59.791666666666664</v>
      </c>
      <c r="MI256" s="80">
        <f t="shared" si="411"/>
        <v>189.52499999999998</v>
      </c>
      <c r="MJ256" s="80">
        <f>LN256*Prices!$B$16</f>
        <v>83.708333333333329</v>
      </c>
      <c r="MK256" s="80">
        <f t="shared" si="412"/>
        <v>213.44166666666666</v>
      </c>
      <c r="ML256" s="80">
        <f>LN256*Prices!$B$17</f>
        <v>0</v>
      </c>
      <c r="MM256" s="80"/>
      <c r="MN256" s="80"/>
      <c r="MO256" s="80"/>
      <c r="MP256" s="80"/>
      <c r="MQ256" s="80"/>
      <c r="MR256" s="80"/>
      <c r="MS256" s="80"/>
      <c r="MT256" s="80"/>
      <c r="MU256" s="80"/>
      <c r="MV256" s="80"/>
      <c r="MW256" s="80"/>
      <c r="MX256" s="80"/>
      <c r="MY256" s="80"/>
      <c r="MZ256" s="80"/>
      <c r="NA256" s="80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</row>
    <row r="257" spans="1:449" ht="18" customHeight="1" x14ac:dyDescent="0.25">
      <c r="A257" s="141" t="s">
        <v>369</v>
      </c>
      <c r="B257" s="132" t="s">
        <v>268</v>
      </c>
      <c r="C257" s="133" t="str">
        <f t="shared" si="413"/>
        <v>Wall &amp; Tall Cab: 1 Glass Door  41"H  (Doors 42 1/2") (13" to 15")</v>
      </c>
      <c r="D257" s="70" t="s">
        <v>368</v>
      </c>
      <c r="E257" s="134" t="s">
        <v>97</v>
      </c>
      <c r="F257" s="329" t="s">
        <v>369</v>
      </c>
      <c r="G257" s="320" t="s">
        <v>296</v>
      </c>
      <c r="H257" s="135" t="str">
        <f t="shared" si="414"/>
        <v>n/a</v>
      </c>
      <c r="I257" s="135" t="s">
        <v>296</v>
      </c>
      <c r="J257" s="135" t="str">
        <f t="shared" si="313"/>
        <v>n/a</v>
      </c>
      <c r="K257" s="135" t="s">
        <v>296</v>
      </c>
      <c r="L257" s="135" t="str">
        <f t="shared" si="314"/>
        <v>n/a</v>
      </c>
      <c r="M257" s="135" t="s">
        <v>296</v>
      </c>
      <c r="N257" s="135" t="str">
        <f t="shared" si="315"/>
        <v>n/a</v>
      </c>
      <c r="O257" s="135" t="s">
        <v>296</v>
      </c>
      <c r="P257" s="135" t="str">
        <f t="shared" si="316"/>
        <v>n/a</v>
      </c>
      <c r="Q257" s="135" t="s">
        <v>296</v>
      </c>
      <c r="R257" s="135" t="str">
        <f t="shared" si="317"/>
        <v>n/a</v>
      </c>
      <c r="S257" s="135">
        <f>ROUND(cabinets_db!FP257/Prices!$B$27,0)</f>
        <v>905</v>
      </c>
      <c r="T257" s="136">
        <f t="shared" si="318"/>
        <v>905</v>
      </c>
      <c r="U257" s="135">
        <f>ROUND(cabinets_db!FR257/Prices!$B$27,0)</f>
        <v>976</v>
      </c>
      <c r="V257" s="136">
        <f t="shared" si="319"/>
        <v>976</v>
      </c>
      <c r="W257" s="137"/>
      <c r="X257" s="137"/>
      <c r="Y257" s="137"/>
      <c r="Z257" s="137"/>
      <c r="AA257" s="137"/>
      <c r="AB257" s="135" t="s">
        <v>296</v>
      </c>
      <c r="AC257" s="135" t="s">
        <v>296</v>
      </c>
      <c r="AD257" s="135" t="s">
        <v>296</v>
      </c>
      <c r="AE257" s="135" t="s">
        <v>296</v>
      </c>
      <c r="AF257" s="135" t="s">
        <v>296</v>
      </c>
      <c r="AG257" s="135" t="s">
        <v>296</v>
      </c>
      <c r="AH257" s="135" t="s">
        <v>296</v>
      </c>
      <c r="AI257" s="135" t="s">
        <v>296</v>
      </c>
      <c r="AJ257" s="135" t="s">
        <v>296</v>
      </c>
      <c r="AK257" s="135" t="s">
        <v>296</v>
      </c>
      <c r="AL257" s="135" t="s">
        <v>296</v>
      </c>
      <c r="AM257" s="135" t="s">
        <v>296</v>
      </c>
      <c r="AN257" s="136">
        <f>ROUND(cabinets_db!HP257/Prices!$B$27,0)</f>
        <v>828</v>
      </c>
      <c r="AO257" s="136">
        <f t="shared" si="326"/>
        <v>828</v>
      </c>
      <c r="AP257" s="136">
        <f>ROUND(cabinets_db!HR257/Prices!$B$27,0)</f>
        <v>899</v>
      </c>
      <c r="AQ257" s="138">
        <f t="shared" si="327"/>
        <v>899</v>
      </c>
      <c r="AW257" s="136" t="str">
        <f t="shared" si="328"/>
        <v>n/a</v>
      </c>
      <c r="AX257" s="136" t="str">
        <f t="shared" si="329"/>
        <v>n/a</v>
      </c>
      <c r="AY257" s="136" t="str">
        <f t="shared" si="330"/>
        <v>n/a</v>
      </c>
      <c r="AZ257" s="136" t="str">
        <f t="shared" si="331"/>
        <v>n/a</v>
      </c>
      <c r="BA257" s="136" t="str">
        <f t="shared" si="332"/>
        <v>n/a</v>
      </c>
      <c r="BB257" s="136" t="str">
        <f t="shared" si="333"/>
        <v>n/a</v>
      </c>
      <c r="BC257" s="136" t="str">
        <f t="shared" si="334"/>
        <v>n/a</v>
      </c>
      <c r="BD257" s="136" t="str">
        <f t="shared" si="335"/>
        <v>n/a</v>
      </c>
      <c r="BE257" s="136" t="str">
        <f t="shared" si="336"/>
        <v>n/a</v>
      </c>
      <c r="BF257" s="136" t="str">
        <f t="shared" si="337"/>
        <v>n/a</v>
      </c>
      <c r="BG257" s="136" t="str">
        <f t="shared" si="338"/>
        <v>n/a</v>
      </c>
      <c r="BH257" s="136" t="str">
        <f t="shared" si="339"/>
        <v>n/a</v>
      </c>
      <c r="BI257" s="136">
        <f t="shared" si="340"/>
        <v>828</v>
      </c>
      <c r="BJ257" s="136">
        <f t="shared" si="341"/>
        <v>828</v>
      </c>
      <c r="BK257" s="136">
        <f t="shared" si="342"/>
        <v>899</v>
      </c>
      <c r="BL257" s="138">
        <f t="shared" si="343"/>
        <v>899</v>
      </c>
      <c r="BU257" s="135" t="s">
        <v>296</v>
      </c>
      <c r="BV257" s="135" t="str">
        <f t="shared" si="415"/>
        <v>n/a</v>
      </c>
      <c r="BW257" s="135" t="s">
        <v>296</v>
      </c>
      <c r="BX257" s="135" t="str">
        <f t="shared" si="344"/>
        <v>n/a</v>
      </c>
      <c r="BY257" s="135" t="s">
        <v>296</v>
      </c>
      <c r="BZ257" s="135" t="str">
        <f t="shared" si="345"/>
        <v>n/a</v>
      </c>
      <c r="CA257" s="135" t="s">
        <v>296</v>
      </c>
      <c r="CB257" s="135" t="str">
        <f t="shared" si="346"/>
        <v>n/a</v>
      </c>
      <c r="CC257" s="135" t="s">
        <v>296</v>
      </c>
      <c r="CD257" s="135" t="str">
        <f t="shared" si="347"/>
        <v>n/a</v>
      </c>
      <c r="CE257" s="135" t="s">
        <v>296</v>
      </c>
      <c r="CF257" s="135" t="str">
        <f t="shared" si="348"/>
        <v>n/a</v>
      </c>
      <c r="CG257" s="135">
        <f>ROUND(cabinets_db!JQ257/Prices!$B$27,0)</f>
        <v>905</v>
      </c>
      <c r="CH257" s="136">
        <f t="shared" si="349"/>
        <v>905</v>
      </c>
      <c r="CI257" s="135">
        <f>ROUND(cabinets_db!JS257/Prices!$B$27,0)</f>
        <v>976</v>
      </c>
      <c r="CJ257" s="136">
        <f t="shared" si="350"/>
        <v>976</v>
      </c>
      <c r="CK257" s="137"/>
      <c r="CL257" s="137"/>
      <c r="CM257" s="137"/>
      <c r="CN257" s="137"/>
      <c r="CO257" s="137"/>
      <c r="CP257" s="135" t="s">
        <v>296</v>
      </c>
      <c r="CQ257" s="135" t="s">
        <v>296</v>
      </c>
      <c r="CR257" s="135" t="s">
        <v>296</v>
      </c>
      <c r="CS257" s="135" t="s">
        <v>296</v>
      </c>
      <c r="CT257" s="135" t="s">
        <v>296</v>
      </c>
      <c r="CU257" s="135" t="s">
        <v>296</v>
      </c>
      <c r="CV257" s="135" t="s">
        <v>296</v>
      </c>
      <c r="CW257" s="135" t="s">
        <v>296</v>
      </c>
      <c r="CX257" s="135" t="s">
        <v>296</v>
      </c>
      <c r="CY257" s="135" t="s">
        <v>296</v>
      </c>
      <c r="CZ257" s="135" t="s">
        <v>296</v>
      </c>
      <c r="DA257" s="135" t="s">
        <v>296</v>
      </c>
      <c r="DB257" s="136">
        <f>ROUND(cabinets_db!MI257/Prices!$B$27,0)</f>
        <v>828</v>
      </c>
      <c r="DC257" s="136">
        <f t="shared" si="356"/>
        <v>828</v>
      </c>
      <c r="DD257" s="136">
        <f>ROUND(cabinets_db!MK257/Prices!$B$27,0)</f>
        <v>899</v>
      </c>
      <c r="DE257" s="138">
        <f t="shared" si="357"/>
        <v>899</v>
      </c>
      <c r="DK257" s="136" t="str">
        <f t="shared" si="358"/>
        <v>n/a</v>
      </c>
      <c r="DL257" s="136" t="str">
        <f t="shared" si="359"/>
        <v>n/a</v>
      </c>
      <c r="DM257" s="136" t="str">
        <f t="shared" si="360"/>
        <v>n/a</v>
      </c>
      <c r="DN257" s="136" t="str">
        <f t="shared" si="361"/>
        <v>n/a</v>
      </c>
      <c r="DO257" s="136" t="str">
        <f t="shared" si="362"/>
        <v>n/a</v>
      </c>
      <c r="DP257" s="136" t="str">
        <f t="shared" si="363"/>
        <v>n/a</v>
      </c>
      <c r="DQ257" s="136" t="str">
        <f t="shared" si="364"/>
        <v>n/a</v>
      </c>
      <c r="DR257" s="136" t="str">
        <f t="shared" si="365"/>
        <v>n/a</v>
      </c>
      <c r="DS257" s="136" t="str">
        <f t="shared" si="366"/>
        <v>n/a</v>
      </c>
      <c r="DT257" s="136" t="str">
        <f t="shared" si="367"/>
        <v>n/a</v>
      </c>
      <c r="DU257" s="136" t="str">
        <f t="shared" si="368"/>
        <v>n/a</v>
      </c>
      <c r="DV257" s="136" t="str">
        <f t="shared" si="369"/>
        <v>n/a</v>
      </c>
      <c r="DW257" s="136">
        <f t="shared" si="370"/>
        <v>828</v>
      </c>
      <c r="DX257" s="136">
        <f t="shared" si="371"/>
        <v>828</v>
      </c>
      <c r="DY257" s="136">
        <f t="shared" si="372"/>
        <v>899</v>
      </c>
      <c r="DZ257" s="138">
        <f t="shared" si="373"/>
        <v>899</v>
      </c>
      <c r="EP257" s="73"/>
      <c r="EQ257" s="128"/>
      <c r="ER257" s="139">
        <v>12</v>
      </c>
      <c r="ES257" s="73">
        <v>15</v>
      </c>
      <c r="ET257" s="73">
        <f t="shared" si="374"/>
        <v>1.25</v>
      </c>
      <c r="EU257" s="130">
        <f t="shared" si="417"/>
        <v>4.270833333333333</v>
      </c>
      <c r="EV257" s="55"/>
      <c r="EW257" s="75">
        <v>2</v>
      </c>
      <c r="EX257" s="76">
        <f t="shared" si="418"/>
        <v>59.791666666666664</v>
      </c>
      <c r="EY257" s="75">
        <v>50</v>
      </c>
      <c r="EZ257" s="77">
        <f>(EY257*1.2)*(Prices!$B$5/32)</f>
        <v>75</v>
      </c>
      <c r="FA257" s="82">
        <f>(EY257*1.3)*(Prices!$B$4/32)</f>
        <v>162.5</v>
      </c>
      <c r="FB257" s="82">
        <f>(EV257*Prices!$B$2)+(EW257*Prices!$B$3)</f>
        <v>8.1</v>
      </c>
      <c r="FC257" s="79">
        <f>EU257*Prices!$B$9</f>
        <v>25.625</v>
      </c>
      <c r="FD257" s="80">
        <f t="shared" si="375"/>
        <v>331.01666666666671</v>
      </c>
      <c r="FE257" s="80">
        <f>EU257*Prices!$B$10</f>
        <v>38.4375</v>
      </c>
      <c r="FF257" s="80">
        <f t="shared" si="376"/>
        <v>343.82916666666671</v>
      </c>
      <c r="FG257" s="80">
        <f>EU257*Prices!$B$11</f>
        <v>42.708333333333329</v>
      </c>
      <c r="FH257" s="80">
        <f t="shared" si="377"/>
        <v>348.1</v>
      </c>
      <c r="FI257" s="80">
        <f>EU257*Prices!$B$12</f>
        <v>51.25</v>
      </c>
      <c r="FJ257" s="80">
        <f t="shared" si="378"/>
        <v>356.64166666666671</v>
      </c>
      <c r="FK257" s="80">
        <f>EU257*Prices!$B$13</f>
        <v>55.520833333333329</v>
      </c>
      <c r="FL257" s="80">
        <f t="shared" si="379"/>
        <v>360.91250000000002</v>
      </c>
      <c r="FM257" s="80">
        <f>EU257*Prices!$B$14</f>
        <v>66.197916666666657</v>
      </c>
      <c r="FN257" s="80">
        <f t="shared" si="380"/>
        <v>371.58958333333334</v>
      </c>
      <c r="FO257" s="80">
        <f>EU257*Prices!$B$15</f>
        <v>74.739583333333329</v>
      </c>
      <c r="FP257" s="80">
        <f t="shared" si="381"/>
        <v>380.13125000000002</v>
      </c>
      <c r="FQ257" s="80">
        <f>EU257*Prices!$B$16</f>
        <v>104.63541666666666</v>
      </c>
      <c r="FR257" s="80">
        <f t="shared" si="382"/>
        <v>410.02708333333334</v>
      </c>
      <c r="FS257" s="80">
        <f>EU257*Prices!$B$17</f>
        <v>0</v>
      </c>
      <c r="FT257" s="80"/>
      <c r="FU257" s="80"/>
      <c r="FV257" s="80"/>
      <c r="FW257" s="80"/>
      <c r="FX257" s="80"/>
      <c r="FY257" s="80"/>
      <c r="FZ257" s="80"/>
      <c r="GA257" s="80"/>
      <c r="GB257" s="80"/>
      <c r="GC257" s="80"/>
      <c r="GD257" s="80"/>
      <c r="GE257" s="80"/>
      <c r="GF257" s="80"/>
      <c r="GG257" s="80"/>
      <c r="GH257" s="80"/>
      <c r="GI257"/>
      <c r="GJ257"/>
      <c r="GK257"/>
      <c r="GL257"/>
      <c r="GM257"/>
      <c r="GN257"/>
      <c r="GO257"/>
      <c r="GP257" s="73"/>
      <c r="GQ257" s="128"/>
      <c r="GR257" s="139">
        <v>12</v>
      </c>
      <c r="GS257" s="73">
        <v>15</v>
      </c>
      <c r="GT257" s="73">
        <f t="shared" si="383"/>
        <v>1.25</v>
      </c>
      <c r="GU257" s="130">
        <f t="shared" si="419"/>
        <v>4.270833333333333</v>
      </c>
      <c r="GW257" s="75">
        <v>2</v>
      </c>
      <c r="GX257" s="76">
        <f t="shared" si="420"/>
        <v>59.791666666666664</v>
      </c>
      <c r="GY257" s="75">
        <v>50</v>
      </c>
      <c r="GZ257" s="77">
        <f>(GY257*1.2)*(Prices!$B$5/32)</f>
        <v>75</v>
      </c>
      <c r="HA257" s="82">
        <f>(GY257*1.3)*(Prices!$C$4/32)</f>
        <v>130</v>
      </c>
      <c r="HB257" s="82">
        <f>(GV257*Prices!$B$2)+(GW257*Prices!$B$3)</f>
        <v>8.1</v>
      </c>
      <c r="HC257" s="79">
        <f>GU257*Prices!$B$9</f>
        <v>25.625</v>
      </c>
      <c r="HD257" s="80">
        <f t="shared" si="384"/>
        <v>298.51666666666665</v>
      </c>
      <c r="HE257" s="80">
        <f>GU257*Prices!$B$10</f>
        <v>38.4375</v>
      </c>
      <c r="HF257" s="80">
        <f t="shared" si="385"/>
        <v>311.32916666666665</v>
      </c>
      <c r="HG257" s="80">
        <f>GU257*Prices!$B$11</f>
        <v>42.708333333333329</v>
      </c>
      <c r="HH257" s="80">
        <f t="shared" si="386"/>
        <v>315.60000000000002</v>
      </c>
      <c r="HI257" s="80">
        <f>GU257*Prices!$B$12</f>
        <v>51.25</v>
      </c>
      <c r="HJ257" s="80">
        <f t="shared" si="387"/>
        <v>324.14166666666671</v>
      </c>
      <c r="HK257" s="80">
        <f>GU257*Prices!$B$13</f>
        <v>55.520833333333329</v>
      </c>
      <c r="HL257" s="80">
        <f t="shared" si="388"/>
        <v>328.41250000000002</v>
      </c>
      <c r="HM257" s="80">
        <f>GU257*Prices!$B$14</f>
        <v>66.197916666666657</v>
      </c>
      <c r="HN257" s="80">
        <f t="shared" si="389"/>
        <v>339.08958333333334</v>
      </c>
      <c r="HO257" s="80">
        <f>GU257*Prices!$B$15</f>
        <v>74.739583333333329</v>
      </c>
      <c r="HP257" s="80">
        <f t="shared" si="390"/>
        <v>347.63125000000002</v>
      </c>
      <c r="HQ257" s="80">
        <f>GU257*Prices!$B$16</f>
        <v>104.63541666666666</v>
      </c>
      <c r="HR257" s="80">
        <f t="shared" si="391"/>
        <v>377.52708333333334</v>
      </c>
      <c r="HS257" s="80">
        <f>GU257*Prices!$B$17</f>
        <v>0</v>
      </c>
      <c r="HT257" s="80"/>
      <c r="HU257" s="80"/>
      <c r="HV257" s="80"/>
      <c r="HW257" s="80"/>
      <c r="HX257" s="80"/>
      <c r="HY257" s="80"/>
      <c r="HZ257" s="80"/>
      <c r="IA257" s="80"/>
      <c r="IB257" s="80"/>
      <c r="IC257" s="80"/>
      <c r="ID257" s="80"/>
      <c r="IE257" s="80"/>
      <c r="IF257" s="80"/>
      <c r="IG257" s="80"/>
      <c r="IH257" s="80"/>
      <c r="II257"/>
      <c r="IJ257"/>
      <c r="IK257"/>
      <c r="IL257"/>
      <c r="IM257"/>
      <c r="IN257"/>
      <c r="IO257"/>
      <c r="IP257"/>
      <c r="IQ257" s="73"/>
      <c r="IR257" s="128"/>
      <c r="IS257" s="139">
        <v>12</v>
      </c>
      <c r="IT257" s="73">
        <v>15</v>
      </c>
      <c r="IU257" s="73">
        <f t="shared" si="392"/>
        <v>1.25</v>
      </c>
      <c r="IV257" s="130">
        <f t="shared" si="421"/>
        <v>4.270833333333333</v>
      </c>
      <c r="IX257" s="75">
        <v>2</v>
      </c>
      <c r="IY257" s="76">
        <f t="shared" si="422"/>
        <v>59.791666666666664</v>
      </c>
      <c r="IZ257" s="75">
        <v>50</v>
      </c>
      <c r="JA257" s="77">
        <f>(IZ257*1.2)*(Prices!$B$5/32)</f>
        <v>75</v>
      </c>
      <c r="JB257" s="82">
        <f>(IZ257*1.3)*(Prices!$B$4/32)</f>
        <v>162.5</v>
      </c>
      <c r="JC257" s="82">
        <f>(IW257*Prices!$B$2)+(IX257*Prices!$B$3)</f>
        <v>8.1</v>
      </c>
      <c r="JD257" s="79">
        <f>IV257*Prices!$B$9</f>
        <v>25.625</v>
      </c>
      <c r="JE257" s="80">
        <f t="shared" si="393"/>
        <v>331.01666666666671</v>
      </c>
      <c r="JF257" s="80">
        <f>IV257*Prices!$B$10</f>
        <v>38.4375</v>
      </c>
      <c r="JG257" s="80">
        <f t="shared" si="394"/>
        <v>343.82916666666671</v>
      </c>
      <c r="JH257" s="80">
        <f>IV257*Prices!$B$11</f>
        <v>42.708333333333329</v>
      </c>
      <c r="JI257" s="80">
        <f t="shared" si="395"/>
        <v>348.1</v>
      </c>
      <c r="JJ257" s="80">
        <f>IV257*Prices!$B$12</f>
        <v>51.25</v>
      </c>
      <c r="JK257" s="80">
        <f t="shared" si="396"/>
        <v>356.64166666666671</v>
      </c>
      <c r="JL257" s="80">
        <f>IV257*Prices!$B$13</f>
        <v>55.520833333333329</v>
      </c>
      <c r="JM257" s="80">
        <f t="shared" si="397"/>
        <v>360.91250000000002</v>
      </c>
      <c r="JN257" s="80">
        <f>IV257*Prices!$B$14</f>
        <v>66.197916666666657</v>
      </c>
      <c r="JO257" s="80">
        <f t="shared" si="398"/>
        <v>371.58958333333334</v>
      </c>
      <c r="JP257" s="80">
        <f>IV257*Prices!$B$15</f>
        <v>74.739583333333329</v>
      </c>
      <c r="JQ257" s="80">
        <f t="shared" si="399"/>
        <v>380.13125000000002</v>
      </c>
      <c r="JR257" s="80">
        <f>IV257*Prices!$B$16</f>
        <v>104.63541666666666</v>
      </c>
      <c r="JS257" s="80">
        <f t="shared" si="400"/>
        <v>410.02708333333334</v>
      </c>
      <c r="JT257" s="80">
        <f>IV257*Prices!$B$17</f>
        <v>0</v>
      </c>
      <c r="JU257" s="80"/>
      <c r="JV257" s="80"/>
      <c r="JW257" s="80"/>
      <c r="JX257" s="80"/>
      <c r="JY257" s="80"/>
      <c r="JZ257" s="80"/>
      <c r="KA257" s="80"/>
      <c r="KB257" s="80"/>
      <c r="KC257" s="80"/>
      <c r="KD257" s="80"/>
      <c r="KE257" s="80"/>
      <c r="KF257" s="80"/>
      <c r="KG257" s="80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 s="197">
        <v>0</v>
      </c>
      <c r="LB257" s="200">
        <v>0</v>
      </c>
      <c r="LC257" s="82">
        <f>(44+(cabinets_db!IR257*2-2))*0.58</f>
        <v>24.36</v>
      </c>
      <c r="LD257" s="82">
        <f>(44+(cabinets_db!IR257*2-2))*0.77</f>
        <v>32.340000000000003</v>
      </c>
      <c r="LE257" s="82">
        <f>3*(cabinets_db!IR257*22/144)</f>
        <v>0</v>
      </c>
      <c r="LF257" s="82">
        <f t="shared" si="401"/>
        <v>24.36</v>
      </c>
      <c r="LG257" s="80">
        <f t="shared" si="402"/>
        <v>32.340000000000003</v>
      </c>
      <c r="LH257" s="234">
        <f t="shared" si="403"/>
        <v>0</v>
      </c>
      <c r="LI257" s="73"/>
      <c r="LJ257" s="128"/>
      <c r="LK257" s="139">
        <v>12</v>
      </c>
      <c r="LL257" s="73">
        <v>15</v>
      </c>
      <c r="LM257" s="73">
        <f t="shared" si="404"/>
        <v>1.25</v>
      </c>
      <c r="LN257" s="130">
        <f t="shared" si="423"/>
        <v>4.270833333333333</v>
      </c>
      <c r="LP257" s="75">
        <v>2</v>
      </c>
      <c r="LQ257" s="76">
        <f t="shared" si="424"/>
        <v>59.791666666666664</v>
      </c>
      <c r="LR257" s="75">
        <v>50</v>
      </c>
      <c r="LS257" s="77">
        <f>(LR257*1.2)*(Prices!$B$5/32)</f>
        <v>75</v>
      </c>
      <c r="LT257" s="82">
        <f>(LR257*1.3)*(Prices!$C$4/32)</f>
        <v>130</v>
      </c>
      <c r="LU257" s="82">
        <f>(LO257*Prices!$B$2)+(LP257*Prices!$B$3)</f>
        <v>8.1</v>
      </c>
      <c r="LV257" s="79">
        <f>LN257*Prices!$B$9</f>
        <v>25.625</v>
      </c>
      <c r="LW257" s="80">
        <f t="shared" si="405"/>
        <v>298.51666666666665</v>
      </c>
      <c r="LX257" s="80">
        <f>LN257*Prices!$B$10</f>
        <v>38.4375</v>
      </c>
      <c r="LY257" s="80">
        <f t="shared" si="406"/>
        <v>311.32916666666665</v>
      </c>
      <c r="LZ257" s="80">
        <f>LN257*Prices!$B$11</f>
        <v>42.708333333333329</v>
      </c>
      <c r="MA257" s="80">
        <f t="shared" si="407"/>
        <v>315.60000000000002</v>
      </c>
      <c r="MB257" s="80">
        <f>LN257*Prices!$B$12</f>
        <v>51.25</v>
      </c>
      <c r="MC257" s="80">
        <f t="shared" si="408"/>
        <v>324.14166666666671</v>
      </c>
      <c r="MD257" s="80">
        <f>LN257*Prices!$B$13</f>
        <v>55.520833333333329</v>
      </c>
      <c r="ME257" s="80">
        <f t="shared" si="409"/>
        <v>328.41250000000002</v>
      </c>
      <c r="MF257" s="80">
        <f>LN257*Prices!$B$14</f>
        <v>66.197916666666657</v>
      </c>
      <c r="MG257" s="80">
        <f t="shared" si="410"/>
        <v>339.08958333333334</v>
      </c>
      <c r="MH257" s="80">
        <f>LN257*Prices!$B$15</f>
        <v>74.739583333333329</v>
      </c>
      <c r="MI257" s="80">
        <f t="shared" si="411"/>
        <v>347.63125000000002</v>
      </c>
      <c r="MJ257" s="80">
        <f>LN257*Prices!$B$16</f>
        <v>104.63541666666666</v>
      </c>
      <c r="MK257" s="80">
        <f t="shared" si="412"/>
        <v>377.52708333333334</v>
      </c>
      <c r="ML257" s="80">
        <f>LN257*Prices!$B$17</f>
        <v>0</v>
      </c>
      <c r="MM257" s="80"/>
      <c r="MN257" s="80"/>
      <c r="MO257" s="80"/>
      <c r="MP257" s="80"/>
      <c r="MQ257" s="80"/>
      <c r="MR257" s="80"/>
      <c r="MS257" s="80"/>
      <c r="MT257" s="80"/>
      <c r="MU257" s="80"/>
      <c r="MV257" s="80"/>
      <c r="MW257" s="80"/>
      <c r="MX257" s="80"/>
      <c r="MY257" s="80"/>
      <c r="MZ257" s="80"/>
      <c r="NA257" s="80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</row>
    <row r="258" spans="1:449" ht="18" customHeight="1" x14ac:dyDescent="0.25">
      <c r="A258" s="141" t="s">
        <v>370</v>
      </c>
      <c r="B258" s="132" t="s">
        <v>268</v>
      </c>
      <c r="C258" s="133" t="str">
        <f t="shared" si="413"/>
        <v>Wall &amp; Tall Cab: 1 Glass Door  41"H  (Doors 42 1/2") (16" to 18")</v>
      </c>
      <c r="D258" s="70" t="s">
        <v>368</v>
      </c>
      <c r="E258" s="134" t="s">
        <v>99</v>
      </c>
      <c r="F258" s="329" t="s">
        <v>370</v>
      </c>
      <c r="G258" s="320" t="s">
        <v>296</v>
      </c>
      <c r="H258" s="135" t="str">
        <f t="shared" si="414"/>
        <v>n/a</v>
      </c>
      <c r="I258" s="135" t="s">
        <v>296</v>
      </c>
      <c r="J258" s="135" t="str">
        <f t="shared" si="313"/>
        <v>n/a</v>
      </c>
      <c r="K258" s="135" t="s">
        <v>296</v>
      </c>
      <c r="L258" s="135" t="str">
        <f t="shared" si="314"/>
        <v>n/a</v>
      </c>
      <c r="M258" s="135" t="s">
        <v>296</v>
      </c>
      <c r="N258" s="135" t="str">
        <f t="shared" si="315"/>
        <v>n/a</v>
      </c>
      <c r="O258" s="135" t="s">
        <v>296</v>
      </c>
      <c r="P258" s="135" t="str">
        <f t="shared" si="316"/>
        <v>n/a</v>
      </c>
      <c r="Q258" s="135" t="s">
        <v>296</v>
      </c>
      <c r="R258" s="135" t="str">
        <f t="shared" si="317"/>
        <v>n/a</v>
      </c>
      <c r="S258" s="135">
        <f>ROUND(cabinets_db!FP258/Prices!$B$27,0)</f>
        <v>556</v>
      </c>
      <c r="T258" s="136">
        <f t="shared" si="318"/>
        <v>556</v>
      </c>
      <c r="U258" s="135">
        <f>ROUND(cabinets_db!FR258/Prices!$B$27,0)</f>
        <v>642</v>
      </c>
      <c r="V258" s="136">
        <f t="shared" si="319"/>
        <v>642</v>
      </c>
      <c r="W258" s="137"/>
      <c r="X258" s="137"/>
      <c r="Y258" s="137"/>
      <c r="Z258" s="137"/>
      <c r="AA258" s="137"/>
      <c r="AB258" s="135" t="s">
        <v>296</v>
      </c>
      <c r="AC258" s="135" t="s">
        <v>296</v>
      </c>
      <c r="AD258" s="135" t="s">
        <v>296</v>
      </c>
      <c r="AE258" s="135" t="s">
        <v>296</v>
      </c>
      <c r="AF258" s="135" t="s">
        <v>296</v>
      </c>
      <c r="AG258" s="135" t="s">
        <v>296</v>
      </c>
      <c r="AH258" s="135" t="s">
        <v>296</v>
      </c>
      <c r="AI258" s="135" t="s">
        <v>296</v>
      </c>
      <c r="AJ258" s="135" t="s">
        <v>296</v>
      </c>
      <c r="AK258" s="135" t="s">
        <v>296</v>
      </c>
      <c r="AL258" s="135" t="s">
        <v>296</v>
      </c>
      <c r="AM258" s="135" t="s">
        <v>296</v>
      </c>
      <c r="AN258" s="136">
        <f>ROUND(cabinets_db!HP258/Prices!$B$27,0)</f>
        <v>535</v>
      </c>
      <c r="AO258" s="136">
        <f t="shared" si="326"/>
        <v>535</v>
      </c>
      <c r="AP258" s="136">
        <f>ROUND(cabinets_db!HR258/Prices!$B$27,0)</f>
        <v>621</v>
      </c>
      <c r="AQ258" s="138">
        <f t="shared" si="327"/>
        <v>621</v>
      </c>
      <c r="AW258" s="136" t="str">
        <f t="shared" si="328"/>
        <v>n/a</v>
      </c>
      <c r="AX258" s="136" t="str">
        <f t="shared" si="329"/>
        <v>n/a</v>
      </c>
      <c r="AY258" s="136" t="str">
        <f t="shared" si="330"/>
        <v>n/a</v>
      </c>
      <c r="AZ258" s="136" t="str">
        <f t="shared" si="331"/>
        <v>n/a</v>
      </c>
      <c r="BA258" s="136" t="str">
        <f t="shared" si="332"/>
        <v>n/a</v>
      </c>
      <c r="BB258" s="136" t="str">
        <f t="shared" si="333"/>
        <v>n/a</v>
      </c>
      <c r="BC258" s="136" t="str">
        <f t="shared" si="334"/>
        <v>n/a</v>
      </c>
      <c r="BD258" s="136" t="str">
        <f t="shared" si="335"/>
        <v>n/a</v>
      </c>
      <c r="BE258" s="136" t="str">
        <f t="shared" si="336"/>
        <v>n/a</v>
      </c>
      <c r="BF258" s="136" t="str">
        <f t="shared" si="337"/>
        <v>n/a</v>
      </c>
      <c r="BG258" s="136" t="str">
        <f t="shared" si="338"/>
        <v>n/a</v>
      </c>
      <c r="BH258" s="136" t="str">
        <f t="shared" si="339"/>
        <v>n/a</v>
      </c>
      <c r="BI258" s="136">
        <f t="shared" si="340"/>
        <v>535</v>
      </c>
      <c r="BJ258" s="136">
        <f t="shared" si="341"/>
        <v>535</v>
      </c>
      <c r="BK258" s="136">
        <f t="shared" si="342"/>
        <v>621</v>
      </c>
      <c r="BL258" s="138">
        <f t="shared" si="343"/>
        <v>621</v>
      </c>
      <c r="BU258" s="135" t="s">
        <v>296</v>
      </c>
      <c r="BV258" s="135" t="str">
        <f t="shared" si="415"/>
        <v>n/a</v>
      </c>
      <c r="BW258" s="135" t="s">
        <v>296</v>
      </c>
      <c r="BX258" s="135" t="str">
        <f t="shared" si="344"/>
        <v>n/a</v>
      </c>
      <c r="BY258" s="135" t="s">
        <v>296</v>
      </c>
      <c r="BZ258" s="135" t="str">
        <f t="shared" si="345"/>
        <v>n/a</v>
      </c>
      <c r="CA258" s="135" t="s">
        <v>296</v>
      </c>
      <c r="CB258" s="135" t="str">
        <f t="shared" si="346"/>
        <v>n/a</v>
      </c>
      <c r="CC258" s="135" t="s">
        <v>296</v>
      </c>
      <c r="CD258" s="135" t="str">
        <f t="shared" si="347"/>
        <v>n/a</v>
      </c>
      <c r="CE258" s="135" t="s">
        <v>296</v>
      </c>
      <c r="CF258" s="135" t="str">
        <f t="shared" si="348"/>
        <v>n/a</v>
      </c>
      <c r="CG258" s="135">
        <f>ROUND(cabinets_db!JQ258/Prices!$B$27,0)</f>
        <v>556</v>
      </c>
      <c r="CH258" s="136">
        <f t="shared" si="349"/>
        <v>556</v>
      </c>
      <c r="CI258" s="135">
        <f>ROUND(cabinets_db!JS258/Prices!$B$27,0)</f>
        <v>642</v>
      </c>
      <c r="CJ258" s="136">
        <f t="shared" si="350"/>
        <v>642</v>
      </c>
      <c r="CK258" s="137"/>
      <c r="CL258" s="137"/>
      <c r="CM258" s="137"/>
      <c r="CN258" s="137"/>
      <c r="CO258" s="137"/>
      <c r="CP258" s="135" t="s">
        <v>296</v>
      </c>
      <c r="CQ258" s="135" t="s">
        <v>296</v>
      </c>
      <c r="CR258" s="135" t="s">
        <v>296</v>
      </c>
      <c r="CS258" s="135" t="s">
        <v>296</v>
      </c>
      <c r="CT258" s="135" t="s">
        <v>296</v>
      </c>
      <c r="CU258" s="135" t="s">
        <v>296</v>
      </c>
      <c r="CV258" s="135" t="s">
        <v>296</v>
      </c>
      <c r="CW258" s="135" t="s">
        <v>296</v>
      </c>
      <c r="CX258" s="135" t="s">
        <v>296</v>
      </c>
      <c r="CY258" s="135" t="s">
        <v>296</v>
      </c>
      <c r="CZ258" s="135" t="s">
        <v>296</v>
      </c>
      <c r="DA258" s="135" t="s">
        <v>296</v>
      </c>
      <c r="DB258" s="136">
        <f>ROUND(cabinets_db!MI258/Prices!$B$27,0)</f>
        <v>535</v>
      </c>
      <c r="DC258" s="136">
        <f t="shared" si="356"/>
        <v>535</v>
      </c>
      <c r="DD258" s="136">
        <f>ROUND(cabinets_db!MK258/Prices!$B$27,0)</f>
        <v>621</v>
      </c>
      <c r="DE258" s="138">
        <f t="shared" si="357"/>
        <v>621</v>
      </c>
      <c r="DK258" s="136" t="str">
        <f t="shared" si="358"/>
        <v>n/a</v>
      </c>
      <c r="DL258" s="136" t="str">
        <f t="shared" si="359"/>
        <v>n/a</v>
      </c>
      <c r="DM258" s="136" t="str">
        <f t="shared" si="360"/>
        <v>n/a</v>
      </c>
      <c r="DN258" s="136" t="str">
        <f t="shared" si="361"/>
        <v>n/a</v>
      </c>
      <c r="DO258" s="136" t="str">
        <f t="shared" si="362"/>
        <v>n/a</v>
      </c>
      <c r="DP258" s="136" t="str">
        <f t="shared" si="363"/>
        <v>n/a</v>
      </c>
      <c r="DQ258" s="136" t="str">
        <f t="shared" si="364"/>
        <v>n/a</v>
      </c>
      <c r="DR258" s="136" t="str">
        <f t="shared" si="365"/>
        <v>n/a</v>
      </c>
      <c r="DS258" s="136" t="str">
        <f t="shared" si="366"/>
        <v>n/a</v>
      </c>
      <c r="DT258" s="136" t="str">
        <f t="shared" si="367"/>
        <v>n/a</v>
      </c>
      <c r="DU258" s="136" t="str">
        <f t="shared" si="368"/>
        <v>n/a</v>
      </c>
      <c r="DV258" s="136" t="str">
        <f t="shared" si="369"/>
        <v>n/a</v>
      </c>
      <c r="DW258" s="136">
        <f t="shared" si="370"/>
        <v>535</v>
      </c>
      <c r="DX258" s="136">
        <f t="shared" si="371"/>
        <v>535</v>
      </c>
      <c r="DY258" s="136">
        <f t="shared" si="372"/>
        <v>621</v>
      </c>
      <c r="DZ258" s="138">
        <f t="shared" si="373"/>
        <v>621</v>
      </c>
      <c r="EP258" s="73"/>
      <c r="EQ258" s="128"/>
      <c r="ER258" s="139">
        <v>13.5</v>
      </c>
      <c r="ES258" s="73">
        <v>18</v>
      </c>
      <c r="ET258" s="73">
        <f t="shared" si="374"/>
        <v>1.5</v>
      </c>
      <c r="EU258" s="130">
        <f t="shared" si="417"/>
        <v>5.125</v>
      </c>
      <c r="EV258" s="55"/>
      <c r="EW258" s="75">
        <v>2</v>
      </c>
      <c r="EX258" s="76">
        <f t="shared" si="418"/>
        <v>71.75</v>
      </c>
      <c r="EY258" s="75">
        <v>13.5</v>
      </c>
      <c r="EZ258" s="77">
        <f>(EY258*1.2)*(Prices!$B$5/32)</f>
        <v>20.25</v>
      </c>
      <c r="FA258" s="82">
        <f>(EY258*1.3)*(Prices!$B$4/32)</f>
        <v>43.875</v>
      </c>
      <c r="FB258" s="82">
        <f>(EV258*Prices!$B$2)+(EW258*Prices!$B$3)</f>
        <v>8.1</v>
      </c>
      <c r="FC258" s="79">
        <f>EU258*Prices!$B$9</f>
        <v>30.75</v>
      </c>
      <c r="FD258" s="80">
        <f t="shared" si="375"/>
        <v>174.72499999999999</v>
      </c>
      <c r="FE258" s="80">
        <f>EU258*Prices!$B$10</f>
        <v>46.125</v>
      </c>
      <c r="FF258" s="80">
        <f t="shared" si="376"/>
        <v>190.1</v>
      </c>
      <c r="FG258" s="80">
        <f>EU258*Prices!$B$11</f>
        <v>51.25</v>
      </c>
      <c r="FH258" s="80">
        <f t="shared" si="377"/>
        <v>195.22499999999999</v>
      </c>
      <c r="FI258" s="80">
        <f>EU258*Prices!$B$12</f>
        <v>61.5</v>
      </c>
      <c r="FJ258" s="80">
        <f t="shared" si="378"/>
        <v>205.47499999999999</v>
      </c>
      <c r="FK258" s="80">
        <f>EU258*Prices!$B$13</f>
        <v>66.625</v>
      </c>
      <c r="FL258" s="80">
        <f t="shared" si="379"/>
        <v>210.6</v>
      </c>
      <c r="FM258" s="80">
        <f>EU258*Prices!$B$14</f>
        <v>79.4375</v>
      </c>
      <c r="FN258" s="80">
        <f t="shared" si="380"/>
        <v>223.41249999999999</v>
      </c>
      <c r="FO258" s="80">
        <f>EU258*Prices!$B$15</f>
        <v>89.6875</v>
      </c>
      <c r="FP258" s="80">
        <f t="shared" si="381"/>
        <v>233.66249999999999</v>
      </c>
      <c r="FQ258" s="80">
        <f>EU258*Prices!$B$16</f>
        <v>125.5625</v>
      </c>
      <c r="FR258" s="80">
        <f t="shared" si="382"/>
        <v>269.53750000000002</v>
      </c>
      <c r="FS258" s="80">
        <f>EU258*Prices!$B$17</f>
        <v>0</v>
      </c>
      <c r="FT258" s="80"/>
      <c r="FU258" s="80"/>
      <c r="FV258" s="80"/>
      <c r="FW258" s="80"/>
      <c r="FX258" s="80"/>
      <c r="FY258" s="80"/>
      <c r="FZ258" s="80"/>
      <c r="GA258" s="80"/>
      <c r="GB258" s="80"/>
      <c r="GC258" s="80"/>
      <c r="GD258" s="80"/>
      <c r="GE258" s="80"/>
      <c r="GF258" s="80"/>
      <c r="GG258" s="80"/>
      <c r="GH258" s="80"/>
      <c r="GI258"/>
      <c r="GJ258"/>
      <c r="GK258"/>
      <c r="GL258"/>
      <c r="GM258"/>
      <c r="GN258"/>
      <c r="GO258"/>
      <c r="GP258" s="73"/>
      <c r="GQ258" s="128"/>
      <c r="GR258" s="139">
        <v>13.5</v>
      </c>
      <c r="GS258" s="73">
        <v>18</v>
      </c>
      <c r="GT258" s="73">
        <f t="shared" si="383"/>
        <v>1.5</v>
      </c>
      <c r="GU258" s="130">
        <f t="shared" si="419"/>
        <v>5.125</v>
      </c>
      <c r="GW258" s="75">
        <v>2</v>
      </c>
      <c r="GX258" s="76">
        <f t="shared" si="420"/>
        <v>71.75</v>
      </c>
      <c r="GY258" s="75">
        <v>13.5</v>
      </c>
      <c r="GZ258" s="77">
        <f>(GY258*1.2)*(Prices!$B$5/32)</f>
        <v>20.25</v>
      </c>
      <c r="HA258" s="82">
        <f>(GY258*1.3)*(Prices!$C$4/32)</f>
        <v>35.1</v>
      </c>
      <c r="HB258" s="82">
        <f>(GV258*Prices!$B$2)+(GW258*Prices!$B$3)</f>
        <v>8.1</v>
      </c>
      <c r="HC258" s="79">
        <f>GU258*Prices!$B$9</f>
        <v>30.75</v>
      </c>
      <c r="HD258" s="80">
        <f t="shared" si="384"/>
        <v>165.95</v>
      </c>
      <c r="HE258" s="80">
        <f>GU258*Prices!$B$10</f>
        <v>46.125</v>
      </c>
      <c r="HF258" s="80">
        <f t="shared" si="385"/>
        <v>181.32499999999999</v>
      </c>
      <c r="HG258" s="80">
        <f>GU258*Prices!$B$11</f>
        <v>51.25</v>
      </c>
      <c r="HH258" s="80">
        <f t="shared" si="386"/>
        <v>186.45</v>
      </c>
      <c r="HI258" s="80">
        <f>GU258*Prices!$B$12</f>
        <v>61.5</v>
      </c>
      <c r="HJ258" s="80">
        <f t="shared" si="387"/>
        <v>196.7</v>
      </c>
      <c r="HK258" s="80">
        <f>GU258*Prices!$B$13</f>
        <v>66.625</v>
      </c>
      <c r="HL258" s="80">
        <f t="shared" si="388"/>
        <v>201.82499999999999</v>
      </c>
      <c r="HM258" s="80">
        <f>GU258*Prices!$B$14</f>
        <v>79.4375</v>
      </c>
      <c r="HN258" s="80">
        <f t="shared" si="389"/>
        <v>214.63749999999999</v>
      </c>
      <c r="HO258" s="80">
        <f>GU258*Prices!$B$15</f>
        <v>89.6875</v>
      </c>
      <c r="HP258" s="80">
        <f t="shared" si="390"/>
        <v>224.88749999999999</v>
      </c>
      <c r="HQ258" s="80">
        <f>GU258*Prices!$B$16</f>
        <v>125.5625</v>
      </c>
      <c r="HR258" s="80">
        <f t="shared" si="391"/>
        <v>260.76249999999999</v>
      </c>
      <c r="HS258" s="80">
        <f>GU258*Prices!$B$17</f>
        <v>0</v>
      </c>
      <c r="HT258" s="80"/>
      <c r="HU258" s="80"/>
      <c r="HV258" s="80"/>
      <c r="HW258" s="80"/>
      <c r="HX258" s="80"/>
      <c r="HY258" s="80"/>
      <c r="HZ258" s="80"/>
      <c r="IA258" s="80"/>
      <c r="IB258" s="80"/>
      <c r="IC258" s="80"/>
      <c r="ID258" s="80"/>
      <c r="IE258" s="80"/>
      <c r="IF258" s="80"/>
      <c r="IG258" s="80"/>
      <c r="IH258" s="80"/>
      <c r="II258"/>
      <c r="IJ258"/>
      <c r="IK258"/>
      <c r="IL258"/>
      <c r="IM258"/>
      <c r="IN258"/>
      <c r="IO258"/>
      <c r="IP258"/>
      <c r="IQ258" s="73"/>
      <c r="IR258" s="128"/>
      <c r="IS258" s="139">
        <v>13.5</v>
      </c>
      <c r="IT258" s="73">
        <v>18</v>
      </c>
      <c r="IU258" s="73">
        <f t="shared" si="392"/>
        <v>1.5</v>
      </c>
      <c r="IV258" s="130">
        <f t="shared" si="421"/>
        <v>5.125</v>
      </c>
      <c r="IX258" s="75">
        <v>2</v>
      </c>
      <c r="IY258" s="76">
        <f t="shared" si="422"/>
        <v>71.75</v>
      </c>
      <c r="IZ258" s="75">
        <v>13.5</v>
      </c>
      <c r="JA258" s="77">
        <f>(IZ258*1.2)*(Prices!$B$5/32)</f>
        <v>20.25</v>
      </c>
      <c r="JB258" s="82">
        <f>(IZ258*1.3)*(Prices!$B$4/32)</f>
        <v>43.875</v>
      </c>
      <c r="JC258" s="82">
        <f>(IW258*Prices!$B$2)+(IX258*Prices!$B$3)</f>
        <v>8.1</v>
      </c>
      <c r="JD258" s="79">
        <f>IV258*Prices!$B$9</f>
        <v>30.75</v>
      </c>
      <c r="JE258" s="80">
        <f t="shared" si="393"/>
        <v>174.72499999999999</v>
      </c>
      <c r="JF258" s="80">
        <f>IV258*Prices!$B$10</f>
        <v>46.125</v>
      </c>
      <c r="JG258" s="80">
        <f t="shared" si="394"/>
        <v>190.1</v>
      </c>
      <c r="JH258" s="80">
        <f>IV258*Prices!$B$11</f>
        <v>51.25</v>
      </c>
      <c r="JI258" s="80">
        <f t="shared" si="395"/>
        <v>195.22499999999999</v>
      </c>
      <c r="JJ258" s="80">
        <f>IV258*Prices!$B$12</f>
        <v>61.5</v>
      </c>
      <c r="JK258" s="80">
        <f t="shared" si="396"/>
        <v>205.47499999999999</v>
      </c>
      <c r="JL258" s="80">
        <f>IV258*Prices!$B$13</f>
        <v>66.625</v>
      </c>
      <c r="JM258" s="80">
        <f t="shared" si="397"/>
        <v>210.6</v>
      </c>
      <c r="JN258" s="80">
        <f>IV258*Prices!$B$14</f>
        <v>79.4375</v>
      </c>
      <c r="JO258" s="80">
        <f t="shared" si="398"/>
        <v>223.41249999999999</v>
      </c>
      <c r="JP258" s="80">
        <f>IV258*Prices!$B$15</f>
        <v>89.6875</v>
      </c>
      <c r="JQ258" s="80">
        <f t="shared" si="399"/>
        <v>233.66249999999999</v>
      </c>
      <c r="JR258" s="80">
        <f>IV258*Prices!$B$16</f>
        <v>125.5625</v>
      </c>
      <c r="JS258" s="80">
        <f t="shared" si="400"/>
        <v>269.53750000000002</v>
      </c>
      <c r="JT258" s="80">
        <f>IV258*Prices!$B$17</f>
        <v>0</v>
      </c>
      <c r="JU258" s="80"/>
      <c r="JV258" s="80"/>
      <c r="JW258" s="80"/>
      <c r="JX258" s="80"/>
      <c r="JY258" s="80"/>
      <c r="JZ258" s="80"/>
      <c r="KA258" s="80"/>
      <c r="KB258" s="80"/>
      <c r="KC258" s="80"/>
      <c r="KD258" s="80"/>
      <c r="KE258" s="80"/>
      <c r="KF258" s="80"/>
      <c r="KG258" s="80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 s="197">
        <v>0</v>
      </c>
      <c r="LB258" s="200">
        <v>0</v>
      </c>
      <c r="LC258" s="82">
        <f>(44+(cabinets_db!IR258*2-2))*0.58</f>
        <v>24.36</v>
      </c>
      <c r="LD258" s="82">
        <f>(44+(cabinets_db!IR258*2-2))*0.77</f>
        <v>32.340000000000003</v>
      </c>
      <c r="LE258" s="82">
        <f>3*(cabinets_db!IR258*22/144)</f>
        <v>0</v>
      </c>
      <c r="LF258" s="82">
        <f t="shared" si="401"/>
        <v>24.36</v>
      </c>
      <c r="LG258" s="80">
        <f t="shared" si="402"/>
        <v>32.340000000000003</v>
      </c>
      <c r="LH258" s="234">
        <f t="shared" si="403"/>
        <v>0</v>
      </c>
      <c r="LI258" s="73"/>
      <c r="LJ258" s="128"/>
      <c r="LK258" s="139">
        <v>13.5</v>
      </c>
      <c r="LL258" s="73">
        <v>18</v>
      </c>
      <c r="LM258" s="73">
        <f t="shared" si="404"/>
        <v>1.5</v>
      </c>
      <c r="LN258" s="130">
        <f t="shared" si="423"/>
        <v>5.125</v>
      </c>
      <c r="LP258" s="75">
        <v>2</v>
      </c>
      <c r="LQ258" s="76">
        <f t="shared" si="424"/>
        <v>71.75</v>
      </c>
      <c r="LR258" s="75">
        <v>13.5</v>
      </c>
      <c r="LS258" s="77">
        <f>(LR258*1.2)*(Prices!$B$5/32)</f>
        <v>20.25</v>
      </c>
      <c r="LT258" s="82">
        <f>(LR258*1.3)*(Prices!$C$4/32)</f>
        <v>35.1</v>
      </c>
      <c r="LU258" s="82">
        <f>(LO258*Prices!$B$2)+(LP258*Prices!$B$3)</f>
        <v>8.1</v>
      </c>
      <c r="LV258" s="79">
        <f>LN258*Prices!$B$9</f>
        <v>30.75</v>
      </c>
      <c r="LW258" s="80">
        <f t="shared" si="405"/>
        <v>165.95</v>
      </c>
      <c r="LX258" s="80">
        <f>LN258*Prices!$B$10</f>
        <v>46.125</v>
      </c>
      <c r="LY258" s="80">
        <f t="shared" si="406"/>
        <v>181.32499999999999</v>
      </c>
      <c r="LZ258" s="80">
        <f>LN258*Prices!$B$11</f>
        <v>51.25</v>
      </c>
      <c r="MA258" s="80">
        <f t="shared" si="407"/>
        <v>186.45</v>
      </c>
      <c r="MB258" s="80">
        <f>LN258*Prices!$B$12</f>
        <v>61.5</v>
      </c>
      <c r="MC258" s="80">
        <f t="shared" si="408"/>
        <v>196.7</v>
      </c>
      <c r="MD258" s="80">
        <f>LN258*Prices!$B$13</f>
        <v>66.625</v>
      </c>
      <c r="ME258" s="80">
        <f t="shared" si="409"/>
        <v>201.82499999999999</v>
      </c>
      <c r="MF258" s="80">
        <f>LN258*Prices!$B$14</f>
        <v>79.4375</v>
      </c>
      <c r="MG258" s="80">
        <f t="shared" si="410"/>
        <v>214.63749999999999</v>
      </c>
      <c r="MH258" s="80">
        <f>LN258*Prices!$B$15</f>
        <v>89.6875</v>
      </c>
      <c r="MI258" s="80">
        <f t="shared" si="411"/>
        <v>224.88749999999999</v>
      </c>
      <c r="MJ258" s="80">
        <f>LN258*Prices!$B$16</f>
        <v>125.5625</v>
      </c>
      <c r="MK258" s="80">
        <f t="shared" si="412"/>
        <v>260.76249999999999</v>
      </c>
      <c r="ML258" s="80">
        <f>LN258*Prices!$B$17</f>
        <v>0</v>
      </c>
      <c r="MM258" s="80"/>
      <c r="MN258" s="80"/>
      <c r="MO258" s="80"/>
      <c r="MP258" s="80"/>
      <c r="MQ258" s="80"/>
      <c r="MR258" s="80"/>
      <c r="MS258" s="80"/>
      <c r="MT258" s="80"/>
      <c r="MU258" s="80"/>
      <c r="MV258" s="80"/>
      <c r="MW258" s="80"/>
      <c r="MX258" s="80"/>
      <c r="MY258" s="80"/>
      <c r="MZ258" s="80"/>
      <c r="NA258" s="80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</row>
    <row r="259" spans="1:449" ht="18" customHeight="1" x14ac:dyDescent="0.25">
      <c r="A259" s="141" t="s">
        <v>371</v>
      </c>
      <c r="B259" s="132" t="s">
        <v>268</v>
      </c>
      <c r="C259" s="133" t="str">
        <f t="shared" si="413"/>
        <v>Wall &amp; Tall Cab: 1 Glass Door  41"H  (Doors 42 1/2") (19" to 21")</v>
      </c>
      <c r="D259" s="70" t="s">
        <v>368</v>
      </c>
      <c r="E259" s="134" t="s">
        <v>101</v>
      </c>
      <c r="F259" s="329" t="s">
        <v>371</v>
      </c>
      <c r="G259" s="320" t="s">
        <v>296</v>
      </c>
      <c r="H259" s="135" t="str">
        <f t="shared" si="414"/>
        <v>n/a</v>
      </c>
      <c r="I259" s="135" t="s">
        <v>296</v>
      </c>
      <c r="J259" s="135" t="str">
        <f t="shared" si="313"/>
        <v>n/a</v>
      </c>
      <c r="K259" s="135" t="s">
        <v>296</v>
      </c>
      <c r="L259" s="135" t="str">
        <f t="shared" si="314"/>
        <v>n/a</v>
      </c>
      <c r="M259" s="135" t="s">
        <v>296</v>
      </c>
      <c r="N259" s="135" t="str">
        <f t="shared" si="315"/>
        <v>n/a</v>
      </c>
      <c r="O259" s="135" t="s">
        <v>296</v>
      </c>
      <c r="P259" s="135" t="str">
        <f t="shared" si="316"/>
        <v>n/a</v>
      </c>
      <c r="Q259" s="135" t="s">
        <v>296</v>
      </c>
      <c r="R259" s="135" t="str">
        <f t="shared" si="317"/>
        <v>n/a</v>
      </c>
      <c r="S259" s="135">
        <f>ROUND(cabinets_db!FP259/Prices!$B$27,0)</f>
        <v>637</v>
      </c>
      <c r="T259" s="136">
        <f t="shared" si="318"/>
        <v>637</v>
      </c>
      <c r="U259" s="135">
        <f>ROUND(cabinets_db!FR259/Prices!$B$27,0)</f>
        <v>737</v>
      </c>
      <c r="V259" s="136">
        <f t="shared" si="319"/>
        <v>737</v>
      </c>
      <c r="W259" s="137"/>
      <c r="X259" s="137"/>
      <c r="Y259" s="137"/>
      <c r="Z259" s="137"/>
      <c r="AA259" s="137"/>
      <c r="AB259" s="135" t="s">
        <v>296</v>
      </c>
      <c r="AC259" s="135" t="s">
        <v>296</v>
      </c>
      <c r="AD259" s="135" t="s">
        <v>296</v>
      </c>
      <c r="AE259" s="135" t="s">
        <v>296</v>
      </c>
      <c r="AF259" s="135" t="s">
        <v>296</v>
      </c>
      <c r="AG259" s="135" t="s">
        <v>296</v>
      </c>
      <c r="AH259" s="135" t="s">
        <v>296</v>
      </c>
      <c r="AI259" s="135" t="s">
        <v>296</v>
      </c>
      <c r="AJ259" s="135" t="s">
        <v>296</v>
      </c>
      <c r="AK259" s="135" t="s">
        <v>296</v>
      </c>
      <c r="AL259" s="135" t="s">
        <v>296</v>
      </c>
      <c r="AM259" s="135" t="s">
        <v>296</v>
      </c>
      <c r="AN259" s="136">
        <f>ROUND(cabinets_db!HP259/Prices!$B$27,0)</f>
        <v>614</v>
      </c>
      <c r="AO259" s="136">
        <f t="shared" si="326"/>
        <v>614</v>
      </c>
      <c r="AP259" s="136">
        <f>ROUND(cabinets_db!HR259/Prices!$B$27,0)</f>
        <v>714</v>
      </c>
      <c r="AQ259" s="138">
        <f t="shared" si="327"/>
        <v>714</v>
      </c>
      <c r="AW259" s="136" t="str">
        <f t="shared" si="328"/>
        <v>n/a</v>
      </c>
      <c r="AX259" s="136" t="str">
        <f t="shared" si="329"/>
        <v>n/a</v>
      </c>
      <c r="AY259" s="136" t="str">
        <f t="shared" si="330"/>
        <v>n/a</v>
      </c>
      <c r="AZ259" s="136" t="str">
        <f t="shared" si="331"/>
        <v>n/a</v>
      </c>
      <c r="BA259" s="136" t="str">
        <f t="shared" si="332"/>
        <v>n/a</v>
      </c>
      <c r="BB259" s="136" t="str">
        <f t="shared" si="333"/>
        <v>n/a</v>
      </c>
      <c r="BC259" s="136" t="str">
        <f t="shared" si="334"/>
        <v>n/a</v>
      </c>
      <c r="BD259" s="136" t="str">
        <f t="shared" si="335"/>
        <v>n/a</v>
      </c>
      <c r="BE259" s="136" t="str">
        <f t="shared" si="336"/>
        <v>n/a</v>
      </c>
      <c r="BF259" s="136" t="str">
        <f t="shared" si="337"/>
        <v>n/a</v>
      </c>
      <c r="BG259" s="136" t="str">
        <f t="shared" si="338"/>
        <v>n/a</v>
      </c>
      <c r="BH259" s="136" t="str">
        <f t="shared" si="339"/>
        <v>n/a</v>
      </c>
      <c r="BI259" s="136">
        <f t="shared" si="340"/>
        <v>614</v>
      </c>
      <c r="BJ259" s="136">
        <f t="shared" si="341"/>
        <v>614</v>
      </c>
      <c r="BK259" s="136">
        <f t="shared" si="342"/>
        <v>714</v>
      </c>
      <c r="BL259" s="138">
        <f t="shared" si="343"/>
        <v>714</v>
      </c>
      <c r="BU259" s="135" t="s">
        <v>296</v>
      </c>
      <c r="BV259" s="135" t="str">
        <f t="shared" si="415"/>
        <v>n/a</v>
      </c>
      <c r="BW259" s="135" t="s">
        <v>296</v>
      </c>
      <c r="BX259" s="135" t="str">
        <f t="shared" si="344"/>
        <v>n/a</v>
      </c>
      <c r="BY259" s="135" t="s">
        <v>296</v>
      </c>
      <c r="BZ259" s="135" t="str">
        <f t="shared" si="345"/>
        <v>n/a</v>
      </c>
      <c r="CA259" s="135" t="s">
        <v>296</v>
      </c>
      <c r="CB259" s="135" t="str">
        <f t="shared" si="346"/>
        <v>n/a</v>
      </c>
      <c r="CC259" s="135" t="s">
        <v>296</v>
      </c>
      <c r="CD259" s="135" t="str">
        <f t="shared" si="347"/>
        <v>n/a</v>
      </c>
      <c r="CE259" s="135" t="s">
        <v>296</v>
      </c>
      <c r="CF259" s="135" t="str">
        <f t="shared" si="348"/>
        <v>n/a</v>
      </c>
      <c r="CG259" s="135">
        <f>ROUND(cabinets_db!JQ259/Prices!$B$27,0)</f>
        <v>637</v>
      </c>
      <c r="CH259" s="136">
        <f t="shared" si="349"/>
        <v>637</v>
      </c>
      <c r="CI259" s="135">
        <f>ROUND(cabinets_db!JS259/Prices!$B$27,0)</f>
        <v>737</v>
      </c>
      <c r="CJ259" s="136">
        <f t="shared" si="350"/>
        <v>737</v>
      </c>
      <c r="CK259" s="137"/>
      <c r="CL259" s="137"/>
      <c r="CM259" s="137"/>
      <c r="CN259" s="137"/>
      <c r="CO259" s="137"/>
      <c r="CP259" s="135" t="s">
        <v>296</v>
      </c>
      <c r="CQ259" s="135" t="s">
        <v>296</v>
      </c>
      <c r="CR259" s="135" t="s">
        <v>296</v>
      </c>
      <c r="CS259" s="135" t="s">
        <v>296</v>
      </c>
      <c r="CT259" s="135" t="s">
        <v>296</v>
      </c>
      <c r="CU259" s="135" t="s">
        <v>296</v>
      </c>
      <c r="CV259" s="135" t="s">
        <v>296</v>
      </c>
      <c r="CW259" s="135" t="s">
        <v>296</v>
      </c>
      <c r="CX259" s="135" t="s">
        <v>296</v>
      </c>
      <c r="CY259" s="135" t="s">
        <v>296</v>
      </c>
      <c r="CZ259" s="135" t="s">
        <v>296</v>
      </c>
      <c r="DA259" s="135" t="s">
        <v>296</v>
      </c>
      <c r="DB259" s="136">
        <f>ROUND(cabinets_db!MI259/Prices!$B$27,0)</f>
        <v>614</v>
      </c>
      <c r="DC259" s="136">
        <f t="shared" si="356"/>
        <v>614</v>
      </c>
      <c r="DD259" s="136">
        <f>ROUND(cabinets_db!MK259/Prices!$B$27,0)</f>
        <v>714</v>
      </c>
      <c r="DE259" s="138">
        <f t="shared" si="357"/>
        <v>714</v>
      </c>
      <c r="DK259" s="136" t="str">
        <f t="shared" si="358"/>
        <v>n/a</v>
      </c>
      <c r="DL259" s="136" t="str">
        <f t="shared" si="359"/>
        <v>n/a</v>
      </c>
      <c r="DM259" s="136" t="str">
        <f t="shared" si="360"/>
        <v>n/a</v>
      </c>
      <c r="DN259" s="136" t="str">
        <f t="shared" si="361"/>
        <v>n/a</v>
      </c>
      <c r="DO259" s="136" t="str">
        <f t="shared" si="362"/>
        <v>n/a</v>
      </c>
      <c r="DP259" s="136" t="str">
        <f t="shared" si="363"/>
        <v>n/a</v>
      </c>
      <c r="DQ259" s="136" t="str">
        <f t="shared" si="364"/>
        <v>n/a</v>
      </c>
      <c r="DR259" s="136" t="str">
        <f t="shared" si="365"/>
        <v>n/a</v>
      </c>
      <c r="DS259" s="136" t="str">
        <f t="shared" si="366"/>
        <v>n/a</v>
      </c>
      <c r="DT259" s="136" t="str">
        <f t="shared" si="367"/>
        <v>n/a</v>
      </c>
      <c r="DU259" s="136" t="str">
        <f t="shared" si="368"/>
        <v>n/a</v>
      </c>
      <c r="DV259" s="136" t="str">
        <f t="shared" si="369"/>
        <v>n/a</v>
      </c>
      <c r="DW259" s="136">
        <f t="shared" si="370"/>
        <v>614</v>
      </c>
      <c r="DX259" s="136">
        <f t="shared" si="371"/>
        <v>614</v>
      </c>
      <c r="DY259" s="136">
        <f t="shared" si="372"/>
        <v>714</v>
      </c>
      <c r="DZ259" s="138">
        <f t="shared" si="373"/>
        <v>714</v>
      </c>
      <c r="EP259" s="73"/>
      <c r="EQ259" s="128"/>
      <c r="ER259" s="129">
        <v>15</v>
      </c>
      <c r="ES259" s="73">
        <v>21</v>
      </c>
      <c r="ET259" s="73">
        <f t="shared" si="374"/>
        <v>1.75</v>
      </c>
      <c r="EU259" s="130">
        <f t="shared" si="417"/>
        <v>5.979166666666667</v>
      </c>
      <c r="EV259" s="55"/>
      <c r="EW259" s="75">
        <v>2</v>
      </c>
      <c r="EX259" s="76">
        <f t="shared" si="418"/>
        <v>83.708333333333343</v>
      </c>
      <c r="EY259" s="75">
        <v>15</v>
      </c>
      <c r="EZ259" s="77">
        <f>(EY259*1.2)*(Prices!$B$5/32)</f>
        <v>22.5</v>
      </c>
      <c r="FA259" s="82">
        <f>(EY259*1.3)*(Prices!$B$4/32)</f>
        <v>48.75</v>
      </c>
      <c r="FB259" s="82">
        <f>(EV259*Prices!$B$2)+(EW259*Prices!$B$3)</f>
        <v>8.1</v>
      </c>
      <c r="FC259" s="79">
        <f>EU259*Prices!$B$9</f>
        <v>35.875</v>
      </c>
      <c r="FD259" s="80">
        <f t="shared" si="375"/>
        <v>198.93333333333334</v>
      </c>
      <c r="FE259" s="80">
        <f>EU259*Prices!$B$10</f>
        <v>53.8125</v>
      </c>
      <c r="FF259" s="80">
        <f t="shared" si="376"/>
        <v>216.87083333333334</v>
      </c>
      <c r="FG259" s="80">
        <f>EU259*Prices!$B$11</f>
        <v>59.791666666666671</v>
      </c>
      <c r="FH259" s="80">
        <f t="shared" si="377"/>
        <v>222.85</v>
      </c>
      <c r="FI259" s="80">
        <f>EU259*Prices!$B$12</f>
        <v>71.75</v>
      </c>
      <c r="FJ259" s="80">
        <f t="shared" si="378"/>
        <v>234.80833333333334</v>
      </c>
      <c r="FK259" s="80">
        <f>EU259*Prices!$B$13</f>
        <v>77.729166666666671</v>
      </c>
      <c r="FL259" s="80">
        <f t="shared" si="379"/>
        <v>240.78749999999999</v>
      </c>
      <c r="FM259" s="80">
        <f>EU259*Prices!$B$14</f>
        <v>92.677083333333343</v>
      </c>
      <c r="FN259" s="80">
        <f t="shared" si="380"/>
        <v>255.73541666666668</v>
      </c>
      <c r="FO259" s="80">
        <f>EU259*Prices!$B$15</f>
        <v>104.63541666666667</v>
      </c>
      <c r="FP259" s="80">
        <f t="shared" si="381"/>
        <v>267.69375000000002</v>
      </c>
      <c r="FQ259" s="80">
        <f>EU259*Prices!$B$16</f>
        <v>146.48958333333334</v>
      </c>
      <c r="FR259" s="80">
        <f t="shared" si="382"/>
        <v>309.54791666666665</v>
      </c>
      <c r="FS259" s="80">
        <f>EU259*Prices!$B$17</f>
        <v>0</v>
      </c>
      <c r="FT259" s="80"/>
      <c r="FU259" s="80"/>
      <c r="FV259" s="80"/>
      <c r="FW259" s="80"/>
      <c r="FX259" s="80"/>
      <c r="FY259" s="80"/>
      <c r="FZ259" s="80"/>
      <c r="GA259" s="80"/>
      <c r="GB259" s="80"/>
      <c r="GC259" s="80"/>
      <c r="GD259" s="80"/>
      <c r="GE259" s="80"/>
      <c r="GF259" s="80"/>
      <c r="GG259" s="80"/>
      <c r="GH259" s="80"/>
      <c r="GI259"/>
      <c r="GJ259"/>
      <c r="GK259"/>
      <c r="GL259"/>
      <c r="GM259"/>
      <c r="GN259"/>
      <c r="GO259"/>
      <c r="GP259" s="73"/>
      <c r="GQ259" s="128"/>
      <c r="GR259" s="129">
        <v>15</v>
      </c>
      <c r="GS259" s="73">
        <v>21</v>
      </c>
      <c r="GT259" s="73">
        <f t="shared" si="383"/>
        <v>1.75</v>
      </c>
      <c r="GU259" s="130">
        <f t="shared" si="419"/>
        <v>5.979166666666667</v>
      </c>
      <c r="GW259" s="75">
        <v>2</v>
      </c>
      <c r="GX259" s="76">
        <f t="shared" si="420"/>
        <v>83.708333333333343</v>
      </c>
      <c r="GY259" s="75">
        <v>15</v>
      </c>
      <c r="GZ259" s="77">
        <f>(GY259*1.2)*(Prices!$B$5/32)</f>
        <v>22.5</v>
      </c>
      <c r="HA259" s="82">
        <f>(GY259*1.3)*(Prices!$C$4/32)</f>
        <v>39</v>
      </c>
      <c r="HB259" s="82">
        <f>(GV259*Prices!$B$2)+(GW259*Prices!$B$3)</f>
        <v>8.1</v>
      </c>
      <c r="HC259" s="79">
        <f>GU259*Prices!$B$9</f>
        <v>35.875</v>
      </c>
      <c r="HD259" s="80">
        <f t="shared" si="384"/>
        <v>189.18333333333334</v>
      </c>
      <c r="HE259" s="80">
        <f>GU259*Prices!$B$10</f>
        <v>53.8125</v>
      </c>
      <c r="HF259" s="80">
        <f t="shared" si="385"/>
        <v>207.12083333333334</v>
      </c>
      <c r="HG259" s="80">
        <f>GU259*Prices!$B$11</f>
        <v>59.791666666666671</v>
      </c>
      <c r="HH259" s="80">
        <f t="shared" si="386"/>
        <v>213.1</v>
      </c>
      <c r="HI259" s="80">
        <f>GU259*Prices!$B$12</f>
        <v>71.75</v>
      </c>
      <c r="HJ259" s="80">
        <f t="shared" si="387"/>
        <v>225.05833333333334</v>
      </c>
      <c r="HK259" s="80">
        <f>GU259*Prices!$B$13</f>
        <v>77.729166666666671</v>
      </c>
      <c r="HL259" s="80">
        <f t="shared" si="388"/>
        <v>231.03749999999999</v>
      </c>
      <c r="HM259" s="80">
        <f>GU259*Prices!$B$14</f>
        <v>92.677083333333343</v>
      </c>
      <c r="HN259" s="80">
        <f t="shared" si="389"/>
        <v>245.98541666666668</v>
      </c>
      <c r="HO259" s="80">
        <f>GU259*Prices!$B$15</f>
        <v>104.63541666666667</v>
      </c>
      <c r="HP259" s="80">
        <f t="shared" si="390"/>
        <v>257.94375000000002</v>
      </c>
      <c r="HQ259" s="80">
        <f>GU259*Prices!$B$16</f>
        <v>146.48958333333334</v>
      </c>
      <c r="HR259" s="80">
        <f t="shared" si="391"/>
        <v>299.79791666666665</v>
      </c>
      <c r="HS259" s="80">
        <f>GU259*Prices!$B$17</f>
        <v>0</v>
      </c>
      <c r="HT259" s="80"/>
      <c r="HU259" s="80"/>
      <c r="HV259" s="80"/>
      <c r="HW259" s="80"/>
      <c r="HX259" s="80"/>
      <c r="HY259" s="80"/>
      <c r="HZ259" s="80"/>
      <c r="IA259" s="80"/>
      <c r="IB259" s="80"/>
      <c r="IC259" s="80"/>
      <c r="ID259" s="80"/>
      <c r="IE259" s="80"/>
      <c r="IF259" s="80"/>
      <c r="IG259" s="80"/>
      <c r="IH259" s="80"/>
      <c r="II259"/>
      <c r="IJ259"/>
      <c r="IK259"/>
      <c r="IL259"/>
      <c r="IM259"/>
      <c r="IN259"/>
      <c r="IO259"/>
      <c r="IP259"/>
      <c r="IQ259" s="73"/>
      <c r="IR259" s="128"/>
      <c r="IS259" s="129">
        <v>15</v>
      </c>
      <c r="IT259" s="73">
        <v>21</v>
      </c>
      <c r="IU259" s="73">
        <f t="shared" si="392"/>
        <v>1.75</v>
      </c>
      <c r="IV259" s="130">
        <f t="shared" si="421"/>
        <v>5.979166666666667</v>
      </c>
      <c r="IX259" s="75">
        <v>2</v>
      </c>
      <c r="IY259" s="76">
        <f t="shared" si="422"/>
        <v>83.708333333333343</v>
      </c>
      <c r="IZ259" s="75">
        <v>15</v>
      </c>
      <c r="JA259" s="77">
        <f>(IZ259*1.2)*(Prices!$B$5/32)</f>
        <v>22.5</v>
      </c>
      <c r="JB259" s="82">
        <f>(IZ259*1.3)*(Prices!$B$4/32)</f>
        <v>48.75</v>
      </c>
      <c r="JC259" s="82">
        <f>(IW259*Prices!$B$2)+(IX259*Prices!$B$3)</f>
        <v>8.1</v>
      </c>
      <c r="JD259" s="79">
        <f>IV259*Prices!$B$9</f>
        <v>35.875</v>
      </c>
      <c r="JE259" s="80">
        <f t="shared" si="393"/>
        <v>198.93333333333334</v>
      </c>
      <c r="JF259" s="80">
        <f>IV259*Prices!$B$10</f>
        <v>53.8125</v>
      </c>
      <c r="JG259" s="80">
        <f t="shared" si="394"/>
        <v>216.87083333333334</v>
      </c>
      <c r="JH259" s="80">
        <f>IV259*Prices!$B$11</f>
        <v>59.791666666666671</v>
      </c>
      <c r="JI259" s="80">
        <f t="shared" si="395"/>
        <v>222.85</v>
      </c>
      <c r="JJ259" s="80">
        <f>IV259*Prices!$B$12</f>
        <v>71.75</v>
      </c>
      <c r="JK259" s="80">
        <f t="shared" si="396"/>
        <v>234.80833333333334</v>
      </c>
      <c r="JL259" s="80">
        <f>IV259*Prices!$B$13</f>
        <v>77.729166666666671</v>
      </c>
      <c r="JM259" s="80">
        <f t="shared" si="397"/>
        <v>240.78749999999999</v>
      </c>
      <c r="JN259" s="80">
        <f>IV259*Prices!$B$14</f>
        <v>92.677083333333343</v>
      </c>
      <c r="JO259" s="80">
        <f t="shared" si="398"/>
        <v>255.73541666666668</v>
      </c>
      <c r="JP259" s="80">
        <f>IV259*Prices!$B$15</f>
        <v>104.63541666666667</v>
      </c>
      <c r="JQ259" s="80">
        <f t="shared" si="399"/>
        <v>267.69375000000002</v>
      </c>
      <c r="JR259" s="80">
        <f>IV259*Prices!$B$16</f>
        <v>146.48958333333334</v>
      </c>
      <c r="JS259" s="80">
        <f t="shared" si="400"/>
        <v>309.54791666666665</v>
      </c>
      <c r="JT259" s="80">
        <f>IV259*Prices!$B$17</f>
        <v>0</v>
      </c>
      <c r="JU259" s="80"/>
      <c r="JV259" s="80"/>
      <c r="JW259" s="80"/>
      <c r="JX259" s="80"/>
      <c r="JY259" s="80"/>
      <c r="JZ259" s="80"/>
      <c r="KA259" s="80"/>
      <c r="KB259" s="80"/>
      <c r="KC259" s="80"/>
      <c r="KD259" s="80"/>
      <c r="KE259" s="80"/>
      <c r="KF259" s="80"/>
      <c r="KG259" s="80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 s="197">
        <v>0</v>
      </c>
      <c r="LB259" s="200">
        <v>0</v>
      </c>
      <c r="LC259" s="82">
        <f>(44+(cabinets_db!IR259*2-2))*0.58</f>
        <v>24.36</v>
      </c>
      <c r="LD259" s="82">
        <f>(44+(cabinets_db!IR259*2-2))*0.77</f>
        <v>32.340000000000003</v>
      </c>
      <c r="LE259" s="82">
        <f>3*(cabinets_db!IR259*22/144)</f>
        <v>0</v>
      </c>
      <c r="LF259" s="82">
        <f t="shared" si="401"/>
        <v>24.36</v>
      </c>
      <c r="LG259" s="80">
        <f t="shared" si="402"/>
        <v>32.340000000000003</v>
      </c>
      <c r="LH259" s="234">
        <f t="shared" si="403"/>
        <v>0</v>
      </c>
      <c r="LI259" s="73"/>
      <c r="LJ259" s="128"/>
      <c r="LK259" s="129">
        <v>15</v>
      </c>
      <c r="LL259" s="73">
        <v>21</v>
      </c>
      <c r="LM259" s="73">
        <f t="shared" si="404"/>
        <v>1.75</v>
      </c>
      <c r="LN259" s="130">
        <f t="shared" si="423"/>
        <v>5.979166666666667</v>
      </c>
      <c r="LP259" s="75">
        <v>2</v>
      </c>
      <c r="LQ259" s="76">
        <f t="shared" si="424"/>
        <v>83.708333333333343</v>
      </c>
      <c r="LR259" s="75">
        <v>15</v>
      </c>
      <c r="LS259" s="77">
        <f>(LR259*1.2)*(Prices!$B$5/32)</f>
        <v>22.5</v>
      </c>
      <c r="LT259" s="82">
        <f>(LR259*1.3)*(Prices!$C$4/32)</f>
        <v>39</v>
      </c>
      <c r="LU259" s="82">
        <f>(LO259*Prices!$B$2)+(LP259*Prices!$B$3)</f>
        <v>8.1</v>
      </c>
      <c r="LV259" s="79">
        <f>LN259*Prices!$B$9</f>
        <v>35.875</v>
      </c>
      <c r="LW259" s="80">
        <f t="shared" si="405"/>
        <v>189.18333333333334</v>
      </c>
      <c r="LX259" s="80">
        <f>LN259*Prices!$B$10</f>
        <v>53.8125</v>
      </c>
      <c r="LY259" s="80">
        <f t="shared" si="406"/>
        <v>207.12083333333334</v>
      </c>
      <c r="LZ259" s="80">
        <f>LN259*Prices!$B$11</f>
        <v>59.791666666666671</v>
      </c>
      <c r="MA259" s="80">
        <f t="shared" si="407"/>
        <v>213.1</v>
      </c>
      <c r="MB259" s="80">
        <f>LN259*Prices!$B$12</f>
        <v>71.75</v>
      </c>
      <c r="MC259" s="80">
        <f t="shared" si="408"/>
        <v>225.05833333333334</v>
      </c>
      <c r="MD259" s="80">
        <f>LN259*Prices!$B$13</f>
        <v>77.729166666666671</v>
      </c>
      <c r="ME259" s="80">
        <f t="shared" si="409"/>
        <v>231.03749999999999</v>
      </c>
      <c r="MF259" s="80">
        <f>LN259*Prices!$B$14</f>
        <v>92.677083333333343</v>
      </c>
      <c r="MG259" s="80">
        <f t="shared" si="410"/>
        <v>245.98541666666668</v>
      </c>
      <c r="MH259" s="80">
        <f>LN259*Prices!$B$15</f>
        <v>104.63541666666667</v>
      </c>
      <c r="MI259" s="80">
        <f t="shared" si="411"/>
        <v>257.94375000000002</v>
      </c>
      <c r="MJ259" s="80">
        <f>LN259*Prices!$B$16</f>
        <v>146.48958333333334</v>
      </c>
      <c r="MK259" s="80">
        <f t="shared" si="412"/>
        <v>299.79791666666665</v>
      </c>
      <c r="ML259" s="80">
        <f>LN259*Prices!$B$17</f>
        <v>0</v>
      </c>
      <c r="MM259" s="80"/>
      <c r="MN259" s="80"/>
      <c r="MO259" s="80"/>
      <c r="MP259" s="80"/>
      <c r="MQ259" s="80"/>
      <c r="MR259" s="80"/>
      <c r="MS259" s="80"/>
      <c r="MT259" s="80"/>
      <c r="MU259" s="80"/>
      <c r="MV259" s="80"/>
      <c r="MW259" s="80"/>
      <c r="MX259" s="80"/>
      <c r="MY259" s="80"/>
      <c r="MZ259" s="80"/>
      <c r="NA259" s="80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</row>
    <row r="260" spans="1:449" ht="18" customHeight="1" thickBot="1" x14ac:dyDescent="0.3">
      <c r="A260" s="330" t="s">
        <v>372</v>
      </c>
      <c r="B260" s="324" t="s">
        <v>268</v>
      </c>
      <c r="C260" s="325" t="str">
        <f t="shared" si="413"/>
        <v>Wall &amp; Tall Cab: 1 Glass Door  41"H  (Doors 42 1/2") (22" to 24")</v>
      </c>
      <c r="D260" s="177" t="s">
        <v>368</v>
      </c>
      <c r="E260" s="326" t="s">
        <v>103</v>
      </c>
      <c r="F260" s="331" t="s">
        <v>372</v>
      </c>
      <c r="G260" s="320" t="s">
        <v>296</v>
      </c>
      <c r="H260" s="135" t="str">
        <f t="shared" si="414"/>
        <v>n/a</v>
      </c>
      <c r="I260" s="135" t="s">
        <v>296</v>
      </c>
      <c r="J260" s="135" t="str">
        <f t="shared" si="313"/>
        <v>n/a</v>
      </c>
      <c r="K260" s="135" t="s">
        <v>296</v>
      </c>
      <c r="L260" s="135" t="str">
        <f t="shared" si="314"/>
        <v>n/a</v>
      </c>
      <c r="M260" s="135" t="s">
        <v>296</v>
      </c>
      <c r="N260" s="135" t="str">
        <f t="shared" si="315"/>
        <v>n/a</v>
      </c>
      <c r="O260" s="135" t="s">
        <v>296</v>
      </c>
      <c r="P260" s="135" t="str">
        <f t="shared" si="316"/>
        <v>n/a</v>
      </c>
      <c r="Q260" s="135" t="s">
        <v>296</v>
      </c>
      <c r="R260" s="135" t="str">
        <f t="shared" si="317"/>
        <v>n/a</v>
      </c>
      <c r="S260" s="135">
        <f>ROUND(cabinets_db!FP260/Prices!$B$27,0)</f>
        <v>718</v>
      </c>
      <c r="T260" s="136">
        <f t="shared" si="318"/>
        <v>718</v>
      </c>
      <c r="U260" s="135">
        <f>ROUND(cabinets_db!FR260/Prices!$B$27,0)</f>
        <v>832</v>
      </c>
      <c r="V260" s="136">
        <f t="shared" si="319"/>
        <v>832</v>
      </c>
      <c r="W260" s="137"/>
      <c r="X260" s="137"/>
      <c r="Y260" s="137"/>
      <c r="Z260" s="137"/>
      <c r="AA260" s="137"/>
      <c r="AB260" s="135" t="s">
        <v>296</v>
      </c>
      <c r="AC260" s="135" t="s">
        <v>296</v>
      </c>
      <c r="AD260" s="135" t="s">
        <v>296</v>
      </c>
      <c r="AE260" s="135" t="s">
        <v>296</v>
      </c>
      <c r="AF260" s="135" t="s">
        <v>296</v>
      </c>
      <c r="AG260" s="135" t="s">
        <v>296</v>
      </c>
      <c r="AH260" s="135" t="s">
        <v>296</v>
      </c>
      <c r="AI260" s="135" t="s">
        <v>296</v>
      </c>
      <c r="AJ260" s="135" t="s">
        <v>296</v>
      </c>
      <c r="AK260" s="135" t="s">
        <v>296</v>
      </c>
      <c r="AL260" s="135" t="s">
        <v>296</v>
      </c>
      <c r="AM260" s="135" t="s">
        <v>296</v>
      </c>
      <c r="AN260" s="136">
        <f>ROUND(cabinets_db!HP260/Prices!$B$27,0)</f>
        <v>693</v>
      </c>
      <c r="AO260" s="136">
        <f t="shared" si="326"/>
        <v>693</v>
      </c>
      <c r="AP260" s="136">
        <f>ROUND(cabinets_db!HR260/Prices!$B$27,0)</f>
        <v>807</v>
      </c>
      <c r="AQ260" s="138">
        <f t="shared" si="327"/>
        <v>807</v>
      </c>
      <c r="AW260" s="136" t="str">
        <f t="shared" si="328"/>
        <v>n/a</v>
      </c>
      <c r="AX260" s="136" t="str">
        <f t="shared" si="329"/>
        <v>n/a</v>
      </c>
      <c r="AY260" s="136" t="str">
        <f t="shared" si="330"/>
        <v>n/a</v>
      </c>
      <c r="AZ260" s="136" t="str">
        <f t="shared" si="331"/>
        <v>n/a</v>
      </c>
      <c r="BA260" s="136" t="str">
        <f t="shared" si="332"/>
        <v>n/a</v>
      </c>
      <c r="BB260" s="136" t="str">
        <f t="shared" si="333"/>
        <v>n/a</v>
      </c>
      <c r="BC260" s="136" t="str">
        <f t="shared" si="334"/>
        <v>n/a</v>
      </c>
      <c r="BD260" s="136" t="str">
        <f t="shared" si="335"/>
        <v>n/a</v>
      </c>
      <c r="BE260" s="136" t="str">
        <f t="shared" si="336"/>
        <v>n/a</v>
      </c>
      <c r="BF260" s="136" t="str">
        <f t="shared" si="337"/>
        <v>n/a</v>
      </c>
      <c r="BG260" s="136" t="str">
        <f t="shared" si="338"/>
        <v>n/a</v>
      </c>
      <c r="BH260" s="136" t="str">
        <f t="shared" si="339"/>
        <v>n/a</v>
      </c>
      <c r="BI260" s="136">
        <f t="shared" si="340"/>
        <v>693</v>
      </c>
      <c r="BJ260" s="136">
        <f t="shared" si="341"/>
        <v>693</v>
      </c>
      <c r="BK260" s="136">
        <f t="shared" si="342"/>
        <v>807</v>
      </c>
      <c r="BL260" s="138">
        <f t="shared" si="343"/>
        <v>807</v>
      </c>
      <c r="BU260" s="135" t="s">
        <v>296</v>
      </c>
      <c r="BV260" s="135" t="str">
        <f t="shared" si="415"/>
        <v>n/a</v>
      </c>
      <c r="BW260" s="135" t="s">
        <v>296</v>
      </c>
      <c r="BX260" s="135" t="str">
        <f t="shared" si="344"/>
        <v>n/a</v>
      </c>
      <c r="BY260" s="135" t="s">
        <v>296</v>
      </c>
      <c r="BZ260" s="135" t="str">
        <f t="shared" si="345"/>
        <v>n/a</v>
      </c>
      <c r="CA260" s="135" t="s">
        <v>296</v>
      </c>
      <c r="CB260" s="135" t="str">
        <f t="shared" si="346"/>
        <v>n/a</v>
      </c>
      <c r="CC260" s="135" t="s">
        <v>296</v>
      </c>
      <c r="CD260" s="135" t="str">
        <f t="shared" si="347"/>
        <v>n/a</v>
      </c>
      <c r="CE260" s="135" t="s">
        <v>296</v>
      </c>
      <c r="CF260" s="135" t="str">
        <f t="shared" si="348"/>
        <v>n/a</v>
      </c>
      <c r="CG260" s="135">
        <f>ROUND(cabinets_db!JQ260/Prices!$B$27,0)</f>
        <v>718</v>
      </c>
      <c r="CH260" s="136">
        <f t="shared" si="349"/>
        <v>718</v>
      </c>
      <c r="CI260" s="135">
        <f>ROUND(cabinets_db!JS260/Prices!$B$27,0)</f>
        <v>832</v>
      </c>
      <c r="CJ260" s="136">
        <f t="shared" si="350"/>
        <v>832</v>
      </c>
      <c r="CK260" s="137"/>
      <c r="CL260" s="137"/>
      <c r="CM260" s="137"/>
      <c r="CN260" s="137"/>
      <c r="CO260" s="137"/>
      <c r="CP260" s="135" t="s">
        <v>296</v>
      </c>
      <c r="CQ260" s="135" t="s">
        <v>296</v>
      </c>
      <c r="CR260" s="135" t="s">
        <v>296</v>
      </c>
      <c r="CS260" s="135" t="s">
        <v>296</v>
      </c>
      <c r="CT260" s="135" t="s">
        <v>296</v>
      </c>
      <c r="CU260" s="135" t="s">
        <v>296</v>
      </c>
      <c r="CV260" s="135" t="s">
        <v>296</v>
      </c>
      <c r="CW260" s="135" t="s">
        <v>296</v>
      </c>
      <c r="CX260" s="135" t="s">
        <v>296</v>
      </c>
      <c r="CY260" s="135" t="s">
        <v>296</v>
      </c>
      <c r="CZ260" s="135" t="s">
        <v>296</v>
      </c>
      <c r="DA260" s="135" t="s">
        <v>296</v>
      </c>
      <c r="DB260" s="136">
        <f>ROUND(cabinets_db!MI260/Prices!$B$27,0)</f>
        <v>693</v>
      </c>
      <c r="DC260" s="136">
        <f t="shared" si="356"/>
        <v>693</v>
      </c>
      <c r="DD260" s="136">
        <f>ROUND(cabinets_db!MK260/Prices!$B$27,0)</f>
        <v>807</v>
      </c>
      <c r="DE260" s="138">
        <f t="shared" si="357"/>
        <v>807</v>
      </c>
      <c r="DK260" s="136" t="str">
        <f t="shared" si="358"/>
        <v>n/a</v>
      </c>
      <c r="DL260" s="136" t="str">
        <f t="shared" si="359"/>
        <v>n/a</v>
      </c>
      <c r="DM260" s="136" t="str">
        <f t="shared" si="360"/>
        <v>n/a</v>
      </c>
      <c r="DN260" s="136" t="str">
        <f t="shared" si="361"/>
        <v>n/a</v>
      </c>
      <c r="DO260" s="136" t="str">
        <f t="shared" si="362"/>
        <v>n/a</v>
      </c>
      <c r="DP260" s="136" t="str">
        <f t="shared" si="363"/>
        <v>n/a</v>
      </c>
      <c r="DQ260" s="136" t="str">
        <f t="shared" si="364"/>
        <v>n/a</v>
      </c>
      <c r="DR260" s="136" t="str">
        <f t="shared" si="365"/>
        <v>n/a</v>
      </c>
      <c r="DS260" s="136" t="str">
        <f t="shared" si="366"/>
        <v>n/a</v>
      </c>
      <c r="DT260" s="136" t="str">
        <f t="shared" si="367"/>
        <v>n/a</v>
      </c>
      <c r="DU260" s="136" t="str">
        <f t="shared" si="368"/>
        <v>n/a</v>
      </c>
      <c r="DV260" s="136" t="str">
        <f t="shared" si="369"/>
        <v>n/a</v>
      </c>
      <c r="DW260" s="136">
        <f t="shared" si="370"/>
        <v>693</v>
      </c>
      <c r="DX260" s="136">
        <f t="shared" si="371"/>
        <v>693</v>
      </c>
      <c r="DY260" s="136">
        <f t="shared" si="372"/>
        <v>807</v>
      </c>
      <c r="DZ260" s="138">
        <f t="shared" si="373"/>
        <v>807</v>
      </c>
      <c r="EP260" s="73"/>
      <c r="EQ260" s="128"/>
      <c r="ER260" s="129">
        <v>16.5</v>
      </c>
      <c r="ES260" s="73">
        <v>24</v>
      </c>
      <c r="ET260" s="73">
        <f t="shared" si="374"/>
        <v>2</v>
      </c>
      <c r="EU260" s="130">
        <f t="shared" si="417"/>
        <v>6.833333333333333</v>
      </c>
      <c r="EV260" s="55"/>
      <c r="EW260" s="75">
        <v>2</v>
      </c>
      <c r="EX260" s="76">
        <f t="shared" si="418"/>
        <v>95.666666666666657</v>
      </c>
      <c r="EY260" s="75">
        <v>16.5</v>
      </c>
      <c r="EZ260" s="77">
        <f>(EY260*1.2)*(Prices!$B$5/32)</f>
        <v>24.75</v>
      </c>
      <c r="FA260" s="82">
        <f>(EY260*1.3)*(Prices!$B$4/32)</f>
        <v>53.625</v>
      </c>
      <c r="FB260" s="82">
        <f>(EV260*Prices!$B$2)+(EW260*Prices!$B$3)</f>
        <v>8.1</v>
      </c>
      <c r="FC260" s="79">
        <f>EU260*Prices!$B$9</f>
        <v>41</v>
      </c>
      <c r="FD260" s="80">
        <f t="shared" si="375"/>
        <v>223.14166666666665</v>
      </c>
      <c r="FE260" s="80">
        <f>EU260*Prices!$B$10</f>
        <v>61.5</v>
      </c>
      <c r="FF260" s="80">
        <f t="shared" si="376"/>
        <v>243.64166666666665</v>
      </c>
      <c r="FG260" s="80">
        <f>EU260*Prices!$B$11</f>
        <v>68.333333333333329</v>
      </c>
      <c r="FH260" s="80">
        <f t="shared" si="377"/>
        <v>250.47499999999999</v>
      </c>
      <c r="FI260" s="80">
        <f>EU260*Prices!$B$12</f>
        <v>82</v>
      </c>
      <c r="FJ260" s="80">
        <f t="shared" si="378"/>
        <v>264.14166666666665</v>
      </c>
      <c r="FK260" s="80">
        <f>EU260*Prices!$B$13</f>
        <v>88.833333333333329</v>
      </c>
      <c r="FL260" s="80">
        <f t="shared" si="379"/>
        <v>270.97500000000002</v>
      </c>
      <c r="FM260" s="80">
        <f>EU260*Prices!$B$14</f>
        <v>105.91666666666666</v>
      </c>
      <c r="FN260" s="80">
        <f t="shared" si="380"/>
        <v>288.05833333333328</v>
      </c>
      <c r="FO260" s="80">
        <f>EU260*Prices!$B$15</f>
        <v>119.58333333333333</v>
      </c>
      <c r="FP260" s="80">
        <f t="shared" si="381"/>
        <v>301.72500000000002</v>
      </c>
      <c r="FQ260" s="80">
        <f>EU260*Prices!$B$16</f>
        <v>167.41666666666666</v>
      </c>
      <c r="FR260" s="80">
        <f t="shared" si="382"/>
        <v>349.55833333333328</v>
      </c>
      <c r="FS260" s="80">
        <f>EU260*Prices!$B$17</f>
        <v>0</v>
      </c>
      <c r="FT260" s="80"/>
      <c r="FU260" s="80"/>
      <c r="FV260" s="80"/>
      <c r="FW260" s="80"/>
      <c r="FX260" s="80"/>
      <c r="FY260" s="80"/>
      <c r="FZ260" s="80"/>
      <c r="GA260" s="80"/>
      <c r="GB260" s="80"/>
      <c r="GC260" s="80"/>
      <c r="GD260" s="80"/>
      <c r="GE260" s="80"/>
      <c r="GF260" s="80"/>
      <c r="GG260" s="80"/>
      <c r="GH260" s="80"/>
      <c r="GI260"/>
      <c r="GJ260"/>
      <c r="GK260"/>
      <c r="GL260"/>
      <c r="GM260"/>
      <c r="GN260"/>
      <c r="GO260"/>
      <c r="GP260" s="73"/>
      <c r="GQ260" s="128"/>
      <c r="GR260" s="129">
        <v>16.5</v>
      </c>
      <c r="GS260" s="73">
        <v>24</v>
      </c>
      <c r="GT260" s="73">
        <f t="shared" si="383"/>
        <v>2</v>
      </c>
      <c r="GU260" s="130">
        <f t="shared" si="419"/>
        <v>6.833333333333333</v>
      </c>
      <c r="GW260" s="75">
        <v>2</v>
      </c>
      <c r="GX260" s="76">
        <f t="shared" si="420"/>
        <v>95.666666666666657</v>
      </c>
      <c r="GY260" s="75">
        <v>16.5</v>
      </c>
      <c r="GZ260" s="77">
        <f>(GY260*1.2)*(Prices!$B$5/32)</f>
        <v>24.75</v>
      </c>
      <c r="HA260" s="82">
        <f>(GY260*1.3)*(Prices!$C$4/32)</f>
        <v>42.9</v>
      </c>
      <c r="HB260" s="82">
        <f>(GV260*Prices!$B$2)+(GW260*Prices!$B$3)</f>
        <v>8.1</v>
      </c>
      <c r="HC260" s="79">
        <f>GU260*Prices!$B$9</f>
        <v>41</v>
      </c>
      <c r="HD260" s="80">
        <f t="shared" si="384"/>
        <v>212.41666666666666</v>
      </c>
      <c r="HE260" s="80">
        <f>GU260*Prices!$B$10</f>
        <v>61.5</v>
      </c>
      <c r="HF260" s="80">
        <f t="shared" si="385"/>
        <v>232.91666666666666</v>
      </c>
      <c r="HG260" s="80">
        <f>GU260*Prices!$B$11</f>
        <v>68.333333333333329</v>
      </c>
      <c r="HH260" s="80">
        <f t="shared" si="386"/>
        <v>239.74999999999997</v>
      </c>
      <c r="HI260" s="80">
        <f>GU260*Prices!$B$12</f>
        <v>82</v>
      </c>
      <c r="HJ260" s="80">
        <f t="shared" si="387"/>
        <v>253.41666666666666</v>
      </c>
      <c r="HK260" s="80">
        <f>GU260*Prices!$B$13</f>
        <v>88.833333333333329</v>
      </c>
      <c r="HL260" s="80">
        <f t="shared" si="388"/>
        <v>260.25</v>
      </c>
      <c r="HM260" s="80">
        <f>GU260*Prices!$B$14</f>
        <v>105.91666666666666</v>
      </c>
      <c r="HN260" s="80">
        <f t="shared" si="389"/>
        <v>277.33333333333331</v>
      </c>
      <c r="HO260" s="80">
        <f>GU260*Prices!$B$15</f>
        <v>119.58333333333333</v>
      </c>
      <c r="HP260" s="80">
        <f t="shared" si="390"/>
        <v>291</v>
      </c>
      <c r="HQ260" s="80">
        <f>GU260*Prices!$B$16</f>
        <v>167.41666666666666</v>
      </c>
      <c r="HR260" s="80">
        <f t="shared" si="391"/>
        <v>338.83333333333331</v>
      </c>
      <c r="HS260" s="80">
        <f>GU260*Prices!$B$17</f>
        <v>0</v>
      </c>
      <c r="HT260" s="80"/>
      <c r="HU260" s="80"/>
      <c r="HV260" s="80"/>
      <c r="HW260" s="80"/>
      <c r="HX260" s="80"/>
      <c r="HY260" s="80"/>
      <c r="HZ260" s="80"/>
      <c r="IA260" s="80"/>
      <c r="IB260" s="80"/>
      <c r="IC260" s="80"/>
      <c r="ID260" s="80"/>
      <c r="IE260" s="80"/>
      <c r="IF260" s="80"/>
      <c r="IG260" s="80"/>
      <c r="IH260" s="80"/>
      <c r="II260"/>
      <c r="IJ260"/>
      <c r="IK260"/>
      <c r="IL260"/>
      <c r="IM260"/>
      <c r="IN260"/>
      <c r="IO260"/>
      <c r="IP260"/>
      <c r="IQ260" s="73"/>
      <c r="IR260" s="128"/>
      <c r="IS260" s="129">
        <v>16.5</v>
      </c>
      <c r="IT260" s="73">
        <v>24</v>
      </c>
      <c r="IU260" s="73">
        <f t="shared" si="392"/>
        <v>2</v>
      </c>
      <c r="IV260" s="130">
        <f t="shared" si="421"/>
        <v>6.833333333333333</v>
      </c>
      <c r="IX260" s="75">
        <v>2</v>
      </c>
      <c r="IY260" s="76">
        <f t="shared" si="422"/>
        <v>95.666666666666657</v>
      </c>
      <c r="IZ260" s="75">
        <v>16.5</v>
      </c>
      <c r="JA260" s="77">
        <f>(IZ260*1.2)*(Prices!$B$5/32)</f>
        <v>24.75</v>
      </c>
      <c r="JB260" s="82">
        <f>(IZ260*1.3)*(Prices!$B$4/32)</f>
        <v>53.625</v>
      </c>
      <c r="JC260" s="82">
        <f>(IW260*Prices!$B$2)+(IX260*Prices!$B$3)</f>
        <v>8.1</v>
      </c>
      <c r="JD260" s="79">
        <f>IV260*Prices!$B$9</f>
        <v>41</v>
      </c>
      <c r="JE260" s="80">
        <f t="shared" si="393"/>
        <v>223.14166666666665</v>
      </c>
      <c r="JF260" s="80">
        <f>IV260*Prices!$B$10</f>
        <v>61.5</v>
      </c>
      <c r="JG260" s="80">
        <f t="shared" si="394"/>
        <v>243.64166666666665</v>
      </c>
      <c r="JH260" s="80">
        <f>IV260*Prices!$B$11</f>
        <v>68.333333333333329</v>
      </c>
      <c r="JI260" s="80">
        <f t="shared" si="395"/>
        <v>250.47499999999999</v>
      </c>
      <c r="JJ260" s="80">
        <f>IV260*Prices!$B$12</f>
        <v>82</v>
      </c>
      <c r="JK260" s="80">
        <f t="shared" si="396"/>
        <v>264.14166666666665</v>
      </c>
      <c r="JL260" s="80">
        <f>IV260*Prices!$B$13</f>
        <v>88.833333333333329</v>
      </c>
      <c r="JM260" s="80">
        <f t="shared" si="397"/>
        <v>270.97500000000002</v>
      </c>
      <c r="JN260" s="80">
        <f>IV260*Prices!$B$14</f>
        <v>105.91666666666666</v>
      </c>
      <c r="JO260" s="80">
        <f t="shared" si="398"/>
        <v>288.05833333333328</v>
      </c>
      <c r="JP260" s="80">
        <f>IV260*Prices!$B$15</f>
        <v>119.58333333333333</v>
      </c>
      <c r="JQ260" s="80">
        <f t="shared" si="399"/>
        <v>301.72500000000002</v>
      </c>
      <c r="JR260" s="80">
        <f>IV260*Prices!$B$16</f>
        <v>167.41666666666666</v>
      </c>
      <c r="JS260" s="80">
        <f t="shared" si="400"/>
        <v>349.55833333333328</v>
      </c>
      <c r="JT260" s="80">
        <f>IV260*Prices!$B$17</f>
        <v>0</v>
      </c>
      <c r="JU260" s="80"/>
      <c r="JV260" s="80"/>
      <c r="JW260" s="80"/>
      <c r="JX260" s="80"/>
      <c r="JY260" s="80"/>
      <c r="JZ260" s="80"/>
      <c r="KA260" s="80"/>
      <c r="KB260" s="80"/>
      <c r="KC260" s="80"/>
      <c r="KD260" s="80"/>
      <c r="KE260" s="80"/>
      <c r="KF260" s="80"/>
      <c r="KG260" s="8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 s="197">
        <v>0</v>
      </c>
      <c r="LB260" s="200">
        <v>0</v>
      </c>
      <c r="LC260" s="82">
        <f>(44+(cabinets_db!IR260*2-2))*0.58</f>
        <v>24.36</v>
      </c>
      <c r="LD260" s="82">
        <f>(44+(cabinets_db!IR260*2-2))*0.77</f>
        <v>32.340000000000003</v>
      </c>
      <c r="LE260" s="82">
        <f>3*(cabinets_db!IR260*22/144)</f>
        <v>0</v>
      </c>
      <c r="LF260" s="82">
        <f t="shared" si="401"/>
        <v>24.36</v>
      </c>
      <c r="LG260" s="80">
        <f t="shared" si="402"/>
        <v>32.340000000000003</v>
      </c>
      <c r="LH260" s="234">
        <f t="shared" si="403"/>
        <v>0</v>
      </c>
      <c r="LI260" s="73"/>
      <c r="LJ260" s="128"/>
      <c r="LK260" s="129">
        <v>16.5</v>
      </c>
      <c r="LL260" s="73">
        <v>24</v>
      </c>
      <c r="LM260" s="73">
        <f t="shared" si="404"/>
        <v>2</v>
      </c>
      <c r="LN260" s="130">
        <f t="shared" si="423"/>
        <v>6.833333333333333</v>
      </c>
      <c r="LP260" s="75">
        <v>2</v>
      </c>
      <c r="LQ260" s="76">
        <f t="shared" si="424"/>
        <v>95.666666666666657</v>
      </c>
      <c r="LR260" s="75">
        <v>16.5</v>
      </c>
      <c r="LS260" s="77">
        <f>(LR260*1.2)*(Prices!$B$5/32)</f>
        <v>24.75</v>
      </c>
      <c r="LT260" s="82">
        <f>(LR260*1.3)*(Prices!$C$4/32)</f>
        <v>42.9</v>
      </c>
      <c r="LU260" s="82">
        <f>(LO260*Prices!$B$2)+(LP260*Prices!$B$3)</f>
        <v>8.1</v>
      </c>
      <c r="LV260" s="79">
        <f>LN260*Prices!$B$9</f>
        <v>41</v>
      </c>
      <c r="LW260" s="80">
        <f t="shared" si="405"/>
        <v>212.41666666666666</v>
      </c>
      <c r="LX260" s="80">
        <f>LN260*Prices!$B$10</f>
        <v>61.5</v>
      </c>
      <c r="LY260" s="80">
        <f t="shared" si="406"/>
        <v>232.91666666666666</v>
      </c>
      <c r="LZ260" s="80">
        <f>LN260*Prices!$B$11</f>
        <v>68.333333333333329</v>
      </c>
      <c r="MA260" s="80">
        <f t="shared" si="407"/>
        <v>239.74999999999997</v>
      </c>
      <c r="MB260" s="80">
        <f>LN260*Prices!$B$12</f>
        <v>82</v>
      </c>
      <c r="MC260" s="80">
        <f t="shared" si="408"/>
        <v>253.41666666666666</v>
      </c>
      <c r="MD260" s="80">
        <f>LN260*Prices!$B$13</f>
        <v>88.833333333333329</v>
      </c>
      <c r="ME260" s="80">
        <f t="shared" si="409"/>
        <v>260.25</v>
      </c>
      <c r="MF260" s="80">
        <f>LN260*Prices!$B$14</f>
        <v>105.91666666666666</v>
      </c>
      <c r="MG260" s="80">
        <f t="shared" si="410"/>
        <v>277.33333333333331</v>
      </c>
      <c r="MH260" s="80">
        <f>LN260*Prices!$B$15</f>
        <v>119.58333333333333</v>
      </c>
      <c r="MI260" s="80">
        <f t="shared" si="411"/>
        <v>291</v>
      </c>
      <c r="MJ260" s="80">
        <f>LN260*Prices!$B$16</f>
        <v>167.41666666666666</v>
      </c>
      <c r="MK260" s="80">
        <f t="shared" si="412"/>
        <v>338.83333333333331</v>
      </c>
      <c r="ML260" s="80">
        <f>LN260*Prices!$B$17</f>
        <v>0</v>
      </c>
      <c r="MM260" s="80"/>
      <c r="MN260" s="80"/>
      <c r="MO260" s="80"/>
      <c r="MP260" s="80"/>
      <c r="MQ260" s="80"/>
      <c r="MR260" s="80"/>
      <c r="MS260" s="80"/>
      <c r="MT260" s="80"/>
      <c r="MU260" s="80"/>
      <c r="MV260" s="80"/>
      <c r="MW260" s="80"/>
      <c r="MX260" s="80"/>
      <c r="MY260" s="80"/>
      <c r="MZ260" s="80"/>
      <c r="NA260" s="8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</row>
    <row r="261" spans="1:449" ht="18" customHeight="1" thickBot="1" x14ac:dyDescent="0.3">
      <c r="A261" s="345"/>
      <c r="B261" s="346"/>
      <c r="C261" s="347"/>
      <c r="D261" s="279"/>
      <c r="E261" s="348"/>
      <c r="F261" s="349"/>
      <c r="G261" s="320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6"/>
      <c r="U261" s="135"/>
      <c r="V261" s="136"/>
      <c r="W261" s="137"/>
      <c r="X261" s="137"/>
      <c r="Y261" s="137"/>
      <c r="Z261" s="137"/>
      <c r="AA261" s="137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6"/>
      <c r="AO261" s="136"/>
      <c r="AP261" s="136"/>
      <c r="AQ261" s="138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8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6"/>
      <c r="CI261" s="135"/>
      <c r="CJ261" s="136"/>
      <c r="CK261" s="137"/>
      <c r="CL261" s="137"/>
      <c r="CM261" s="137"/>
      <c r="CN261" s="137"/>
      <c r="CO261" s="137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6"/>
      <c r="DC261" s="136"/>
      <c r="DD261" s="136"/>
      <c r="DE261" s="138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W261" s="136"/>
      <c r="DX261" s="136"/>
      <c r="DY261" s="136"/>
      <c r="DZ261" s="138"/>
      <c r="EP261" s="73"/>
      <c r="EQ261" s="128"/>
      <c r="ER261" s="129"/>
      <c r="ES261" s="73"/>
      <c r="ET261" s="73"/>
      <c r="EU261" s="130"/>
      <c r="EV261" s="55"/>
      <c r="EZ261" s="77"/>
      <c r="FC261" s="79"/>
      <c r="FD261" s="80"/>
      <c r="FE261" s="80"/>
      <c r="FF261" s="80"/>
      <c r="FG261" s="80"/>
      <c r="FH261" s="80"/>
      <c r="FI261" s="80"/>
      <c r="FJ261" s="80"/>
      <c r="FK261" s="80"/>
      <c r="FL261" s="80"/>
      <c r="FM261" s="80"/>
      <c r="FN261" s="80"/>
      <c r="FO261" s="80"/>
      <c r="FP261" s="80"/>
      <c r="FQ261" s="80"/>
      <c r="FR261" s="80"/>
      <c r="FS261" s="80"/>
      <c r="FT261" s="80"/>
      <c r="FU261" s="80"/>
      <c r="FV261" s="80"/>
      <c r="FW261" s="80"/>
      <c r="FX261" s="80"/>
      <c r="FY261" s="80"/>
      <c r="FZ261" s="80"/>
      <c r="GA261" s="80"/>
      <c r="GB261" s="80"/>
      <c r="GC261" s="80"/>
      <c r="GD261" s="80"/>
      <c r="GE261" s="80"/>
      <c r="GF261" s="80"/>
      <c r="GG261" s="80"/>
      <c r="GH261" s="80"/>
      <c r="GI261"/>
      <c r="GJ261"/>
      <c r="GK261"/>
      <c r="GL261"/>
      <c r="GM261"/>
      <c r="GN261"/>
      <c r="GO261"/>
      <c r="GP261" s="73"/>
      <c r="GQ261" s="128"/>
      <c r="GR261" s="129"/>
      <c r="GS261" s="73"/>
      <c r="GT261" s="73"/>
      <c r="GU261" s="130"/>
      <c r="GW261" s="75"/>
      <c r="GX261" s="76"/>
      <c r="GZ261" s="77"/>
      <c r="HA261" s="82"/>
      <c r="HB261" s="82"/>
      <c r="HC261" s="79"/>
      <c r="HD261" s="80"/>
      <c r="HE261" s="80"/>
      <c r="HF261" s="80"/>
      <c r="HG261" s="80"/>
      <c r="HH261" s="80"/>
      <c r="HI261" s="80"/>
      <c r="HJ261" s="80"/>
      <c r="HK261" s="80"/>
      <c r="HL261" s="80"/>
      <c r="HM261" s="80"/>
      <c r="HN261" s="80"/>
      <c r="HO261" s="80"/>
      <c r="HP261" s="80"/>
      <c r="HQ261" s="80"/>
      <c r="HR261" s="80"/>
      <c r="HS261" s="80"/>
      <c r="HT261" s="80"/>
      <c r="HU261" s="80"/>
      <c r="HV261" s="80"/>
      <c r="HW261" s="80"/>
      <c r="HX261" s="80"/>
      <c r="HY261" s="80"/>
      <c r="HZ261" s="80"/>
      <c r="IA261" s="80"/>
      <c r="IB261" s="80"/>
      <c r="IC261" s="80"/>
      <c r="ID261" s="80"/>
      <c r="IE261" s="80"/>
      <c r="IF261" s="80"/>
      <c r="IG261" s="80"/>
      <c r="IH261" s="80"/>
      <c r="II261"/>
      <c r="IJ261"/>
      <c r="IK261"/>
      <c r="IL261"/>
      <c r="IM261"/>
      <c r="IN261"/>
      <c r="IO261"/>
      <c r="IP261"/>
      <c r="IQ261" s="73"/>
      <c r="IR261" s="128"/>
      <c r="IS261" s="129"/>
      <c r="IT261" s="73"/>
      <c r="IU261" s="73"/>
      <c r="IV261" s="130"/>
      <c r="IX261" s="75"/>
      <c r="IY261" s="76"/>
      <c r="IZ261" s="75"/>
      <c r="JA261" s="77"/>
      <c r="JB261" s="82"/>
      <c r="JC261" s="82"/>
      <c r="JD261" s="79"/>
      <c r="JE261" s="80"/>
      <c r="JF261" s="80"/>
      <c r="JG261" s="80"/>
      <c r="JH261" s="80"/>
      <c r="JI261" s="80"/>
      <c r="JJ261" s="80"/>
      <c r="JK261" s="80"/>
      <c r="JL261" s="80"/>
      <c r="JM261" s="80"/>
      <c r="JN261" s="80"/>
      <c r="JO261" s="80"/>
      <c r="JP261" s="80"/>
      <c r="JQ261" s="80"/>
      <c r="JR261" s="80"/>
      <c r="JS261" s="80"/>
      <c r="JT261" s="80"/>
      <c r="JU261" s="80"/>
      <c r="JV261" s="80"/>
      <c r="JW261" s="80"/>
      <c r="JX261" s="80"/>
      <c r="JY261" s="80"/>
      <c r="JZ261" s="80"/>
      <c r="KA261" s="80"/>
      <c r="KB261" s="80"/>
      <c r="KC261" s="80"/>
      <c r="KD261" s="80"/>
      <c r="KE261" s="80"/>
      <c r="KF261" s="80"/>
      <c r="KG261" s="80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F261" s="82"/>
      <c r="LG261" s="80"/>
      <c r="LH261" s="234"/>
      <c r="LI261" s="73"/>
      <c r="LJ261" s="128"/>
      <c r="LK261" s="129"/>
      <c r="LL261" s="73"/>
      <c r="LM261" s="73"/>
      <c r="LN261" s="130"/>
      <c r="LP261" s="75"/>
      <c r="LQ261" s="76"/>
      <c r="LR261" s="75"/>
      <c r="LS261" s="77"/>
      <c r="LT261" s="82"/>
      <c r="LU261" s="82"/>
      <c r="LV261" s="79"/>
      <c r="LW261" s="80"/>
      <c r="LX261" s="80"/>
      <c r="LY261" s="80"/>
      <c r="LZ261" s="80"/>
      <c r="MA261" s="80"/>
      <c r="MB261" s="80"/>
      <c r="MC261" s="80"/>
      <c r="MD261" s="80"/>
      <c r="ME261" s="80"/>
      <c r="MF261" s="80"/>
      <c r="MG261" s="80"/>
      <c r="MH261" s="80"/>
      <c r="MI261" s="80"/>
      <c r="MJ261" s="80"/>
      <c r="MK261" s="80"/>
      <c r="ML261" s="80"/>
      <c r="MM261" s="80"/>
      <c r="MN261" s="80"/>
      <c r="MO261" s="80"/>
      <c r="MP261" s="80"/>
      <c r="MQ261" s="80"/>
      <c r="MR261" s="80"/>
      <c r="MS261" s="80"/>
      <c r="MT261" s="80"/>
      <c r="MU261" s="80"/>
      <c r="MV261" s="80"/>
      <c r="MW261" s="80"/>
      <c r="MX261" s="80"/>
      <c r="MY261" s="80"/>
      <c r="MZ261" s="80"/>
      <c r="NA261" s="80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</row>
    <row r="262" spans="1:449" ht="18" customHeight="1" x14ac:dyDescent="0.25">
      <c r="A262" s="332" t="s">
        <v>373</v>
      </c>
      <c r="B262" s="119" t="s">
        <v>268</v>
      </c>
      <c r="C262" s="120" t="str">
        <f t="shared" si="413"/>
        <v>Wall &amp; Tall Cab: 2 Glass Doors 41"H (Doors 42 1/2") (22" to 24")</v>
      </c>
      <c r="D262" s="121" t="s">
        <v>374</v>
      </c>
      <c r="E262" s="122" t="s">
        <v>103</v>
      </c>
      <c r="F262" s="333" t="s">
        <v>373</v>
      </c>
      <c r="G262" s="320" t="s">
        <v>296</v>
      </c>
      <c r="H262" s="135" t="str">
        <f t="shared" si="414"/>
        <v>n/a</v>
      </c>
      <c r="I262" s="135" t="s">
        <v>296</v>
      </c>
      <c r="J262" s="135" t="str">
        <f t="shared" si="313"/>
        <v>n/a</v>
      </c>
      <c r="K262" s="135" t="s">
        <v>296</v>
      </c>
      <c r="L262" s="135" t="str">
        <f t="shared" si="314"/>
        <v>n/a</v>
      </c>
      <c r="M262" s="135" t="s">
        <v>296</v>
      </c>
      <c r="N262" s="135" t="str">
        <f t="shared" si="315"/>
        <v>n/a</v>
      </c>
      <c r="O262" s="135" t="s">
        <v>296</v>
      </c>
      <c r="P262" s="135" t="str">
        <f t="shared" si="316"/>
        <v>n/a</v>
      </c>
      <c r="Q262" s="135" t="s">
        <v>296</v>
      </c>
      <c r="R262" s="135" t="str">
        <f t="shared" si="317"/>
        <v>n/a</v>
      </c>
      <c r="S262" s="135">
        <f>ROUND(cabinets_db!FP262/Prices!$B$27,0)</f>
        <v>743</v>
      </c>
      <c r="T262" s="136">
        <f t="shared" si="318"/>
        <v>743</v>
      </c>
      <c r="U262" s="135">
        <f>ROUND(cabinets_db!FR262/Prices!$B$27,0)</f>
        <v>857</v>
      </c>
      <c r="V262" s="136">
        <f t="shared" si="319"/>
        <v>857</v>
      </c>
      <c r="W262" s="137"/>
      <c r="X262" s="137"/>
      <c r="Y262" s="137"/>
      <c r="Z262" s="137"/>
      <c r="AA262" s="137"/>
      <c r="AB262" s="135" t="s">
        <v>296</v>
      </c>
      <c r="AC262" s="135" t="s">
        <v>296</v>
      </c>
      <c r="AD262" s="135" t="s">
        <v>296</v>
      </c>
      <c r="AE262" s="135" t="s">
        <v>296</v>
      </c>
      <c r="AF262" s="135" t="s">
        <v>296</v>
      </c>
      <c r="AG262" s="135" t="s">
        <v>296</v>
      </c>
      <c r="AH262" s="135" t="s">
        <v>296</v>
      </c>
      <c r="AI262" s="135" t="s">
        <v>296</v>
      </c>
      <c r="AJ262" s="135" t="s">
        <v>296</v>
      </c>
      <c r="AK262" s="135" t="s">
        <v>296</v>
      </c>
      <c r="AL262" s="135" t="s">
        <v>296</v>
      </c>
      <c r="AM262" s="135" t="s">
        <v>296</v>
      </c>
      <c r="AN262" s="136">
        <f>ROUND(cabinets_db!HP262/Prices!$B$27,0)</f>
        <v>717</v>
      </c>
      <c r="AO262" s="136">
        <f t="shared" si="326"/>
        <v>717</v>
      </c>
      <c r="AP262" s="136">
        <f>ROUND(cabinets_db!HR262/Prices!$B$27,0)</f>
        <v>831</v>
      </c>
      <c r="AQ262" s="138">
        <f t="shared" si="327"/>
        <v>831</v>
      </c>
      <c r="AW262" s="136" t="str">
        <f t="shared" si="328"/>
        <v>n/a</v>
      </c>
      <c r="AX262" s="136" t="str">
        <f t="shared" si="329"/>
        <v>n/a</v>
      </c>
      <c r="AY262" s="136" t="str">
        <f t="shared" si="330"/>
        <v>n/a</v>
      </c>
      <c r="AZ262" s="136" t="str">
        <f t="shared" si="331"/>
        <v>n/a</v>
      </c>
      <c r="BA262" s="136" t="str">
        <f t="shared" si="332"/>
        <v>n/a</v>
      </c>
      <c r="BB262" s="136" t="str">
        <f t="shared" si="333"/>
        <v>n/a</v>
      </c>
      <c r="BC262" s="136" t="str">
        <f t="shared" si="334"/>
        <v>n/a</v>
      </c>
      <c r="BD262" s="136" t="str">
        <f t="shared" si="335"/>
        <v>n/a</v>
      </c>
      <c r="BE262" s="136" t="str">
        <f t="shared" si="336"/>
        <v>n/a</v>
      </c>
      <c r="BF262" s="136" t="str">
        <f t="shared" si="337"/>
        <v>n/a</v>
      </c>
      <c r="BG262" s="136" t="str">
        <f t="shared" si="338"/>
        <v>n/a</v>
      </c>
      <c r="BH262" s="136" t="str">
        <f t="shared" si="339"/>
        <v>n/a</v>
      </c>
      <c r="BI262" s="136">
        <f t="shared" si="340"/>
        <v>717</v>
      </c>
      <c r="BJ262" s="136">
        <f t="shared" si="341"/>
        <v>717</v>
      </c>
      <c r="BK262" s="136">
        <f t="shared" si="342"/>
        <v>831</v>
      </c>
      <c r="BL262" s="138">
        <f t="shared" si="343"/>
        <v>831</v>
      </c>
      <c r="BU262" s="135" t="s">
        <v>296</v>
      </c>
      <c r="BV262" s="135" t="str">
        <f t="shared" si="415"/>
        <v>n/a</v>
      </c>
      <c r="BW262" s="135" t="s">
        <v>296</v>
      </c>
      <c r="BX262" s="135" t="str">
        <f t="shared" si="344"/>
        <v>n/a</v>
      </c>
      <c r="BY262" s="135" t="s">
        <v>296</v>
      </c>
      <c r="BZ262" s="135" t="str">
        <f t="shared" si="345"/>
        <v>n/a</v>
      </c>
      <c r="CA262" s="135" t="s">
        <v>296</v>
      </c>
      <c r="CB262" s="135" t="str">
        <f t="shared" si="346"/>
        <v>n/a</v>
      </c>
      <c r="CC262" s="135" t="s">
        <v>296</v>
      </c>
      <c r="CD262" s="135" t="str">
        <f t="shared" si="347"/>
        <v>n/a</v>
      </c>
      <c r="CE262" s="135" t="s">
        <v>296</v>
      </c>
      <c r="CF262" s="135" t="str">
        <f t="shared" si="348"/>
        <v>n/a</v>
      </c>
      <c r="CG262" s="135">
        <f>ROUND(cabinets_db!JQ262/Prices!$B$27,0)</f>
        <v>743</v>
      </c>
      <c r="CH262" s="136">
        <f t="shared" si="349"/>
        <v>743</v>
      </c>
      <c r="CI262" s="135">
        <f>ROUND(cabinets_db!JS262/Prices!$B$27,0)</f>
        <v>857</v>
      </c>
      <c r="CJ262" s="136">
        <f t="shared" si="350"/>
        <v>857</v>
      </c>
      <c r="CK262" s="137"/>
      <c r="CL262" s="137"/>
      <c r="CM262" s="137"/>
      <c r="CN262" s="137"/>
      <c r="CO262" s="137"/>
      <c r="CP262" s="135" t="s">
        <v>296</v>
      </c>
      <c r="CQ262" s="135" t="s">
        <v>296</v>
      </c>
      <c r="CR262" s="135" t="s">
        <v>296</v>
      </c>
      <c r="CS262" s="135" t="s">
        <v>296</v>
      </c>
      <c r="CT262" s="135" t="s">
        <v>296</v>
      </c>
      <c r="CU262" s="135" t="s">
        <v>296</v>
      </c>
      <c r="CV262" s="135" t="s">
        <v>296</v>
      </c>
      <c r="CW262" s="135" t="s">
        <v>296</v>
      </c>
      <c r="CX262" s="135" t="s">
        <v>296</v>
      </c>
      <c r="CY262" s="135" t="s">
        <v>296</v>
      </c>
      <c r="CZ262" s="135" t="s">
        <v>296</v>
      </c>
      <c r="DA262" s="135" t="s">
        <v>296</v>
      </c>
      <c r="DB262" s="136">
        <f>ROUND(cabinets_db!MI262/Prices!$B$27,0)</f>
        <v>717</v>
      </c>
      <c r="DC262" s="136">
        <f t="shared" si="356"/>
        <v>717</v>
      </c>
      <c r="DD262" s="136">
        <f>ROUND(cabinets_db!MK262/Prices!$B$27,0)</f>
        <v>831</v>
      </c>
      <c r="DE262" s="138">
        <f t="shared" si="357"/>
        <v>831</v>
      </c>
      <c r="DK262" s="136" t="str">
        <f t="shared" si="358"/>
        <v>n/a</v>
      </c>
      <c r="DL262" s="136" t="str">
        <f t="shared" si="359"/>
        <v>n/a</v>
      </c>
      <c r="DM262" s="136" t="str">
        <f t="shared" si="360"/>
        <v>n/a</v>
      </c>
      <c r="DN262" s="136" t="str">
        <f t="shared" si="361"/>
        <v>n/a</v>
      </c>
      <c r="DO262" s="136" t="str">
        <f t="shared" si="362"/>
        <v>n/a</v>
      </c>
      <c r="DP262" s="136" t="str">
        <f t="shared" si="363"/>
        <v>n/a</v>
      </c>
      <c r="DQ262" s="136" t="str">
        <f t="shared" si="364"/>
        <v>n/a</v>
      </c>
      <c r="DR262" s="136" t="str">
        <f t="shared" si="365"/>
        <v>n/a</v>
      </c>
      <c r="DS262" s="136" t="str">
        <f t="shared" si="366"/>
        <v>n/a</v>
      </c>
      <c r="DT262" s="136" t="str">
        <f t="shared" si="367"/>
        <v>n/a</v>
      </c>
      <c r="DU262" s="136" t="str">
        <f t="shared" si="368"/>
        <v>n/a</v>
      </c>
      <c r="DV262" s="136" t="str">
        <f t="shared" si="369"/>
        <v>n/a</v>
      </c>
      <c r="DW262" s="136">
        <f t="shared" si="370"/>
        <v>717</v>
      </c>
      <c r="DX262" s="136">
        <f t="shared" si="371"/>
        <v>717</v>
      </c>
      <c r="DY262" s="136">
        <f t="shared" si="372"/>
        <v>831</v>
      </c>
      <c r="DZ262" s="138">
        <f t="shared" si="373"/>
        <v>831</v>
      </c>
      <c r="EP262" s="73"/>
      <c r="EQ262" s="128"/>
      <c r="ER262" s="129">
        <v>17</v>
      </c>
      <c r="ES262" s="95">
        <v>24</v>
      </c>
      <c r="ET262" s="73">
        <f t="shared" si="374"/>
        <v>2</v>
      </c>
      <c r="EU262" s="130">
        <f t="shared" si="417"/>
        <v>6.833333333333333</v>
      </c>
      <c r="EV262" s="55"/>
      <c r="EW262" s="75">
        <v>4</v>
      </c>
      <c r="EX262" s="76">
        <f t="shared" si="418"/>
        <v>95.666666666666657</v>
      </c>
      <c r="EY262" s="75">
        <v>17</v>
      </c>
      <c r="EZ262" s="77">
        <f>(EY262*1.2)*(Prices!$B$5/32)</f>
        <v>25.5</v>
      </c>
      <c r="FA262" s="82">
        <f>(EY262*1.3)*(Prices!$B$4/32)</f>
        <v>55.25</v>
      </c>
      <c r="FB262" s="82">
        <f>(EV262*Prices!$B$2)+(EW262*Prices!$B$3)</f>
        <v>16.2</v>
      </c>
      <c r="FC262" s="79">
        <f>EU262*Prices!$B$9</f>
        <v>41</v>
      </c>
      <c r="FD262" s="80">
        <f t="shared" si="375"/>
        <v>233.61666666666665</v>
      </c>
      <c r="FE262" s="80">
        <f>EU262*Prices!$B$10</f>
        <v>61.5</v>
      </c>
      <c r="FF262" s="80">
        <f t="shared" si="376"/>
        <v>254.11666666666665</v>
      </c>
      <c r="FG262" s="80">
        <f>EU262*Prices!$B$11</f>
        <v>68.333333333333329</v>
      </c>
      <c r="FH262" s="80">
        <f t="shared" si="377"/>
        <v>260.95</v>
      </c>
      <c r="FI262" s="80">
        <f>EU262*Prices!$B$12</f>
        <v>82</v>
      </c>
      <c r="FJ262" s="80">
        <f t="shared" si="378"/>
        <v>274.61666666666667</v>
      </c>
      <c r="FK262" s="80">
        <f>EU262*Prices!$B$13</f>
        <v>88.833333333333329</v>
      </c>
      <c r="FL262" s="80">
        <f t="shared" si="379"/>
        <v>281.45</v>
      </c>
      <c r="FM262" s="80">
        <f>EU262*Prices!$B$14</f>
        <v>105.91666666666666</v>
      </c>
      <c r="FN262" s="80">
        <f t="shared" si="380"/>
        <v>298.5333333333333</v>
      </c>
      <c r="FO262" s="80">
        <f>EU262*Prices!$B$15</f>
        <v>119.58333333333333</v>
      </c>
      <c r="FP262" s="80">
        <f t="shared" si="381"/>
        <v>312.2</v>
      </c>
      <c r="FQ262" s="80">
        <f>EU262*Prices!$B$16</f>
        <v>167.41666666666666</v>
      </c>
      <c r="FR262" s="80">
        <f t="shared" si="382"/>
        <v>360.0333333333333</v>
      </c>
      <c r="FS262" s="80">
        <f>EU262*Prices!$B$17</f>
        <v>0</v>
      </c>
      <c r="FT262" s="80"/>
      <c r="FU262" s="80"/>
      <c r="FV262" s="80"/>
      <c r="FW262" s="80"/>
      <c r="FX262" s="80"/>
      <c r="FY262" s="80"/>
      <c r="FZ262" s="80"/>
      <c r="GA262" s="80"/>
      <c r="GB262" s="80"/>
      <c r="GC262" s="80"/>
      <c r="GD262" s="80"/>
      <c r="GE262" s="80"/>
      <c r="GF262" s="80"/>
      <c r="GG262" s="80"/>
      <c r="GH262" s="80"/>
      <c r="GI262"/>
      <c r="GJ262"/>
      <c r="GK262"/>
      <c r="GL262"/>
      <c r="GM262"/>
      <c r="GN262"/>
      <c r="GO262"/>
      <c r="GP262" s="73"/>
      <c r="GQ262" s="128"/>
      <c r="GR262" s="129">
        <v>17</v>
      </c>
      <c r="GS262" s="95">
        <v>24</v>
      </c>
      <c r="GT262" s="73">
        <f t="shared" si="383"/>
        <v>2</v>
      </c>
      <c r="GU262" s="130">
        <f t="shared" si="419"/>
        <v>6.833333333333333</v>
      </c>
      <c r="GW262" s="75">
        <v>4</v>
      </c>
      <c r="GX262" s="76">
        <f t="shared" si="420"/>
        <v>95.666666666666657</v>
      </c>
      <c r="GY262" s="75">
        <v>17</v>
      </c>
      <c r="GZ262" s="77">
        <f>(GY262*1.2)*(Prices!$B$5/32)</f>
        <v>25.5</v>
      </c>
      <c r="HA262" s="82">
        <f>(GY262*1.3)*(Prices!$C$4/32)</f>
        <v>44.2</v>
      </c>
      <c r="HB262" s="82">
        <f>(GV262*Prices!$B$2)+(GW262*Prices!$B$3)</f>
        <v>16.2</v>
      </c>
      <c r="HC262" s="79">
        <f>GU262*Prices!$B$9</f>
        <v>41</v>
      </c>
      <c r="HD262" s="80">
        <f t="shared" si="384"/>
        <v>222.56666666666666</v>
      </c>
      <c r="HE262" s="80">
        <f>GU262*Prices!$B$10</f>
        <v>61.5</v>
      </c>
      <c r="HF262" s="80">
        <f t="shared" si="385"/>
        <v>243.06666666666666</v>
      </c>
      <c r="HG262" s="80">
        <f>GU262*Prices!$B$11</f>
        <v>68.333333333333329</v>
      </c>
      <c r="HH262" s="80">
        <f t="shared" si="386"/>
        <v>249.9</v>
      </c>
      <c r="HI262" s="80">
        <f>GU262*Prices!$B$12</f>
        <v>82</v>
      </c>
      <c r="HJ262" s="80">
        <f t="shared" si="387"/>
        <v>263.56666666666666</v>
      </c>
      <c r="HK262" s="80">
        <f>GU262*Prices!$B$13</f>
        <v>88.833333333333329</v>
      </c>
      <c r="HL262" s="80">
        <f t="shared" si="388"/>
        <v>270.39999999999998</v>
      </c>
      <c r="HM262" s="80">
        <f>GU262*Prices!$B$14</f>
        <v>105.91666666666666</v>
      </c>
      <c r="HN262" s="80">
        <f t="shared" si="389"/>
        <v>287.48333333333335</v>
      </c>
      <c r="HO262" s="80">
        <f>GU262*Prices!$B$15</f>
        <v>119.58333333333333</v>
      </c>
      <c r="HP262" s="80">
        <f t="shared" si="390"/>
        <v>301.14999999999998</v>
      </c>
      <c r="HQ262" s="80">
        <f>GU262*Prices!$B$16</f>
        <v>167.41666666666666</v>
      </c>
      <c r="HR262" s="80">
        <f t="shared" si="391"/>
        <v>348.98333333333335</v>
      </c>
      <c r="HS262" s="80">
        <f>GU262*Prices!$B$17</f>
        <v>0</v>
      </c>
      <c r="HT262" s="80"/>
      <c r="HU262" s="80"/>
      <c r="HV262" s="80"/>
      <c r="HW262" s="80"/>
      <c r="HX262" s="80"/>
      <c r="HY262" s="80"/>
      <c r="HZ262" s="80"/>
      <c r="IA262" s="80"/>
      <c r="IB262" s="80"/>
      <c r="IC262" s="80"/>
      <c r="ID262" s="80"/>
      <c r="IE262" s="80"/>
      <c r="IF262" s="80"/>
      <c r="IG262" s="80"/>
      <c r="IH262" s="80"/>
      <c r="II262"/>
      <c r="IJ262"/>
      <c r="IK262"/>
      <c r="IL262"/>
      <c r="IM262"/>
      <c r="IN262"/>
      <c r="IO262"/>
      <c r="IP262"/>
      <c r="IQ262" s="73"/>
      <c r="IR262" s="128"/>
      <c r="IS262" s="129">
        <v>17</v>
      </c>
      <c r="IT262" s="95">
        <v>24</v>
      </c>
      <c r="IU262" s="73">
        <f t="shared" si="392"/>
        <v>2</v>
      </c>
      <c r="IV262" s="130">
        <f t="shared" si="421"/>
        <v>6.833333333333333</v>
      </c>
      <c r="IX262" s="75">
        <v>4</v>
      </c>
      <c r="IY262" s="76">
        <f t="shared" si="422"/>
        <v>95.666666666666657</v>
      </c>
      <c r="IZ262" s="75">
        <v>17</v>
      </c>
      <c r="JA262" s="77">
        <f>(IZ262*1.2)*(Prices!$B$5/32)</f>
        <v>25.5</v>
      </c>
      <c r="JB262" s="82">
        <f>(IZ262*1.3)*(Prices!$B$4/32)</f>
        <v>55.25</v>
      </c>
      <c r="JC262" s="82">
        <f>(IW262*Prices!$B$2)+(IX262*Prices!$B$3)</f>
        <v>16.2</v>
      </c>
      <c r="JD262" s="79">
        <f>IV262*Prices!$B$9</f>
        <v>41</v>
      </c>
      <c r="JE262" s="80">
        <f t="shared" si="393"/>
        <v>233.61666666666665</v>
      </c>
      <c r="JF262" s="80">
        <f>IV262*Prices!$B$10</f>
        <v>61.5</v>
      </c>
      <c r="JG262" s="80">
        <f t="shared" si="394"/>
        <v>254.11666666666665</v>
      </c>
      <c r="JH262" s="80">
        <f>IV262*Prices!$B$11</f>
        <v>68.333333333333329</v>
      </c>
      <c r="JI262" s="80">
        <f t="shared" si="395"/>
        <v>260.95</v>
      </c>
      <c r="JJ262" s="80">
        <f>IV262*Prices!$B$12</f>
        <v>82</v>
      </c>
      <c r="JK262" s="80">
        <f t="shared" si="396"/>
        <v>274.61666666666667</v>
      </c>
      <c r="JL262" s="80">
        <f>IV262*Prices!$B$13</f>
        <v>88.833333333333329</v>
      </c>
      <c r="JM262" s="80">
        <f t="shared" si="397"/>
        <v>281.45</v>
      </c>
      <c r="JN262" s="80">
        <f>IV262*Prices!$B$14</f>
        <v>105.91666666666666</v>
      </c>
      <c r="JO262" s="80">
        <f t="shared" si="398"/>
        <v>298.5333333333333</v>
      </c>
      <c r="JP262" s="80">
        <f>IV262*Prices!$B$15</f>
        <v>119.58333333333333</v>
      </c>
      <c r="JQ262" s="80">
        <f t="shared" si="399"/>
        <v>312.2</v>
      </c>
      <c r="JR262" s="80">
        <f>IV262*Prices!$B$16</f>
        <v>167.41666666666666</v>
      </c>
      <c r="JS262" s="80">
        <f t="shared" si="400"/>
        <v>360.0333333333333</v>
      </c>
      <c r="JT262" s="80">
        <f>IV262*Prices!$B$17</f>
        <v>0</v>
      </c>
      <c r="JU262" s="80"/>
      <c r="JV262" s="80"/>
      <c r="JW262" s="80"/>
      <c r="JX262" s="80"/>
      <c r="JY262" s="80"/>
      <c r="JZ262" s="80"/>
      <c r="KA262" s="80"/>
      <c r="KB262" s="80"/>
      <c r="KC262" s="80"/>
      <c r="KD262" s="80"/>
      <c r="KE262" s="80"/>
      <c r="KF262" s="80"/>
      <c r="KG262" s="80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 s="197">
        <v>0</v>
      </c>
      <c r="LB262" s="200">
        <v>0</v>
      </c>
      <c r="LC262" s="82">
        <f>(44+(cabinets_db!IR262*2-2))*0.58</f>
        <v>24.36</v>
      </c>
      <c r="LD262" s="82">
        <f>(44+(cabinets_db!IR262*2-2))*0.77</f>
        <v>32.340000000000003</v>
      </c>
      <c r="LE262" s="82">
        <f>3*(cabinets_db!IR262*22/144)</f>
        <v>0</v>
      </c>
      <c r="LF262" s="82">
        <f t="shared" si="401"/>
        <v>24.36</v>
      </c>
      <c r="LG262" s="80">
        <f t="shared" si="402"/>
        <v>32.340000000000003</v>
      </c>
      <c r="LH262" s="234">
        <f t="shared" si="403"/>
        <v>0</v>
      </c>
      <c r="LI262" s="73"/>
      <c r="LJ262" s="128"/>
      <c r="LK262" s="129">
        <v>17</v>
      </c>
      <c r="LL262" s="95">
        <v>24</v>
      </c>
      <c r="LM262" s="73">
        <f t="shared" si="404"/>
        <v>2</v>
      </c>
      <c r="LN262" s="130">
        <f t="shared" si="423"/>
        <v>6.833333333333333</v>
      </c>
      <c r="LP262" s="75">
        <v>4</v>
      </c>
      <c r="LQ262" s="76">
        <f t="shared" si="424"/>
        <v>95.666666666666657</v>
      </c>
      <c r="LR262" s="75">
        <v>17</v>
      </c>
      <c r="LS262" s="77">
        <f>(LR262*1.2)*(Prices!$B$5/32)</f>
        <v>25.5</v>
      </c>
      <c r="LT262" s="82">
        <f>(LR262*1.3)*(Prices!$C$4/32)</f>
        <v>44.2</v>
      </c>
      <c r="LU262" s="82">
        <f>(LO262*Prices!$B$2)+(LP262*Prices!$B$3)</f>
        <v>16.2</v>
      </c>
      <c r="LV262" s="79">
        <f>LN262*Prices!$B$9</f>
        <v>41</v>
      </c>
      <c r="LW262" s="80">
        <f t="shared" si="405"/>
        <v>222.56666666666666</v>
      </c>
      <c r="LX262" s="80">
        <f>LN262*Prices!$B$10</f>
        <v>61.5</v>
      </c>
      <c r="LY262" s="80">
        <f t="shared" si="406"/>
        <v>243.06666666666666</v>
      </c>
      <c r="LZ262" s="80">
        <f>LN262*Prices!$B$11</f>
        <v>68.333333333333329</v>
      </c>
      <c r="MA262" s="80">
        <f t="shared" si="407"/>
        <v>249.9</v>
      </c>
      <c r="MB262" s="80">
        <f>LN262*Prices!$B$12</f>
        <v>82</v>
      </c>
      <c r="MC262" s="80">
        <f t="shared" si="408"/>
        <v>263.56666666666666</v>
      </c>
      <c r="MD262" s="80">
        <f>LN262*Prices!$B$13</f>
        <v>88.833333333333329</v>
      </c>
      <c r="ME262" s="80">
        <f t="shared" si="409"/>
        <v>270.39999999999998</v>
      </c>
      <c r="MF262" s="80">
        <f>LN262*Prices!$B$14</f>
        <v>105.91666666666666</v>
      </c>
      <c r="MG262" s="80">
        <f t="shared" si="410"/>
        <v>287.48333333333335</v>
      </c>
      <c r="MH262" s="80">
        <f>LN262*Prices!$B$15</f>
        <v>119.58333333333333</v>
      </c>
      <c r="MI262" s="80">
        <f t="shared" si="411"/>
        <v>301.14999999999998</v>
      </c>
      <c r="MJ262" s="80">
        <f>LN262*Prices!$B$16</f>
        <v>167.41666666666666</v>
      </c>
      <c r="MK262" s="80">
        <f t="shared" si="412"/>
        <v>348.98333333333335</v>
      </c>
      <c r="ML262" s="80">
        <f>LN262*Prices!$B$17</f>
        <v>0</v>
      </c>
      <c r="MM262" s="80"/>
      <c r="MN262" s="80"/>
      <c r="MO262" s="80"/>
      <c r="MP262" s="80"/>
      <c r="MQ262" s="80"/>
      <c r="MR262" s="80"/>
      <c r="MS262" s="80"/>
      <c r="MT262" s="80"/>
      <c r="MU262" s="80"/>
      <c r="MV262" s="80"/>
      <c r="MW262" s="80"/>
      <c r="MX262" s="80"/>
      <c r="MY262" s="80"/>
      <c r="MZ262" s="80"/>
      <c r="NA262" s="80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</row>
    <row r="263" spans="1:449" ht="18" customHeight="1" x14ac:dyDescent="0.25">
      <c r="A263" s="141" t="s">
        <v>375</v>
      </c>
      <c r="B263" s="132" t="s">
        <v>268</v>
      </c>
      <c r="C263" s="133" t="str">
        <f t="shared" si="413"/>
        <v>Wall &amp; Tall Cab: 2 Glass Doors 41"H (Doors 42 1/2") (25" to 27")</v>
      </c>
      <c r="D263" s="70" t="s">
        <v>374</v>
      </c>
      <c r="E263" s="136" t="s">
        <v>107</v>
      </c>
      <c r="F263" s="329" t="s">
        <v>375</v>
      </c>
      <c r="G263" s="320" t="s">
        <v>296</v>
      </c>
      <c r="H263" s="135" t="str">
        <f t="shared" si="414"/>
        <v>n/a</v>
      </c>
      <c r="I263" s="135" t="s">
        <v>296</v>
      </c>
      <c r="J263" s="135" t="str">
        <f t="shared" si="313"/>
        <v>n/a</v>
      </c>
      <c r="K263" s="135" t="s">
        <v>296</v>
      </c>
      <c r="L263" s="135" t="str">
        <f t="shared" si="314"/>
        <v>n/a</v>
      </c>
      <c r="M263" s="135" t="s">
        <v>296</v>
      </c>
      <c r="N263" s="135" t="str">
        <f t="shared" si="315"/>
        <v>n/a</v>
      </c>
      <c r="O263" s="135" t="s">
        <v>296</v>
      </c>
      <c r="P263" s="135" t="str">
        <f t="shared" si="316"/>
        <v>n/a</v>
      </c>
      <c r="Q263" s="135" t="s">
        <v>296</v>
      </c>
      <c r="R263" s="135" t="str">
        <f t="shared" si="317"/>
        <v>n/a</v>
      </c>
      <c r="S263" s="135">
        <f>ROUND(cabinets_db!FP263/Prices!$B$27,0)</f>
        <v>824</v>
      </c>
      <c r="T263" s="136">
        <f t="shared" si="318"/>
        <v>824</v>
      </c>
      <c r="U263" s="135">
        <f>ROUND(cabinets_db!FR263/Prices!$B$27,0)</f>
        <v>952</v>
      </c>
      <c r="V263" s="136">
        <f t="shared" si="319"/>
        <v>952</v>
      </c>
      <c r="W263" s="137"/>
      <c r="X263" s="137"/>
      <c r="Y263" s="137"/>
      <c r="Z263" s="137"/>
      <c r="AA263" s="137"/>
      <c r="AB263" s="135" t="s">
        <v>296</v>
      </c>
      <c r="AC263" s="135" t="s">
        <v>296</v>
      </c>
      <c r="AD263" s="135" t="s">
        <v>296</v>
      </c>
      <c r="AE263" s="135" t="s">
        <v>296</v>
      </c>
      <c r="AF263" s="135" t="s">
        <v>296</v>
      </c>
      <c r="AG263" s="135" t="s">
        <v>296</v>
      </c>
      <c r="AH263" s="135" t="s">
        <v>296</v>
      </c>
      <c r="AI263" s="135" t="s">
        <v>296</v>
      </c>
      <c r="AJ263" s="135" t="s">
        <v>296</v>
      </c>
      <c r="AK263" s="135" t="s">
        <v>296</v>
      </c>
      <c r="AL263" s="135" t="s">
        <v>296</v>
      </c>
      <c r="AM263" s="135" t="s">
        <v>296</v>
      </c>
      <c r="AN263" s="136">
        <f>ROUND(cabinets_db!HP263/Prices!$B$27,0)</f>
        <v>796</v>
      </c>
      <c r="AO263" s="136">
        <f t="shared" si="326"/>
        <v>796</v>
      </c>
      <c r="AP263" s="136">
        <f>ROUND(cabinets_db!HR263/Prices!$B$27,0)</f>
        <v>924</v>
      </c>
      <c r="AQ263" s="138">
        <f t="shared" si="327"/>
        <v>924</v>
      </c>
      <c r="AW263" s="136" t="str">
        <f t="shared" si="328"/>
        <v>n/a</v>
      </c>
      <c r="AX263" s="136" t="str">
        <f t="shared" si="329"/>
        <v>n/a</v>
      </c>
      <c r="AY263" s="136" t="str">
        <f t="shared" si="330"/>
        <v>n/a</v>
      </c>
      <c r="AZ263" s="136" t="str">
        <f t="shared" si="331"/>
        <v>n/a</v>
      </c>
      <c r="BA263" s="136" t="str">
        <f t="shared" si="332"/>
        <v>n/a</v>
      </c>
      <c r="BB263" s="136" t="str">
        <f t="shared" si="333"/>
        <v>n/a</v>
      </c>
      <c r="BC263" s="136" t="str">
        <f t="shared" si="334"/>
        <v>n/a</v>
      </c>
      <c r="BD263" s="136" t="str">
        <f t="shared" si="335"/>
        <v>n/a</v>
      </c>
      <c r="BE263" s="136" t="str">
        <f t="shared" si="336"/>
        <v>n/a</v>
      </c>
      <c r="BF263" s="136" t="str">
        <f t="shared" si="337"/>
        <v>n/a</v>
      </c>
      <c r="BG263" s="136" t="str">
        <f t="shared" si="338"/>
        <v>n/a</v>
      </c>
      <c r="BH263" s="136" t="str">
        <f t="shared" si="339"/>
        <v>n/a</v>
      </c>
      <c r="BI263" s="136">
        <f t="shared" si="340"/>
        <v>796</v>
      </c>
      <c r="BJ263" s="136">
        <f t="shared" si="341"/>
        <v>796</v>
      </c>
      <c r="BK263" s="136">
        <f t="shared" si="342"/>
        <v>924</v>
      </c>
      <c r="BL263" s="138">
        <f t="shared" si="343"/>
        <v>924</v>
      </c>
      <c r="BU263" s="135" t="s">
        <v>296</v>
      </c>
      <c r="BV263" s="135" t="str">
        <f t="shared" si="415"/>
        <v>n/a</v>
      </c>
      <c r="BW263" s="135" t="s">
        <v>296</v>
      </c>
      <c r="BX263" s="135" t="str">
        <f t="shared" si="344"/>
        <v>n/a</v>
      </c>
      <c r="BY263" s="135" t="s">
        <v>296</v>
      </c>
      <c r="BZ263" s="135" t="str">
        <f t="shared" si="345"/>
        <v>n/a</v>
      </c>
      <c r="CA263" s="135" t="s">
        <v>296</v>
      </c>
      <c r="CB263" s="135" t="str">
        <f t="shared" si="346"/>
        <v>n/a</v>
      </c>
      <c r="CC263" s="135" t="s">
        <v>296</v>
      </c>
      <c r="CD263" s="135" t="str">
        <f t="shared" si="347"/>
        <v>n/a</v>
      </c>
      <c r="CE263" s="135" t="s">
        <v>296</v>
      </c>
      <c r="CF263" s="135" t="str">
        <f t="shared" si="348"/>
        <v>n/a</v>
      </c>
      <c r="CG263" s="135">
        <f>ROUND(cabinets_db!JQ263/Prices!$B$27,0)</f>
        <v>824</v>
      </c>
      <c r="CH263" s="136">
        <f t="shared" si="349"/>
        <v>824</v>
      </c>
      <c r="CI263" s="135">
        <f>ROUND(cabinets_db!JS263/Prices!$B$27,0)</f>
        <v>952</v>
      </c>
      <c r="CJ263" s="136">
        <f t="shared" si="350"/>
        <v>952</v>
      </c>
      <c r="CK263" s="137"/>
      <c r="CL263" s="137"/>
      <c r="CM263" s="137"/>
      <c r="CN263" s="137"/>
      <c r="CO263" s="137"/>
      <c r="CP263" s="135" t="s">
        <v>296</v>
      </c>
      <c r="CQ263" s="135" t="s">
        <v>296</v>
      </c>
      <c r="CR263" s="135" t="s">
        <v>296</v>
      </c>
      <c r="CS263" s="135" t="s">
        <v>296</v>
      </c>
      <c r="CT263" s="135" t="s">
        <v>296</v>
      </c>
      <c r="CU263" s="135" t="s">
        <v>296</v>
      </c>
      <c r="CV263" s="135" t="s">
        <v>296</v>
      </c>
      <c r="CW263" s="135" t="s">
        <v>296</v>
      </c>
      <c r="CX263" s="135" t="s">
        <v>296</v>
      </c>
      <c r="CY263" s="135" t="s">
        <v>296</v>
      </c>
      <c r="CZ263" s="135" t="s">
        <v>296</v>
      </c>
      <c r="DA263" s="135" t="s">
        <v>296</v>
      </c>
      <c r="DB263" s="136">
        <f>ROUND(cabinets_db!MI263/Prices!$B$27,0)</f>
        <v>796</v>
      </c>
      <c r="DC263" s="136">
        <f t="shared" si="356"/>
        <v>796</v>
      </c>
      <c r="DD263" s="136">
        <f>ROUND(cabinets_db!MK263/Prices!$B$27,0)</f>
        <v>924</v>
      </c>
      <c r="DE263" s="138">
        <f t="shared" si="357"/>
        <v>924</v>
      </c>
      <c r="DK263" s="136" t="str">
        <f t="shared" si="358"/>
        <v>n/a</v>
      </c>
      <c r="DL263" s="136" t="str">
        <f t="shared" si="359"/>
        <v>n/a</v>
      </c>
      <c r="DM263" s="136" t="str">
        <f t="shared" si="360"/>
        <v>n/a</v>
      </c>
      <c r="DN263" s="136" t="str">
        <f t="shared" si="361"/>
        <v>n/a</v>
      </c>
      <c r="DO263" s="136" t="str">
        <f t="shared" si="362"/>
        <v>n/a</v>
      </c>
      <c r="DP263" s="136" t="str">
        <f t="shared" si="363"/>
        <v>n/a</v>
      </c>
      <c r="DQ263" s="136" t="str">
        <f t="shared" si="364"/>
        <v>n/a</v>
      </c>
      <c r="DR263" s="136" t="str">
        <f t="shared" si="365"/>
        <v>n/a</v>
      </c>
      <c r="DS263" s="136" t="str">
        <f t="shared" si="366"/>
        <v>n/a</v>
      </c>
      <c r="DT263" s="136" t="str">
        <f t="shared" si="367"/>
        <v>n/a</v>
      </c>
      <c r="DU263" s="136" t="str">
        <f t="shared" si="368"/>
        <v>n/a</v>
      </c>
      <c r="DV263" s="136" t="str">
        <f t="shared" si="369"/>
        <v>n/a</v>
      </c>
      <c r="DW263" s="136">
        <f t="shared" si="370"/>
        <v>796</v>
      </c>
      <c r="DX263" s="136">
        <f t="shared" si="371"/>
        <v>796</v>
      </c>
      <c r="DY263" s="136">
        <f t="shared" si="372"/>
        <v>924</v>
      </c>
      <c r="DZ263" s="138">
        <f t="shared" si="373"/>
        <v>924</v>
      </c>
      <c r="EP263" s="73"/>
      <c r="EQ263" s="128"/>
      <c r="ER263" s="129">
        <v>18.5</v>
      </c>
      <c r="ES263" s="95">
        <v>27</v>
      </c>
      <c r="ET263" s="73">
        <f t="shared" si="374"/>
        <v>2.25</v>
      </c>
      <c r="EU263" s="130">
        <f t="shared" si="417"/>
        <v>7.6875</v>
      </c>
      <c r="EV263" s="55"/>
      <c r="EW263" s="75">
        <v>4</v>
      </c>
      <c r="EX263" s="76">
        <f t="shared" si="418"/>
        <v>107.625</v>
      </c>
      <c r="EY263" s="75">
        <v>18.5</v>
      </c>
      <c r="EZ263" s="77">
        <f>(EY263*1.2)*(Prices!$B$5/32)</f>
        <v>27.75</v>
      </c>
      <c r="FA263" s="82">
        <f>(EY263*1.3)*(Prices!$B$4/32)</f>
        <v>60.125</v>
      </c>
      <c r="FB263" s="82">
        <f>(EV263*Prices!$B$2)+(EW263*Prices!$B$3)</f>
        <v>16.2</v>
      </c>
      <c r="FC263" s="79">
        <f>EU263*Prices!$B$9</f>
        <v>46.125</v>
      </c>
      <c r="FD263" s="80">
        <f t="shared" si="375"/>
        <v>257.82499999999999</v>
      </c>
      <c r="FE263" s="80">
        <f>EU263*Prices!$B$10</f>
        <v>69.1875</v>
      </c>
      <c r="FF263" s="80">
        <f t="shared" si="376"/>
        <v>280.88749999999999</v>
      </c>
      <c r="FG263" s="80">
        <f>EU263*Prices!$B$11</f>
        <v>76.875</v>
      </c>
      <c r="FH263" s="80">
        <f t="shared" si="377"/>
        <v>288.57499999999999</v>
      </c>
      <c r="FI263" s="80">
        <f>EU263*Prices!$B$12</f>
        <v>92.25</v>
      </c>
      <c r="FJ263" s="80">
        <f t="shared" si="378"/>
        <v>303.95</v>
      </c>
      <c r="FK263" s="80">
        <f>EU263*Prices!$B$13</f>
        <v>99.9375</v>
      </c>
      <c r="FL263" s="80">
        <f t="shared" si="379"/>
        <v>311.63749999999999</v>
      </c>
      <c r="FM263" s="80">
        <f>EU263*Prices!$B$14</f>
        <v>119.15625</v>
      </c>
      <c r="FN263" s="80">
        <f t="shared" si="380"/>
        <v>330.85624999999999</v>
      </c>
      <c r="FO263" s="80">
        <f>EU263*Prices!$B$15</f>
        <v>134.53125</v>
      </c>
      <c r="FP263" s="80">
        <f t="shared" si="381"/>
        <v>346.23124999999999</v>
      </c>
      <c r="FQ263" s="80">
        <f>EU263*Prices!$B$16</f>
        <v>188.34375</v>
      </c>
      <c r="FR263" s="80">
        <f t="shared" si="382"/>
        <v>400.04374999999999</v>
      </c>
      <c r="FS263" s="80">
        <f>EU263*Prices!$B$17</f>
        <v>0</v>
      </c>
      <c r="FT263" s="80"/>
      <c r="FU263" s="80"/>
      <c r="FV263" s="80"/>
      <c r="FW263" s="80"/>
      <c r="FX263" s="80"/>
      <c r="FY263" s="80"/>
      <c r="FZ263" s="80"/>
      <c r="GA263" s="80"/>
      <c r="GB263" s="80"/>
      <c r="GC263" s="80"/>
      <c r="GD263" s="80"/>
      <c r="GE263" s="80"/>
      <c r="GF263" s="80"/>
      <c r="GG263" s="80"/>
      <c r="GH263" s="80"/>
      <c r="GI263"/>
      <c r="GJ263"/>
      <c r="GK263"/>
      <c r="GL263"/>
      <c r="GM263"/>
      <c r="GN263"/>
      <c r="GO263"/>
      <c r="GP263" s="73"/>
      <c r="GQ263" s="128"/>
      <c r="GR263" s="129">
        <v>18.5</v>
      </c>
      <c r="GS263" s="95">
        <v>27</v>
      </c>
      <c r="GT263" s="73">
        <f t="shared" si="383"/>
        <v>2.25</v>
      </c>
      <c r="GU263" s="130">
        <f t="shared" si="419"/>
        <v>7.6875</v>
      </c>
      <c r="GW263" s="75">
        <v>4</v>
      </c>
      <c r="GX263" s="76">
        <f t="shared" si="420"/>
        <v>107.625</v>
      </c>
      <c r="GY263" s="75">
        <v>18.5</v>
      </c>
      <c r="GZ263" s="77">
        <f>(GY263*1.2)*(Prices!$B$5/32)</f>
        <v>27.75</v>
      </c>
      <c r="HA263" s="82">
        <f>(GY263*1.3)*(Prices!$C$4/32)</f>
        <v>48.1</v>
      </c>
      <c r="HB263" s="82">
        <f>(GV263*Prices!$B$2)+(GW263*Prices!$B$3)</f>
        <v>16.2</v>
      </c>
      <c r="HC263" s="79">
        <f>GU263*Prices!$B$9</f>
        <v>46.125</v>
      </c>
      <c r="HD263" s="80">
        <f t="shared" si="384"/>
        <v>245.8</v>
      </c>
      <c r="HE263" s="80">
        <f>GU263*Prices!$B$10</f>
        <v>69.1875</v>
      </c>
      <c r="HF263" s="80">
        <f t="shared" si="385"/>
        <v>268.86250000000001</v>
      </c>
      <c r="HG263" s="80">
        <f>GU263*Prices!$B$11</f>
        <v>76.875</v>
      </c>
      <c r="HH263" s="80">
        <f t="shared" si="386"/>
        <v>276.55</v>
      </c>
      <c r="HI263" s="80">
        <f>GU263*Prices!$B$12</f>
        <v>92.25</v>
      </c>
      <c r="HJ263" s="80">
        <f t="shared" si="387"/>
        <v>291.92500000000001</v>
      </c>
      <c r="HK263" s="80">
        <f>GU263*Prices!$B$13</f>
        <v>99.9375</v>
      </c>
      <c r="HL263" s="80">
        <f t="shared" si="388"/>
        <v>299.61250000000001</v>
      </c>
      <c r="HM263" s="80">
        <f>GU263*Prices!$B$14</f>
        <v>119.15625</v>
      </c>
      <c r="HN263" s="80">
        <f t="shared" si="389"/>
        <v>318.83124999999995</v>
      </c>
      <c r="HO263" s="80">
        <f>GU263*Prices!$B$15</f>
        <v>134.53125</v>
      </c>
      <c r="HP263" s="80">
        <f t="shared" si="390"/>
        <v>334.20624999999995</v>
      </c>
      <c r="HQ263" s="80">
        <f>GU263*Prices!$B$16</f>
        <v>188.34375</v>
      </c>
      <c r="HR263" s="80">
        <f t="shared" si="391"/>
        <v>388.01874999999995</v>
      </c>
      <c r="HS263" s="80">
        <f>GU263*Prices!$B$17</f>
        <v>0</v>
      </c>
      <c r="HT263" s="80"/>
      <c r="HU263" s="80"/>
      <c r="HV263" s="80"/>
      <c r="HW263" s="80"/>
      <c r="HX263" s="80"/>
      <c r="HY263" s="80"/>
      <c r="HZ263" s="80"/>
      <c r="IA263" s="80"/>
      <c r="IB263" s="80"/>
      <c r="IC263" s="80"/>
      <c r="ID263" s="80"/>
      <c r="IE263" s="80"/>
      <c r="IF263" s="80"/>
      <c r="IG263" s="80"/>
      <c r="IH263" s="80"/>
      <c r="II263"/>
      <c r="IJ263"/>
      <c r="IK263"/>
      <c r="IL263"/>
      <c r="IM263"/>
      <c r="IN263"/>
      <c r="IO263"/>
      <c r="IP263"/>
      <c r="IQ263" s="73"/>
      <c r="IR263" s="128"/>
      <c r="IS263" s="129">
        <v>18.5</v>
      </c>
      <c r="IT263" s="95">
        <v>27</v>
      </c>
      <c r="IU263" s="73">
        <f t="shared" si="392"/>
        <v>2.25</v>
      </c>
      <c r="IV263" s="130">
        <f t="shared" si="421"/>
        <v>7.6875</v>
      </c>
      <c r="IX263" s="75">
        <v>4</v>
      </c>
      <c r="IY263" s="76">
        <f t="shared" si="422"/>
        <v>107.625</v>
      </c>
      <c r="IZ263" s="75">
        <v>18.5</v>
      </c>
      <c r="JA263" s="77">
        <f>(IZ263*1.2)*(Prices!$B$5/32)</f>
        <v>27.75</v>
      </c>
      <c r="JB263" s="82">
        <f>(IZ263*1.3)*(Prices!$B$4/32)</f>
        <v>60.125</v>
      </c>
      <c r="JC263" s="82">
        <f>(IW263*Prices!$B$2)+(IX263*Prices!$B$3)</f>
        <v>16.2</v>
      </c>
      <c r="JD263" s="79">
        <f>IV263*Prices!$B$9</f>
        <v>46.125</v>
      </c>
      <c r="JE263" s="80">
        <f t="shared" si="393"/>
        <v>257.82499999999999</v>
      </c>
      <c r="JF263" s="80">
        <f>IV263*Prices!$B$10</f>
        <v>69.1875</v>
      </c>
      <c r="JG263" s="80">
        <f t="shared" si="394"/>
        <v>280.88749999999999</v>
      </c>
      <c r="JH263" s="80">
        <f>IV263*Prices!$B$11</f>
        <v>76.875</v>
      </c>
      <c r="JI263" s="80">
        <f t="shared" si="395"/>
        <v>288.57499999999999</v>
      </c>
      <c r="JJ263" s="80">
        <f>IV263*Prices!$B$12</f>
        <v>92.25</v>
      </c>
      <c r="JK263" s="80">
        <f t="shared" si="396"/>
        <v>303.95</v>
      </c>
      <c r="JL263" s="80">
        <f>IV263*Prices!$B$13</f>
        <v>99.9375</v>
      </c>
      <c r="JM263" s="80">
        <f t="shared" si="397"/>
        <v>311.63749999999999</v>
      </c>
      <c r="JN263" s="80">
        <f>IV263*Prices!$B$14</f>
        <v>119.15625</v>
      </c>
      <c r="JO263" s="80">
        <f t="shared" si="398"/>
        <v>330.85624999999999</v>
      </c>
      <c r="JP263" s="80">
        <f>IV263*Prices!$B$15</f>
        <v>134.53125</v>
      </c>
      <c r="JQ263" s="80">
        <f t="shared" si="399"/>
        <v>346.23124999999999</v>
      </c>
      <c r="JR263" s="80">
        <f>IV263*Prices!$B$16</f>
        <v>188.34375</v>
      </c>
      <c r="JS263" s="80">
        <f t="shared" si="400"/>
        <v>400.04374999999999</v>
      </c>
      <c r="JT263" s="80">
        <f>IV263*Prices!$B$17</f>
        <v>0</v>
      </c>
      <c r="JU263" s="80"/>
      <c r="JV263" s="80"/>
      <c r="JW263" s="80"/>
      <c r="JX263" s="80"/>
      <c r="JY263" s="80"/>
      <c r="JZ263" s="80"/>
      <c r="KA263" s="80"/>
      <c r="KB263" s="80"/>
      <c r="KC263" s="80"/>
      <c r="KD263" s="80"/>
      <c r="KE263" s="80"/>
      <c r="KF263" s="80"/>
      <c r="KG263" s="80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 s="197">
        <v>0</v>
      </c>
      <c r="LB263" s="200">
        <v>0</v>
      </c>
      <c r="LC263" s="82">
        <f>(44+(cabinets_db!IR263*2-2))*0.58</f>
        <v>24.36</v>
      </c>
      <c r="LD263" s="82">
        <f>(44+(cabinets_db!IR263*2-2))*0.77</f>
        <v>32.340000000000003</v>
      </c>
      <c r="LE263" s="82">
        <f>3*(cabinets_db!IR263*22/144)</f>
        <v>0</v>
      </c>
      <c r="LF263" s="82">
        <f t="shared" si="401"/>
        <v>24.36</v>
      </c>
      <c r="LG263" s="80">
        <f t="shared" si="402"/>
        <v>32.340000000000003</v>
      </c>
      <c r="LH263" s="234">
        <f t="shared" si="403"/>
        <v>0</v>
      </c>
      <c r="LI263" s="73"/>
      <c r="LJ263" s="128"/>
      <c r="LK263" s="129">
        <v>18.5</v>
      </c>
      <c r="LL263" s="95">
        <v>27</v>
      </c>
      <c r="LM263" s="73">
        <f t="shared" si="404"/>
        <v>2.25</v>
      </c>
      <c r="LN263" s="130">
        <f t="shared" si="423"/>
        <v>7.6875</v>
      </c>
      <c r="LP263" s="75">
        <v>4</v>
      </c>
      <c r="LQ263" s="76">
        <f t="shared" si="424"/>
        <v>107.625</v>
      </c>
      <c r="LR263" s="75">
        <v>18.5</v>
      </c>
      <c r="LS263" s="77">
        <f>(LR263*1.2)*(Prices!$B$5/32)</f>
        <v>27.75</v>
      </c>
      <c r="LT263" s="82">
        <f>(LR263*1.3)*(Prices!$C$4/32)</f>
        <v>48.1</v>
      </c>
      <c r="LU263" s="82">
        <f>(LO263*Prices!$B$2)+(LP263*Prices!$B$3)</f>
        <v>16.2</v>
      </c>
      <c r="LV263" s="79">
        <f>LN263*Prices!$B$9</f>
        <v>46.125</v>
      </c>
      <c r="LW263" s="80">
        <f t="shared" si="405"/>
        <v>245.8</v>
      </c>
      <c r="LX263" s="80">
        <f>LN263*Prices!$B$10</f>
        <v>69.1875</v>
      </c>
      <c r="LY263" s="80">
        <f t="shared" si="406"/>
        <v>268.86250000000001</v>
      </c>
      <c r="LZ263" s="80">
        <f>LN263*Prices!$B$11</f>
        <v>76.875</v>
      </c>
      <c r="MA263" s="80">
        <f t="shared" si="407"/>
        <v>276.55</v>
      </c>
      <c r="MB263" s="80">
        <f>LN263*Prices!$B$12</f>
        <v>92.25</v>
      </c>
      <c r="MC263" s="80">
        <f t="shared" si="408"/>
        <v>291.92500000000001</v>
      </c>
      <c r="MD263" s="80">
        <f>LN263*Prices!$B$13</f>
        <v>99.9375</v>
      </c>
      <c r="ME263" s="80">
        <f t="shared" si="409"/>
        <v>299.61250000000001</v>
      </c>
      <c r="MF263" s="80">
        <f>LN263*Prices!$B$14</f>
        <v>119.15625</v>
      </c>
      <c r="MG263" s="80">
        <f t="shared" si="410"/>
        <v>318.83124999999995</v>
      </c>
      <c r="MH263" s="80">
        <f>LN263*Prices!$B$15</f>
        <v>134.53125</v>
      </c>
      <c r="MI263" s="80">
        <f t="shared" si="411"/>
        <v>334.20624999999995</v>
      </c>
      <c r="MJ263" s="80">
        <f>LN263*Prices!$B$16</f>
        <v>188.34375</v>
      </c>
      <c r="MK263" s="80">
        <f t="shared" si="412"/>
        <v>388.01874999999995</v>
      </c>
      <c r="ML263" s="80">
        <f>LN263*Prices!$B$17</f>
        <v>0</v>
      </c>
      <c r="MM263" s="80"/>
      <c r="MN263" s="80"/>
      <c r="MO263" s="80"/>
      <c r="MP263" s="80"/>
      <c r="MQ263" s="80"/>
      <c r="MR263" s="80"/>
      <c r="MS263" s="80"/>
      <c r="MT263" s="80"/>
      <c r="MU263" s="80"/>
      <c r="MV263" s="80"/>
      <c r="MW263" s="80"/>
      <c r="MX263" s="80"/>
      <c r="MY263" s="80"/>
      <c r="MZ263" s="80"/>
      <c r="NA263" s="80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</row>
    <row r="264" spans="1:449" ht="18" customHeight="1" x14ac:dyDescent="0.25">
      <c r="A264" s="141" t="s">
        <v>376</v>
      </c>
      <c r="B264" s="132" t="s">
        <v>268</v>
      </c>
      <c r="C264" s="133" t="str">
        <f t="shared" si="413"/>
        <v>Wall &amp; Tall Cab: 2 Glass Doors 41"H (Doors 42 1/2") (28" to 30")</v>
      </c>
      <c r="D264" s="70" t="s">
        <v>374</v>
      </c>
      <c r="E264" s="136" t="s">
        <v>109</v>
      </c>
      <c r="F264" s="329" t="s">
        <v>376</v>
      </c>
      <c r="G264" s="320" t="s">
        <v>296</v>
      </c>
      <c r="H264" s="135" t="str">
        <f t="shared" si="414"/>
        <v>n/a</v>
      </c>
      <c r="I264" s="135" t="s">
        <v>296</v>
      </c>
      <c r="J264" s="135" t="str">
        <f t="shared" si="313"/>
        <v>n/a</v>
      </c>
      <c r="K264" s="135" t="s">
        <v>296</v>
      </c>
      <c r="L264" s="135" t="str">
        <f t="shared" si="314"/>
        <v>n/a</v>
      </c>
      <c r="M264" s="135" t="s">
        <v>296</v>
      </c>
      <c r="N264" s="135" t="str">
        <f t="shared" si="315"/>
        <v>n/a</v>
      </c>
      <c r="O264" s="135" t="s">
        <v>296</v>
      </c>
      <c r="P264" s="135" t="str">
        <f t="shared" si="316"/>
        <v>n/a</v>
      </c>
      <c r="Q264" s="135" t="s">
        <v>296</v>
      </c>
      <c r="R264" s="135" t="str">
        <f t="shared" si="317"/>
        <v>n/a</v>
      </c>
      <c r="S264" s="135">
        <f>ROUND(cabinets_db!FP264/Prices!$B$27,0)</f>
        <v>905</v>
      </c>
      <c r="T264" s="136">
        <f t="shared" si="318"/>
        <v>905</v>
      </c>
      <c r="U264" s="135">
        <f>ROUND(cabinets_db!FR264/Prices!$B$27,0)</f>
        <v>1048</v>
      </c>
      <c r="V264" s="136">
        <f t="shared" si="319"/>
        <v>1048</v>
      </c>
      <c r="W264" s="137"/>
      <c r="X264" s="137"/>
      <c r="Y264" s="137"/>
      <c r="Z264" s="137"/>
      <c r="AA264" s="137"/>
      <c r="AB264" s="135" t="s">
        <v>296</v>
      </c>
      <c r="AC264" s="135" t="s">
        <v>296</v>
      </c>
      <c r="AD264" s="135" t="s">
        <v>296</v>
      </c>
      <c r="AE264" s="135" t="s">
        <v>296</v>
      </c>
      <c r="AF264" s="135" t="s">
        <v>296</v>
      </c>
      <c r="AG264" s="135" t="s">
        <v>296</v>
      </c>
      <c r="AH264" s="135" t="s">
        <v>296</v>
      </c>
      <c r="AI264" s="135" t="s">
        <v>296</v>
      </c>
      <c r="AJ264" s="135" t="s">
        <v>296</v>
      </c>
      <c r="AK264" s="135" t="s">
        <v>296</v>
      </c>
      <c r="AL264" s="135" t="s">
        <v>296</v>
      </c>
      <c r="AM264" s="135" t="s">
        <v>296</v>
      </c>
      <c r="AN264" s="136">
        <f>ROUND(cabinets_db!HP264/Prices!$B$27,0)</f>
        <v>874</v>
      </c>
      <c r="AO264" s="136">
        <f t="shared" si="326"/>
        <v>874</v>
      </c>
      <c r="AP264" s="136">
        <f>ROUND(cabinets_db!HR264/Prices!$B$27,0)</f>
        <v>1017</v>
      </c>
      <c r="AQ264" s="138">
        <f t="shared" si="327"/>
        <v>1017</v>
      </c>
      <c r="AW264" s="136" t="str">
        <f t="shared" si="328"/>
        <v>n/a</v>
      </c>
      <c r="AX264" s="136" t="str">
        <f t="shared" si="329"/>
        <v>n/a</v>
      </c>
      <c r="AY264" s="136" t="str">
        <f t="shared" si="330"/>
        <v>n/a</v>
      </c>
      <c r="AZ264" s="136" t="str">
        <f t="shared" si="331"/>
        <v>n/a</v>
      </c>
      <c r="BA264" s="136" t="str">
        <f t="shared" si="332"/>
        <v>n/a</v>
      </c>
      <c r="BB264" s="136" t="str">
        <f t="shared" si="333"/>
        <v>n/a</v>
      </c>
      <c r="BC264" s="136" t="str">
        <f t="shared" si="334"/>
        <v>n/a</v>
      </c>
      <c r="BD264" s="136" t="str">
        <f t="shared" si="335"/>
        <v>n/a</v>
      </c>
      <c r="BE264" s="136" t="str">
        <f t="shared" si="336"/>
        <v>n/a</v>
      </c>
      <c r="BF264" s="136" t="str">
        <f t="shared" si="337"/>
        <v>n/a</v>
      </c>
      <c r="BG264" s="136" t="str">
        <f t="shared" si="338"/>
        <v>n/a</v>
      </c>
      <c r="BH264" s="136" t="str">
        <f t="shared" si="339"/>
        <v>n/a</v>
      </c>
      <c r="BI264" s="136">
        <f t="shared" si="340"/>
        <v>874</v>
      </c>
      <c r="BJ264" s="136">
        <f t="shared" si="341"/>
        <v>874</v>
      </c>
      <c r="BK264" s="136">
        <f t="shared" si="342"/>
        <v>1017</v>
      </c>
      <c r="BL264" s="138">
        <f t="shared" si="343"/>
        <v>1017</v>
      </c>
      <c r="BU264" s="135" t="s">
        <v>296</v>
      </c>
      <c r="BV264" s="135" t="str">
        <f t="shared" si="415"/>
        <v>n/a</v>
      </c>
      <c r="BW264" s="135" t="s">
        <v>296</v>
      </c>
      <c r="BX264" s="135" t="str">
        <f t="shared" si="344"/>
        <v>n/a</v>
      </c>
      <c r="BY264" s="135" t="s">
        <v>296</v>
      </c>
      <c r="BZ264" s="135" t="str">
        <f t="shared" si="345"/>
        <v>n/a</v>
      </c>
      <c r="CA264" s="135" t="s">
        <v>296</v>
      </c>
      <c r="CB264" s="135" t="str">
        <f t="shared" si="346"/>
        <v>n/a</v>
      </c>
      <c r="CC264" s="135" t="s">
        <v>296</v>
      </c>
      <c r="CD264" s="135" t="str">
        <f t="shared" si="347"/>
        <v>n/a</v>
      </c>
      <c r="CE264" s="135" t="s">
        <v>296</v>
      </c>
      <c r="CF264" s="135" t="str">
        <f t="shared" si="348"/>
        <v>n/a</v>
      </c>
      <c r="CG264" s="135">
        <f>ROUND(cabinets_db!JQ264/Prices!$B$27,0)</f>
        <v>905</v>
      </c>
      <c r="CH264" s="136">
        <f t="shared" si="349"/>
        <v>905</v>
      </c>
      <c r="CI264" s="135">
        <f>ROUND(cabinets_db!JS264/Prices!$B$27,0)</f>
        <v>1048</v>
      </c>
      <c r="CJ264" s="136">
        <f t="shared" si="350"/>
        <v>1048</v>
      </c>
      <c r="CK264" s="137"/>
      <c r="CL264" s="137"/>
      <c r="CM264" s="137"/>
      <c r="CN264" s="137"/>
      <c r="CO264" s="137"/>
      <c r="CP264" s="135" t="s">
        <v>296</v>
      </c>
      <c r="CQ264" s="135" t="s">
        <v>296</v>
      </c>
      <c r="CR264" s="135" t="s">
        <v>296</v>
      </c>
      <c r="CS264" s="135" t="s">
        <v>296</v>
      </c>
      <c r="CT264" s="135" t="s">
        <v>296</v>
      </c>
      <c r="CU264" s="135" t="s">
        <v>296</v>
      </c>
      <c r="CV264" s="135" t="s">
        <v>296</v>
      </c>
      <c r="CW264" s="135" t="s">
        <v>296</v>
      </c>
      <c r="CX264" s="135" t="s">
        <v>296</v>
      </c>
      <c r="CY264" s="135" t="s">
        <v>296</v>
      </c>
      <c r="CZ264" s="135" t="s">
        <v>296</v>
      </c>
      <c r="DA264" s="135" t="s">
        <v>296</v>
      </c>
      <c r="DB264" s="136">
        <f>ROUND(cabinets_db!MI264/Prices!$B$27,0)</f>
        <v>874</v>
      </c>
      <c r="DC264" s="136">
        <f t="shared" si="356"/>
        <v>874</v>
      </c>
      <c r="DD264" s="136">
        <f>ROUND(cabinets_db!MK264/Prices!$B$27,0)</f>
        <v>1017</v>
      </c>
      <c r="DE264" s="138">
        <f t="shared" si="357"/>
        <v>1017</v>
      </c>
      <c r="DK264" s="136" t="str">
        <f t="shared" si="358"/>
        <v>n/a</v>
      </c>
      <c r="DL264" s="136" t="str">
        <f t="shared" si="359"/>
        <v>n/a</v>
      </c>
      <c r="DM264" s="136" t="str">
        <f t="shared" si="360"/>
        <v>n/a</v>
      </c>
      <c r="DN264" s="136" t="str">
        <f t="shared" si="361"/>
        <v>n/a</v>
      </c>
      <c r="DO264" s="136" t="str">
        <f t="shared" si="362"/>
        <v>n/a</v>
      </c>
      <c r="DP264" s="136" t="str">
        <f t="shared" si="363"/>
        <v>n/a</v>
      </c>
      <c r="DQ264" s="136" t="str">
        <f t="shared" si="364"/>
        <v>n/a</v>
      </c>
      <c r="DR264" s="136" t="str">
        <f t="shared" si="365"/>
        <v>n/a</v>
      </c>
      <c r="DS264" s="136" t="str">
        <f t="shared" si="366"/>
        <v>n/a</v>
      </c>
      <c r="DT264" s="136" t="str">
        <f t="shared" si="367"/>
        <v>n/a</v>
      </c>
      <c r="DU264" s="136" t="str">
        <f t="shared" si="368"/>
        <v>n/a</v>
      </c>
      <c r="DV264" s="136" t="str">
        <f t="shared" si="369"/>
        <v>n/a</v>
      </c>
      <c r="DW264" s="136">
        <f t="shared" si="370"/>
        <v>874</v>
      </c>
      <c r="DX264" s="136">
        <f t="shared" si="371"/>
        <v>874</v>
      </c>
      <c r="DY264" s="136">
        <f t="shared" si="372"/>
        <v>1017</v>
      </c>
      <c r="DZ264" s="138">
        <f t="shared" si="373"/>
        <v>1017</v>
      </c>
      <c r="EP264" s="73"/>
      <c r="EQ264" s="128"/>
      <c r="ER264" s="129">
        <v>20</v>
      </c>
      <c r="ES264" s="95">
        <v>30</v>
      </c>
      <c r="ET264" s="73">
        <f t="shared" si="374"/>
        <v>2.5</v>
      </c>
      <c r="EU264" s="130">
        <f t="shared" si="417"/>
        <v>8.5416666666666661</v>
      </c>
      <c r="EV264" s="55"/>
      <c r="EW264" s="75">
        <v>4</v>
      </c>
      <c r="EX264" s="76">
        <f t="shared" si="418"/>
        <v>119.58333333333333</v>
      </c>
      <c r="EY264" s="75">
        <v>20</v>
      </c>
      <c r="EZ264" s="77">
        <f>(EY264*1.2)*(Prices!$B$5/32)</f>
        <v>30</v>
      </c>
      <c r="FA264" s="82">
        <f>(EY264*1.3)*(Prices!$B$4/32)</f>
        <v>65</v>
      </c>
      <c r="FB264" s="82">
        <f>(EV264*Prices!$B$2)+(EW264*Prices!$B$3)</f>
        <v>16.2</v>
      </c>
      <c r="FC264" s="79">
        <f>EU264*Prices!$B$9</f>
        <v>51.25</v>
      </c>
      <c r="FD264" s="80">
        <f t="shared" si="375"/>
        <v>282.0333333333333</v>
      </c>
      <c r="FE264" s="80">
        <f>EU264*Prices!$B$10</f>
        <v>76.875</v>
      </c>
      <c r="FF264" s="80">
        <f t="shared" si="376"/>
        <v>307.6583333333333</v>
      </c>
      <c r="FG264" s="80">
        <f>EU264*Prices!$B$11</f>
        <v>85.416666666666657</v>
      </c>
      <c r="FH264" s="80">
        <f t="shared" si="377"/>
        <v>316.2</v>
      </c>
      <c r="FI264" s="80">
        <f>EU264*Prices!$B$12</f>
        <v>102.5</v>
      </c>
      <c r="FJ264" s="80">
        <f t="shared" si="378"/>
        <v>333.2833333333333</v>
      </c>
      <c r="FK264" s="80">
        <f>EU264*Prices!$B$13</f>
        <v>111.04166666666666</v>
      </c>
      <c r="FL264" s="80">
        <f t="shared" si="379"/>
        <v>341.82499999999999</v>
      </c>
      <c r="FM264" s="80">
        <f>EU264*Prices!$B$14</f>
        <v>132.39583333333331</v>
      </c>
      <c r="FN264" s="80">
        <f t="shared" si="380"/>
        <v>363.17916666666662</v>
      </c>
      <c r="FO264" s="80">
        <f>EU264*Prices!$B$15</f>
        <v>149.47916666666666</v>
      </c>
      <c r="FP264" s="80">
        <f t="shared" si="381"/>
        <v>380.26249999999999</v>
      </c>
      <c r="FQ264" s="80">
        <f>EU264*Prices!$B$16</f>
        <v>209.27083333333331</v>
      </c>
      <c r="FR264" s="80">
        <f t="shared" si="382"/>
        <v>440.05416666666662</v>
      </c>
      <c r="FS264" s="80">
        <f>EU264*Prices!$B$17</f>
        <v>0</v>
      </c>
      <c r="FT264" s="80"/>
      <c r="FU264" s="80"/>
      <c r="FV264" s="80"/>
      <c r="FW264" s="80"/>
      <c r="FX264" s="80"/>
      <c r="FY264" s="80"/>
      <c r="FZ264" s="80"/>
      <c r="GA264" s="80"/>
      <c r="GB264" s="80"/>
      <c r="GC264" s="80"/>
      <c r="GD264" s="80"/>
      <c r="GE264" s="80"/>
      <c r="GF264" s="80"/>
      <c r="GG264" s="80"/>
      <c r="GH264" s="80"/>
      <c r="GI264"/>
      <c r="GJ264"/>
      <c r="GK264"/>
      <c r="GL264"/>
      <c r="GM264"/>
      <c r="GN264"/>
      <c r="GO264"/>
      <c r="GP264" s="73"/>
      <c r="GQ264" s="128"/>
      <c r="GR264" s="129">
        <v>20</v>
      </c>
      <c r="GS264" s="95">
        <v>30</v>
      </c>
      <c r="GT264" s="73">
        <f t="shared" si="383"/>
        <v>2.5</v>
      </c>
      <c r="GU264" s="130">
        <f t="shared" si="419"/>
        <v>8.5416666666666661</v>
      </c>
      <c r="GW264" s="75">
        <v>4</v>
      </c>
      <c r="GX264" s="76">
        <f t="shared" si="420"/>
        <v>119.58333333333333</v>
      </c>
      <c r="GY264" s="75">
        <v>20</v>
      </c>
      <c r="GZ264" s="77">
        <f>(GY264*1.2)*(Prices!$B$5/32)</f>
        <v>30</v>
      </c>
      <c r="HA264" s="82">
        <f>(GY264*1.3)*(Prices!$C$4/32)</f>
        <v>52</v>
      </c>
      <c r="HB264" s="82">
        <f>(GV264*Prices!$B$2)+(GW264*Prices!$B$3)</f>
        <v>16.2</v>
      </c>
      <c r="HC264" s="79">
        <f>GU264*Prices!$B$9</f>
        <v>51.25</v>
      </c>
      <c r="HD264" s="80">
        <f t="shared" si="384"/>
        <v>269.0333333333333</v>
      </c>
      <c r="HE264" s="80">
        <f>GU264*Prices!$B$10</f>
        <v>76.875</v>
      </c>
      <c r="HF264" s="80">
        <f t="shared" si="385"/>
        <v>294.6583333333333</v>
      </c>
      <c r="HG264" s="80">
        <f>GU264*Prices!$B$11</f>
        <v>85.416666666666657</v>
      </c>
      <c r="HH264" s="80">
        <f t="shared" si="386"/>
        <v>303.2</v>
      </c>
      <c r="HI264" s="80">
        <f>GU264*Prices!$B$12</f>
        <v>102.5</v>
      </c>
      <c r="HJ264" s="80">
        <f t="shared" si="387"/>
        <v>320.2833333333333</v>
      </c>
      <c r="HK264" s="80">
        <f>GU264*Prices!$B$13</f>
        <v>111.04166666666666</v>
      </c>
      <c r="HL264" s="80">
        <f t="shared" si="388"/>
        <v>328.82499999999999</v>
      </c>
      <c r="HM264" s="80">
        <f>GU264*Prices!$B$14</f>
        <v>132.39583333333331</v>
      </c>
      <c r="HN264" s="80">
        <f t="shared" si="389"/>
        <v>350.17916666666662</v>
      </c>
      <c r="HO264" s="80">
        <f>GU264*Prices!$B$15</f>
        <v>149.47916666666666</v>
      </c>
      <c r="HP264" s="80">
        <f t="shared" si="390"/>
        <v>367.26249999999999</v>
      </c>
      <c r="HQ264" s="80">
        <f>GU264*Prices!$B$16</f>
        <v>209.27083333333331</v>
      </c>
      <c r="HR264" s="80">
        <f t="shared" si="391"/>
        <v>427.05416666666662</v>
      </c>
      <c r="HS264" s="80">
        <f>GU264*Prices!$B$17</f>
        <v>0</v>
      </c>
      <c r="HT264" s="80"/>
      <c r="HU264" s="80"/>
      <c r="HV264" s="80"/>
      <c r="HW264" s="80"/>
      <c r="HX264" s="80"/>
      <c r="HY264" s="80"/>
      <c r="HZ264" s="80"/>
      <c r="IA264" s="80"/>
      <c r="IB264" s="80"/>
      <c r="IC264" s="80"/>
      <c r="ID264" s="80"/>
      <c r="IE264" s="80"/>
      <c r="IF264" s="80"/>
      <c r="IG264" s="80"/>
      <c r="IH264" s="80"/>
      <c r="II264"/>
      <c r="IJ264"/>
      <c r="IK264"/>
      <c r="IL264"/>
      <c r="IM264"/>
      <c r="IN264"/>
      <c r="IO264"/>
      <c r="IP264"/>
      <c r="IQ264" s="73"/>
      <c r="IR264" s="128"/>
      <c r="IS264" s="129">
        <v>20</v>
      </c>
      <c r="IT264" s="95">
        <v>30</v>
      </c>
      <c r="IU264" s="73">
        <f t="shared" si="392"/>
        <v>2.5</v>
      </c>
      <c r="IV264" s="130">
        <f t="shared" si="421"/>
        <v>8.5416666666666661</v>
      </c>
      <c r="IX264" s="75">
        <v>4</v>
      </c>
      <c r="IY264" s="76">
        <f t="shared" si="422"/>
        <v>119.58333333333333</v>
      </c>
      <c r="IZ264" s="75">
        <v>20</v>
      </c>
      <c r="JA264" s="77">
        <f>(IZ264*1.2)*(Prices!$B$5/32)</f>
        <v>30</v>
      </c>
      <c r="JB264" s="82">
        <f>(IZ264*1.3)*(Prices!$B$4/32)</f>
        <v>65</v>
      </c>
      <c r="JC264" s="82">
        <f>(IW264*Prices!$B$2)+(IX264*Prices!$B$3)</f>
        <v>16.2</v>
      </c>
      <c r="JD264" s="79">
        <f>IV264*Prices!$B$9</f>
        <v>51.25</v>
      </c>
      <c r="JE264" s="80">
        <f t="shared" si="393"/>
        <v>282.0333333333333</v>
      </c>
      <c r="JF264" s="80">
        <f>IV264*Prices!$B$10</f>
        <v>76.875</v>
      </c>
      <c r="JG264" s="80">
        <f t="shared" si="394"/>
        <v>307.6583333333333</v>
      </c>
      <c r="JH264" s="80">
        <f>IV264*Prices!$B$11</f>
        <v>85.416666666666657</v>
      </c>
      <c r="JI264" s="80">
        <f t="shared" si="395"/>
        <v>316.2</v>
      </c>
      <c r="JJ264" s="80">
        <f>IV264*Prices!$B$12</f>
        <v>102.5</v>
      </c>
      <c r="JK264" s="80">
        <f t="shared" si="396"/>
        <v>333.2833333333333</v>
      </c>
      <c r="JL264" s="80">
        <f>IV264*Prices!$B$13</f>
        <v>111.04166666666666</v>
      </c>
      <c r="JM264" s="80">
        <f t="shared" si="397"/>
        <v>341.82499999999999</v>
      </c>
      <c r="JN264" s="80">
        <f>IV264*Prices!$B$14</f>
        <v>132.39583333333331</v>
      </c>
      <c r="JO264" s="80">
        <f t="shared" si="398"/>
        <v>363.17916666666662</v>
      </c>
      <c r="JP264" s="80">
        <f>IV264*Prices!$B$15</f>
        <v>149.47916666666666</v>
      </c>
      <c r="JQ264" s="80">
        <f t="shared" si="399"/>
        <v>380.26249999999999</v>
      </c>
      <c r="JR264" s="80">
        <f>IV264*Prices!$B$16</f>
        <v>209.27083333333331</v>
      </c>
      <c r="JS264" s="80">
        <f t="shared" si="400"/>
        <v>440.05416666666662</v>
      </c>
      <c r="JT264" s="80">
        <f>IV264*Prices!$B$17</f>
        <v>0</v>
      </c>
      <c r="JU264" s="80"/>
      <c r="JV264" s="80"/>
      <c r="JW264" s="80"/>
      <c r="JX264" s="80"/>
      <c r="JY264" s="80"/>
      <c r="JZ264" s="80"/>
      <c r="KA264" s="80"/>
      <c r="KB264" s="80"/>
      <c r="KC264" s="80"/>
      <c r="KD264" s="80"/>
      <c r="KE264" s="80"/>
      <c r="KF264" s="80"/>
      <c r="KG264" s="80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 s="197">
        <v>0</v>
      </c>
      <c r="LB264" s="200">
        <v>0</v>
      </c>
      <c r="LC264" s="82">
        <f>(44+(cabinets_db!IR264*2-2))*0.58</f>
        <v>24.36</v>
      </c>
      <c r="LD264" s="82">
        <f>(44+(cabinets_db!IR264*2-2))*0.77</f>
        <v>32.340000000000003</v>
      </c>
      <c r="LE264" s="82">
        <f>3*(cabinets_db!IR264*22/144)</f>
        <v>0</v>
      </c>
      <c r="LF264" s="82">
        <f t="shared" si="401"/>
        <v>24.36</v>
      </c>
      <c r="LG264" s="80">
        <f t="shared" si="402"/>
        <v>32.340000000000003</v>
      </c>
      <c r="LH264" s="234">
        <f t="shared" si="403"/>
        <v>0</v>
      </c>
      <c r="LI264" s="73"/>
      <c r="LJ264" s="128"/>
      <c r="LK264" s="129">
        <v>20</v>
      </c>
      <c r="LL264" s="95">
        <v>30</v>
      </c>
      <c r="LM264" s="73">
        <f t="shared" si="404"/>
        <v>2.5</v>
      </c>
      <c r="LN264" s="130">
        <f t="shared" si="423"/>
        <v>8.5416666666666661</v>
      </c>
      <c r="LP264" s="75">
        <v>4</v>
      </c>
      <c r="LQ264" s="76">
        <f t="shared" si="424"/>
        <v>119.58333333333333</v>
      </c>
      <c r="LR264" s="75">
        <v>20</v>
      </c>
      <c r="LS264" s="77">
        <f>(LR264*1.2)*(Prices!$B$5/32)</f>
        <v>30</v>
      </c>
      <c r="LT264" s="82">
        <f>(LR264*1.3)*(Prices!$C$4/32)</f>
        <v>52</v>
      </c>
      <c r="LU264" s="82">
        <f>(LO264*Prices!$B$2)+(LP264*Prices!$B$3)</f>
        <v>16.2</v>
      </c>
      <c r="LV264" s="79">
        <f>LN264*Prices!$B$9</f>
        <v>51.25</v>
      </c>
      <c r="LW264" s="80">
        <f t="shared" si="405"/>
        <v>269.0333333333333</v>
      </c>
      <c r="LX264" s="80">
        <f>LN264*Prices!$B$10</f>
        <v>76.875</v>
      </c>
      <c r="LY264" s="80">
        <f t="shared" si="406"/>
        <v>294.6583333333333</v>
      </c>
      <c r="LZ264" s="80">
        <f>LN264*Prices!$B$11</f>
        <v>85.416666666666657</v>
      </c>
      <c r="MA264" s="80">
        <f t="shared" si="407"/>
        <v>303.2</v>
      </c>
      <c r="MB264" s="80">
        <f>LN264*Prices!$B$12</f>
        <v>102.5</v>
      </c>
      <c r="MC264" s="80">
        <f t="shared" si="408"/>
        <v>320.2833333333333</v>
      </c>
      <c r="MD264" s="80">
        <f>LN264*Prices!$B$13</f>
        <v>111.04166666666666</v>
      </c>
      <c r="ME264" s="80">
        <f t="shared" si="409"/>
        <v>328.82499999999999</v>
      </c>
      <c r="MF264" s="80">
        <f>LN264*Prices!$B$14</f>
        <v>132.39583333333331</v>
      </c>
      <c r="MG264" s="80">
        <f t="shared" si="410"/>
        <v>350.17916666666662</v>
      </c>
      <c r="MH264" s="80">
        <f>LN264*Prices!$B$15</f>
        <v>149.47916666666666</v>
      </c>
      <c r="MI264" s="80">
        <f t="shared" si="411"/>
        <v>367.26249999999999</v>
      </c>
      <c r="MJ264" s="80">
        <f>LN264*Prices!$B$16</f>
        <v>209.27083333333331</v>
      </c>
      <c r="MK264" s="80">
        <f t="shared" si="412"/>
        <v>427.05416666666662</v>
      </c>
      <c r="ML264" s="80">
        <f>LN264*Prices!$B$17</f>
        <v>0</v>
      </c>
      <c r="MM264" s="80"/>
      <c r="MN264" s="80"/>
      <c r="MO264" s="80"/>
      <c r="MP264" s="80"/>
      <c r="MQ264" s="80"/>
      <c r="MR264" s="80"/>
      <c r="MS264" s="80"/>
      <c r="MT264" s="80"/>
      <c r="MU264" s="80"/>
      <c r="MV264" s="80"/>
      <c r="MW264" s="80"/>
      <c r="MX264" s="80"/>
      <c r="MY264" s="80"/>
      <c r="MZ264" s="80"/>
      <c r="NA264" s="80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</row>
    <row r="265" spans="1:449" ht="18" customHeight="1" x14ac:dyDescent="0.25">
      <c r="A265" s="141" t="s">
        <v>377</v>
      </c>
      <c r="B265" s="132" t="s">
        <v>268</v>
      </c>
      <c r="C265" s="133" t="str">
        <f t="shared" si="413"/>
        <v>Wall &amp; Tall Cab: 2 Glass Doors 41"H (Doors 42 1/2") (31" to 33")</v>
      </c>
      <c r="D265" s="70" t="s">
        <v>374</v>
      </c>
      <c r="E265" s="136" t="s">
        <v>111</v>
      </c>
      <c r="F265" s="329" t="s">
        <v>377</v>
      </c>
      <c r="G265" s="320" t="s">
        <v>296</v>
      </c>
      <c r="H265" s="135" t="str">
        <f t="shared" si="414"/>
        <v>n/a</v>
      </c>
      <c r="I265" s="135" t="s">
        <v>296</v>
      </c>
      <c r="J265" s="135" t="str">
        <f t="shared" si="313"/>
        <v>n/a</v>
      </c>
      <c r="K265" s="135" t="s">
        <v>296</v>
      </c>
      <c r="L265" s="135" t="str">
        <f t="shared" si="314"/>
        <v>n/a</v>
      </c>
      <c r="M265" s="135" t="s">
        <v>296</v>
      </c>
      <c r="N265" s="135" t="str">
        <f t="shared" si="315"/>
        <v>n/a</v>
      </c>
      <c r="O265" s="135" t="s">
        <v>296</v>
      </c>
      <c r="P265" s="135" t="str">
        <f t="shared" si="316"/>
        <v>n/a</v>
      </c>
      <c r="Q265" s="135" t="s">
        <v>296</v>
      </c>
      <c r="R265" s="135" t="str">
        <f t="shared" si="317"/>
        <v>n/a</v>
      </c>
      <c r="S265" s="135">
        <f>ROUND(cabinets_db!FP265/Prices!$B$27,0)</f>
        <v>986</v>
      </c>
      <c r="T265" s="136">
        <f t="shared" si="318"/>
        <v>986</v>
      </c>
      <c r="U265" s="135">
        <f>ROUND(cabinets_db!FR265/Prices!$B$27,0)</f>
        <v>1143</v>
      </c>
      <c r="V265" s="136">
        <f t="shared" si="319"/>
        <v>1143</v>
      </c>
      <c r="W265" s="137"/>
      <c r="X265" s="137"/>
      <c r="Y265" s="137"/>
      <c r="Z265" s="137"/>
      <c r="AA265" s="137"/>
      <c r="AB265" s="135" t="s">
        <v>296</v>
      </c>
      <c r="AC265" s="135" t="s">
        <v>296</v>
      </c>
      <c r="AD265" s="135" t="s">
        <v>296</v>
      </c>
      <c r="AE265" s="135" t="s">
        <v>296</v>
      </c>
      <c r="AF265" s="135" t="s">
        <v>296</v>
      </c>
      <c r="AG265" s="135" t="s">
        <v>296</v>
      </c>
      <c r="AH265" s="135" t="s">
        <v>296</v>
      </c>
      <c r="AI265" s="135" t="s">
        <v>296</v>
      </c>
      <c r="AJ265" s="135" t="s">
        <v>296</v>
      </c>
      <c r="AK265" s="135" t="s">
        <v>296</v>
      </c>
      <c r="AL265" s="135" t="s">
        <v>296</v>
      </c>
      <c r="AM265" s="135" t="s">
        <v>296</v>
      </c>
      <c r="AN265" s="136">
        <f>ROUND(cabinets_db!HP265/Prices!$B$27,0)</f>
        <v>953</v>
      </c>
      <c r="AO265" s="136">
        <f t="shared" si="326"/>
        <v>953</v>
      </c>
      <c r="AP265" s="136">
        <f>ROUND(cabinets_db!HR265/Prices!$B$27,0)</f>
        <v>1110</v>
      </c>
      <c r="AQ265" s="138">
        <f t="shared" si="327"/>
        <v>1110</v>
      </c>
      <c r="AW265" s="136" t="str">
        <f t="shared" si="328"/>
        <v>n/a</v>
      </c>
      <c r="AX265" s="136" t="str">
        <f t="shared" si="329"/>
        <v>n/a</v>
      </c>
      <c r="AY265" s="136" t="str">
        <f t="shared" si="330"/>
        <v>n/a</v>
      </c>
      <c r="AZ265" s="136" t="str">
        <f t="shared" si="331"/>
        <v>n/a</v>
      </c>
      <c r="BA265" s="136" t="str">
        <f t="shared" si="332"/>
        <v>n/a</v>
      </c>
      <c r="BB265" s="136" t="str">
        <f t="shared" si="333"/>
        <v>n/a</v>
      </c>
      <c r="BC265" s="136" t="str">
        <f t="shared" si="334"/>
        <v>n/a</v>
      </c>
      <c r="BD265" s="136" t="str">
        <f t="shared" si="335"/>
        <v>n/a</v>
      </c>
      <c r="BE265" s="136" t="str">
        <f t="shared" si="336"/>
        <v>n/a</v>
      </c>
      <c r="BF265" s="136" t="str">
        <f t="shared" si="337"/>
        <v>n/a</v>
      </c>
      <c r="BG265" s="136" t="str">
        <f t="shared" si="338"/>
        <v>n/a</v>
      </c>
      <c r="BH265" s="136" t="str">
        <f t="shared" si="339"/>
        <v>n/a</v>
      </c>
      <c r="BI265" s="136">
        <f t="shared" si="340"/>
        <v>953</v>
      </c>
      <c r="BJ265" s="136">
        <f t="shared" si="341"/>
        <v>953</v>
      </c>
      <c r="BK265" s="136">
        <f t="shared" si="342"/>
        <v>1110</v>
      </c>
      <c r="BL265" s="138">
        <f t="shared" si="343"/>
        <v>1110</v>
      </c>
      <c r="BU265" s="135" t="s">
        <v>296</v>
      </c>
      <c r="BV265" s="135" t="str">
        <f t="shared" si="415"/>
        <v>n/a</v>
      </c>
      <c r="BW265" s="135" t="s">
        <v>296</v>
      </c>
      <c r="BX265" s="135" t="str">
        <f t="shared" si="344"/>
        <v>n/a</v>
      </c>
      <c r="BY265" s="135" t="s">
        <v>296</v>
      </c>
      <c r="BZ265" s="135" t="str">
        <f t="shared" si="345"/>
        <v>n/a</v>
      </c>
      <c r="CA265" s="135" t="s">
        <v>296</v>
      </c>
      <c r="CB265" s="135" t="str">
        <f t="shared" si="346"/>
        <v>n/a</v>
      </c>
      <c r="CC265" s="135" t="s">
        <v>296</v>
      </c>
      <c r="CD265" s="135" t="str">
        <f t="shared" si="347"/>
        <v>n/a</v>
      </c>
      <c r="CE265" s="135" t="s">
        <v>296</v>
      </c>
      <c r="CF265" s="135" t="str">
        <f t="shared" si="348"/>
        <v>n/a</v>
      </c>
      <c r="CG265" s="135">
        <f>ROUND(cabinets_db!JQ265/Prices!$B$27,0)</f>
        <v>986</v>
      </c>
      <c r="CH265" s="136">
        <f t="shared" si="349"/>
        <v>986</v>
      </c>
      <c r="CI265" s="135">
        <f>ROUND(cabinets_db!JS265/Prices!$B$27,0)</f>
        <v>1143</v>
      </c>
      <c r="CJ265" s="136">
        <f t="shared" si="350"/>
        <v>1143</v>
      </c>
      <c r="CK265" s="137"/>
      <c r="CL265" s="137"/>
      <c r="CM265" s="137"/>
      <c r="CN265" s="137"/>
      <c r="CO265" s="137"/>
      <c r="CP265" s="135" t="s">
        <v>296</v>
      </c>
      <c r="CQ265" s="135" t="s">
        <v>296</v>
      </c>
      <c r="CR265" s="135" t="s">
        <v>296</v>
      </c>
      <c r="CS265" s="135" t="s">
        <v>296</v>
      </c>
      <c r="CT265" s="135" t="s">
        <v>296</v>
      </c>
      <c r="CU265" s="135" t="s">
        <v>296</v>
      </c>
      <c r="CV265" s="135" t="s">
        <v>296</v>
      </c>
      <c r="CW265" s="135" t="s">
        <v>296</v>
      </c>
      <c r="CX265" s="135" t="s">
        <v>296</v>
      </c>
      <c r="CY265" s="135" t="s">
        <v>296</v>
      </c>
      <c r="CZ265" s="135" t="s">
        <v>296</v>
      </c>
      <c r="DA265" s="135" t="s">
        <v>296</v>
      </c>
      <c r="DB265" s="136">
        <f>ROUND(cabinets_db!MI265/Prices!$B$27,0)</f>
        <v>953</v>
      </c>
      <c r="DC265" s="136">
        <f t="shared" si="356"/>
        <v>953</v>
      </c>
      <c r="DD265" s="136">
        <f>ROUND(cabinets_db!MK265/Prices!$B$27,0)</f>
        <v>1110</v>
      </c>
      <c r="DE265" s="138">
        <f t="shared" si="357"/>
        <v>1110</v>
      </c>
      <c r="DK265" s="136" t="str">
        <f t="shared" si="358"/>
        <v>n/a</v>
      </c>
      <c r="DL265" s="136" t="str">
        <f t="shared" si="359"/>
        <v>n/a</v>
      </c>
      <c r="DM265" s="136" t="str">
        <f t="shared" si="360"/>
        <v>n/a</v>
      </c>
      <c r="DN265" s="136" t="str">
        <f t="shared" si="361"/>
        <v>n/a</v>
      </c>
      <c r="DO265" s="136" t="str">
        <f t="shared" si="362"/>
        <v>n/a</v>
      </c>
      <c r="DP265" s="136" t="str">
        <f t="shared" si="363"/>
        <v>n/a</v>
      </c>
      <c r="DQ265" s="136" t="str">
        <f t="shared" si="364"/>
        <v>n/a</v>
      </c>
      <c r="DR265" s="136" t="str">
        <f t="shared" si="365"/>
        <v>n/a</v>
      </c>
      <c r="DS265" s="136" t="str">
        <f t="shared" si="366"/>
        <v>n/a</v>
      </c>
      <c r="DT265" s="136" t="str">
        <f t="shared" si="367"/>
        <v>n/a</v>
      </c>
      <c r="DU265" s="136" t="str">
        <f t="shared" si="368"/>
        <v>n/a</v>
      </c>
      <c r="DV265" s="136" t="str">
        <f t="shared" si="369"/>
        <v>n/a</v>
      </c>
      <c r="DW265" s="136">
        <f t="shared" si="370"/>
        <v>953</v>
      </c>
      <c r="DX265" s="136">
        <f t="shared" si="371"/>
        <v>953</v>
      </c>
      <c r="DY265" s="136">
        <f t="shared" si="372"/>
        <v>1110</v>
      </c>
      <c r="DZ265" s="138">
        <f t="shared" si="373"/>
        <v>1110</v>
      </c>
      <c r="EP265" s="73"/>
      <c r="EQ265" s="128"/>
      <c r="ER265" s="129">
        <v>21.5</v>
      </c>
      <c r="ES265" s="95">
        <v>33</v>
      </c>
      <c r="ET265" s="73">
        <f t="shared" si="374"/>
        <v>2.75</v>
      </c>
      <c r="EU265" s="130">
        <f t="shared" si="417"/>
        <v>9.3958333333333339</v>
      </c>
      <c r="EV265" s="55"/>
      <c r="EW265" s="75">
        <v>4</v>
      </c>
      <c r="EX265" s="76">
        <f t="shared" si="418"/>
        <v>131.54166666666669</v>
      </c>
      <c r="EY265" s="75">
        <v>21.5</v>
      </c>
      <c r="EZ265" s="77">
        <f>(EY265*1.2)*(Prices!$B$5/32)</f>
        <v>32.25</v>
      </c>
      <c r="FA265" s="82">
        <f>(EY265*1.3)*(Prices!$B$4/32)</f>
        <v>69.875</v>
      </c>
      <c r="FB265" s="82">
        <f>(EV265*Prices!$B$2)+(EW265*Prices!$B$3)</f>
        <v>16.2</v>
      </c>
      <c r="FC265" s="79">
        <f>EU265*Prices!$B$9</f>
        <v>56.375</v>
      </c>
      <c r="FD265" s="80">
        <f t="shared" si="375"/>
        <v>306.24166666666667</v>
      </c>
      <c r="FE265" s="80">
        <f>EU265*Prices!$B$10</f>
        <v>84.5625</v>
      </c>
      <c r="FF265" s="80">
        <f t="shared" si="376"/>
        <v>334.42916666666667</v>
      </c>
      <c r="FG265" s="80">
        <f>EU265*Prices!$B$11</f>
        <v>93.958333333333343</v>
      </c>
      <c r="FH265" s="80">
        <f t="shared" si="377"/>
        <v>343.82500000000005</v>
      </c>
      <c r="FI265" s="80">
        <f>EU265*Prices!$B$12</f>
        <v>112.75</v>
      </c>
      <c r="FJ265" s="80">
        <f t="shared" si="378"/>
        <v>362.61666666666667</v>
      </c>
      <c r="FK265" s="80">
        <f>EU265*Prices!$B$13</f>
        <v>122.14583333333334</v>
      </c>
      <c r="FL265" s="80">
        <f t="shared" si="379"/>
        <v>372.01250000000005</v>
      </c>
      <c r="FM265" s="80">
        <f>EU265*Prices!$B$14</f>
        <v>145.63541666666669</v>
      </c>
      <c r="FN265" s="80">
        <f t="shared" si="380"/>
        <v>395.50208333333336</v>
      </c>
      <c r="FO265" s="80">
        <f>EU265*Prices!$B$15</f>
        <v>164.42708333333334</v>
      </c>
      <c r="FP265" s="80">
        <f t="shared" si="381"/>
        <v>414.29374999999999</v>
      </c>
      <c r="FQ265" s="80">
        <f>EU265*Prices!$B$16</f>
        <v>230.19791666666669</v>
      </c>
      <c r="FR265" s="80">
        <f t="shared" si="382"/>
        <v>480.06458333333336</v>
      </c>
      <c r="FS265" s="80">
        <f>EU265*Prices!$B$17</f>
        <v>0</v>
      </c>
      <c r="FT265" s="80"/>
      <c r="FU265" s="80"/>
      <c r="FV265" s="80"/>
      <c r="FW265" s="80"/>
      <c r="FX265" s="80"/>
      <c r="FY265" s="80"/>
      <c r="FZ265" s="80"/>
      <c r="GA265" s="80"/>
      <c r="GB265" s="80"/>
      <c r="GC265" s="80"/>
      <c r="GD265" s="80"/>
      <c r="GE265" s="80"/>
      <c r="GF265" s="80"/>
      <c r="GG265" s="80"/>
      <c r="GH265" s="80"/>
      <c r="GI265"/>
      <c r="GJ265"/>
      <c r="GK265"/>
      <c r="GL265"/>
      <c r="GM265"/>
      <c r="GN265"/>
      <c r="GO265"/>
      <c r="GP265" s="73"/>
      <c r="GQ265" s="128"/>
      <c r="GR265" s="129">
        <v>21.5</v>
      </c>
      <c r="GS265" s="95">
        <v>33</v>
      </c>
      <c r="GT265" s="73">
        <f t="shared" si="383"/>
        <v>2.75</v>
      </c>
      <c r="GU265" s="130">
        <f t="shared" si="419"/>
        <v>9.3958333333333339</v>
      </c>
      <c r="GW265" s="75">
        <v>4</v>
      </c>
      <c r="GX265" s="76">
        <f t="shared" si="420"/>
        <v>131.54166666666669</v>
      </c>
      <c r="GY265" s="75">
        <v>21.5</v>
      </c>
      <c r="GZ265" s="77">
        <f>(GY265*1.2)*(Prices!$B$5/32)</f>
        <v>32.25</v>
      </c>
      <c r="HA265" s="82">
        <f>(GY265*1.3)*(Prices!$C$4/32)</f>
        <v>55.9</v>
      </c>
      <c r="HB265" s="82">
        <f>(GV265*Prices!$B$2)+(GW265*Prices!$B$3)</f>
        <v>16.2</v>
      </c>
      <c r="HC265" s="79">
        <f>GU265*Prices!$B$9</f>
        <v>56.375</v>
      </c>
      <c r="HD265" s="80">
        <f t="shared" si="384"/>
        <v>292.26666666666665</v>
      </c>
      <c r="HE265" s="80">
        <f>GU265*Prices!$B$10</f>
        <v>84.5625</v>
      </c>
      <c r="HF265" s="80">
        <f t="shared" si="385"/>
        <v>320.45416666666665</v>
      </c>
      <c r="HG265" s="80">
        <f>GU265*Prices!$B$11</f>
        <v>93.958333333333343</v>
      </c>
      <c r="HH265" s="80">
        <f t="shared" si="386"/>
        <v>329.85</v>
      </c>
      <c r="HI265" s="80">
        <f>GU265*Prices!$B$12</f>
        <v>112.75</v>
      </c>
      <c r="HJ265" s="80">
        <f t="shared" si="387"/>
        <v>348.64166666666665</v>
      </c>
      <c r="HK265" s="80">
        <f>GU265*Prices!$B$13</f>
        <v>122.14583333333334</v>
      </c>
      <c r="HL265" s="80">
        <f t="shared" si="388"/>
        <v>358.03750000000002</v>
      </c>
      <c r="HM265" s="80">
        <f>GU265*Prices!$B$14</f>
        <v>145.63541666666669</v>
      </c>
      <c r="HN265" s="80">
        <f t="shared" si="389"/>
        <v>381.52708333333339</v>
      </c>
      <c r="HO265" s="80">
        <f>GU265*Prices!$B$15</f>
        <v>164.42708333333334</v>
      </c>
      <c r="HP265" s="80">
        <f t="shared" si="390"/>
        <v>400.31875000000002</v>
      </c>
      <c r="HQ265" s="80">
        <f>GU265*Prices!$B$16</f>
        <v>230.19791666666669</v>
      </c>
      <c r="HR265" s="80">
        <f t="shared" si="391"/>
        <v>466.08958333333334</v>
      </c>
      <c r="HS265" s="80">
        <f>GU265*Prices!$B$17</f>
        <v>0</v>
      </c>
      <c r="HT265" s="80"/>
      <c r="HU265" s="80"/>
      <c r="HV265" s="80"/>
      <c r="HW265" s="80"/>
      <c r="HX265" s="80"/>
      <c r="HY265" s="80"/>
      <c r="HZ265" s="80"/>
      <c r="IA265" s="80"/>
      <c r="IB265" s="80"/>
      <c r="IC265" s="80"/>
      <c r="ID265" s="80"/>
      <c r="IE265" s="80"/>
      <c r="IF265" s="80"/>
      <c r="IG265" s="80"/>
      <c r="IH265" s="80"/>
      <c r="II265"/>
      <c r="IJ265"/>
      <c r="IK265"/>
      <c r="IL265"/>
      <c r="IM265"/>
      <c r="IN265"/>
      <c r="IO265"/>
      <c r="IP265"/>
      <c r="IQ265" s="73"/>
      <c r="IR265" s="128"/>
      <c r="IS265" s="129">
        <v>21.5</v>
      </c>
      <c r="IT265" s="95">
        <v>33</v>
      </c>
      <c r="IU265" s="73">
        <f t="shared" si="392"/>
        <v>2.75</v>
      </c>
      <c r="IV265" s="130">
        <f t="shared" si="421"/>
        <v>9.3958333333333339</v>
      </c>
      <c r="IX265" s="75">
        <v>4</v>
      </c>
      <c r="IY265" s="76">
        <f t="shared" si="422"/>
        <v>131.54166666666669</v>
      </c>
      <c r="IZ265" s="75">
        <v>21.5</v>
      </c>
      <c r="JA265" s="77">
        <f>(IZ265*1.2)*(Prices!$B$5/32)</f>
        <v>32.25</v>
      </c>
      <c r="JB265" s="82">
        <f>(IZ265*1.3)*(Prices!$B$4/32)</f>
        <v>69.875</v>
      </c>
      <c r="JC265" s="82">
        <f>(IW265*Prices!$B$2)+(IX265*Prices!$B$3)</f>
        <v>16.2</v>
      </c>
      <c r="JD265" s="79">
        <f>IV265*Prices!$B$9</f>
        <v>56.375</v>
      </c>
      <c r="JE265" s="80">
        <f t="shared" si="393"/>
        <v>306.24166666666667</v>
      </c>
      <c r="JF265" s="80">
        <f>IV265*Prices!$B$10</f>
        <v>84.5625</v>
      </c>
      <c r="JG265" s="80">
        <f t="shared" si="394"/>
        <v>334.42916666666667</v>
      </c>
      <c r="JH265" s="80">
        <f>IV265*Prices!$B$11</f>
        <v>93.958333333333343</v>
      </c>
      <c r="JI265" s="80">
        <f t="shared" si="395"/>
        <v>343.82500000000005</v>
      </c>
      <c r="JJ265" s="80">
        <f>IV265*Prices!$B$12</f>
        <v>112.75</v>
      </c>
      <c r="JK265" s="80">
        <f t="shared" si="396"/>
        <v>362.61666666666667</v>
      </c>
      <c r="JL265" s="80">
        <f>IV265*Prices!$B$13</f>
        <v>122.14583333333334</v>
      </c>
      <c r="JM265" s="80">
        <f t="shared" si="397"/>
        <v>372.01250000000005</v>
      </c>
      <c r="JN265" s="80">
        <f>IV265*Prices!$B$14</f>
        <v>145.63541666666669</v>
      </c>
      <c r="JO265" s="80">
        <f t="shared" si="398"/>
        <v>395.50208333333336</v>
      </c>
      <c r="JP265" s="80">
        <f>IV265*Prices!$B$15</f>
        <v>164.42708333333334</v>
      </c>
      <c r="JQ265" s="80">
        <f t="shared" si="399"/>
        <v>414.29374999999999</v>
      </c>
      <c r="JR265" s="80">
        <f>IV265*Prices!$B$16</f>
        <v>230.19791666666669</v>
      </c>
      <c r="JS265" s="80">
        <f t="shared" si="400"/>
        <v>480.06458333333336</v>
      </c>
      <c r="JT265" s="80">
        <f>IV265*Prices!$B$17</f>
        <v>0</v>
      </c>
      <c r="JU265" s="80"/>
      <c r="JV265" s="80"/>
      <c r="JW265" s="80"/>
      <c r="JX265" s="80"/>
      <c r="JY265" s="80"/>
      <c r="JZ265" s="80"/>
      <c r="KA265" s="80"/>
      <c r="KB265" s="80"/>
      <c r="KC265" s="80"/>
      <c r="KD265" s="80"/>
      <c r="KE265" s="80"/>
      <c r="KF265" s="80"/>
      <c r="KG265" s="80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 s="197">
        <v>0</v>
      </c>
      <c r="LB265" s="200">
        <v>0</v>
      </c>
      <c r="LC265" s="82">
        <f>(44+(cabinets_db!IR265*2-2))*0.58</f>
        <v>24.36</v>
      </c>
      <c r="LD265" s="82">
        <f>(44+(cabinets_db!IR265*2-2))*0.77</f>
        <v>32.340000000000003</v>
      </c>
      <c r="LE265" s="82">
        <f>3*(cabinets_db!IR265*22/144)</f>
        <v>0</v>
      </c>
      <c r="LF265" s="82">
        <f t="shared" si="401"/>
        <v>24.36</v>
      </c>
      <c r="LG265" s="80">
        <f t="shared" si="402"/>
        <v>32.340000000000003</v>
      </c>
      <c r="LH265" s="234">
        <f t="shared" si="403"/>
        <v>0</v>
      </c>
      <c r="LI265" s="73"/>
      <c r="LJ265" s="128"/>
      <c r="LK265" s="129">
        <v>21.5</v>
      </c>
      <c r="LL265" s="95">
        <v>33</v>
      </c>
      <c r="LM265" s="73">
        <f t="shared" si="404"/>
        <v>2.75</v>
      </c>
      <c r="LN265" s="130">
        <f t="shared" si="423"/>
        <v>9.3958333333333339</v>
      </c>
      <c r="LP265" s="75">
        <v>4</v>
      </c>
      <c r="LQ265" s="76">
        <f t="shared" si="424"/>
        <v>131.54166666666669</v>
      </c>
      <c r="LR265" s="75">
        <v>21.5</v>
      </c>
      <c r="LS265" s="77">
        <f>(LR265*1.2)*(Prices!$B$5/32)</f>
        <v>32.25</v>
      </c>
      <c r="LT265" s="82">
        <f>(LR265*1.3)*(Prices!$C$4/32)</f>
        <v>55.9</v>
      </c>
      <c r="LU265" s="82">
        <f>(LO265*Prices!$B$2)+(LP265*Prices!$B$3)</f>
        <v>16.2</v>
      </c>
      <c r="LV265" s="79">
        <f>LN265*Prices!$B$9</f>
        <v>56.375</v>
      </c>
      <c r="LW265" s="80">
        <f t="shared" si="405"/>
        <v>292.26666666666665</v>
      </c>
      <c r="LX265" s="80">
        <f>LN265*Prices!$B$10</f>
        <v>84.5625</v>
      </c>
      <c r="LY265" s="80">
        <f t="shared" si="406"/>
        <v>320.45416666666665</v>
      </c>
      <c r="LZ265" s="80">
        <f>LN265*Prices!$B$11</f>
        <v>93.958333333333343</v>
      </c>
      <c r="MA265" s="80">
        <f t="shared" si="407"/>
        <v>329.85</v>
      </c>
      <c r="MB265" s="80">
        <f>LN265*Prices!$B$12</f>
        <v>112.75</v>
      </c>
      <c r="MC265" s="80">
        <f t="shared" si="408"/>
        <v>348.64166666666665</v>
      </c>
      <c r="MD265" s="80">
        <f>LN265*Prices!$B$13</f>
        <v>122.14583333333334</v>
      </c>
      <c r="ME265" s="80">
        <f t="shared" si="409"/>
        <v>358.03750000000002</v>
      </c>
      <c r="MF265" s="80">
        <f>LN265*Prices!$B$14</f>
        <v>145.63541666666669</v>
      </c>
      <c r="MG265" s="80">
        <f t="shared" si="410"/>
        <v>381.52708333333339</v>
      </c>
      <c r="MH265" s="80">
        <f>LN265*Prices!$B$15</f>
        <v>164.42708333333334</v>
      </c>
      <c r="MI265" s="80">
        <f t="shared" si="411"/>
        <v>400.31875000000002</v>
      </c>
      <c r="MJ265" s="80">
        <f>LN265*Prices!$B$16</f>
        <v>230.19791666666669</v>
      </c>
      <c r="MK265" s="80">
        <f t="shared" si="412"/>
        <v>466.08958333333334</v>
      </c>
      <c r="ML265" s="80">
        <f>LN265*Prices!$B$17</f>
        <v>0</v>
      </c>
      <c r="MM265" s="80"/>
      <c r="MN265" s="80"/>
      <c r="MO265" s="80"/>
      <c r="MP265" s="80"/>
      <c r="MQ265" s="80"/>
      <c r="MR265" s="80"/>
      <c r="MS265" s="80"/>
      <c r="MT265" s="80"/>
      <c r="MU265" s="80"/>
      <c r="MV265" s="80"/>
      <c r="MW265" s="80"/>
      <c r="MX265" s="80"/>
      <c r="MY265" s="80"/>
      <c r="MZ265" s="80"/>
      <c r="NA265" s="80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</row>
    <row r="266" spans="1:449" ht="18" customHeight="1" thickBot="1" x14ac:dyDescent="0.3">
      <c r="A266" s="330" t="s">
        <v>378</v>
      </c>
      <c r="B266" s="324" t="s">
        <v>268</v>
      </c>
      <c r="C266" s="325" t="str">
        <f t="shared" si="413"/>
        <v>Wall &amp; Tall Cab: 2 Glass Doors 41"H (Doors 42 1/2") (34" to 36" )</v>
      </c>
      <c r="D266" s="177" t="s">
        <v>374</v>
      </c>
      <c r="E266" s="328" t="s">
        <v>293</v>
      </c>
      <c r="F266" s="331" t="s">
        <v>378</v>
      </c>
      <c r="G266" s="320" t="s">
        <v>296</v>
      </c>
      <c r="H266" s="135" t="str">
        <f t="shared" si="414"/>
        <v>n/a</v>
      </c>
      <c r="I266" s="135" t="s">
        <v>296</v>
      </c>
      <c r="J266" s="135" t="str">
        <f t="shared" si="313"/>
        <v>n/a</v>
      </c>
      <c r="K266" s="135" t="s">
        <v>296</v>
      </c>
      <c r="L266" s="135" t="str">
        <f t="shared" si="314"/>
        <v>n/a</v>
      </c>
      <c r="M266" s="135" t="s">
        <v>296</v>
      </c>
      <c r="N266" s="135" t="str">
        <f t="shared" si="315"/>
        <v>n/a</v>
      </c>
      <c r="O266" s="135" t="s">
        <v>296</v>
      </c>
      <c r="P266" s="135" t="str">
        <f t="shared" si="316"/>
        <v>n/a</v>
      </c>
      <c r="Q266" s="135" t="s">
        <v>296</v>
      </c>
      <c r="R266" s="135" t="str">
        <f t="shared" si="317"/>
        <v>n/a</v>
      </c>
      <c r="S266" s="135">
        <f>ROUND(cabinets_db!FP266/Prices!$B$27,0)</f>
        <v>1067</v>
      </c>
      <c r="T266" s="136">
        <f t="shared" si="318"/>
        <v>1067</v>
      </c>
      <c r="U266" s="135">
        <f>ROUND(cabinets_db!FR266/Prices!$B$27,0)</f>
        <v>1238</v>
      </c>
      <c r="V266" s="136">
        <f t="shared" si="319"/>
        <v>1238</v>
      </c>
      <c r="W266" s="137"/>
      <c r="X266" s="137"/>
      <c r="Y266" s="137"/>
      <c r="Z266" s="137"/>
      <c r="AA266" s="137"/>
      <c r="AB266" s="135" t="s">
        <v>296</v>
      </c>
      <c r="AC266" s="135" t="s">
        <v>296</v>
      </c>
      <c r="AD266" s="135" t="s">
        <v>296</v>
      </c>
      <c r="AE266" s="135" t="s">
        <v>296</v>
      </c>
      <c r="AF266" s="135" t="s">
        <v>296</v>
      </c>
      <c r="AG266" s="135" t="s">
        <v>296</v>
      </c>
      <c r="AH266" s="135" t="s">
        <v>296</v>
      </c>
      <c r="AI266" s="135" t="s">
        <v>296</v>
      </c>
      <c r="AJ266" s="135" t="s">
        <v>296</v>
      </c>
      <c r="AK266" s="135" t="s">
        <v>296</v>
      </c>
      <c r="AL266" s="135" t="s">
        <v>296</v>
      </c>
      <c r="AM266" s="135" t="s">
        <v>296</v>
      </c>
      <c r="AN266" s="136">
        <f>ROUND(cabinets_db!HP266/Prices!$B$27,0)</f>
        <v>1032</v>
      </c>
      <c r="AO266" s="136">
        <f t="shared" si="326"/>
        <v>1032</v>
      </c>
      <c r="AP266" s="136">
        <f>ROUND(cabinets_db!HR266/Prices!$B$27,0)</f>
        <v>1203</v>
      </c>
      <c r="AQ266" s="138">
        <f t="shared" si="327"/>
        <v>1203</v>
      </c>
      <c r="AW266" s="136" t="str">
        <f t="shared" si="328"/>
        <v>n/a</v>
      </c>
      <c r="AX266" s="136" t="str">
        <f t="shared" si="329"/>
        <v>n/a</v>
      </c>
      <c r="AY266" s="136" t="str">
        <f t="shared" si="330"/>
        <v>n/a</v>
      </c>
      <c r="AZ266" s="136" t="str">
        <f t="shared" si="331"/>
        <v>n/a</v>
      </c>
      <c r="BA266" s="136" t="str">
        <f t="shared" si="332"/>
        <v>n/a</v>
      </c>
      <c r="BB266" s="136" t="str">
        <f t="shared" si="333"/>
        <v>n/a</v>
      </c>
      <c r="BC266" s="136" t="str">
        <f t="shared" si="334"/>
        <v>n/a</v>
      </c>
      <c r="BD266" s="136" t="str">
        <f t="shared" si="335"/>
        <v>n/a</v>
      </c>
      <c r="BE266" s="136" t="str">
        <f t="shared" si="336"/>
        <v>n/a</v>
      </c>
      <c r="BF266" s="136" t="str">
        <f t="shared" si="337"/>
        <v>n/a</v>
      </c>
      <c r="BG266" s="136" t="str">
        <f t="shared" si="338"/>
        <v>n/a</v>
      </c>
      <c r="BH266" s="136" t="str">
        <f t="shared" si="339"/>
        <v>n/a</v>
      </c>
      <c r="BI266" s="136">
        <f t="shared" si="340"/>
        <v>1032</v>
      </c>
      <c r="BJ266" s="136">
        <f t="shared" si="341"/>
        <v>1032</v>
      </c>
      <c r="BK266" s="136">
        <f t="shared" si="342"/>
        <v>1203</v>
      </c>
      <c r="BL266" s="138">
        <f t="shared" si="343"/>
        <v>1203</v>
      </c>
      <c r="BU266" s="135" t="s">
        <v>296</v>
      </c>
      <c r="BV266" s="135" t="str">
        <f t="shared" si="415"/>
        <v>n/a</v>
      </c>
      <c r="BW266" s="135" t="s">
        <v>296</v>
      </c>
      <c r="BX266" s="135" t="str">
        <f t="shared" si="344"/>
        <v>n/a</v>
      </c>
      <c r="BY266" s="135" t="s">
        <v>296</v>
      </c>
      <c r="BZ266" s="135" t="str">
        <f t="shared" si="345"/>
        <v>n/a</v>
      </c>
      <c r="CA266" s="135" t="s">
        <v>296</v>
      </c>
      <c r="CB266" s="135" t="str">
        <f t="shared" si="346"/>
        <v>n/a</v>
      </c>
      <c r="CC266" s="135" t="s">
        <v>296</v>
      </c>
      <c r="CD266" s="135" t="str">
        <f t="shared" si="347"/>
        <v>n/a</v>
      </c>
      <c r="CE266" s="135" t="s">
        <v>296</v>
      </c>
      <c r="CF266" s="135" t="str">
        <f t="shared" si="348"/>
        <v>n/a</v>
      </c>
      <c r="CG266" s="135">
        <f>ROUND(cabinets_db!JQ266/Prices!$B$27,0)</f>
        <v>1067</v>
      </c>
      <c r="CH266" s="136">
        <f t="shared" si="349"/>
        <v>1067</v>
      </c>
      <c r="CI266" s="135">
        <f>ROUND(cabinets_db!JS266/Prices!$B$27,0)</f>
        <v>1238</v>
      </c>
      <c r="CJ266" s="136">
        <f t="shared" si="350"/>
        <v>1238</v>
      </c>
      <c r="CK266" s="137"/>
      <c r="CL266" s="137"/>
      <c r="CM266" s="137"/>
      <c r="CN266" s="137"/>
      <c r="CO266" s="137"/>
      <c r="CP266" s="135" t="s">
        <v>296</v>
      </c>
      <c r="CQ266" s="135" t="s">
        <v>296</v>
      </c>
      <c r="CR266" s="135" t="s">
        <v>296</v>
      </c>
      <c r="CS266" s="135" t="s">
        <v>296</v>
      </c>
      <c r="CT266" s="135" t="s">
        <v>296</v>
      </c>
      <c r="CU266" s="135" t="s">
        <v>296</v>
      </c>
      <c r="CV266" s="135" t="s">
        <v>296</v>
      </c>
      <c r="CW266" s="135" t="s">
        <v>296</v>
      </c>
      <c r="CX266" s="135" t="s">
        <v>296</v>
      </c>
      <c r="CY266" s="135" t="s">
        <v>296</v>
      </c>
      <c r="CZ266" s="135" t="s">
        <v>296</v>
      </c>
      <c r="DA266" s="135" t="s">
        <v>296</v>
      </c>
      <c r="DB266" s="136">
        <f>ROUND(cabinets_db!MI266/Prices!$B$27,0)</f>
        <v>1032</v>
      </c>
      <c r="DC266" s="136">
        <f t="shared" si="356"/>
        <v>1032</v>
      </c>
      <c r="DD266" s="136">
        <f>ROUND(cabinets_db!MK266/Prices!$B$27,0)</f>
        <v>1203</v>
      </c>
      <c r="DE266" s="138">
        <f t="shared" si="357"/>
        <v>1203</v>
      </c>
      <c r="DK266" s="136" t="str">
        <f t="shared" si="358"/>
        <v>n/a</v>
      </c>
      <c r="DL266" s="136" t="str">
        <f t="shared" si="359"/>
        <v>n/a</v>
      </c>
      <c r="DM266" s="136" t="str">
        <f t="shared" si="360"/>
        <v>n/a</v>
      </c>
      <c r="DN266" s="136" t="str">
        <f t="shared" si="361"/>
        <v>n/a</v>
      </c>
      <c r="DO266" s="136" t="str">
        <f t="shared" si="362"/>
        <v>n/a</v>
      </c>
      <c r="DP266" s="136" t="str">
        <f t="shared" si="363"/>
        <v>n/a</v>
      </c>
      <c r="DQ266" s="136" t="str">
        <f t="shared" si="364"/>
        <v>n/a</v>
      </c>
      <c r="DR266" s="136" t="str">
        <f t="shared" si="365"/>
        <v>n/a</v>
      </c>
      <c r="DS266" s="136" t="str">
        <f t="shared" si="366"/>
        <v>n/a</v>
      </c>
      <c r="DT266" s="136" t="str">
        <f t="shared" si="367"/>
        <v>n/a</v>
      </c>
      <c r="DU266" s="136" t="str">
        <f t="shared" si="368"/>
        <v>n/a</v>
      </c>
      <c r="DV266" s="136" t="str">
        <f t="shared" si="369"/>
        <v>n/a</v>
      </c>
      <c r="DW266" s="136">
        <f t="shared" si="370"/>
        <v>1032</v>
      </c>
      <c r="DX266" s="136">
        <f t="shared" si="371"/>
        <v>1032</v>
      </c>
      <c r="DY266" s="136">
        <f t="shared" si="372"/>
        <v>1203</v>
      </c>
      <c r="DZ266" s="138">
        <f t="shared" si="373"/>
        <v>1203</v>
      </c>
      <c r="EP266" s="73"/>
      <c r="EQ266" s="128"/>
      <c r="ER266" s="129">
        <v>23</v>
      </c>
      <c r="ES266" s="95">
        <v>36</v>
      </c>
      <c r="ET266" s="73">
        <f t="shared" si="374"/>
        <v>3</v>
      </c>
      <c r="EU266" s="130">
        <f t="shared" si="417"/>
        <v>10.25</v>
      </c>
      <c r="EV266" s="55"/>
      <c r="EW266" s="75">
        <v>4</v>
      </c>
      <c r="EX266" s="76">
        <f t="shared" si="418"/>
        <v>143.5</v>
      </c>
      <c r="EY266" s="75">
        <v>23</v>
      </c>
      <c r="EZ266" s="77">
        <f>(EY266*1.2)*(Prices!$B$5/32)</f>
        <v>34.5</v>
      </c>
      <c r="FA266" s="82">
        <f>(EY266*1.3)*(Prices!$B$4/32)</f>
        <v>74.75</v>
      </c>
      <c r="FB266" s="82">
        <f>(EV266*Prices!$B$2)+(EW266*Prices!$B$3)</f>
        <v>16.2</v>
      </c>
      <c r="FC266" s="79">
        <f>EU266*Prices!$B$9</f>
        <v>61.5</v>
      </c>
      <c r="FD266" s="80">
        <f t="shared" si="375"/>
        <v>330.45</v>
      </c>
      <c r="FE266" s="80">
        <f>EU266*Prices!$B$10</f>
        <v>92.25</v>
      </c>
      <c r="FF266" s="80">
        <f t="shared" si="376"/>
        <v>361.2</v>
      </c>
      <c r="FG266" s="80">
        <f>EU266*Prices!$B$11</f>
        <v>102.5</v>
      </c>
      <c r="FH266" s="80">
        <f t="shared" si="377"/>
        <v>371.45</v>
      </c>
      <c r="FI266" s="80">
        <f>EU266*Prices!$B$12</f>
        <v>123</v>
      </c>
      <c r="FJ266" s="80">
        <f t="shared" si="378"/>
        <v>391.95</v>
      </c>
      <c r="FK266" s="80">
        <f>EU266*Prices!$B$13</f>
        <v>133.25</v>
      </c>
      <c r="FL266" s="80">
        <f t="shared" si="379"/>
        <v>402.2</v>
      </c>
      <c r="FM266" s="80">
        <f>EU266*Prices!$B$14</f>
        <v>158.875</v>
      </c>
      <c r="FN266" s="80">
        <f t="shared" si="380"/>
        <v>427.82499999999999</v>
      </c>
      <c r="FO266" s="80">
        <f>EU266*Prices!$B$15</f>
        <v>179.375</v>
      </c>
      <c r="FP266" s="80">
        <f t="shared" si="381"/>
        <v>448.32499999999999</v>
      </c>
      <c r="FQ266" s="80">
        <f>EU266*Prices!$B$16</f>
        <v>251.125</v>
      </c>
      <c r="FR266" s="80">
        <f t="shared" si="382"/>
        <v>520.07500000000005</v>
      </c>
      <c r="FS266" s="80">
        <f>EU266*Prices!$B$17</f>
        <v>0</v>
      </c>
      <c r="FT266" s="80"/>
      <c r="FU266" s="80"/>
      <c r="FV266" s="80"/>
      <c r="FW266" s="80"/>
      <c r="FX266" s="80"/>
      <c r="FY266" s="80"/>
      <c r="FZ266" s="80"/>
      <c r="GA266" s="80"/>
      <c r="GB266" s="80"/>
      <c r="GC266" s="80"/>
      <c r="GD266" s="80"/>
      <c r="GE266" s="80"/>
      <c r="GF266" s="80"/>
      <c r="GG266" s="80"/>
      <c r="GH266" s="80"/>
      <c r="GI266"/>
      <c r="GJ266"/>
      <c r="GK266"/>
      <c r="GL266"/>
      <c r="GM266"/>
      <c r="GN266"/>
      <c r="GO266"/>
      <c r="GP266" s="73"/>
      <c r="GQ266" s="128"/>
      <c r="GR266" s="129">
        <v>23</v>
      </c>
      <c r="GS266" s="95">
        <v>36</v>
      </c>
      <c r="GT266" s="73">
        <f t="shared" si="383"/>
        <v>3</v>
      </c>
      <c r="GU266" s="130">
        <f t="shared" si="419"/>
        <v>10.25</v>
      </c>
      <c r="GW266" s="75">
        <v>4</v>
      </c>
      <c r="GX266" s="76">
        <f t="shared" si="420"/>
        <v>143.5</v>
      </c>
      <c r="GY266" s="75">
        <v>23</v>
      </c>
      <c r="GZ266" s="77">
        <f>(GY266*1.2)*(Prices!$B$5/32)</f>
        <v>34.5</v>
      </c>
      <c r="HA266" s="82">
        <f>(GY266*1.3)*(Prices!$C$4/32)</f>
        <v>59.800000000000004</v>
      </c>
      <c r="HB266" s="82">
        <f>(GV266*Prices!$B$2)+(GW266*Prices!$B$3)</f>
        <v>16.2</v>
      </c>
      <c r="HC266" s="79">
        <f>GU266*Prices!$B$9</f>
        <v>61.5</v>
      </c>
      <c r="HD266" s="80">
        <f t="shared" si="384"/>
        <v>315.5</v>
      </c>
      <c r="HE266" s="80">
        <f>GU266*Prices!$B$10</f>
        <v>92.25</v>
      </c>
      <c r="HF266" s="80">
        <f t="shared" si="385"/>
        <v>346.25</v>
      </c>
      <c r="HG266" s="80">
        <f>GU266*Prices!$B$11</f>
        <v>102.5</v>
      </c>
      <c r="HH266" s="80">
        <f t="shared" si="386"/>
        <v>356.5</v>
      </c>
      <c r="HI266" s="80">
        <f>GU266*Prices!$B$12</f>
        <v>123</v>
      </c>
      <c r="HJ266" s="80">
        <f t="shared" si="387"/>
        <v>377</v>
      </c>
      <c r="HK266" s="80">
        <f>GU266*Prices!$B$13</f>
        <v>133.25</v>
      </c>
      <c r="HL266" s="80">
        <f t="shared" si="388"/>
        <v>387.25</v>
      </c>
      <c r="HM266" s="80">
        <f>GU266*Prices!$B$14</f>
        <v>158.875</v>
      </c>
      <c r="HN266" s="80">
        <f t="shared" si="389"/>
        <v>412.875</v>
      </c>
      <c r="HO266" s="80">
        <f>GU266*Prices!$B$15</f>
        <v>179.375</v>
      </c>
      <c r="HP266" s="80">
        <f t="shared" si="390"/>
        <v>433.375</v>
      </c>
      <c r="HQ266" s="80">
        <f>GU266*Prices!$B$16</f>
        <v>251.125</v>
      </c>
      <c r="HR266" s="80">
        <f t="shared" si="391"/>
        <v>505.125</v>
      </c>
      <c r="HS266" s="80">
        <f>GU266*Prices!$B$17</f>
        <v>0</v>
      </c>
      <c r="HT266" s="80"/>
      <c r="HU266" s="80"/>
      <c r="HV266" s="80"/>
      <c r="HW266" s="80"/>
      <c r="HX266" s="80"/>
      <c r="HY266" s="80"/>
      <c r="HZ266" s="80"/>
      <c r="IA266" s="80"/>
      <c r="IB266" s="80"/>
      <c r="IC266" s="80"/>
      <c r="ID266" s="80"/>
      <c r="IE266" s="80"/>
      <c r="IF266" s="80"/>
      <c r="IG266" s="80"/>
      <c r="IH266" s="80"/>
      <c r="II266"/>
      <c r="IJ266"/>
      <c r="IK266"/>
      <c r="IL266"/>
      <c r="IM266"/>
      <c r="IN266"/>
      <c r="IO266"/>
      <c r="IP266"/>
      <c r="IQ266" s="73"/>
      <c r="IR266" s="128"/>
      <c r="IS266" s="129">
        <v>23</v>
      </c>
      <c r="IT266" s="95">
        <v>36</v>
      </c>
      <c r="IU266" s="73">
        <f t="shared" si="392"/>
        <v>3</v>
      </c>
      <c r="IV266" s="130">
        <f t="shared" si="421"/>
        <v>10.25</v>
      </c>
      <c r="IX266" s="75">
        <v>4</v>
      </c>
      <c r="IY266" s="76">
        <f t="shared" si="422"/>
        <v>143.5</v>
      </c>
      <c r="IZ266" s="75">
        <v>23</v>
      </c>
      <c r="JA266" s="77">
        <f>(IZ266*1.2)*(Prices!$B$5/32)</f>
        <v>34.5</v>
      </c>
      <c r="JB266" s="82">
        <f>(IZ266*1.3)*(Prices!$B$4/32)</f>
        <v>74.75</v>
      </c>
      <c r="JC266" s="82">
        <f>(IW266*Prices!$B$2)+(IX266*Prices!$B$3)</f>
        <v>16.2</v>
      </c>
      <c r="JD266" s="79">
        <f>IV266*Prices!$B$9</f>
        <v>61.5</v>
      </c>
      <c r="JE266" s="80">
        <f t="shared" si="393"/>
        <v>330.45</v>
      </c>
      <c r="JF266" s="80">
        <f>IV266*Prices!$B$10</f>
        <v>92.25</v>
      </c>
      <c r="JG266" s="80">
        <f t="shared" si="394"/>
        <v>361.2</v>
      </c>
      <c r="JH266" s="80">
        <f>IV266*Prices!$B$11</f>
        <v>102.5</v>
      </c>
      <c r="JI266" s="80">
        <f t="shared" si="395"/>
        <v>371.45</v>
      </c>
      <c r="JJ266" s="80">
        <f>IV266*Prices!$B$12</f>
        <v>123</v>
      </c>
      <c r="JK266" s="80">
        <f t="shared" si="396"/>
        <v>391.95</v>
      </c>
      <c r="JL266" s="80">
        <f>IV266*Prices!$B$13</f>
        <v>133.25</v>
      </c>
      <c r="JM266" s="80">
        <f t="shared" si="397"/>
        <v>402.2</v>
      </c>
      <c r="JN266" s="80">
        <f>IV266*Prices!$B$14</f>
        <v>158.875</v>
      </c>
      <c r="JO266" s="80">
        <f t="shared" si="398"/>
        <v>427.82499999999999</v>
      </c>
      <c r="JP266" s="80">
        <f>IV266*Prices!$B$15</f>
        <v>179.375</v>
      </c>
      <c r="JQ266" s="80">
        <f t="shared" si="399"/>
        <v>448.32499999999999</v>
      </c>
      <c r="JR266" s="80">
        <f>IV266*Prices!$B$16</f>
        <v>251.125</v>
      </c>
      <c r="JS266" s="80">
        <f t="shared" si="400"/>
        <v>520.07500000000005</v>
      </c>
      <c r="JT266" s="80">
        <f>IV266*Prices!$B$17</f>
        <v>0</v>
      </c>
      <c r="JU266" s="80"/>
      <c r="JV266" s="80"/>
      <c r="JW266" s="80"/>
      <c r="JX266" s="80"/>
      <c r="JY266" s="80"/>
      <c r="JZ266" s="80"/>
      <c r="KA266" s="80"/>
      <c r="KB266" s="80"/>
      <c r="KC266" s="80"/>
      <c r="KD266" s="80"/>
      <c r="KE266" s="80"/>
      <c r="KF266" s="80"/>
      <c r="KG266" s="80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 s="197">
        <v>0</v>
      </c>
      <c r="LB266" s="200">
        <v>0</v>
      </c>
      <c r="LC266" s="82">
        <f>(44+(cabinets_db!IR266*2-2))*0.58</f>
        <v>24.36</v>
      </c>
      <c r="LD266" s="82">
        <f>(44+(cabinets_db!IR266*2-2))*0.77</f>
        <v>32.340000000000003</v>
      </c>
      <c r="LE266" s="82">
        <f>3*(cabinets_db!IR266*22/144)</f>
        <v>0</v>
      </c>
      <c r="LF266" s="82">
        <f t="shared" si="401"/>
        <v>24.36</v>
      </c>
      <c r="LG266" s="80">
        <f t="shared" si="402"/>
        <v>32.340000000000003</v>
      </c>
      <c r="LH266" s="234">
        <f t="shared" si="403"/>
        <v>0</v>
      </c>
      <c r="LI266" s="73"/>
      <c r="LJ266" s="128"/>
      <c r="LK266" s="129">
        <v>23</v>
      </c>
      <c r="LL266" s="95">
        <v>36</v>
      </c>
      <c r="LM266" s="73">
        <f t="shared" si="404"/>
        <v>3</v>
      </c>
      <c r="LN266" s="130">
        <f t="shared" si="423"/>
        <v>10.25</v>
      </c>
      <c r="LP266" s="75">
        <v>4</v>
      </c>
      <c r="LQ266" s="76">
        <f t="shared" si="424"/>
        <v>143.5</v>
      </c>
      <c r="LR266" s="75">
        <v>23</v>
      </c>
      <c r="LS266" s="77">
        <f>(LR266*1.2)*(Prices!$B$5/32)</f>
        <v>34.5</v>
      </c>
      <c r="LT266" s="82">
        <f>(LR266*1.3)*(Prices!$C$4/32)</f>
        <v>59.800000000000004</v>
      </c>
      <c r="LU266" s="82">
        <f>(LO266*Prices!$B$2)+(LP266*Prices!$B$3)</f>
        <v>16.2</v>
      </c>
      <c r="LV266" s="79">
        <f>LN266*Prices!$B$9</f>
        <v>61.5</v>
      </c>
      <c r="LW266" s="80">
        <f t="shared" si="405"/>
        <v>315.5</v>
      </c>
      <c r="LX266" s="80">
        <f>LN266*Prices!$B$10</f>
        <v>92.25</v>
      </c>
      <c r="LY266" s="80">
        <f t="shared" si="406"/>
        <v>346.25</v>
      </c>
      <c r="LZ266" s="80">
        <f>LN266*Prices!$B$11</f>
        <v>102.5</v>
      </c>
      <c r="MA266" s="80">
        <f t="shared" si="407"/>
        <v>356.5</v>
      </c>
      <c r="MB266" s="80">
        <f>LN266*Prices!$B$12</f>
        <v>123</v>
      </c>
      <c r="MC266" s="80">
        <f t="shared" si="408"/>
        <v>377</v>
      </c>
      <c r="MD266" s="80">
        <f>LN266*Prices!$B$13</f>
        <v>133.25</v>
      </c>
      <c r="ME266" s="80">
        <f t="shared" si="409"/>
        <v>387.25</v>
      </c>
      <c r="MF266" s="80">
        <f>LN266*Prices!$B$14</f>
        <v>158.875</v>
      </c>
      <c r="MG266" s="80">
        <f t="shared" si="410"/>
        <v>412.875</v>
      </c>
      <c r="MH266" s="80">
        <f>LN266*Prices!$B$15</f>
        <v>179.375</v>
      </c>
      <c r="MI266" s="80">
        <f t="shared" si="411"/>
        <v>433.375</v>
      </c>
      <c r="MJ266" s="80">
        <f>LN266*Prices!$B$16</f>
        <v>251.125</v>
      </c>
      <c r="MK266" s="80">
        <f t="shared" si="412"/>
        <v>505.125</v>
      </c>
      <c r="ML266" s="80">
        <f>LN266*Prices!$B$17</f>
        <v>0</v>
      </c>
      <c r="MM266" s="80"/>
      <c r="MN266" s="80"/>
      <c r="MO266" s="80"/>
      <c r="MP266" s="80"/>
      <c r="MQ266" s="80"/>
      <c r="MR266" s="80"/>
      <c r="MS266" s="80"/>
      <c r="MT266" s="80"/>
      <c r="MU266" s="80"/>
      <c r="MV266" s="80"/>
      <c r="MW266" s="80"/>
      <c r="MX266" s="80"/>
      <c r="MY266" s="80"/>
      <c r="MZ266" s="80"/>
      <c r="NA266" s="80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</row>
    <row r="267" spans="1:449" ht="18" customHeight="1" thickBot="1" x14ac:dyDescent="0.3">
      <c r="A267" s="345"/>
      <c r="B267" s="346"/>
      <c r="C267" s="347"/>
      <c r="D267" s="279"/>
      <c r="E267" s="366"/>
      <c r="F267" s="349"/>
      <c r="G267" s="320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6"/>
      <c r="U267" s="135"/>
      <c r="V267" s="136"/>
      <c r="W267" s="137"/>
      <c r="X267" s="137"/>
      <c r="Y267" s="137"/>
      <c r="Z267" s="137"/>
      <c r="AA267" s="137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6"/>
      <c r="AO267" s="136"/>
      <c r="AP267" s="136"/>
      <c r="AQ267" s="138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8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6"/>
      <c r="CI267" s="135"/>
      <c r="CJ267" s="136"/>
      <c r="CK267" s="137"/>
      <c r="CL267" s="137"/>
      <c r="CM267" s="137"/>
      <c r="CN267" s="137"/>
      <c r="CO267" s="137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6"/>
      <c r="DC267" s="136"/>
      <c r="DD267" s="136"/>
      <c r="DE267" s="138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W267" s="136"/>
      <c r="DX267" s="136"/>
      <c r="DY267" s="136"/>
      <c r="DZ267" s="138"/>
      <c r="EP267" s="73"/>
      <c r="EQ267" s="128"/>
      <c r="ER267" s="129"/>
      <c r="ES267" s="95"/>
      <c r="ET267" s="73"/>
      <c r="EU267" s="130"/>
      <c r="EV267" s="55"/>
      <c r="EZ267" s="77"/>
      <c r="FC267" s="79"/>
      <c r="FD267" s="80"/>
      <c r="FE267" s="80"/>
      <c r="FF267" s="80"/>
      <c r="FG267" s="80"/>
      <c r="FH267" s="80"/>
      <c r="FI267" s="80"/>
      <c r="FJ267" s="80"/>
      <c r="FK267" s="80"/>
      <c r="FL267" s="80"/>
      <c r="FM267" s="80"/>
      <c r="FN267" s="80"/>
      <c r="FO267" s="80"/>
      <c r="FP267" s="80"/>
      <c r="FQ267" s="80"/>
      <c r="FR267" s="80"/>
      <c r="FS267" s="80"/>
      <c r="FT267" s="80"/>
      <c r="FU267" s="80"/>
      <c r="FV267" s="80"/>
      <c r="FW267" s="80"/>
      <c r="FX267" s="80"/>
      <c r="FY267" s="80"/>
      <c r="FZ267" s="80"/>
      <c r="GA267" s="80"/>
      <c r="GB267" s="80"/>
      <c r="GC267" s="80"/>
      <c r="GD267" s="80"/>
      <c r="GE267" s="80"/>
      <c r="GF267" s="80"/>
      <c r="GG267" s="80"/>
      <c r="GH267" s="80"/>
      <c r="GI267"/>
      <c r="GJ267"/>
      <c r="GK267"/>
      <c r="GL267"/>
      <c r="GM267"/>
      <c r="GN267"/>
      <c r="GO267"/>
      <c r="GP267" s="73"/>
      <c r="GQ267" s="128"/>
      <c r="GR267" s="129"/>
      <c r="GS267" s="95"/>
      <c r="GT267" s="73"/>
      <c r="GU267" s="130"/>
      <c r="GW267" s="75"/>
      <c r="GX267" s="76"/>
      <c r="GZ267" s="77"/>
      <c r="HA267" s="82"/>
      <c r="HB267" s="82"/>
      <c r="HC267" s="79"/>
      <c r="HD267" s="80"/>
      <c r="HE267" s="80"/>
      <c r="HF267" s="80"/>
      <c r="HG267" s="80"/>
      <c r="HH267" s="80"/>
      <c r="HI267" s="80"/>
      <c r="HJ267" s="80"/>
      <c r="HK267" s="80"/>
      <c r="HL267" s="80"/>
      <c r="HM267" s="80"/>
      <c r="HN267" s="80"/>
      <c r="HO267" s="80"/>
      <c r="HP267" s="80"/>
      <c r="HQ267" s="80"/>
      <c r="HR267" s="80"/>
      <c r="HS267" s="80"/>
      <c r="HT267" s="80"/>
      <c r="HU267" s="80"/>
      <c r="HV267" s="80"/>
      <c r="HW267" s="80"/>
      <c r="HX267" s="80"/>
      <c r="HY267" s="80"/>
      <c r="HZ267" s="80"/>
      <c r="IA267" s="80"/>
      <c r="IB267" s="80"/>
      <c r="IC267" s="80"/>
      <c r="ID267" s="80"/>
      <c r="IE267" s="80"/>
      <c r="IF267" s="80"/>
      <c r="IG267" s="80"/>
      <c r="IH267" s="80"/>
      <c r="II267"/>
      <c r="IJ267"/>
      <c r="IK267"/>
      <c r="IL267"/>
      <c r="IM267"/>
      <c r="IN267"/>
      <c r="IO267"/>
      <c r="IP267"/>
      <c r="IQ267" s="73"/>
      <c r="IR267" s="128"/>
      <c r="IS267" s="129"/>
      <c r="IT267" s="95"/>
      <c r="IU267" s="73"/>
      <c r="IV267" s="130"/>
      <c r="IX267" s="75"/>
      <c r="IY267" s="76"/>
      <c r="IZ267" s="75"/>
      <c r="JA267" s="77"/>
      <c r="JB267" s="82"/>
      <c r="JC267" s="82"/>
      <c r="JD267" s="79"/>
      <c r="JE267" s="80"/>
      <c r="JF267" s="80"/>
      <c r="JG267" s="80"/>
      <c r="JH267" s="80"/>
      <c r="JI267" s="80"/>
      <c r="JJ267" s="80"/>
      <c r="JK267" s="80"/>
      <c r="JL267" s="80"/>
      <c r="JM267" s="80"/>
      <c r="JN267" s="80"/>
      <c r="JO267" s="80"/>
      <c r="JP267" s="80"/>
      <c r="JQ267" s="80"/>
      <c r="JR267" s="80"/>
      <c r="JS267" s="80"/>
      <c r="JT267" s="80"/>
      <c r="JU267" s="80"/>
      <c r="JV267" s="80"/>
      <c r="JW267" s="80"/>
      <c r="JX267" s="80"/>
      <c r="JY267" s="80"/>
      <c r="JZ267" s="80"/>
      <c r="KA267" s="80"/>
      <c r="KB267" s="80"/>
      <c r="KC267" s="80"/>
      <c r="KD267" s="80"/>
      <c r="KE267" s="80"/>
      <c r="KF267" s="80"/>
      <c r="KG267" s="80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F267" s="82"/>
      <c r="LG267" s="80"/>
      <c r="LH267" s="234"/>
      <c r="LI267" s="73"/>
      <c r="LJ267" s="128"/>
      <c r="LK267" s="129"/>
      <c r="LL267" s="95"/>
      <c r="LM267" s="73"/>
      <c r="LN267" s="130"/>
      <c r="LP267" s="75"/>
      <c r="LQ267" s="76"/>
      <c r="LR267" s="75"/>
      <c r="LS267" s="77"/>
      <c r="LT267" s="82"/>
      <c r="LU267" s="82"/>
      <c r="LV267" s="79"/>
      <c r="LW267" s="80"/>
      <c r="LX267" s="80"/>
      <c r="LY267" s="80"/>
      <c r="LZ267" s="80"/>
      <c r="MA267" s="80"/>
      <c r="MB267" s="80"/>
      <c r="MC267" s="80"/>
      <c r="MD267" s="80"/>
      <c r="ME267" s="80"/>
      <c r="MF267" s="80"/>
      <c r="MG267" s="80"/>
      <c r="MH267" s="80"/>
      <c r="MI267" s="80"/>
      <c r="MJ267" s="80"/>
      <c r="MK267" s="80"/>
      <c r="ML267" s="80"/>
      <c r="MM267" s="80"/>
      <c r="MN267" s="80"/>
      <c r="MO267" s="80"/>
      <c r="MP267" s="80"/>
      <c r="MQ267" s="80"/>
      <c r="MR267" s="80"/>
      <c r="MS267" s="80"/>
      <c r="MT267" s="80"/>
      <c r="MU267" s="80"/>
      <c r="MV267" s="80"/>
      <c r="MW267" s="80"/>
      <c r="MX267" s="80"/>
      <c r="MY267" s="80"/>
      <c r="MZ267" s="80"/>
      <c r="NA267" s="80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</row>
    <row r="268" spans="1:449" ht="18" customHeight="1" x14ac:dyDescent="0.25">
      <c r="A268" s="332" t="s">
        <v>379</v>
      </c>
      <c r="B268" s="119" t="s">
        <v>268</v>
      </c>
      <c r="C268" s="120" t="str">
        <f t="shared" si="413"/>
        <v>Wall &amp; Tall Cab: Microwave Oven  (30"W x 13"H)</v>
      </c>
      <c r="D268" s="121" t="s">
        <v>380</v>
      </c>
      <c r="E268" s="122" t="s">
        <v>381</v>
      </c>
      <c r="F268" s="333" t="s">
        <v>379</v>
      </c>
      <c r="G268" s="320">
        <f>ROUND(cabinets_db!FD268/Prices!$B$27,0)</f>
        <v>179</v>
      </c>
      <c r="H268" s="136">
        <f t="shared" si="414"/>
        <v>179</v>
      </c>
      <c r="I268" s="135">
        <f>ROUND(cabinets_db!FF268/Prices!$B$27,0)</f>
        <v>198</v>
      </c>
      <c r="J268" s="136">
        <f t="shared" si="313"/>
        <v>198</v>
      </c>
      <c r="K268" s="135">
        <f>ROUND(cabinets_db!FH268/Prices!$B$27,0)</f>
        <v>205</v>
      </c>
      <c r="L268" s="136">
        <f t="shared" si="314"/>
        <v>205</v>
      </c>
      <c r="M268" s="135">
        <f>ROUND(cabinets_db!FJ268/Prices!$B$27,0)</f>
        <v>218</v>
      </c>
      <c r="N268" s="136">
        <f t="shared" si="315"/>
        <v>218</v>
      </c>
      <c r="O268" s="135">
        <f>ROUND(cabinets_db!FL268/Prices!$B$27,0)</f>
        <v>224</v>
      </c>
      <c r="P268" s="136">
        <f t="shared" si="316"/>
        <v>224</v>
      </c>
      <c r="Q268" s="135">
        <f>ROUND(cabinets_db!FN268/Prices!$B$27,0)</f>
        <v>240</v>
      </c>
      <c r="R268" s="136">
        <f t="shared" si="317"/>
        <v>240</v>
      </c>
      <c r="S268" s="135">
        <f>ROUND(cabinets_db!FP268/Prices!$B$27,0)</f>
        <v>253</v>
      </c>
      <c r="T268" s="136">
        <f t="shared" si="318"/>
        <v>253</v>
      </c>
      <c r="U268" s="135">
        <f>ROUND(cabinets_db!FR268/Prices!$B$27,0)</f>
        <v>298</v>
      </c>
      <c r="V268" s="136">
        <f t="shared" si="319"/>
        <v>298</v>
      </c>
      <c r="W268" s="137"/>
      <c r="X268" s="137"/>
      <c r="Y268" s="137"/>
      <c r="Z268" s="137"/>
      <c r="AA268" s="137"/>
      <c r="AB268" s="136">
        <f>ROUND(cabinets_db!HD268/Prices!$B$27,0)</f>
        <v>165</v>
      </c>
      <c r="AC268" s="136">
        <f t="shared" si="320"/>
        <v>165</v>
      </c>
      <c r="AD268" s="136">
        <f>ROUND(cabinets_db!HF268/Prices!$B$27,0)</f>
        <v>184</v>
      </c>
      <c r="AE268" s="136">
        <f t="shared" si="321"/>
        <v>184</v>
      </c>
      <c r="AF268" s="136">
        <f>ROUND(cabinets_db!HH268/Prices!$B$27,0)</f>
        <v>191</v>
      </c>
      <c r="AG268" s="136">
        <f t="shared" si="322"/>
        <v>191</v>
      </c>
      <c r="AH268" s="136">
        <f>ROUND(cabinets_db!HJ268/Prices!$B$27,0)</f>
        <v>204</v>
      </c>
      <c r="AI268" s="136">
        <f t="shared" si="323"/>
        <v>204</v>
      </c>
      <c r="AJ268" s="136">
        <f>ROUND(cabinets_db!HL268/Prices!$B$27,0)</f>
        <v>210</v>
      </c>
      <c r="AK268" s="136">
        <f t="shared" si="324"/>
        <v>210</v>
      </c>
      <c r="AL268" s="136">
        <f>ROUND(cabinets_db!HN268/Prices!$B$27,0)</f>
        <v>226</v>
      </c>
      <c r="AM268" s="136">
        <f t="shared" si="325"/>
        <v>226</v>
      </c>
      <c r="AN268" s="136">
        <f>ROUND(cabinets_db!HP268/Prices!$B$27,0)</f>
        <v>239</v>
      </c>
      <c r="AO268" s="136">
        <f t="shared" si="326"/>
        <v>239</v>
      </c>
      <c r="AP268" s="136">
        <f>ROUND(cabinets_db!HR268/Prices!$B$27,0)</f>
        <v>284</v>
      </c>
      <c r="AQ268" s="138">
        <f t="shared" si="327"/>
        <v>284</v>
      </c>
      <c r="AW268" s="136">
        <f t="shared" si="328"/>
        <v>165</v>
      </c>
      <c r="AX268" s="136">
        <f t="shared" si="329"/>
        <v>165</v>
      </c>
      <c r="AY268" s="136">
        <f t="shared" si="330"/>
        <v>184</v>
      </c>
      <c r="AZ268" s="136">
        <f t="shared" si="331"/>
        <v>184</v>
      </c>
      <c r="BA268" s="136">
        <f t="shared" si="332"/>
        <v>191</v>
      </c>
      <c r="BB268" s="136">
        <f t="shared" si="333"/>
        <v>191</v>
      </c>
      <c r="BC268" s="136">
        <f t="shared" si="334"/>
        <v>204</v>
      </c>
      <c r="BD268" s="136">
        <f t="shared" si="335"/>
        <v>204</v>
      </c>
      <c r="BE268" s="136">
        <f t="shared" si="336"/>
        <v>210</v>
      </c>
      <c r="BF268" s="136">
        <f t="shared" si="337"/>
        <v>210</v>
      </c>
      <c r="BG268" s="136">
        <f t="shared" si="338"/>
        <v>226</v>
      </c>
      <c r="BH268" s="136">
        <f t="shared" si="339"/>
        <v>226</v>
      </c>
      <c r="BI268" s="136">
        <f t="shared" si="340"/>
        <v>239</v>
      </c>
      <c r="BJ268" s="136">
        <f t="shared" si="341"/>
        <v>239</v>
      </c>
      <c r="BK268" s="136">
        <f t="shared" si="342"/>
        <v>284</v>
      </c>
      <c r="BL268" s="138">
        <f t="shared" si="343"/>
        <v>284</v>
      </c>
      <c r="BU268" s="135">
        <f>ROUND(cabinets_db!JE268/Prices!$B$27,0)</f>
        <v>179</v>
      </c>
      <c r="BV268" s="136">
        <f t="shared" si="415"/>
        <v>179</v>
      </c>
      <c r="BW268" s="135">
        <f>ROUND(cabinets_db!JG268/Prices!$B$27,0)</f>
        <v>198</v>
      </c>
      <c r="BX268" s="136">
        <f t="shared" si="344"/>
        <v>198</v>
      </c>
      <c r="BY268" s="135">
        <f>ROUND(cabinets_db!JI268/Prices!$B$27,0)</f>
        <v>205</v>
      </c>
      <c r="BZ268" s="136">
        <f t="shared" si="345"/>
        <v>205</v>
      </c>
      <c r="CA268" s="135">
        <f>ROUND(cabinets_db!JK268/Prices!$B$27,0)</f>
        <v>218</v>
      </c>
      <c r="CB268" s="136">
        <f t="shared" si="346"/>
        <v>218</v>
      </c>
      <c r="CC268" s="135">
        <f>ROUND(cabinets_db!JM268/Prices!$B$27,0)</f>
        <v>224</v>
      </c>
      <c r="CD268" s="136">
        <f t="shared" si="347"/>
        <v>224</v>
      </c>
      <c r="CE268" s="135">
        <f>ROUND(cabinets_db!JO268/Prices!$B$27,0)</f>
        <v>240</v>
      </c>
      <c r="CF268" s="136">
        <f t="shared" si="348"/>
        <v>240</v>
      </c>
      <c r="CG268" s="135">
        <f>ROUND(cabinets_db!JQ268/Prices!$B$27,0)</f>
        <v>253</v>
      </c>
      <c r="CH268" s="136">
        <f t="shared" si="349"/>
        <v>253</v>
      </c>
      <c r="CI268" s="135">
        <f>ROUND(cabinets_db!JS268/Prices!$B$27,0)</f>
        <v>298</v>
      </c>
      <c r="CJ268" s="136">
        <f t="shared" si="350"/>
        <v>298</v>
      </c>
      <c r="CK268" s="137"/>
      <c r="CL268" s="137"/>
      <c r="CM268" s="137"/>
      <c r="CN268" s="137"/>
      <c r="CO268" s="137"/>
      <c r="CP268" s="136">
        <f>ROUND(cabinets_db!LW268/Prices!$B$27,0)</f>
        <v>165</v>
      </c>
      <c r="CQ268" s="136">
        <f t="shared" si="416"/>
        <v>165</v>
      </c>
      <c r="CR268" s="136">
        <f>ROUND(cabinets_db!LY268/Prices!$B$27,0)</f>
        <v>184</v>
      </c>
      <c r="CS268" s="136">
        <f t="shared" si="351"/>
        <v>184</v>
      </c>
      <c r="CT268" s="136">
        <f>ROUND(cabinets_db!MA268/Prices!$B$27,0)</f>
        <v>191</v>
      </c>
      <c r="CU268" s="136">
        <f t="shared" si="352"/>
        <v>191</v>
      </c>
      <c r="CV268" s="136">
        <f>ROUND(cabinets_db!MC268/Prices!$B$27,0)</f>
        <v>204</v>
      </c>
      <c r="CW268" s="136">
        <f t="shared" si="353"/>
        <v>204</v>
      </c>
      <c r="CX268" s="136">
        <f>ROUND(cabinets_db!ME268/Prices!$B$27,0)</f>
        <v>210</v>
      </c>
      <c r="CY268" s="136">
        <f t="shared" si="354"/>
        <v>210</v>
      </c>
      <c r="CZ268" s="136">
        <f>ROUND(cabinets_db!MG268/Prices!$B$27,0)</f>
        <v>226</v>
      </c>
      <c r="DA268" s="136">
        <f t="shared" si="355"/>
        <v>226</v>
      </c>
      <c r="DB268" s="136">
        <f>ROUND(cabinets_db!MI268/Prices!$B$27,0)</f>
        <v>239</v>
      </c>
      <c r="DC268" s="136">
        <f t="shared" si="356"/>
        <v>239</v>
      </c>
      <c r="DD268" s="136">
        <f>ROUND(cabinets_db!MK268/Prices!$B$27,0)</f>
        <v>284</v>
      </c>
      <c r="DE268" s="138">
        <f t="shared" si="357"/>
        <v>284</v>
      </c>
      <c r="DK268" s="136">
        <f t="shared" si="358"/>
        <v>165</v>
      </c>
      <c r="DL268" s="136">
        <f t="shared" si="359"/>
        <v>165</v>
      </c>
      <c r="DM268" s="136">
        <f t="shared" si="360"/>
        <v>184</v>
      </c>
      <c r="DN268" s="136">
        <f t="shared" si="361"/>
        <v>184</v>
      </c>
      <c r="DO268" s="136">
        <f t="shared" si="362"/>
        <v>191</v>
      </c>
      <c r="DP268" s="136">
        <f t="shared" si="363"/>
        <v>191</v>
      </c>
      <c r="DQ268" s="136">
        <f t="shared" si="364"/>
        <v>204</v>
      </c>
      <c r="DR268" s="136">
        <f t="shared" si="365"/>
        <v>204</v>
      </c>
      <c r="DS268" s="136">
        <f t="shared" si="366"/>
        <v>210</v>
      </c>
      <c r="DT268" s="136">
        <f t="shared" si="367"/>
        <v>210</v>
      </c>
      <c r="DU268" s="136">
        <f t="shared" si="368"/>
        <v>226</v>
      </c>
      <c r="DV268" s="136">
        <f t="shared" si="369"/>
        <v>226</v>
      </c>
      <c r="DW268" s="136">
        <f t="shared" si="370"/>
        <v>239</v>
      </c>
      <c r="DX268" s="136">
        <f t="shared" si="371"/>
        <v>239</v>
      </c>
      <c r="DY268" s="136">
        <f t="shared" si="372"/>
        <v>284</v>
      </c>
      <c r="DZ268" s="138">
        <f t="shared" si="373"/>
        <v>284</v>
      </c>
      <c r="EP268" s="73"/>
      <c r="EQ268" s="128"/>
      <c r="ER268" s="129">
        <v>9</v>
      </c>
      <c r="ES268" s="73">
        <v>30</v>
      </c>
      <c r="ET268" s="73">
        <f t="shared" si="374"/>
        <v>2.5</v>
      </c>
      <c r="EU268" s="130">
        <f>ES268*13/144</f>
        <v>2.7083333333333335</v>
      </c>
      <c r="EV268" s="55"/>
      <c r="EW268" s="75">
        <v>4</v>
      </c>
      <c r="EY268" s="75">
        <v>9</v>
      </c>
      <c r="EZ268" s="77">
        <f>(EY268*1.2)*(Prices!$B$5/32)</f>
        <v>13.499999999999998</v>
      </c>
      <c r="FA268" s="82">
        <f>(EY268*1.3)*(Prices!$B$4/32)</f>
        <v>29.250000000000004</v>
      </c>
      <c r="FB268" s="82">
        <f>(EV268*Prices!$B$2)+(EW268*Prices!$B$3)</f>
        <v>16.2</v>
      </c>
      <c r="FC268" s="79">
        <f>EU268*Prices!$B$9</f>
        <v>16.25</v>
      </c>
      <c r="FD268" s="80">
        <f t="shared" si="375"/>
        <v>75.2</v>
      </c>
      <c r="FE268" s="80">
        <f>EU268*Prices!$B$10</f>
        <v>24.375</v>
      </c>
      <c r="FF268" s="80">
        <f t="shared" si="376"/>
        <v>83.325000000000003</v>
      </c>
      <c r="FG268" s="80">
        <f>EU268*Prices!$B$11</f>
        <v>27.083333333333336</v>
      </c>
      <c r="FH268" s="80">
        <f t="shared" si="377"/>
        <v>86.033333333333331</v>
      </c>
      <c r="FI268" s="80">
        <f>EU268*Prices!$B$12</f>
        <v>32.5</v>
      </c>
      <c r="FJ268" s="80">
        <f t="shared" si="378"/>
        <v>91.45</v>
      </c>
      <c r="FK268" s="80">
        <f>EU268*Prices!$B$13</f>
        <v>35.208333333333336</v>
      </c>
      <c r="FL268" s="80">
        <f t="shared" si="379"/>
        <v>94.158333333333331</v>
      </c>
      <c r="FM268" s="80">
        <f>EU268*Prices!$B$14</f>
        <v>41.979166666666671</v>
      </c>
      <c r="FN268" s="80">
        <f t="shared" si="380"/>
        <v>100.92916666666667</v>
      </c>
      <c r="FO268" s="80">
        <f>EU268*Prices!$B$15</f>
        <v>47.395833333333336</v>
      </c>
      <c r="FP268" s="80">
        <f t="shared" si="381"/>
        <v>106.34583333333333</v>
      </c>
      <c r="FQ268" s="80">
        <f>EU268*Prices!$B$16</f>
        <v>66.354166666666671</v>
      </c>
      <c r="FR268" s="80">
        <f t="shared" si="382"/>
        <v>125.30416666666667</v>
      </c>
      <c r="FS268" s="80">
        <f>EU268*Prices!$B$17</f>
        <v>0</v>
      </c>
      <c r="FT268" s="80"/>
      <c r="FU268" s="80"/>
      <c r="FV268" s="80"/>
      <c r="FW268" s="80"/>
      <c r="FX268" s="80"/>
      <c r="FY268" s="80"/>
      <c r="FZ268" s="80"/>
      <c r="GA268" s="80"/>
      <c r="GB268" s="80"/>
      <c r="GC268" s="80"/>
      <c r="GD268" s="80"/>
      <c r="GE268" s="80"/>
      <c r="GF268" s="80"/>
      <c r="GG268" s="80"/>
      <c r="GH268" s="80"/>
      <c r="GI268"/>
      <c r="GJ268"/>
      <c r="GK268"/>
      <c r="GL268"/>
      <c r="GM268"/>
      <c r="GN268"/>
      <c r="GO268"/>
      <c r="GP268" s="73"/>
      <c r="GQ268" s="128"/>
      <c r="GR268" s="129">
        <v>9</v>
      </c>
      <c r="GS268" s="73">
        <v>30</v>
      </c>
      <c r="GT268" s="73">
        <f t="shared" si="383"/>
        <v>2.5</v>
      </c>
      <c r="GU268" s="130">
        <f>GS268*13/144</f>
        <v>2.7083333333333335</v>
      </c>
      <c r="GW268" s="75">
        <v>4</v>
      </c>
      <c r="GX268" s="76"/>
      <c r="GY268" s="75">
        <v>9</v>
      </c>
      <c r="GZ268" s="77">
        <f>(GY268*1.2)*(Prices!$B$5/32)</f>
        <v>13.499999999999998</v>
      </c>
      <c r="HA268" s="82">
        <f>(GY268*1.3)*(Prices!$C$4/32)</f>
        <v>23.400000000000002</v>
      </c>
      <c r="HB268" s="82">
        <f>(GV268*Prices!$B$2)+(GW268*Prices!$B$3)</f>
        <v>16.2</v>
      </c>
      <c r="HC268" s="79">
        <f>GU268*Prices!$B$9</f>
        <v>16.25</v>
      </c>
      <c r="HD268" s="80">
        <f t="shared" si="384"/>
        <v>69.350000000000009</v>
      </c>
      <c r="HE268" s="80">
        <f>GU268*Prices!$B$10</f>
        <v>24.375</v>
      </c>
      <c r="HF268" s="80">
        <f t="shared" si="385"/>
        <v>77.475000000000009</v>
      </c>
      <c r="HG268" s="80">
        <f>GU268*Prices!$B$11</f>
        <v>27.083333333333336</v>
      </c>
      <c r="HH268" s="80">
        <f t="shared" si="386"/>
        <v>80.183333333333337</v>
      </c>
      <c r="HI268" s="80">
        <f>GU268*Prices!$B$12</f>
        <v>32.5</v>
      </c>
      <c r="HJ268" s="80">
        <f t="shared" si="387"/>
        <v>85.600000000000009</v>
      </c>
      <c r="HK268" s="80">
        <f>GU268*Prices!$B$13</f>
        <v>35.208333333333336</v>
      </c>
      <c r="HL268" s="80">
        <f t="shared" si="388"/>
        <v>88.308333333333337</v>
      </c>
      <c r="HM268" s="80">
        <f>GU268*Prices!$B$14</f>
        <v>41.979166666666671</v>
      </c>
      <c r="HN268" s="80">
        <f t="shared" si="389"/>
        <v>95.07916666666668</v>
      </c>
      <c r="HO268" s="80">
        <f>GU268*Prices!$B$15</f>
        <v>47.395833333333336</v>
      </c>
      <c r="HP268" s="80">
        <f t="shared" si="390"/>
        <v>100.49583333333334</v>
      </c>
      <c r="HQ268" s="80">
        <f>GU268*Prices!$B$16</f>
        <v>66.354166666666671</v>
      </c>
      <c r="HR268" s="80">
        <f t="shared" si="391"/>
        <v>119.45416666666668</v>
      </c>
      <c r="HS268" s="80">
        <f>GU268*Prices!$B$17</f>
        <v>0</v>
      </c>
      <c r="HT268" s="80"/>
      <c r="HU268" s="80"/>
      <c r="HV268" s="80"/>
      <c r="HW268" s="80"/>
      <c r="HX268" s="80"/>
      <c r="HY268" s="80"/>
      <c r="HZ268" s="80"/>
      <c r="IA268" s="80"/>
      <c r="IB268" s="80"/>
      <c r="IC268" s="80"/>
      <c r="ID268" s="80"/>
      <c r="IE268" s="80"/>
      <c r="IF268" s="80"/>
      <c r="IG268" s="80"/>
      <c r="IH268" s="80"/>
      <c r="II268"/>
      <c r="IJ268"/>
      <c r="IK268"/>
      <c r="IL268"/>
      <c r="IM268"/>
      <c r="IN268"/>
      <c r="IO268"/>
      <c r="IP268"/>
      <c r="IQ268" s="73"/>
      <c r="IR268" s="128"/>
      <c r="IS268" s="129">
        <v>9</v>
      </c>
      <c r="IT268" s="73">
        <v>30</v>
      </c>
      <c r="IU268" s="73">
        <f t="shared" si="392"/>
        <v>2.5</v>
      </c>
      <c r="IV268" s="130">
        <f>IT268*13/144</f>
        <v>2.7083333333333335</v>
      </c>
      <c r="IX268" s="75">
        <v>4</v>
      </c>
      <c r="IY268" s="76"/>
      <c r="IZ268" s="75">
        <v>9</v>
      </c>
      <c r="JA268" s="77">
        <f>(IZ268*1.2)*(Prices!$B$5/32)</f>
        <v>13.499999999999998</v>
      </c>
      <c r="JB268" s="82">
        <f>(IZ268*1.3)*(Prices!$B$4/32)</f>
        <v>29.250000000000004</v>
      </c>
      <c r="JC268" s="82">
        <f>(IW268*Prices!$B$2)+(IX268*Prices!$B$3)</f>
        <v>16.2</v>
      </c>
      <c r="JD268" s="79">
        <f>IV268*Prices!$B$9</f>
        <v>16.25</v>
      </c>
      <c r="JE268" s="80">
        <f t="shared" si="393"/>
        <v>75.2</v>
      </c>
      <c r="JF268" s="80">
        <f>IV268*Prices!$B$10</f>
        <v>24.375</v>
      </c>
      <c r="JG268" s="80">
        <f t="shared" si="394"/>
        <v>83.325000000000003</v>
      </c>
      <c r="JH268" s="80">
        <f>IV268*Prices!$B$11</f>
        <v>27.083333333333336</v>
      </c>
      <c r="JI268" s="80">
        <f t="shared" si="395"/>
        <v>86.033333333333331</v>
      </c>
      <c r="JJ268" s="80">
        <f>IV268*Prices!$B$12</f>
        <v>32.5</v>
      </c>
      <c r="JK268" s="80">
        <f t="shared" si="396"/>
        <v>91.45</v>
      </c>
      <c r="JL268" s="80">
        <f>IV268*Prices!$B$13</f>
        <v>35.208333333333336</v>
      </c>
      <c r="JM268" s="80">
        <f t="shared" si="397"/>
        <v>94.158333333333331</v>
      </c>
      <c r="JN268" s="80">
        <f>IV268*Prices!$B$14</f>
        <v>41.979166666666671</v>
      </c>
      <c r="JO268" s="80">
        <f t="shared" si="398"/>
        <v>100.92916666666667</v>
      </c>
      <c r="JP268" s="80">
        <f>IV268*Prices!$B$15</f>
        <v>47.395833333333336</v>
      </c>
      <c r="JQ268" s="80">
        <f t="shared" si="399"/>
        <v>106.34583333333333</v>
      </c>
      <c r="JR268" s="80">
        <f>IV268*Prices!$B$16</f>
        <v>66.354166666666671</v>
      </c>
      <c r="JS268" s="80">
        <f t="shared" si="400"/>
        <v>125.30416666666667</v>
      </c>
      <c r="JT268" s="80">
        <f>IV268*Prices!$B$17</f>
        <v>0</v>
      </c>
      <c r="JU268" s="80"/>
      <c r="JV268" s="80"/>
      <c r="JW268" s="80"/>
      <c r="JX268" s="80"/>
      <c r="JY268" s="80"/>
      <c r="JZ268" s="80"/>
      <c r="KA268" s="80"/>
      <c r="KB268" s="80"/>
      <c r="KC268" s="80"/>
      <c r="KD268" s="80"/>
      <c r="KE268" s="80"/>
      <c r="KF268" s="80"/>
      <c r="KG268" s="80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 s="197">
        <v>0</v>
      </c>
      <c r="LB268" s="200">
        <v>0</v>
      </c>
      <c r="LC268" s="82">
        <f>(44+(cabinets_db!IR268*2-2))*0.58</f>
        <v>24.36</v>
      </c>
      <c r="LD268" s="82">
        <f>(44+(cabinets_db!IR268*2-2))*0.77</f>
        <v>32.340000000000003</v>
      </c>
      <c r="LE268" s="82">
        <f>3*(cabinets_db!IR268*22/144)</f>
        <v>0</v>
      </c>
      <c r="LF268" s="82">
        <f t="shared" si="401"/>
        <v>24.36</v>
      </c>
      <c r="LG268" s="80">
        <f t="shared" si="402"/>
        <v>32.340000000000003</v>
      </c>
      <c r="LH268" s="234">
        <f t="shared" si="403"/>
        <v>0</v>
      </c>
      <c r="LI268" s="73"/>
      <c r="LJ268" s="128"/>
      <c r="LK268" s="129">
        <v>9</v>
      </c>
      <c r="LL268" s="73">
        <v>30</v>
      </c>
      <c r="LM268" s="73">
        <f t="shared" si="404"/>
        <v>2.5</v>
      </c>
      <c r="LN268" s="130">
        <f>LL268*13/144</f>
        <v>2.7083333333333335</v>
      </c>
      <c r="LP268" s="75">
        <v>4</v>
      </c>
      <c r="LQ268" s="76"/>
      <c r="LR268" s="75">
        <v>9</v>
      </c>
      <c r="LS268" s="77">
        <f>(LR268*1.2)*(Prices!$B$5/32)</f>
        <v>13.499999999999998</v>
      </c>
      <c r="LT268" s="82">
        <f>(LR268*1.3)*(Prices!$C$4/32)</f>
        <v>23.400000000000002</v>
      </c>
      <c r="LU268" s="82">
        <f>(LO268*Prices!$B$2)+(LP268*Prices!$B$3)</f>
        <v>16.2</v>
      </c>
      <c r="LV268" s="79">
        <f>LN268*Prices!$B$9</f>
        <v>16.25</v>
      </c>
      <c r="LW268" s="80">
        <f t="shared" si="405"/>
        <v>69.350000000000009</v>
      </c>
      <c r="LX268" s="80">
        <f>LN268*Prices!$B$10</f>
        <v>24.375</v>
      </c>
      <c r="LY268" s="80">
        <f t="shared" si="406"/>
        <v>77.475000000000009</v>
      </c>
      <c r="LZ268" s="80">
        <f>LN268*Prices!$B$11</f>
        <v>27.083333333333336</v>
      </c>
      <c r="MA268" s="80">
        <f t="shared" si="407"/>
        <v>80.183333333333337</v>
      </c>
      <c r="MB268" s="80">
        <f>LN268*Prices!$B$12</f>
        <v>32.5</v>
      </c>
      <c r="MC268" s="80">
        <f t="shared" si="408"/>
        <v>85.600000000000009</v>
      </c>
      <c r="MD268" s="80">
        <f>LN268*Prices!$B$13</f>
        <v>35.208333333333336</v>
      </c>
      <c r="ME268" s="80">
        <f t="shared" si="409"/>
        <v>88.308333333333337</v>
      </c>
      <c r="MF268" s="80">
        <f>LN268*Prices!$B$14</f>
        <v>41.979166666666671</v>
      </c>
      <c r="MG268" s="80">
        <f t="shared" si="410"/>
        <v>95.07916666666668</v>
      </c>
      <c r="MH268" s="80">
        <f>LN268*Prices!$B$15</f>
        <v>47.395833333333336</v>
      </c>
      <c r="MI268" s="80">
        <f t="shared" si="411"/>
        <v>100.49583333333334</v>
      </c>
      <c r="MJ268" s="80">
        <f>LN268*Prices!$B$16</f>
        <v>66.354166666666671</v>
      </c>
      <c r="MK268" s="80">
        <f t="shared" si="412"/>
        <v>119.45416666666668</v>
      </c>
      <c r="ML268" s="80">
        <f>LN268*Prices!$B$17</f>
        <v>0</v>
      </c>
      <c r="MM268" s="80"/>
      <c r="MN268" s="80"/>
      <c r="MO268" s="80"/>
      <c r="MP268" s="80"/>
      <c r="MQ268" s="80"/>
      <c r="MR268" s="80"/>
      <c r="MS268" s="80"/>
      <c r="MT268" s="80"/>
      <c r="MU268" s="80"/>
      <c r="MV268" s="80"/>
      <c r="MW268" s="80"/>
      <c r="MX268" s="80"/>
      <c r="MY268" s="80"/>
      <c r="MZ268" s="80"/>
      <c r="NA268" s="80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</row>
    <row r="269" spans="1:449" ht="18" customHeight="1" x14ac:dyDescent="0.25">
      <c r="A269" s="141" t="s">
        <v>382</v>
      </c>
      <c r="B269" s="132" t="s">
        <v>268</v>
      </c>
      <c r="C269" s="133" t="str">
        <f t="shared" si="413"/>
        <v>Wall &amp; Tall Cab: Microwave Oven  (30"W x 19"H)</v>
      </c>
      <c r="D269" s="70" t="s">
        <v>380</v>
      </c>
      <c r="E269" s="134" t="s">
        <v>383</v>
      </c>
      <c r="F269" s="329" t="s">
        <v>382</v>
      </c>
      <c r="G269" s="320">
        <f>ROUND(cabinets_db!FD269/Prices!$B$27,0)</f>
        <v>225</v>
      </c>
      <c r="H269" s="136">
        <f t="shared" si="414"/>
        <v>225</v>
      </c>
      <c r="I269" s="135">
        <f>ROUND(cabinets_db!FF269/Prices!$B$27,0)</f>
        <v>253</v>
      </c>
      <c r="J269" s="136">
        <f t="shared" si="313"/>
        <v>253</v>
      </c>
      <c r="K269" s="135">
        <f>ROUND(cabinets_db!FH269/Prices!$B$27,0)</f>
        <v>263</v>
      </c>
      <c r="L269" s="136">
        <f t="shared" si="314"/>
        <v>263</v>
      </c>
      <c r="M269" s="135">
        <f>ROUND(cabinets_db!FJ269/Prices!$B$27,0)</f>
        <v>282</v>
      </c>
      <c r="N269" s="136">
        <f t="shared" si="315"/>
        <v>282</v>
      </c>
      <c r="O269" s="135">
        <f>ROUND(cabinets_db!FL269/Prices!$B$27,0)</f>
        <v>291</v>
      </c>
      <c r="P269" s="136">
        <f t="shared" si="316"/>
        <v>291</v>
      </c>
      <c r="Q269" s="135">
        <f>ROUND(cabinets_db!FN269/Prices!$B$27,0)</f>
        <v>315</v>
      </c>
      <c r="R269" s="136">
        <f t="shared" si="317"/>
        <v>315</v>
      </c>
      <c r="S269" s="135">
        <f>ROUND(cabinets_db!FP269/Prices!$B$27,0)</f>
        <v>334</v>
      </c>
      <c r="T269" s="136">
        <f t="shared" si="318"/>
        <v>334</v>
      </c>
      <c r="U269" s="135">
        <f>ROUND(cabinets_db!FR269/Prices!$B$27,0)</f>
        <v>400</v>
      </c>
      <c r="V269" s="136">
        <f t="shared" si="319"/>
        <v>400</v>
      </c>
      <c r="W269" s="137"/>
      <c r="X269" s="137"/>
      <c r="Y269" s="137"/>
      <c r="Z269" s="137"/>
      <c r="AA269" s="137"/>
      <c r="AB269" s="136">
        <f>ROUND(cabinets_db!HD269/Prices!$B$27,0)</f>
        <v>207</v>
      </c>
      <c r="AC269" s="136">
        <f t="shared" si="320"/>
        <v>207</v>
      </c>
      <c r="AD269" s="136">
        <f>ROUND(cabinets_db!HF269/Prices!$B$27,0)</f>
        <v>236</v>
      </c>
      <c r="AE269" s="136">
        <f t="shared" si="321"/>
        <v>236</v>
      </c>
      <c r="AF269" s="136">
        <f>ROUND(cabinets_db!HH269/Prices!$B$27,0)</f>
        <v>245</v>
      </c>
      <c r="AG269" s="136">
        <f t="shared" si="322"/>
        <v>245</v>
      </c>
      <c r="AH269" s="136">
        <f>ROUND(cabinets_db!HJ269/Prices!$B$27,0)</f>
        <v>264</v>
      </c>
      <c r="AI269" s="136">
        <f t="shared" si="323"/>
        <v>264</v>
      </c>
      <c r="AJ269" s="136">
        <f>ROUND(cabinets_db!HL269/Prices!$B$27,0)</f>
        <v>273</v>
      </c>
      <c r="AK269" s="136">
        <f t="shared" si="324"/>
        <v>273</v>
      </c>
      <c r="AL269" s="136">
        <f>ROUND(cabinets_db!HN269/Prices!$B$27,0)</f>
        <v>297</v>
      </c>
      <c r="AM269" s="136">
        <f t="shared" si="325"/>
        <v>297</v>
      </c>
      <c r="AN269" s="136">
        <f>ROUND(cabinets_db!HP269/Prices!$B$27,0)</f>
        <v>316</v>
      </c>
      <c r="AO269" s="136">
        <f t="shared" si="326"/>
        <v>316</v>
      </c>
      <c r="AP269" s="136">
        <f>ROUND(cabinets_db!HR269/Prices!$B$27,0)</f>
        <v>382</v>
      </c>
      <c r="AQ269" s="138">
        <f t="shared" si="327"/>
        <v>382</v>
      </c>
      <c r="AW269" s="136">
        <f t="shared" si="328"/>
        <v>207</v>
      </c>
      <c r="AX269" s="136">
        <f t="shared" si="329"/>
        <v>207</v>
      </c>
      <c r="AY269" s="136">
        <f t="shared" si="330"/>
        <v>236</v>
      </c>
      <c r="AZ269" s="136">
        <f t="shared" si="331"/>
        <v>236</v>
      </c>
      <c r="BA269" s="136">
        <f t="shared" si="332"/>
        <v>245</v>
      </c>
      <c r="BB269" s="136">
        <f t="shared" si="333"/>
        <v>245</v>
      </c>
      <c r="BC269" s="136">
        <f t="shared" si="334"/>
        <v>264</v>
      </c>
      <c r="BD269" s="136">
        <f t="shared" si="335"/>
        <v>264</v>
      </c>
      <c r="BE269" s="136">
        <f t="shared" si="336"/>
        <v>273</v>
      </c>
      <c r="BF269" s="136">
        <f t="shared" si="337"/>
        <v>273</v>
      </c>
      <c r="BG269" s="136">
        <f t="shared" si="338"/>
        <v>297</v>
      </c>
      <c r="BH269" s="136">
        <f t="shared" si="339"/>
        <v>297</v>
      </c>
      <c r="BI269" s="136">
        <f t="shared" si="340"/>
        <v>316</v>
      </c>
      <c r="BJ269" s="136">
        <f t="shared" si="341"/>
        <v>316</v>
      </c>
      <c r="BK269" s="136">
        <f t="shared" si="342"/>
        <v>382</v>
      </c>
      <c r="BL269" s="138">
        <f t="shared" si="343"/>
        <v>382</v>
      </c>
      <c r="BU269" s="135">
        <f>ROUND(cabinets_db!JE269/Prices!$B$27,0)</f>
        <v>225</v>
      </c>
      <c r="BV269" s="136">
        <f t="shared" si="415"/>
        <v>225</v>
      </c>
      <c r="BW269" s="135">
        <f>ROUND(cabinets_db!JG269/Prices!$B$27,0)</f>
        <v>253</v>
      </c>
      <c r="BX269" s="136">
        <f t="shared" si="344"/>
        <v>253</v>
      </c>
      <c r="BY269" s="135">
        <f>ROUND(cabinets_db!JI269/Prices!$B$27,0)</f>
        <v>263</v>
      </c>
      <c r="BZ269" s="136">
        <f t="shared" si="345"/>
        <v>263</v>
      </c>
      <c r="CA269" s="135">
        <f>ROUND(cabinets_db!JK269/Prices!$B$27,0)</f>
        <v>282</v>
      </c>
      <c r="CB269" s="136">
        <f t="shared" si="346"/>
        <v>282</v>
      </c>
      <c r="CC269" s="135">
        <f>ROUND(cabinets_db!JM269/Prices!$B$27,0)</f>
        <v>291</v>
      </c>
      <c r="CD269" s="136">
        <f t="shared" si="347"/>
        <v>291</v>
      </c>
      <c r="CE269" s="135">
        <f>ROUND(cabinets_db!JO269/Prices!$B$27,0)</f>
        <v>315</v>
      </c>
      <c r="CF269" s="136">
        <f t="shared" si="348"/>
        <v>315</v>
      </c>
      <c r="CG269" s="135">
        <f>ROUND(cabinets_db!JQ269/Prices!$B$27,0)</f>
        <v>334</v>
      </c>
      <c r="CH269" s="136">
        <f t="shared" si="349"/>
        <v>334</v>
      </c>
      <c r="CI269" s="135">
        <f>ROUND(cabinets_db!JS269/Prices!$B$27,0)</f>
        <v>400</v>
      </c>
      <c r="CJ269" s="136">
        <f t="shared" si="350"/>
        <v>400</v>
      </c>
      <c r="CK269" s="137"/>
      <c r="CL269" s="137"/>
      <c r="CM269" s="137"/>
      <c r="CN269" s="137"/>
      <c r="CO269" s="137"/>
      <c r="CP269" s="136">
        <f>ROUND(cabinets_db!LW269/Prices!$B$27,0)</f>
        <v>207</v>
      </c>
      <c r="CQ269" s="136">
        <f t="shared" si="416"/>
        <v>207</v>
      </c>
      <c r="CR269" s="136">
        <f>ROUND(cabinets_db!LY269/Prices!$B$27,0)</f>
        <v>236</v>
      </c>
      <c r="CS269" s="136">
        <f t="shared" si="351"/>
        <v>236</v>
      </c>
      <c r="CT269" s="136">
        <f>ROUND(cabinets_db!MA269/Prices!$B$27,0)</f>
        <v>245</v>
      </c>
      <c r="CU269" s="136">
        <f t="shared" si="352"/>
        <v>245</v>
      </c>
      <c r="CV269" s="136">
        <f>ROUND(cabinets_db!MC269/Prices!$B$27,0)</f>
        <v>264</v>
      </c>
      <c r="CW269" s="136">
        <f t="shared" si="353"/>
        <v>264</v>
      </c>
      <c r="CX269" s="136">
        <f>ROUND(cabinets_db!ME269/Prices!$B$27,0)</f>
        <v>273</v>
      </c>
      <c r="CY269" s="136">
        <f t="shared" si="354"/>
        <v>273</v>
      </c>
      <c r="CZ269" s="136">
        <f>ROUND(cabinets_db!MG269/Prices!$B$27,0)</f>
        <v>297</v>
      </c>
      <c r="DA269" s="136">
        <f t="shared" si="355"/>
        <v>297</v>
      </c>
      <c r="DB269" s="136">
        <f>ROUND(cabinets_db!MI269/Prices!$B$27,0)</f>
        <v>316</v>
      </c>
      <c r="DC269" s="136">
        <f t="shared" si="356"/>
        <v>316</v>
      </c>
      <c r="DD269" s="136">
        <f>ROUND(cabinets_db!MK269/Prices!$B$27,0)</f>
        <v>382</v>
      </c>
      <c r="DE269" s="138">
        <f t="shared" si="357"/>
        <v>382</v>
      </c>
      <c r="DK269" s="136">
        <f t="shared" si="358"/>
        <v>207</v>
      </c>
      <c r="DL269" s="136">
        <f t="shared" si="359"/>
        <v>207</v>
      </c>
      <c r="DM269" s="136">
        <f t="shared" si="360"/>
        <v>236</v>
      </c>
      <c r="DN269" s="136">
        <f t="shared" si="361"/>
        <v>236</v>
      </c>
      <c r="DO269" s="136">
        <f t="shared" si="362"/>
        <v>245</v>
      </c>
      <c r="DP269" s="136">
        <f t="shared" si="363"/>
        <v>245</v>
      </c>
      <c r="DQ269" s="136">
        <f t="shared" si="364"/>
        <v>264</v>
      </c>
      <c r="DR269" s="136">
        <f t="shared" si="365"/>
        <v>264</v>
      </c>
      <c r="DS269" s="136">
        <f t="shared" si="366"/>
        <v>273</v>
      </c>
      <c r="DT269" s="136">
        <f t="shared" si="367"/>
        <v>273</v>
      </c>
      <c r="DU269" s="136">
        <f t="shared" si="368"/>
        <v>297</v>
      </c>
      <c r="DV269" s="136">
        <f t="shared" si="369"/>
        <v>297</v>
      </c>
      <c r="DW269" s="136">
        <f t="shared" si="370"/>
        <v>316</v>
      </c>
      <c r="DX269" s="136">
        <f t="shared" si="371"/>
        <v>316</v>
      </c>
      <c r="DY269" s="136">
        <f t="shared" si="372"/>
        <v>382</v>
      </c>
      <c r="DZ269" s="138">
        <f t="shared" si="373"/>
        <v>382</v>
      </c>
      <c r="EP269" s="73"/>
      <c r="EQ269" s="128"/>
      <c r="ER269" s="129">
        <v>11.5</v>
      </c>
      <c r="ES269" s="73">
        <v>30</v>
      </c>
      <c r="ET269" s="73">
        <f t="shared" si="374"/>
        <v>2.5</v>
      </c>
      <c r="EU269" s="130">
        <f>ES269*19/144</f>
        <v>3.9583333333333335</v>
      </c>
      <c r="EV269" s="55"/>
      <c r="EW269" s="75">
        <v>4</v>
      </c>
      <c r="EY269" s="75">
        <v>11.5</v>
      </c>
      <c r="EZ269" s="77">
        <f>(EY269*1.2)*(Prices!$B$5/32)</f>
        <v>17.25</v>
      </c>
      <c r="FA269" s="82">
        <f>(EY269*1.3)*(Prices!$B$4/32)</f>
        <v>37.375</v>
      </c>
      <c r="FB269" s="82">
        <f>(EV269*Prices!$B$2)+(EW269*Prices!$B$3)</f>
        <v>16.2</v>
      </c>
      <c r="FC269" s="79">
        <f>EU269*Prices!$B$9</f>
        <v>23.75</v>
      </c>
      <c r="FD269" s="80">
        <f t="shared" si="375"/>
        <v>94.575000000000003</v>
      </c>
      <c r="FE269" s="80">
        <f>EU269*Prices!$B$10</f>
        <v>35.625</v>
      </c>
      <c r="FF269" s="80">
        <f t="shared" si="376"/>
        <v>106.45</v>
      </c>
      <c r="FG269" s="80">
        <f>EU269*Prices!$B$11</f>
        <v>39.583333333333336</v>
      </c>
      <c r="FH269" s="80">
        <f t="shared" si="377"/>
        <v>110.40833333333333</v>
      </c>
      <c r="FI269" s="80">
        <f>EU269*Prices!$B$12</f>
        <v>47.5</v>
      </c>
      <c r="FJ269" s="80">
        <f t="shared" si="378"/>
        <v>118.325</v>
      </c>
      <c r="FK269" s="80">
        <f>EU269*Prices!$B$13</f>
        <v>51.458333333333336</v>
      </c>
      <c r="FL269" s="80">
        <f t="shared" si="379"/>
        <v>122.28333333333333</v>
      </c>
      <c r="FM269" s="80">
        <f>EU269*Prices!$B$14</f>
        <v>61.354166666666671</v>
      </c>
      <c r="FN269" s="80">
        <f t="shared" si="380"/>
        <v>132.17916666666667</v>
      </c>
      <c r="FO269" s="80">
        <f>EU269*Prices!$B$15</f>
        <v>69.270833333333343</v>
      </c>
      <c r="FP269" s="80">
        <f t="shared" si="381"/>
        <v>140.09583333333336</v>
      </c>
      <c r="FQ269" s="80">
        <f>EU269*Prices!$B$16</f>
        <v>96.979166666666671</v>
      </c>
      <c r="FR269" s="80">
        <f t="shared" si="382"/>
        <v>167.80416666666667</v>
      </c>
      <c r="FS269" s="80">
        <f>EU269*Prices!$B$17</f>
        <v>0</v>
      </c>
      <c r="FT269" s="80"/>
      <c r="FU269" s="80"/>
      <c r="FV269" s="80"/>
      <c r="FW269" s="80"/>
      <c r="FX269" s="80"/>
      <c r="FY269" s="80"/>
      <c r="FZ269" s="80"/>
      <c r="GA269" s="80"/>
      <c r="GB269" s="80"/>
      <c r="GC269" s="80"/>
      <c r="GD269" s="80"/>
      <c r="GE269" s="80"/>
      <c r="GF269" s="80"/>
      <c r="GG269" s="80"/>
      <c r="GH269" s="80"/>
      <c r="GI269"/>
      <c r="GJ269"/>
      <c r="GK269"/>
      <c r="GL269"/>
      <c r="GM269"/>
      <c r="GN269"/>
      <c r="GO269"/>
      <c r="GP269" s="73"/>
      <c r="GQ269" s="128"/>
      <c r="GR269" s="129">
        <v>11.5</v>
      </c>
      <c r="GS269" s="73">
        <v>30</v>
      </c>
      <c r="GT269" s="73">
        <f t="shared" si="383"/>
        <v>2.5</v>
      </c>
      <c r="GU269" s="130">
        <f>GS269*19/144</f>
        <v>3.9583333333333335</v>
      </c>
      <c r="GW269" s="75">
        <v>4</v>
      </c>
      <c r="GX269" s="76"/>
      <c r="GY269" s="75">
        <v>11.5</v>
      </c>
      <c r="GZ269" s="77">
        <f>(GY269*1.2)*(Prices!$B$5/32)</f>
        <v>17.25</v>
      </c>
      <c r="HA269" s="82">
        <f>(GY269*1.3)*(Prices!$C$4/32)</f>
        <v>29.900000000000002</v>
      </c>
      <c r="HB269" s="82">
        <f>(GV269*Prices!$B$2)+(GW269*Prices!$B$3)</f>
        <v>16.2</v>
      </c>
      <c r="HC269" s="79">
        <f>GU269*Prices!$B$9</f>
        <v>23.75</v>
      </c>
      <c r="HD269" s="80">
        <f t="shared" si="384"/>
        <v>87.100000000000009</v>
      </c>
      <c r="HE269" s="80">
        <f>GU269*Prices!$B$10</f>
        <v>35.625</v>
      </c>
      <c r="HF269" s="80">
        <f t="shared" si="385"/>
        <v>98.975000000000009</v>
      </c>
      <c r="HG269" s="80">
        <f>GU269*Prices!$B$11</f>
        <v>39.583333333333336</v>
      </c>
      <c r="HH269" s="80">
        <f t="shared" si="386"/>
        <v>102.93333333333334</v>
      </c>
      <c r="HI269" s="80">
        <f>GU269*Prices!$B$12</f>
        <v>47.5</v>
      </c>
      <c r="HJ269" s="80">
        <f t="shared" si="387"/>
        <v>110.85000000000001</v>
      </c>
      <c r="HK269" s="80">
        <f>GU269*Prices!$B$13</f>
        <v>51.458333333333336</v>
      </c>
      <c r="HL269" s="80">
        <f t="shared" si="388"/>
        <v>114.80833333333334</v>
      </c>
      <c r="HM269" s="80">
        <f>GU269*Prices!$B$14</f>
        <v>61.354166666666671</v>
      </c>
      <c r="HN269" s="80">
        <f t="shared" si="389"/>
        <v>124.70416666666668</v>
      </c>
      <c r="HO269" s="80">
        <f>GU269*Prices!$B$15</f>
        <v>69.270833333333343</v>
      </c>
      <c r="HP269" s="80">
        <f t="shared" si="390"/>
        <v>132.62083333333334</v>
      </c>
      <c r="HQ269" s="80">
        <f>GU269*Prices!$B$16</f>
        <v>96.979166666666671</v>
      </c>
      <c r="HR269" s="80">
        <f t="shared" si="391"/>
        <v>160.32916666666668</v>
      </c>
      <c r="HS269" s="80">
        <f>GU269*Prices!$B$17</f>
        <v>0</v>
      </c>
      <c r="HT269" s="80"/>
      <c r="HU269" s="80"/>
      <c r="HV269" s="80"/>
      <c r="HW269" s="80"/>
      <c r="HX269" s="80"/>
      <c r="HY269" s="80"/>
      <c r="HZ269" s="80"/>
      <c r="IA269" s="80"/>
      <c r="IB269" s="80"/>
      <c r="IC269" s="80"/>
      <c r="ID269" s="80"/>
      <c r="IE269" s="80"/>
      <c r="IF269" s="80"/>
      <c r="IG269" s="80"/>
      <c r="IH269" s="80"/>
      <c r="II269"/>
      <c r="IJ269"/>
      <c r="IK269"/>
      <c r="IL269"/>
      <c r="IM269"/>
      <c r="IN269"/>
      <c r="IO269"/>
      <c r="IP269"/>
      <c r="IQ269" s="73"/>
      <c r="IR269" s="128"/>
      <c r="IS269" s="129">
        <v>11.5</v>
      </c>
      <c r="IT269" s="73">
        <v>30</v>
      </c>
      <c r="IU269" s="73">
        <f t="shared" si="392"/>
        <v>2.5</v>
      </c>
      <c r="IV269" s="130">
        <f>IT269*19/144</f>
        <v>3.9583333333333335</v>
      </c>
      <c r="IX269" s="75">
        <v>4</v>
      </c>
      <c r="IY269" s="76"/>
      <c r="IZ269" s="75">
        <v>11.5</v>
      </c>
      <c r="JA269" s="77">
        <f>(IZ269*1.2)*(Prices!$B$5/32)</f>
        <v>17.25</v>
      </c>
      <c r="JB269" s="82">
        <f>(IZ269*1.3)*(Prices!$B$4/32)</f>
        <v>37.375</v>
      </c>
      <c r="JC269" s="82">
        <f>(IW269*Prices!$B$2)+(IX269*Prices!$B$3)</f>
        <v>16.2</v>
      </c>
      <c r="JD269" s="79">
        <f>IV269*Prices!$B$9</f>
        <v>23.75</v>
      </c>
      <c r="JE269" s="80">
        <f t="shared" si="393"/>
        <v>94.575000000000003</v>
      </c>
      <c r="JF269" s="80">
        <f>IV269*Prices!$B$10</f>
        <v>35.625</v>
      </c>
      <c r="JG269" s="80">
        <f t="shared" si="394"/>
        <v>106.45</v>
      </c>
      <c r="JH269" s="80">
        <f>IV269*Prices!$B$11</f>
        <v>39.583333333333336</v>
      </c>
      <c r="JI269" s="80">
        <f t="shared" si="395"/>
        <v>110.40833333333333</v>
      </c>
      <c r="JJ269" s="80">
        <f>IV269*Prices!$B$12</f>
        <v>47.5</v>
      </c>
      <c r="JK269" s="80">
        <f t="shared" si="396"/>
        <v>118.325</v>
      </c>
      <c r="JL269" s="80">
        <f>IV269*Prices!$B$13</f>
        <v>51.458333333333336</v>
      </c>
      <c r="JM269" s="80">
        <f t="shared" si="397"/>
        <v>122.28333333333333</v>
      </c>
      <c r="JN269" s="80">
        <f>IV269*Prices!$B$14</f>
        <v>61.354166666666671</v>
      </c>
      <c r="JO269" s="80">
        <f t="shared" si="398"/>
        <v>132.17916666666667</v>
      </c>
      <c r="JP269" s="80">
        <f>IV269*Prices!$B$15</f>
        <v>69.270833333333343</v>
      </c>
      <c r="JQ269" s="80">
        <f t="shared" si="399"/>
        <v>140.09583333333336</v>
      </c>
      <c r="JR269" s="80">
        <f>IV269*Prices!$B$16</f>
        <v>96.979166666666671</v>
      </c>
      <c r="JS269" s="80">
        <f t="shared" si="400"/>
        <v>167.80416666666667</v>
      </c>
      <c r="JT269" s="80">
        <f>IV269*Prices!$B$17</f>
        <v>0</v>
      </c>
      <c r="JU269" s="80"/>
      <c r="JV269" s="80"/>
      <c r="JW269" s="80"/>
      <c r="JX269" s="80"/>
      <c r="JY269" s="80"/>
      <c r="JZ269" s="80"/>
      <c r="KA269" s="80"/>
      <c r="KB269" s="80"/>
      <c r="KC269" s="80"/>
      <c r="KD269" s="80"/>
      <c r="KE269" s="80"/>
      <c r="KF269" s="80"/>
      <c r="KG269" s="80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 s="197">
        <v>0</v>
      </c>
      <c r="LB269" s="200">
        <v>0</v>
      </c>
      <c r="LC269" s="82">
        <f>(44+(cabinets_db!IR269*2-2))*0.58</f>
        <v>24.36</v>
      </c>
      <c r="LD269" s="82">
        <f>(44+(cabinets_db!IR269*2-2))*0.77</f>
        <v>32.340000000000003</v>
      </c>
      <c r="LE269" s="82">
        <f>3*(cabinets_db!IR269*22/144)</f>
        <v>0</v>
      </c>
      <c r="LF269" s="82">
        <f t="shared" si="401"/>
        <v>24.36</v>
      </c>
      <c r="LG269" s="80">
        <f t="shared" si="402"/>
        <v>32.340000000000003</v>
      </c>
      <c r="LH269" s="234">
        <f t="shared" si="403"/>
        <v>0</v>
      </c>
      <c r="LI269" s="73"/>
      <c r="LJ269" s="128"/>
      <c r="LK269" s="129">
        <v>11.5</v>
      </c>
      <c r="LL269" s="73">
        <v>30</v>
      </c>
      <c r="LM269" s="73">
        <f t="shared" si="404"/>
        <v>2.5</v>
      </c>
      <c r="LN269" s="130">
        <f>LL269*19/144</f>
        <v>3.9583333333333335</v>
      </c>
      <c r="LP269" s="75">
        <v>4</v>
      </c>
      <c r="LQ269" s="76"/>
      <c r="LR269" s="75">
        <v>11.5</v>
      </c>
      <c r="LS269" s="77">
        <f>(LR269*1.2)*(Prices!$B$5/32)</f>
        <v>17.25</v>
      </c>
      <c r="LT269" s="82">
        <f>(LR269*1.3)*(Prices!$C$4/32)</f>
        <v>29.900000000000002</v>
      </c>
      <c r="LU269" s="82">
        <f>(LO269*Prices!$B$2)+(LP269*Prices!$B$3)</f>
        <v>16.2</v>
      </c>
      <c r="LV269" s="79">
        <f>LN269*Prices!$B$9</f>
        <v>23.75</v>
      </c>
      <c r="LW269" s="80">
        <f t="shared" si="405"/>
        <v>87.100000000000009</v>
      </c>
      <c r="LX269" s="80">
        <f>LN269*Prices!$B$10</f>
        <v>35.625</v>
      </c>
      <c r="LY269" s="80">
        <f t="shared" si="406"/>
        <v>98.975000000000009</v>
      </c>
      <c r="LZ269" s="80">
        <f>LN269*Prices!$B$11</f>
        <v>39.583333333333336</v>
      </c>
      <c r="MA269" s="80">
        <f t="shared" si="407"/>
        <v>102.93333333333334</v>
      </c>
      <c r="MB269" s="80">
        <f>LN269*Prices!$B$12</f>
        <v>47.5</v>
      </c>
      <c r="MC269" s="80">
        <f t="shared" si="408"/>
        <v>110.85000000000001</v>
      </c>
      <c r="MD269" s="80">
        <f>LN269*Prices!$B$13</f>
        <v>51.458333333333336</v>
      </c>
      <c r="ME269" s="80">
        <f t="shared" si="409"/>
        <v>114.80833333333334</v>
      </c>
      <c r="MF269" s="80">
        <f>LN269*Prices!$B$14</f>
        <v>61.354166666666671</v>
      </c>
      <c r="MG269" s="80">
        <f t="shared" si="410"/>
        <v>124.70416666666668</v>
      </c>
      <c r="MH269" s="80">
        <f>LN269*Prices!$B$15</f>
        <v>69.270833333333343</v>
      </c>
      <c r="MI269" s="80">
        <f t="shared" si="411"/>
        <v>132.62083333333334</v>
      </c>
      <c r="MJ269" s="80">
        <f>LN269*Prices!$B$16</f>
        <v>96.979166666666671</v>
      </c>
      <c r="MK269" s="80">
        <f t="shared" si="412"/>
        <v>160.32916666666668</v>
      </c>
      <c r="ML269" s="80">
        <f>LN269*Prices!$B$17</f>
        <v>0</v>
      </c>
      <c r="MM269" s="80"/>
      <c r="MN269" s="80"/>
      <c r="MO269" s="80"/>
      <c r="MP269" s="80"/>
      <c r="MQ269" s="80"/>
      <c r="MR269" s="80"/>
      <c r="MS269" s="80"/>
      <c r="MT269" s="80"/>
      <c r="MU269" s="80"/>
      <c r="MV269" s="80"/>
      <c r="MW269" s="80"/>
      <c r="MX269" s="80"/>
      <c r="MY269" s="80"/>
      <c r="MZ269" s="80"/>
      <c r="NA269" s="80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</row>
    <row r="270" spans="1:449" ht="18" customHeight="1" thickBot="1" x14ac:dyDescent="0.3">
      <c r="A270" s="330" t="s">
        <v>384</v>
      </c>
      <c r="B270" s="324" t="s">
        <v>268</v>
      </c>
      <c r="C270" s="325" t="str">
        <f t="shared" si="413"/>
        <v>Wall &amp; Tall Cab: Microwave Oven  (30"W x 24"H)</v>
      </c>
      <c r="D270" s="177" t="s">
        <v>380</v>
      </c>
      <c r="E270" s="326" t="s">
        <v>385</v>
      </c>
      <c r="F270" s="331" t="s">
        <v>384</v>
      </c>
      <c r="G270" s="320">
        <f>ROUND(cabinets_db!FD270/Prices!$B$27,0)</f>
        <v>285</v>
      </c>
      <c r="H270" s="136">
        <f t="shared" si="414"/>
        <v>285</v>
      </c>
      <c r="I270" s="135">
        <f>ROUND(cabinets_db!FF270/Prices!$B$27,0)</f>
        <v>321</v>
      </c>
      <c r="J270" s="136">
        <f t="shared" si="313"/>
        <v>321</v>
      </c>
      <c r="K270" s="135">
        <f>ROUND(cabinets_db!FH270/Prices!$B$27,0)</f>
        <v>333</v>
      </c>
      <c r="L270" s="136">
        <f t="shared" si="314"/>
        <v>333</v>
      </c>
      <c r="M270" s="135">
        <f>ROUND(cabinets_db!FJ270/Prices!$B$27,0)</f>
        <v>357</v>
      </c>
      <c r="N270" s="136">
        <f t="shared" si="315"/>
        <v>357</v>
      </c>
      <c r="O270" s="135">
        <f>ROUND(cabinets_db!FL270/Prices!$B$27,0)</f>
        <v>369</v>
      </c>
      <c r="P270" s="136">
        <f t="shared" si="316"/>
        <v>369</v>
      </c>
      <c r="Q270" s="135">
        <f>ROUND(cabinets_db!FN270/Prices!$B$27,0)</f>
        <v>398</v>
      </c>
      <c r="R270" s="136">
        <f t="shared" si="317"/>
        <v>398</v>
      </c>
      <c r="S270" s="135">
        <f>ROUND(cabinets_db!FP270/Prices!$B$27,0)</f>
        <v>422</v>
      </c>
      <c r="T270" s="136">
        <f t="shared" si="318"/>
        <v>422</v>
      </c>
      <c r="U270" s="135">
        <f>ROUND(cabinets_db!FR270/Prices!$B$27,0)</f>
        <v>506</v>
      </c>
      <c r="V270" s="136">
        <f t="shared" si="319"/>
        <v>506</v>
      </c>
      <c r="W270" s="137"/>
      <c r="X270" s="137"/>
      <c r="Y270" s="137"/>
      <c r="Z270" s="137"/>
      <c r="AA270" s="137"/>
      <c r="AB270" s="136">
        <f>ROUND(cabinets_db!HD270/Prices!$B$27,0)</f>
        <v>261</v>
      </c>
      <c r="AC270" s="136">
        <f t="shared" si="320"/>
        <v>261</v>
      </c>
      <c r="AD270" s="136">
        <f>ROUND(cabinets_db!HF270/Prices!$B$27,0)</f>
        <v>297</v>
      </c>
      <c r="AE270" s="136">
        <f t="shared" si="321"/>
        <v>297</v>
      </c>
      <c r="AF270" s="136">
        <f>ROUND(cabinets_db!HH270/Prices!$B$27,0)</f>
        <v>309</v>
      </c>
      <c r="AG270" s="136">
        <f t="shared" si="322"/>
        <v>309</v>
      </c>
      <c r="AH270" s="136">
        <f>ROUND(cabinets_db!HJ270/Prices!$B$27,0)</f>
        <v>333</v>
      </c>
      <c r="AI270" s="136">
        <f t="shared" si="323"/>
        <v>333</v>
      </c>
      <c r="AJ270" s="136">
        <f>ROUND(cabinets_db!HL270/Prices!$B$27,0)</f>
        <v>345</v>
      </c>
      <c r="AK270" s="136">
        <f t="shared" si="324"/>
        <v>345</v>
      </c>
      <c r="AL270" s="136">
        <f>ROUND(cabinets_db!HN270/Prices!$B$27,0)</f>
        <v>374</v>
      </c>
      <c r="AM270" s="136">
        <f t="shared" si="325"/>
        <v>374</v>
      </c>
      <c r="AN270" s="136">
        <f>ROUND(cabinets_db!HP270/Prices!$B$27,0)</f>
        <v>398</v>
      </c>
      <c r="AO270" s="136">
        <f t="shared" si="326"/>
        <v>398</v>
      </c>
      <c r="AP270" s="136">
        <f>ROUND(cabinets_db!HR270/Prices!$B$27,0)</f>
        <v>482</v>
      </c>
      <c r="AQ270" s="138">
        <f t="shared" si="327"/>
        <v>482</v>
      </c>
      <c r="AW270" s="136">
        <f t="shared" si="328"/>
        <v>261</v>
      </c>
      <c r="AX270" s="136">
        <f t="shared" si="329"/>
        <v>261</v>
      </c>
      <c r="AY270" s="136">
        <f t="shared" si="330"/>
        <v>297</v>
      </c>
      <c r="AZ270" s="136">
        <f t="shared" si="331"/>
        <v>297</v>
      </c>
      <c r="BA270" s="136">
        <f t="shared" si="332"/>
        <v>309</v>
      </c>
      <c r="BB270" s="136">
        <f t="shared" si="333"/>
        <v>309</v>
      </c>
      <c r="BC270" s="136">
        <f t="shared" si="334"/>
        <v>333</v>
      </c>
      <c r="BD270" s="136">
        <f t="shared" si="335"/>
        <v>333</v>
      </c>
      <c r="BE270" s="136">
        <f t="shared" si="336"/>
        <v>345</v>
      </c>
      <c r="BF270" s="136">
        <f t="shared" si="337"/>
        <v>345</v>
      </c>
      <c r="BG270" s="136">
        <f t="shared" si="338"/>
        <v>374</v>
      </c>
      <c r="BH270" s="136">
        <f t="shared" si="339"/>
        <v>374</v>
      </c>
      <c r="BI270" s="136">
        <f t="shared" si="340"/>
        <v>398</v>
      </c>
      <c r="BJ270" s="136">
        <f t="shared" si="341"/>
        <v>398</v>
      </c>
      <c r="BK270" s="136">
        <f t="shared" si="342"/>
        <v>482</v>
      </c>
      <c r="BL270" s="138">
        <f t="shared" si="343"/>
        <v>482</v>
      </c>
      <c r="BU270" s="135">
        <f>ROUND(cabinets_db!JE270/Prices!$B$27,0)</f>
        <v>285</v>
      </c>
      <c r="BV270" s="136">
        <f t="shared" si="415"/>
        <v>285</v>
      </c>
      <c r="BW270" s="135">
        <f>ROUND(cabinets_db!JG270/Prices!$B$27,0)</f>
        <v>321</v>
      </c>
      <c r="BX270" s="136">
        <f t="shared" si="344"/>
        <v>321</v>
      </c>
      <c r="BY270" s="135">
        <f>ROUND(cabinets_db!JI270/Prices!$B$27,0)</f>
        <v>333</v>
      </c>
      <c r="BZ270" s="136">
        <f t="shared" si="345"/>
        <v>333</v>
      </c>
      <c r="CA270" s="135">
        <f>ROUND(cabinets_db!JK270/Prices!$B$27,0)</f>
        <v>357</v>
      </c>
      <c r="CB270" s="136">
        <f t="shared" si="346"/>
        <v>357</v>
      </c>
      <c r="CC270" s="135">
        <f>ROUND(cabinets_db!JM270/Prices!$B$27,0)</f>
        <v>369</v>
      </c>
      <c r="CD270" s="136">
        <f t="shared" si="347"/>
        <v>369</v>
      </c>
      <c r="CE270" s="135">
        <f>ROUND(cabinets_db!JO270/Prices!$B$27,0)</f>
        <v>398</v>
      </c>
      <c r="CF270" s="136">
        <f t="shared" si="348"/>
        <v>398</v>
      </c>
      <c r="CG270" s="135">
        <f>ROUND(cabinets_db!JQ270/Prices!$B$27,0)</f>
        <v>422</v>
      </c>
      <c r="CH270" s="136">
        <f t="shared" si="349"/>
        <v>422</v>
      </c>
      <c r="CI270" s="135">
        <f>ROUND(cabinets_db!JS270/Prices!$B$27,0)</f>
        <v>506</v>
      </c>
      <c r="CJ270" s="136">
        <f t="shared" si="350"/>
        <v>506</v>
      </c>
      <c r="CK270" s="137"/>
      <c r="CL270" s="137"/>
      <c r="CM270" s="137"/>
      <c r="CN270" s="137"/>
      <c r="CO270" s="137"/>
      <c r="CP270" s="136">
        <f>ROUND(cabinets_db!LW270/Prices!$B$27,0)</f>
        <v>261</v>
      </c>
      <c r="CQ270" s="136">
        <f t="shared" si="416"/>
        <v>261</v>
      </c>
      <c r="CR270" s="136">
        <f>ROUND(cabinets_db!LY270/Prices!$B$27,0)</f>
        <v>297</v>
      </c>
      <c r="CS270" s="136">
        <f t="shared" si="351"/>
        <v>297</v>
      </c>
      <c r="CT270" s="136">
        <f>ROUND(cabinets_db!MA270/Prices!$B$27,0)</f>
        <v>309</v>
      </c>
      <c r="CU270" s="136">
        <f t="shared" si="352"/>
        <v>309</v>
      </c>
      <c r="CV270" s="136">
        <f>ROUND(cabinets_db!MC270/Prices!$B$27,0)</f>
        <v>333</v>
      </c>
      <c r="CW270" s="136">
        <f t="shared" si="353"/>
        <v>333</v>
      </c>
      <c r="CX270" s="136">
        <f>ROUND(cabinets_db!ME270/Prices!$B$27,0)</f>
        <v>345</v>
      </c>
      <c r="CY270" s="136">
        <f t="shared" si="354"/>
        <v>345</v>
      </c>
      <c r="CZ270" s="136">
        <f>ROUND(cabinets_db!MG270/Prices!$B$27,0)</f>
        <v>374</v>
      </c>
      <c r="DA270" s="136">
        <f t="shared" si="355"/>
        <v>374</v>
      </c>
      <c r="DB270" s="136">
        <f>ROUND(cabinets_db!MI270/Prices!$B$27,0)</f>
        <v>398</v>
      </c>
      <c r="DC270" s="136">
        <f t="shared" si="356"/>
        <v>398</v>
      </c>
      <c r="DD270" s="136">
        <f>ROUND(cabinets_db!MK270/Prices!$B$27,0)</f>
        <v>482</v>
      </c>
      <c r="DE270" s="138">
        <f t="shared" si="357"/>
        <v>482</v>
      </c>
      <c r="DK270" s="136">
        <f t="shared" si="358"/>
        <v>261</v>
      </c>
      <c r="DL270" s="136">
        <f t="shared" si="359"/>
        <v>261</v>
      </c>
      <c r="DM270" s="136">
        <f t="shared" si="360"/>
        <v>297</v>
      </c>
      <c r="DN270" s="136">
        <f t="shared" si="361"/>
        <v>297</v>
      </c>
      <c r="DO270" s="136">
        <f t="shared" si="362"/>
        <v>309</v>
      </c>
      <c r="DP270" s="136">
        <f t="shared" si="363"/>
        <v>309</v>
      </c>
      <c r="DQ270" s="136">
        <f t="shared" si="364"/>
        <v>333</v>
      </c>
      <c r="DR270" s="136">
        <f t="shared" si="365"/>
        <v>333</v>
      </c>
      <c r="DS270" s="136">
        <f t="shared" si="366"/>
        <v>345</v>
      </c>
      <c r="DT270" s="136">
        <f t="shared" si="367"/>
        <v>345</v>
      </c>
      <c r="DU270" s="136">
        <f t="shared" si="368"/>
        <v>374</v>
      </c>
      <c r="DV270" s="136">
        <f t="shared" si="369"/>
        <v>374</v>
      </c>
      <c r="DW270" s="136">
        <f t="shared" si="370"/>
        <v>398</v>
      </c>
      <c r="DX270" s="136">
        <f t="shared" si="371"/>
        <v>398</v>
      </c>
      <c r="DY270" s="136">
        <f t="shared" si="372"/>
        <v>482</v>
      </c>
      <c r="DZ270" s="138">
        <f t="shared" si="373"/>
        <v>482</v>
      </c>
      <c r="EP270" s="73"/>
      <c r="EQ270" s="128"/>
      <c r="ER270" s="129">
        <v>15.5</v>
      </c>
      <c r="ES270" s="73">
        <v>30</v>
      </c>
      <c r="ET270" s="73">
        <f t="shared" si="374"/>
        <v>2.5</v>
      </c>
      <c r="EU270" s="130">
        <f>ES270*24/144</f>
        <v>5</v>
      </c>
      <c r="EV270" s="55"/>
      <c r="EW270" s="75">
        <v>4</v>
      </c>
      <c r="EY270" s="75">
        <v>15.5</v>
      </c>
      <c r="EZ270" s="77">
        <f>(EY270*1.2)*(Prices!$B$5/32)</f>
        <v>23.249999999999996</v>
      </c>
      <c r="FA270" s="82">
        <f>(EY270*1.3)*(Prices!$B$4/32)</f>
        <v>50.375000000000007</v>
      </c>
      <c r="FB270" s="82">
        <f>(EV270*Prices!$B$2)+(EW270*Prices!$B$3)</f>
        <v>16.2</v>
      </c>
      <c r="FC270" s="79">
        <f>EU270*Prices!$B$9</f>
        <v>30</v>
      </c>
      <c r="FD270" s="80">
        <f t="shared" si="375"/>
        <v>119.82500000000002</v>
      </c>
      <c r="FE270" s="80">
        <f>EU270*Prices!$B$10</f>
        <v>45</v>
      </c>
      <c r="FF270" s="80">
        <f t="shared" si="376"/>
        <v>134.82500000000002</v>
      </c>
      <c r="FG270" s="80">
        <f>EU270*Prices!$B$11</f>
        <v>50</v>
      </c>
      <c r="FH270" s="80">
        <f t="shared" si="377"/>
        <v>139.82500000000002</v>
      </c>
      <c r="FI270" s="80">
        <f>EU270*Prices!$B$12</f>
        <v>60</v>
      </c>
      <c r="FJ270" s="80">
        <f t="shared" si="378"/>
        <v>149.82500000000002</v>
      </c>
      <c r="FK270" s="80">
        <f>EU270*Prices!$B$13</f>
        <v>65</v>
      </c>
      <c r="FL270" s="80">
        <f t="shared" si="379"/>
        <v>154.82500000000002</v>
      </c>
      <c r="FM270" s="80">
        <f>EU270*Prices!$B$14</f>
        <v>77.5</v>
      </c>
      <c r="FN270" s="80">
        <f t="shared" si="380"/>
        <v>167.32500000000002</v>
      </c>
      <c r="FO270" s="80">
        <f>EU270*Prices!$B$15</f>
        <v>87.5</v>
      </c>
      <c r="FP270" s="80">
        <f t="shared" si="381"/>
        <v>177.32500000000002</v>
      </c>
      <c r="FQ270" s="80">
        <f>EU270*Prices!$B$16</f>
        <v>122.5</v>
      </c>
      <c r="FR270" s="80">
        <f t="shared" si="382"/>
        <v>212.32499999999999</v>
      </c>
      <c r="FS270" s="80">
        <f>EU270*Prices!$B$17</f>
        <v>0</v>
      </c>
      <c r="FT270" s="80"/>
      <c r="FU270" s="80"/>
      <c r="FV270" s="80"/>
      <c r="FW270" s="80"/>
      <c r="FX270" s="80"/>
      <c r="FY270" s="80"/>
      <c r="FZ270" s="80"/>
      <c r="GA270" s="80"/>
      <c r="GB270" s="80"/>
      <c r="GC270" s="80"/>
      <c r="GD270" s="80"/>
      <c r="GE270" s="80"/>
      <c r="GF270" s="80"/>
      <c r="GG270" s="80"/>
      <c r="GH270" s="80"/>
      <c r="GI270"/>
      <c r="GJ270"/>
      <c r="GK270"/>
      <c r="GL270"/>
      <c r="GM270"/>
      <c r="GN270"/>
      <c r="GO270"/>
      <c r="GP270" s="73"/>
      <c r="GQ270" s="128"/>
      <c r="GR270" s="129">
        <v>15.5</v>
      </c>
      <c r="GS270" s="73">
        <v>30</v>
      </c>
      <c r="GT270" s="73">
        <f t="shared" si="383"/>
        <v>2.5</v>
      </c>
      <c r="GU270" s="130">
        <f>GS270*24/144</f>
        <v>5</v>
      </c>
      <c r="GW270" s="75">
        <v>4</v>
      </c>
      <c r="GX270" s="76"/>
      <c r="GY270" s="75">
        <v>15.5</v>
      </c>
      <c r="GZ270" s="77">
        <f>(GY270*1.2)*(Prices!$B$5/32)</f>
        <v>23.249999999999996</v>
      </c>
      <c r="HA270" s="82">
        <f>(GY270*1.3)*(Prices!$C$4/32)</f>
        <v>40.300000000000004</v>
      </c>
      <c r="HB270" s="82">
        <f>(GV270*Prices!$B$2)+(GW270*Prices!$B$3)</f>
        <v>16.2</v>
      </c>
      <c r="HC270" s="79">
        <f>GU270*Prices!$B$9</f>
        <v>30</v>
      </c>
      <c r="HD270" s="80">
        <f t="shared" si="384"/>
        <v>109.75</v>
      </c>
      <c r="HE270" s="80">
        <f>GU270*Prices!$B$10</f>
        <v>45</v>
      </c>
      <c r="HF270" s="80">
        <f t="shared" si="385"/>
        <v>124.75</v>
      </c>
      <c r="HG270" s="80">
        <f>GU270*Prices!$B$11</f>
        <v>50</v>
      </c>
      <c r="HH270" s="80">
        <f t="shared" si="386"/>
        <v>129.75</v>
      </c>
      <c r="HI270" s="80">
        <f>GU270*Prices!$B$12</f>
        <v>60</v>
      </c>
      <c r="HJ270" s="80">
        <f t="shared" si="387"/>
        <v>139.75</v>
      </c>
      <c r="HK270" s="80">
        <f>GU270*Prices!$B$13</f>
        <v>65</v>
      </c>
      <c r="HL270" s="80">
        <f t="shared" si="388"/>
        <v>144.75</v>
      </c>
      <c r="HM270" s="80">
        <f>GU270*Prices!$B$14</f>
        <v>77.5</v>
      </c>
      <c r="HN270" s="80">
        <f t="shared" si="389"/>
        <v>157.25</v>
      </c>
      <c r="HO270" s="80">
        <f>GU270*Prices!$B$15</f>
        <v>87.5</v>
      </c>
      <c r="HP270" s="80">
        <f t="shared" si="390"/>
        <v>167.25</v>
      </c>
      <c r="HQ270" s="80">
        <f>GU270*Prices!$B$16</f>
        <v>122.5</v>
      </c>
      <c r="HR270" s="80">
        <f t="shared" si="391"/>
        <v>202.25</v>
      </c>
      <c r="HS270" s="80">
        <f>GU270*Prices!$B$17</f>
        <v>0</v>
      </c>
      <c r="HT270" s="80"/>
      <c r="HU270" s="80"/>
      <c r="HV270" s="80"/>
      <c r="HW270" s="80"/>
      <c r="HX270" s="80"/>
      <c r="HY270" s="80"/>
      <c r="HZ270" s="80"/>
      <c r="IA270" s="80"/>
      <c r="IB270" s="80"/>
      <c r="IC270" s="80"/>
      <c r="ID270" s="80"/>
      <c r="IE270" s="80"/>
      <c r="IF270" s="80"/>
      <c r="IG270" s="80"/>
      <c r="IH270" s="80"/>
      <c r="II270"/>
      <c r="IJ270"/>
      <c r="IK270"/>
      <c r="IL270"/>
      <c r="IM270"/>
      <c r="IN270"/>
      <c r="IO270"/>
      <c r="IP270"/>
      <c r="IQ270" s="73"/>
      <c r="IR270" s="128"/>
      <c r="IS270" s="129">
        <v>15.5</v>
      </c>
      <c r="IT270" s="73">
        <v>30</v>
      </c>
      <c r="IU270" s="73">
        <f t="shared" si="392"/>
        <v>2.5</v>
      </c>
      <c r="IV270" s="130">
        <f>IT270*24/144</f>
        <v>5</v>
      </c>
      <c r="IX270" s="75">
        <v>4</v>
      </c>
      <c r="IY270" s="76"/>
      <c r="IZ270" s="75">
        <v>15.5</v>
      </c>
      <c r="JA270" s="77">
        <f>(IZ270*1.2)*(Prices!$B$5/32)</f>
        <v>23.249999999999996</v>
      </c>
      <c r="JB270" s="82">
        <f>(IZ270*1.3)*(Prices!$B$4/32)</f>
        <v>50.375000000000007</v>
      </c>
      <c r="JC270" s="82">
        <f>(IW270*Prices!$B$2)+(IX270*Prices!$B$3)</f>
        <v>16.2</v>
      </c>
      <c r="JD270" s="79">
        <f>IV270*Prices!$B$9</f>
        <v>30</v>
      </c>
      <c r="JE270" s="80">
        <f t="shared" si="393"/>
        <v>119.82500000000002</v>
      </c>
      <c r="JF270" s="80">
        <f>IV270*Prices!$B$10</f>
        <v>45</v>
      </c>
      <c r="JG270" s="80">
        <f t="shared" si="394"/>
        <v>134.82500000000002</v>
      </c>
      <c r="JH270" s="80">
        <f>IV270*Prices!$B$11</f>
        <v>50</v>
      </c>
      <c r="JI270" s="80">
        <f t="shared" si="395"/>
        <v>139.82500000000002</v>
      </c>
      <c r="JJ270" s="80">
        <f>IV270*Prices!$B$12</f>
        <v>60</v>
      </c>
      <c r="JK270" s="80">
        <f t="shared" si="396"/>
        <v>149.82500000000002</v>
      </c>
      <c r="JL270" s="80">
        <f>IV270*Prices!$B$13</f>
        <v>65</v>
      </c>
      <c r="JM270" s="80">
        <f t="shared" si="397"/>
        <v>154.82500000000002</v>
      </c>
      <c r="JN270" s="80">
        <f>IV270*Prices!$B$14</f>
        <v>77.5</v>
      </c>
      <c r="JO270" s="80">
        <f t="shared" si="398"/>
        <v>167.32500000000002</v>
      </c>
      <c r="JP270" s="80">
        <f>IV270*Prices!$B$15</f>
        <v>87.5</v>
      </c>
      <c r="JQ270" s="80">
        <f t="shared" si="399"/>
        <v>177.32500000000002</v>
      </c>
      <c r="JR270" s="80">
        <f>IV270*Prices!$B$16</f>
        <v>122.5</v>
      </c>
      <c r="JS270" s="80">
        <f t="shared" si="400"/>
        <v>212.32499999999999</v>
      </c>
      <c r="JT270" s="80">
        <f>IV270*Prices!$B$17</f>
        <v>0</v>
      </c>
      <c r="JU270" s="80"/>
      <c r="JV270" s="80"/>
      <c r="JW270" s="80"/>
      <c r="JX270" s="80"/>
      <c r="JY270" s="80"/>
      <c r="JZ270" s="80"/>
      <c r="KA270" s="80"/>
      <c r="KB270" s="80"/>
      <c r="KC270" s="80"/>
      <c r="KD270" s="80"/>
      <c r="KE270" s="80"/>
      <c r="KF270" s="80"/>
      <c r="KG270" s="8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 s="197">
        <v>0</v>
      </c>
      <c r="LB270" s="200">
        <v>0</v>
      </c>
      <c r="LC270" s="82">
        <f>(44+(cabinets_db!IR270*2-2))*0.58</f>
        <v>24.36</v>
      </c>
      <c r="LD270" s="82">
        <f>(44+(cabinets_db!IR270*2-2))*0.77</f>
        <v>32.340000000000003</v>
      </c>
      <c r="LE270" s="82">
        <f>3*(cabinets_db!IR270*22/144)</f>
        <v>0</v>
      </c>
      <c r="LF270" s="82">
        <f t="shared" si="401"/>
        <v>24.36</v>
      </c>
      <c r="LG270" s="80">
        <f t="shared" si="402"/>
        <v>32.340000000000003</v>
      </c>
      <c r="LH270" s="234">
        <f t="shared" si="403"/>
        <v>0</v>
      </c>
      <c r="LI270" s="73"/>
      <c r="LJ270" s="128"/>
      <c r="LK270" s="129">
        <v>15.5</v>
      </c>
      <c r="LL270" s="73">
        <v>30</v>
      </c>
      <c r="LM270" s="73">
        <f t="shared" si="404"/>
        <v>2.5</v>
      </c>
      <c r="LN270" s="130">
        <f>LL270*24/144</f>
        <v>5</v>
      </c>
      <c r="LP270" s="75">
        <v>4</v>
      </c>
      <c r="LQ270" s="76"/>
      <c r="LR270" s="75">
        <v>15.5</v>
      </c>
      <c r="LS270" s="77">
        <f>(LR270*1.2)*(Prices!$B$5/32)</f>
        <v>23.249999999999996</v>
      </c>
      <c r="LT270" s="82">
        <f>(LR270*1.3)*(Prices!$C$4/32)</f>
        <v>40.300000000000004</v>
      </c>
      <c r="LU270" s="82">
        <f>(LO270*Prices!$B$2)+(LP270*Prices!$B$3)</f>
        <v>16.2</v>
      </c>
      <c r="LV270" s="79">
        <f>LN270*Prices!$B$9</f>
        <v>30</v>
      </c>
      <c r="LW270" s="80">
        <f t="shared" si="405"/>
        <v>109.75</v>
      </c>
      <c r="LX270" s="80">
        <f>LN270*Prices!$B$10</f>
        <v>45</v>
      </c>
      <c r="LY270" s="80">
        <f t="shared" si="406"/>
        <v>124.75</v>
      </c>
      <c r="LZ270" s="80">
        <f>LN270*Prices!$B$11</f>
        <v>50</v>
      </c>
      <c r="MA270" s="80">
        <f t="shared" si="407"/>
        <v>129.75</v>
      </c>
      <c r="MB270" s="80">
        <f>LN270*Prices!$B$12</f>
        <v>60</v>
      </c>
      <c r="MC270" s="80">
        <f t="shared" si="408"/>
        <v>139.75</v>
      </c>
      <c r="MD270" s="80">
        <f>LN270*Prices!$B$13</f>
        <v>65</v>
      </c>
      <c r="ME270" s="80">
        <f t="shared" si="409"/>
        <v>144.75</v>
      </c>
      <c r="MF270" s="80">
        <f>LN270*Prices!$B$14</f>
        <v>77.5</v>
      </c>
      <c r="MG270" s="80">
        <f t="shared" si="410"/>
        <v>157.25</v>
      </c>
      <c r="MH270" s="80">
        <f>LN270*Prices!$B$15</f>
        <v>87.5</v>
      </c>
      <c r="MI270" s="80">
        <f t="shared" si="411"/>
        <v>167.25</v>
      </c>
      <c r="MJ270" s="80">
        <f>LN270*Prices!$B$16</f>
        <v>122.5</v>
      </c>
      <c r="MK270" s="80">
        <f t="shared" si="412"/>
        <v>202.25</v>
      </c>
      <c r="ML270" s="80">
        <f>LN270*Prices!$B$17</f>
        <v>0</v>
      </c>
      <c r="MM270" s="80"/>
      <c r="MN270" s="80"/>
      <c r="MO270" s="80"/>
      <c r="MP270" s="80"/>
      <c r="MQ270" s="80"/>
      <c r="MR270" s="80"/>
      <c r="MS270" s="80"/>
      <c r="MT270" s="80"/>
      <c r="MU270" s="80"/>
      <c r="MV270" s="80"/>
      <c r="MW270" s="80"/>
      <c r="MX270" s="80"/>
      <c r="MY270" s="80"/>
      <c r="MZ270" s="80"/>
      <c r="NA270" s="8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</row>
    <row r="271" spans="1:449" ht="18" customHeight="1" thickBot="1" x14ac:dyDescent="0.3">
      <c r="A271" s="345"/>
      <c r="B271" s="346"/>
      <c r="C271" s="347"/>
      <c r="D271" s="279"/>
      <c r="E271" s="348"/>
      <c r="F271" s="349"/>
      <c r="G271" s="320"/>
      <c r="H271" s="136"/>
      <c r="I271" s="135"/>
      <c r="J271" s="136"/>
      <c r="K271" s="135"/>
      <c r="L271" s="136"/>
      <c r="M271" s="135"/>
      <c r="N271" s="136"/>
      <c r="O271" s="135"/>
      <c r="P271" s="136"/>
      <c r="Q271" s="135"/>
      <c r="R271" s="136"/>
      <c r="S271" s="135"/>
      <c r="T271" s="136"/>
      <c r="U271" s="135"/>
      <c r="V271" s="136"/>
      <c r="W271" s="137"/>
      <c r="X271" s="137"/>
      <c r="Y271" s="137"/>
      <c r="Z271" s="137"/>
      <c r="AA271" s="137"/>
      <c r="AB271" s="136"/>
      <c r="AC271" s="136"/>
      <c r="AD271" s="136"/>
      <c r="AE271" s="136"/>
      <c r="AF271" s="136"/>
      <c r="AG271" s="136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8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8"/>
      <c r="BU271" s="135"/>
      <c r="BV271" s="136"/>
      <c r="BW271" s="135"/>
      <c r="BX271" s="136"/>
      <c r="BY271" s="135"/>
      <c r="BZ271" s="136"/>
      <c r="CA271" s="135"/>
      <c r="CB271" s="136"/>
      <c r="CC271" s="135"/>
      <c r="CD271" s="136"/>
      <c r="CE271" s="135"/>
      <c r="CF271" s="136"/>
      <c r="CG271" s="135"/>
      <c r="CH271" s="136"/>
      <c r="CI271" s="135"/>
      <c r="CJ271" s="136"/>
      <c r="CK271" s="137"/>
      <c r="CL271" s="137"/>
      <c r="CM271" s="137"/>
      <c r="CN271" s="137"/>
      <c r="CO271" s="137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  <c r="DA271" s="136"/>
      <c r="DB271" s="136"/>
      <c r="DC271" s="136"/>
      <c r="DD271" s="136"/>
      <c r="DE271" s="138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6"/>
      <c r="DU271" s="136"/>
      <c r="DV271" s="136"/>
      <c r="DW271" s="136"/>
      <c r="DX271" s="136"/>
      <c r="DY271" s="136"/>
      <c r="DZ271" s="138"/>
      <c r="EP271" s="73"/>
      <c r="EQ271" s="128"/>
      <c r="ER271" s="129"/>
      <c r="ES271" s="73"/>
      <c r="ET271" s="73"/>
      <c r="EU271" s="130"/>
      <c r="EV271" s="55"/>
      <c r="EZ271" s="77"/>
      <c r="FC271" s="79"/>
      <c r="FD271" s="80"/>
      <c r="FE271" s="80"/>
      <c r="FF271" s="80"/>
      <c r="FG271" s="80"/>
      <c r="FH271" s="80"/>
      <c r="FI271" s="80"/>
      <c r="FJ271" s="80"/>
      <c r="FK271" s="80"/>
      <c r="FL271" s="80"/>
      <c r="FM271" s="80"/>
      <c r="FN271" s="80"/>
      <c r="FO271" s="80"/>
      <c r="FP271" s="80"/>
      <c r="FQ271" s="80"/>
      <c r="FR271" s="80"/>
      <c r="FS271" s="80"/>
      <c r="FT271" s="80"/>
      <c r="FU271" s="80"/>
      <c r="FV271" s="80"/>
      <c r="FW271" s="80"/>
      <c r="FX271" s="80"/>
      <c r="FY271" s="80"/>
      <c r="FZ271" s="80"/>
      <c r="GA271" s="80"/>
      <c r="GB271" s="80"/>
      <c r="GC271" s="80"/>
      <c r="GD271" s="80"/>
      <c r="GE271" s="80"/>
      <c r="GF271" s="80"/>
      <c r="GG271" s="80"/>
      <c r="GH271" s="80"/>
      <c r="GI271"/>
      <c r="GJ271"/>
      <c r="GK271"/>
      <c r="GL271"/>
      <c r="GM271"/>
      <c r="GN271"/>
      <c r="GO271"/>
      <c r="GP271" s="73"/>
      <c r="GQ271" s="128"/>
      <c r="GR271" s="129"/>
      <c r="GS271" s="73"/>
      <c r="GT271" s="73"/>
      <c r="GU271" s="130"/>
      <c r="GW271" s="75"/>
      <c r="GX271" s="76"/>
      <c r="GZ271" s="77"/>
      <c r="HA271" s="82"/>
      <c r="HB271" s="82"/>
      <c r="HC271" s="79"/>
      <c r="HD271" s="80"/>
      <c r="HE271" s="80"/>
      <c r="HF271" s="80"/>
      <c r="HG271" s="80"/>
      <c r="HH271" s="80"/>
      <c r="HI271" s="80"/>
      <c r="HJ271" s="80"/>
      <c r="HK271" s="80"/>
      <c r="HL271" s="80"/>
      <c r="HM271" s="80"/>
      <c r="HN271" s="80"/>
      <c r="HO271" s="80"/>
      <c r="HP271" s="80"/>
      <c r="HQ271" s="80"/>
      <c r="HR271" s="80"/>
      <c r="HS271" s="80"/>
      <c r="HT271" s="80"/>
      <c r="HU271" s="80"/>
      <c r="HV271" s="80"/>
      <c r="HW271" s="80"/>
      <c r="HX271" s="80"/>
      <c r="HY271" s="80"/>
      <c r="HZ271" s="80"/>
      <c r="IA271" s="80"/>
      <c r="IB271" s="80"/>
      <c r="IC271" s="80"/>
      <c r="ID271" s="80"/>
      <c r="IE271" s="80"/>
      <c r="IF271" s="80"/>
      <c r="IG271" s="80"/>
      <c r="IH271" s="80"/>
      <c r="II271"/>
      <c r="IJ271"/>
      <c r="IK271"/>
      <c r="IL271"/>
      <c r="IM271"/>
      <c r="IN271"/>
      <c r="IO271"/>
      <c r="IP271"/>
      <c r="IQ271" s="73"/>
      <c r="IR271" s="128"/>
      <c r="IS271" s="129"/>
      <c r="IT271" s="73"/>
      <c r="IU271" s="73"/>
      <c r="IV271" s="130"/>
      <c r="IX271" s="75"/>
      <c r="IY271" s="76"/>
      <c r="IZ271" s="75"/>
      <c r="JA271" s="77"/>
      <c r="JB271" s="82"/>
      <c r="JC271" s="82"/>
      <c r="JD271" s="79"/>
      <c r="JE271" s="80"/>
      <c r="JF271" s="80"/>
      <c r="JG271" s="80"/>
      <c r="JH271" s="80"/>
      <c r="JI271" s="80"/>
      <c r="JJ271" s="80"/>
      <c r="JK271" s="80"/>
      <c r="JL271" s="80"/>
      <c r="JM271" s="80"/>
      <c r="JN271" s="80"/>
      <c r="JO271" s="80"/>
      <c r="JP271" s="80"/>
      <c r="JQ271" s="80"/>
      <c r="JR271" s="80"/>
      <c r="JS271" s="80"/>
      <c r="JT271" s="80"/>
      <c r="JU271" s="80"/>
      <c r="JV271" s="80"/>
      <c r="JW271" s="80"/>
      <c r="JX271" s="80"/>
      <c r="JY271" s="80"/>
      <c r="JZ271" s="80"/>
      <c r="KA271" s="80"/>
      <c r="KB271" s="80"/>
      <c r="KC271" s="80"/>
      <c r="KD271" s="80"/>
      <c r="KE271" s="80"/>
      <c r="KF271" s="80"/>
      <c r="KG271" s="80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F271" s="82"/>
      <c r="LG271" s="80"/>
      <c r="LH271" s="234"/>
      <c r="LI271" s="73"/>
      <c r="LJ271" s="128"/>
      <c r="LK271" s="129"/>
      <c r="LL271" s="73"/>
      <c r="LM271" s="73"/>
      <c r="LN271" s="130"/>
      <c r="LP271" s="75"/>
      <c r="LQ271" s="76"/>
      <c r="LR271" s="75"/>
      <c r="LS271" s="77"/>
      <c r="LT271" s="82"/>
      <c r="LU271" s="82"/>
      <c r="LV271" s="79"/>
      <c r="LW271" s="80"/>
      <c r="LX271" s="80"/>
      <c r="LY271" s="80"/>
      <c r="LZ271" s="80"/>
      <c r="MA271" s="80"/>
      <c r="MB271" s="80"/>
      <c r="MC271" s="80"/>
      <c r="MD271" s="80"/>
      <c r="ME271" s="80"/>
      <c r="MF271" s="80"/>
      <c r="MG271" s="80"/>
      <c r="MH271" s="80"/>
      <c r="MI271" s="80"/>
      <c r="MJ271" s="80"/>
      <c r="MK271" s="80"/>
      <c r="ML271" s="80"/>
      <c r="MM271" s="80"/>
      <c r="MN271" s="80"/>
      <c r="MO271" s="80"/>
      <c r="MP271" s="80"/>
      <c r="MQ271" s="80"/>
      <c r="MR271" s="80"/>
      <c r="MS271" s="80"/>
      <c r="MT271" s="80"/>
      <c r="MU271" s="80"/>
      <c r="MV271" s="80"/>
      <c r="MW271" s="80"/>
      <c r="MX271" s="80"/>
      <c r="MY271" s="80"/>
      <c r="MZ271" s="80"/>
      <c r="NA271" s="80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</row>
    <row r="272" spans="1:449" ht="18" customHeight="1" x14ac:dyDescent="0.25">
      <c r="A272" s="332" t="s">
        <v>386</v>
      </c>
      <c r="B272" s="119" t="s">
        <v>268</v>
      </c>
      <c r="C272" s="120" t="str">
        <f t="shared" si="413"/>
        <v>Wall &amp; Tall Cab: Blind 1 Door 30"H (24" to 26")</v>
      </c>
      <c r="D272" s="121" t="s">
        <v>387</v>
      </c>
      <c r="E272" s="122" t="s">
        <v>388</v>
      </c>
      <c r="F272" s="333" t="s">
        <v>386</v>
      </c>
      <c r="G272" s="320">
        <f>ROUND(cabinets_db!FD272/Prices!$B$27,0)</f>
        <v>305</v>
      </c>
      <c r="H272" s="136">
        <f t="shared" si="414"/>
        <v>305</v>
      </c>
      <c r="I272" s="135">
        <f>ROUND(cabinets_db!FF272/Prices!$B$27,0)</f>
        <v>343</v>
      </c>
      <c r="J272" s="136">
        <f t="shared" si="313"/>
        <v>343</v>
      </c>
      <c r="K272" s="135">
        <f>ROUND(cabinets_db!FH272/Prices!$B$27,0)</f>
        <v>355</v>
      </c>
      <c r="L272" s="136">
        <f t="shared" si="314"/>
        <v>355</v>
      </c>
      <c r="M272" s="135">
        <f>ROUND(cabinets_db!FJ272/Prices!$B$27,0)</f>
        <v>381</v>
      </c>
      <c r="N272" s="136">
        <f t="shared" si="315"/>
        <v>381</v>
      </c>
      <c r="O272" s="135">
        <f>ROUND(cabinets_db!FL272/Prices!$B$27,0)</f>
        <v>394</v>
      </c>
      <c r="P272" s="136">
        <f t="shared" si="316"/>
        <v>394</v>
      </c>
      <c r="Q272" s="135">
        <f>ROUND(cabinets_db!FN272/Prices!$B$27,0)</f>
        <v>425</v>
      </c>
      <c r="R272" s="136">
        <f t="shared" si="317"/>
        <v>425</v>
      </c>
      <c r="S272" s="135">
        <f>ROUND(cabinets_db!FP272/Prices!$B$27,0)</f>
        <v>451</v>
      </c>
      <c r="T272" s="136">
        <f t="shared" si="318"/>
        <v>451</v>
      </c>
      <c r="U272" s="135">
        <f>ROUND(cabinets_db!FR272/Prices!$B$27,0)</f>
        <v>540</v>
      </c>
      <c r="V272" s="136">
        <f t="shared" si="319"/>
        <v>540</v>
      </c>
      <c r="W272" s="137"/>
      <c r="X272" s="137"/>
      <c r="Y272" s="137"/>
      <c r="Z272" s="137"/>
      <c r="AA272" s="137"/>
      <c r="AB272" s="136">
        <f>ROUND(cabinets_db!HD272/Prices!$B$27,0)</f>
        <v>276</v>
      </c>
      <c r="AC272" s="136">
        <f t="shared" si="320"/>
        <v>276</v>
      </c>
      <c r="AD272" s="136">
        <f>ROUND(cabinets_db!HF272/Prices!$B$27,0)</f>
        <v>314</v>
      </c>
      <c r="AE272" s="136">
        <f t="shared" si="321"/>
        <v>314</v>
      </c>
      <c r="AF272" s="136">
        <f>ROUND(cabinets_db!HH272/Prices!$B$27,0)</f>
        <v>327</v>
      </c>
      <c r="AG272" s="136">
        <f t="shared" si="322"/>
        <v>327</v>
      </c>
      <c r="AH272" s="136">
        <f>ROUND(cabinets_db!HJ272/Prices!$B$27,0)</f>
        <v>352</v>
      </c>
      <c r="AI272" s="136">
        <f t="shared" si="323"/>
        <v>352</v>
      </c>
      <c r="AJ272" s="136">
        <f>ROUND(cabinets_db!HL272/Prices!$B$27,0)</f>
        <v>365</v>
      </c>
      <c r="AK272" s="136">
        <f t="shared" si="324"/>
        <v>365</v>
      </c>
      <c r="AL272" s="136">
        <f>ROUND(cabinets_db!HN272/Prices!$B$27,0)</f>
        <v>397</v>
      </c>
      <c r="AM272" s="136">
        <f t="shared" si="325"/>
        <v>397</v>
      </c>
      <c r="AN272" s="136">
        <f>ROUND(cabinets_db!HP272/Prices!$B$27,0)</f>
        <v>422</v>
      </c>
      <c r="AO272" s="136">
        <f t="shared" si="326"/>
        <v>422</v>
      </c>
      <c r="AP272" s="136">
        <f>ROUND(cabinets_db!HR272/Prices!$B$27,0)</f>
        <v>511</v>
      </c>
      <c r="AQ272" s="138">
        <f t="shared" si="327"/>
        <v>511</v>
      </c>
      <c r="AW272" s="136">
        <f t="shared" si="328"/>
        <v>276</v>
      </c>
      <c r="AX272" s="136">
        <f t="shared" si="329"/>
        <v>276</v>
      </c>
      <c r="AY272" s="136">
        <f t="shared" si="330"/>
        <v>314</v>
      </c>
      <c r="AZ272" s="136">
        <f t="shared" si="331"/>
        <v>314</v>
      </c>
      <c r="BA272" s="136">
        <f t="shared" si="332"/>
        <v>327</v>
      </c>
      <c r="BB272" s="136">
        <f t="shared" si="333"/>
        <v>327</v>
      </c>
      <c r="BC272" s="136">
        <f t="shared" si="334"/>
        <v>352</v>
      </c>
      <c r="BD272" s="136">
        <f t="shared" si="335"/>
        <v>352</v>
      </c>
      <c r="BE272" s="136">
        <f t="shared" si="336"/>
        <v>365</v>
      </c>
      <c r="BF272" s="136">
        <f t="shared" si="337"/>
        <v>365</v>
      </c>
      <c r="BG272" s="136">
        <f t="shared" si="338"/>
        <v>397</v>
      </c>
      <c r="BH272" s="136">
        <f t="shared" si="339"/>
        <v>397</v>
      </c>
      <c r="BI272" s="136">
        <f t="shared" si="340"/>
        <v>422</v>
      </c>
      <c r="BJ272" s="136">
        <f t="shared" si="341"/>
        <v>422</v>
      </c>
      <c r="BK272" s="136">
        <f t="shared" si="342"/>
        <v>511</v>
      </c>
      <c r="BL272" s="138">
        <f t="shared" si="343"/>
        <v>511</v>
      </c>
      <c r="BU272" s="135">
        <f>ROUND(cabinets_db!JE272/Prices!$B$27,0)</f>
        <v>305</v>
      </c>
      <c r="BV272" s="136">
        <f t="shared" si="415"/>
        <v>305</v>
      </c>
      <c r="BW272" s="135">
        <f>ROUND(cabinets_db!JG272/Prices!$B$27,0)</f>
        <v>343</v>
      </c>
      <c r="BX272" s="136">
        <f t="shared" si="344"/>
        <v>343</v>
      </c>
      <c r="BY272" s="135">
        <f>ROUND(cabinets_db!JI272/Prices!$B$27,0)</f>
        <v>355</v>
      </c>
      <c r="BZ272" s="136">
        <f t="shared" si="345"/>
        <v>355</v>
      </c>
      <c r="CA272" s="135">
        <f>ROUND(cabinets_db!JK272/Prices!$B$27,0)</f>
        <v>381</v>
      </c>
      <c r="CB272" s="136">
        <f t="shared" si="346"/>
        <v>381</v>
      </c>
      <c r="CC272" s="135">
        <f>ROUND(cabinets_db!JM272/Prices!$B$27,0)</f>
        <v>394</v>
      </c>
      <c r="CD272" s="136">
        <f t="shared" si="347"/>
        <v>394</v>
      </c>
      <c r="CE272" s="135">
        <f>ROUND(cabinets_db!JO272/Prices!$B$27,0)</f>
        <v>425</v>
      </c>
      <c r="CF272" s="136">
        <f t="shared" si="348"/>
        <v>425</v>
      </c>
      <c r="CG272" s="135">
        <f>ROUND(cabinets_db!JQ272/Prices!$B$27,0)</f>
        <v>451</v>
      </c>
      <c r="CH272" s="136">
        <f t="shared" si="349"/>
        <v>451</v>
      </c>
      <c r="CI272" s="135">
        <f>ROUND(cabinets_db!JS272/Prices!$B$27,0)</f>
        <v>540</v>
      </c>
      <c r="CJ272" s="136">
        <f t="shared" si="350"/>
        <v>540</v>
      </c>
      <c r="CK272" s="137"/>
      <c r="CL272" s="137"/>
      <c r="CM272" s="137"/>
      <c r="CN272" s="137"/>
      <c r="CO272" s="137"/>
      <c r="CP272" s="136">
        <f>ROUND(cabinets_db!LW272/Prices!$B$27,0)</f>
        <v>276</v>
      </c>
      <c r="CQ272" s="136">
        <f t="shared" si="416"/>
        <v>276</v>
      </c>
      <c r="CR272" s="136">
        <f>ROUND(cabinets_db!LY272/Prices!$B$27,0)</f>
        <v>314</v>
      </c>
      <c r="CS272" s="136">
        <f t="shared" si="351"/>
        <v>314</v>
      </c>
      <c r="CT272" s="136">
        <f>ROUND(cabinets_db!MA272/Prices!$B$27,0)</f>
        <v>327</v>
      </c>
      <c r="CU272" s="136">
        <f t="shared" si="352"/>
        <v>327</v>
      </c>
      <c r="CV272" s="136">
        <f>ROUND(cabinets_db!MC272/Prices!$B$27,0)</f>
        <v>352</v>
      </c>
      <c r="CW272" s="136">
        <f t="shared" si="353"/>
        <v>352</v>
      </c>
      <c r="CX272" s="136">
        <f>ROUND(cabinets_db!ME272/Prices!$B$27,0)</f>
        <v>365</v>
      </c>
      <c r="CY272" s="136">
        <f t="shared" si="354"/>
        <v>365</v>
      </c>
      <c r="CZ272" s="136">
        <f>ROUND(cabinets_db!MG272/Prices!$B$27,0)</f>
        <v>397</v>
      </c>
      <c r="DA272" s="136">
        <f t="shared" si="355"/>
        <v>397</v>
      </c>
      <c r="DB272" s="136">
        <f>ROUND(cabinets_db!MI272/Prices!$B$27,0)</f>
        <v>422</v>
      </c>
      <c r="DC272" s="136">
        <f t="shared" si="356"/>
        <v>422</v>
      </c>
      <c r="DD272" s="136">
        <f>ROUND(cabinets_db!MK272/Prices!$B$27,0)</f>
        <v>511</v>
      </c>
      <c r="DE272" s="138">
        <f t="shared" si="357"/>
        <v>511</v>
      </c>
      <c r="DK272" s="136">
        <f t="shared" si="358"/>
        <v>276</v>
      </c>
      <c r="DL272" s="136">
        <f t="shared" si="359"/>
        <v>276</v>
      </c>
      <c r="DM272" s="136">
        <f t="shared" si="360"/>
        <v>314</v>
      </c>
      <c r="DN272" s="136">
        <f t="shared" si="361"/>
        <v>314</v>
      </c>
      <c r="DO272" s="136">
        <f t="shared" si="362"/>
        <v>327</v>
      </c>
      <c r="DP272" s="136">
        <f t="shared" si="363"/>
        <v>327</v>
      </c>
      <c r="DQ272" s="136">
        <f t="shared" si="364"/>
        <v>352</v>
      </c>
      <c r="DR272" s="136">
        <f t="shared" si="365"/>
        <v>352</v>
      </c>
      <c r="DS272" s="136">
        <f t="shared" si="366"/>
        <v>365</v>
      </c>
      <c r="DT272" s="136">
        <f t="shared" si="367"/>
        <v>365</v>
      </c>
      <c r="DU272" s="136">
        <f t="shared" si="368"/>
        <v>397</v>
      </c>
      <c r="DV272" s="136">
        <f t="shared" si="369"/>
        <v>397</v>
      </c>
      <c r="DW272" s="136">
        <f t="shared" si="370"/>
        <v>422</v>
      </c>
      <c r="DX272" s="136">
        <f t="shared" si="371"/>
        <v>422</v>
      </c>
      <c r="DY272" s="136">
        <f t="shared" si="372"/>
        <v>511</v>
      </c>
      <c r="DZ272" s="138">
        <f t="shared" si="373"/>
        <v>511</v>
      </c>
      <c r="EP272" s="73"/>
      <c r="EQ272" s="128"/>
      <c r="ER272" s="129">
        <v>16.5</v>
      </c>
      <c r="ES272" s="73">
        <v>24</v>
      </c>
      <c r="ET272" s="73">
        <f t="shared" ref="ET272" si="425">ES272/12</f>
        <v>2</v>
      </c>
      <c r="EU272" s="130">
        <f>ES272*32/144</f>
        <v>5.333333333333333</v>
      </c>
      <c r="EW272" s="75">
        <v>2</v>
      </c>
      <c r="EY272" s="75">
        <v>18.5</v>
      </c>
      <c r="EZ272" s="77">
        <f>(EY272*1.2)*(Prices!$B$5/32)</f>
        <v>27.75</v>
      </c>
      <c r="FA272" s="82">
        <f>(EY272*1.3)*(Prices!$B$4/32)</f>
        <v>60.125</v>
      </c>
      <c r="FB272" s="82">
        <f>(EV272*Prices!$B$2)+(EW272*Prices!$B$3)</f>
        <v>8.1</v>
      </c>
      <c r="FC272" s="79">
        <f>EU272*Prices!$B$9</f>
        <v>32</v>
      </c>
      <c r="FD272" s="80">
        <f t="shared" si="375"/>
        <v>127.97499999999999</v>
      </c>
      <c r="FE272" s="80">
        <f>EU272*Prices!$B$10</f>
        <v>48</v>
      </c>
      <c r="FF272" s="80">
        <f t="shared" si="376"/>
        <v>143.97499999999999</v>
      </c>
      <c r="FG272" s="80">
        <f>EU272*Prices!$B$11</f>
        <v>53.333333333333329</v>
      </c>
      <c r="FH272" s="80">
        <f t="shared" si="377"/>
        <v>149.30833333333334</v>
      </c>
      <c r="FI272" s="80">
        <f>EU272*Prices!$B$12</f>
        <v>64</v>
      </c>
      <c r="FJ272" s="80">
        <f t="shared" si="378"/>
        <v>159.97499999999999</v>
      </c>
      <c r="FK272" s="80">
        <f>EU272*Prices!$B$13</f>
        <v>69.333333333333329</v>
      </c>
      <c r="FL272" s="80">
        <f t="shared" si="379"/>
        <v>165.30833333333334</v>
      </c>
      <c r="FM272" s="80">
        <f>EU272*Prices!$B$14</f>
        <v>82.666666666666657</v>
      </c>
      <c r="FN272" s="80">
        <f t="shared" si="380"/>
        <v>178.64166666666665</v>
      </c>
      <c r="FO272" s="80">
        <f>EU272*Prices!$B$15</f>
        <v>93.333333333333329</v>
      </c>
      <c r="FP272" s="80">
        <f t="shared" si="381"/>
        <v>189.30833333333334</v>
      </c>
      <c r="FQ272" s="80">
        <f>EU272*Prices!$B$16</f>
        <v>130.66666666666666</v>
      </c>
      <c r="FR272" s="80">
        <f t="shared" si="382"/>
        <v>226.64166666666665</v>
      </c>
      <c r="FS272" s="80">
        <f>EU272*Prices!$B$17</f>
        <v>0</v>
      </c>
      <c r="FT272" s="80"/>
      <c r="FU272" s="80"/>
      <c r="FV272" s="80"/>
      <c r="FW272" s="80"/>
      <c r="FX272" s="80"/>
      <c r="FY272" s="80"/>
      <c r="FZ272" s="80"/>
      <c r="GA272" s="80"/>
      <c r="GB272" s="80"/>
      <c r="GC272" s="80"/>
      <c r="GD272" s="80"/>
      <c r="GE272" s="80"/>
      <c r="GF272" s="80"/>
      <c r="GG272" s="80"/>
      <c r="GH272" s="80"/>
      <c r="GI272"/>
      <c r="GJ272"/>
      <c r="GK272"/>
      <c r="GL272"/>
      <c r="GM272"/>
      <c r="GN272"/>
      <c r="GO272"/>
      <c r="GP272" s="73"/>
      <c r="GQ272" s="128"/>
      <c r="GR272" s="129">
        <v>16.5</v>
      </c>
      <c r="GS272" s="73">
        <v>24</v>
      </c>
      <c r="GT272" s="73">
        <f t="shared" ref="GT272" si="426">GS272/12</f>
        <v>2</v>
      </c>
      <c r="GU272" s="130">
        <f>GS272*32/144</f>
        <v>5.333333333333333</v>
      </c>
      <c r="GV272" s="75"/>
      <c r="GW272" s="75">
        <v>2</v>
      </c>
      <c r="GX272" s="76"/>
      <c r="GY272" s="75">
        <v>18.5</v>
      </c>
      <c r="GZ272" s="77">
        <f>(GY272*1.2)*(Prices!$B$5/32)</f>
        <v>27.75</v>
      </c>
      <c r="HA272" s="82">
        <f>(GY272*1.3)*(Prices!$C$4/32)</f>
        <v>48.1</v>
      </c>
      <c r="HB272" s="82">
        <f>(GV272*Prices!$B$2)+(GW272*Prices!$B$3)</f>
        <v>8.1</v>
      </c>
      <c r="HC272" s="79">
        <f>GU272*Prices!$B$9</f>
        <v>32</v>
      </c>
      <c r="HD272" s="80">
        <f t="shared" si="384"/>
        <v>115.95</v>
      </c>
      <c r="HE272" s="80">
        <f>GU272*Prices!$B$10</f>
        <v>48</v>
      </c>
      <c r="HF272" s="80">
        <f t="shared" si="385"/>
        <v>131.94999999999999</v>
      </c>
      <c r="HG272" s="80">
        <f>GU272*Prices!$B$11</f>
        <v>53.333333333333329</v>
      </c>
      <c r="HH272" s="80">
        <f t="shared" si="386"/>
        <v>137.28333333333333</v>
      </c>
      <c r="HI272" s="80">
        <f>GU272*Prices!$B$12</f>
        <v>64</v>
      </c>
      <c r="HJ272" s="80">
        <f t="shared" si="387"/>
        <v>147.94999999999999</v>
      </c>
      <c r="HK272" s="80">
        <f>GU272*Prices!$B$13</f>
        <v>69.333333333333329</v>
      </c>
      <c r="HL272" s="80">
        <f t="shared" si="388"/>
        <v>153.28333333333333</v>
      </c>
      <c r="HM272" s="80">
        <f>GU272*Prices!$B$14</f>
        <v>82.666666666666657</v>
      </c>
      <c r="HN272" s="80">
        <f t="shared" si="389"/>
        <v>166.61666666666665</v>
      </c>
      <c r="HO272" s="80">
        <f>GU272*Prices!$B$15</f>
        <v>93.333333333333329</v>
      </c>
      <c r="HP272" s="80">
        <f t="shared" si="390"/>
        <v>177.28333333333333</v>
      </c>
      <c r="HQ272" s="80">
        <f>GU272*Prices!$B$16</f>
        <v>130.66666666666666</v>
      </c>
      <c r="HR272" s="80">
        <f t="shared" si="391"/>
        <v>214.61666666666665</v>
      </c>
      <c r="HS272" s="80">
        <f>GU272*Prices!$B$17</f>
        <v>0</v>
      </c>
      <c r="HT272" s="80"/>
      <c r="HU272" s="80"/>
      <c r="HV272" s="80"/>
      <c r="HW272" s="80"/>
      <c r="HX272" s="80"/>
      <c r="HY272" s="80"/>
      <c r="HZ272" s="80"/>
      <c r="IA272" s="80"/>
      <c r="IB272" s="80"/>
      <c r="IC272" s="80"/>
      <c r="ID272" s="80"/>
      <c r="IE272" s="80"/>
      <c r="IF272" s="80"/>
      <c r="IG272" s="80"/>
      <c r="IH272" s="80"/>
      <c r="II272"/>
      <c r="IJ272"/>
      <c r="IK272"/>
      <c r="IL272"/>
      <c r="IM272"/>
      <c r="IN272"/>
      <c r="IO272"/>
      <c r="IP272"/>
      <c r="IQ272" s="73"/>
      <c r="IR272" s="128"/>
      <c r="IS272" s="129">
        <v>16.5</v>
      </c>
      <c r="IT272" s="73">
        <v>24</v>
      </c>
      <c r="IU272" s="73">
        <f t="shared" ref="IU272" si="427">IT272/12</f>
        <v>2</v>
      </c>
      <c r="IV272" s="130">
        <f>IT272*32/144</f>
        <v>5.333333333333333</v>
      </c>
      <c r="IW272" s="75"/>
      <c r="IX272" s="75">
        <v>2</v>
      </c>
      <c r="IY272" s="76"/>
      <c r="IZ272" s="75">
        <v>18.5</v>
      </c>
      <c r="JA272" s="77">
        <f>(IZ272*1.2)*(Prices!$B$5/32)</f>
        <v>27.75</v>
      </c>
      <c r="JB272" s="82">
        <f>(IZ272*1.3)*(Prices!$B$4/32)</f>
        <v>60.125</v>
      </c>
      <c r="JC272" s="82">
        <f>(IW272*Prices!$B$2)+(IX272*Prices!$B$3)</f>
        <v>8.1</v>
      </c>
      <c r="JD272" s="79">
        <f>IV272*Prices!$B$9</f>
        <v>32</v>
      </c>
      <c r="JE272" s="80">
        <f t="shared" si="393"/>
        <v>127.97499999999999</v>
      </c>
      <c r="JF272" s="80">
        <f>IV272*Prices!$B$10</f>
        <v>48</v>
      </c>
      <c r="JG272" s="80">
        <f t="shared" si="394"/>
        <v>143.97499999999999</v>
      </c>
      <c r="JH272" s="80">
        <f>IV272*Prices!$B$11</f>
        <v>53.333333333333329</v>
      </c>
      <c r="JI272" s="80">
        <f t="shared" si="395"/>
        <v>149.30833333333334</v>
      </c>
      <c r="JJ272" s="80">
        <f>IV272*Prices!$B$12</f>
        <v>64</v>
      </c>
      <c r="JK272" s="80">
        <f t="shared" si="396"/>
        <v>159.97499999999999</v>
      </c>
      <c r="JL272" s="80">
        <f>IV272*Prices!$B$13</f>
        <v>69.333333333333329</v>
      </c>
      <c r="JM272" s="80">
        <f t="shared" si="397"/>
        <v>165.30833333333334</v>
      </c>
      <c r="JN272" s="80">
        <f>IV272*Prices!$B$14</f>
        <v>82.666666666666657</v>
      </c>
      <c r="JO272" s="80">
        <f t="shared" si="398"/>
        <v>178.64166666666665</v>
      </c>
      <c r="JP272" s="80">
        <f>IV272*Prices!$B$15</f>
        <v>93.333333333333329</v>
      </c>
      <c r="JQ272" s="80">
        <f t="shared" si="399"/>
        <v>189.30833333333334</v>
      </c>
      <c r="JR272" s="80">
        <f>IV272*Prices!$B$16</f>
        <v>130.66666666666666</v>
      </c>
      <c r="JS272" s="80">
        <f t="shared" si="400"/>
        <v>226.64166666666665</v>
      </c>
      <c r="JT272" s="80">
        <f>IV272*Prices!$B$17</f>
        <v>0</v>
      </c>
      <c r="JU272" s="80"/>
      <c r="JV272" s="80"/>
      <c r="JW272" s="80"/>
      <c r="JX272" s="80"/>
      <c r="JY272" s="80"/>
      <c r="JZ272" s="80"/>
      <c r="KA272" s="80"/>
      <c r="KB272" s="80"/>
      <c r="KC272" s="80"/>
      <c r="KD272" s="80"/>
      <c r="KE272" s="80"/>
      <c r="KF272" s="80"/>
      <c r="KG272" s="80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 s="197">
        <v>0</v>
      </c>
      <c r="LB272" s="200">
        <v>0</v>
      </c>
      <c r="LC272" s="82">
        <f>(44+(cabinets_db!IR272*2-2))*0.58</f>
        <v>24.36</v>
      </c>
      <c r="LD272" s="82">
        <f>(44+(cabinets_db!IR272*2-2))*0.77</f>
        <v>32.340000000000003</v>
      </c>
      <c r="LE272" s="82">
        <f>3*(cabinets_db!IR272*22/144)</f>
        <v>0</v>
      </c>
      <c r="LF272" s="82">
        <f t="shared" si="401"/>
        <v>24.36</v>
      </c>
      <c r="LG272" s="80">
        <f t="shared" si="402"/>
        <v>32.340000000000003</v>
      </c>
      <c r="LH272" s="234">
        <f t="shared" si="403"/>
        <v>0</v>
      </c>
      <c r="LI272" s="73"/>
      <c r="LJ272" s="128"/>
      <c r="LK272" s="129">
        <v>16.5</v>
      </c>
      <c r="LL272" s="73">
        <v>24</v>
      </c>
      <c r="LM272" s="73">
        <f t="shared" ref="LM272" si="428">LL272/12</f>
        <v>2</v>
      </c>
      <c r="LN272" s="130">
        <f>LL272*32/144</f>
        <v>5.333333333333333</v>
      </c>
      <c r="LO272" s="75"/>
      <c r="LP272" s="75">
        <v>2</v>
      </c>
      <c r="LQ272" s="76"/>
      <c r="LR272" s="75">
        <v>18.5</v>
      </c>
      <c r="LS272" s="77">
        <f>(LR272*1.2)*(Prices!$B$5/32)</f>
        <v>27.75</v>
      </c>
      <c r="LT272" s="82">
        <f>(LR272*1.3)*(Prices!$C$4/32)</f>
        <v>48.1</v>
      </c>
      <c r="LU272" s="82">
        <f>(LO272*Prices!$B$2)+(LP272*Prices!$B$3)</f>
        <v>8.1</v>
      </c>
      <c r="LV272" s="79">
        <f>LN272*Prices!$B$9</f>
        <v>32</v>
      </c>
      <c r="LW272" s="80">
        <f t="shared" si="405"/>
        <v>115.95</v>
      </c>
      <c r="LX272" s="80">
        <f>LN272*Prices!$B$10</f>
        <v>48</v>
      </c>
      <c r="LY272" s="80">
        <f t="shared" si="406"/>
        <v>131.94999999999999</v>
      </c>
      <c r="LZ272" s="80">
        <f>LN272*Prices!$B$11</f>
        <v>53.333333333333329</v>
      </c>
      <c r="MA272" s="80">
        <f t="shared" si="407"/>
        <v>137.28333333333333</v>
      </c>
      <c r="MB272" s="80">
        <f>LN272*Prices!$B$12</f>
        <v>64</v>
      </c>
      <c r="MC272" s="80">
        <f t="shared" si="408"/>
        <v>147.94999999999999</v>
      </c>
      <c r="MD272" s="80">
        <f>LN272*Prices!$B$13</f>
        <v>69.333333333333329</v>
      </c>
      <c r="ME272" s="80">
        <f t="shared" si="409"/>
        <v>153.28333333333333</v>
      </c>
      <c r="MF272" s="80">
        <f>LN272*Prices!$B$14</f>
        <v>82.666666666666657</v>
      </c>
      <c r="MG272" s="80">
        <f t="shared" si="410"/>
        <v>166.61666666666665</v>
      </c>
      <c r="MH272" s="80">
        <f>LN272*Prices!$B$15</f>
        <v>93.333333333333329</v>
      </c>
      <c r="MI272" s="80">
        <f t="shared" si="411"/>
        <v>177.28333333333333</v>
      </c>
      <c r="MJ272" s="80">
        <f>LN272*Prices!$B$16</f>
        <v>130.66666666666666</v>
      </c>
      <c r="MK272" s="80">
        <f t="shared" si="412"/>
        <v>214.61666666666665</v>
      </c>
      <c r="ML272" s="80">
        <f>LN272*Prices!$B$17</f>
        <v>0</v>
      </c>
      <c r="MM272" s="80"/>
      <c r="MN272" s="80"/>
      <c r="MO272" s="80"/>
      <c r="MP272" s="80"/>
      <c r="MQ272" s="80"/>
      <c r="MR272" s="80"/>
      <c r="MS272" s="80"/>
      <c r="MT272" s="80"/>
      <c r="MU272" s="80"/>
      <c r="MV272" s="80"/>
      <c r="MW272" s="80"/>
      <c r="MX272" s="80"/>
      <c r="MY272" s="80"/>
      <c r="MZ272" s="80"/>
      <c r="NA272" s="80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</row>
    <row r="273" spans="1:449" ht="18" customHeight="1" thickBot="1" x14ac:dyDescent="0.3">
      <c r="A273" s="330" t="s">
        <v>389</v>
      </c>
      <c r="B273" s="324" t="s">
        <v>268</v>
      </c>
      <c r="C273" s="325" t="str">
        <f t="shared" si="413"/>
        <v>Wall &amp; Tall Cab: Blind 1 Door 30"H (24" to 26")</v>
      </c>
      <c r="D273" s="177" t="s">
        <v>387</v>
      </c>
      <c r="E273" s="326" t="s">
        <v>388</v>
      </c>
      <c r="F273" s="331" t="s">
        <v>389</v>
      </c>
      <c r="G273" s="320">
        <f>ROUND(cabinets_db!FD273/Prices!$B$27,0)</f>
        <v>305</v>
      </c>
      <c r="H273" s="136">
        <f t="shared" si="414"/>
        <v>305</v>
      </c>
      <c r="I273" s="135">
        <f>ROUND(cabinets_db!FF273/Prices!$B$27,0)</f>
        <v>343</v>
      </c>
      <c r="J273" s="136">
        <f t="shared" si="313"/>
        <v>343</v>
      </c>
      <c r="K273" s="135">
        <f>ROUND(cabinets_db!FH273/Prices!$B$27,0)</f>
        <v>355</v>
      </c>
      <c r="L273" s="136">
        <f t="shared" si="314"/>
        <v>355</v>
      </c>
      <c r="M273" s="135">
        <f>ROUND(cabinets_db!FJ273/Prices!$B$27,0)</f>
        <v>381</v>
      </c>
      <c r="N273" s="136">
        <f t="shared" si="315"/>
        <v>381</v>
      </c>
      <c r="O273" s="135">
        <f>ROUND(cabinets_db!FL273/Prices!$B$27,0)</f>
        <v>394</v>
      </c>
      <c r="P273" s="136">
        <f t="shared" si="316"/>
        <v>394</v>
      </c>
      <c r="Q273" s="135">
        <f>ROUND(cabinets_db!FN273/Prices!$B$27,0)</f>
        <v>425</v>
      </c>
      <c r="R273" s="136">
        <f t="shared" si="317"/>
        <v>425</v>
      </c>
      <c r="S273" s="135">
        <f>ROUND(cabinets_db!FP273/Prices!$B$27,0)</f>
        <v>451</v>
      </c>
      <c r="T273" s="136">
        <f t="shared" si="318"/>
        <v>451</v>
      </c>
      <c r="U273" s="135">
        <f>ROUND(cabinets_db!FR273/Prices!$B$27,0)</f>
        <v>540</v>
      </c>
      <c r="V273" s="136">
        <f t="shared" si="319"/>
        <v>540</v>
      </c>
      <c r="W273" s="137"/>
      <c r="X273" s="137"/>
      <c r="Y273" s="137"/>
      <c r="Z273" s="137"/>
      <c r="AA273" s="137"/>
      <c r="AB273" s="136">
        <f>ROUND(cabinets_db!HD273/Prices!$B$27,0)</f>
        <v>276</v>
      </c>
      <c r="AC273" s="136">
        <f t="shared" si="320"/>
        <v>276</v>
      </c>
      <c r="AD273" s="136">
        <f>ROUND(cabinets_db!HF273/Prices!$B$27,0)</f>
        <v>314</v>
      </c>
      <c r="AE273" s="136">
        <f t="shared" si="321"/>
        <v>314</v>
      </c>
      <c r="AF273" s="136">
        <f>ROUND(cabinets_db!HH273/Prices!$B$27,0)</f>
        <v>327</v>
      </c>
      <c r="AG273" s="136">
        <f t="shared" si="322"/>
        <v>327</v>
      </c>
      <c r="AH273" s="136">
        <f>ROUND(cabinets_db!HJ273/Prices!$B$27,0)</f>
        <v>352</v>
      </c>
      <c r="AI273" s="136">
        <f t="shared" si="323"/>
        <v>352</v>
      </c>
      <c r="AJ273" s="136">
        <f>ROUND(cabinets_db!HL273/Prices!$B$27,0)</f>
        <v>365</v>
      </c>
      <c r="AK273" s="136">
        <f t="shared" si="324"/>
        <v>365</v>
      </c>
      <c r="AL273" s="136">
        <f>ROUND(cabinets_db!HN273/Prices!$B$27,0)</f>
        <v>397</v>
      </c>
      <c r="AM273" s="136">
        <f t="shared" si="325"/>
        <v>397</v>
      </c>
      <c r="AN273" s="136">
        <f>ROUND(cabinets_db!HP273/Prices!$B$27,0)</f>
        <v>422</v>
      </c>
      <c r="AO273" s="136">
        <f t="shared" si="326"/>
        <v>422</v>
      </c>
      <c r="AP273" s="136">
        <f>ROUND(cabinets_db!HR273/Prices!$B$27,0)</f>
        <v>511</v>
      </c>
      <c r="AQ273" s="138">
        <f t="shared" si="327"/>
        <v>511</v>
      </c>
      <c r="AW273" s="136">
        <f t="shared" si="328"/>
        <v>276</v>
      </c>
      <c r="AX273" s="136">
        <f t="shared" si="329"/>
        <v>276</v>
      </c>
      <c r="AY273" s="136">
        <f t="shared" si="330"/>
        <v>314</v>
      </c>
      <c r="AZ273" s="136">
        <f t="shared" si="331"/>
        <v>314</v>
      </c>
      <c r="BA273" s="136">
        <f t="shared" si="332"/>
        <v>327</v>
      </c>
      <c r="BB273" s="136">
        <f t="shared" si="333"/>
        <v>327</v>
      </c>
      <c r="BC273" s="136">
        <f t="shared" si="334"/>
        <v>352</v>
      </c>
      <c r="BD273" s="136">
        <f t="shared" si="335"/>
        <v>352</v>
      </c>
      <c r="BE273" s="136">
        <f t="shared" si="336"/>
        <v>365</v>
      </c>
      <c r="BF273" s="136">
        <f t="shared" si="337"/>
        <v>365</v>
      </c>
      <c r="BG273" s="136">
        <f t="shared" si="338"/>
        <v>397</v>
      </c>
      <c r="BH273" s="136">
        <f t="shared" si="339"/>
        <v>397</v>
      </c>
      <c r="BI273" s="136">
        <f t="shared" si="340"/>
        <v>422</v>
      </c>
      <c r="BJ273" s="136">
        <f t="shared" si="341"/>
        <v>422</v>
      </c>
      <c r="BK273" s="136">
        <f t="shared" si="342"/>
        <v>511</v>
      </c>
      <c r="BL273" s="138">
        <f t="shared" si="343"/>
        <v>511</v>
      </c>
      <c r="BU273" s="135">
        <f>ROUND(cabinets_db!JE273/Prices!$B$27,0)</f>
        <v>305</v>
      </c>
      <c r="BV273" s="136">
        <f t="shared" si="415"/>
        <v>305</v>
      </c>
      <c r="BW273" s="135">
        <f>ROUND(cabinets_db!JG273/Prices!$B$27,0)</f>
        <v>343</v>
      </c>
      <c r="BX273" s="136">
        <f t="shared" si="344"/>
        <v>343</v>
      </c>
      <c r="BY273" s="135">
        <f>ROUND(cabinets_db!JI273/Prices!$B$27,0)</f>
        <v>355</v>
      </c>
      <c r="BZ273" s="136">
        <f t="shared" si="345"/>
        <v>355</v>
      </c>
      <c r="CA273" s="135">
        <f>ROUND(cabinets_db!JK273/Prices!$B$27,0)</f>
        <v>381</v>
      </c>
      <c r="CB273" s="136">
        <f t="shared" si="346"/>
        <v>381</v>
      </c>
      <c r="CC273" s="135">
        <f>ROUND(cabinets_db!JM273/Prices!$B$27,0)</f>
        <v>394</v>
      </c>
      <c r="CD273" s="136">
        <f t="shared" si="347"/>
        <v>394</v>
      </c>
      <c r="CE273" s="135">
        <f>ROUND(cabinets_db!JO273/Prices!$B$27,0)</f>
        <v>425</v>
      </c>
      <c r="CF273" s="136">
        <f t="shared" si="348"/>
        <v>425</v>
      </c>
      <c r="CG273" s="135">
        <f>ROUND(cabinets_db!JQ273/Prices!$B$27,0)</f>
        <v>451</v>
      </c>
      <c r="CH273" s="136">
        <f t="shared" si="349"/>
        <v>451</v>
      </c>
      <c r="CI273" s="135">
        <f>ROUND(cabinets_db!JS273/Prices!$B$27,0)</f>
        <v>540</v>
      </c>
      <c r="CJ273" s="136">
        <f t="shared" si="350"/>
        <v>540</v>
      </c>
      <c r="CK273" s="137"/>
      <c r="CL273" s="137"/>
      <c r="CM273" s="137"/>
      <c r="CN273" s="137"/>
      <c r="CO273" s="137"/>
      <c r="CP273" s="136">
        <f>ROUND(cabinets_db!LW273/Prices!$B$27,0)</f>
        <v>276</v>
      </c>
      <c r="CQ273" s="136">
        <f t="shared" si="416"/>
        <v>276</v>
      </c>
      <c r="CR273" s="136">
        <f>ROUND(cabinets_db!LY273/Prices!$B$27,0)</f>
        <v>314</v>
      </c>
      <c r="CS273" s="136">
        <f t="shared" si="351"/>
        <v>314</v>
      </c>
      <c r="CT273" s="136">
        <f>ROUND(cabinets_db!MA273/Prices!$B$27,0)</f>
        <v>327</v>
      </c>
      <c r="CU273" s="136">
        <f t="shared" si="352"/>
        <v>327</v>
      </c>
      <c r="CV273" s="136">
        <f>ROUND(cabinets_db!MC273/Prices!$B$27,0)</f>
        <v>352</v>
      </c>
      <c r="CW273" s="136">
        <f t="shared" si="353"/>
        <v>352</v>
      </c>
      <c r="CX273" s="136">
        <f>ROUND(cabinets_db!ME273/Prices!$B$27,0)</f>
        <v>365</v>
      </c>
      <c r="CY273" s="136">
        <f t="shared" si="354"/>
        <v>365</v>
      </c>
      <c r="CZ273" s="136">
        <f>ROUND(cabinets_db!MG273/Prices!$B$27,0)</f>
        <v>397</v>
      </c>
      <c r="DA273" s="136">
        <f t="shared" si="355"/>
        <v>397</v>
      </c>
      <c r="DB273" s="136">
        <f>ROUND(cabinets_db!MI273/Prices!$B$27,0)</f>
        <v>422</v>
      </c>
      <c r="DC273" s="136">
        <f t="shared" si="356"/>
        <v>422</v>
      </c>
      <c r="DD273" s="136">
        <f>ROUND(cabinets_db!MK273/Prices!$B$27,0)</f>
        <v>511</v>
      </c>
      <c r="DE273" s="138">
        <f t="shared" si="357"/>
        <v>511</v>
      </c>
      <c r="DK273" s="136">
        <f t="shared" si="358"/>
        <v>276</v>
      </c>
      <c r="DL273" s="136">
        <f t="shared" si="359"/>
        <v>276</v>
      </c>
      <c r="DM273" s="136">
        <f t="shared" si="360"/>
        <v>314</v>
      </c>
      <c r="DN273" s="136">
        <f t="shared" si="361"/>
        <v>314</v>
      </c>
      <c r="DO273" s="136">
        <f t="shared" si="362"/>
        <v>327</v>
      </c>
      <c r="DP273" s="136">
        <f t="shared" si="363"/>
        <v>327</v>
      </c>
      <c r="DQ273" s="136">
        <f t="shared" si="364"/>
        <v>352</v>
      </c>
      <c r="DR273" s="136">
        <f t="shared" si="365"/>
        <v>352</v>
      </c>
      <c r="DS273" s="136">
        <f t="shared" si="366"/>
        <v>365</v>
      </c>
      <c r="DT273" s="136">
        <f t="shared" si="367"/>
        <v>365</v>
      </c>
      <c r="DU273" s="136">
        <f t="shared" si="368"/>
        <v>397</v>
      </c>
      <c r="DV273" s="136">
        <f t="shared" si="369"/>
        <v>397</v>
      </c>
      <c r="DW273" s="136">
        <f t="shared" si="370"/>
        <v>422</v>
      </c>
      <c r="DX273" s="136">
        <f t="shared" si="371"/>
        <v>422</v>
      </c>
      <c r="DY273" s="136">
        <f t="shared" si="372"/>
        <v>511</v>
      </c>
      <c r="DZ273" s="138">
        <f t="shared" si="373"/>
        <v>511</v>
      </c>
      <c r="EP273" s="73"/>
      <c r="EQ273" s="128"/>
      <c r="ER273" s="139">
        <v>12</v>
      </c>
      <c r="ES273" s="73">
        <v>24</v>
      </c>
      <c r="ET273" s="73">
        <v>1</v>
      </c>
      <c r="EU273" s="130">
        <f>ES273*32/144</f>
        <v>5.333333333333333</v>
      </c>
      <c r="EV273" s="55"/>
      <c r="EW273" s="75">
        <v>2</v>
      </c>
      <c r="EY273" s="75">
        <v>18.5</v>
      </c>
      <c r="EZ273" s="77">
        <f>(EY273*1.2)*(Prices!$B$5/32)</f>
        <v>27.75</v>
      </c>
      <c r="FA273" s="82">
        <f>(EY273*1.3)*(Prices!$B$4/32)</f>
        <v>60.125</v>
      </c>
      <c r="FB273" s="82">
        <f>(EV273*Prices!$B$2)+(EW273*Prices!$B$3)</f>
        <v>8.1</v>
      </c>
      <c r="FC273" s="79">
        <f>EU273*Prices!$B$9</f>
        <v>32</v>
      </c>
      <c r="FD273" s="80">
        <f t="shared" si="375"/>
        <v>127.97499999999999</v>
      </c>
      <c r="FE273" s="80">
        <f>EU273*Prices!$B$10</f>
        <v>48</v>
      </c>
      <c r="FF273" s="80">
        <f t="shared" si="376"/>
        <v>143.97499999999999</v>
      </c>
      <c r="FG273" s="80">
        <f>EU273*Prices!$B$11</f>
        <v>53.333333333333329</v>
      </c>
      <c r="FH273" s="80">
        <f t="shared" si="377"/>
        <v>149.30833333333334</v>
      </c>
      <c r="FI273" s="80">
        <f>EU273*Prices!$B$12</f>
        <v>64</v>
      </c>
      <c r="FJ273" s="80">
        <f t="shared" si="378"/>
        <v>159.97499999999999</v>
      </c>
      <c r="FK273" s="80">
        <f>EU273*Prices!$B$13</f>
        <v>69.333333333333329</v>
      </c>
      <c r="FL273" s="80">
        <f t="shared" si="379"/>
        <v>165.30833333333334</v>
      </c>
      <c r="FM273" s="80">
        <f>EU273*Prices!$B$14</f>
        <v>82.666666666666657</v>
      </c>
      <c r="FN273" s="80">
        <f t="shared" si="380"/>
        <v>178.64166666666665</v>
      </c>
      <c r="FO273" s="80">
        <f>EU273*Prices!$B$15</f>
        <v>93.333333333333329</v>
      </c>
      <c r="FP273" s="80">
        <f t="shared" si="381"/>
        <v>189.30833333333334</v>
      </c>
      <c r="FQ273" s="80">
        <f>EU273*Prices!$B$16</f>
        <v>130.66666666666666</v>
      </c>
      <c r="FR273" s="80">
        <f t="shared" si="382"/>
        <v>226.64166666666665</v>
      </c>
      <c r="FS273" s="80">
        <f>EU273*Prices!$B$17</f>
        <v>0</v>
      </c>
      <c r="FT273" s="80"/>
      <c r="FU273" s="80"/>
      <c r="FV273" s="80"/>
      <c r="FW273" s="80"/>
      <c r="FX273" s="80"/>
      <c r="FY273" s="80"/>
      <c r="FZ273" s="80"/>
      <c r="GA273" s="80"/>
      <c r="GB273" s="80"/>
      <c r="GC273" s="80"/>
      <c r="GD273" s="80"/>
      <c r="GE273" s="80"/>
      <c r="GF273" s="80"/>
      <c r="GG273" s="80"/>
      <c r="GH273" s="80"/>
      <c r="GI273"/>
      <c r="GJ273"/>
      <c r="GK273"/>
      <c r="GL273"/>
      <c r="GM273"/>
      <c r="GN273"/>
      <c r="GO273"/>
      <c r="GP273" s="73"/>
      <c r="GQ273" s="128"/>
      <c r="GR273" s="139">
        <v>12</v>
      </c>
      <c r="GS273" s="73">
        <v>24</v>
      </c>
      <c r="GT273" s="73">
        <v>1</v>
      </c>
      <c r="GU273" s="130">
        <f>GS273*32/144</f>
        <v>5.333333333333333</v>
      </c>
      <c r="GW273" s="75">
        <v>2</v>
      </c>
      <c r="GX273" s="76"/>
      <c r="GY273" s="75">
        <v>18.5</v>
      </c>
      <c r="GZ273" s="77">
        <f>(GY273*1.2)*(Prices!$B$5/32)</f>
        <v>27.75</v>
      </c>
      <c r="HA273" s="82">
        <f>(GY273*1.3)*(Prices!$C$4/32)</f>
        <v>48.1</v>
      </c>
      <c r="HB273" s="82">
        <f>(GV273*Prices!$B$2)+(GW273*Prices!$B$3)</f>
        <v>8.1</v>
      </c>
      <c r="HC273" s="79">
        <f>GU273*Prices!$B$9</f>
        <v>32</v>
      </c>
      <c r="HD273" s="80">
        <f t="shared" si="384"/>
        <v>115.95</v>
      </c>
      <c r="HE273" s="80">
        <f>GU273*Prices!$B$10</f>
        <v>48</v>
      </c>
      <c r="HF273" s="80">
        <f t="shared" si="385"/>
        <v>131.94999999999999</v>
      </c>
      <c r="HG273" s="80">
        <f>GU273*Prices!$B$11</f>
        <v>53.333333333333329</v>
      </c>
      <c r="HH273" s="80">
        <f t="shared" si="386"/>
        <v>137.28333333333333</v>
      </c>
      <c r="HI273" s="80">
        <f>GU273*Prices!$B$12</f>
        <v>64</v>
      </c>
      <c r="HJ273" s="80">
        <f t="shared" si="387"/>
        <v>147.94999999999999</v>
      </c>
      <c r="HK273" s="80">
        <f>GU273*Prices!$B$13</f>
        <v>69.333333333333329</v>
      </c>
      <c r="HL273" s="80">
        <f t="shared" si="388"/>
        <v>153.28333333333333</v>
      </c>
      <c r="HM273" s="80">
        <f>GU273*Prices!$B$14</f>
        <v>82.666666666666657</v>
      </c>
      <c r="HN273" s="80">
        <f t="shared" si="389"/>
        <v>166.61666666666665</v>
      </c>
      <c r="HO273" s="80">
        <f>GU273*Prices!$B$15</f>
        <v>93.333333333333329</v>
      </c>
      <c r="HP273" s="80">
        <f t="shared" si="390"/>
        <v>177.28333333333333</v>
      </c>
      <c r="HQ273" s="80">
        <f>GU273*Prices!$B$16</f>
        <v>130.66666666666666</v>
      </c>
      <c r="HR273" s="80">
        <f t="shared" si="391"/>
        <v>214.61666666666665</v>
      </c>
      <c r="HS273" s="80">
        <f>GU273*Prices!$B$17</f>
        <v>0</v>
      </c>
      <c r="HT273" s="80"/>
      <c r="HU273" s="80"/>
      <c r="HV273" s="80"/>
      <c r="HW273" s="80"/>
      <c r="HX273" s="80"/>
      <c r="HY273" s="80"/>
      <c r="HZ273" s="80"/>
      <c r="IA273" s="80"/>
      <c r="IB273" s="80"/>
      <c r="IC273" s="80"/>
      <c r="ID273" s="80"/>
      <c r="IE273" s="80"/>
      <c r="IF273" s="80"/>
      <c r="IG273" s="80"/>
      <c r="IH273" s="80"/>
      <c r="II273"/>
      <c r="IJ273"/>
      <c r="IK273"/>
      <c r="IL273"/>
      <c r="IM273"/>
      <c r="IN273"/>
      <c r="IO273"/>
      <c r="IP273"/>
      <c r="IQ273" s="73"/>
      <c r="IR273" s="128"/>
      <c r="IS273" s="139">
        <v>12</v>
      </c>
      <c r="IT273" s="73">
        <v>24</v>
      </c>
      <c r="IU273" s="73">
        <v>1</v>
      </c>
      <c r="IV273" s="130">
        <f>IT273*32/144</f>
        <v>5.333333333333333</v>
      </c>
      <c r="IX273" s="75">
        <v>2</v>
      </c>
      <c r="IY273" s="76"/>
      <c r="IZ273" s="75">
        <v>18.5</v>
      </c>
      <c r="JA273" s="77">
        <f>(IZ273*1.2)*(Prices!$B$5/32)</f>
        <v>27.75</v>
      </c>
      <c r="JB273" s="82">
        <f>(IZ273*1.3)*(Prices!$B$4/32)</f>
        <v>60.125</v>
      </c>
      <c r="JC273" s="82">
        <f>(IW273*Prices!$B$2)+(IX273*Prices!$B$3)</f>
        <v>8.1</v>
      </c>
      <c r="JD273" s="79">
        <f>IV273*Prices!$B$9</f>
        <v>32</v>
      </c>
      <c r="JE273" s="80">
        <f t="shared" si="393"/>
        <v>127.97499999999999</v>
      </c>
      <c r="JF273" s="80">
        <f>IV273*Prices!$B$10</f>
        <v>48</v>
      </c>
      <c r="JG273" s="80">
        <f t="shared" si="394"/>
        <v>143.97499999999999</v>
      </c>
      <c r="JH273" s="80">
        <f>IV273*Prices!$B$11</f>
        <v>53.333333333333329</v>
      </c>
      <c r="JI273" s="80">
        <f t="shared" si="395"/>
        <v>149.30833333333334</v>
      </c>
      <c r="JJ273" s="80">
        <f>IV273*Prices!$B$12</f>
        <v>64</v>
      </c>
      <c r="JK273" s="80">
        <f t="shared" si="396"/>
        <v>159.97499999999999</v>
      </c>
      <c r="JL273" s="80">
        <f>IV273*Prices!$B$13</f>
        <v>69.333333333333329</v>
      </c>
      <c r="JM273" s="80">
        <f t="shared" si="397"/>
        <v>165.30833333333334</v>
      </c>
      <c r="JN273" s="80">
        <f>IV273*Prices!$B$14</f>
        <v>82.666666666666657</v>
      </c>
      <c r="JO273" s="80">
        <f t="shared" si="398"/>
        <v>178.64166666666665</v>
      </c>
      <c r="JP273" s="80">
        <f>IV273*Prices!$B$15</f>
        <v>93.333333333333329</v>
      </c>
      <c r="JQ273" s="80">
        <f t="shared" si="399"/>
        <v>189.30833333333334</v>
      </c>
      <c r="JR273" s="80">
        <f>IV273*Prices!$B$16</f>
        <v>130.66666666666666</v>
      </c>
      <c r="JS273" s="80">
        <f t="shared" si="400"/>
        <v>226.64166666666665</v>
      </c>
      <c r="JT273" s="80">
        <f>IV273*Prices!$B$17</f>
        <v>0</v>
      </c>
      <c r="JU273" s="80"/>
      <c r="JV273" s="80"/>
      <c r="JW273" s="80"/>
      <c r="JX273" s="80"/>
      <c r="JY273" s="80"/>
      <c r="JZ273" s="80"/>
      <c r="KA273" s="80"/>
      <c r="KB273" s="80"/>
      <c r="KC273" s="80"/>
      <c r="KD273" s="80"/>
      <c r="KE273" s="80"/>
      <c r="KF273" s="80"/>
      <c r="KG273" s="80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 s="197">
        <v>0</v>
      </c>
      <c r="LB273" s="200">
        <v>0</v>
      </c>
      <c r="LC273" s="82">
        <f>(44+(cabinets_db!IR273*2-2))*0.58</f>
        <v>24.36</v>
      </c>
      <c r="LD273" s="82">
        <f>(44+(cabinets_db!IR273*2-2))*0.77</f>
        <v>32.340000000000003</v>
      </c>
      <c r="LE273" s="82">
        <f>3*(cabinets_db!IR273*22/144)</f>
        <v>0</v>
      </c>
      <c r="LF273" s="82">
        <f t="shared" si="401"/>
        <v>24.36</v>
      </c>
      <c r="LG273" s="80">
        <f t="shared" si="402"/>
        <v>32.340000000000003</v>
      </c>
      <c r="LH273" s="234">
        <f t="shared" si="403"/>
        <v>0</v>
      </c>
      <c r="LI273" s="73"/>
      <c r="LJ273" s="128"/>
      <c r="LK273" s="139">
        <v>12</v>
      </c>
      <c r="LL273" s="73">
        <v>24</v>
      </c>
      <c r="LM273" s="73">
        <v>1</v>
      </c>
      <c r="LN273" s="130">
        <f>LL273*32/144</f>
        <v>5.333333333333333</v>
      </c>
      <c r="LP273" s="75">
        <v>2</v>
      </c>
      <c r="LQ273" s="76"/>
      <c r="LR273" s="75">
        <v>18.5</v>
      </c>
      <c r="LS273" s="77">
        <f>(LR273*1.2)*(Prices!$B$5/32)</f>
        <v>27.75</v>
      </c>
      <c r="LT273" s="82">
        <f>(LR273*1.3)*(Prices!$C$4/32)</f>
        <v>48.1</v>
      </c>
      <c r="LU273" s="82">
        <f>(LO273*Prices!$B$2)+(LP273*Prices!$B$3)</f>
        <v>8.1</v>
      </c>
      <c r="LV273" s="79">
        <f>LN273*Prices!$B$9</f>
        <v>32</v>
      </c>
      <c r="LW273" s="80">
        <f t="shared" si="405"/>
        <v>115.95</v>
      </c>
      <c r="LX273" s="80">
        <f>LN273*Prices!$B$10</f>
        <v>48</v>
      </c>
      <c r="LY273" s="80">
        <f t="shared" si="406"/>
        <v>131.94999999999999</v>
      </c>
      <c r="LZ273" s="80">
        <f>LN273*Prices!$B$11</f>
        <v>53.333333333333329</v>
      </c>
      <c r="MA273" s="80">
        <f t="shared" si="407"/>
        <v>137.28333333333333</v>
      </c>
      <c r="MB273" s="80">
        <f>LN273*Prices!$B$12</f>
        <v>64</v>
      </c>
      <c r="MC273" s="80">
        <f t="shared" si="408"/>
        <v>147.94999999999999</v>
      </c>
      <c r="MD273" s="80">
        <f>LN273*Prices!$B$13</f>
        <v>69.333333333333329</v>
      </c>
      <c r="ME273" s="80">
        <f t="shared" si="409"/>
        <v>153.28333333333333</v>
      </c>
      <c r="MF273" s="80">
        <f>LN273*Prices!$B$14</f>
        <v>82.666666666666657</v>
      </c>
      <c r="MG273" s="80">
        <f t="shared" si="410"/>
        <v>166.61666666666665</v>
      </c>
      <c r="MH273" s="80">
        <f>LN273*Prices!$B$15</f>
        <v>93.333333333333329</v>
      </c>
      <c r="MI273" s="80">
        <f t="shared" si="411"/>
        <v>177.28333333333333</v>
      </c>
      <c r="MJ273" s="80">
        <f>LN273*Prices!$B$16</f>
        <v>130.66666666666666</v>
      </c>
      <c r="MK273" s="80">
        <f t="shared" si="412"/>
        <v>214.61666666666665</v>
      </c>
      <c r="ML273" s="80">
        <f>LN273*Prices!$B$17</f>
        <v>0</v>
      </c>
      <c r="MM273" s="80"/>
      <c r="MN273" s="80"/>
      <c r="MO273" s="80"/>
      <c r="MP273" s="80"/>
      <c r="MQ273" s="80"/>
      <c r="MR273" s="80"/>
      <c r="MS273" s="80"/>
      <c r="MT273" s="80"/>
      <c r="MU273" s="80"/>
      <c r="MV273" s="80"/>
      <c r="MW273" s="80"/>
      <c r="MX273" s="80"/>
      <c r="MY273" s="80"/>
      <c r="MZ273" s="80"/>
      <c r="NA273" s="80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</row>
    <row r="274" spans="1:449" ht="18" customHeight="1" thickBot="1" x14ac:dyDescent="0.3">
      <c r="A274" s="345"/>
      <c r="B274" s="346"/>
      <c r="C274" s="347"/>
      <c r="D274" s="279"/>
      <c r="E274" s="348"/>
      <c r="F274" s="349"/>
      <c r="G274" s="320"/>
      <c r="H274" s="136"/>
      <c r="I274" s="135"/>
      <c r="J274" s="136"/>
      <c r="K274" s="135"/>
      <c r="L274" s="136"/>
      <c r="M274" s="135"/>
      <c r="N274" s="136"/>
      <c r="O274" s="135"/>
      <c r="P274" s="136"/>
      <c r="Q274" s="135"/>
      <c r="R274" s="136"/>
      <c r="S274" s="135"/>
      <c r="T274" s="136"/>
      <c r="U274" s="135"/>
      <c r="V274" s="136"/>
      <c r="W274" s="137"/>
      <c r="X274" s="137"/>
      <c r="Y274" s="137"/>
      <c r="Z274" s="137"/>
      <c r="AA274" s="137"/>
      <c r="AB274" s="136"/>
      <c r="AC274" s="136"/>
      <c r="AD274" s="136"/>
      <c r="AE274" s="136"/>
      <c r="AF274" s="136"/>
      <c r="AG274" s="136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8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8"/>
      <c r="BU274" s="135"/>
      <c r="BV274" s="136"/>
      <c r="BW274" s="135"/>
      <c r="BX274" s="136"/>
      <c r="BY274" s="135"/>
      <c r="BZ274" s="136"/>
      <c r="CA274" s="135"/>
      <c r="CB274" s="136"/>
      <c r="CC274" s="135"/>
      <c r="CD274" s="136"/>
      <c r="CE274" s="135"/>
      <c r="CF274" s="136"/>
      <c r="CG274" s="135"/>
      <c r="CH274" s="136"/>
      <c r="CI274" s="135"/>
      <c r="CJ274" s="136"/>
      <c r="CK274" s="137"/>
      <c r="CL274" s="137"/>
      <c r="CM274" s="137"/>
      <c r="CN274" s="137"/>
      <c r="CO274" s="137"/>
      <c r="CP274" s="136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  <c r="DA274" s="136"/>
      <c r="DB274" s="136"/>
      <c r="DC274" s="136"/>
      <c r="DD274" s="136"/>
      <c r="DE274" s="138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W274" s="136"/>
      <c r="DX274" s="136"/>
      <c r="DY274" s="136"/>
      <c r="DZ274" s="138"/>
      <c r="EP274" s="73"/>
      <c r="EQ274" s="128"/>
      <c r="ER274" s="139"/>
      <c r="ES274" s="73"/>
      <c r="ET274" s="73"/>
      <c r="EU274" s="130"/>
      <c r="EV274" s="55"/>
      <c r="EZ274" s="77"/>
      <c r="FC274" s="79"/>
      <c r="FD274" s="80"/>
      <c r="FE274" s="80"/>
      <c r="FF274" s="80"/>
      <c r="FG274" s="80"/>
      <c r="FH274" s="80"/>
      <c r="FI274" s="80"/>
      <c r="FJ274" s="80"/>
      <c r="FK274" s="80"/>
      <c r="FL274" s="80"/>
      <c r="FM274" s="80"/>
      <c r="FN274" s="80"/>
      <c r="FO274" s="80"/>
      <c r="FP274" s="80"/>
      <c r="FQ274" s="80"/>
      <c r="FR274" s="80"/>
      <c r="FS274" s="80"/>
      <c r="FT274" s="80"/>
      <c r="FU274" s="80"/>
      <c r="FV274" s="80"/>
      <c r="FW274" s="80"/>
      <c r="FX274" s="80"/>
      <c r="FY274" s="80"/>
      <c r="FZ274" s="80"/>
      <c r="GA274" s="80"/>
      <c r="GB274" s="80"/>
      <c r="GC274" s="80"/>
      <c r="GD274" s="80"/>
      <c r="GE274" s="80"/>
      <c r="GF274" s="80"/>
      <c r="GG274" s="80"/>
      <c r="GH274" s="80"/>
      <c r="GI274"/>
      <c r="GJ274"/>
      <c r="GK274"/>
      <c r="GL274"/>
      <c r="GM274"/>
      <c r="GN274"/>
      <c r="GO274"/>
      <c r="GP274" s="73"/>
      <c r="GQ274" s="128"/>
      <c r="GR274" s="139"/>
      <c r="GS274" s="73"/>
      <c r="GT274" s="73"/>
      <c r="GU274" s="130"/>
      <c r="GW274" s="75"/>
      <c r="GX274" s="76"/>
      <c r="GZ274" s="77"/>
      <c r="HA274" s="82"/>
      <c r="HB274" s="82"/>
      <c r="HC274" s="79"/>
      <c r="HD274" s="80"/>
      <c r="HE274" s="80"/>
      <c r="HF274" s="80"/>
      <c r="HG274" s="80"/>
      <c r="HH274" s="80"/>
      <c r="HI274" s="80"/>
      <c r="HJ274" s="80"/>
      <c r="HK274" s="80"/>
      <c r="HL274" s="80"/>
      <c r="HM274" s="80"/>
      <c r="HN274" s="80"/>
      <c r="HO274" s="80"/>
      <c r="HP274" s="80"/>
      <c r="HQ274" s="80"/>
      <c r="HR274" s="80"/>
      <c r="HS274" s="80"/>
      <c r="HT274" s="80"/>
      <c r="HU274" s="80"/>
      <c r="HV274" s="80"/>
      <c r="HW274" s="80"/>
      <c r="HX274" s="80"/>
      <c r="HY274" s="80"/>
      <c r="HZ274" s="80"/>
      <c r="IA274" s="80"/>
      <c r="IB274" s="80"/>
      <c r="IC274" s="80"/>
      <c r="ID274" s="80"/>
      <c r="IE274" s="80"/>
      <c r="IF274" s="80"/>
      <c r="IG274" s="80"/>
      <c r="IH274" s="80"/>
      <c r="II274"/>
      <c r="IJ274"/>
      <c r="IK274"/>
      <c r="IL274"/>
      <c r="IM274"/>
      <c r="IN274"/>
      <c r="IO274"/>
      <c r="IP274"/>
      <c r="IQ274" s="73"/>
      <c r="IR274" s="128"/>
      <c r="IS274" s="139"/>
      <c r="IT274" s="73"/>
      <c r="IU274" s="73"/>
      <c r="IV274" s="130"/>
      <c r="IX274" s="75"/>
      <c r="IY274" s="76"/>
      <c r="IZ274" s="75"/>
      <c r="JA274" s="77"/>
      <c r="JB274" s="82"/>
      <c r="JC274" s="82"/>
      <c r="JD274" s="79"/>
      <c r="JE274" s="80"/>
      <c r="JF274" s="80"/>
      <c r="JG274" s="80"/>
      <c r="JH274" s="80"/>
      <c r="JI274" s="80"/>
      <c r="JJ274" s="80"/>
      <c r="JK274" s="80"/>
      <c r="JL274" s="80"/>
      <c r="JM274" s="80"/>
      <c r="JN274" s="80"/>
      <c r="JO274" s="80"/>
      <c r="JP274" s="80"/>
      <c r="JQ274" s="80"/>
      <c r="JR274" s="80"/>
      <c r="JS274" s="80"/>
      <c r="JT274" s="80"/>
      <c r="JU274" s="80"/>
      <c r="JV274" s="80"/>
      <c r="JW274" s="80"/>
      <c r="JX274" s="80"/>
      <c r="JY274" s="80"/>
      <c r="JZ274" s="80"/>
      <c r="KA274" s="80"/>
      <c r="KB274" s="80"/>
      <c r="KC274" s="80"/>
      <c r="KD274" s="80"/>
      <c r="KE274" s="80"/>
      <c r="KF274" s="80"/>
      <c r="KG274" s="80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F274" s="82"/>
      <c r="LG274" s="80"/>
      <c r="LH274" s="234"/>
      <c r="LI274" s="73"/>
      <c r="LJ274" s="128"/>
      <c r="LK274" s="139"/>
      <c r="LL274" s="73"/>
      <c r="LM274" s="73"/>
      <c r="LN274" s="130"/>
      <c r="LP274" s="75"/>
      <c r="LQ274" s="76"/>
      <c r="LR274" s="75"/>
      <c r="LS274" s="77"/>
      <c r="LT274" s="82"/>
      <c r="LU274" s="82"/>
      <c r="LV274" s="79"/>
      <c r="LW274" s="80"/>
      <c r="LX274" s="80"/>
      <c r="LY274" s="80"/>
      <c r="LZ274" s="80"/>
      <c r="MA274" s="80"/>
      <c r="MB274" s="80"/>
      <c r="MC274" s="80"/>
      <c r="MD274" s="80"/>
      <c r="ME274" s="80"/>
      <c r="MF274" s="80"/>
      <c r="MG274" s="80"/>
      <c r="MH274" s="80"/>
      <c r="MI274" s="80"/>
      <c r="MJ274" s="80"/>
      <c r="MK274" s="80"/>
      <c r="ML274" s="80"/>
      <c r="MM274" s="80"/>
      <c r="MN274" s="80"/>
      <c r="MO274" s="80"/>
      <c r="MP274" s="80"/>
      <c r="MQ274" s="80"/>
      <c r="MR274" s="80"/>
      <c r="MS274" s="80"/>
      <c r="MT274" s="80"/>
      <c r="MU274" s="80"/>
      <c r="MV274" s="80"/>
      <c r="MW274" s="80"/>
      <c r="MX274" s="80"/>
      <c r="MY274" s="80"/>
      <c r="MZ274" s="80"/>
      <c r="NA274" s="80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</row>
    <row r="275" spans="1:449" ht="18" customHeight="1" x14ac:dyDescent="0.25">
      <c r="A275" s="332" t="s">
        <v>390</v>
      </c>
      <c r="B275" s="119" t="s">
        <v>268</v>
      </c>
      <c r="C275" s="120" t="str">
        <f t="shared" si="413"/>
        <v>Wall &amp; Tall Cab: Blind 1 Door 36"H (24" to 26")</v>
      </c>
      <c r="D275" s="121" t="s">
        <v>391</v>
      </c>
      <c r="E275" s="122" t="s">
        <v>388</v>
      </c>
      <c r="F275" s="333" t="s">
        <v>390</v>
      </c>
      <c r="G275" s="320">
        <f>ROUND(cabinets_db!FD275/Prices!$B$27,0)</f>
        <v>337</v>
      </c>
      <c r="H275" s="136">
        <f t="shared" si="414"/>
        <v>337</v>
      </c>
      <c r="I275" s="135">
        <f>ROUND(cabinets_db!FF275/Prices!$B$27,0)</f>
        <v>380</v>
      </c>
      <c r="J275" s="136">
        <f t="shared" si="313"/>
        <v>380</v>
      </c>
      <c r="K275" s="135">
        <f>ROUND(cabinets_db!FH275/Prices!$B$27,0)</f>
        <v>394</v>
      </c>
      <c r="L275" s="136">
        <f t="shared" si="314"/>
        <v>394</v>
      </c>
      <c r="M275" s="135">
        <f>ROUND(cabinets_db!FJ275/Prices!$B$27,0)</f>
        <v>423</v>
      </c>
      <c r="N275" s="136">
        <f t="shared" si="315"/>
        <v>423</v>
      </c>
      <c r="O275" s="135">
        <f>ROUND(cabinets_db!FL275/Prices!$B$27,0)</f>
        <v>437</v>
      </c>
      <c r="P275" s="136">
        <f t="shared" si="316"/>
        <v>437</v>
      </c>
      <c r="Q275" s="135">
        <f>ROUND(cabinets_db!FN275/Prices!$B$27,0)</f>
        <v>473</v>
      </c>
      <c r="R275" s="136">
        <f t="shared" si="317"/>
        <v>473</v>
      </c>
      <c r="S275" s="135">
        <f>ROUND(cabinets_db!FP275/Prices!$B$27,0)</f>
        <v>501</v>
      </c>
      <c r="T275" s="136">
        <f t="shared" si="318"/>
        <v>501</v>
      </c>
      <c r="U275" s="135">
        <f>ROUND(cabinets_db!FR275/Prices!$B$27,0)</f>
        <v>601</v>
      </c>
      <c r="V275" s="136">
        <f t="shared" si="319"/>
        <v>601</v>
      </c>
      <c r="W275" s="137"/>
      <c r="X275" s="137"/>
      <c r="Y275" s="137"/>
      <c r="Z275" s="137"/>
      <c r="AA275" s="137"/>
      <c r="AB275" s="136">
        <f>ROUND(cabinets_db!HD275/Prices!$B$27,0)</f>
        <v>305</v>
      </c>
      <c r="AC275" s="136">
        <f t="shared" si="320"/>
        <v>305</v>
      </c>
      <c r="AD275" s="136">
        <f>ROUND(cabinets_db!HF275/Prices!$B$27,0)</f>
        <v>348</v>
      </c>
      <c r="AE275" s="136">
        <f t="shared" si="321"/>
        <v>348</v>
      </c>
      <c r="AF275" s="136">
        <f>ROUND(cabinets_db!HH275/Prices!$B$27,0)</f>
        <v>362</v>
      </c>
      <c r="AG275" s="136">
        <f t="shared" si="322"/>
        <v>362</v>
      </c>
      <c r="AH275" s="136">
        <f>ROUND(cabinets_db!HJ275/Prices!$B$27,0)</f>
        <v>391</v>
      </c>
      <c r="AI275" s="136">
        <f t="shared" si="323"/>
        <v>391</v>
      </c>
      <c r="AJ275" s="136">
        <f>ROUND(cabinets_db!HL275/Prices!$B$27,0)</f>
        <v>405</v>
      </c>
      <c r="AK275" s="136">
        <f t="shared" si="324"/>
        <v>405</v>
      </c>
      <c r="AL275" s="136">
        <f>ROUND(cabinets_db!HN275/Prices!$B$27,0)</f>
        <v>441</v>
      </c>
      <c r="AM275" s="136">
        <f t="shared" si="325"/>
        <v>441</v>
      </c>
      <c r="AN275" s="136">
        <f>ROUND(cabinets_db!HP275/Prices!$B$27,0)</f>
        <v>469</v>
      </c>
      <c r="AO275" s="136">
        <f t="shared" si="326"/>
        <v>469</v>
      </c>
      <c r="AP275" s="136">
        <f>ROUND(cabinets_db!HR275/Prices!$B$27,0)</f>
        <v>569</v>
      </c>
      <c r="AQ275" s="138">
        <f t="shared" si="327"/>
        <v>569</v>
      </c>
      <c r="AW275" s="136">
        <f t="shared" si="328"/>
        <v>305</v>
      </c>
      <c r="AX275" s="136">
        <f t="shared" si="329"/>
        <v>305</v>
      </c>
      <c r="AY275" s="136">
        <f t="shared" si="330"/>
        <v>348</v>
      </c>
      <c r="AZ275" s="136">
        <f t="shared" si="331"/>
        <v>348</v>
      </c>
      <c r="BA275" s="136">
        <f t="shared" si="332"/>
        <v>362</v>
      </c>
      <c r="BB275" s="136">
        <f t="shared" si="333"/>
        <v>362</v>
      </c>
      <c r="BC275" s="136">
        <f t="shared" si="334"/>
        <v>391</v>
      </c>
      <c r="BD275" s="136">
        <f t="shared" si="335"/>
        <v>391</v>
      </c>
      <c r="BE275" s="136">
        <f t="shared" si="336"/>
        <v>405</v>
      </c>
      <c r="BF275" s="136">
        <f t="shared" si="337"/>
        <v>405</v>
      </c>
      <c r="BG275" s="136">
        <f t="shared" si="338"/>
        <v>441</v>
      </c>
      <c r="BH275" s="136">
        <f t="shared" si="339"/>
        <v>441</v>
      </c>
      <c r="BI275" s="136">
        <f t="shared" si="340"/>
        <v>469</v>
      </c>
      <c r="BJ275" s="136">
        <f t="shared" si="341"/>
        <v>469</v>
      </c>
      <c r="BK275" s="136">
        <f t="shared" si="342"/>
        <v>569</v>
      </c>
      <c r="BL275" s="138">
        <f t="shared" si="343"/>
        <v>569</v>
      </c>
      <c r="BU275" s="135">
        <f>ROUND(cabinets_db!JE275/Prices!$B$27,0)</f>
        <v>337</v>
      </c>
      <c r="BV275" s="136">
        <f t="shared" si="415"/>
        <v>337</v>
      </c>
      <c r="BW275" s="135">
        <f>ROUND(cabinets_db!JG275/Prices!$B$27,0)</f>
        <v>380</v>
      </c>
      <c r="BX275" s="136">
        <f t="shared" si="344"/>
        <v>380</v>
      </c>
      <c r="BY275" s="135">
        <f>ROUND(cabinets_db!JI275/Prices!$B$27,0)</f>
        <v>394</v>
      </c>
      <c r="BZ275" s="136">
        <f t="shared" si="345"/>
        <v>394</v>
      </c>
      <c r="CA275" s="135">
        <f>ROUND(cabinets_db!JK275/Prices!$B$27,0)</f>
        <v>423</v>
      </c>
      <c r="CB275" s="136">
        <f t="shared" si="346"/>
        <v>423</v>
      </c>
      <c r="CC275" s="135">
        <f>ROUND(cabinets_db!JM275/Prices!$B$27,0)</f>
        <v>437</v>
      </c>
      <c r="CD275" s="136">
        <f t="shared" si="347"/>
        <v>437</v>
      </c>
      <c r="CE275" s="135">
        <f>ROUND(cabinets_db!JO275/Prices!$B$27,0)</f>
        <v>473</v>
      </c>
      <c r="CF275" s="136">
        <f t="shared" si="348"/>
        <v>473</v>
      </c>
      <c r="CG275" s="135">
        <f>ROUND(cabinets_db!JQ275/Prices!$B$27,0)</f>
        <v>501</v>
      </c>
      <c r="CH275" s="136">
        <f t="shared" si="349"/>
        <v>501</v>
      </c>
      <c r="CI275" s="135">
        <f>ROUND(cabinets_db!JS275/Prices!$B$27,0)</f>
        <v>601</v>
      </c>
      <c r="CJ275" s="136">
        <f t="shared" si="350"/>
        <v>601</v>
      </c>
      <c r="CK275" s="137"/>
      <c r="CL275" s="137"/>
      <c r="CM275" s="137"/>
      <c r="CN275" s="137"/>
      <c r="CO275" s="137"/>
      <c r="CP275" s="136">
        <f>ROUND(cabinets_db!LW275/Prices!$B$27,0)</f>
        <v>305</v>
      </c>
      <c r="CQ275" s="136">
        <f t="shared" si="416"/>
        <v>305</v>
      </c>
      <c r="CR275" s="136">
        <f>ROUND(cabinets_db!LY275/Prices!$B$27,0)</f>
        <v>348</v>
      </c>
      <c r="CS275" s="136">
        <f t="shared" si="351"/>
        <v>348</v>
      </c>
      <c r="CT275" s="136">
        <f>ROUND(cabinets_db!MA275/Prices!$B$27,0)</f>
        <v>362</v>
      </c>
      <c r="CU275" s="136">
        <f t="shared" si="352"/>
        <v>362</v>
      </c>
      <c r="CV275" s="136">
        <f>ROUND(cabinets_db!MC275/Prices!$B$27,0)</f>
        <v>391</v>
      </c>
      <c r="CW275" s="136">
        <f t="shared" si="353"/>
        <v>391</v>
      </c>
      <c r="CX275" s="136">
        <f>ROUND(cabinets_db!ME275/Prices!$B$27,0)</f>
        <v>405</v>
      </c>
      <c r="CY275" s="136">
        <f t="shared" si="354"/>
        <v>405</v>
      </c>
      <c r="CZ275" s="136">
        <f>ROUND(cabinets_db!MG275/Prices!$B$27,0)</f>
        <v>441</v>
      </c>
      <c r="DA275" s="136">
        <f t="shared" si="355"/>
        <v>441</v>
      </c>
      <c r="DB275" s="136">
        <f>ROUND(cabinets_db!MI275/Prices!$B$27,0)</f>
        <v>469</v>
      </c>
      <c r="DC275" s="136">
        <f t="shared" si="356"/>
        <v>469</v>
      </c>
      <c r="DD275" s="136">
        <f>ROUND(cabinets_db!MK275/Prices!$B$27,0)</f>
        <v>569</v>
      </c>
      <c r="DE275" s="138">
        <f t="shared" si="357"/>
        <v>569</v>
      </c>
      <c r="DK275" s="136">
        <f t="shared" si="358"/>
        <v>305</v>
      </c>
      <c r="DL275" s="136">
        <f t="shared" si="359"/>
        <v>305</v>
      </c>
      <c r="DM275" s="136">
        <f t="shared" si="360"/>
        <v>348</v>
      </c>
      <c r="DN275" s="136">
        <f t="shared" si="361"/>
        <v>348</v>
      </c>
      <c r="DO275" s="136">
        <f t="shared" si="362"/>
        <v>362</v>
      </c>
      <c r="DP275" s="136">
        <f t="shared" si="363"/>
        <v>362</v>
      </c>
      <c r="DQ275" s="136">
        <f t="shared" si="364"/>
        <v>391</v>
      </c>
      <c r="DR275" s="136">
        <f t="shared" si="365"/>
        <v>391</v>
      </c>
      <c r="DS275" s="136">
        <f t="shared" si="366"/>
        <v>405</v>
      </c>
      <c r="DT275" s="136">
        <f t="shared" si="367"/>
        <v>405</v>
      </c>
      <c r="DU275" s="136">
        <f t="shared" si="368"/>
        <v>441</v>
      </c>
      <c r="DV275" s="136">
        <f t="shared" si="369"/>
        <v>441</v>
      </c>
      <c r="DW275" s="136">
        <f t="shared" si="370"/>
        <v>469</v>
      </c>
      <c r="DX275" s="136">
        <f t="shared" si="371"/>
        <v>469</v>
      </c>
      <c r="DY275" s="136">
        <f t="shared" si="372"/>
        <v>569</v>
      </c>
      <c r="DZ275" s="138">
        <f t="shared" si="373"/>
        <v>569</v>
      </c>
      <c r="EP275" s="73"/>
      <c r="EQ275" s="128"/>
      <c r="ER275" s="129">
        <v>10.5</v>
      </c>
      <c r="ES275" s="73">
        <v>24</v>
      </c>
      <c r="ET275" s="73">
        <f>ES275/12</f>
        <v>2</v>
      </c>
      <c r="EU275" s="130">
        <f>ES275*36/144</f>
        <v>6</v>
      </c>
      <c r="EW275" s="75">
        <v>2</v>
      </c>
      <c r="EY275" s="75">
        <v>20.5</v>
      </c>
      <c r="EZ275" s="77">
        <f>(EY275*1.2)*(Prices!$B$5/32)</f>
        <v>30.749999999999996</v>
      </c>
      <c r="FA275" s="82">
        <f>(EY275*1.3)*(Prices!$B$4/32)</f>
        <v>66.625</v>
      </c>
      <c r="FB275" s="82">
        <f>(EV275*Prices!$B$2)+(EW275*Prices!$B$3)</f>
        <v>8.1</v>
      </c>
      <c r="FC275" s="79">
        <f>EU275*Prices!$B$9</f>
        <v>36</v>
      </c>
      <c r="FD275" s="80">
        <f t="shared" si="375"/>
        <v>141.47499999999999</v>
      </c>
      <c r="FE275" s="80">
        <f>EU275*Prices!$B$10</f>
        <v>54</v>
      </c>
      <c r="FF275" s="80">
        <f t="shared" si="376"/>
        <v>159.47499999999999</v>
      </c>
      <c r="FG275" s="80">
        <f>EU275*Prices!$B$11</f>
        <v>60</v>
      </c>
      <c r="FH275" s="80">
        <f t="shared" si="377"/>
        <v>165.47499999999999</v>
      </c>
      <c r="FI275" s="80">
        <f>EU275*Prices!$B$12</f>
        <v>72</v>
      </c>
      <c r="FJ275" s="80">
        <f t="shared" si="378"/>
        <v>177.47499999999999</v>
      </c>
      <c r="FK275" s="80">
        <f>EU275*Prices!$B$13</f>
        <v>78</v>
      </c>
      <c r="FL275" s="80">
        <f t="shared" si="379"/>
        <v>183.47499999999999</v>
      </c>
      <c r="FM275" s="80">
        <f>EU275*Prices!$B$14</f>
        <v>93</v>
      </c>
      <c r="FN275" s="80">
        <f t="shared" si="380"/>
        <v>198.47499999999999</v>
      </c>
      <c r="FO275" s="80">
        <f>EU275*Prices!$B$15</f>
        <v>105</v>
      </c>
      <c r="FP275" s="80">
        <f t="shared" si="381"/>
        <v>210.47499999999999</v>
      </c>
      <c r="FQ275" s="80">
        <f>EU275*Prices!$B$16</f>
        <v>147</v>
      </c>
      <c r="FR275" s="80">
        <f t="shared" si="382"/>
        <v>252.47499999999999</v>
      </c>
      <c r="FS275" s="80">
        <f>EU275*Prices!$B$17</f>
        <v>0</v>
      </c>
      <c r="FT275" s="80"/>
      <c r="FU275" s="80"/>
      <c r="FV275" s="80"/>
      <c r="FW275" s="80"/>
      <c r="FX275" s="80"/>
      <c r="FY275" s="80"/>
      <c r="FZ275" s="80"/>
      <c r="GA275" s="80"/>
      <c r="GB275" s="80"/>
      <c r="GC275" s="80"/>
      <c r="GD275" s="80"/>
      <c r="GE275" s="80"/>
      <c r="GF275" s="80"/>
      <c r="GG275" s="80"/>
      <c r="GH275" s="80"/>
      <c r="GI275"/>
      <c r="GJ275"/>
      <c r="GK275"/>
      <c r="GL275"/>
      <c r="GM275"/>
      <c r="GN275"/>
      <c r="GO275"/>
      <c r="GP275" s="73"/>
      <c r="GQ275" s="128"/>
      <c r="GR275" s="129">
        <v>10.5</v>
      </c>
      <c r="GS275" s="73">
        <v>24</v>
      </c>
      <c r="GT275" s="73">
        <f>GS275/12</f>
        <v>2</v>
      </c>
      <c r="GU275" s="130">
        <f>GS275*36/144</f>
        <v>6</v>
      </c>
      <c r="GV275" s="75"/>
      <c r="GW275" s="75">
        <v>2</v>
      </c>
      <c r="GX275" s="76"/>
      <c r="GY275" s="75">
        <v>20.5</v>
      </c>
      <c r="GZ275" s="77">
        <f>(GY275*1.2)*(Prices!$B$5/32)</f>
        <v>30.749999999999996</v>
      </c>
      <c r="HA275" s="82">
        <f>(GY275*1.3)*(Prices!$C$4/32)</f>
        <v>53.300000000000004</v>
      </c>
      <c r="HB275" s="82">
        <f>(GV275*Prices!$B$2)+(GW275*Prices!$B$3)</f>
        <v>8.1</v>
      </c>
      <c r="HC275" s="79">
        <f>GU275*Prices!$B$9</f>
        <v>36</v>
      </c>
      <c r="HD275" s="80">
        <f t="shared" si="384"/>
        <v>128.15</v>
      </c>
      <c r="HE275" s="80">
        <f>GU275*Prices!$B$10</f>
        <v>54</v>
      </c>
      <c r="HF275" s="80">
        <f t="shared" si="385"/>
        <v>146.15</v>
      </c>
      <c r="HG275" s="80">
        <f>GU275*Prices!$B$11</f>
        <v>60</v>
      </c>
      <c r="HH275" s="80">
        <f t="shared" si="386"/>
        <v>152.15</v>
      </c>
      <c r="HI275" s="80">
        <f>GU275*Prices!$B$12</f>
        <v>72</v>
      </c>
      <c r="HJ275" s="80">
        <f t="shared" si="387"/>
        <v>164.15</v>
      </c>
      <c r="HK275" s="80">
        <f>GU275*Prices!$B$13</f>
        <v>78</v>
      </c>
      <c r="HL275" s="80">
        <f t="shared" si="388"/>
        <v>170.15</v>
      </c>
      <c r="HM275" s="80">
        <f>GU275*Prices!$B$14</f>
        <v>93</v>
      </c>
      <c r="HN275" s="80">
        <f t="shared" si="389"/>
        <v>185.15</v>
      </c>
      <c r="HO275" s="80">
        <f>GU275*Prices!$B$15</f>
        <v>105</v>
      </c>
      <c r="HP275" s="80">
        <f t="shared" si="390"/>
        <v>197.15</v>
      </c>
      <c r="HQ275" s="80">
        <f>GU275*Prices!$B$16</f>
        <v>147</v>
      </c>
      <c r="HR275" s="80">
        <f t="shared" si="391"/>
        <v>239.15</v>
      </c>
      <c r="HS275" s="80">
        <f>GU275*Prices!$B$17</f>
        <v>0</v>
      </c>
      <c r="HT275" s="80"/>
      <c r="HU275" s="80"/>
      <c r="HV275" s="80"/>
      <c r="HW275" s="80"/>
      <c r="HX275" s="80"/>
      <c r="HY275" s="80"/>
      <c r="HZ275" s="80"/>
      <c r="IA275" s="80"/>
      <c r="IB275" s="80"/>
      <c r="IC275" s="80"/>
      <c r="ID275" s="80"/>
      <c r="IE275" s="80"/>
      <c r="IF275" s="80"/>
      <c r="IG275" s="80"/>
      <c r="IH275" s="80"/>
      <c r="II275"/>
      <c r="IJ275"/>
      <c r="IK275"/>
      <c r="IL275"/>
      <c r="IM275"/>
      <c r="IN275"/>
      <c r="IO275"/>
      <c r="IP275"/>
      <c r="IQ275" s="73"/>
      <c r="IR275" s="128"/>
      <c r="IS275" s="129">
        <v>10.5</v>
      </c>
      <c r="IT275" s="73">
        <v>24</v>
      </c>
      <c r="IU275" s="73">
        <f>IT275/12</f>
        <v>2</v>
      </c>
      <c r="IV275" s="130">
        <f>IT275*36/144</f>
        <v>6</v>
      </c>
      <c r="IW275" s="75"/>
      <c r="IX275" s="75">
        <v>2</v>
      </c>
      <c r="IY275" s="76"/>
      <c r="IZ275" s="75">
        <v>20.5</v>
      </c>
      <c r="JA275" s="77">
        <f>(IZ275*1.2)*(Prices!$B$5/32)</f>
        <v>30.749999999999996</v>
      </c>
      <c r="JB275" s="82">
        <f>(IZ275*1.3)*(Prices!$B$4/32)</f>
        <v>66.625</v>
      </c>
      <c r="JC275" s="82">
        <f>(IW275*Prices!$B$2)+(IX275*Prices!$B$3)</f>
        <v>8.1</v>
      </c>
      <c r="JD275" s="79">
        <f>IV275*Prices!$B$9</f>
        <v>36</v>
      </c>
      <c r="JE275" s="80">
        <f t="shared" si="393"/>
        <v>141.47499999999999</v>
      </c>
      <c r="JF275" s="80">
        <f>IV275*Prices!$B$10</f>
        <v>54</v>
      </c>
      <c r="JG275" s="80">
        <f t="shared" si="394"/>
        <v>159.47499999999999</v>
      </c>
      <c r="JH275" s="80">
        <f>IV275*Prices!$B$11</f>
        <v>60</v>
      </c>
      <c r="JI275" s="80">
        <f t="shared" si="395"/>
        <v>165.47499999999999</v>
      </c>
      <c r="JJ275" s="80">
        <f>IV275*Prices!$B$12</f>
        <v>72</v>
      </c>
      <c r="JK275" s="80">
        <f t="shared" si="396"/>
        <v>177.47499999999999</v>
      </c>
      <c r="JL275" s="80">
        <f>IV275*Prices!$B$13</f>
        <v>78</v>
      </c>
      <c r="JM275" s="80">
        <f t="shared" si="397"/>
        <v>183.47499999999999</v>
      </c>
      <c r="JN275" s="80">
        <f>IV275*Prices!$B$14</f>
        <v>93</v>
      </c>
      <c r="JO275" s="80">
        <f t="shared" si="398"/>
        <v>198.47499999999999</v>
      </c>
      <c r="JP275" s="80">
        <f>IV275*Prices!$B$15</f>
        <v>105</v>
      </c>
      <c r="JQ275" s="80">
        <f t="shared" si="399"/>
        <v>210.47499999999999</v>
      </c>
      <c r="JR275" s="80">
        <f>IV275*Prices!$B$16</f>
        <v>147</v>
      </c>
      <c r="JS275" s="80">
        <f t="shared" si="400"/>
        <v>252.47499999999999</v>
      </c>
      <c r="JT275" s="80">
        <f>IV275*Prices!$B$17</f>
        <v>0</v>
      </c>
      <c r="JU275" s="80"/>
      <c r="JV275" s="80"/>
      <c r="JW275" s="80"/>
      <c r="JX275" s="80"/>
      <c r="JY275" s="80"/>
      <c r="JZ275" s="80"/>
      <c r="KA275" s="80"/>
      <c r="KB275" s="80"/>
      <c r="KC275" s="80"/>
      <c r="KD275" s="80"/>
      <c r="KE275" s="80"/>
      <c r="KF275" s="80"/>
      <c r="KG275" s="80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 s="197">
        <v>0</v>
      </c>
      <c r="LB275" s="200">
        <v>0</v>
      </c>
      <c r="LC275" s="82">
        <f>(44+(cabinets_db!IR275*2-2))*0.58</f>
        <v>24.36</v>
      </c>
      <c r="LD275" s="82">
        <f>(44+(cabinets_db!IR275*2-2))*0.77</f>
        <v>32.340000000000003</v>
      </c>
      <c r="LE275" s="82">
        <f>3*(cabinets_db!IR275*22/144)</f>
        <v>0</v>
      </c>
      <c r="LF275" s="82">
        <f t="shared" si="401"/>
        <v>24.36</v>
      </c>
      <c r="LG275" s="80">
        <f t="shared" si="402"/>
        <v>32.340000000000003</v>
      </c>
      <c r="LH275" s="234">
        <f t="shared" si="403"/>
        <v>0</v>
      </c>
      <c r="LI275" s="73"/>
      <c r="LJ275" s="128"/>
      <c r="LK275" s="129">
        <v>10.5</v>
      </c>
      <c r="LL275" s="73">
        <v>24</v>
      </c>
      <c r="LM275" s="73">
        <f>LL275/12</f>
        <v>2</v>
      </c>
      <c r="LN275" s="130">
        <f>LL275*36/144</f>
        <v>6</v>
      </c>
      <c r="LO275" s="75"/>
      <c r="LP275" s="75">
        <v>2</v>
      </c>
      <c r="LQ275" s="76"/>
      <c r="LR275" s="75">
        <v>20.5</v>
      </c>
      <c r="LS275" s="77">
        <f>(LR275*1.2)*(Prices!$B$5/32)</f>
        <v>30.749999999999996</v>
      </c>
      <c r="LT275" s="82">
        <f>(LR275*1.3)*(Prices!$C$4/32)</f>
        <v>53.300000000000004</v>
      </c>
      <c r="LU275" s="82">
        <f>(LO275*Prices!$B$2)+(LP275*Prices!$B$3)</f>
        <v>8.1</v>
      </c>
      <c r="LV275" s="79">
        <f>LN275*Prices!$B$9</f>
        <v>36</v>
      </c>
      <c r="LW275" s="80">
        <f t="shared" si="405"/>
        <v>128.15</v>
      </c>
      <c r="LX275" s="80">
        <f>LN275*Prices!$B$10</f>
        <v>54</v>
      </c>
      <c r="LY275" s="80">
        <f t="shared" si="406"/>
        <v>146.15</v>
      </c>
      <c r="LZ275" s="80">
        <f>LN275*Prices!$B$11</f>
        <v>60</v>
      </c>
      <c r="MA275" s="80">
        <f t="shared" si="407"/>
        <v>152.15</v>
      </c>
      <c r="MB275" s="80">
        <f>LN275*Prices!$B$12</f>
        <v>72</v>
      </c>
      <c r="MC275" s="80">
        <f t="shared" si="408"/>
        <v>164.15</v>
      </c>
      <c r="MD275" s="80">
        <f>LN275*Prices!$B$13</f>
        <v>78</v>
      </c>
      <c r="ME275" s="80">
        <f t="shared" si="409"/>
        <v>170.15</v>
      </c>
      <c r="MF275" s="80">
        <f>LN275*Prices!$B$14</f>
        <v>93</v>
      </c>
      <c r="MG275" s="80">
        <f t="shared" si="410"/>
        <v>185.15</v>
      </c>
      <c r="MH275" s="80">
        <f>LN275*Prices!$B$15</f>
        <v>105</v>
      </c>
      <c r="MI275" s="80">
        <f t="shared" si="411"/>
        <v>197.15</v>
      </c>
      <c r="MJ275" s="80">
        <f>LN275*Prices!$B$16</f>
        <v>147</v>
      </c>
      <c r="MK275" s="80">
        <f t="shared" si="412"/>
        <v>239.15</v>
      </c>
      <c r="ML275" s="80">
        <f>LN275*Prices!$B$17</f>
        <v>0</v>
      </c>
      <c r="MM275" s="80"/>
      <c r="MN275" s="80"/>
      <c r="MO275" s="80"/>
      <c r="MP275" s="80"/>
      <c r="MQ275" s="80"/>
      <c r="MR275" s="80"/>
      <c r="MS275" s="80"/>
      <c r="MT275" s="80"/>
      <c r="MU275" s="80"/>
      <c r="MV275" s="80"/>
      <c r="MW275" s="80"/>
      <c r="MX275" s="80"/>
      <c r="MY275" s="80"/>
      <c r="MZ275" s="80"/>
      <c r="NA275" s="80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</row>
    <row r="276" spans="1:449" ht="18" customHeight="1" thickBot="1" x14ac:dyDescent="0.3">
      <c r="A276" s="330" t="s">
        <v>392</v>
      </c>
      <c r="B276" s="324" t="s">
        <v>268</v>
      </c>
      <c r="C276" s="325" t="str">
        <f t="shared" si="413"/>
        <v>Wall &amp; Tall Cab: Blind 1 Door 36"H (24" to 26")</v>
      </c>
      <c r="D276" s="177" t="s">
        <v>391</v>
      </c>
      <c r="E276" s="326" t="s">
        <v>388</v>
      </c>
      <c r="F276" s="331" t="s">
        <v>392</v>
      </c>
      <c r="G276" s="320">
        <f>ROUND(cabinets_db!FD276/Prices!$B$27,0)</f>
        <v>337</v>
      </c>
      <c r="H276" s="136">
        <f t="shared" si="414"/>
        <v>337</v>
      </c>
      <c r="I276" s="135">
        <f>ROUND(cabinets_db!FF276/Prices!$B$27,0)</f>
        <v>380</v>
      </c>
      <c r="J276" s="136">
        <f t="shared" si="313"/>
        <v>380</v>
      </c>
      <c r="K276" s="135">
        <f>ROUND(cabinets_db!FH276/Prices!$B$27,0)</f>
        <v>394</v>
      </c>
      <c r="L276" s="136">
        <f t="shared" si="314"/>
        <v>394</v>
      </c>
      <c r="M276" s="135">
        <f>ROUND(cabinets_db!FJ276/Prices!$B$27,0)</f>
        <v>423</v>
      </c>
      <c r="N276" s="136">
        <f t="shared" si="315"/>
        <v>423</v>
      </c>
      <c r="O276" s="135">
        <f>ROUND(cabinets_db!FL276/Prices!$B$27,0)</f>
        <v>437</v>
      </c>
      <c r="P276" s="136">
        <f t="shared" si="316"/>
        <v>437</v>
      </c>
      <c r="Q276" s="135">
        <f>ROUND(cabinets_db!FN276/Prices!$B$27,0)</f>
        <v>473</v>
      </c>
      <c r="R276" s="136">
        <f t="shared" si="317"/>
        <v>473</v>
      </c>
      <c r="S276" s="135">
        <f>ROUND(cabinets_db!FP276/Prices!$B$27,0)</f>
        <v>501</v>
      </c>
      <c r="T276" s="136">
        <f t="shared" si="318"/>
        <v>501</v>
      </c>
      <c r="U276" s="135">
        <f>ROUND(cabinets_db!FR276/Prices!$B$27,0)</f>
        <v>601</v>
      </c>
      <c r="V276" s="136">
        <f t="shared" si="319"/>
        <v>601</v>
      </c>
      <c r="W276" s="137"/>
      <c r="X276" s="137"/>
      <c r="Y276" s="137"/>
      <c r="Z276" s="137"/>
      <c r="AA276" s="137"/>
      <c r="AB276" s="136">
        <f>ROUND(cabinets_db!HD276/Prices!$B$27,0)</f>
        <v>305</v>
      </c>
      <c r="AC276" s="136">
        <f t="shared" si="320"/>
        <v>305</v>
      </c>
      <c r="AD276" s="136">
        <f>ROUND(cabinets_db!HF276/Prices!$B$27,0)</f>
        <v>348</v>
      </c>
      <c r="AE276" s="136">
        <f t="shared" si="321"/>
        <v>348</v>
      </c>
      <c r="AF276" s="136">
        <f>ROUND(cabinets_db!HH276/Prices!$B$27,0)</f>
        <v>362</v>
      </c>
      <c r="AG276" s="136">
        <f t="shared" si="322"/>
        <v>362</v>
      </c>
      <c r="AH276" s="136">
        <f>ROUND(cabinets_db!HJ276/Prices!$B$27,0)</f>
        <v>391</v>
      </c>
      <c r="AI276" s="136">
        <f t="shared" si="323"/>
        <v>391</v>
      </c>
      <c r="AJ276" s="136">
        <f>ROUND(cabinets_db!HL276/Prices!$B$27,0)</f>
        <v>405</v>
      </c>
      <c r="AK276" s="136">
        <f t="shared" si="324"/>
        <v>405</v>
      </c>
      <c r="AL276" s="136">
        <f>ROUND(cabinets_db!HN276/Prices!$B$27,0)</f>
        <v>441</v>
      </c>
      <c r="AM276" s="136">
        <f t="shared" si="325"/>
        <v>441</v>
      </c>
      <c r="AN276" s="136">
        <f>ROUND(cabinets_db!HP276/Prices!$B$27,0)</f>
        <v>469</v>
      </c>
      <c r="AO276" s="136">
        <f t="shared" si="326"/>
        <v>469</v>
      </c>
      <c r="AP276" s="136">
        <f>ROUND(cabinets_db!HR276/Prices!$B$27,0)</f>
        <v>569</v>
      </c>
      <c r="AQ276" s="138">
        <f t="shared" si="327"/>
        <v>569</v>
      </c>
      <c r="AW276" s="136">
        <f t="shared" si="328"/>
        <v>305</v>
      </c>
      <c r="AX276" s="136">
        <f t="shared" si="329"/>
        <v>305</v>
      </c>
      <c r="AY276" s="136">
        <f t="shared" si="330"/>
        <v>348</v>
      </c>
      <c r="AZ276" s="136">
        <f t="shared" si="331"/>
        <v>348</v>
      </c>
      <c r="BA276" s="136">
        <f t="shared" si="332"/>
        <v>362</v>
      </c>
      <c r="BB276" s="136">
        <f t="shared" si="333"/>
        <v>362</v>
      </c>
      <c r="BC276" s="136">
        <f t="shared" si="334"/>
        <v>391</v>
      </c>
      <c r="BD276" s="136">
        <f t="shared" si="335"/>
        <v>391</v>
      </c>
      <c r="BE276" s="136">
        <f t="shared" si="336"/>
        <v>405</v>
      </c>
      <c r="BF276" s="136">
        <f t="shared" si="337"/>
        <v>405</v>
      </c>
      <c r="BG276" s="136">
        <f t="shared" si="338"/>
        <v>441</v>
      </c>
      <c r="BH276" s="136">
        <f t="shared" si="339"/>
        <v>441</v>
      </c>
      <c r="BI276" s="136">
        <f t="shared" si="340"/>
        <v>469</v>
      </c>
      <c r="BJ276" s="136">
        <f t="shared" si="341"/>
        <v>469</v>
      </c>
      <c r="BK276" s="136">
        <f t="shared" si="342"/>
        <v>569</v>
      </c>
      <c r="BL276" s="138">
        <f t="shared" si="343"/>
        <v>569</v>
      </c>
      <c r="BU276" s="135">
        <f>ROUND(cabinets_db!JE276/Prices!$B$27,0)</f>
        <v>337</v>
      </c>
      <c r="BV276" s="136">
        <f t="shared" si="415"/>
        <v>337</v>
      </c>
      <c r="BW276" s="135">
        <f>ROUND(cabinets_db!JG276/Prices!$B$27,0)</f>
        <v>380</v>
      </c>
      <c r="BX276" s="136">
        <f t="shared" si="344"/>
        <v>380</v>
      </c>
      <c r="BY276" s="135">
        <f>ROUND(cabinets_db!JI276/Prices!$B$27,0)</f>
        <v>394</v>
      </c>
      <c r="BZ276" s="136">
        <f t="shared" si="345"/>
        <v>394</v>
      </c>
      <c r="CA276" s="135">
        <f>ROUND(cabinets_db!JK276/Prices!$B$27,0)</f>
        <v>423</v>
      </c>
      <c r="CB276" s="136">
        <f t="shared" si="346"/>
        <v>423</v>
      </c>
      <c r="CC276" s="135">
        <f>ROUND(cabinets_db!JM276/Prices!$B$27,0)</f>
        <v>437</v>
      </c>
      <c r="CD276" s="136">
        <f t="shared" si="347"/>
        <v>437</v>
      </c>
      <c r="CE276" s="135">
        <f>ROUND(cabinets_db!JO276/Prices!$B$27,0)</f>
        <v>473</v>
      </c>
      <c r="CF276" s="136">
        <f t="shared" si="348"/>
        <v>473</v>
      </c>
      <c r="CG276" s="135">
        <f>ROUND(cabinets_db!JQ276/Prices!$B$27,0)</f>
        <v>501</v>
      </c>
      <c r="CH276" s="136">
        <f t="shared" si="349"/>
        <v>501</v>
      </c>
      <c r="CI276" s="135">
        <f>ROUND(cabinets_db!JS276/Prices!$B$27,0)</f>
        <v>601</v>
      </c>
      <c r="CJ276" s="136">
        <f t="shared" si="350"/>
        <v>601</v>
      </c>
      <c r="CK276" s="137"/>
      <c r="CL276" s="137"/>
      <c r="CM276" s="137"/>
      <c r="CN276" s="137"/>
      <c r="CO276" s="137"/>
      <c r="CP276" s="136">
        <f>ROUND(cabinets_db!LW276/Prices!$B$27,0)</f>
        <v>305</v>
      </c>
      <c r="CQ276" s="136">
        <f t="shared" si="416"/>
        <v>305</v>
      </c>
      <c r="CR276" s="136">
        <f>ROUND(cabinets_db!LY276/Prices!$B$27,0)</f>
        <v>348</v>
      </c>
      <c r="CS276" s="136">
        <f t="shared" si="351"/>
        <v>348</v>
      </c>
      <c r="CT276" s="136">
        <f>ROUND(cabinets_db!MA276/Prices!$B$27,0)</f>
        <v>362</v>
      </c>
      <c r="CU276" s="136">
        <f t="shared" si="352"/>
        <v>362</v>
      </c>
      <c r="CV276" s="136">
        <f>ROUND(cabinets_db!MC276/Prices!$B$27,0)</f>
        <v>391</v>
      </c>
      <c r="CW276" s="136">
        <f t="shared" si="353"/>
        <v>391</v>
      </c>
      <c r="CX276" s="136">
        <f>ROUND(cabinets_db!ME276/Prices!$B$27,0)</f>
        <v>405</v>
      </c>
      <c r="CY276" s="136">
        <f t="shared" si="354"/>
        <v>405</v>
      </c>
      <c r="CZ276" s="136">
        <f>ROUND(cabinets_db!MG276/Prices!$B$27,0)</f>
        <v>441</v>
      </c>
      <c r="DA276" s="136">
        <f t="shared" si="355"/>
        <v>441</v>
      </c>
      <c r="DB276" s="136">
        <f>ROUND(cabinets_db!MI276/Prices!$B$27,0)</f>
        <v>469</v>
      </c>
      <c r="DC276" s="136">
        <f t="shared" si="356"/>
        <v>469</v>
      </c>
      <c r="DD276" s="136">
        <f>ROUND(cabinets_db!MK276/Prices!$B$27,0)</f>
        <v>569</v>
      </c>
      <c r="DE276" s="138">
        <f t="shared" si="357"/>
        <v>569</v>
      </c>
      <c r="DK276" s="136">
        <f t="shared" si="358"/>
        <v>305</v>
      </c>
      <c r="DL276" s="136">
        <f t="shared" si="359"/>
        <v>305</v>
      </c>
      <c r="DM276" s="136">
        <f t="shared" si="360"/>
        <v>348</v>
      </c>
      <c r="DN276" s="136">
        <f t="shared" si="361"/>
        <v>348</v>
      </c>
      <c r="DO276" s="136">
        <f t="shared" si="362"/>
        <v>362</v>
      </c>
      <c r="DP276" s="136">
        <f t="shared" si="363"/>
        <v>362</v>
      </c>
      <c r="DQ276" s="136">
        <f t="shared" si="364"/>
        <v>391</v>
      </c>
      <c r="DR276" s="136">
        <f t="shared" si="365"/>
        <v>391</v>
      </c>
      <c r="DS276" s="136">
        <f t="shared" si="366"/>
        <v>405</v>
      </c>
      <c r="DT276" s="136">
        <f t="shared" si="367"/>
        <v>405</v>
      </c>
      <c r="DU276" s="136">
        <f t="shared" si="368"/>
        <v>441</v>
      </c>
      <c r="DV276" s="136">
        <f t="shared" si="369"/>
        <v>441</v>
      </c>
      <c r="DW276" s="136">
        <f t="shared" si="370"/>
        <v>469</v>
      </c>
      <c r="DX276" s="136">
        <f t="shared" si="371"/>
        <v>469</v>
      </c>
      <c r="DY276" s="136">
        <f t="shared" si="372"/>
        <v>569</v>
      </c>
      <c r="DZ276" s="138">
        <f t="shared" si="373"/>
        <v>569</v>
      </c>
      <c r="EP276" s="73"/>
      <c r="EQ276" s="128"/>
      <c r="ER276" s="139">
        <v>12</v>
      </c>
      <c r="ES276" s="73">
        <v>24</v>
      </c>
      <c r="ET276" s="73">
        <v>1</v>
      </c>
      <c r="EU276" s="130">
        <f>ES276*36/144</f>
        <v>6</v>
      </c>
      <c r="EV276" s="55"/>
      <c r="EW276" s="75">
        <v>2</v>
      </c>
      <c r="EY276" s="75">
        <v>20.5</v>
      </c>
      <c r="EZ276" s="77">
        <f>(EY276*1.2)*(Prices!$B$5/32)</f>
        <v>30.749999999999996</v>
      </c>
      <c r="FA276" s="82">
        <f>(EY276*1.3)*(Prices!$B$4/32)</f>
        <v>66.625</v>
      </c>
      <c r="FB276" s="82">
        <f>(EV276*Prices!$B$2)+(EW276*Prices!$B$3)</f>
        <v>8.1</v>
      </c>
      <c r="FC276" s="79">
        <f>EU276*Prices!$B$9</f>
        <v>36</v>
      </c>
      <c r="FD276" s="80">
        <f t="shared" si="375"/>
        <v>141.47499999999999</v>
      </c>
      <c r="FE276" s="80">
        <f>EU276*Prices!$B$10</f>
        <v>54</v>
      </c>
      <c r="FF276" s="80">
        <f t="shared" si="376"/>
        <v>159.47499999999999</v>
      </c>
      <c r="FG276" s="80">
        <f>EU276*Prices!$B$11</f>
        <v>60</v>
      </c>
      <c r="FH276" s="80">
        <f t="shared" si="377"/>
        <v>165.47499999999999</v>
      </c>
      <c r="FI276" s="80">
        <f>EU276*Prices!$B$12</f>
        <v>72</v>
      </c>
      <c r="FJ276" s="80">
        <f t="shared" si="378"/>
        <v>177.47499999999999</v>
      </c>
      <c r="FK276" s="80">
        <f>EU276*Prices!$B$13</f>
        <v>78</v>
      </c>
      <c r="FL276" s="80">
        <f t="shared" si="379"/>
        <v>183.47499999999999</v>
      </c>
      <c r="FM276" s="80">
        <f>EU276*Prices!$B$14</f>
        <v>93</v>
      </c>
      <c r="FN276" s="80">
        <f t="shared" si="380"/>
        <v>198.47499999999999</v>
      </c>
      <c r="FO276" s="80">
        <f>EU276*Prices!$B$15</f>
        <v>105</v>
      </c>
      <c r="FP276" s="80">
        <f t="shared" si="381"/>
        <v>210.47499999999999</v>
      </c>
      <c r="FQ276" s="80">
        <f>EU276*Prices!$B$16</f>
        <v>147</v>
      </c>
      <c r="FR276" s="80">
        <f t="shared" si="382"/>
        <v>252.47499999999999</v>
      </c>
      <c r="FS276" s="80">
        <f>EU276*Prices!$B$17</f>
        <v>0</v>
      </c>
      <c r="FT276" s="80"/>
      <c r="FU276" s="80"/>
      <c r="FV276" s="80"/>
      <c r="FW276" s="80"/>
      <c r="FX276" s="80"/>
      <c r="FY276" s="80"/>
      <c r="FZ276" s="80"/>
      <c r="GA276" s="80"/>
      <c r="GB276" s="80"/>
      <c r="GC276" s="80"/>
      <c r="GD276" s="80"/>
      <c r="GE276" s="80"/>
      <c r="GF276" s="80"/>
      <c r="GG276" s="80"/>
      <c r="GH276" s="80"/>
      <c r="GI276"/>
      <c r="GJ276"/>
      <c r="GK276"/>
      <c r="GL276"/>
      <c r="GM276"/>
      <c r="GN276"/>
      <c r="GO276"/>
      <c r="GP276" s="73"/>
      <c r="GQ276" s="128"/>
      <c r="GR276" s="139">
        <v>12</v>
      </c>
      <c r="GS276" s="73">
        <v>24</v>
      </c>
      <c r="GT276" s="73">
        <v>1</v>
      </c>
      <c r="GU276" s="130">
        <f>GS276*36/144</f>
        <v>6</v>
      </c>
      <c r="GW276" s="75">
        <v>2</v>
      </c>
      <c r="GX276" s="76"/>
      <c r="GY276" s="75">
        <v>20.5</v>
      </c>
      <c r="GZ276" s="77">
        <f>(GY276*1.2)*(Prices!$B$5/32)</f>
        <v>30.749999999999996</v>
      </c>
      <c r="HA276" s="82">
        <f>(GY276*1.3)*(Prices!$C$4/32)</f>
        <v>53.300000000000004</v>
      </c>
      <c r="HB276" s="82">
        <f>(GV276*Prices!$B$2)+(GW276*Prices!$B$3)</f>
        <v>8.1</v>
      </c>
      <c r="HC276" s="79">
        <f>GU276*Prices!$B$9</f>
        <v>36</v>
      </c>
      <c r="HD276" s="80">
        <f t="shared" si="384"/>
        <v>128.15</v>
      </c>
      <c r="HE276" s="80">
        <f>GU276*Prices!$B$10</f>
        <v>54</v>
      </c>
      <c r="HF276" s="80">
        <f t="shared" si="385"/>
        <v>146.15</v>
      </c>
      <c r="HG276" s="80">
        <f>GU276*Prices!$B$11</f>
        <v>60</v>
      </c>
      <c r="HH276" s="80">
        <f t="shared" si="386"/>
        <v>152.15</v>
      </c>
      <c r="HI276" s="80">
        <f>GU276*Prices!$B$12</f>
        <v>72</v>
      </c>
      <c r="HJ276" s="80">
        <f t="shared" si="387"/>
        <v>164.15</v>
      </c>
      <c r="HK276" s="80">
        <f>GU276*Prices!$B$13</f>
        <v>78</v>
      </c>
      <c r="HL276" s="80">
        <f t="shared" si="388"/>
        <v>170.15</v>
      </c>
      <c r="HM276" s="80">
        <f>GU276*Prices!$B$14</f>
        <v>93</v>
      </c>
      <c r="HN276" s="80">
        <f t="shared" si="389"/>
        <v>185.15</v>
      </c>
      <c r="HO276" s="80">
        <f>GU276*Prices!$B$15</f>
        <v>105</v>
      </c>
      <c r="HP276" s="80">
        <f t="shared" si="390"/>
        <v>197.15</v>
      </c>
      <c r="HQ276" s="80">
        <f>GU276*Prices!$B$16</f>
        <v>147</v>
      </c>
      <c r="HR276" s="80">
        <f t="shared" si="391"/>
        <v>239.15</v>
      </c>
      <c r="HS276" s="80">
        <f>GU276*Prices!$B$17</f>
        <v>0</v>
      </c>
      <c r="HT276" s="80"/>
      <c r="HU276" s="80"/>
      <c r="HV276" s="80"/>
      <c r="HW276" s="80"/>
      <c r="HX276" s="80"/>
      <c r="HY276" s="80"/>
      <c r="HZ276" s="80"/>
      <c r="IA276" s="80"/>
      <c r="IB276" s="80"/>
      <c r="IC276" s="80"/>
      <c r="ID276" s="80"/>
      <c r="IE276" s="80"/>
      <c r="IF276" s="80"/>
      <c r="IG276" s="80"/>
      <c r="IH276" s="80"/>
      <c r="II276"/>
      <c r="IJ276"/>
      <c r="IK276"/>
      <c r="IL276"/>
      <c r="IM276"/>
      <c r="IN276"/>
      <c r="IO276"/>
      <c r="IP276"/>
      <c r="IQ276" s="73"/>
      <c r="IR276" s="128"/>
      <c r="IS276" s="139">
        <v>12</v>
      </c>
      <c r="IT276" s="73">
        <v>24</v>
      </c>
      <c r="IU276" s="73">
        <v>1</v>
      </c>
      <c r="IV276" s="130">
        <f>IT276*36/144</f>
        <v>6</v>
      </c>
      <c r="IX276" s="75">
        <v>2</v>
      </c>
      <c r="IY276" s="76"/>
      <c r="IZ276" s="75">
        <v>20.5</v>
      </c>
      <c r="JA276" s="77">
        <f>(IZ276*1.2)*(Prices!$B$5/32)</f>
        <v>30.749999999999996</v>
      </c>
      <c r="JB276" s="82">
        <f>(IZ276*1.3)*(Prices!$B$4/32)</f>
        <v>66.625</v>
      </c>
      <c r="JC276" s="82">
        <f>(IW276*Prices!$B$2)+(IX276*Prices!$B$3)</f>
        <v>8.1</v>
      </c>
      <c r="JD276" s="79">
        <f>IV276*Prices!$B$9</f>
        <v>36</v>
      </c>
      <c r="JE276" s="80">
        <f t="shared" si="393"/>
        <v>141.47499999999999</v>
      </c>
      <c r="JF276" s="80">
        <f>IV276*Prices!$B$10</f>
        <v>54</v>
      </c>
      <c r="JG276" s="80">
        <f t="shared" si="394"/>
        <v>159.47499999999999</v>
      </c>
      <c r="JH276" s="80">
        <f>IV276*Prices!$B$11</f>
        <v>60</v>
      </c>
      <c r="JI276" s="80">
        <f t="shared" si="395"/>
        <v>165.47499999999999</v>
      </c>
      <c r="JJ276" s="80">
        <f>IV276*Prices!$B$12</f>
        <v>72</v>
      </c>
      <c r="JK276" s="80">
        <f t="shared" si="396"/>
        <v>177.47499999999999</v>
      </c>
      <c r="JL276" s="80">
        <f>IV276*Prices!$B$13</f>
        <v>78</v>
      </c>
      <c r="JM276" s="80">
        <f t="shared" si="397"/>
        <v>183.47499999999999</v>
      </c>
      <c r="JN276" s="80">
        <f>IV276*Prices!$B$14</f>
        <v>93</v>
      </c>
      <c r="JO276" s="80">
        <f t="shared" si="398"/>
        <v>198.47499999999999</v>
      </c>
      <c r="JP276" s="80">
        <f>IV276*Prices!$B$15</f>
        <v>105</v>
      </c>
      <c r="JQ276" s="80">
        <f t="shared" si="399"/>
        <v>210.47499999999999</v>
      </c>
      <c r="JR276" s="80">
        <f>IV276*Prices!$B$16</f>
        <v>147</v>
      </c>
      <c r="JS276" s="80">
        <f t="shared" si="400"/>
        <v>252.47499999999999</v>
      </c>
      <c r="JT276" s="80">
        <f>IV276*Prices!$B$17</f>
        <v>0</v>
      </c>
      <c r="JU276" s="80"/>
      <c r="JV276" s="80"/>
      <c r="JW276" s="80"/>
      <c r="JX276" s="80"/>
      <c r="JY276" s="80"/>
      <c r="JZ276" s="80"/>
      <c r="KA276" s="80"/>
      <c r="KB276" s="80"/>
      <c r="KC276" s="80"/>
      <c r="KD276" s="80"/>
      <c r="KE276" s="80"/>
      <c r="KF276" s="80"/>
      <c r="KG276" s="80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 s="197">
        <v>0</v>
      </c>
      <c r="LB276" s="200">
        <v>0</v>
      </c>
      <c r="LC276" s="82">
        <f>(44+(cabinets_db!IR276*2-2))*0.58</f>
        <v>24.36</v>
      </c>
      <c r="LD276" s="82">
        <f>(44+(cabinets_db!IR276*2-2))*0.77</f>
        <v>32.340000000000003</v>
      </c>
      <c r="LE276" s="82">
        <f>3*(cabinets_db!IR276*22/144)</f>
        <v>0</v>
      </c>
      <c r="LF276" s="82">
        <f t="shared" si="401"/>
        <v>24.36</v>
      </c>
      <c r="LG276" s="80">
        <f t="shared" si="402"/>
        <v>32.340000000000003</v>
      </c>
      <c r="LH276" s="234">
        <f t="shared" si="403"/>
        <v>0</v>
      </c>
      <c r="LI276" s="73"/>
      <c r="LJ276" s="128"/>
      <c r="LK276" s="139">
        <v>12</v>
      </c>
      <c r="LL276" s="73">
        <v>24</v>
      </c>
      <c r="LM276" s="73">
        <v>1</v>
      </c>
      <c r="LN276" s="130">
        <f>LL276*36/144</f>
        <v>6</v>
      </c>
      <c r="LP276" s="75">
        <v>2</v>
      </c>
      <c r="LQ276" s="76"/>
      <c r="LR276" s="75">
        <v>20.5</v>
      </c>
      <c r="LS276" s="77">
        <f>(LR276*1.2)*(Prices!$B$5/32)</f>
        <v>30.749999999999996</v>
      </c>
      <c r="LT276" s="82">
        <f>(LR276*1.3)*(Prices!$C$4/32)</f>
        <v>53.300000000000004</v>
      </c>
      <c r="LU276" s="82">
        <f>(LO276*Prices!$B$2)+(LP276*Prices!$B$3)</f>
        <v>8.1</v>
      </c>
      <c r="LV276" s="79">
        <f>LN276*Prices!$B$9</f>
        <v>36</v>
      </c>
      <c r="LW276" s="80">
        <f t="shared" si="405"/>
        <v>128.15</v>
      </c>
      <c r="LX276" s="80">
        <f>LN276*Prices!$B$10</f>
        <v>54</v>
      </c>
      <c r="LY276" s="80">
        <f t="shared" si="406"/>
        <v>146.15</v>
      </c>
      <c r="LZ276" s="80">
        <f>LN276*Prices!$B$11</f>
        <v>60</v>
      </c>
      <c r="MA276" s="80">
        <f t="shared" si="407"/>
        <v>152.15</v>
      </c>
      <c r="MB276" s="80">
        <f>LN276*Prices!$B$12</f>
        <v>72</v>
      </c>
      <c r="MC276" s="80">
        <f t="shared" si="408"/>
        <v>164.15</v>
      </c>
      <c r="MD276" s="80">
        <f>LN276*Prices!$B$13</f>
        <v>78</v>
      </c>
      <c r="ME276" s="80">
        <f t="shared" si="409"/>
        <v>170.15</v>
      </c>
      <c r="MF276" s="80">
        <f>LN276*Prices!$B$14</f>
        <v>93</v>
      </c>
      <c r="MG276" s="80">
        <f t="shared" si="410"/>
        <v>185.15</v>
      </c>
      <c r="MH276" s="80">
        <f>LN276*Prices!$B$15</f>
        <v>105</v>
      </c>
      <c r="MI276" s="80">
        <f t="shared" si="411"/>
        <v>197.15</v>
      </c>
      <c r="MJ276" s="80">
        <f>LN276*Prices!$B$16</f>
        <v>147</v>
      </c>
      <c r="MK276" s="80">
        <f t="shared" si="412"/>
        <v>239.15</v>
      </c>
      <c r="ML276" s="80">
        <f>LN276*Prices!$B$17</f>
        <v>0</v>
      </c>
      <c r="MM276" s="80"/>
      <c r="MN276" s="80"/>
      <c r="MO276" s="80"/>
      <c r="MP276" s="80"/>
      <c r="MQ276" s="80"/>
      <c r="MR276" s="80"/>
      <c r="MS276" s="80"/>
      <c r="MT276" s="80"/>
      <c r="MU276" s="80"/>
      <c r="MV276" s="80"/>
      <c r="MW276" s="80"/>
      <c r="MX276" s="80"/>
      <c r="MY276" s="80"/>
      <c r="MZ276" s="80"/>
      <c r="NA276" s="80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</row>
    <row r="277" spans="1:449" ht="18" customHeight="1" thickBot="1" x14ac:dyDescent="0.3">
      <c r="A277" s="345"/>
      <c r="B277" s="346"/>
      <c r="C277" s="347"/>
      <c r="D277" s="279"/>
      <c r="E277" s="348"/>
      <c r="F277" s="349"/>
      <c r="G277" s="320"/>
      <c r="H277" s="136"/>
      <c r="I277" s="135"/>
      <c r="J277" s="136"/>
      <c r="K277" s="135"/>
      <c r="L277" s="136"/>
      <c r="M277" s="135"/>
      <c r="N277" s="136"/>
      <c r="O277" s="135"/>
      <c r="P277" s="136"/>
      <c r="Q277" s="135"/>
      <c r="R277" s="136"/>
      <c r="S277" s="135"/>
      <c r="T277" s="136"/>
      <c r="U277" s="135"/>
      <c r="V277" s="136"/>
      <c r="W277" s="137"/>
      <c r="X277" s="137"/>
      <c r="Y277" s="137"/>
      <c r="Z277" s="137"/>
      <c r="AA277" s="137"/>
      <c r="AB277" s="136"/>
      <c r="AC277" s="136"/>
      <c r="AD277" s="136"/>
      <c r="AE277" s="136"/>
      <c r="AF277" s="136"/>
      <c r="AG277" s="136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8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8"/>
      <c r="BU277" s="135"/>
      <c r="BV277" s="136"/>
      <c r="BW277" s="135"/>
      <c r="BX277" s="136"/>
      <c r="BY277" s="135"/>
      <c r="BZ277" s="136"/>
      <c r="CA277" s="135"/>
      <c r="CB277" s="136"/>
      <c r="CC277" s="135"/>
      <c r="CD277" s="136"/>
      <c r="CE277" s="135"/>
      <c r="CF277" s="136"/>
      <c r="CG277" s="135"/>
      <c r="CH277" s="136"/>
      <c r="CI277" s="135"/>
      <c r="CJ277" s="136"/>
      <c r="CK277" s="137"/>
      <c r="CL277" s="137"/>
      <c r="CM277" s="137"/>
      <c r="CN277" s="137"/>
      <c r="CO277" s="137"/>
      <c r="CP277" s="136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  <c r="DA277" s="136"/>
      <c r="DB277" s="136"/>
      <c r="DC277" s="136"/>
      <c r="DD277" s="136"/>
      <c r="DE277" s="138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W277" s="136"/>
      <c r="DX277" s="136"/>
      <c r="DY277" s="136"/>
      <c r="DZ277" s="138"/>
      <c r="EP277" s="73"/>
      <c r="EQ277" s="128"/>
      <c r="ER277" s="139"/>
      <c r="ES277" s="73"/>
      <c r="ET277" s="73"/>
      <c r="EU277" s="130"/>
      <c r="EV277" s="55"/>
      <c r="EZ277" s="77"/>
      <c r="FC277" s="79"/>
      <c r="FD277" s="80"/>
      <c r="FE277" s="80"/>
      <c r="FF277" s="80"/>
      <c r="FG277" s="80"/>
      <c r="FH277" s="80"/>
      <c r="FI277" s="80"/>
      <c r="FJ277" s="80"/>
      <c r="FK277" s="80"/>
      <c r="FL277" s="80"/>
      <c r="FM277" s="80"/>
      <c r="FN277" s="80"/>
      <c r="FO277" s="80"/>
      <c r="FP277" s="80"/>
      <c r="FQ277" s="80"/>
      <c r="FR277" s="80"/>
      <c r="FS277" s="80"/>
      <c r="FT277" s="80"/>
      <c r="FU277" s="80"/>
      <c r="FV277" s="80"/>
      <c r="FW277" s="80"/>
      <c r="FX277" s="80"/>
      <c r="FY277" s="80"/>
      <c r="FZ277" s="80"/>
      <c r="GA277" s="80"/>
      <c r="GB277" s="80"/>
      <c r="GC277" s="80"/>
      <c r="GD277" s="80"/>
      <c r="GE277" s="80"/>
      <c r="GF277" s="80"/>
      <c r="GG277" s="80"/>
      <c r="GH277" s="80"/>
      <c r="GI277"/>
      <c r="GJ277"/>
      <c r="GK277"/>
      <c r="GL277"/>
      <c r="GM277"/>
      <c r="GN277"/>
      <c r="GO277"/>
      <c r="GP277" s="73"/>
      <c r="GQ277" s="128"/>
      <c r="GR277" s="139"/>
      <c r="GS277" s="73"/>
      <c r="GT277" s="73"/>
      <c r="GU277" s="130"/>
      <c r="GW277" s="75"/>
      <c r="GX277" s="76"/>
      <c r="GZ277" s="77"/>
      <c r="HA277" s="82"/>
      <c r="HB277" s="82"/>
      <c r="HC277" s="79"/>
      <c r="HD277" s="80"/>
      <c r="HE277" s="80"/>
      <c r="HF277" s="80"/>
      <c r="HG277" s="80"/>
      <c r="HH277" s="80"/>
      <c r="HI277" s="80"/>
      <c r="HJ277" s="80"/>
      <c r="HK277" s="80"/>
      <c r="HL277" s="80"/>
      <c r="HM277" s="80"/>
      <c r="HN277" s="80"/>
      <c r="HO277" s="80"/>
      <c r="HP277" s="80"/>
      <c r="HQ277" s="80"/>
      <c r="HR277" s="80"/>
      <c r="HS277" s="80"/>
      <c r="HT277" s="80"/>
      <c r="HU277" s="80"/>
      <c r="HV277" s="80"/>
      <c r="HW277" s="80"/>
      <c r="HX277" s="80"/>
      <c r="HY277" s="80"/>
      <c r="HZ277" s="80"/>
      <c r="IA277" s="80"/>
      <c r="IB277" s="80"/>
      <c r="IC277" s="80"/>
      <c r="ID277" s="80"/>
      <c r="IE277" s="80"/>
      <c r="IF277" s="80"/>
      <c r="IG277" s="80"/>
      <c r="IH277" s="80"/>
      <c r="II277"/>
      <c r="IJ277"/>
      <c r="IK277"/>
      <c r="IL277"/>
      <c r="IM277"/>
      <c r="IN277"/>
      <c r="IO277"/>
      <c r="IP277"/>
      <c r="IQ277" s="73"/>
      <c r="IR277" s="128"/>
      <c r="IS277" s="139"/>
      <c r="IT277" s="73"/>
      <c r="IU277" s="73"/>
      <c r="IV277" s="130"/>
      <c r="IX277" s="75"/>
      <c r="IY277" s="76"/>
      <c r="IZ277" s="75"/>
      <c r="JA277" s="77"/>
      <c r="JB277" s="82"/>
      <c r="JC277" s="82"/>
      <c r="JD277" s="79"/>
      <c r="JE277" s="80"/>
      <c r="JF277" s="80"/>
      <c r="JG277" s="80"/>
      <c r="JH277" s="80"/>
      <c r="JI277" s="80"/>
      <c r="JJ277" s="80"/>
      <c r="JK277" s="80"/>
      <c r="JL277" s="80"/>
      <c r="JM277" s="80"/>
      <c r="JN277" s="80"/>
      <c r="JO277" s="80"/>
      <c r="JP277" s="80"/>
      <c r="JQ277" s="80"/>
      <c r="JR277" s="80"/>
      <c r="JS277" s="80"/>
      <c r="JT277" s="80"/>
      <c r="JU277" s="80"/>
      <c r="JV277" s="80"/>
      <c r="JW277" s="80"/>
      <c r="JX277" s="80"/>
      <c r="JY277" s="80"/>
      <c r="JZ277" s="80"/>
      <c r="KA277" s="80"/>
      <c r="KB277" s="80"/>
      <c r="KC277" s="80"/>
      <c r="KD277" s="80"/>
      <c r="KE277" s="80"/>
      <c r="KF277" s="80"/>
      <c r="KG277" s="80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F277" s="82"/>
      <c r="LG277" s="80"/>
      <c r="LH277" s="234"/>
      <c r="LI277" s="73"/>
      <c r="LJ277" s="128"/>
      <c r="LK277" s="139"/>
      <c r="LL277" s="73"/>
      <c r="LM277" s="73"/>
      <c r="LN277" s="130"/>
      <c r="LP277" s="75"/>
      <c r="LQ277" s="76"/>
      <c r="LR277" s="75"/>
      <c r="LS277" s="77"/>
      <c r="LT277" s="82"/>
      <c r="LU277" s="82"/>
      <c r="LV277" s="79"/>
      <c r="LW277" s="80"/>
      <c r="LX277" s="80"/>
      <c r="LY277" s="80"/>
      <c r="LZ277" s="80"/>
      <c r="MA277" s="80"/>
      <c r="MB277" s="80"/>
      <c r="MC277" s="80"/>
      <c r="MD277" s="80"/>
      <c r="ME277" s="80"/>
      <c r="MF277" s="80"/>
      <c r="MG277" s="80"/>
      <c r="MH277" s="80"/>
      <c r="MI277" s="80"/>
      <c r="MJ277" s="80"/>
      <c r="MK277" s="80"/>
      <c r="ML277" s="80"/>
      <c r="MM277" s="80"/>
      <c r="MN277" s="80"/>
      <c r="MO277" s="80"/>
      <c r="MP277" s="80"/>
      <c r="MQ277" s="80"/>
      <c r="MR277" s="80"/>
      <c r="MS277" s="80"/>
      <c r="MT277" s="80"/>
      <c r="MU277" s="80"/>
      <c r="MV277" s="80"/>
      <c r="MW277" s="80"/>
      <c r="MX277" s="80"/>
      <c r="MY277" s="80"/>
      <c r="MZ277" s="80"/>
      <c r="NA277" s="80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</row>
    <row r="278" spans="1:449" ht="18" customHeight="1" x14ac:dyDescent="0.25">
      <c r="A278" s="332" t="s">
        <v>393</v>
      </c>
      <c r="B278" s="119" t="s">
        <v>268</v>
      </c>
      <c r="C278" s="120" t="str">
        <f t="shared" si="413"/>
        <v>Wall &amp; Tall Cab: Blind 1 Door 41"H (24" to 26")</v>
      </c>
      <c r="D278" s="121" t="s">
        <v>394</v>
      </c>
      <c r="E278" s="122" t="s">
        <v>388</v>
      </c>
      <c r="F278" s="333" t="s">
        <v>393</v>
      </c>
      <c r="G278" s="320">
        <f>ROUND(cabinets_db!FD278/Prices!$B$27,0)</f>
        <v>391</v>
      </c>
      <c r="H278" s="136">
        <f t="shared" si="414"/>
        <v>391</v>
      </c>
      <c r="I278" s="135">
        <f>ROUND(cabinets_db!FF278/Prices!$B$27,0)</f>
        <v>441</v>
      </c>
      <c r="J278" s="136">
        <f t="shared" si="313"/>
        <v>441</v>
      </c>
      <c r="K278" s="135">
        <f>ROUND(cabinets_db!FH278/Prices!$B$27,0)</f>
        <v>457</v>
      </c>
      <c r="L278" s="136">
        <f t="shared" si="314"/>
        <v>457</v>
      </c>
      <c r="M278" s="135">
        <f>ROUND(cabinets_db!FJ278/Prices!$B$27,0)</f>
        <v>491</v>
      </c>
      <c r="N278" s="136">
        <f t="shared" si="315"/>
        <v>491</v>
      </c>
      <c r="O278" s="135">
        <f>ROUND(cabinets_db!FL278/Prices!$B$27,0)</f>
        <v>507</v>
      </c>
      <c r="P278" s="136">
        <f t="shared" si="316"/>
        <v>507</v>
      </c>
      <c r="Q278" s="135">
        <f>ROUND(cabinets_db!FN278/Prices!$B$27,0)</f>
        <v>549</v>
      </c>
      <c r="R278" s="136">
        <f t="shared" si="317"/>
        <v>549</v>
      </c>
      <c r="S278" s="135">
        <f>ROUND(cabinets_db!FP278/Prices!$B$27,0)</f>
        <v>582</v>
      </c>
      <c r="T278" s="136">
        <f t="shared" si="318"/>
        <v>582</v>
      </c>
      <c r="U278" s="135">
        <f>ROUND(cabinets_db!FR278/Prices!$B$27,0)</f>
        <v>699</v>
      </c>
      <c r="V278" s="136">
        <f t="shared" si="319"/>
        <v>699</v>
      </c>
      <c r="W278" s="137"/>
      <c r="X278" s="137"/>
      <c r="Y278" s="137"/>
      <c r="Z278" s="137"/>
      <c r="AA278" s="137"/>
      <c r="AB278" s="136">
        <f>ROUND(cabinets_db!HD278/Prices!$B$27,0)</f>
        <v>354</v>
      </c>
      <c r="AC278" s="136">
        <f t="shared" si="320"/>
        <v>354</v>
      </c>
      <c r="AD278" s="136">
        <f>ROUND(cabinets_db!HF278/Prices!$B$27,0)</f>
        <v>404</v>
      </c>
      <c r="AE278" s="136">
        <f t="shared" si="321"/>
        <v>404</v>
      </c>
      <c r="AF278" s="136">
        <f>ROUND(cabinets_db!HH278/Prices!$B$27,0)</f>
        <v>420</v>
      </c>
      <c r="AG278" s="136">
        <f t="shared" si="322"/>
        <v>420</v>
      </c>
      <c r="AH278" s="136">
        <f>ROUND(cabinets_db!HJ278/Prices!$B$27,0)</f>
        <v>454</v>
      </c>
      <c r="AI278" s="136">
        <f t="shared" si="323"/>
        <v>454</v>
      </c>
      <c r="AJ278" s="136">
        <f>ROUND(cabinets_db!HL278/Prices!$B$27,0)</f>
        <v>470</v>
      </c>
      <c r="AK278" s="136">
        <f t="shared" si="324"/>
        <v>470</v>
      </c>
      <c r="AL278" s="136">
        <f>ROUND(cabinets_db!HN278/Prices!$B$27,0)</f>
        <v>512</v>
      </c>
      <c r="AM278" s="136">
        <f t="shared" si="325"/>
        <v>512</v>
      </c>
      <c r="AN278" s="136">
        <f>ROUND(cabinets_db!HP278/Prices!$B$27,0)</f>
        <v>545</v>
      </c>
      <c r="AO278" s="136">
        <f t="shared" si="326"/>
        <v>545</v>
      </c>
      <c r="AP278" s="136">
        <f>ROUND(cabinets_db!HR278/Prices!$B$27,0)</f>
        <v>662</v>
      </c>
      <c r="AQ278" s="138">
        <f t="shared" si="327"/>
        <v>662</v>
      </c>
      <c r="AW278" s="136">
        <f t="shared" si="328"/>
        <v>354</v>
      </c>
      <c r="AX278" s="136">
        <f t="shared" si="329"/>
        <v>354</v>
      </c>
      <c r="AY278" s="136">
        <f t="shared" si="330"/>
        <v>404</v>
      </c>
      <c r="AZ278" s="136">
        <f t="shared" si="331"/>
        <v>404</v>
      </c>
      <c r="BA278" s="136">
        <f t="shared" si="332"/>
        <v>420</v>
      </c>
      <c r="BB278" s="136">
        <f t="shared" si="333"/>
        <v>420</v>
      </c>
      <c r="BC278" s="136">
        <f t="shared" si="334"/>
        <v>454</v>
      </c>
      <c r="BD278" s="136">
        <f t="shared" si="335"/>
        <v>454</v>
      </c>
      <c r="BE278" s="136">
        <f t="shared" si="336"/>
        <v>470</v>
      </c>
      <c r="BF278" s="136">
        <f t="shared" si="337"/>
        <v>470</v>
      </c>
      <c r="BG278" s="136">
        <f t="shared" si="338"/>
        <v>512</v>
      </c>
      <c r="BH278" s="136">
        <f t="shared" si="339"/>
        <v>512</v>
      </c>
      <c r="BI278" s="136">
        <f t="shared" si="340"/>
        <v>545</v>
      </c>
      <c r="BJ278" s="136">
        <f t="shared" si="341"/>
        <v>545</v>
      </c>
      <c r="BK278" s="136">
        <f t="shared" si="342"/>
        <v>662</v>
      </c>
      <c r="BL278" s="138">
        <f t="shared" si="343"/>
        <v>662</v>
      </c>
      <c r="BU278" s="135">
        <f>ROUND(cabinets_db!JE278/Prices!$B$27,0)</f>
        <v>391</v>
      </c>
      <c r="BV278" s="136">
        <f t="shared" si="415"/>
        <v>391</v>
      </c>
      <c r="BW278" s="135">
        <f>ROUND(cabinets_db!JG278/Prices!$B$27,0)</f>
        <v>441</v>
      </c>
      <c r="BX278" s="136">
        <f t="shared" si="344"/>
        <v>441</v>
      </c>
      <c r="BY278" s="135">
        <f>ROUND(cabinets_db!JI278/Prices!$B$27,0)</f>
        <v>457</v>
      </c>
      <c r="BZ278" s="136">
        <f t="shared" si="345"/>
        <v>457</v>
      </c>
      <c r="CA278" s="135">
        <f>ROUND(cabinets_db!JK278/Prices!$B$27,0)</f>
        <v>491</v>
      </c>
      <c r="CB278" s="136">
        <f t="shared" si="346"/>
        <v>491</v>
      </c>
      <c r="CC278" s="135">
        <f>ROUND(cabinets_db!JM278/Prices!$B$27,0)</f>
        <v>507</v>
      </c>
      <c r="CD278" s="136">
        <f t="shared" si="347"/>
        <v>507</v>
      </c>
      <c r="CE278" s="135">
        <f>ROUND(cabinets_db!JO278/Prices!$B$27,0)</f>
        <v>549</v>
      </c>
      <c r="CF278" s="136">
        <f t="shared" si="348"/>
        <v>549</v>
      </c>
      <c r="CG278" s="135">
        <f>ROUND(cabinets_db!JQ278/Prices!$B$27,0)</f>
        <v>582</v>
      </c>
      <c r="CH278" s="136">
        <f t="shared" si="349"/>
        <v>582</v>
      </c>
      <c r="CI278" s="135">
        <f>ROUND(cabinets_db!JS278/Prices!$B$27,0)</f>
        <v>699</v>
      </c>
      <c r="CJ278" s="136">
        <f t="shared" si="350"/>
        <v>699</v>
      </c>
      <c r="CK278" s="137"/>
      <c r="CL278" s="137"/>
      <c r="CM278" s="137"/>
      <c r="CN278" s="137"/>
      <c r="CO278" s="137"/>
      <c r="CP278" s="136">
        <f>ROUND(cabinets_db!LW278/Prices!$B$27,0)</f>
        <v>354</v>
      </c>
      <c r="CQ278" s="136">
        <f t="shared" si="416"/>
        <v>354</v>
      </c>
      <c r="CR278" s="136">
        <f>ROUND(cabinets_db!LY278/Prices!$B$27,0)</f>
        <v>404</v>
      </c>
      <c r="CS278" s="136">
        <f t="shared" si="351"/>
        <v>404</v>
      </c>
      <c r="CT278" s="136">
        <f>ROUND(cabinets_db!MA278/Prices!$B$27,0)</f>
        <v>420</v>
      </c>
      <c r="CU278" s="136">
        <f t="shared" si="352"/>
        <v>420</v>
      </c>
      <c r="CV278" s="136">
        <f>ROUND(cabinets_db!MC278/Prices!$B$27,0)</f>
        <v>454</v>
      </c>
      <c r="CW278" s="136">
        <f t="shared" si="353"/>
        <v>454</v>
      </c>
      <c r="CX278" s="136">
        <f>ROUND(cabinets_db!ME278/Prices!$B$27,0)</f>
        <v>470</v>
      </c>
      <c r="CY278" s="136">
        <f t="shared" si="354"/>
        <v>470</v>
      </c>
      <c r="CZ278" s="136">
        <f>ROUND(cabinets_db!MG278/Prices!$B$27,0)</f>
        <v>512</v>
      </c>
      <c r="DA278" s="136">
        <f t="shared" si="355"/>
        <v>512</v>
      </c>
      <c r="DB278" s="136">
        <f>ROUND(cabinets_db!MI278/Prices!$B$27,0)</f>
        <v>545</v>
      </c>
      <c r="DC278" s="136">
        <f t="shared" si="356"/>
        <v>545</v>
      </c>
      <c r="DD278" s="136">
        <f>ROUND(cabinets_db!MK278/Prices!$B$27,0)</f>
        <v>662</v>
      </c>
      <c r="DE278" s="138">
        <f t="shared" si="357"/>
        <v>662</v>
      </c>
      <c r="DK278" s="136">
        <f t="shared" si="358"/>
        <v>354</v>
      </c>
      <c r="DL278" s="136">
        <f t="shared" si="359"/>
        <v>354</v>
      </c>
      <c r="DM278" s="136">
        <f t="shared" si="360"/>
        <v>404</v>
      </c>
      <c r="DN278" s="136">
        <f t="shared" si="361"/>
        <v>404</v>
      </c>
      <c r="DO278" s="136">
        <f t="shared" si="362"/>
        <v>420</v>
      </c>
      <c r="DP278" s="136">
        <f t="shared" si="363"/>
        <v>420</v>
      </c>
      <c r="DQ278" s="136">
        <f t="shared" si="364"/>
        <v>454</v>
      </c>
      <c r="DR278" s="136">
        <f t="shared" si="365"/>
        <v>454</v>
      </c>
      <c r="DS278" s="136">
        <f t="shared" si="366"/>
        <v>470</v>
      </c>
      <c r="DT278" s="136">
        <f t="shared" si="367"/>
        <v>470</v>
      </c>
      <c r="DU278" s="136">
        <f t="shared" si="368"/>
        <v>512</v>
      </c>
      <c r="DV278" s="136">
        <f t="shared" si="369"/>
        <v>512</v>
      </c>
      <c r="DW278" s="136">
        <f t="shared" si="370"/>
        <v>545</v>
      </c>
      <c r="DX278" s="136">
        <f t="shared" si="371"/>
        <v>545</v>
      </c>
      <c r="DY278" s="136">
        <f t="shared" si="372"/>
        <v>662</v>
      </c>
      <c r="DZ278" s="138">
        <f t="shared" si="373"/>
        <v>662</v>
      </c>
      <c r="EP278" s="73"/>
      <c r="EQ278" s="128"/>
      <c r="ER278" s="129">
        <v>24</v>
      </c>
      <c r="ES278" s="73">
        <v>24</v>
      </c>
      <c r="ET278" s="73">
        <f t="shared" ref="ET278:ET328" si="429">ES278/12</f>
        <v>2</v>
      </c>
      <c r="EU278" s="130">
        <f>ES278*42/144</f>
        <v>7</v>
      </c>
      <c r="EW278" s="75">
        <v>2</v>
      </c>
      <c r="EY278" s="75">
        <v>24</v>
      </c>
      <c r="EZ278" s="77">
        <f>(EY278*1.2)*(Prices!$B$5/32)</f>
        <v>36</v>
      </c>
      <c r="FA278" s="82">
        <f>(EY278*1.3)*(Prices!$B$4/32)</f>
        <v>78</v>
      </c>
      <c r="FB278" s="82">
        <f>(EV278*Prices!$B$2)+(EW278*Prices!$B$3)</f>
        <v>8.1</v>
      </c>
      <c r="FC278" s="79">
        <f>EU278*Prices!$B$9</f>
        <v>42</v>
      </c>
      <c r="FD278" s="80">
        <f t="shared" si="375"/>
        <v>164.1</v>
      </c>
      <c r="FE278" s="80">
        <f>EU278*Prices!$B$10</f>
        <v>63</v>
      </c>
      <c r="FF278" s="80">
        <f t="shared" si="376"/>
        <v>185.1</v>
      </c>
      <c r="FG278" s="80">
        <f>EU278*Prices!$B$11</f>
        <v>70</v>
      </c>
      <c r="FH278" s="80">
        <f t="shared" si="377"/>
        <v>192.1</v>
      </c>
      <c r="FI278" s="80">
        <f>EU278*Prices!$B$12</f>
        <v>84</v>
      </c>
      <c r="FJ278" s="80">
        <f t="shared" si="378"/>
        <v>206.1</v>
      </c>
      <c r="FK278" s="80">
        <f>EU278*Prices!$B$13</f>
        <v>91</v>
      </c>
      <c r="FL278" s="80">
        <f t="shared" si="379"/>
        <v>213.1</v>
      </c>
      <c r="FM278" s="80">
        <f>EU278*Prices!$B$14</f>
        <v>108.5</v>
      </c>
      <c r="FN278" s="80">
        <f t="shared" si="380"/>
        <v>230.6</v>
      </c>
      <c r="FO278" s="80">
        <f>EU278*Prices!$B$15</f>
        <v>122.5</v>
      </c>
      <c r="FP278" s="80">
        <f t="shared" si="381"/>
        <v>244.6</v>
      </c>
      <c r="FQ278" s="80">
        <f>EU278*Prices!$B$16</f>
        <v>171.5</v>
      </c>
      <c r="FR278" s="80">
        <f t="shared" si="382"/>
        <v>293.60000000000002</v>
      </c>
      <c r="FS278" s="80">
        <f>EU278*Prices!$B$17</f>
        <v>0</v>
      </c>
      <c r="FT278" s="80"/>
      <c r="FU278" s="80"/>
      <c r="FV278" s="80"/>
      <c r="FW278" s="80"/>
      <c r="FX278" s="80"/>
      <c r="FY278" s="80"/>
      <c r="FZ278" s="80"/>
      <c r="GA278" s="80"/>
      <c r="GB278" s="80"/>
      <c r="GC278" s="80"/>
      <c r="GD278" s="80"/>
      <c r="GE278" s="80"/>
      <c r="GF278" s="80"/>
      <c r="GG278" s="80"/>
      <c r="GH278" s="80"/>
      <c r="GI278"/>
      <c r="GJ278"/>
      <c r="GK278"/>
      <c r="GL278"/>
      <c r="GM278"/>
      <c r="GN278"/>
      <c r="GO278"/>
      <c r="GP278" s="73"/>
      <c r="GQ278" s="128"/>
      <c r="GR278" s="129">
        <v>24</v>
      </c>
      <c r="GS278" s="73">
        <v>24</v>
      </c>
      <c r="GT278" s="73">
        <f t="shared" ref="GT278:GT328" si="430">GS278/12</f>
        <v>2</v>
      </c>
      <c r="GU278" s="130">
        <f>GS278*42/144</f>
        <v>7</v>
      </c>
      <c r="GV278" s="75"/>
      <c r="GW278" s="75">
        <v>2</v>
      </c>
      <c r="GX278" s="76"/>
      <c r="GY278" s="75">
        <v>24</v>
      </c>
      <c r="GZ278" s="77">
        <f>(GY278*1.2)*(Prices!$B$5/32)</f>
        <v>36</v>
      </c>
      <c r="HA278" s="82">
        <f>(GY278*1.3)*(Prices!$C$4/32)</f>
        <v>62.400000000000006</v>
      </c>
      <c r="HB278" s="82">
        <f>(GV278*Prices!$B$2)+(GW278*Prices!$B$3)</f>
        <v>8.1</v>
      </c>
      <c r="HC278" s="79">
        <f>GU278*Prices!$B$9</f>
        <v>42</v>
      </c>
      <c r="HD278" s="80">
        <f t="shared" si="384"/>
        <v>148.5</v>
      </c>
      <c r="HE278" s="80">
        <f>GU278*Prices!$B$10</f>
        <v>63</v>
      </c>
      <c r="HF278" s="80">
        <f t="shared" si="385"/>
        <v>169.5</v>
      </c>
      <c r="HG278" s="80">
        <f>GU278*Prices!$B$11</f>
        <v>70</v>
      </c>
      <c r="HH278" s="80">
        <f t="shared" si="386"/>
        <v>176.5</v>
      </c>
      <c r="HI278" s="80">
        <f>GU278*Prices!$B$12</f>
        <v>84</v>
      </c>
      <c r="HJ278" s="80">
        <f t="shared" si="387"/>
        <v>190.5</v>
      </c>
      <c r="HK278" s="80">
        <f>GU278*Prices!$B$13</f>
        <v>91</v>
      </c>
      <c r="HL278" s="80">
        <f t="shared" si="388"/>
        <v>197.5</v>
      </c>
      <c r="HM278" s="80">
        <f>GU278*Prices!$B$14</f>
        <v>108.5</v>
      </c>
      <c r="HN278" s="80">
        <f t="shared" si="389"/>
        <v>215</v>
      </c>
      <c r="HO278" s="80">
        <f>GU278*Prices!$B$15</f>
        <v>122.5</v>
      </c>
      <c r="HP278" s="80">
        <f t="shared" si="390"/>
        <v>229</v>
      </c>
      <c r="HQ278" s="80">
        <f>GU278*Prices!$B$16</f>
        <v>171.5</v>
      </c>
      <c r="HR278" s="80">
        <f t="shared" si="391"/>
        <v>278</v>
      </c>
      <c r="HS278" s="80">
        <f>GU278*Prices!$B$17</f>
        <v>0</v>
      </c>
      <c r="HT278" s="80"/>
      <c r="HU278" s="80"/>
      <c r="HV278" s="80"/>
      <c r="HW278" s="80"/>
      <c r="HX278" s="80"/>
      <c r="HY278" s="80"/>
      <c r="HZ278" s="80"/>
      <c r="IA278" s="80"/>
      <c r="IB278" s="80"/>
      <c r="IC278" s="80"/>
      <c r="ID278" s="80"/>
      <c r="IE278" s="80"/>
      <c r="IF278" s="80"/>
      <c r="IG278" s="80"/>
      <c r="IH278" s="80"/>
      <c r="II278"/>
      <c r="IJ278"/>
      <c r="IK278"/>
      <c r="IL278"/>
      <c r="IM278"/>
      <c r="IN278"/>
      <c r="IO278"/>
      <c r="IP278"/>
      <c r="IQ278" s="73"/>
      <c r="IR278" s="128"/>
      <c r="IS278" s="129">
        <v>24</v>
      </c>
      <c r="IT278" s="73">
        <v>24</v>
      </c>
      <c r="IU278" s="73">
        <f t="shared" ref="IU278:IU328" si="431">IT278/12</f>
        <v>2</v>
      </c>
      <c r="IV278" s="130">
        <f>IT278*42/144</f>
        <v>7</v>
      </c>
      <c r="IW278" s="75"/>
      <c r="IX278" s="75">
        <v>2</v>
      </c>
      <c r="IY278" s="76"/>
      <c r="IZ278" s="75">
        <v>24</v>
      </c>
      <c r="JA278" s="77">
        <f>(IZ278*1.2)*(Prices!$B$5/32)</f>
        <v>36</v>
      </c>
      <c r="JB278" s="82">
        <f>(IZ278*1.3)*(Prices!$B$4/32)</f>
        <v>78</v>
      </c>
      <c r="JC278" s="82">
        <f>(IW278*Prices!$B$2)+(IX278*Prices!$B$3)</f>
        <v>8.1</v>
      </c>
      <c r="JD278" s="79">
        <f>IV278*Prices!$B$9</f>
        <v>42</v>
      </c>
      <c r="JE278" s="80">
        <f t="shared" si="393"/>
        <v>164.1</v>
      </c>
      <c r="JF278" s="80">
        <f>IV278*Prices!$B$10</f>
        <v>63</v>
      </c>
      <c r="JG278" s="80">
        <f t="shared" si="394"/>
        <v>185.1</v>
      </c>
      <c r="JH278" s="80">
        <f>IV278*Prices!$B$11</f>
        <v>70</v>
      </c>
      <c r="JI278" s="80">
        <f t="shared" si="395"/>
        <v>192.1</v>
      </c>
      <c r="JJ278" s="80">
        <f>IV278*Prices!$B$12</f>
        <v>84</v>
      </c>
      <c r="JK278" s="80">
        <f t="shared" si="396"/>
        <v>206.1</v>
      </c>
      <c r="JL278" s="80">
        <f>IV278*Prices!$B$13</f>
        <v>91</v>
      </c>
      <c r="JM278" s="80">
        <f t="shared" si="397"/>
        <v>213.1</v>
      </c>
      <c r="JN278" s="80">
        <f>IV278*Prices!$B$14</f>
        <v>108.5</v>
      </c>
      <c r="JO278" s="80">
        <f t="shared" si="398"/>
        <v>230.6</v>
      </c>
      <c r="JP278" s="80">
        <f>IV278*Prices!$B$15</f>
        <v>122.5</v>
      </c>
      <c r="JQ278" s="80">
        <f t="shared" si="399"/>
        <v>244.6</v>
      </c>
      <c r="JR278" s="80">
        <f>IV278*Prices!$B$16</f>
        <v>171.5</v>
      </c>
      <c r="JS278" s="80">
        <f t="shared" si="400"/>
        <v>293.60000000000002</v>
      </c>
      <c r="JT278" s="80">
        <f>IV278*Prices!$B$17</f>
        <v>0</v>
      </c>
      <c r="JU278" s="80"/>
      <c r="JV278" s="80"/>
      <c r="JW278" s="80"/>
      <c r="JX278" s="80"/>
      <c r="JY278" s="80"/>
      <c r="JZ278" s="80"/>
      <c r="KA278" s="80"/>
      <c r="KB278" s="80"/>
      <c r="KC278" s="80"/>
      <c r="KD278" s="80"/>
      <c r="KE278" s="80"/>
      <c r="KF278" s="80"/>
      <c r="KG278" s="80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 s="197">
        <v>0</v>
      </c>
      <c r="LB278" s="200">
        <v>0</v>
      </c>
      <c r="LC278" s="82">
        <f>(44+(cabinets_db!IR278*2-2))*0.58</f>
        <v>24.36</v>
      </c>
      <c r="LD278" s="82">
        <f>(44+(cabinets_db!IR278*2-2))*0.77</f>
        <v>32.340000000000003</v>
      </c>
      <c r="LE278" s="82">
        <f>3*(cabinets_db!IR278*22/144)</f>
        <v>0</v>
      </c>
      <c r="LF278" s="82">
        <f t="shared" si="401"/>
        <v>24.36</v>
      </c>
      <c r="LG278" s="80">
        <f t="shared" si="402"/>
        <v>32.340000000000003</v>
      </c>
      <c r="LH278" s="234">
        <f t="shared" si="403"/>
        <v>0</v>
      </c>
      <c r="LI278" s="73"/>
      <c r="LJ278" s="128"/>
      <c r="LK278" s="129">
        <v>24</v>
      </c>
      <c r="LL278" s="73">
        <v>24</v>
      </c>
      <c r="LM278" s="73">
        <f t="shared" ref="LM278:LM328" si="432">LL278/12</f>
        <v>2</v>
      </c>
      <c r="LN278" s="130">
        <f>LL278*42/144</f>
        <v>7</v>
      </c>
      <c r="LO278" s="75"/>
      <c r="LP278" s="75">
        <v>2</v>
      </c>
      <c r="LQ278" s="76"/>
      <c r="LR278" s="75">
        <v>24</v>
      </c>
      <c r="LS278" s="77">
        <f>(LR278*1.2)*(Prices!$B$5/32)</f>
        <v>36</v>
      </c>
      <c r="LT278" s="82">
        <f>(LR278*1.3)*(Prices!$C$4/32)</f>
        <v>62.400000000000006</v>
      </c>
      <c r="LU278" s="82">
        <f>(LO278*Prices!$B$2)+(LP278*Prices!$B$3)</f>
        <v>8.1</v>
      </c>
      <c r="LV278" s="79">
        <f>LN278*Prices!$B$9</f>
        <v>42</v>
      </c>
      <c r="LW278" s="80">
        <f t="shared" si="405"/>
        <v>148.5</v>
      </c>
      <c r="LX278" s="80">
        <f>LN278*Prices!$B$10</f>
        <v>63</v>
      </c>
      <c r="LY278" s="80">
        <f t="shared" si="406"/>
        <v>169.5</v>
      </c>
      <c r="LZ278" s="80">
        <f>LN278*Prices!$B$11</f>
        <v>70</v>
      </c>
      <c r="MA278" s="80">
        <f t="shared" si="407"/>
        <v>176.5</v>
      </c>
      <c r="MB278" s="80">
        <f>LN278*Prices!$B$12</f>
        <v>84</v>
      </c>
      <c r="MC278" s="80">
        <f t="shared" si="408"/>
        <v>190.5</v>
      </c>
      <c r="MD278" s="80">
        <f>LN278*Prices!$B$13</f>
        <v>91</v>
      </c>
      <c r="ME278" s="80">
        <f t="shared" si="409"/>
        <v>197.5</v>
      </c>
      <c r="MF278" s="80">
        <f>LN278*Prices!$B$14</f>
        <v>108.5</v>
      </c>
      <c r="MG278" s="80">
        <f t="shared" si="410"/>
        <v>215</v>
      </c>
      <c r="MH278" s="80">
        <f>LN278*Prices!$B$15</f>
        <v>122.5</v>
      </c>
      <c r="MI278" s="80">
        <f t="shared" si="411"/>
        <v>229</v>
      </c>
      <c r="MJ278" s="80">
        <f>LN278*Prices!$B$16</f>
        <v>171.5</v>
      </c>
      <c r="MK278" s="80">
        <f t="shared" si="412"/>
        <v>278</v>
      </c>
      <c r="ML278" s="80">
        <f>LN278*Prices!$B$17</f>
        <v>0</v>
      </c>
      <c r="MM278" s="80"/>
      <c r="MN278" s="80"/>
      <c r="MO278" s="80"/>
      <c r="MP278" s="80"/>
      <c r="MQ278" s="80"/>
      <c r="MR278" s="80"/>
      <c r="MS278" s="80"/>
      <c r="MT278" s="80"/>
      <c r="MU278" s="80"/>
      <c r="MV278" s="80"/>
      <c r="MW278" s="80"/>
      <c r="MX278" s="80"/>
      <c r="MY278" s="80"/>
      <c r="MZ278" s="80"/>
      <c r="NA278" s="80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</row>
    <row r="279" spans="1:449" ht="18" customHeight="1" thickBot="1" x14ac:dyDescent="0.3">
      <c r="A279" s="330" t="s">
        <v>395</v>
      </c>
      <c r="B279" s="324" t="s">
        <v>268</v>
      </c>
      <c r="C279" s="325" t="str">
        <f t="shared" si="413"/>
        <v>Wall &amp; Tall Cab: Blind 1 Door 41"H (24" to 26")</v>
      </c>
      <c r="D279" s="177" t="s">
        <v>394</v>
      </c>
      <c r="E279" s="326" t="s">
        <v>388</v>
      </c>
      <c r="F279" s="331" t="s">
        <v>395</v>
      </c>
      <c r="G279" s="320">
        <f>ROUND(cabinets_db!FD279/Prices!$B$27,0)</f>
        <v>391</v>
      </c>
      <c r="H279" s="136">
        <f t="shared" si="414"/>
        <v>391</v>
      </c>
      <c r="I279" s="135">
        <f>ROUND(cabinets_db!FF279/Prices!$B$27,0)</f>
        <v>441</v>
      </c>
      <c r="J279" s="136">
        <f t="shared" si="313"/>
        <v>441</v>
      </c>
      <c r="K279" s="135">
        <f>ROUND(cabinets_db!FH279/Prices!$B$27,0)</f>
        <v>457</v>
      </c>
      <c r="L279" s="136">
        <f t="shared" si="314"/>
        <v>457</v>
      </c>
      <c r="M279" s="135">
        <f>ROUND(cabinets_db!FJ279/Prices!$B$27,0)</f>
        <v>491</v>
      </c>
      <c r="N279" s="136">
        <f t="shared" si="315"/>
        <v>491</v>
      </c>
      <c r="O279" s="135">
        <f>ROUND(cabinets_db!FL279/Prices!$B$27,0)</f>
        <v>507</v>
      </c>
      <c r="P279" s="136">
        <f t="shared" si="316"/>
        <v>507</v>
      </c>
      <c r="Q279" s="135">
        <f>ROUND(cabinets_db!FN279/Prices!$B$27,0)</f>
        <v>549</v>
      </c>
      <c r="R279" s="136">
        <f t="shared" si="317"/>
        <v>549</v>
      </c>
      <c r="S279" s="135">
        <f>ROUND(cabinets_db!FP279/Prices!$B$27,0)</f>
        <v>582</v>
      </c>
      <c r="T279" s="136">
        <f t="shared" si="318"/>
        <v>582</v>
      </c>
      <c r="U279" s="135">
        <f>ROUND(cabinets_db!FR279/Prices!$B$27,0)</f>
        <v>699</v>
      </c>
      <c r="V279" s="136">
        <f t="shared" si="319"/>
        <v>699</v>
      </c>
      <c r="W279" s="137"/>
      <c r="X279" s="137"/>
      <c r="Y279" s="137"/>
      <c r="Z279" s="137"/>
      <c r="AA279" s="137"/>
      <c r="AB279" s="136">
        <f>ROUND(cabinets_db!HD279/Prices!$B$27,0)</f>
        <v>354</v>
      </c>
      <c r="AC279" s="136">
        <f t="shared" si="320"/>
        <v>354</v>
      </c>
      <c r="AD279" s="136">
        <f>ROUND(cabinets_db!HF279/Prices!$B$27,0)</f>
        <v>404</v>
      </c>
      <c r="AE279" s="136">
        <f t="shared" si="321"/>
        <v>404</v>
      </c>
      <c r="AF279" s="136">
        <f>ROUND(cabinets_db!HH279/Prices!$B$27,0)</f>
        <v>420</v>
      </c>
      <c r="AG279" s="136">
        <f t="shared" si="322"/>
        <v>420</v>
      </c>
      <c r="AH279" s="136">
        <f>ROUND(cabinets_db!HJ279/Prices!$B$27,0)</f>
        <v>454</v>
      </c>
      <c r="AI279" s="136">
        <f t="shared" si="323"/>
        <v>454</v>
      </c>
      <c r="AJ279" s="136">
        <f>ROUND(cabinets_db!HL279/Prices!$B$27,0)</f>
        <v>470</v>
      </c>
      <c r="AK279" s="136">
        <f t="shared" si="324"/>
        <v>470</v>
      </c>
      <c r="AL279" s="136">
        <f>ROUND(cabinets_db!HN279/Prices!$B$27,0)</f>
        <v>512</v>
      </c>
      <c r="AM279" s="136">
        <f t="shared" si="325"/>
        <v>512</v>
      </c>
      <c r="AN279" s="136">
        <f>ROUND(cabinets_db!HP279/Prices!$B$27,0)</f>
        <v>545</v>
      </c>
      <c r="AO279" s="136">
        <f t="shared" si="326"/>
        <v>545</v>
      </c>
      <c r="AP279" s="136">
        <f>ROUND(cabinets_db!HR279/Prices!$B$27,0)</f>
        <v>662</v>
      </c>
      <c r="AQ279" s="138">
        <f t="shared" si="327"/>
        <v>662</v>
      </c>
      <c r="AW279" s="136">
        <f t="shared" si="328"/>
        <v>354</v>
      </c>
      <c r="AX279" s="136">
        <f t="shared" si="329"/>
        <v>354</v>
      </c>
      <c r="AY279" s="136">
        <f t="shared" si="330"/>
        <v>404</v>
      </c>
      <c r="AZ279" s="136">
        <f t="shared" si="331"/>
        <v>404</v>
      </c>
      <c r="BA279" s="136">
        <f t="shared" si="332"/>
        <v>420</v>
      </c>
      <c r="BB279" s="136">
        <f t="shared" si="333"/>
        <v>420</v>
      </c>
      <c r="BC279" s="136">
        <f t="shared" si="334"/>
        <v>454</v>
      </c>
      <c r="BD279" s="136">
        <f t="shared" si="335"/>
        <v>454</v>
      </c>
      <c r="BE279" s="136">
        <f t="shared" si="336"/>
        <v>470</v>
      </c>
      <c r="BF279" s="136">
        <f t="shared" si="337"/>
        <v>470</v>
      </c>
      <c r="BG279" s="136">
        <f t="shared" si="338"/>
        <v>512</v>
      </c>
      <c r="BH279" s="136">
        <f t="shared" si="339"/>
        <v>512</v>
      </c>
      <c r="BI279" s="136">
        <f t="shared" si="340"/>
        <v>545</v>
      </c>
      <c r="BJ279" s="136">
        <f t="shared" si="341"/>
        <v>545</v>
      </c>
      <c r="BK279" s="136">
        <f t="shared" si="342"/>
        <v>662</v>
      </c>
      <c r="BL279" s="138">
        <f t="shared" si="343"/>
        <v>662</v>
      </c>
      <c r="BU279" s="135">
        <f>ROUND(cabinets_db!JE279/Prices!$B$27,0)</f>
        <v>391</v>
      </c>
      <c r="BV279" s="136">
        <f t="shared" si="415"/>
        <v>391</v>
      </c>
      <c r="BW279" s="135">
        <f>ROUND(cabinets_db!JG279/Prices!$B$27,0)</f>
        <v>441</v>
      </c>
      <c r="BX279" s="136">
        <f t="shared" si="344"/>
        <v>441</v>
      </c>
      <c r="BY279" s="135">
        <f>ROUND(cabinets_db!JI279/Prices!$B$27,0)</f>
        <v>457</v>
      </c>
      <c r="BZ279" s="136">
        <f t="shared" si="345"/>
        <v>457</v>
      </c>
      <c r="CA279" s="135">
        <f>ROUND(cabinets_db!JK279/Prices!$B$27,0)</f>
        <v>491</v>
      </c>
      <c r="CB279" s="136">
        <f t="shared" si="346"/>
        <v>491</v>
      </c>
      <c r="CC279" s="135">
        <f>ROUND(cabinets_db!JM279/Prices!$B$27,0)</f>
        <v>507</v>
      </c>
      <c r="CD279" s="136">
        <f t="shared" si="347"/>
        <v>507</v>
      </c>
      <c r="CE279" s="135">
        <f>ROUND(cabinets_db!JO279/Prices!$B$27,0)</f>
        <v>549</v>
      </c>
      <c r="CF279" s="136">
        <f t="shared" si="348"/>
        <v>549</v>
      </c>
      <c r="CG279" s="135">
        <f>ROUND(cabinets_db!JQ279/Prices!$B$27,0)</f>
        <v>582</v>
      </c>
      <c r="CH279" s="136">
        <f t="shared" si="349"/>
        <v>582</v>
      </c>
      <c r="CI279" s="135">
        <f>ROUND(cabinets_db!JS279/Prices!$B$27,0)</f>
        <v>699</v>
      </c>
      <c r="CJ279" s="136">
        <f t="shared" si="350"/>
        <v>699</v>
      </c>
      <c r="CK279" s="137"/>
      <c r="CL279" s="137"/>
      <c r="CM279" s="137"/>
      <c r="CN279" s="137"/>
      <c r="CO279" s="137"/>
      <c r="CP279" s="136">
        <f>ROUND(cabinets_db!LW279/Prices!$B$27,0)</f>
        <v>354</v>
      </c>
      <c r="CQ279" s="136">
        <f t="shared" si="416"/>
        <v>354</v>
      </c>
      <c r="CR279" s="136">
        <f>ROUND(cabinets_db!LY279/Prices!$B$27,0)</f>
        <v>404</v>
      </c>
      <c r="CS279" s="136">
        <f t="shared" si="351"/>
        <v>404</v>
      </c>
      <c r="CT279" s="136">
        <f>ROUND(cabinets_db!MA279/Prices!$B$27,0)</f>
        <v>420</v>
      </c>
      <c r="CU279" s="136">
        <f t="shared" si="352"/>
        <v>420</v>
      </c>
      <c r="CV279" s="136">
        <f>ROUND(cabinets_db!MC279/Prices!$B$27,0)</f>
        <v>454</v>
      </c>
      <c r="CW279" s="136">
        <f t="shared" si="353"/>
        <v>454</v>
      </c>
      <c r="CX279" s="136">
        <f>ROUND(cabinets_db!ME279/Prices!$B$27,0)</f>
        <v>470</v>
      </c>
      <c r="CY279" s="136">
        <f t="shared" si="354"/>
        <v>470</v>
      </c>
      <c r="CZ279" s="136">
        <f>ROUND(cabinets_db!MG279/Prices!$B$27,0)</f>
        <v>512</v>
      </c>
      <c r="DA279" s="136">
        <f t="shared" si="355"/>
        <v>512</v>
      </c>
      <c r="DB279" s="136">
        <f>ROUND(cabinets_db!MI279/Prices!$B$27,0)</f>
        <v>545</v>
      </c>
      <c r="DC279" s="136">
        <f t="shared" si="356"/>
        <v>545</v>
      </c>
      <c r="DD279" s="136">
        <f>ROUND(cabinets_db!MK279/Prices!$B$27,0)</f>
        <v>662</v>
      </c>
      <c r="DE279" s="138">
        <f t="shared" si="357"/>
        <v>662</v>
      </c>
      <c r="DK279" s="136">
        <f t="shared" si="358"/>
        <v>354</v>
      </c>
      <c r="DL279" s="136">
        <f t="shared" si="359"/>
        <v>354</v>
      </c>
      <c r="DM279" s="136">
        <f t="shared" si="360"/>
        <v>404</v>
      </c>
      <c r="DN279" s="136">
        <f t="shared" si="361"/>
        <v>404</v>
      </c>
      <c r="DO279" s="136">
        <f t="shared" si="362"/>
        <v>420</v>
      </c>
      <c r="DP279" s="136">
        <f t="shared" si="363"/>
        <v>420</v>
      </c>
      <c r="DQ279" s="136">
        <f t="shared" si="364"/>
        <v>454</v>
      </c>
      <c r="DR279" s="136">
        <f t="shared" si="365"/>
        <v>454</v>
      </c>
      <c r="DS279" s="136">
        <f t="shared" si="366"/>
        <v>470</v>
      </c>
      <c r="DT279" s="136">
        <f t="shared" si="367"/>
        <v>470</v>
      </c>
      <c r="DU279" s="136">
        <f t="shared" si="368"/>
        <v>512</v>
      </c>
      <c r="DV279" s="136">
        <f t="shared" si="369"/>
        <v>512</v>
      </c>
      <c r="DW279" s="136">
        <f t="shared" si="370"/>
        <v>545</v>
      </c>
      <c r="DX279" s="136">
        <f t="shared" si="371"/>
        <v>545</v>
      </c>
      <c r="DY279" s="136">
        <f t="shared" si="372"/>
        <v>662</v>
      </c>
      <c r="DZ279" s="138">
        <f t="shared" si="373"/>
        <v>662</v>
      </c>
      <c r="EP279" s="73"/>
      <c r="EQ279" s="128"/>
      <c r="ER279" s="139">
        <v>24</v>
      </c>
      <c r="ES279" s="73">
        <v>24</v>
      </c>
      <c r="ET279" s="73">
        <f t="shared" si="429"/>
        <v>2</v>
      </c>
      <c r="EU279" s="130">
        <f>ES279*42/144</f>
        <v>7</v>
      </c>
      <c r="EV279" s="55"/>
      <c r="EW279" s="75">
        <v>2</v>
      </c>
      <c r="EY279" s="75">
        <v>24</v>
      </c>
      <c r="EZ279" s="77">
        <f>(EY279*1.2)*(Prices!$B$5/32)</f>
        <v>36</v>
      </c>
      <c r="FA279" s="82">
        <f>(EY279*1.3)*(Prices!$B$4/32)</f>
        <v>78</v>
      </c>
      <c r="FB279" s="82">
        <f>(EV279*Prices!$B$2)+(EW279*Prices!$B$3)</f>
        <v>8.1</v>
      </c>
      <c r="FC279" s="79">
        <f>EU279*Prices!$B$9</f>
        <v>42</v>
      </c>
      <c r="FD279" s="80">
        <f t="shared" si="375"/>
        <v>164.1</v>
      </c>
      <c r="FE279" s="80">
        <f>EU279*Prices!$B$10</f>
        <v>63</v>
      </c>
      <c r="FF279" s="80">
        <f t="shared" si="376"/>
        <v>185.1</v>
      </c>
      <c r="FG279" s="80">
        <f>EU279*Prices!$B$11</f>
        <v>70</v>
      </c>
      <c r="FH279" s="80">
        <f t="shared" si="377"/>
        <v>192.1</v>
      </c>
      <c r="FI279" s="80">
        <f>EU279*Prices!$B$12</f>
        <v>84</v>
      </c>
      <c r="FJ279" s="80">
        <f t="shared" si="378"/>
        <v>206.1</v>
      </c>
      <c r="FK279" s="80">
        <f>EU279*Prices!$B$13</f>
        <v>91</v>
      </c>
      <c r="FL279" s="80">
        <f t="shared" si="379"/>
        <v>213.1</v>
      </c>
      <c r="FM279" s="80">
        <f>EU279*Prices!$B$14</f>
        <v>108.5</v>
      </c>
      <c r="FN279" s="80">
        <f t="shared" si="380"/>
        <v>230.6</v>
      </c>
      <c r="FO279" s="80">
        <f>EU279*Prices!$B$15</f>
        <v>122.5</v>
      </c>
      <c r="FP279" s="80">
        <f t="shared" si="381"/>
        <v>244.6</v>
      </c>
      <c r="FQ279" s="80">
        <f>EU279*Prices!$B$16</f>
        <v>171.5</v>
      </c>
      <c r="FR279" s="80">
        <f t="shared" si="382"/>
        <v>293.60000000000002</v>
      </c>
      <c r="FS279" s="80">
        <f>EU279*Prices!$B$17</f>
        <v>0</v>
      </c>
      <c r="FT279" s="80"/>
      <c r="FU279" s="80"/>
      <c r="FV279" s="80"/>
      <c r="FW279" s="80"/>
      <c r="FX279" s="80"/>
      <c r="FY279" s="80"/>
      <c r="FZ279" s="80"/>
      <c r="GA279" s="80"/>
      <c r="GB279" s="80"/>
      <c r="GC279" s="80"/>
      <c r="GD279" s="80"/>
      <c r="GE279" s="80"/>
      <c r="GF279" s="80"/>
      <c r="GG279" s="80"/>
      <c r="GH279" s="80"/>
      <c r="GI279"/>
      <c r="GJ279"/>
      <c r="GK279"/>
      <c r="GL279"/>
      <c r="GM279"/>
      <c r="GN279"/>
      <c r="GO279"/>
      <c r="GP279" s="73"/>
      <c r="GQ279" s="128"/>
      <c r="GR279" s="139">
        <v>24</v>
      </c>
      <c r="GS279" s="73">
        <v>24</v>
      </c>
      <c r="GT279" s="73">
        <f t="shared" si="430"/>
        <v>2</v>
      </c>
      <c r="GU279" s="130">
        <f>GS279*42/144</f>
        <v>7</v>
      </c>
      <c r="GW279" s="75">
        <v>2</v>
      </c>
      <c r="GX279" s="76"/>
      <c r="GY279" s="75">
        <v>24</v>
      </c>
      <c r="GZ279" s="77">
        <f>(GY279*1.2)*(Prices!$B$5/32)</f>
        <v>36</v>
      </c>
      <c r="HA279" s="82">
        <f>(GY279*1.3)*(Prices!$C$4/32)</f>
        <v>62.400000000000006</v>
      </c>
      <c r="HB279" s="82">
        <f>(GV279*Prices!$B$2)+(GW279*Prices!$B$3)</f>
        <v>8.1</v>
      </c>
      <c r="HC279" s="79">
        <f>GU279*Prices!$B$9</f>
        <v>42</v>
      </c>
      <c r="HD279" s="80">
        <f t="shared" si="384"/>
        <v>148.5</v>
      </c>
      <c r="HE279" s="80">
        <f>GU279*Prices!$B$10</f>
        <v>63</v>
      </c>
      <c r="HF279" s="80">
        <f t="shared" si="385"/>
        <v>169.5</v>
      </c>
      <c r="HG279" s="80">
        <f>GU279*Prices!$B$11</f>
        <v>70</v>
      </c>
      <c r="HH279" s="80">
        <f t="shared" si="386"/>
        <v>176.5</v>
      </c>
      <c r="HI279" s="80">
        <f>GU279*Prices!$B$12</f>
        <v>84</v>
      </c>
      <c r="HJ279" s="80">
        <f t="shared" si="387"/>
        <v>190.5</v>
      </c>
      <c r="HK279" s="80">
        <f>GU279*Prices!$B$13</f>
        <v>91</v>
      </c>
      <c r="HL279" s="80">
        <f t="shared" si="388"/>
        <v>197.5</v>
      </c>
      <c r="HM279" s="80">
        <f>GU279*Prices!$B$14</f>
        <v>108.5</v>
      </c>
      <c r="HN279" s="80">
        <f t="shared" si="389"/>
        <v>215</v>
      </c>
      <c r="HO279" s="80">
        <f>GU279*Prices!$B$15</f>
        <v>122.5</v>
      </c>
      <c r="HP279" s="80">
        <f t="shared" si="390"/>
        <v>229</v>
      </c>
      <c r="HQ279" s="80">
        <f>GU279*Prices!$B$16</f>
        <v>171.5</v>
      </c>
      <c r="HR279" s="80">
        <f t="shared" si="391"/>
        <v>278</v>
      </c>
      <c r="HS279" s="80">
        <f>GU279*Prices!$B$17</f>
        <v>0</v>
      </c>
      <c r="HT279" s="80"/>
      <c r="HU279" s="80"/>
      <c r="HV279" s="80"/>
      <c r="HW279" s="80"/>
      <c r="HX279" s="80"/>
      <c r="HY279" s="80"/>
      <c r="HZ279" s="80"/>
      <c r="IA279" s="80"/>
      <c r="IB279" s="80"/>
      <c r="IC279" s="80"/>
      <c r="ID279" s="80"/>
      <c r="IE279" s="80"/>
      <c r="IF279" s="80"/>
      <c r="IG279" s="80"/>
      <c r="IH279" s="80"/>
      <c r="II279"/>
      <c r="IJ279"/>
      <c r="IK279"/>
      <c r="IL279"/>
      <c r="IM279"/>
      <c r="IN279"/>
      <c r="IO279"/>
      <c r="IP279"/>
      <c r="IQ279" s="73"/>
      <c r="IR279" s="128"/>
      <c r="IS279" s="139">
        <v>24</v>
      </c>
      <c r="IT279" s="73">
        <v>24</v>
      </c>
      <c r="IU279" s="73">
        <f t="shared" si="431"/>
        <v>2</v>
      </c>
      <c r="IV279" s="130">
        <f>IT279*42/144</f>
        <v>7</v>
      </c>
      <c r="IX279" s="75">
        <v>2</v>
      </c>
      <c r="IY279" s="76"/>
      <c r="IZ279" s="75">
        <v>24</v>
      </c>
      <c r="JA279" s="77">
        <f>(IZ279*1.2)*(Prices!$B$5/32)</f>
        <v>36</v>
      </c>
      <c r="JB279" s="82">
        <f>(IZ279*1.3)*(Prices!$B$4/32)</f>
        <v>78</v>
      </c>
      <c r="JC279" s="82">
        <f>(IW279*Prices!$B$2)+(IX279*Prices!$B$3)</f>
        <v>8.1</v>
      </c>
      <c r="JD279" s="79">
        <f>IV279*Prices!$B$9</f>
        <v>42</v>
      </c>
      <c r="JE279" s="80">
        <f t="shared" si="393"/>
        <v>164.1</v>
      </c>
      <c r="JF279" s="80">
        <f>IV279*Prices!$B$10</f>
        <v>63</v>
      </c>
      <c r="JG279" s="80">
        <f t="shared" si="394"/>
        <v>185.1</v>
      </c>
      <c r="JH279" s="80">
        <f>IV279*Prices!$B$11</f>
        <v>70</v>
      </c>
      <c r="JI279" s="80">
        <f t="shared" si="395"/>
        <v>192.1</v>
      </c>
      <c r="JJ279" s="80">
        <f>IV279*Prices!$B$12</f>
        <v>84</v>
      </c>
      <c r="JK279" s="80">
        <f t="shared" si="396"/>
        <v>206.1</v>
      </c>
      <c r="JL279" s="80">
        <f>IV279*Prices!$B$13</f>
        <v>91</v>
      </c>
      <c r="JM279" s="80">
        <f t="shared" si="397"/>
        <v>213.1</v>
      </c>
      <c r="JN279" s="80">
        <f>IV279*Prices!$B$14</f>
        <v>108.5</v>
      </c>
      <c r="JO279" s="80">
        <f t="shared" si="398"/>
        <v>230.6</v>
      </c>
      <c r="JP279" s="80">
        <f>IV279*Prices!$B$15</f>
        <v>122.5</v>
      </c>
      <c r="JQ279" s="80">
        <f t="shared" si="399"/>
        <v>244.6</v>
      </c>
      <c r="JR279" s="80">
        <f>IV279*Prices!$B$16</f>
        <v>171.5</v>
      </c>
      <c r="JS279" s="80">
        <f t="shared" si="400"/>
        <v>293.60000000000002</v>
      </c>
      <c r="JT279" s="80">
        <f>IV279*Prices!$B$17</f>
        <v>0</v>
      </c>
      <c r="JU279" s="80"/>
      <c r="JV279" s="80"/>
      <c r="JW279" s="80"/>
      <c r="JX279" s="80"/>
      <c r="JY279" s="80"/>
      <c r="JZ279" s="80"/>
      <c r="KA279" s="80"/>
      <c r="KB279" s="80"/>
      <c r="KC279" s="80"/>
      <c r="KD279" s="80"/>
      <c r="KE279" s="80"/>
      <c r="KF279" s="80"/>
      <c r="KG279" s="80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 s="197">
        <v>0</v>
      </c>
      <c r="LB279" s="200">
        <v>0</v>
      </c>
      <c r="LC279" s="82">
        <f>(44+(cabinets_db!IR279*2-2))*0.58</f>
        <v>24.36</v>
      </c>
      <c r="LD279" s="82">
        <f>(44+(cabinets_db!IR279*2-2))*0.77</f>
        <v>32.340000000000003</v>
      </c>
      <c r="LE279" s="82">
        <f>3*(cabinets_db!IR279*22/144)</f>
        <v>0</v>
      </c>
      <c r="LF279" s="82">
        <f t="shared" si="401"/>
        <v>24.36</v>
      </c>
      <c r="LG279" s="80">
        <f t="shared" si="402"/>
        <v>32.340000000000003</v>
      </c>
      <c r="LH279" s="234">
        <f t="shared" si="403"/>
        <v>0</v>
      </c>
      <c r="LI279" s="73"/>
      <c r="LJ279" s="128"/>
      <c r="LK279" s="139">
        <v>24</v>
      </c>
      <c r="LL279" s="73">
        <v>24</v>
      </c>
      <c r="LM279" s="73">
        <f t="shared" si="432"/>
        <v>2</v>
      </c>
      <c r="LN279" s="130">
        <f>LL279*42/144</f>
        <v>7</v>
      </c>
      <c r="LP279" s="75">
        <v>2</v>
      </c>
      <c r="LQ279" s="76"/>
      <c r="LR279" s="75">
        <v>24</v>
      </c>
      <c r="LS279" s="77">
        <f>(LR279*1.2)*(Prices!$B$5/32)</f>
        <v>36</v>
      </c>
      <c r="LT279" s="82">
        <f>(LR279*1.3)*(Prices!$C$4/32)</f>
        <v>62.400000000000006</v>
      </c>
      <c r="LU279" s="82">
        <f>(LO279*Prices!$B$2)+(LP279*Prices!$B$3)</f>
        <v>8.1</v>
      </c>
      <c r="LV279" s="79">
        <f>LN279*Prices!$B$9</f>
        <v>42</v>
      </c>
      <c r="LW279" s="80">
        <f t="shared" si="405"/>
        <v>148.5</v>
      </c>
      <c r="LX279" s="80">
        <f>LN279*Prices!$B$10</f>
        <v>63</v>
      </c>
      <c r="LY279" s="80">
        <f t="shared" si="406"/>
        <v>169.5</v>
      </c>
      <c r="LZ279" s="80">
        <f>LN279*Prices!$B$11</f>
        <v>70</v>
      </c>
      <c r="MA279" s="80">
        <f t="shared" si="407"/>
        <v>176.5</v>
      </c>
      <c r="MB279" s="80">
        <f>LN279*Prices!$B$12</f>
        <v>84</v>
      </c>
      <c r="MC279" s="80">
        <f t="shared" si="408"/>
        <v>190.5</v>
      </c>
      <c r="MD279" s="80">
        <f>LN279*Prices!$B$13</f>
        <v>91</v>
      </c>
      <c r="ME279" s="80">
        <f t="shared" si="409"/>
        <v>197.5</v>
      </c>
      <c r="MF279" s="80">
        <f>LN279*Prices!$B$14</f>
        <v>108.5</v>
      </c>
      <c r="MG279" s="80">
        <f t="shared" si="410"/>
        <v>215</v>
      </c>
      <c r="MH279" s="80">
        <f>LN279*Prices!$B$15</f>
        <v>122.5</v>
      </c>
      <c r="MI279" s="80">
        <f t="shared" si="411"/>
        <v>229</v>
      </c>
      <c r="MJ279" s="80">
        <f>LN279*Prices!$B$16</f>
        <v>171.5</v>
      </c>
      <c r="MK279" s="80">
        <f t="shared" si="412"/>
        <v>278</v>
      </c>
      <c r="ML279" s="80">
        <f>LN279*Prices!$B$17</f>
        <v>0</v>
      </c>
      <c r="MM279" s="80"/>
      <c r="MN279" s="80"/>
      <c r="MO279" s="80"/>
      <c r="MP279" s="80"/>
      <c r="MQ279" s="80"/>
      <c r="MR279" s="80"/>
      <c r="MS279" s="80"/>
      <c r="MT279" s="80"/>
      <c r="MU279" s="80"/>
      <c r="MV279" s="80"/>
      <c r="MW279" s="80"/>
      <c r="MX279" s="80"/>
      <c r="MY279" s="80"/>
      <c r="MZ279" s="80"/>
      <c r="NA279" s="80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</row>
    <row r="280" spans="1:449" ht="18" customHeight="1" thickBot="1" x14ac:dyDescent="0.3">
      <c r="A280" s="360"/>
      <c r="B280" s="361"/>
      <c r="C280" s="362"/>
      <c r="D280" s="363"/>
      <c r="E280" s="364"/>
      <c r="F280" s="365"/>
      <c r="G280" s="320"/>
      <c r="H280" s="136"/>
      <c r="I280" s="135"/>
      <c r="J280" s="136"/>
      <c r="K280" s="135"/>
      <c r="L280" s="136"/>
      <c r="M280" s="135"/>
      <c r="N280" s="136"/>
      <c r="O280" s="135"/>
      <c r="P280" s="136"/>
      <c r="Q280" s="135"/>
      <c r="R280" s="136"/>
      <c r="S280" s="135"/>
      <c r="T280" s="136"/>
      <c r="U280" s="135"/>
      <c r="V280" s="136"/>
      <c r="W280" s="137"/>
      <c r="X280" s="137"/>
      <c r="Y280" s="137"/>
      <c r="Z280" s="137"/>
      <c r="AA280" s="137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8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8"/>
      <c r="BU280" s="135"/>
      <c r="BV280" s="136"/>
      <c r="BW280" s="135"/>
      <c r="BX280" s="136"/>
      <c r="BY280" s="135"/>
      <c r="BZ280" s="136"/>
      <c r="CA280" s="135"/>
      <c r="CB280" s="136"/>
      <c r="CC280" s="135"/>
      <c r="CD280" s="136"/>
      <c r="CE280" s="135"/>
      <c r="CF280" s="136"/>
      <c r="CG280" s="135"/>
      <c r="CH280" s="136"/>
      <c r="CI280" s="135"/>
      <c r="CJ280" s="136"/>
      <c r="CK280" s="137"/>
      <c r="CL280" s="137"/>
      <c r="CM280" s="137"/>
      <c r="CN280" s="137"/>
      <c r="CO280" s="137"/>
      <c r="CP280" s="136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  <c r="DA280" s="136"/>
      <c r="DB280" s="136"/>
      <c r="DC280" s="136"/>
      <c r="DD280" s="136"/>
      <c r="DE280" s="138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W280" s="136"/>
      <c r="DX280" s="136"/>
      <c r="DY280" s="136"/>
      <c r="DZ280" s="138"/>
      <c r="EP280" s="73"/>
      <c r="EQ280" s="128"/>
      <c r="ER280" s="139"/>
      <c r="ES280" s="73"/>
      <c r="ET280" s="73"/>
      <c r="EU280" s="130"/>
      <c r="EV280" s="55"/>
      <c r="EZ280" s="77"/>
      <c r="FC280" s="79"/>
      <c r="FD280" s="80"/>
      <c r="FE280" s="80"/>
      <c r="FF280" s="80"/>
      <c r="FG280" s="80"/>
      <c r="FH280" s="80"/>
      <c r="FI280" s="80"/>
      <c r="FJ280" s="80"/>
      <c r="FK280" s="80"/>
      <c r="FL280" s="80"/>
      <c r="FM280" s="80"/>
      <c r="FN280" s="80"/>
      <c r="FO280" s="80"/>
      <c r="FP280" s="80"/>
      <c r="FQ280" s="80"/>
      <c r="FR280" s="80"/>
      <c r="FS280" s="80"/>
      <c r="FT280" s="80"/>
      <c r="FU280" s="80"/>
      <c r="FV280" s="80"/>
      <c r="FW280" s="80"/>
      <c r="FX280" s="80"/>
      <c r="FY280" s="80"/>
      <c r="FZ280" s="80"/>
      <c r="GA280" s="80"/>
      <c r="GB280" s="80"/>
      <c r="GC280" s="80"/>
      <c r="GD280" s="80"/>
      <c r="GE280" s="80"/>
      <c r="GF280" s="80"/>
      <c r="GG280" s="80"/>
      <c r="GH280" s="80"/>
      <c r="GI280"/>
      <c r="GJ280"/>
      <c r="GK280"/>
      <c r="GL280"/>
      <c r="GM280"/>
      <c r="GN280"/>
      <c r="GO280"/>
      <c r="GP280" s="73"/>
      <c r="GQ280" s="128"/>
      <c r="GR280" s="139"/>
      <c r="GS280" s="73"/>
      <c r="GT280" s="73"/>
      <c r="GU280" s="130"/>
      <c r="GW280" s="75"/>
      <c r="GX280" s="76"/>
      <c r="GZ280" s="77"/>
      <c r="HA280" s="82"/>
      <c r="HB280" s="82"/>
      <c r="HC280" s="79"/>
      <c r="HD280" s="80"/>
      <c r="HE280" s="80"/>
      <c r="HF280" s="80"/>
      <c r="HG280" s="80"/>
      <c r="HH280" s="80"/>
      <c r="HI280" s="80"/>
      <c r="HJ280" s="80"/>
      <c r="HK280" s="80"/>
      <c r="HL280" s="80"/>
      <c r="HM280" s="80"/>
      <c r="HN280" s="80"/>
      <c r="HO280" s="80"/>
      <c r="HP280" s="80"/>
      <c r="HQ280" s="80"/>
      <c r="HR280" s="80"/>
      <c r="HS280" s="80"/>
      <c r="HT280" s="80"/>
      <c r="HU280" s="80"/>
      <c r="HV280" s="80"/>
      <c r="HW280" s="80"/>
      <c r="HX280" s="80"/>
      <c r="HY280" s="80"/>
      <c r="HZ280" s="80"/>
      <c r="IA280" s="80"/>
      <c r="IB280" s="80"/>
      <c r="IC280" s="80"/>
      <c r="ID280" s="80"/>
      <c r="IE280" s="80"/>
      <c r="IF280" s="80"/>
      <c r="IG280" s="80"/>
      <c r="IH280" s="80"/>
      <c r="II280"/>
      <c r="IJ280"/>
      <c r="IK280"/>
      <c r="IL280"/>
      <c r="IM280"/>
      <c r="IN280"/>
      <c r="IO280"/>
      <c r="IP280"/>
      <c r="IQ280" s="73"/>
      <c r="IR280" s="128"/>
      <c r="IS280" s="139"/>
      <c r="IT280" s="73"/>
      <c r="IU280" s="73"/>
      <c r="IV280" s="130"/>
      <c r="IX280" s="75"/>
      <c r="IY280" s="76"/>
      <c r="IZ280" s="75"/>
      <c r="JA280" s="77"/>
      <c r="JB280" s="82"/>
      <c r="JC280" s="82"/>
      <c r="JD280" s="79"/>
      <c r="JE280" s="80"/>
      <c r="JF280" s="80"/>
      <c r="JG280" s="80"/>
      <c r="JH280" s="80"/>
      <c r="JI280" s="80"/>
      <c r="JJ280" s="80"/>
      <c r="JK280" s="80"/>
      <c r="JL280" s="80"/>
      <c r="JM280" s="80"/>
      <c r="JN280" s="80"/>
      <c r="JO280" s="80"/>
      <c r="JP280" s="80"/>
      <c r="JQ280" s="80"/>
      <c r="JR280" s="80"/>
      <c r="JS280" s="80"/>
      <c r="JT280" s="80"/>
      <c r="JU280" s="80"/>
      <c r="JV280" s="80"/>
      <c r="JW280" s="80"/>
      <c r="JX280" s="80"/>
      <c r="JY280" s="80"/>
      <c r="JZ280" s="80"/>
      <c r="KA280" s="80"/>
      <c r="KB280" s="80"/>
      <c r="KC280" s="80"/>
      <c r="KD280" s="80"/>
      <c r="KE280" s="80"/>
      <c r="KF280" s="80"/>
      <c r="KG280" s="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F280" s="82"/>
      <c r="LG280" s="80"/>
      <c r="LH280" s="234"/>
      <c r="LI280" s="73"/>
      <c r="LJ280" s="128"/>
      <c r="LK280" s="139"/>
      <c r="LL280" s="73"/>
      <c r="LM280" s="73"/>
      <c r="LN280" s="130"/>
      <c r="LP280" s="75"/>
      <c r="LQ280" s="76"/>
      <c r="LR280" s="75"/>
      <c r="LS280" s="77"/>
      <c r="LT280" s="82"/>
      <c r="LU280" s="82"/>
      <c r="LV280" s="79"/>
      <c r="LW280" s="80"/>
      <c r="LX280" s="80"/>
      <c r="LY280" s="80"/>
      <c r="LZ280" s="80"/>
      <c r="MA280" s="80"/>
      <c r="MB280" s="80"/>
      <c r="MC280" s="80"/>
      <c r="MD280" s="80"/>
      <c r="ME280" s="80"/>
      <c r="MF280" s="80"/>
      <c r="MG280" s="80"/>
      <c r="MH280" s="80"/>
      <c r="MI280" s="80"/>
      <c r="MJ280" s="80"/>
      <c r="MK280" s="80"/>
      <c r="ML280" s="80"/>
      <c r="MM280" s="80"/>
      <c r="MN280" s="80"/>
      <c r="MO280" s="80"/>
      <c r="MP280" s="80"/>
      <c r="MQ280" s="80"/>
      <c r="MR280" s="80"/>
      <c r="MS280" s="80"/>
      <c r="MT280" s="80"/>
      <c r="MU280" s="80"/>
      <c r="MV280" s="80"/>
      <c r="MW280" s="80"/>
      <c r="MX280" s="80"/>
      <c r="MY280" s="80"/>
      <c r="MZ280" s="80"/>
      <c r="NA280" s="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</row>
    <row r="281" spans="1:449" ht="18" customHeight="1" thickBot="1" x14ac:dyDescent="0.3">
      <c r="A281" s="334" t="s">
        <v>396</v>
      </c>
      <c r="B281" s="335" t="s">
        <v>268</v>
      </c>
      <c r="C281" s="336" t="str">
        <f t="shared" si="413"/>
        <v>Wall &amp; Tall Cab: Corner 30" Diagonal (25" x 25")</v>
      </c>
      <c r="D281" s="296" t="s">
        <v>397</v>
      </c>
      <c r="E281" s="337" t="s">
        <v>398</v>
      </c>
      <c r="F281" s="338" t="s">
        <v>396</v>
      </c>
      <c r="G281" s="320">
        <f>ROUND(cabinets_db!FD281/Prices!$B$27,0)</f>
        <v>421</v>
      </c>
      <c r="H281" s="136">
        <f t="shared" si="414"/>
        <v>421</v>
      </c>
      <c r="I281" s="135">
        <f>ROUND(cabinets_db!FF281/Prices!$B$27,0)</f>
        <v>445</v>
      </c>
      <c r="J281" s="136">
        <f t="shared" si="313"/>
        <v>445</v>
      </c>
      <c r="K281" s="135">
        <f>ROUND(cabinets_db!FH281/Prices!$B$27,0)</f>
        <v>453</v>
      </c>
      <c r="L281" s="136">
        <f t="shared" si="314"/>
        <v>453</v>
      </c>
      <c r="M281" s="135">
        <f>ROUND(cabinets_db!FJ281/Prices!$B$27,0)</f>
        <v>469</v>
      </c>
      <c r="N281" s="136">
        <f t="shared" si="315"/>
        <v>469</v>
      </c>
      <c r="O281" s="135">
        <f>ROUND(cabinets_db!FL281/Prices!$B$27,0)</f>
        <v>477</v>
      </c>
      <c r="P281" s="136">
        <f t="shared" si="316"/>
        <v>477</v>
      </c>
      <c r="Q281" s="135">
        <f>ROUND(cabinets_db!FN281/Prices!$B$27,0)</f>
        <v>497</v>
      </c>
      <c r="R281" s="136">
        <f t="shared" si="317"/>
        <v>497</v>
      </c>
      <c r="S281" s="135">
        <f>ROUND(cabinets_db!FP281/Prices!$B$27,0)</f>
        <v>513</v>
      </c>
      <c r="T281" s="136">
        <f t="shared" si="318"/>
        <v>513</v>
      </c>
      <c r="U281" s="135">
        <f>ROUND(cabinets_db!FR281/Prices!$B$27,0)</f>
        <v>568</v>
      </c>
      <c r="V281" s="136">
        <f t="shared" si="319"/>
        <v>568</v>
      </c>
      <c r="W281" s="137"/>
      <c r="X281" s="137"/>
      <c r="Y281" s="137"/>
      <c r="Z281" s="137"/>
      <c r="AA281" s="137"/>
      <c r="AB281" s="136">
        <f>ROUND(cabinets_db!HD281/Prices!$B$27,0)</f>
        <v>374</v>
      </c>
      <c r="AC281" s="136">
        <f t="shared" si="320"/>
        <v>374</v>
      </c>
      <c r="AD281" s="136">
        <f>ROUND(cabinets_db!HF281/Prices!$B$27,0)</f>
        <v>398</v>
      </c>
      <c r="AE281" s="136">
        <f t="shared" si="321"/>
        <v>398</v>
      </c>
      <c r="AF281" s="136">
        <f>ROUND(cabinets_db!HH281/Prices!$B$27,0)</f>
        <v>406</v>
      </c>
      <c r="AG281" s="136">
        <f t="shared" si="322"/>
        <v>406</v>
      </c>
      <c r="AH281" s="136">
        <f>ROUND(cabinets_db!HJ281/Prices!$B$27,0)</f>
        <v>422</v>
      </c>
      <c r="AI281" s="136">
        <f t="shared" si="323"/>
        <v>422</v>
      </c>
      <c r="AJ281" s="136">
        <f>ROUND(cabinets_db!HL281/Prices!$B$27,0)</f>
        <v>430</v>
      </c>
      <c r="AK281" s="136">
        <f t="shared" si="324"/>
        <v>430</v>
      </c>
      <c r="AL281" s="136">
        <f>ROUND(cabinets_db!HN281/Prices!$B$27,0)</f>
        <v>450</v>
      </c>
      <c r="AM281" s="136">
        <f t="shared" si="325"/>
        <v>450</v>
      </c>
      <c r="AN281" s="136">
        <f>ROUND(cabinets_db!HP281/Prices!$B$27,0)</f>
        <v>466</v>
      </c>
      <c r="AO281" s="136">
        <f t="shared" si="326"/>
        <v>466</v>
      </c>
      <c r="AP281" s="136">
        <f>ROUND(cabinets_db!HR281/Prices!$B$27,0)</f>
        <v>521</v>
      </c>
      <c r="AQ281" s="138">
        <f t="shared" si="327"/>
        <v>521</v>
      </c>
      <c r="AW281" s="136">
        <f t="shared" si="328"/>
        <v>374</v>
      </c>
      <c r="AX281" s="136">
        <f t="shared" si="329"/>
        <v>374</v>
      </c>
      <c r="AY281" s="136">
        <f t="shared" si="330"/>
        <v>398</v>
      </c>
      <c r="AZ281" s="136">
        <f t="shared" si="331"/>
        <v>398</v>
      </c>
      <c r="BA281" s="136">
        <f t="shared" si="332"/>
        <v>406</v>
      </c>
      <c r="BB281" s="136">
        <f t="shared" si="333"/>
        <v>406</v>
      </c>
      <c r="BC281" s="136">
        <f t="shared" si="334"/>
        <v>422</v>
      </c>
      <c r="BD281" s="136">
        <f t="shared" si="335"/>
        <v>422</v>
      </c>
      <c r="BE281" s="136">
        <f t="shared" si="336"/>
        <v>430</v>
      </c>
      <c r="BF281" s="136">
        <f t="shared" si="337"/>
        <v>430</v>
      </c>
      <c r="BG281" s="136">
        <f t="shared" si="338"/>
        <v>450</v>
      </c>
      <c r="BH281" s="136">
        <f t="shared" si="339"/>
        <v>450</v>
      </c>
      <c r="BI281" s="136">
        <f t="shared" si="340"/>
        <v>466</v>
      </c>
      <c r="BJ281" s="136">
        <f t="shared" si="341"/>
        <v>466</v>
      </c>
      <c r="BK281" s="136">
        <f t="shared" si="342"/>
        <v>521</v>
      </c>
      <c r="BL281" s="138">
        <f t="shared" si="343"/>
        <v>521</v>
      </c>
      <c r="BU281" s="135">
        <f>ROUND(cabinets_db!JE281/Prices!$B$27,0)</f>
        <v>421</v>
      </c>
      <c r="BV281" s="136">
        <f t="shared" si="415"/>
        <v>421</v>
      </c>
      <c r="BW281" s="135">
        <f>ROUND(cabinets_db!JG281/Prices!$B$27,0)</f>
        <v>445</v>
      </c>
      <c r="BX281" s="136">
        <f t="shared" si="344"/>
        <v>445</v>
      </c>
      <c r="BY281" s="135">
        <f>ROUND(cabinets_db!JI281/Prices!$B$27,0)</f>
        <v>453</v>
      </c>
      <c r="BZ281" s="136">
        <f t="shared" si="345"/>
        <v>453</v>
      </c>
      <c r="CA281" s="135">
        <f>ROUND(cabinets_db!JK281/Prices!$B$27,0)</f>
        <v>469</v>
      </c>
      <c r="CB281" s="136">
        <f t="shared" si="346"/>
        <v>469</v>
      </c>
      <c r="CC281" s="135">
        <f>ROUND(cabinets_db!JM281/Prices!$B$27,0)</f>
        <v>477</v>
      </c>
      <c r="CD281" s="136">
        <f t="shared" si="347"/>
        <v>477</v>
      </c>
      <c r="CE281" s="135">
        <f>ROUND(cabinets_db!JO281/Prices!$B$27,0)</f>
        <v>497</v>
      </c>
      <c r="CF281" s="136">
        <f t="shared" si="348"/>
        <v>497</v>
      </c>
      <c r="CG281" s="135">
        <f>ROUND(cabinets_db!JQ281/Prices!$B$27,0)</f>
        <v>513</v>
      </c>
      <c r="CH281" s="136">
        <f t="shared" si="349"/>
        <v>513</v>
      </c>
      <c r="CI281" s="135">
        <f>ROUND(cabinets_db!JS281/Prices!$B$27,0)</f>
        <v>568</v>
      </c>
      <c r="CJ281" s="136">
        <f t="shared" si="350"/>
        <v>568</v>
      </c>
      <c r="CK281" s="137"/>
      <c r="CL281" s="137"/>
      <c r="CM281" s="137"/>
      <c r="CN281" s="137"/>
      <c r="CO281" s="137"/>
      <c r="CP281" s="136">
        <f>ROUND(cabinets_db!LW281/Prices!$B$27,0)</f>
        <v>374</v>
      </c>
      <c r="CQ281" s="136">
        <f t="shared" si="416"/>
        <v>374</v>
      </c>
      <c r="CR281" s="136">
        <f>ROUND(cabinets_db!LY281/Prices!$B$27,0)</f>
        <v>398</v>
      </c>
      <c r="CS281" s="136">
        <f t="shared" si="351"/>
        <v>398</v>
      </c>
      <c r="CT281" s="136">
        <f>ROUND(cabinets_db!MA281/Prices!$B$27,0)</f>
        <v>406</v>
      </c>
      <c r="CU281" s="136">
        <f t="shared" si="352"/>
        <v>406</v>
      </c>
      <c r="CV281" s="136">
        <f>ROUND(cabinets_db!MC281/Prices!$B$27,0)</f>
        <v>422</v>
      </c>
      <c r="CW281" s="136">
        <f t="shared" si="353"/>
        <v>422</v>
      </c>
      <c r="CX281" s="136">
        <f>ROUND(cabinets_db!ME281/Prices!$B$27,0)</f>
        <v>430</v>
      </c>
      <c r="CY281" s="136">
        <f t="shared" si="354"/>
        <v>430</v>
      </c>
      <c r="CZ281" s="136">
        <f>ROUND(cabinets_db!MG281/Prices!$B$27,0)</f>
        <v>450</v>
      </c>
      <c r="DA281" s="136">
        <f t="shared" si="355"/>
        <v>450</v>
      </c>
      <c r="DB281" s="136">
        <f>ROUND(cabinets_db!MI281/Prices!$B$27,0)</f>
        <v>466</v>
      </c>
      <c r="DC281" s="136">
        <f t="shared" si="356"/>
        <v>466</v>
      </c>
      <c r="DD281" s="136">
        <f>ROUND(cabinets_db!MK281/Prices!$B$27,0)</f>
        <v>521</v>
      </c>
      <c r="DE281" s="138">
        <f t="shared" si="357"/>
        <v>521</v>
      </c>
      <c r="DK281" s="136">
        <f t="shared" si="358"/>
        <v>374</v>
      </c>
      <c r="DL281" s="136">
        <f t="shared" si="359"/>
        <v>374</v>
      </c>
      <c r="DM281" s="136">
        <f t="shared" si="360"/>
        <v>398</v>
      </c>
      <c r="DN281" s="136">
        <f t="shared" si="361"/>
        <v>398</v>
      </c>
      <c r="DO281" s="136">
        <f t="shared" si="362"/>
        <v>406</v>
      </c>
      <c r="DP281" s="136">
        <f t="shared" si="363"/>
        <v>406</v>
      </c>
      <c r="DQ281" s="136">
        <f t="shared" si="364"/>
        <v>422</v>
      </c>
      <c r="DR281" s="136">
        <f t="shared" si="365"/>
        <v>422</v>
      </c>
      <c r="DS281" s="136">
        <f t="shared" si="366"/>
        <v>430</v>
      </c>
      <c r="DT281" s="136">
        <f t="shared" si="367"/>
        <v>430</v>
      </c>
      <c r="DU281" s="136">
        <f t="shared" si="368"/>
        <v>450</v>
      </c>
      <c r="DV281" s="136">
        <f t="shared" si="369"/>
        <v>450</v>
      </c>
      <c r="DW281" s="136">
        <f t="shared" si="370"/>
        <v>466</v>
      </c>
      <c r="DX281" s="136">
        <f t="shared" si="371"/>
        <v>466</v>
      </c>
      <c r="DY281" s="136">
        <f t="shared" si="372"/>
        <v>521</v>
      </c>
      <c r="DZ281" s="138">
        <f t="shared" si="373"/>
        <v>521</v>
      </c>
      <c r="EP281" s="73"/>
      <c r="EQ281" s="128"/>
      <c r="ER281" s="129">
        <v>30.5</v>
      </c>
      <c r="ES281" s="73">
        <v>16</v>
      </c>
      <c r="ET281" s="73">
        <f t="shared" si="429"/>
        <v>1.3333333333333333</v>
      </c>
      <c r="EU281" s="130">
        <f>ES281*30/144</f>
        <v>3.3333333333333335</v>
      </c>
      <c r="EV281" s="55"/>
      <c r="EW281" s="75">
        <v>3</v>
      </c>
      <c r="EY281" s="75">
        <v>30.5</v>
      </c>
      <c r="EZ281" s="77">
        <f>(EY281*1.2)*(Prices!$B$5/32)</f>
        <v>45.75</v>
      </c>
      <c r="FA281" s="82">
        <f>(EY281*1.3)*(Prices!$B$4/32)</f>
        <v>99.125</v>
      </c>
      <c r="FB281" s="82">
        <f>(EV281*Prices!$B$2)+(EW281*Prices!$B$3)</f>
        <v>12.149999999999999</v>
      </c>
      <c r="FC281" s="77">
        <f>EU281*Prices!$B$9</f>
        <v>20</v>
      </c>
      <c r="FD281" s="80">
        <f t="shared" si="375"/>
        <v>177.02500000000001</v>
      </c>
      <c r="FE281" s="80">
        <f>EU281*Prices!$B$10</f>
        <v>30</v>
      </c>
      <c r="FF281" s="80">
        <f t="shared" si="376"/>
        <v>187.02500000000001</v>
      </c>
      <c r="FG281" s="80">
        <f>EU281*Prices!$B$11</f>
        <v>33.333333333333336</v>
      </c>
      <c r="FH281" s="80">
        <f t="shared" si="377"/>
        <v>190.35833333333335</v>
      </c>
      <c r="FI281" s="80">
        <f>EU281*Prices!$B$12</f>
        <v>40</v>
      </c>
      <c r="FJ281" s="80">
        <f t="shared" si="378"/>
        <v>197.02500000000001</v>
      </c>
      <c r="FK281" s="80">
        <f>EU281*Prices!$B$13</f>
        <v>43.333333333333336</v>
      </c>
      <c r="FL281" s="80">
        <f t="shared" si="379"/>
        <v>200.35833333333335</v>
      </c>
      <c r="FM281" s="80">
        <f>EU281*Prices!$B$14</f>
        <v>51.666666666666671</v>
      </c>
      <c r="FN281" s="80">
        <f t="shared" si="380"/>
        <v>208.69166666666666</v>
      </c>
      <c r="FO281" s="80">
        <f>EU281*Prices!$B$15</f>
        <v>58.333333333333336</v>
      </c>
      <c r="FP281" s="80">
        <f t="shared" si="381"/>
        <v>215.35833333333335</v>
      </c>
      <c r="FQ281" s="80">
        <f>EU281*Prices!$B$16</f>
        <v>81.666666666666671</v>
      </c>
      <c r="FR281" s="80">
        <f t="shared" si="382"/>
        <v>238.69166666666666</v>
      </c>
      <c r="FS281" s="80">
        <f>EU281*Prices!$B$17</f>
        <v>0</v>
      </c>
      <c r="FT281" s="80"/>
      <c r="FU281" s="80"/>
      <c r="FV281" s="80"/>
      <c r="FW281" s="80"/>
      <c r="FX281" s="80"/>
      <c r="FY281" s="80"/>
      <c r="FZ281" s="80"/>
      <c r="GA281" s="80"/>
      <c r="GB281" s="80"/>
      <c r="GC281" s="80"/>
      <c r="GD281" s="80"/>
      <c r="GE281" s="80"/>
      <c r="GF281" s="80"/>
      <c r="GG281" s="80"/>
      <c r="GH281" s="80"/>
      <c r="GI281"/>
      <c r="GJ281"/>
      <c r="GK281"/>
      <c r="GL281"/>
      <c r="GM281"/>
      <c r="GN281"/>
      <c r="GO281"/>
      <c r="GP281" s="73"/>
      <c r="GQ281" s="128"/>
      <c r="GR281" s="129">
        <v>30.5</v>
      </c>
      <c r="GS281" s="73">
        <v>16</v>
      </c>
      <c r="GT281" s="73">
        <f t="shared" si="430"/>
        <v>1.3333333333333333</v>
      </c>
      <c r="GU281" s="130">
        <f>GS281*30/144</f>
        <v>3.3333333333333335</v>
      </c>
      <c r="GW281" s="75">
        <v>3</v>
      </c>
      <c r="GX281" s="76"/>
      <c r="GY281" s="75">
        <v>30.5</v>
      </c>
      <c r="GZ281" s="77">
        <f>(GY281*1.2)*(Prices!$B$5/32)</f>
        <v>45.75</v>
      </c>
      <c r="HA281" s="82">
        <f>(GY281*1.3)*(Prices!$C$4/32)</f>
        <v>79.3</v>
      </c>
      <c r="HB281" s="82">
        <f>(GV281*Prices!$B$2)+(GW281*Prices!$B$3)</f>
        <v>12.149999999999999</v>
      </c>
      <c r="HC281" s="77">
        <f>GU281*Prices!$B$9</f>
        <v>20</v>
      </c>
      <c r="HD281" s="80">
        <f t="shared" si="384"/>
        <v>157.19999999999999</v>
      </c>
      <c r="HE281" s="80">
        <f>GU281*Prices!$B$10</f>
        <v>30</v>
      </c>
      <c r="HF281" s="80">
        <f t="shared" si="385"/>
        <v>167.2</v>
      </c>
      <c r="HG281" s="80">
        <f>GU281*Prices!$B$11</f>
        <v>33.333333333333336</v>
      </c>
      <c r="HH281" s="80">
        <f t="shared" si="386"/>
        <v>170.53333333333333</v>
      </c>
      <c r="HI281" s="80">
        <f>GU281*Prices!$B$12</f>
        <v>40</v>
      </c>
      <c r="HJ281" s="80">
        <f t="shared" si="387"/>
        <v>177.2</v>
      </c>
      <c r="HK281" s="80">
        <f>GU281*Prices!$B$13</f>
        <v>43.333333333333336</v>
      </c>
      <c r="HL281" s="80">
        <f t="shared" si="388"/>
        <v>180.53333333333333</v>
      </c>
      <c r="HM281" s="80">
        <f>GU281*Prices!$B$14</f>
        <v>51.666666666666671</v>
      </c>
      <c r="HN281" s="80">
        <f t="shared" si="389"/>
        <v>188.86666666666667</v>
      </c>
      <c r="HO281" s="80">
        <f>GU281*Prices!$B$15</f>
        <v>58.333333333333336</v>
      </c>
      <c r="HP281" s="80">
        <f t="shared" si="390"/>
        <v>195.53333333333333</v>
      </c>
      <c r="HQ281" s="80">
        <f>GU281*Prices!$B$16</f>
        <v>81.666666666666671</v>
      </c>
      <c r="HR281" s="80">
        <f t="shared" si="391"/>
        <v>218.86666666666667</v>
      </c>
      <c r="HS281" s="80">
        <f>GU281*Prices!$B$17</f>
        <v>0</v>
      </c>
      <c r="HT281" s="80"/>
      <c r="HU281" s="80"/>
      <c r="HV281" s="80"/>
      <c r="HW281" s="80"/>
      <c r="HX281" s="80"/>
      <c r="HY281" s="80"/>
      <c r="HZ281" s="80"/>
      <c r="IA281" s="80"/>
      <c r="IB281" s="80"/>
      <c r="IC281" s="80"/>
      <c r="ID281" s="80"/>
      <c r="IE281" s="80"/>
      <c r="IF281" s="80"/>
      <c r="IG281" s="80"/>
      <c r="IH281" s="80"/>
      <c r="II281"/>
      <c r="IJ281"/>
      <c r="IK281"/>
      <c r="IL281"/>
      <c r="IM281"/>
      <c r="IN281"/>
      <c r="IO281"/>
      <c r="IP281"/>
      <c r="IQ281" s="73"/>
      <c r="IR281" s="128"/>
      <c r="IS281" s="129">
        <v>30.5</v>
      </c>
      <c r="IT281" s="73">
        <v>16</v>
      </c>
      <c r="IU281" s="73">
        <f t="shared" si="431"/>
        <v>1.3333333333333333</v>
      </c>
      <c r="IV281" s="130">
        <f>IT281*30/144</f>
        <v>3.3333333333333335</v>
      </c>
      <c r="IX281" s="75">
        <v>3</v>
      </c>
      <c r="IY281" s="76"/>
      <c r="IZ281" s="75">
        <v>30.5</v>
      </c>
      <c r="JA281" s="77">
        <f>(IZ281*1.2)*(Prices!$B$5/32)</f>
        <v>45.75</v>
      </c>
      <c r="JB281" s="82">
        <f>(IZ281*1.3)*(Prices!$B$4/32)</f>
        <v>99.125</v>
      </c>
      <c r="JC281" s="82">
        <f>(IW281*Prices!$B$2)+(IX281*Prices!$B$3)</f>
        <v>12.149999999999999</v>
      </c>
      <c r="JD281" s="77">
        <f>IV281*Prices!$B$9</f>
        <v>20</v>
      </c>
      <c r="JE281" s="80">
        <f t="shared" si="393"/>
        <v>177.02500000000001</v>
      </c>
      <c r="JF281" s="80">
        <f>IV281*Prices!$B$10</f>
        <v>30</v>
      </c>
      <c r="JG281" s="80">
        <f t="shared" si="394"/>
        <v>187.02500000000001</v>
      </c>
      <c r="JH281" s="80">
        <f>IV281*Prices!$B$11</f>
        <v>33.333333333333336</v>
      </c>
      <c r="JI281" s="80">
        <f t="shared" si="395"/>
        <v>190.35833333333335</v>
      </c>
      <c r="JJ281" s="80">
        <f>IV281*Prices!$B$12</f>
        <v>40</v>
      </c>
      <c r="JK281" s="80">
        <f t="shared" si="396"/>
        <v>197.02500000000001</v>
      </c>
      <c r="JL281" s="80">
        <f>IV281*Prices!$B$13</f>
        <v>43.333333333333336</v>
      </c>
      <c r="JM281" s="80">
        <f t="shared" si="397"/>
        <v>200.35833333333335</v>
      </c>
      <c r="JN281" s="80">
        <f>IV281*Prices!$B$14</f>
        <v>51.666666666666671</v>
      </c>
      <c r="JO281" s="80">
        <f t="shared" si="398"/>
        <v>208.69166666666666</v>
      </c>
      <c r="JP281" s="80">
        <f>IV281*Prices!$B$15</f>
        <v>58.333333333333336</v>
      </c>
      <c r="JQ281" s="80">
        <f t="shared" si="399"/>
        <v>215.35833333333335</v>
      </c>
      <c r="JR281" s="80">
        <f>IV281*Prices!$B$16</f>
        <v>81.666666666666671</v>
      </c>
      <c r="JS281" s="80">
        <f t="shared" si="400"/>
        <v>238.69166666666666</v>
      </c>
      <c r="JT281" s="80">
        <f>IV281*Prices!$B$17</f>
        <v>0</v>
      </c>
      <c r="JU281" s="80"/>
      <c r="JV281" s="80"/>
      <c r="JW281" s="80"/>
      <c r="JX281" s="80"/>
      <c r="JY281" s="80"/>
      <c r="JZ281" s="80"/>
      <c r="KA281" s="80"/>
      <c r="KB281" s="80"/>
      <c r="KC281" s="80"/>
      <c r="KD281" s="80"/>
      <c r="KE281" s="80"/>
      <c r="KF281" s="80"/>
      <c r="KG281" s="80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 s="197">
        <v>0</v>
      </c>
      <c r="LB281" s="200">
        <v>0</v>
      </c>
      <c r="LC281" s="82">
        <f>(44+(cabinets_db!IR281*2-2))*0.58</f>
        <v>24.36</v>
      </c>
      <c r="LD281" s="82">
        <f>(44+(cabinets_db!IR281*2-2))*0.77</f>
        <v>32.340000000000003</v>
      </c>
      <c r="LE281" s="82">
        <f>3*(cabinets_db!IR281*22/144)</f>
        <v>0</v>
      </c>
      <c r="LF281" s="82">
        <f t="shared" si="401"/>
        <v>24.36</v>
      </c>
      <c r="LG281" s="80">
        <f t="shared" si="402"/>
        <v>32.340000000000003</v>
      </c>
      <c r="LH281" s="234">
        <f t="shared" si="403"/>
        <v>0</v>
      </c>
      <c r="LI281" s="73"/>
      <c r="LJ281" s="128"/>
      <c r="LK281" s="129">
        <v>30.5</v>
      </c>
      <c r="LL281" s="73">
        <v>16</v>
      </c>
      <c r="LM281" s="73">
        <f t="shared" si="432"/>
        <v>1.3333333333333333</v>
      </c>
      <c r="LN281" s="130">
        <f>LL281*30/144</f>
        <v>3.3333333333333335</v>
      </c>
      <c r="LP281" s="75">
        <v>3</v>
      </c>
      <c r="LQ281" s="76"/>
      <c r="LR281" s="75">
        <v>30.5</v>
      </c>
      <c r="LS281" s="77">
        <f>(LR281*1.2)*(Prices!$B$5/32)</f>
        <v>45.75</v>
      </c>
      <c r="LT281" s="82">
        <f>(LR281*1.3)*(Prices!$C$4/32)</f>
        <v>79.3</v>
      </c>
      <c r="LU281" s="82">
        <f>(LO281*Prices!$B$2)+(LP281*Prices!$B$3)</f>
        <v>12.149999999999999</v>
      </c>
      <c r="LV281" s="77">
        <f>LN281*Prices!$B$9</f>
        <v>20</v>
      </c>
      <c r="LW281" s="80">
        <f t="shared" si="405"/>
        <v>157.19999999999999</v>
      </c>
      <c r="LX281" s="80">
        <f>LN281*Prices!$B$10</f>
        <v>30</v>
      </c>
      <c r="LY281" s="80">
        <f t="shared" si="406"/>
        <v>167.2</v>
      </c>
      <c r="LZ281" s="80">
        <f>LN281*Prices!$B$11</f>
        <v>33.333333333333336</v>
      </c>
      <c r="MA281" s="80">
        <f t="shared" si="407"/>
        <v>170.53333333333333</v>
      </c>
      <c r="MB281" s="80">
        <f>LN281*Prices!$B$12</f>
        <v>40</v>
      </c>
      <c r="MC281" s="80">
        <f t="shared" si="408"/>
        <v>177.2</v>
      </c>
      <c r="MD281" s="80">
        <f>LN281*Prices!$B$13</f>
        <v>43.333333333333336</v>
      </c>
      <c r="ME281" s="80">
        <f t="shared" si="409"/>
        <v>180.53333333333333</v>
      </c>
      <c r="MF281" s="80">
        <f>LN281*Prices!$B$14</f>
        <v>51.666666666666671</v>
      </c>
      <c r="MG281" s="80">
        <f t="shared" si="410"/>
        <v>188.86666666666667</v>
      </c>
      <c r="MH281" s="80">
        <f>LN281*Prices!$B$15</f>
        <v>58.333333333333336</v>
      </c>
      <c r="MI281" s="80">
        <f t="shared" si="411"/>
        <v>195.53333333333333</v>
      </c>
      <c r="MJ281" s="80">
        <f>LN281*Prices!$B$16</f>
        <v>81.666666666666671</v>
      </c>
      <c r="MK281" s="80">
        <f t="shared" si="412"/>
        <v>218.86666666666667</v>
      </c>
      <c r="ML281" s="80">
        <f>LN281*Prices!$B$17</f>
        <v>0</v>
      </c>
      <c r="MM281" s="80"/>
      <c r="MN281" s="80"/>
      <c r="MO281" s="80"/>
      <c r="MP281" s="80"/>
      <c r="MQ281" s="80"/>
      <c r="MR281" s="80"/>
      <c r="MS281" s="80"/>
      <c r="MT281" s="80"/>
      <c r="MU281" s="80"/>
      <c r="MV281" s="80"/>
      <c r="MW281" s="80"/>
      <c r="MX281" s="80"/>
      <c r="MY281" s="80"/>
      <c r="MZ281" s="80"/>
      <c r="NA281" s="80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</row>
    <row r="282" spans="1:449" ht="18" customHeight="1" thickBot="1" x14ac:dyDescent="0.3">
      <c r="A282" s="334"/>
      <c r="B282" s="335"/>
      <c r="C282" s="336"/>
      <c r="D282" s="296"/>
      <c r="E282" s="337"/>
      <c r="F282" s="338"/>
      <c r="G282" s="320"/>
      <c r="H282" s="136"/>
      <c r="I282" s="135"/>
      <c r="J282" s="136"/>
      <c r="K282" s="135"/>
      <c r="L282" s="136"/>
      <c r="M282" s="135"/>
      <c r="N282" s="136"/>
      <c r="O282" s="135"/>
      <c r="P282" s="136"/>
      <c r="Q282" s="135"/>
      <c r="R282" s="136"/>
      <c r="S282" s="135"/>
      <c r="T282" s="136"/>
      <c r="U282" s="135"/>
      <c r="V282" s="136"/>
      <c r="W282" s="137"/>
      <c r="X282" s="137"/>
      <c r="Y282" s="137"/>
      <c r="Z282" s="137"/>
      <c r="AA282" s="137"/>
      <c r="AB282" s="136"/>
      <c r="AC282" s="136"/>
      <c r="AD282" s="136"/>
      <c r="AE282" s="136"/>
      <c r="AF282" s="136"/>
      <c r="AG282" s="136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8"/>
      <c r="AW282" s="136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8"/>
      <c r="BU282" s="135"/>
      <c r="BV282" s="136"/>
      <c r="BW282" s="135"/>
      <c r="BX282" s="136"/>
      <c r="BY282" s="135"/>
      <c r="BZ282" s="136"/>
      <c r="CA282" s="135"/>
      <c r="CB282" s="136"/>
      <c r="CC282" s="135"/>
      <c r="CD282" s="136"/>
      <c r="CE282" s="135"/>
      <c r="CF282" s="136"/>
      <c r="CG282" s="135"/>
      <c r="CH282" s="136"/>
      <c r="CI282" s="135"/>
      <c r="CJ282" s="136"/>
      <c r="CK282" s="137"/>
      <c r="CL282" s="137"/>
      <c r="CM282" s="137"/>
      <c r="CN282" s="137"/>
      <c r="CO282" s="137"/>
      <c r="CP282" s="136"/>
      <c r="CQ282" s="136"/>
      <c r="CR282" s="136"/>
      <c r="CS282" s="136"/>
      <c r="CT282" s="136"/>
      <c r="CU282" s="136"/>
      <c r="CV282" s="136"/>
      <c r="CW282" s="136"/>
      <c r="CX282" s="136"/>
      <c r="CY282" s="136"/>
      <c r="CZ282" s="136"/>
      <c r="DA282" s="136"/>
      <c r="DB282" s="136"/>
      <c r="DC282" s="136"/>
      <c r="DD282" s="136"/>
      <c r="DE282" s="138"/>
      <c r="DK282" s="136"/>
      <c r="DL282" s="136"/>
      <c r="DM282" s="136"/>
      <c r="DN282" s="136"/>
      <c r="DO282" s="136"/>
      <c r="DP282" s="136"/>
      <c r="DQ282" s="136"/>
      <c r="DR282" s="136"/>
      <c r="DS282" s="136"/>
      <c r="DT282" s="136"/>
      <c r="DU282" s="136"/>
      <c r="DV282" s="136"/>
      <c r="DW282" s="136"/>
      <c r="DX282" s="136"/>
      <c r="DY282" s="136"/>
      <c r="DZ282" s="138"/>
      <c r="EP282" s="73"/>
      <c r="EQ282" s="128"/>
      <c r="ER282" s="129"/>
      <c r="ES282" s="73"/>
      <c r="ET282" s="73"/>
      <c r="EU282" s="130"/>
      <c r="EV282" s="55"/>
      <c r="EZ282" s="77"/>
      <c r="FC282" s="77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/>
      <c r="GJ282"/>
      <c r="GK282"/>
      <c r="GL282"/>
      <c r="GM282"/>
      <c r="GN282"/>
      <c r="GO282"/>
      <c r="GP282" s="73"/>
      <c r="GQ282" s="128"/>
      <c r="GR282" s="129"/>
      <c r="GS282" s="73"/>
      <c r="GT282" s="73"/>
      <c r="GU282" s="130"/>
      <c r="GW282" s="75"/>
      <c r="GX282" s="76"/>
      <c r="GZ282" s="77"/>
      <c r="HA282" s="82"/>
      <c r="HB282" s="82"/>
      <c r="HC282" s="77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/>
      <c r="IJ282"/>
      <c r="IK282"/>
      <c r="IL282"/>
      <c r="IM282"/>
      <c r="IN282"/>
      <c r="IO282"/>
      <c r="IP282"/>
      <c r="IQ282" s="73"/>
      <c r="IR282" s="128"/>
      <c r="IS282" s="129"/>
      <c r="IT282" s="73"/>
      <c r="IU282" s="73"/>
      <c r="IV282" s="130"/>
      <c r="IX282" s="75"/>
      <c r="IY282" s="76"/>
      <c r="IZ282" s="75"/>
      <c r="JA282" s="77"/>
      <c r="JB282" s="82"/>
      <c r="JC282" s="82"/>
      <c r="JD282" s="77"/>
      <c r="JE282" s="80"/>
      <c r="JF282" s="80"/>
      <c r="JG282" s="80"/>
      <c r="JH282" s="80"/>
      <c r="JI282" s="80"/>
      <c r="JJ282" s="80"/>
      <c r="JK282" s="80"/>
      <c r="JL282" s="80"/>
      <c r="JM282" s="80"/>
      <c r="JN282" s="80"/>
      <c r="JO282" s="80"/>
      <c r="JP282" s="80"/>
      <c r="JQ282" s="80"/>
      <c r="JR282" s="80"/>
      <c r="JS282" s="80"/>
      <c r="JT282" s="80"/>
      <c r="JU282" s="80"/>
      <c r="JV282" s="80"/>
      <c r="JW282" s="80"/>
      <c r="JX282" s="80"/>
      <c r="JY282" s="80"/>
      <c r="JZ282" s="80"/>
      <c r="KA282" s="80"/>
      <c r="KB282" s="80"/>
      <c r="KC282" s="80"/>
      <c r="KD282" s="80"/>
      <c r="KE282" s="80"/>
      <c r="KF282" s="80"/>
      <c r="KG282" s="80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F282" s="82"/>
      <c r="LG282" s="80"/>
      <c r="LH282" s="234"/>
      <c r="LI282" s="73"/>
      <c r="LJ282" s="128"/>
      <c r="LK282" s="129"/>
      <c r="LL282" s="73"/>
      <c r="LM282" s="73"/>
      <c r="LN282" s="130"/>
      <c r="LP282" s="75"/>
      <c r="LQ282" s="76"/>
      <c r="LR282" s="75"/>
      <c r="LS282" s="77"/>
      <c r="LT282" s="82"/>
      <c r="LU282" s="82"/>
      <c r="LV282" s="77"/>
      <c r="LW282" s="80"/>
      <c r="LX282" s="80"/>
      <c r="LY282" s="80"/>
      <c r="LZ282" s="80"/>
      <c r="MA282" s="80"/>
      <c r="MB282" s="80"/>
      <c r="MC282" s="80"/>
      <c r="MD282" s="80"/>
      <c r="ME282" s="80"/>
      <c r="MF282" s="80"/>
      <c r="MG282" s="80"/>
      <c r="MH282" s="80"/>
      <c r="MI282" s="80"/>
      <c r="MJ282" s="80"/>
      <c r="MK282" s="80"/>
      <c r="ML282" s="80"/>
      <c r="MM282" s="80"/>
      <c r="MN282" s="80"/>
      <c r="MO282" s="80"/>
      <c r="MP282" s="80"/>
      <c r="MQ282" s="80"/>
      <c r="MR282" s="80"/>
      <c r="MS282" s="80"/>
      <c r="MT282" s="80"/>
      <c r="MU282" s="80"/>
      <c r="MV282" s="80"/>
      <c r="MW282" s="80"/>
      <c r="MX282" s="80"/>
      <c r="MY282" s="80"/>
      <c r="MZ282" s="80"/>
      <c r="NA282" s="80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</row>
    <row r="283" spans="1:449" ht="18" customHeight="1" thickBot="1" x14ac:dyDescent="0.3">
      <c r="A283" s="334" t="s">
        <v>399</v>
      </c>
      <c r="B283" s="335" t="s">
        <v>268</v>
      </c>
      <c r="C283" s="336" t="str">
        <f t="shared" si="413"/>
        <v>Wall &amp; Tall Cab: Corner 30"  (24" x 24")</v>
      </c>
      <c r="D283" s="296" t="s">
        <v>400</v>
      </c>
      <c r="E283" s="337" t="s">
        <v>401</v>
      </c>
      <c r="F283" s="338" t="s">
        <v>399</v>
      </c>
      <c r="G283" s="320">
        <f>ROUND(cabinets_db!FD283/Prices!$B$27,0)</f>
        <v>452</v>
      </c>
      <c r="H283" s="136">
        <f t="shared" si="414"/>
        <v>452</v>
      </c>
      <c r="I283" s="135">
        <f>ROUND(cabinets_db!FF283/Prices!$B$27,0)</f>
        <v>487</v>
      </c>
      <c r="J283" s="136">
        <f t="shared" si="313"/>
        <v>487</v>
      </c>
      <c r="K283" s="135">
        <f>ROUND(cabinets_db!FH283/Prices!$B$27,0)</f>
        <v>499</v>
      </c>
      <c r="L283" s="136">
        <f t="shared" si="314"/>
        <v>499</v>
      </c>
      <c r="M283" s="135">
        <f>ROUND(cabinets_db!FJ283/Prices!$B$27,0)</f>
        <v>523</v>
      </c>
      <c r="N283" s="136">
        <f t="shared" si="315"/>
        <v>523</v>
      </c>
      <c r="O283" s="135">
        <f>ROUND(cabinets_db!FL283/Prices!$B$27,0)</f>
        <v>535</v>
      </c>
      <c r="P283" s="136">
        <f t="shared" si="316"/>
        <v>535</v>
      </c>
      <c r="Q283" s="135">
        <f>ROUND(cabinets_db!FN283/Prices!$B$27,0)</f>
        <v>565</v>
      </c>
      <c r="R283" s="136">
        <f t="shared" si="317"/>
        <v>565</v>
      </c>
      <c r="S283" s="135">
        <f>ROUND(cabinets_db!FP283/Prices!$B$27,0)</f>
        <v>589</v>
      </c>
      <c r="T283" s="136">
        <f t="shared" si="318"/>
        <v>589</v>
      </c>
      <c r="U283" s="135">
        <f>ROUND(cabinets_db!FR283/Prices!$B$27,0)</f>
        <v>672</v>
      </c>
      <c r="V283" s="136">
        <f t="shared" si="319"/>
        <v>672</v>
      </c>
      <c r="W283" s="137"/>
      <c r="X283" s="137"/>
      <c r="Y283" s="137"/>
      <c r="Z283" s="137"/>
      <c r="AA283" s="137"/>
      <c r="AB283" s="136">
        <f>ROUND(cabinets_db!HD283/Prices!$B$27,0)</f>
        <v>408</v>
      </c>
      <c r="AC283" s="136">
        <f t="shared" si="320"/>
        <v>408</v>
      </c>
      <c r="AD283" s="136">
        <f>ROUND(cabinets_db!HF283/Prices!$B$27,0)</f>
        <v>443</v>
      </c>
      <c r="AE283" s="136">
        <f t="shared" si="321"/>
        <v>443</v>
      </c>
      <c r="AF283" s="136">
        <f>ROUND(cabinets_db!HH283/Prices!$B$27,0)</f>
        <v>455</v>
      </c>
      <c r="AG283" s="136">
        <f t="shared" si="322"/>
        <v>455</v>
      </c>
      <c r="AH283" s="136">
        <f>ROUND(cabinets_db!HJ283/Prices!$B$27,0)</f>
        <v>479</v>
      </c>
      <c r="AI283" s="136">
        <f t="shared" si="323"/>
        <v>479</v>
      </c>
      <c r="AJ283" s="136">
        <f>ROUND(cabinets_db!HL283/Prices!$B$27,0)</f>
        <v>491</v>
      </c>
      <c r="AK283" s="136">
        <f t="shared" si="324"/>
        <v>491</v>
      </c>
      <c r="AL283" s="136">
        <f>ROUND(cabinets_db!HN283/Prices!$B$27,0)</f>
        <v>521</v>
      </c>
      <c r="AM283" s="136">
        <f t="shared" si="325"/>
        <v>521</v>
      </c>
      <c r="AN283" s="136">
        <f>ROUND(cabinets_db!HP283/Prices!$B$27,0)</f>
        <v>544</v>
      </c>
      <c r="AO283" s="136">
        <f t="shared" si="326"/>
        <v>544</v>
      </c>
      <c r="AP283" s="136">
        <f>ROUND(cabinets_db!HR283/Prices!$B$27,0)</f>
        <v>628</v>
      </c>
      <c r="AQ283" s="138">
        <f t="shared" si="327"/>
        <v>628</v>
      </c>
      <c r="AW283" s="136">
        <f t="shared" si="328"/>
        <v>408</v>
      </c>
      <c r="AX283" s="136">
        <f t="shared" si="329"/>
        <v>408</v>
      </c>
      <c r="AY283" s="136">
        <f t="shared" si="330"/>
        <v>443</v>
      </c>
      <c r="AZ283" s="136">
        <f t="shared" si="331"/>
        <v>443</v>
      </c>
      <c r="BA283" s="136">
        <f t="shared" si="332"/>
        <v>455</v>
      </c>
      <c r="BB283" s="136">
        <f t="shared" si="333"/>
        <v>455</v>
      </c>
      <c r="BC283" s="136">
        <f t="shared" si="334"/>
        <v>479</v>
      </c>
      <c r="BD283" s="136">
        <f t="shared" si="335"/>
        <v>479</v>
      </c>
      <c r="BE283" s="136">
        <f t="shared" si="336"/>
        <v>491</v>
      </c>
      <c r="BF283" s="136">
        <f t="shared" si="337"/>
        <v>491</v>
      </c>
      <c r="BG283" s="136">
        <f t="shared" si="338"/>
        <v>521</v>
      </c>
      <c r="BH283" s="136">
        <f t="shared" si="339"/>
        <v>521</v>
      </c>
      <c r="BI283" s="136">
        <f t="shared" si="340"/>
        <v>544</v>
      </c>
      <c r="BJ283" s="136">
        <f t="shared" si="341"/>
        <v>544</v>
      </c>
      <c r="BK283" s="136">
        <f t="shared" si="342"/>
        <v>628</v>
      </c>
      <c r="BL283" s="138">
        <f t="shared" si="343"/>
        <v>628</v>
      </c>
      <c r="BM283" s="55"/>
      <c r="BN283" s="72"/>
      <c r="BO283" s="72"/>
      <c r="BP283" s="72"/>
      <c r="BQ283" s="72"/>
      <c r="BR283" s="72"/>
      <c r="BS283" s="72"/>
      <c r="BT283" s="55"/>
      <c r="BU283" s="135">
        <f>ROUND(cabinets_db!JE283/Prices!$B$27,0)</f>
        <v>452</v>
      </c>
      <c r="BV283" s="136">
        <f t="shared" si="415"/>
        <v>452</v>
      </c>
      <c r="BW283" s="135">
        <f>ROUND(cabinets_db!JG283/Prices!$B$27,0)</f>
        <v>487</v>
      </c>
      <c r="BX283" s="136">
        <f t="shared" si="344"/>
        <v>487</v>
      </c>
      <c r="BY283" s="135">
        <f>ROUND(cabinets_db!JI283/Prices!$B$27,0)</f>
        <v>499</v>
      </c>
      <c r="BZ283" s="136">
        <f t="shared" si="345"/>
        <v>499</v>
      </c>
      <c r="CA283" s="135">
        <f>ROUND(cabinets_db!JK283/Prices!$B$27,0)</f>
        <v>523</v>
      </c>
      <c r="CB283" s="136">
        <f t="shared" si="346"/>
        <v>523</v>
      </c>
      <c r="CC283" s="135">
        <f>ROUND(cabinets_db!JM283/Prices!$B$27,0)</f>
        <v>535</v>
      </c>
      <c r="CD283" s="136">
        <f t="shared" si="347"/>
        <v>535</v>
      </c>
      <c r="CE283" s="135">
        <f>ROUND(cabinets_db!JO283/Prices!$B$27,0)</f>
        <v>565</v>
      </c>
      <c r="CF283" s="136">
        <f t="shared" si="348"/>
        <v>565</v>
      </c>
      <c r="CG283" s="135">
        <f>ROUND(cabinets_db!JQ283/Prices!$B$27,0)</f>
        <v>589</v>
      </c>
      <c r="CH283" s="136">
        <f t="shared" si="349"/>
        <v>589</v>
      </c>
      <c r="CI283" s="135">
        <f>ROUND(cabinets_db!JS283/Prices!$B$27,0)</f>
        <v>672</v>
      </c>
      <c r="CJ283" s="136">
        <f t="shared" si="350"/>
        <v>672</v>
      </c>
      <c r="CK283" s="137"/>
      <c r="CL283" s="137"/>
      <c r="CM283" s="137"/>
      <c r="CN283" s="137"/>
      <c r="CO283" s="137"/>
      <c r="CP283" s="136">
        <f>ROUND(cabinets_db!LW283/Prices!$B$27,0)</f>
        <v>408</v>
      </c>
      <c r="CQ283" s="136">
        <f t="shared" si="416"/>
        <v>408</v>
      </c>
      <c r="CR283" s="136">
        <f>ROUND(cabinets_db!LY283/Prices!$B$27,0)</f>
        <v>443</v>
      </c>
      <c r="CS283" s="136">
        <f t="shared" si="351"/>
        <v>443</v>
      </c>
      <c r="CT283" s="136">
        <f>ROUND(cabinets_db!MA283/Prices!$B$27,0)</f>
        <v>455</v>
      </c>
      <c r="CU283" s="136">
        <f t="shared" si="352"/>
        <v>455</v>
      </c>
      <c r="CV283" s="136">
        <f>ROUND(cabinets_db!MC283/Prices!$B$27,0)</f>
        <v>479</v>
      </c>
      <c r="CW283" s="136">
        <f t="shared" si="353"/>
        <v>479</v>
      </c>
      <c r="CX283" s="136">
        <f>ROUND(cabinets_db!ME283/Prices!$B$27,0)</f>
        <v>491</v>
      </c>
      <c r="CY283" s="136">
        <f t="shared" si="354"/>
        <v>491</v>
      </c>
      <c r="CZ283" s="136">
        <f>ROUND(cabinets_db!MG283/Prices!$B$27,0)</f>
        <v>521</v>
      </c>
      <c r="DA283" s="136">
        <f t="shared" si="355"/>
        <v>521</v>
      </c>
      <c r="DB283" s="136">
        <f>ROUND(cabinets_db!MI283/Prices!$B$27,0)</f>
        <v>544</v>
      </c>
      <c r="DC283" s="136">
        <f t="shared" si="356"/>
        <v>544</v>
      </c>
      <c r="DD283" s="136">
        <f>ROUND(cabinets_db!MK283/Prices!$B$27,0)</f>
        <v>628</v>
      </c>
      <c r="DE283" s="138">
        <f t="shared" si="357"/>
        <v>628</v>
      </c>
      <c r="DK283" s="136">
        <f t="shared" si="358"/>
        <v>408</v>
      </c>
      <c r="DL283" s="136">
        <f t="shared" si="359"/>
        <v>408</v>
      </c>
      <c r="DM283" s="136">
        <f t="shared" si="360"/>
        <v>443</v>
      </c>
      <c r="DN283" s="136">
        <f t="shared" si="361"/>
        <v>443</v>
      </c>
      <c r="DO283" s="136">
        <f t="shared" si="362"/>
        <v>455</v>
      </c>
      <c r="DP283" s="136">
        <f t="shared" si="363"/>
        <v>455</v>
      </c>
      <c r="DQ283" s="136">
        <f t="shared" si="364"/>
        <v>479</v>
      </c>
      <c r="DR283" s="136">
        <f t="shared" si="365"/>
        <v>479</v>
      </c>
      <c r="DS283" s="136">
        <f t="shared" si="366"/>
        <v>491</v>
      </c>
      <c r="DT283" s="136">
        <f t="shared" si="367"/>
        <v>491</v>
      </c>
      <c r="DU283" s="136">
        <f t="shared" si="368"/>
        <v>521</v>
      </c>
      <c r="DV283" s="136">
        <f t="shared" si="369"/>
        <v>521</v>
      </c>
      <c r="DW283" s="136">
        <f t="shared" si="370"/>
        <v>544</v>
      </c>
      <c r="DX283" s="136">
        <f t="shared" si="371"/>
        <v>544</v>
      </c>
      <c r="DY283" s="136">
        <f t="shared" si="372"/>
        <v>628</v>
      </c>
      <c r="DZ283" s="138">
        <f t="shared" si="373"/>
        <v>628</v>
      </c>
      <c r="EA283" s="55"/>
      <c r="EB283" s="55"/>
      <c r="EC283" s="72"/>
      <c r="ED283" s="72"/>
      <c r="EE283" s="72"/>
      <c r="EF283" s="72"/>
      <c r="EG283" s="72"/>
      <c r="EH283" s="72"/>
      <c r="EI283" s="55"/>
      <c r="EJ283" s="55"/>
      <c r="EK283" s="55"/>
      <c r="EL283" s="55"/>
      <c r="EM283" s="55"/>
      <c r="EN283" s="55"/>
      <c r="EP283" s="73"/>
      <c r="EQ283" s="128"/>
      <c r="ER283" s="143">
        <v>28.5</v>
      </c>
      <c r="ES283" s="73">
        <v>24</v>
      </c>
      <c r="ET283" s="73">
        <f t="shared" si="429"/>
        <v>2</v>
      </c>
      <c r="EU283" s="130">
        <f>ES283*30/144</f>
        <v>5</v>
      </c>
      <c r="EV283" s="55"/>
      <c r="EW283" s="75">
        <v>6</v>
      </c>
      <c r="EX283" s="91"/>
      <c r="EY283" s="75">
        <v>28.5</v>
      </c>
      <c r="EZ283" s="77">
        <f>(EY283*1.2)*(Prices!$B$5/32)</f>
        <v>42.749999999999993</v>
      </c>
      <c r="FA283" s="78">
        <f>(EY283*1.3)*(Prices!$B$4/32)</f>
        <v>92.625000000000014</v>
      </c>
      <c r="FB283" s="78">
        <f>(EV283*Prices!$B$2)+(EW283*Prices!$B$3)</f>
        <v>24.299999999999997</v>
      </c>
      <c r="FC283" s="77">
        <f>EU283*Prices!$B$9</f>
        <v>30</v>
      </c>
      <c r="FD283" s="80">
        <f t="shared" si="375"/>
        <v>189.67500000000001</v>
      </c>
      <c r="FE283" s="80">
        <f>EU283*Prices!$B$10</f>
        <v>45</v>
      </c>
      <c r="FF283" s="80">
        <f t="shared" si="376"/>
        <v>204.67500000000001</v>
      </c>
      <c r="FG283" s="80">
        <f>EU283*Prices!$B$11</f>
        <v>50</v>
      </c>
      <c r="FH283" s="80">
        <f t="shared" si="377"/>
        <v>209.67500000000001</v>
      </c>
      <c r="FI283" s="80">
        <f>EU283*Prices!$B$12</f>
        <v>60</v>
      </c>
      <c r="FJ283" s="80">
        <f t="shared" si="378"/>
        <v>219.67500000000001</v>
      </c>
      <c r="FK283" s="80">
        <f>EU283*Prices!$B$13</f>
        <v>65</v>
      </c>
      <c r="FL283" s="80">
        <f t="shared" si="379"/>
        <v>224.67500000000001</v>
      </c>
      <c r="FM283" s="80">
        <f>EU283*Prices!$B$14</f>
        <v>77.5</v>
      </c>
      <c r="FN283" s="80">
        <f t="shared" si="380"/>
        <v>237.17500000000001</v>
      </c>
      <c r="FO283" s="80">
        <f>EU283*Prices!$B$15</f>
        <v>87.5</v>
      </c>
      <c r="FP283" s="80">
        <f t="shared" si="381"/>
        <v>247.17500000000001</v>
      </c>
      <c r="FQ283" s="80">
        <f>EU283*Prices!$B$16</f>
        <v>122.5</v>
      </c>
      <c r="FR283" s="80">
        <f t="shared" si="382"/>
        <v>282.17500000000001</v>
      </c>
      <c r="FS283" s="80">
        <f>EU283*Prices!$B$17</f>
        <v>0</v>
      </c>
      <c r="FT283" s="80"/>
      <c r="FU283" s="80"/>
      <c r="FV283" s="80"/>
      <c r="FW283" s="80"/>
      <c r="FX283" s="80"/>
      <c r="FY283" s="80"/>
      <c r="FZ283" s="80"/>
      <c r="GA283" s="80"/>
      <c r="GB283" s="80"/>
      <c r="GC283" s="80"/>
      <c r="GD283" s="80"/>
      <c r="GE283" s="80"/>
      <c r="GF283" s="80"/>
      <c r="GG283" s="80"/>
      <c r="GH283" s="80"/>
      <c r="GI283"/>
      <c r="GJ283"/>
      <c r="GK283"/>
      <c r="GL283"/>
      <c r="GM283"/>
      <c r="GN283"/>
      <c r="GO283"/>
      <c r="GP283" s="73"/>
      <c r="GQ283" s="128"/>
      <c r="GR283" s="143">
        <v>28.5</v>
      </c>
      <c r="GS283" s="73">
        <v>24</v>
      </c>
      <c r="GT283" s="73">
        <f t="shared" si="430"/>
        <v>2</v>
      </c>
      <c r="GU283" s="130">
        <f>GS283*30/144</f>
        <v>5</v>
      </c>
      <c r="GW283" s="75">
        <v>6</v>
      </c>
      <c r="GX283" s="91"/>
      <c r="GY283" s="75">
        <v>28.5</v>
      </c>
      <c r="GZ283" s="77">
        <f>(GY283*1.2)*(Prices!$B$5/32)</f>
        <v>42.749999999999993</v>
      </c>
      <c r="HA283" s="78">
        <f>(GY283*1.3)*(Prices!$C$4/32)</f>
        <v>74.100000000000009</v>
      </c>
      <c r="HB283" s="78">
        <f>(GV283*Prices!$B$2)+(GW283*Prices!$B$3)</f>
        <v>24.299999999999997</v>
      </c>
      <c r="HC283" s="77">
        <f>GU283*Prices!$B$9</f>
        <v>30</v>
      </c>
      <c r="HD283" s="80">
        <f t="shared" si="384"/>
        <v>171.15</v>
      </c>
      <c r="HE283" s="80">
        <f>GU283*Prices!$B$10</f>
        <v>45</v>
      </c>
      <c r="HF283" s="80">
        <f t="shared" si="385"/>
        <v>186.15</v>
      </c>
      <c r="HG283" s="80">
        <f>GU283*Prices!$B$11</f>
        <v>50</v>
      </c>
      <c r="HH283" s="80">
        <f t="shared" si="386"/>
        <v>191.15</v>
      </c>
      <c r="HI283" s="80">
        <f>GU283*Prices!$B$12</f>
        <v>60</v>
      </c>
      <c r="HJ283" s="80">
        <f t="shared" si="387"/>
        <v>201.15</v>
      </c>
      <c r="HK283" s="80">
        <f>GU283*Prices!$B$13</f>
        <v>65</v>
      </c>
      <c r="HL283" s="80">
        <f t="shared" si="388"/>
        <v>206.15</v>
      </c>
      <c r="HM283" s="80">
        <f>GU283*Prices!$B$14</f>
        <v>77.5</v>
      </c>
      <c r="HN283" s="80">
        <f t="shared" si="389"/>
        <v>218.65</v>
      </c>
      <c r="HO283" s="80">
        <f>GU283*Prices!$B$15</f>
        <v>87.5</v>
      </c>
      <c r="HP283" s="80">
        <f t="shared" si="390"/>
        <v>228.65</v>
      </c>
      <c r="HQ283" s="80">
        <f>GU283*Prices!$B$16</f>
        <v>122.5</v>
      </c>
      <c r="HR283" s="80">
        <f t="shared" si="391"/>
        <v>263.65000000000003</v>
      </c>
      <c r="HS283" s="80">
        <f>GU283*Prices!$B$17</f>
        <v>0</v>
      </c>
      <c r="HT283" s="80"/>
      <c r="HU283" s="80"/>
      <c r="HV283" s="80"/>
      <c r="HW283" s="80"/>
      <c r="HX283" s="80"/>
      <c r="HY283" s="80"/>
      <c r="HZ283" s="80"/>
      <c r="IA283" s="80"/>
      <c r="IB283" s="80"/>
      <c r="IC283" s="80"/>
      <c r="ID283" s="80"/>
      <c r="IE283" s="80"/>
      <c r="IF283" s="80"/>
      <c r="IG283" s="80"/>
      <c r="IH283" s="80"/>
      <c r="II283"/>
      <c r="IJ283"/>
      <c r="IK283"/>
      <c r="IL283"/>
      <c r="IM283"/>
      <c r="IN283"/>
      <c r="IO283"/>
      <c r="IP283"/>
      <c r="IQ283" s="73"/>
      <c r="IR283" s="128"/>
      <c r="IS283" s="143">
        <v>28.5</v>
      </c>
      <c r="IT283" s="73">
        <v>24</v>
      </c>
      <c r="IU283" s="73">
        <f t="shared" si="431"/>
        <v>2</v>
      </c>
      <c r="IV283" s="130">
        <f>IT283*30/144</f>
        <v>5</v>
      </c>
      <c r="IX283" s="75">
        <v>6</v>
      </c>
      <c r="IY283" s="91"/>
      <c r="IZ283" s="75">
        <v>28.5</v>
      </c>
      <c r="JA283" s="77">
        <f>(IZ283*1.2)*(Prices!$B$5/32)</f>
        <v>42.749999999999993</v>
      </c>
      <c r="JB283" s="78">
        <f>(IZ283*1.3)*(Prices!$B$4/32)</f>
        <v>92.625000000000014</v>
      </c>
      <c r="JC283" s="78">
        <f>(IW283*Prices!$B$2)+(IX283*Prices!$B$3)</f>
        <v>24.299999999999997</v>
      </c>
      <c r="JD283" s="77">
        <f>IV283*Prices!$B$9</f>
        <v>30</v>
      </c>
      <c r="JE283" s="80">
        <f t="shared" si="393"/>
        <v>189.67500000000001</v>
      </c>
      <c r="JF283" s="80">
        <f>IV283*Prices!$B$10</f>
        <v>45</v>
      </c>
      <c r="JG283" s="80">
        <f t="shared" si="394"/>
        <v>204.67500000000001</v>
      </c>
      <c r="JH283" s="80">
        <f>IV283*Prices!$B$11</f>
        <v>50</v>
      </c>
      <c r="JI283" s="80">
        <f t="shared" si="395"/>
        <v>209.67500000000001</v>
      </c>
      <c r="JJ283" s="80">
        <f>IV283*Prices!$B$12</f>
        <v>60</v>
      </c>
      <c r="JK283" s="80">
        <f t="shared" si="396"/>
        <v>219.67500000000001</v>
      </c>
      <c r="JL283" s="80">
        <f>IV283*Prices!$B$13</f>
        <v>65</v>
      </c>
      <c r="JM283" s="80">
        <f t="shared" si="397"/>
        <v>224.67500000000001</v>
      </c>
      <c r="JN283" s="80">
        <f>IV283*Prices!$B$14</f>
        <v>77.5</v>
      </c>
      <c r="JO283" s="80">
        <f t="shared" si="398"/>
        <v>237.17500000000001</v>
      </c>
      <c r="JP283" s="80">
        <f>IV283*Prices!$B$15</f>
        <v>87.5</v>
      </c>
      <c r="JQ283" s="80">
        <f t="shared" si="399"/>
        <v>247.17500000000001</v>
      </c>
      <c r="JR283" s="80">
        <f>IV283*Prices!$B$16</f>
        <v>122.5</v>
      </c>
      <c r="JS283" s="80">
        <f t="shared" si="400"/>
        <v>282.17500000000001</v>
      </c>
      <c r="JT283" s="80">
        <f>IV283*Prices!$B$17</f>
        <v>0</v>
      </c>
      <c r="JU283" s="80"/>
      <c r="JV283" s="80"/>
      <c r="JW283" s="80"/>
      <c r="JX283" s="80"/>
      <c r="JY283" s="80"/>
      <c r="JZ283" s="80"/>
      <c r="KA283" s="80"/>
      <c r="KB283" s="80"/>
      <c r="KC283" s="80"/>
      <c r="KD283" s="80"/>
      <c r="KE283" s="80"/>
      <c r="KF283" s="80"/>
      <c r="KG283" s="80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 s="197">
        <v>0</v>
      </c>
      <c r="LB283" s="200">
        <v>0</v>
      </c>
      <c r="LC283" s="82">
        <f>(44+(cabinets_db!IR283*2-2))*0.58</f>
        <v>24.36</v>
      </c>
      <c r="LD283" s="82">
        <f>(44+(cabinets_db!IR283*2-2))*0.77</f>
        <v>32.340000000000003</v>
      </c>
      <c r="LE283" s="82">
        <f>3*(cabinets_db!IR283*22/144)</f>
        <v>0</v>
      </c>
      <c r="LF283" s="82">
        <f t="shared" si="401"/>
        <v>24.36</v>
      </c>
      <c r="LG283" s="80">
        <f t="shared" si="402"/>
        <v>32.340000000000003</v>
      </c>
      <c r="LH283" s="234">
        <f t="shared" si="403"/>
        <v>0</v>
      </c>
      <c r="LI283" s="73"/>
      <c r="LJ283" s="128"/>
      <c r="LK283" s="219">
        <v>28.5</v>
      </c>
      <c r="LL283" s="73">
        <v>24</v>
      </c>
      <c r="LM283" s="73">
        <f t="shared" si="432"/>
        <v>2</v>
      </c>
      <c r="LN283" s="130">
        <f>LL283*30/144</f>
        <v>5</v>
      </c>
      <c r="LP283" s="75">
        <v>6</v>
      </c>
      <c r="LQ283" s="91"/>
      <c r="LR283" s="75">
        <v>28.5</v>
      </c>
      <c r="LS283" s="77">
        <f>(LR283*1.2)*(Prices!$B$5/32)</f>
        <v>42.749999999999993</v>
      </c>
      <c r="LT283" s="78">
        <f>(LR283*1.3)*(Prices!$C$4/32)</f>
        <v>74.100000000000009</v>
      </c>
      <c r="LU283" s="78">
        <f>(LO283*Prices!$B$2)+(LP283*Prices!$B$3)</f>
        <v>24.299999999999997</v>
      </c>
      <c r="LV283" s="77">
        <f>LN283*Prices!$B$9</f>
        <v>30</v>
      </c>
      <c r="LW283" s="80">
        <f t="shared" si="405"/>
        <v>171.15</v>
      </c>
      <c r="LX283" s="80">
        <f>LN283*Prices!$B$10</f>
        <v>45</v>
      </c>
      <c r="LY283" s="80">
        <f t="shared" si="406"/>
        <v>186.15</v>
      </c>
      <c r="LZ283" s="80">
        <f>LN283*Prices!$B$11</f>
        <v>50</v>
      </c>
      <c r="MA283" s="80">
        <f t="shared" si="407"/>
        <v>191.15</v>
      </c>
      <c r="MB283" s="80">
        <f>LN283*Prices!$B$12</f>
        <v>60</v>
      </c>
      <c r="MC283" s="80">
        <f t="shared" si="408"/>
        <v>201.15</v>
      </c>
      <c r="MD283" s="80">
        <f>LN283*Prices!$B$13</f>
        <v>65</v>
      </c>
      <c r="ME283" s="80">
        <f t="shared" si="409"/>
        <v>206.15</v>
      </c>
      <c r="MF283" s="80">
        <f>LN283*Prices!$B$14</f>
        <v>77.5</v>
      </c>
      <c r="MG283" s="80">
        <f t="shared" si="410"/>
        <v>218.65</v>
      </c>
      <c r="MH283" s="80">
        <f>LN283*Prices!$B$15</f>
        <v>87.5</v>
      </c>
      <c r="MI283" s="80">
        <f t="shared" si="411"/>
        <v>228.65</v>
      </c>
      <c r="MJ283" s="80">
        <f>LN283*Prices!$B$16</f>
        <v>122.5</v>
      </c>
      <c r="MK283" s="80">
        <f t="shared" si="412"/>
        <v>263.65000000000003</v>
      </c>
      <c r="ML283" s="80">
        <f>LN283*Prices!$B$17</f>
        <v>0</v>
      </c>
      <c r="MM283" s="80"/>
      <c r="MN283" s="80"/>
      <c r="MO283" s="80"/>
      <c r="MP283" s="80"/>
      <c r="MQ283" s="80"/>
      <c r="MR283" s="80"/>
      <c r="MS283" s="80"/>
      <c r="MT283" s="80"/>
      <c r="MU283" s="80"/>
      <c r="MV283" s="80"/>
      <c r="MW283" s="80"/>
      <c r="MX283" s="80"/>
      <c r="MY283" s="80"/>
      <c r="MZ283" s="80"/>
      <c r="NA283" s="80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</row>
    <row r="284" spans="1:449" ht="18" customHeight="1" thickBot="1" x14ac:dyDescent="0.3">
      <c r="A284" s="334"/>
      <c r="B284" s="335"/>
      <c r="C284" s="336"/>
      <c r="D284" s="296"/>
      <c r="E284" s="337"/>
      <c r="F284" s="338"/>
      <c r="G284" s="320"/>
      <c r="H284" s="136"/>
      <c r="I284" s="135"/>
      <c r="J284" s="136"/>
      <c r="K284" s="135"/>
      <c r="L284" s="136"/>
      <c r="M284" s="135"/>
      <c r="N284" s="136"/>
      <c r="O284" s="135"/>
      <c r="P284" s="136"/>
      <c r="Q284" s="135"/>
      <c r="R284" s="136"/>
      <c r="S284" s="135"/>
      <c r="T284" s="136"/>
      <c r="U284" s="135"/>
      <c r="V284" s="136"/>
      <c r="W284" s="137"/>
      <c r="X284" s="137"/>
      <c r="Y284" s="137"/>
      <c r="Z284" s="137"/>
      <c r="AA284" s="137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8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8"/>
      <c r="BM284" s="55"/>
      <c r="BN284" s="72"/>
      <c r="BO284" s="72"/>
      <c r="BP284" s="72"/>
      <c r="BQ284" s="72"/>
      <c r="BR284" s="72"/>
      <c r="BS284" s="72"/>
      <c r="BT284" s="55"/>
      <c r="BU284" s="135"/>
      <c r="BV284" s="136"/>
      <c r="BW284" s="135"/>
      <c r="BX284" s="136"/>
      <c r="BY284" s="135"/>
      <c r="BZ284" s="136"/>
      <c r="CA284" s="135"/>
      <c r="CB284" s="136"/>
      <c r="CC284" s="135"/>
      <c r="CD284" s="136"/>
      <c r="CE284" s="135"/>
      <c r="CF284" s="136"/>
      <c r="CG284" s="135"/>
      <c r="CH284" s="136"/>
      <c r="CI284" s="135"/>
      <c r="CJ284" s="136"/>
      <c r="CK284" s="137"/>
      <c r="CL284" s="137"/>
      <c r="CM284" s="137"/>
      <c r="CN284" s="137"/>
      <c r="CO284" s="137"/>
      <c r="CP284" s="136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  <c r="DA284" s="136"/>
      <c r="DB284" s="136"/>
      <c r="DC284" s="136"/>
      <c r="DD284" s="136"/>
      <c r="DE284" s="138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W284" s="136"/>
      <c r="DX284" s="136"/>
      <c r="DY284" s="136"/>
      <c r="DZ284" s="138"/>
      <c r="EA284" s="55"/>
      <c r="EB284" s="55"/>
      <c r="EC284" s="72"/>
      <c r="ED284" s="72"/>
      <c r="EE284" s="72"/>
      <c r="EF284" s="72"/>
      <c r="EG284" s="72"/>
      <c r="EH284" s="72"/>
      <c r="EI284" s="55"/>
      <c r="EJ284" s="55"/>
      <c r="EK284" s="55"/>
      <c r="EL284" s="55"/>
      <c r="EM284" s="55"/>
      <c r="EN284" s="55"/>
      <c r="EP284" s="73"/>
      <c r="EQ284" s="128"/>
      <c r="ER284" s="143"/>
      <c r="ES284" s="73"/>
      <c r="ET284" s="73"/>
      <c r="EU284" s="130"/>
      <c r="EV284" s="55"/>
      <c r="EX284" s="91"/>
      <c r="EZ284" s="77"/>
      <c r="FA284" s="78"/>
      <c r="FB284" s="78"/>
      <c r="FC284" s="77"/>
      <c r="FD284" s="80"/>
      <c r="FE284" s="80"/>
      <c r="FF284" s="80"/>
      <c r="FG284" s="80"/>
      <c r="FH284" s="80"/>
      <c r="FI284" s="80"/>
      <c r="FJ284" s="80"/>
      <c r="FK284" s="80"/>
      <c r="FL284" s="80"/>
      <c r="FM284" s="80"/>
      <c r="FN284" s="80"/>
      <c r="FO284" s="80"/>
      <c r="FP284" s="80"/>
      <c r="FQ284" s="80"/>
      <c r="FR284" s="80"/>
      <c r="FS284" s="80"/>
      <c r="FT284" s="80"/>
      <c r="FU284" s="80"/>
      <c r="FV284" s="80"/>
      <c r="FW284" s="80"/>
      <c r="FX284" s="80"/>
      <c r="FY284" s="80"/>
      <c r="FZ284" s="80"/>
      <c r="GA284" s="80"/>
      <c r="GB284" s="80"/>
      <c r="GC284" s="80"/>
      <c r="GD284" s="80"/>
      <c r="GE284" s="80"/>
      <c r="GF284" s="80"/>
      <c r="GG284" s="80"/>
      <c r="GH284" s="80"/>
      <c r="GI284"/>
      <c r="GJ284"/>
      <c r="GK284"/>
      <c r="GL284"/>
      <c r="GM284"/>
      <c r="GN284"/>
      <c r="GO284"/>
      <c r="GP284" s="73"/>
      <c r="GQ284" s="128"/>
      <c r="GR284" s="143"/>
      <c r="GS284" s="73"/>
      <c r="GT284" s="73"/>
      <c r="GU284" s="130"/>
      <c r="GW284" s="75"/>
      <c r="GX284" s="91"/>
      <c r="GZ284" s="77"/>
      <c r="HA284" s="78"/>
      <c r="HB284" s="78"/>
      <c r="HC284" s="77"/>
      <c r="HD284" s="80"/>
      <c r="HE284" s="80"/>
      <c r="HF284" s="80"/>
      <c r="HG284" s="80"/>
      <c r="HH284" s="80"/>
      <c r="HI284" s="80"/>
      <c r="HJ284" s="80"/>
      <c r="HK284" s="80"/>
      <c r="HL284" s="80"/>
      <c r="HM284" s="80"/>
      <c r="HN284" s="80"/>
      <c r="HO284" s="80"/>
      <c r="HP284" s="80"/>
      <c r="HQ284" s="80"/>
      <c r="HR284" s="80"/>
      <c r="HS284" s="80"/>
      <c r="HT284" s="80"/>
      <c r="HU284" s="80"/>
      <c r="HV284" s="80"/>
      <c r="HW284" s="80"/>
      <c r="HX284" s="80"/>
      <c r="HY284" s="80"/>
      <c r="HZ284" s="80"/>
      <c r="IA284" s="80"/>
      <c r="IB284" s="80"/>
      <c r="IC284" s="80"/>
      <c r="ID284" s="80"/>
      <c r="IE284" s="80"/>
      <c r="IF284" s="80"/>
      <c r="IG284" s="80"/>
      <c r="IH284" s="80"/>
      <c r="II284"/>
      <c r="IJ284"/>
      <c r="IK284"/>
      <c r="IL284"/>
      <c r="IM284"/>
      <c r="IN284"/>
      <c r="IO284"/>
      <c r="IP284"/>
      <c r="IQ284" s="73"/>
      <c r="IR284" s="128"/>
      <c r="IS284" s="143"/>
      <c r="IT284" s="73"/>
      <c r="IU284" s="73"/>
      <c r="IV284" s="130"/>
      <c r="IX284" s="75"/>
      <c r="IY284" s="91"/>
      <c r="IZ284" s="75"/>
      <c r="JA284" s="77"/>
      <c r="JB284" s="78"/>
      <c r="JC284" s="78"/>
      <c r="JD284" s="77"/>
      <c r="JE284" s="80"/>
      <c r="JF284" s="80"/>
      <c r="JG284" s="80"/>
      <c r="JH284" s="80"/>
      <c r="JI284" s="80"/>
      <c r="JJ284" s="80"/>
      <c r="JK284" s="80"/>
      <c r="JL284" s="80"/>
      <c r="JM284" s="80"/>
      <c r="JN284" s="80"/>
      <c r="JO284" s="80"/>
      <c r="JP284" s="80"/>
      <c r="JQ284" s="80"/>
      <c r="JR284" s="80"/>
      <c r="JS284" s="80"/>
      <c r="JT284" s="80"/>
      <c r="JU284" s="80"/>
      <c r="JV284" s="80"/>
      <c r="JW284" s="80"/>
      <c r="JX284" s="80"/>
      <c r="JY284" s="80"/>
      <c r="JZ284" s="80"/>
      <c r="KA284" s="80"/>
      <c r="KB284" s="80"/>
      <c r="KC284" s="80"/>
      <c r="KD284" s="80"/>
      <c r="KE284" s="80"/>
      <c r="KF284" s="80"/>
      <c r="KG284" s="80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F284" s="82"/>
      <c r="LG284" s="80"/>
      <c r="LH284" s="234"/>
      <c r="LI284" s="73"/>
      <c r="LJ284" s="128"/>
      <c r="LK284" s="219"/>
      <c r="LL284" s="73"/>
      <c r="LM284" s="73"/>
      <c r="LN284" s="130"/>
      <c r="LP284" s="75"/>
      <c r="LQ284" s="91"/>
      <c r="LR284" s="75"/>
      <c r="LS284" s="77"/>
      <c r="LT284" s="78"/>
      <c r="LU284" s="78"/>
      <c r="LV284" s="77"/>
      <c r="LW284" s="80"/>
      <c r="LX284" s="80"/>
      <c r="LY284" s="80"/>
      <c r="LZ284" s="80"/>
      <c r="MA284" s="80"/>
      <c r="MB284" s="80"/>
      <c r="MC284" s="80"/>
      <c r="MD284" s="80"/>
      <c r="ME284" s="80"/>
      <c r="MF284" s="80"/>
      <c r="MG284" s="80"/>
      <c r="MH284" s="80"/>
      <c r="MI284" s="80"/>
      <c r="MJ284" s="80"/>
      <c r="MK284" s="80"/>
      <c r="ML284" s="80"/>
      <c r="MM284" s="80"/>
      <c r="MN284" s="80"/>
      <c r="MO284" s="80"/>
      <c r="MP284" s="80"/>
      <c r="MQ284" s="80"/>
      <c r="MR284" s="80"/>
      <c r="MS284" s="80"/>
      <c r="MT284" s="80"/>
      <c r="MU284" s="80"/>
      <c r="MV284" s="80"/>
      <c r="MW284" s="80"/>
      <c r="MX284" s="80"/>
      <c r="MY284" s="80"/>
      <c r="MZ284" s="80"/>
      <c r="NA284" s="80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</row>
    <row r="285" spans="1:449" ht="18" customHeight="1" thickBot="1" x14ac:dyDescent="0.3">
      <c r="A285" s="334" t="s">
        <v>402</v>
      </c>
      <c r="B285" s="335" t="s">
        <v>268</v>
      </c>
      <c r="C285" s="336" t="str">
        <f t="shared" si="413"/>
        <v>Wall &amp; Tall Cab: Corner 36" Diagonal (25" x 25")</v>
      </c>
      <c r="D285" s="296" t="s">
        <v>403</v>
      </c>
      <c r="E285" s="337" t="s">
        <v>398</v>
      </c>
      <c r="F285" s="338" t="s">
        <v>402</v>
      </c>
      <c r="G285" s="320">
        <f>ROUND(cabinets_db!FD285/Prices!$B$27,0)</f>
        <v>465</v>
      </c>
      <c r="H285" s="136">
        <f t="shared" si="414"/>
        <v>465</v>
      </c>
      <c r="I285" s="135">
        <f>ROUND(cabinets_db!FF285/Prices!$B$27,0)</f>
        <v>494</v>
      </c>
      <c r="J285" s="136">
        <f t="shared" si="313"/>
        <v>494</v>
      </c>
      <c r="K285" s="135">
        <f>ROUND(cabinets_db!FH285/Prices!$B$27,0)</f>
        <v>503</v>
      </c>
      <c r="L285" s="136">
        <f t="shared" si="314"/>
        <v>503</v>
      </c>
      <c r="M285" s="135">
        <f>ROUND(cabinets_db!FJ285/Prices!$B$27,0)</f>
        <v>522</v>
      </c>
      <c r="N285" s="136">
        <f t="shared" si="315"/>
        <v>522</v>
      </c>
      <c r="O285" s="135">
        <f>ROUND(cabinets_db!FL285/Prices!$B$27,0)</f>
        <v>532</v>
      </c>
      <c r="P285" s="136">
        <f t="shared" si="316"/>
        <v>532</v>
      </c>
      <c r="Q285" s="135">
        <f>ROUND(cabinets_db!FN285/Prices!$B$27,0)</f>
        <v>555</v>
      </c>
      <c r="R285" s="136">
        <f t="shared" si="317"/>
        <v>555</v>
      </c>
      <c r="S285" s="135">
        <f>ROUND(cabinets_db!FP285/Prices!$B$27,0)</f>
        <v>574</v>
      </c>
      <c r="T285" s="136">
        <f t="shared" si="318"/>
        <v>574</v>
      </c>
      <c r="U285" s="135">
        <f>ROUND(cabinets_db!FR285/Prices!$B$27,0)</f>
        <v>641</v>
      </c>
      <c r="V285" s="136">
        <f t="shared" si="319"/>
        <v>641</v>
      </c>
      <c r="W285" s="137"/>
      <c r="X285" s="137"/>
      <c r="Y285" s="137"/>
      <c r="Z285" s="137"/>
      <c r="AA285" s="137"/>
      <c r="AB285" s="136">
        <f>ROUND(cabinets_db!HD285/Prices!$B$27,0)</f>
        <v>413</v>
      </c>
      <c r="AC285" s="136">
        <f t="shared" si="320"/>
        <v>413</v>
      </c>
      <c r="AD285" s="136">
        <f>ROUND(cabinets_db!HF285/Prices!$B$27,0)</f>
        <v>442</v>
      </c>
      <c r="AE285" s="136">
        <f t="shared" si="321"/>
        <v>442</v>
      </c>
      <c r="AF285" s="136">
        <f>ROUND(cabinets_db!HH285/Prices!$B$27,0)</f>
        <v>451</v>
      </c>
      <c r="AG285" s="136">
        <f t="shared" si="322"/>
        <v>451</v>
      </c>
      <c r="AH285" s="136">
        <f>ROUND(cabinets_db!HJ285/Prices!$B$27,0)</f>
        <v>470</v>
      </c>
      <c r="AI285" s="136">
        <f t="shared" si="323"/>
        <v>470</v>
      </c>
      <c r="AJ285" s="136">
        <f>ROUND(cabinets_db!HL285/Prices!$B$27,0)</f>
        <v>480</v>
      </c>
      <c r="AK285" s="136">
        <f t="shared" si="324"/>
        <v>480</v>
      </c>
      <c r="AL285" s="136">
        <f>ROUND(cabinets_db!HN285/Prices!$B$27,0)</f>
        <v>504</v>
      </c>
      <c r="AM285" s="136">
        <f t="shared" si="325"/>
        <v>504</v>
      </c>
      <c r="AN285" s="136">
        <f>ROUND(cabinets_db!HP285/Prices!$B$27,0)</f>
        <v>523</v>
      </c>
      <c r="AO285" s="136">
        <f t="shared" si="326"/>
        <v>523</v>
      </c>
      <c r="AP285" s="136">
        <f>ROUND(cabinets_db!HR285/Prices!$B$27,0)</f>
        <v>589</v>
      </c>
      <c r="AQ285" s="138">
        <f t="shared" si="327"/>
        <v>589</v>
      </c>
      <c r="AW285" s="136">
        <f t="shared" si="328"/>
        <v>413</v>
      </c>
      <c r="AX285" s="136">
        <f t="shared" si="329"/>
        <v>413</v>
      </c>
      <c r="AY285" s="136">
        <f t="shared" si="330"/>
        <v>442</v>
      </c>
      <c r="AZ285" s="136">
        <f t="shared" si="331"/>
        <v>442</v>
      </c>
      <c r="BA285" s="136">
        <f t="shared" si="332"/>
        <v>451</v>
      </c>
      <c r="BB285" s="136">
        <f t="shared" si="333"/>
        <v>451</v>
      </c>
      <c r="BC285" s="136">
        <f t="shared" si="334"/>
        <v>470</v>
      </c>
      <c r="BD285" s="136">
        <f t="shared" si="335"/>
        <v>470</v>
      </c>
      <c r="BE285" s="136">
        <f t="shared" si="336"/>
        <v>480</v>
      </c>
      <c r="BF285" s="136">
        <f t="shared" si="337"/>
        <v>480</v>
      </c>
      <c r="BG285" s="136">
        <f t="shared" si="338"/>
        <v>504</v>
      </c>
      <c r="BH285" s="136">
        <f t="shared" si="339"/>
        <v>504</v>
      </c>
      <c r="BI285" s="136">
        <f t="shared" si="340"/>
        <v>523</v>
      </c>
      <c r="BJ285" s="136">
        <f t="shared" si="341"/>
        <v>523</v>
      </c>
      <c r="BK285" s="136">
        <f t="shared" si="342"/>
        <v>589</v>
      </c>
      <c r="BL285" s="138">
        <f t="shared" si="343"/>
        <v>589</v>
      </c>
      <c r="BU285" s="135">
        <f>ROUND(cabinets_db!JE285/Prices!$B$27,0)</f>
        <v>465</v>
      </c>
      <c r="BV285" s="136">
        <f t="shared" si="415"/>
        <v>465</v>
      </c>
      <c r="BW285" s="135">
        <f>ROUND(cabinets_db!JG285/Prices!$B$27,0)</f>
        <v>494</v>
      </c>
      <c r="BX285" s="136">
        <f t="shared" si="344"/>
        <v>494</v>
      </c>
      <c r="BY285" s="135">
        <f>ROUND(cabinets_db!JI285/Prices!$B$27,0)</f>
        <v>503</v>
      </c>
      <c r="BZ285" s="136">
        <f t="shared" si="345"/>
        <v>503</v>
      </c>
      <c r="CA285" s="135">
        <f>ROUND(cabinets_db!JK285/Prices!$B$27,0)</f>
        <v>522</v>
      </c>
      <c r="CB285" s="136">
        <f t="shared" si="346"/>
        <v>522</v>
      </c>
      <c r="CC285" s="135">
        <f>ROUND(cabinets_db!JM285/Prices!$B$27,0)</f>
        <v>532</v>
      </c>
      <c r="CD285" s="136">
        <f t="shared" si="347"/>
        <v>532</v>
      </c>
      <c r="CE285" s="135">
        <f>ROUND(cabinets_db!JO285/Prices!$B$27,0)</f>
        <v>555</v>
      </c>
      <c r="CF285" s="136">
        <f t="shared" si="348"/>
        <v>555</v>
      </c>
      <c r="CG285" s="135">
        <f>ROUND(cabinets_db!JQ285/Prices!$B$27,0)</f>
        <v>574</v>
      </c>
      <c r="CH285" s="136">
        <f t="shared" si="349"/>
        <v>574</v>
      </c>
      <c r="CI285" s="135">
        <f>ROUND(cabinets_db!JS285/Prices!$B$27,0)</f>
        <v>641</v>
      </c>
      <c r="CJ285" s="136">
        <f t="shared" si="350"/>
        <v>641</v>
      </c>
      <c r="CK285" s="137"/>
      <c r="CL285" s="137"/>
      <c r="CM285" s="137"/>
      <c r="CN285" s="137"/>
      <c r="CO285" s="137"/>
      <c r="CP285" s="136">
        <f>ROUND(cabinets_db!LW285/Prices!$B$27,0)</f>
        <v>413</v>
      </c>
      <c r="CQ285" s="136">
        <f t="shared" si="416"/>
        <v>413</v>
      </c>
      <c r="CR285" s="136">
        <f>ROUND(cabinets_db!LY285/Prices!$B$27,0)</f>
        <v>442</v>
      </c>
      <c r="CS285" s="136">
        <f t="shared" si="351"/>
        <v>442</v>
      </c>
      <c r="CT285" s="136">
        <f>ROUND(cabinets_db!MA285/Prices!$B$27,0)</f>
        <v>451</v>
      </c>
      <c r="CU285" s="136">
        <f t="shared" si="352"/>
        <v>451</v>
      </c>
      <c r="CV285" s="136">
        <f>ROUND(cabinets_db!MC285/Prices!$B$27,0)</f>
        <v>470</v>
      </c>
      <c r="CW285" s="136">
        <f t="shared" si="353"/>
        <v>470</v>
      </c>
      <c r="CX285" s="136">
        <f>ROUND(cabinets_db!ME285/Prices!$B$27,0)</f>
        <v>480</v>
      </c>
      <c r="CY285" s="136">
        <f t="shared" si="354"/>
        <v>480</v>
      </c>
      <c r="CZ285" s="136">
        <f>ROUND(cabinets_db!MG285/Prices!$B$27,0)</f>
        <v>504</v>
      </c>
      <c r="DA285" s="136">
        <f t="shared" si="355"/>
        <v>504</v>
      </c>
      <c r="DB285" s="136">
        <f>ROUND(cabinets_db!MI285/Prices!$B$27,0)</f>
        <v>523</v>
      </c>
      <c r="DC285" s="136">
        <f t="shared" si="356"/>
        <v>523</v>
      </c>
      <c r="DD285" s="136">
        <f>ROUND(cabinets_db!MK285/Prices!$B$27,0)</f>
        <v>589</v>
      </c>
      <c r="DE285" s="138">
        <f t="shared" si="357"/>
        <v>589</v>
      </c>
      <c r="DK285" s="136">
        <f t="shared" si="358"/>
        <v>413</v>
      </c>
      <c r="DL285" s="136">
        <f t="shared" si="359"/>
        <v>413</v>
      </c>
      <c r="DM285" s="136">
        <f t="shared" si="360"/>
        <v>442</v>
      </c>
      <c r="DN285" s="136">
        <f t="shared" si="361"/>
        <v>442</v>
      </c>
      <c r="DO285" s="136">
        <f t="shared" si="362"/>
        <v>451</v>
      </c>
      <c r="DP285" s="136">
        <f t="shared" si="363"/>
        <v>451</v>
      </c>
      <c r="DQ285" s="136">
        <f t="shared" si="364"/>
        <v>470</v>
      </c>
      <c r="DR285" s="136">
        <f t="shared" si="365"/>
        <v>470</v>
      </c>
      <c r="DS285" s="136">
        <f t="shared" si="366"/>
        <v>480</v>
      </c>
      <c r="DT285" s="136">
        <f t="shared" si="367"/>
        <v>480</v>
      </c>
      <c r="DU285" s="136">
        <f t="shared" si="368"/>
        <v>504</v>
      </c>
      <c r="DV285" s="136">
        <f t="shared" si="369"/>
        <v>504</v>
      </c>
      <c r="DW285" s="136">
        <f t="shared" si="370"/>
        <v>523</v>
      </c>
      <c r="DX285" s="136">
        <f t="shared" si="371"/>
        <v>523</v>
      </c>
      <c r="DY285" s="136">
        <f t="shared" si="372"/>
        <v>589</v>
      </c>
      <c r="DZ285" s="138">
        <f t="shared" si="373"/>
        <v>589</v>
      </c>
      <c r="EP285" s="73"/>
      <c r="EQ285" s="128"/>
      <c r="ER285" s="129">
        <v>33.5</v>
      </c>
      <c r="ES285" s="73">
        <v>16</v>
      </c>
      <c r="ET285" s="73">
        <f t="shared" si="429"/>
        <v>1.3333333333333333</v>
      </c>
      <c r="EU285" s="130">
        <f>ES285*36/144</f>
        <v>4</v>
      </c>
      <c r="EV285" s="55"/>
      <c r="EW285" s="75">
        <v>3</v>
      </c>
      <c r="EY285" s="75">
        <v>33.5</v>
      </c>
      <c r="EZ285" s="77">
        <f>(EY285*1.2)*(Prices!$B$5/32)</f>
        <v>50.249999999999993</v>
      </c>
      <c r="FA285" s="82">
        <f>(EY285*1.3)*(Prices!$B$4/32)</f>
        <v>108.87500000000001</v>
      </c>
      <c r="FB285" s="82">
        <f>(EV285*Prices!$B$2)+(EW285*Prices!$B$3)</f>
        <v>12.149999999999999</v>
      </c>
      <c r="FC285" s="77">
        <f>EU285*Prices!$B$9</f>
        <v>24</v>
      </c>
      <c r="FD285" s="80">
        <f t="shared" si="375"/>
        <v>195.27500000000001</v>
      </c>
      <c r="FE285" s="80">
        <f>EU285*Prices!$B$10</f>
        <v>36</v>
      </c>
      <c r="FF285" s="80">
        <f t="shared" si="376"/>
        <v>207.27500000000001</v>
      </c>
      <c r="FG285" s="80">
        <f>EU285*Prices!$B$11</f>
        <v>40</v>
      </c>
      <c r="FH285" s="80">
        <f t="shared" si="377"/>
        <v>211.27500000000001</v>
      </c>
      <c r="FI285" s="80">
        <f>EU285*Prices!$B$12</f>
        <v>48</v>
      </c>
      <c r="FJ285" s="80">
        <f t="shared" si="378"/>
        <v>219.27500000000001</v>
      </c>
      <c r="FK285" s="80">
        <f>EU285*Prices!$B$13</f>
        <v>52</v>
      </c>
      <c r="FL285" s="80">
        <f t="shared" si="379"/>
        <v>223.27500000000003</v>
      </c>
      <c r="FM285" s="80">
        <f>EU285*Prices!$B$14</f>
        <v>62</v>
      </c>
      <c r="FN285" s="80">
        <f t="shared" si="380"/>
        <v>233.27500000000003</v>
      </c>
      <c r="FO285" s="80">
        <f>EU285*Prices!$B$15</f>
        <v>70</v>
      </c>
      <c r="FP285" s="80">
        <f t="shared" si="381"/>
        <v>241.27500000000003</v>
      </c>
      <c r="FQ285" s="80">
        <f>EU285*Prices!$B$16</f>
        <v>98</v>
      </c>
      <c r="FR285" s="80">
        <f t="shared" si="382"/>
        <v>269.27500000000003</v>
      </c>
      <c r="FS285" s="80">
        <f>EU285*Prices!$B$17</f>
        <v>0</v>
      </c>
      <c r="FT285" s="80"/>
      <c r="FU285" s="80"/>
      <c r="FV285" s="80"/>
      <c r="FW285" s="80"/>
      <c r="FX285" s="80"/>
      <c r="FY285" s="80"/>
      <c r="FZ285" s="80"/>
      <c r="GA285" s="80"/>
      <c r="GB285" s="80"/>
      <c r="GC285" s="80"/>
      <c r="GD285" s="80"/>
      <c r="GE285" s="80"/>
      <c r="GF285" s="80"/>
      <c r="GG285" s="80"/>
      <c r="GH285" s="80"/>
      <c r="GI285"/>
      <c r="GJ285"/>
      <c r="GK285"/>
      <c r="GL285"/>
      <c r="GM285"/>
      <c r="GN285"/>
      <c r="GO285"/>
      <c r="GP285" s="73"/>
      <c r="GQ285" s="128"/>
      <c r="GR285" s="129">
        <v>33.5</v>
      </c>
      <c r="GS285" s="73">
        <v>16</v>
      </c>
      <c r="GT285" s="73">
        <f t="shared" si="430"/>
        <v>1.3333333333333333</v>
      </c>
      <c r="GU285" s="130">
        <f>GS285*36/144</f>
        <v>4</v>
      </c>
      <c r="GW285" s="75">
        <v>3</v>
      </c>
      <c r="GX285" s="76"/>
      <c r="GY285" s="75">
        <v>33.5</v>
      </c>
      <c r="GZ285" s="77">
        <f>(GY285*1.2)*(Prices!$B$5/32)</f>
        <v>50.249999999999993</v>
      </c>
      <c r="HA285" s="82">
        <f>(GY285*1.3)*(Prices!$C$4/32)</f>
        <v>87.100000000000009</v>
      </c>
      <c r="HB285" s="82">
        <f>(GV285*Prices!$B$2)+(GW285*Prices!$B$3)</f>
        <v>12.149999999999999</v>
      </c>
      <c r="HC285" s="77">
        <f>GU285*Prices!$B$9</f>
        <v>24</v>
      </c>
      <c r="HD285" s="80">
        <f t="shared" si="384"/>
        <v>173.5</v>
      </c>
      <c r="HE285" s="80">
        <f>GU285*Prices!$B$10</f>
        <v>36</v>
      </c>
      <c r="HF285" s="80">
        <f t="shared" si="385"/>
        <v>185.5</v>
      </c>
      <c r="HG285" s="80">
        <f>GU285*Prices!$B$11</f>
        <v>40</v>
      </c>
      <c r="HH285" s="80">
        <f t="shared" si="386"/>
        <v>189.5</v>
      </c>
      <c r="HI285" s="80">
        <f>GU285*Prices!$B$12</f>
        <v>48</v>
      </c>
      <c r="HJ285" s="80">
        <f t="shared" si="387"/>
        <v>197.5</v>
      </c>
      <c r="HK285" s="80">
        <f>GU285*Prices!$B$13</f>
        <v>52</v>
      </c>
      <c r="HL285" s="80">
        <f t="shared" si="388"/>
        <v>201.5</v>
      </c>
      <c r="HM285" s="80">
        <f>GU285*Prices!$B$14</f>
        <v>62</v>
      </c>
      <c r="HN285" s="80">
        <f t="shared" si="389"/>
        <v>211.5</v>
      </c>
      <c r="HO285" s="80">
        <f>GU285*Prices!$B$15</f>
        <v>70</v>
      </c>
      <c r="HP285" s="80">
        <f t="shared" si="390"/>
        <v>219.5</v>
      </c>
      <c r="HQ285" s="80">
        <f>GU285*Prices!$B$16</f>
        <v>98</v>
      </c>
      <c r="HR285" s="80">
        <f t="shared" si="391"/>
        <v>247.5</v>
      </c>
      <c r="HS285" s="80">
        <f>GU285*Prices!$B$17</f>
        <v>0</v>
      </c>
      <c r="HT285" s="80"/>
      <c r="HU285" s="80"/>
      <c r="HV285" s="80"/>
      <c r="HW285" s="80"/>
      <c r="HX285" s="80"/>
      <c r="HY285" s="80"/>
      <c r="HZ285" s="80"/>
      <c r="IA285" s="80"/>
      <c r="IB285" s="80"/>
      <c r="IC285" s="80"/>
      <c r="ID285" s="80"/>
      <c r="IE285" s="80"/>
      <c r="IF285" s="80"/>
      <c r="IG285" s="80"/>
      <c r="IH285" s="80"/>
      <c r="II285"/>
      <c r="IJ285"/>
      <c r="IK285"/>
      <c r="IL285"/>
      <c r="IM285"/>
      <c r="IN285"/>
      <c r="IO285"/>
      <c r="IP285"/>
      <c r="IQ285" s="73"/>
      <c r="IR285" s="128"/>
      <c r="IS285" s="129">
        <v>33.5</v>
      </c>
      <c r="IT285" s="73">
        <v>16</v>
      </c>
      <c r="IU285" s="73">
        <f t="shared" si="431"/>
        <v>1.3333333333333333</v>
      </c>
      <c r="IV285" s="130">
        <f>IT285*36/144</f>
        <v>4</v>
      </c>
      <c r="IX285" s="75">
        <v>3</v>
      </c>
      <c r="IY285" s="76"/>
      <c r="IZ285" s="75">
        <v>33.5</v>
      </c>
      <c r="JA285" s="77">
        <f>(IZ285*1.2)*(Prices!$B$5/32)</f>
        <v>50.249999999999993</v>
      </c>
      <c r="JB285" s="82">
        <f>(IZ285*1.3)*(Prices!$B$4/32)</f>
        <v>108.87500000000001</v>
      </c>
      <c r="JC285" s="82">
        <f>(IW285*Prices!$B$2)+(IX285*Prices!$B$3)</f>
        <v>12.149999999999999</v>
      </c>
      <c r="JD285" s="77">
        <f>IV285*Prices!$B$9</f>
        <v>24</v>
      </c>
      <c r="JE285" s="80">
        <f t="shared" si="393"/>
        <v>195.27500000000001</v>
      </c>
      <c r="JF285" s="80">
        <f>IV285*Prices!$B$10</f>
        <v>36</v>
      </c>
      <c r="JG285" s="80">
        <f t="shared" si="394"/>
        <v>207.27500000000001</v>
      </c>
      <c r="JH285" s="80">
        <f>IV285*Prices!$B$11</f>
        <v>40</v>
      </c>
      <c r="JI285" s="80">
        <f t="shared" si="395"/>
        <v>211.27500000000001</v>
      </c>
      <c r="JJ285" s="80">
        <f>IV285*Prices!$B$12</f>
        <v>48</v>
      </c>
      <c r="JK285" s="80">
        <f t="shared" si="396"/>
        <v>219.27500000000001</v>
      </c>
      <c r="JL285" s="80">
        <f>IV285*Prices!$B$13</f>
        <v>52</v>
      </c>
      <c r="JM285" s="80">
        <f t="shared" si="397"/>
        <v>223.27500000000003</v>
      </c>
      <c r="JN285" s="80">
        <f>IV285*Prices!$B$14</f>
        <v>62</v>
      </c>
      <c r="JO285" s="80">
        <f t="shared" si="398"/>
        <v>233.27500000000003</v>
      </c>
      <c r="JP285" s="80">
        <f>IV285*Prices!$B$15</f>
        <v>70</v>
      </c>
      <c r="JQ285" s="80">
        <f t="shared" si="399"/>
        <v>241.27500000000003</v>
      </c>
      <c r="JR285" s="80">
        <f>IV285*Prices!$B$16</f>
        <v>98</v>
      </c>
      <c r="JS285" s="80">
        <f t="shared" si="400"/>
        <v>269.27500000000003</v>
      </c>
      <c r="JT285" s="80">
        <f>IV285*Prices!$B$17</f>
        <v>0</v>
      </c>
      <c r="JU285" s="80"/>
      <c r="JV285" s="80"/>
      <c r="JW285" s="80"/>
      <c r="JX285" s="80"/>
      <c r="JY285" s="80"/>
      <c r="JZ285" s="80"/>
      <c r="KA285" s="80"/>
      <c r="KB285" s="80"/>
      <c r="KC285" s="80"/>
      <c r="KD285" s="80"/>
      <c r="KE285" s="80"/>
      <c r="KF285" s="80"/>
      <c r="KG285" s="80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 s="197">
        <v>0</v>
      </c>
      <c r="LB285" s="200">
        <v>0</v>
      </c>
      <c r="LC285" s="82">
        <f>(44+(cabinets_db!IR285*2-2))*0.58</f>
        <v>24.36</v>
      </c>
      <c r="LD285" s="82">
        <f>(44+(cabinets_db!IR285*2-2))*0.77</f>
        <v>32.340000000000003</v>
      </c>
      <c r="LE285" s="82">
        <f>3*(cabinets_db!IR285*22/144)</f>
        <v>0</v>
      </c>
      <c r="LF285" s="82">
        <f t="shared" si="401"/>
        <v>24.36</v>
      </c>
      <c r="LG285" s="80">
        <f t="shared" si="402"/>
        <v>32.340000000000003</v>
      </c>
      <c r="LH285" s="234">
        <f t="shared" si="403"/>
        <v>0</v>
      </c>
      <c r="LI285" s="73"/>
      <c r="LJ285" s="128"/>
      <c r="LK285" s="129">
        <v>33.5</v>
      </c>
      <c r="LL285" s="73">
        <v>16</v>
      </c>
      <c r="LM285" s="73">
        <f t="shared" si="432"/>
        <v>1.3333333333333333</v>
      </c>
      <c r="LN285" s="130">
        <f>LL285*36/144</f>
        <v>4</v>
      </c>
      <c r="LP285" s="75">
        <v>3</v>
      </c>
      <c r="LQ285" s="76"/>
      <c r="LR285" s="75">
        <v>33.5</v>
      </c>
      <c r="LS285" s="77">
        <f>(LR285*1.2)*(Prices!$B$5/32)</f>
        <v>50.249999999999993</v>
      </c>
      <c r="LT285" s="82">
        <f>(LR285*1.3)*(Prices!$C$4/32)</f>
        <v>87.100000000000009</v>
      </c>
      <c r="LU285" s="82">
        <f>(LO285*Prices!$B$2)+(LP285*Prices!$B$3)</f>
        <v>12.149999999999999</v>
      </c>
      <c r="LV285" s="77">
        <f>LN285*Prices!$B$9</f>
        <v>24</v>
      </c>
      <c r="LW285" s="80">
        <f t="shared" si="405"/>
        <v>173.5</v>
      </c>
      <c r="LX285" s="80">
        <f>LN285*Prices!$B$10</f>
        <v>36</v>
      </c>
      <c r="LY285" s="80">
        <f t="shared" si="406"/>
        <v>185.5</v>
      </c>
      <c r="LZ285" s="80">
        <f>LN285*Prices!$B$11</f>
        <v>40</v>
      </c>
      <c r="MA285" s="80">
        <f t="shared" si="407"/>
        <v>189.5</v>
      </c>
      <c r="MB285" s="80">
        <f>LN285*Prices!$B$12</f>
        <v>48</v>
      </c>
      <c r="MC285" s="80">
        <f t="shared" si="408"/>
        <v>197.5</v>
      </c>
      <c r="MD285" s="80">
        <f>LN285*Prices!$B$13</f>
        <v>52</v>
      </c>
      <c r="ME285" s="80">
        <f t="shared" si="409"/>
        <v>201.5</v>
      </c>
      <c r="MF285" s="80">
        <f>LN285*Prices!$B$14</f>
        <v>62</v>
      </c>
      <c r="MG285" s="80">
        <f t="shared" si="410"/>
        <v>211.5</v>
      </c>
      <c r="MH285" s="80">
        <f>LN285*Prices!$B$15</f>
        <v>70</v>
      </c>
      <c r="MI285" s="80">
        <f t="shared" si="411"/>
        <v>219.5</v>
      </c>
      <c r="MJ285" s="80">
        <f>LN285*Prices!$B$16</f>
        <v>98</v>
      </c>
      <c r="MK285" s="80">
        <f t="shared" si="412"/>
        <v>247.5</v>
      </c>
      <c r="ML285" s="80">
        <f>LN285*Prices!$B$17</f>
        <v>0</v>
      </c>
      <c r="MM285" s="80"/>
      <c r="MN285" s="80"/>
      <c r="MO285" s="80"/>
      <c r="MP285" s="80"/>
      <c r="MQ285" s="80"/>
      <c r="MR285" s="80"/>
      <c r="MS285" s="80"/>
      <c r="MT285" s="80"/>
      <c r="MU285" s="80"/>
      <c r="MV285" s="80"/>
      <c r="MW285" s="80"/>
      <c r="MX285" s="80"/>
      <c r="MY285" s="80"/>
      <c r="MZ285" s="80"/>
      <c r="NA285" s="80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</row>
    <row r="286" spans="1:449" ht="18" customHeight="1" thickBot="1" x14ac:dyDescent="0.3">
      <c r="A286" s="334"/>
      <c r="B286" s="335"/>
      <c r="C286" s="336"/>
      <c r="D286" s="296"/>
      <c r="E286" s="337"/>
      <c r="F286" s="338"/>
      <c r="G286" s="320"/>
      <c r="H286" s="136"/>
      <c r="I286" s="135"/>
      <c r="J286" s="136"/>
      <c r="K286" s="135"/>
      <c r="L286" s="136"/>
      <c r="M286" s="135"/>
      <c r="N286" s="136"/>
      <c r="O286" s="135"/>
      <c r="P286" s="136"/>
      <c r="Q286" s="135"/>
      <c r="R286" s="136"/>
      <c r="S286" s="135"/>
      <c r="T286" s="136"/>
      <c r="U286" s="135"/>
      <c r="V286" s="136"/>
      <c r="W286" s="137"/>
      <c r="X286" s="137"/>
      <c r="Y286" s="137"/>
      <c r="Z286" s="137"/>
      <c r="AA286" s="137"/>
      <c r="AB286" s="136"/>
      <c r="AC286" s="136"/>
      <c r="AD286" s="136"/>
      <c r="AE286" s="136"/>
      <c r="AF286" s="136"/>
      <c r="AG286" s="136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8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8"/>
      <c r="BU286" s="135"/>
      <c r="BV286" s="136"/>
      <c r="BW286" s="135"/>
      <c r="BX286" s="136"/>
      <c r="BY286" s="135"/>
      <c r="BZ286" s="136"/>
      <c r="CA286" s="135"/>
      <c r="CB286" s="136"/>
      <c r="CC286" s="135"/>
      <c r="CD286" s="136"/>
      <c r="CE286" s="135"/>
      <c r="CF286" s="136"/>
      <c r="CG286" s="135"/>
      <c r="CH286" s="136"/>
      <c r="CI286" s="135"/>
      <c r="CJ286" s="136"/>
      <c r="CK286" s="137"/>
      <c r="CL286" s="137"/>
      <c r="CM286" s="137"/>
      <c r="CN286" s="137"/>
      <c r="CO286" s="137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CZ286" s="136"/>
      <c r="DA286" s="136"/>
      <c r="DB286" s="136"/>
      <c r="DC286" s="136"/>
      <c r="DD286" s="136"/>
      <c r="DE286" s="138"/>
      <c r="DK286" s="136"/>
      <c r="DL286" s="136"/>
      <c r="DM286" s="136"/>
      <c r="DN286" s="136"/>
      <c r="DO286" s="136"/>
      <c r="DP286" s="136"/>
      <c r="DQ286" s="136"/>
      <c r="DR286" s="136"/>
      <c r="DS286" s="136"/>
      <c r="DT286" s="136"/>
      <c r="DU286" s="136"/>
      <c r="DV286" s="136"/>
      <c r="DW286" s="136"/>
      <c r="DX286" s="136"/>
      <c r="DY286" s="136"/>
      <c r="DZ286" s="138"/>
      <c r="EP286" s="73"/>
      <c r="EQ286" s="128"/>
      <c r="ER286" s="129"/>
      <c r="ES286" s="73"/>
      <c r="ET286" s="73"/>
      <c r="EU286" s="130"/>
      <c r="EV286" s="55"/>
      <c r="EZ286" s="77"/>
      <c r="FC286" s="77"/>
      <c r="FD286" s="80"/>
      <c r="FE286" s="80"/>
      <c r="FF286" s="80"/>
      <c r="FG286" s="80"/>
      <c r="FH286" s="80"/>
      <c r="FI286" s="80"/>
      <c r="FJ286" s="80"/>
      <c r="FK286" s="80"/>
      <c r="FL286" s="80"/>
      <c r="FM286" s="80"/>
      <c r="FN286" s="80"/>
      <c r="FO286" s="80"/>
      <c r="FP286" s="80"/>
      <c r="FQ286" s="80"/>
      <c r="FR286" s="80"/>
      <c r="FS286" s="80"/>
      <c r="FT286" s="80"/>
      <c r="FU286" s="80"/>
      <c r="FV286" s="80"/>
      <c r="FW286" s="80"/>
      <c r="FX286" s="80"/>
      <c r="FY286" s="80"/>
      <c r="FZ286" s="80"/>
      <c r="GA286" s="80"/>
      <c r="GB286" s="80"/>
      <c r="GC286" s="80"/>
      <c r="GD286" s="80"/>
      <c r="GE286" s="80"/>
      <c r="GF286" s="80"/>
      <c r="GG286" s="80"/>
      <c r="GH286" s="80"/>
      <c r="GI286"/>
      <c r="GJ286"/>
      <c r="GK286"/>
      <c r="GL286"/>
      <c r="GM286"/>
      <c r="GN286"/>
      <c r="GO286"/>
      <c r="GP286" s="73"/>
      <c r="GQ286" s="128"/>
      <c r="GR286" s="129"/>
      <c r="GS286" s="73"/>
      <c r="GT286" s="73"/>
      <c r="GU286" s="130"/>
      <c r="GW286" s="75"/>
      <c r="GX286" s="76"/>
      <c r="GZ286" s="77"/>
      <c r="HA286" s="82"/>
      <c r="HB286" s="82"/>
      <c r="HC286" s="77"/>
      <c r="HD286" s="80"/>
      <c r="HE286" s="80"/>
      <c r="HF286" s="80"/>
      <c r="HG286" s="80"/>
      <c r="HH286" s="80"/>
      <c r="HI286" s="80"/>
      <c r="HJ286" s="80"/>
      <c r="HK286" s="80"/>
      <c r="HL286" s="80"/>
      <c r="HM286" s="80"/>
      <c r="HN286" s="80"/>
      <c r="HO286" s="80"/>
      <c r="HP286" s="80"/>
      <c r="HQ286" s="80"/>
      <c r="HR286" s="80"/>
      <c r="HS286" s="80"/>
      <c r="HT286" s="80"/>
      <c r="HU286" s="80"/>
      <c r="HV286" s="80"/>
      <c r="HW286" s="80"/>
      <c r="HX286" s="80"/>
      <c r="HY286" s="80"/>
      <c r="HZ286" s="80"/>
      <c r="IA286" s="80"/>
      <c r="IB286" s="80"/>
      <c r="IC286" s="80"/>
      <c r="ID286" s="80"/>
      <c r="IE286" s="80"/>
      <c r="IF286" s="80"/>
      <c r="IG286" s="80"/>
      <c r="IH286" s="80"/>
      <c r="II286"/>
      <c r="IJ286"/>
      <c r="IK286"/>
      <c r="IL286"/>
      <c r="IM286"/>
      <c r="IN286"/>
      <c r="IO286"/>
      <c r="IP286"/>
      <c r="IQ286" s="73"/>
      <c r="IR286" s="128"/>
      <c r="IS286" s="129"/>
      <c r="IT286" s="73"/>
      <c r="IU286" s="73"/>
      <c r="IV286" s="130"/>
      <c r="IX286" s="75"/>
      <c r="IY286" s="76"/>
      <c r="IZ286" s="75"/>
      <c r="JA286" s="77"/>
      <c r="JB286" s="82"/>
      <c r="JC286" s="82"/>
      <c r="JD286" s="77"/>
      <c r="JE286" s="80"/>
      <c r="JF286" s="80"/>
      <c r="JG286" s="80"/>
      <c r="JH286" s="80"/>
      <c r="JI286" s="80"/>
      <c r="JJ286" s="80"/>
      <c r="JK286" s="80"/>
      <c r="JL286" s="80"/>
      <c r="JM286" s="80"/>
      <c r="JN286" s="80"/>
      <c r="JO286" s="80"/>
      <c r="JP286" s="80"/>
      <c r="JQ286" s="80"/>
      <c r="JR286" s="80"/>
      <c r="JS286" s="80"/>
      <c r="JT286" s="80"/>
      <c r="JU286" s="80"/>
      <c r="JV286" s="80"/>
      <c r="JW286" s="80"/>
      <c r="JX286" s="80"/>
      <c r="JY286" s="80"/>
      <c r="JZ286" s="80"/>
      <c r="KA286" s="80"/>
      <c r="KB286" s="80"/>
      <c r="KC286" s="80"/>
      <c r="KD286" s="80"/>
      <c r="KE286" s="80"/>
      <c r="KF286" s="80"/>
      <c r="KG286" s="80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F286" s="82"/>
      <c r="LG286" s="80"/>
      <c r="LH286" s="234"/>
      <c r="LI286" s="73"/>
      <c r="LJ286" s="128"/>
      <c r="LK286" s="129"/>
      <c r="LL286" s="73"/>
      <c r="LM286" s="73"/>
      <c r="LN286" s="130"/>
      <c r="LP286" s="75"/>
      <c r="LQ286" s="76"/>
      <c r="LR286" s="75"/>
      <c r="LS286" s="77"/>
      <c r="LT286" s="82"/>
      <c r="LU286" s="82"/>
      <c r="LV286" s="77"/>
      <c r="LW286" s="80"/>
      <c r="LX286" s="80"/>
      <c r="LY286" s="80"/>
      <c r="LZ286" s="80"/>
      <c r="MA286" s="80"/>
      <c r="MB286" s="80"/>
      <c r="MC286" s="80"/>
      <c r="MD286" s="80"/>
      <c r="ME286" s="80"/>
      <c r="MF286" s="80"/>
      <c r="MG286" s="80"/>
      <c r="MH286" s="80"/>
      <c r="MI286" s="80"/>
      <c r="MJ286" s="80"/>
      <c r="MK286" s="80"/>
      <c r="ML286" s="80"/>
      <c r="MM286" s="80"/>
      <c r="MN286" s="80"/>
      <c r="MO286" s="80"/>
      <c r="MP286" s="80"/>
      <c r="MQ286" s="80"/>
      <c r="MR286" s="80"/>
      <c r="MS286" s="80"/>
      <c r="MT286" s="80"/>
      <c r="MU286" s="80"/>
      <c r="MV286" s="80"/>
      <c r="MW286" s="80"/>
      <c r="MX286" s="80"/>
      <c r="MY286" s="80"/>
      <c r="MZ286" s="80"/>
      <c r="NA286" s="80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</row>
    <row r="287" spans="1:449" ht="18" customHeight="1" thickBot="1" x14ac:dyDescent="0.3">
      <c r="A287" s="334" t="s">
        <v>404</v>
      </c>
      <c r="B287" s="335" t="s">
        <v>268</v>
      </c>
      <c r="C287" s="336" t="str">
        <f t="shared" si="413"/>
        <v>Wall &amp; Tall Cab: Corner 36"  (24" x 24")</v>
      </c>
      <c r="D287" s="296" t="s">
        <v>405</v>
      </c>
      <c r="E287" s="337" t="s">
        <v>401</v>
      </c>
      <c r="F287" s="338" t="s">
        <v>404</v>
      </c>
      <c r="G287" s="320">
        <f>ROUND(cabinets_db!FD287/Prices!$B$27,0)</f>
        <v>500</v>
      </c>
      <c r="H287" s="136">
        <f t="shared" si="414"/>
        <v>500</v>
      </c>
      <c r="I287" s="135">
        <f>ROUND(cabinets_db!FF287/Prices!$B$27,0)</f>
        <v>543</v>
      </c>
      <c r="J287" s="136">
        <f t="shared" si="313"/>
        <v>543</v>
      </c>
      <c r="K287" s="135">
        <f>ROUND(cabinets_db!FH287/Prices!$B$27,0)</f>
        <v>557</v>
      </c>
      <c r="L287" s="136">
        <f t="shared" si="314"/>
        <v>557</v>
      </c>
      <c r="M287" s="135">
        <f>ROUND(cabinets_db!FJ287/Prices!$B$27,0)</f>
        <v>586</v>
      </c>
      <c r="N287" s="136">
        <f t="shared" si="315"/>
        <v>586</v>
      </c>
      <c r="O287" s="135">
        <f>ROUND(cabinets_db!FL287/Prices!$B$27,0)</f>
        <v>600</v>
      </c>
      <c r="P287" s="136">
        <f t="shared" si="316"/>
        <v>600</v>
      </c>
      <c r="Q287" s="135">
        <f>ROUND(cabinets_db!FN287/Prices!$B$27,0)</f>
        <v>636</v>
      </c>
      <c r="R287" s="136">
        <f t="shared" si="317"/>
        <v>636</v>
      </c>
      <c r="S287" s="135">
        <f>ROUND(cabinets_db!FP287/Prices!$B$27,0)</f>
        <v>664</v>
      </c>
      <c r="T287" s="136">
        <f t="shared" si="318"/>
        <v>664</v>
      </c>
      <c r="U287" s="135">
        <f>ROUND(cabinets_db!FR287/Prices!$B$27,0)</f>
        <v>764</v>
      </c>
      <c r="V287" s="136">
        <f t="shared" si="319"/>
        <v>764</v>
      </c>
      <c r="W287" s="137"/>
      <c r="X287" s="137"/>
      <c r="Y287" s="137"/>
      <c r="Z287" s="137"/>
      <c r="AA287" s="137"/>
      <c r="AB287" s="136">
        <f>ROUND(cabinets_db!HD287/Prices!$B$27,0)</f>
        <v>451</v>
      </c>
      <c r="AC287" s="136">
        <f t="shared" si="320"/>
        <v>451</v>
      </c>
      <c r="AD287" s="136">
        <f>ROUND(cabinets_db!HF287/Prices!$B$27,0)</f>
        <v>494</v>
      </c>
      <c r="AE287" s="136">
        <f t="shared" si="321"/>
        <v>494</v>
      </c>
      <c r="AF287" s="136">
        <f>ROUND(cabinets_db!HH287/Prices!$B$27,0)</f>
        <v>508</v>
      </c>
      <c r="AG287" s="136">
        <f t="shared" si="322"/>
        <v>508</v>
      </c>
      <c r="AH287" s="136">
        <f>ROUND(cabinets_db!HJ287/Prices!$B$27,0)</f>
        <v>537</v>
      </c>
      <c r="AI287" s="136">
        <f t="shared" si="323"/>
        <v>537</v>
      </c>
      <c r="AJ287" s="136">
        <f>ROUND(cabinets_db!HL287/Prices!$B$27,0)</f>
        <v>551</v>
      </c>
      <c r="AK287" s="136">
        <f t="shared" si="324"/>
        <v>551</v>
      </c>
      <c r="AL287" s="136">
        <f>ROUND(cabinets_db!HN287/Prices!$B$27,0)</f>
        <v>587</v>
      </c>
      <c r="AM287" s="136">
        <f t="shared" si="325"/>
        <v>587</v>
      </c>
      <c r="AN287" s="136">
        <f>ROUND(cabinets_db!HP287/Prices!$B$27,0)</f>
        <v>615</v>
      </c>
      <c r="AO287" s="136">
        <f t="shared" si="326"/>
        <v>615</v>
      </c>
      <c r="AP287" s="136">
        <f>ROUND(cabinets_db!HR287/Prices!$B$27,0)</f>
        <v>715</v>
      </c>
      <c r="AQ287" s="138">
        <f t="shared" si="327"/>
        <v>715</v>
      </c>
      <c r="AW287" s="136">
        <f t="shared" si="328"/>
        <v>451</v>
      </c>
      <c r="AX287" s="136">
        <f t="shared" si="329"/>
        <v>451</v>
      </c>
      <c r="AY287" s="136">
        <f t="shared" si="330"/>
        <v>494</v>
      </c>
      <c r="AZ287" s="136">
        <f t="shared" si="331"/>
        <v>494</v>
      </c>
      <c r="BA287" s="136">
        <f t="shared" si="332"/>
        <v>508</v>
      </c>
      <c r="BB287" s="136">
        <f t="shared" si="333"/>
        <v>508</v>
      </c>
      <c r="BC287" s="136">
        <f t="shared" si="334"/>
        <v>537</v>
      </c>
      <c r="BD287" s="136">
        <f t="shared" si="335"/>
        <v>537</v>
      </c>
      <c r="BE287" s="136">
        <f t="shared" si="336"/>
        <v>551</v>
      </c>
      <c r="BF287" s="136">
        <f t="shared" si="337"/>
        <v>551</v>
      </c>
      <c r="BG287" s="136">
        <f t="shared" si="338"/>
        <v>587</v>
      </c>
      <c r="BH287" s="136">
        <f t="shared" si="339"/>
        <v>587</v>
      </c>
      <c r="BI287" s="136">
        <f t="shared" si="340"/>
        <v>615</v>
      </c>
      <c r="BJ287" s="136">
        <f t="shared" si="341"/>
        <v>615</v>
      </c>
      <c r="BK287" s="136">
        <f t="shared" si="342"/>
        <v>715</v>
      </c>
      <c r="BL287" s="138">
        <f t="shared" si="343"/>
        <v>715</v>
      </c>
      <c r="BM287" s="55"/>
      <c r="BN287" s="72"/>
      <c r="BO287" s="72"/>
      <c r="BP287" s="72"/>
      <c r="BQ287" s="72"/>
      <c r="BR287" s="72"/>
      <c r="BS287" s="72"/>
      <c r="BT287" s="55"/>
      <c r="BU287" s="135">
        <f>ROUND(cabinets_db!JE287/Prices!$B$27,0)</f>
        <v>500</v>
      </c>
      <c r="BV287" s="136">
        <f t="shared" si="415"/>
        <v>500</v>
      </c>
      <c r="BW287" s="135">
        <f>ROUND(cabinets_db!JG287/Prices!$B$27,0)</f>
        <v>543</v>
      </c>
      <c r="BX287" s="136">
        <f t="shared" si="344"/>
        <v>543</v>
      </c>
      <c r="BY287" s="135">
        <f>ROUND(cabinets_db!JI287/Prices!$B$27,0)</f>
        <v>557</v>
      </c>
      <c r="BZ287" s="136">
        <f t="shared" si="345"/>
        <v>557</v>
      </c>
      <c r="CA287" s="135">
        <f>ROUND(cabinets_db!JK287/Prices!$B$27,0)</f>
        <v>586</v>
      </c>
      <c r="CB287" s="136">
        <f t="shared" si="346"/>
        <v>586</v>
      </c>
      <c r="CC287" s="135">
        <f>ROUND(cabinets_db!JM287/Prices!$B$27,0)</f>
        <v>600</v>
      </c>
      <c r="CD287" s="136">
        <f t="shared" si="347"/>
        <v>600</v>
      </c>
      <c r="CE287" s="135">
        <f>ROUND(cabinets_db!JO287/Prices!$B$27,0)</f>
        <v>636</v>
      </c>
      <c r="CF287" s="136">
        <f t="shared" si="348"/>
        <v>636</v>
      </c>
      <c r="CG287" s="135">
        <f>ROUND(cabinets_db!JQ287/Prices!$B$27,0)</f>
        <v>664</v>
      </c>
      <c r="CH287" s="136">
        <f t="shared" si="349"/>
        <v>664</v>
      </c>
      <c r="CI287" s="135">
        <f>ROUND(cabinets_db!JS287/Prices!$B$27,0)</f>
        <v>764</v>
      </c>
      <c r="CJ287" s="136">
        <f t="shared" si="350"/>
        <v>764</v>
      </c>
      <c r="CK287" s="137"/>
      <c r="CL287" s="137"/>
      <c r="CM287" s="137"/>
      <c r="CN287" s="137"/>
      <c r="CO287" s="137"/>
      <c r="CP287" s="136">
        <f>ROUND(cabinets_db!LW287/Prices!$B$27,0)</f>
        <v>451</v>
      </c>
      <c r="CQ287" s="136">
        <f t="shared" si="416"/>
        <v>451</v>
      </c>
      <c r="CR287" s="136">
        <f>ROUND(cabinets_db!LY287/Prices!$B$27,0)</f>
        <v>494</v>
      </c>
      <c r="CS287" s="136">
        <f t="shared" si="351"/>
        <v>494</v>
      </c>
      <c r="CT287" s="136">
        <f>ROUND(cabinets_db!MA287/Prices!$B$27,0)</f>
        <v>508</v>
      </c>
      <c r="CU287" s="136">
        <f t="shared" si="352"/>
        <v>508</v>
      </c>
      <c r="CV287" s="136">
        <f>ROUND(cabinets_db!MC287/Prices!$B$27,0)</f>
        <v>537</v>
      </c>
      <c r="CW287" s="136">
        <f t="shared" si="353"/>
        <v>537</v>
      </c>
      <c r="CX287" s="136">
        <f>ROUND(cabinets_db!ME287/Prices!$B$27,0)</f>
        <v>551</v>
      </c>
      <c r="CY287" s="136">
        <f t="shared" si="354"/>
        <v>551</v>
      </c>
      <c r="CZ287" s="136">
        <f>ROUND(cabinets_db!MG287/Prices!$B$27,0)</f>
        <v>587</v>
      </c>
      <c r="DA287" s="136">
        <f t="shared" si="355"/>
        <v>587</v>
      </c>
      <c r="DB287" s="136">
        <f>ROUND(cabinets_db!MI287/Prices!$B$27,0)</f>
        <v>615</v>
      </c>
      <c r="DC287" s="136">
        <f t="shared" si="356"/>
        <v>615</v>
      </c>
      <c r="DD287" s="136">
        <f>ROUND(cabinets_db!MK287/Prices!$B$27,0)</f>
        <v>715</v>
      </c>
      <c r="DE287" s="138">
        <f t="shared" si="357"/>
        <v>715</v>
      </c>
      <c r="DK287" s="136">
        <f t="shared" si="358"/>
        <v>451</v>
      </c>
      <c r="DL287" s="136">
        <f t="shared" si="359"/>
        <v>451</v>
      </c>
      <c r="DM287" s="136">
        <f t="shared" si="360"/>
        <v>494</v>
      </c>
      <c r="DN287" s="136">
        <f t="shared" si="361"/>
        <v>494</v>
      </c>
      <c r="DO287" s="136">
        <f t="shared" si="362"/>
        <v>508</v>
      </c>
      <c r="DP287" s="136">
        <f t="shared" si="363"/>
        <v>508</v>
      </c>
      <c r="DQ287" s="136">
        <f t="shared" si="364"/>
        <v>537</v>
      </c>
      <c r="DR287" s="136">
        <f t="shared" si="365"/>
        <v>537</v>
      </c>
      <c r="DS287" s="136">
        <f t="shared" si="366"/>
        <v>551</v>
      </c>
      <c r="DT287" s="136">
        <f t="shared" si="367"/>
        <v>551</v>
      </c>
      <c r="DU287" s="136">
        <f t="shared" si="368"/>
        <v>587</v>
      </c>
      <c r="DV287" s="136">
        <f t="shared" si="369"/>
        <v>587</v>
      </c>
      <c r="DW287" s="136">
        <f t="shared" si="370"/>
        <v>615</v>
      </c>
      <c r="DX287" s="136">
        <f t="shared" si="371"/>
        <v>615</v>
      </c>
      <c r="DY287" s="136">
        <f t="shared" si="372"/>
        <v>715</v>
      </c>
      <c r="DZ287" s="138">
        <f t="shared" si="373"/>
        <v>715</v>
      </c>
      <c r="EA287" s="55"/>
      <c r="EB287" s="55"/>
      <c r="EC287" s="72"/>
      <c r="ED287" s="72"/>
      <c r="EE287" s="72"/>
      <c r="EF287" s="72"/>
      <c r="EG287" s="72"/>
      <c r="EH287" s="72"/>
      <c r="EI287" s="55"/>
      <c r="EJ287" s="55"/>
      <c r="EK287" s="55"/>
      <c r="EL287" s="55"/>
      <c r="EM287" s="55"/>
      <c r="EN287" s="55"/>
      <c r="EP287" s="73"/>
      <c r="EQ287" s="128"/>
      <c r="ER287" s="143">
        <v>31.5</v>
      </c>
      <c r="ES287" s="73">
        <v>24</v>
      </c>
      <c r="ET287" s="73">
        <f t="shared" si="429"/>
        <v>2</v>
      </c>
      <c r="EU287" s="130">
        <f>ES287*36/144</f>
        <v>6</v>
      </c>
      <c r="EV287" s="55"/>
      <c r="EW287" s="75">
        <v>6</v>
      </c>
      <c r="EX287" s="91"/>
      <c r="EY287" s="75">
        <v>31.5</v>
      </c>
      <c r="EZ287" s="77">
        <f>(EY287*1.2)*(Prices!$B$5/32)</f>
        <v>47.25</v>
      </c>
      <c r="FA287" s="78">
        <f>(EY287*1.3)*(Prices!$B$4/32)</f>
        <v>102.375</v>
      </c>
      <c r="FB287" s="78">
        <f>(EV287*Prices!$B$2)+(EW287*Prices!$B$3)</f>
        <v>24.299999999999997</v>
      </c>
      <c r="FC287" s="77">
        <f>EU287*Prices!$B$9</f>
        <v>36</v>
      </c>
      <c r="FD287" s="80">
        <f t="shared" si="375"/>
        <v>209.92500000000001</v>
      </c>
      <c r="FE287" s="80">
        <f>EU287*Prices!$B$10</f>
        <v>54</v>
      </c>
      <c r="FF287" s="80">
        <f t="shared" si="376"/>
        <v>227.92500000000001</v>
      </c>
      <c r="FG287" s="80">
        <f>EU287*Prices!$B$11</f>
        <v>60</v>
      </c>
      <c r="FH287" s="80">
        <f t="shared" si="377"/>
        <v>233.92500000000001</v>
      </c>
      <c r="FI287" s="80">
        <f>EU287*Prices!$B$12</f>
        <v>72</v>
      </c>
      <c r="FJ287" s="80">
        <f t="shared" si="378"/>
        <v>245.92500000000001</v>
      </c>
      <c r="FK287" s="80">
        <f>EU287*Prices!$B$13</f>
        <v>78</v>
      </c>
      <c r="FL287" s="80">
        <f t="shared" si="379"/>
        <v>251.92500000000001</v>
      </c>
      <c r="FM287" s="80">
        <f>EU287*Prices!$B$14</f>
        <v>93</v>
      </c>
      <c r="FN287" s="80">
        <f t="shared" si="380"/>
        <v>266.92500000000001</v>
      </c>
      <c r="FO287" s="80">
        <f>EU287*Prices!$B$15</f>
        <v>105</v>
      </c>
      <c r="FP287" s="80">
        <f t="shared" si="381"/>
        <v>278.92500000000001</v>
      </c>
      <c r="FQ287" s="80">
        <f>EU287*Prices!$B$16</f>
        <v>147</v>
      </c>
      <c r="FR287" s="80">
        <f t="shared" si="382"/>
        <v>320.92500000000001</v>
      </c>
      <c r="FS287" s="80">
        <f>EU287*Prices!$B$17</f>
        <v>0</v>
      </c>
      <c r="FT287" s="80"/>
      <c r="FU287" s="80"/>
      <c r="FV287" s="80"/>
      <c r="FW287" s="80"/>
      <c r="FX287" s="80"/>
      <c r="FY287" s="80"/>
      <c r="FZ287" s="80"/>
      <c r="GA287" s="80"/>
      <c r="GB287" s="80"/>
      <c r="GC287" s="80"/>
      <c r="GD287" s="80"/>
      <c r="GE287" s="80"/>
      <c r="GF287" s="80"/>
      <c r="GG287" s="80"/>
      <c r="GH287" s="80"/>
      <c r="GI287"/>
      <c r="GJ287"/>
      <c r="GK287"/>
      <c r="GL287"/>
      <c r="GM287"/>
      <c r="GN287"/>
      <c r="GO287"/>
      <c r="GP287" s="73"/>
      <c r="GQ287" s="128"/>
      <c r="GR287" s="143">
        <v>31.5</v>
      </c>
      <c r="GS287" s="73">
        <v>24</v>
      </c>
      <c r="GT287" s="73">
        <f t="shared" si="430"/>
        <v>2</v>
      </c>
      <c r="GU287" s="130">
        <f>GS287*36/144</f>
        <v>6</v>
      </c>
      <c r="GW287" s="75">
        <v>6</v>
      </c>
      <c r="GX287" s="91"/>
      <c r="GY287" s="75">
        <v>31.5</v>
      </c>
      <c r="GZ287" s="77">
        <f>(GY287*1.2)*(Prices!$B$5/32)</f>
        <v>47.25</v>
      </c>
      <c r="HA287" s="78">
        <f>(GY287*1.3)*(Prices!$C$4/32)</f>
        <v>81.900000000000006</v>
      </c>
      <c r="HB287" s="78">
        <f>(GV287*Prices!$B$2)+(GW287*Prices!$B$3)</f>
        <v>24.299999999999997</v>
      </c>
      <c r="HC287" s="77">
        <f>GU287*Prices!$B$9</f>
        <v>36</v>
      </c>
      <c r="HD287" s="80">
        <f t="shared" si="384"/>
        <v>189.45</v>
      </c>
      <c r="HE287" s="80">
        <f>GU287*Prices!$B$10</f>
        <v>54</v>
      </c>
      <c r="HF287" s="80">
        <f t="shared" si="385"/>
        <v>207.45</v>
      </c>
      <c r="HG287" s="80">
        <f>GU287*Prices!$B$11</f>
        <v>60</v>
      </c>
      <c r="HH287" s="80">
        <f t="shared" si="386"/>
        <v>213.45</v>
      </c>
      <c r="HI287" s="80">
        <f>GU287*Prices!$B$12</f>
        <v>72</v>
      </c>
      <c r="HJ287" s="80">
        <f t="shared" si="387"/>
        <v>225.45</v>
      </c>
      <c r="HK287" s="80">
        <f>GU287*Prices!$B$13</f>
        <v>78</v>
      </c>
      <c r="HL287" s="80">
        <f t="shared" si="388"/>
        <v>231.45</v>
      </c>
      <c r="HM287" s="80">
        <f>GU287*Prices!$B$14</f>
        <v>93</v>
      </c>
      <c r="HN287" s="80">
        <f t="shared" si="389"/>
        <v>246.45</v>
      </c>
      <c r="HO287" s="80">
        <f>GU287*Prices!$B$15</f>
        <v>105</v>
      </c>
      <c r="HP287" s="80">
        <f t="shared" si="390"/>
        <v>258.45000000000005</v>
      </c>
      <c r="HQ287" s="80">
        <f>GU287*Prices!$B$16</f>
        <v>147</v>
      </c>
      <c r="HR287" s="80">
        <f t="shared" si="391"/>
        <v>300.45000000000005</v>
      </c>
      <c r="HS287" s="80">
        <f>GU287*Prices!$B$17</f>
        <v>0</v>
      </c>
      <c r="HT287" s="80"/>
      <c r="HU287" s="80"/>
      <c r="HV287" s="80"/>
      <c r="HW287" s="80"/>
      <c r="HX287" s="80"/>
      <c r="HY287" s="80"/>
      <c r="HZ287" s="80"/>
      <c r="IA287" s="80"/>
      <c r="IB287" s="80"/>
      <c r="IC287" s="80"/>
      <c r="ID287" s="80"/>
      <c r="IE287" s="80"/>
      <c r="IF287" s="80"/>
      <c r="IG287" s="80"/>
      <c r="IH287" s="80"/>
      <c r="II287"/>
      <c r="IJ287"/>
      <c r="IK287"/>
      <c r="IL287"/>
      <c r="IM287"/>
      <c r="IN287"/>
      <c r="IO287"/>
      <c r="IP287"/>
      <c r="IQ287" s="73"/>
      <c r="IR287" s="128"/>
      <c r="IS287" s="143">
        <v>31.5</v>
      </c>
      <c r="IT287" s="73">
        <v>24</v>
      </c>
      <c r="IU287" s="73">
        <f t="shared" si="431"/>
        <v>2</v>
      </c>
      <c r="IV287" s="130">
        <f>IT287*36/144</f>
        <v>6</v>
      </c>
      <c r="IX287" s="75">
        <v>6</v>
      </c>
      <c r="IY287" s="91"/>
      <c r="IZ287" s="75">
        <v>31.5</v>
      </c>
      <c r="JA287" s="77">
        <f>(IZ287*1.2)*(Prices!$B$5/32)</f>
        <v>47.25</v>
      </c>
      <c r="JB287" s="78">
        <f>(IZ287*1.3)*(Prices!$B$4/32)</f>
        <v>102.375</v>
      </c>
      <c r="JC287" s="78">
        <f>(IW287*Prices!$B$2)+(IX287*Prices!$B$3)</f>
        <v>24.299999999999997</v>
      </c>
      <c r="JD287" s="77">
        <f>IV287*Prices!$B$9</f>
        <v>36</v>
      </c>
      <c r="JE287" s="80">
        <f t="shared" si="393"/>
        <v>209.92500000000001</v>
      </c>
      <c r="JF287" s="80">
        <f>IV287*Prices!$B$10</f>
        <v>54</v>
      </c>
      <c r="JG287" s="80">
        <f t="shared" si="394"/>
        <v>227.92500000000001</v>
      </c>
      <c r="JH287" s="80">
        <f>IV287*Prices!$B$11</f>
        <v>60</v>
      </c>
      <c r="JI287" s="80">
        <f t="shared" si="395"/>
        <v>233.92500000000001</v>
      </c>
      <c r="JJ287" s="80">
        <f>IV287*Prices!$B$12</f>
        <v>72</v>
      </c>
      <c r="JK287" s="80">
        <f t="shared" si="396"/>
        <v>245.92500000000001</v>
      </c>
      <c r="JL287" s="80">
        <f>IV287*Prices!$B$13</f>
        <v>78</v>
      </c>
      <c r="JM287" s="80">
        <f t="shared" si="397"/>
        <v>251.92500000000001</v>
      </c>
      <c r="JN287" s="80">
        <f>IV287*Prices!$B$14</f>
        <v>93</v>
      </c>
      <c r="JO287" s="80">
        <f t="shared" si="398"/>
        <v>266.92500000000001</v>
      </c>
      <c r="JP287" s="80">
        <f>IV287*Prices!$B$15</f>
        <v>105</v>
      </c>
      <c r="JQ287" s="80">
        <f t="shared" si="399"/>
        <v>278.92500000000001</v>
      </c>
      <c r="JR287" s="80">
        <f>IV287*Prices!$B$16</f>
        <v>147</v>
      </c>
      <c r="JS287" s="80">
        <f t="shared" si="400"/>
        <v>320.92500000000001</v>
      </c>
      <c r="JT287" s="80">
        <f>IV287*Prices!$B$17</f>
        <v>0</v>
      </c>
      <c r="JU287" s="80"/>
      <c r="JV287" s="80"/>
      <c r="JW287" s="80"/>
      <c r="JX287" s="80"/>
      <c r="JY287" s="80"/>
      <c r="JZ287" s="80"/>
      <c r="KA287" s="80"/>
      <c r="KB287" s="80"/>
      <c r="KC287" s="80"/>
      <c r="KD287" s="80"/>
      <c r="KE287" s="80"/>
      <c r="KF287" s="80"/>
      <c r="KG287" s="80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 s="197">
        <v>0</v>
      </c>
      <c r="LB287" s="200">
        <v>0</v>
      </c>
      <c r="LC287" s="82">
        <f>(44+(cabinets_db!IR287*2-2))*0.58</f>
        <v>24.36</v>
      </c>
      <c r="LD287" s="82">
        <f>(44+(cabinets_db!IR287*2-2))*0.77</f>
        <v>32.340000000000003</v>
      </c>
      <c r="LE287" s="82">
        <f>3*(cabinets_db!IR287*22/144)</f>
        <v>0</v>
      </c>
      <c r="LF287" s="82">
        <f t="shared" si="401"/>
        <v>24.36</v>
      </c>
      <c r="LG287" s="80">
        <f t="shared" si="402"/>
        <v>32.340000000000003</v>
      </c>
      <c r="LH287" s="234">
        <f t="shared" si="403"/>
        <v>0</v>
      </c>
      <c r="LI287" s="73"/>
      <c r="LJ287" s="128"/>
      <c r="LK287" s="219">
        <v>31.5</v>
      </c>
      <c r="LL287" s="73">
        <v>24</v>
      </c>
      <c r="LM287" s="73">
        <f t="shared" si="432"/>
        <v>2</v>
      </c>
      <c r="LN287" s="130">
        <f>LL287*36/144</f>
        <v>6</v>
      </c>
      <c r="LP287" s="75">
        <v>6</v>
      </c>
      <c r="LQ287" s="91"/>
      <c r="LR287" s="75">
        <v>31.5</v>
      </c>
      <c r="LS287" s="77">
        <f>(LR287*1.2)*(Prices!$B$5/32)</f>
        <v>47.25</v>
      </c>
      <c r="LT287" s="78">
        <f>(LR287*1.3)*(Prices!$C$4/32)</f>
        <v>81.900000000000006</v>
      </c>
      <c r="LU287" s="78">
        <f>(LO287*Prices!$B$2)+(LP287*Prices!$B$3)</f>
        <v>24.299999999999997</v>
      </c>
      <c r="LV287" s="77">
        <f>LN287*Prices!$B$9</f>
        <v>36</v>
      </c>
      <c r="LW287" s="80">
        <f t="shared" si="405"/>
        <v>189.45</v>
      </c>
      <c r="LX287" s="80">
        <f>LN287*Prices!$B$10</f>
        <v>54</v>
      </c>
      <c r="LY287" s="80">
        <f t="shared" si="406"/>
        <v>207.45</v>
      </c>
      <c r="LZ287" s="80">
        <f>LN287*Prices!$B$11</f>
        <v>60</v>
      </c>
      <c r="MA287" s="80">
        <f t="shared" si="407"/>
        <v>213.45</v>
      </c>
      <c r="MB287" s="80">
        <f>LN287*Prices!$B$12</f>
        <v>72</v>
      </c>
      <c r="MC287" s="80">
        <f t="shared" si="408"/>
        <v>225.45</v>
      </c>
      <c r="MD287" s="80">
        <f>LN287*Prices!$B$13</f>
        <v>78</v>
      </c>
      <c r="ME287" s="80">
        <f t="shared" si="409"/>
        <v>231.45</v>
      </c>
      <c r="MF287" s="80">
        <f>LN287*Prices!$B$14</f>
        <v>93</v>
      </c>
      <c r="MG287" s="80">
        <f t="shared" si="410"/>
        <v>246.45</v>
      </c>
      <c r="MH287" s="80">
        <f>LN287*Prices!$B$15</f>
        <v>105</v>
      </c>
      <c r="MI287" s="80">
        <f t="shared" si="411"/>
        <v>258.45000000000005</v>
      </c>
      <c r="MJ287" s="80">
        <f>LN287*Prices!$B$16</f>
        <v>147</v>
      </c>
      <c r="MK287" s="80">
        <f t="shared" si="412"/>
        <v>300.45000000000005</v>
      </c>
      <c r="ML287" s="80">
        <f>LN287*Prices!$B$17</f>
        <v>0</v>
      </c>
      <c r="MM287" s="80"/>
      <c r="MN287" s="80"/>
      <c r="MO287" s="80"/>
      <c r="MP287" s="80"/>
      <c r="MQ287" s="80"/>
      <c r="MR287" s="80"/>
      <c r="MS287" s="80"/>
      <c r="MT287" s="80"/>
      <c r="MU287" s="80"/>
      <c r="MV287" s="80"/>
      <c r="MW287" s="80"/>
      <c r="MX287" s="80"/>
      <c r="MY287" s="80"/>
      <c r="MZ287" s="80"/>
      <c r="NA287" s="80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</row>
    <row r="288" spans="1:449" ht="18" customHeight="1" thickBot="1" x14ac:dyDescent="0.3">
      <c r="A288" s="334"/>
      <c r="B288" s="335"/>
      <c r="C288" s="336"/>
      <c r="D288" s="296"/>
      <c r="E288" s="337"/>
      <c r="F288" s="338"/>
      <c r="G288" s="320"/>
      <c r="H288" s="136"/>
      <c r="I288" s="135"/>
      <c r="J288" s="136"/>
      <c r="K288" s="135"/>
      <c r="L288" s="136"/>
      <c r="M288" s="135"/>
      <c r="N288" s="136"/>
      <c r="O288" s="135"/>
      <c r="P288" s="136"/>
      <c r="Q288" s="135"/>
      <c r="R288" s="136"/>
      <c r="S288" s="135"/>
      <c r="T288" s="136"/>
      <c r="U288" s="135"/>
      <c r="V288" s="136"/>
      <c r="W288" s="137"/>
      <c r="X288" s="137"/>
      <c r="Y288" s="137"/>
      <c r="Z288" s="137"/>
      <c r="AA288" s="137"/>
      <c r="AB288" s="136"/>
      <c r="AC288" s="136"/>
      <c r="AD288" s="136"/>
      <c r="AE288" s="136"/>
      <c r="AF288" s="136"/>
      <c r="AG288" s="136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8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8"/>
      <c r="BM288" s="55"/>
      <c r="BN288" s="72"/>
      <c r="BO288" s="72"/>
      <c r="BP288" s="72"/>
      <c r="BQ288" s="72"/>
      <c r="BR288" s="72"/>
      <c r="BS288" s="72"/>
      <c r="BT288" s="55"/>
      <c r="BU288" s="135"/>
      <c r="BV288" s="136"/>
      <c r="BW288" s="135"/>
      <c r="BX288" s="136"/>
      <c r="BY288" s="135"/>
      <c r="BZ288" s="136"/>
      <c r="CA288" s="135"/>
      <c r="CB288" s="136"/>
      <c r="CC288" s="135"/>
      <c r="CD288" s="136"/>
      <c r="CE288" s="135"/>
      <c r="CF288" s="136"/>
      <c r="CG288" s="135"/>
      <c r="CH288" s="136"/>
      <c r="CI288" s="135"/>
      <c r="CJ288" s="136"/>
      <c r="CK288" s="137"/>
      <c r="CL288" s="137"/>
      <c r="CM288" s="137"/>
      <c r="CN288" s="137"/>
      <c r="CO288" s="137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8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6"/>
      <c r="DV288" s="136"/>
      <c r="DW288" s="136"/>
      <c r="DX288" s="136"/>
      <c r="DY288" s="136"/>
      <c r="DZ288" s="138"/>
      <c r="EA288" s="55"/>
      <c r="EB288" s="55"/>
      <c r="EC288" s="72"/>
      <c r="ED288" s="72"/>
      <c r="EE288" s="72"/>
      <c r="EF288" s="72"/>
      <c r="EG288" s="72"/>
      <c r="EH288" s="72"/>
      <c r="EI288" s="55"/>
      <c r="EJ288" s="55"/>
      <c r="EK288" s="55"/>
      <c r="EL288" s="55"/>
      <c r="EM288" s="55"/>
      <c r="EN288" s="55"/>
      <c r="EP288" s="73"/>
      <c r="EQ288" s="128"/>
      <c r="ER288" s="143"/>
      <c r="ES288" s="73"/>
      <c r="ET288" s="73"/>
      <c r="EU288" s="130"/>
      <c r="EV288" s="55"/>
      <c r="EX288" s="91"/>
      <c r="EZ288" s="77"/>
      <c r="FA288" s="78"/>
      <c r="FB288" s="78"/>
      <c r="FC288" s="77"/>
      <c r="FD288" s="80"/>
      <c r="FE288" s="80"/>
      <c r="FF288" s="80"/>
      <c r="FG288" s="80"/>
      <c r="FH288" s="80"/>
      <c r="FI288" s="80"/>
      <c r="FJ288" s="80"/>
      <c r="FK288" s="80"/>
      <c r="FL288" s="80"/>
      <c r="FM288" s="80"/>
      <c r="FN288" s="80"/>
      <c r="FO288" s="80"/>
      <c r="FP288" s="80"/>
      <c r="FQ288" s="80"/>
      <c r="FR288" s="80"/>
      <c r="FS288" s="80"/>
      <c r="FT288" s="80"/>
      <c r="FU288" s="80"/>
      <c r="FV288" s="80"/>
      <c r="FW288" s="80"/>
      <c r="FX288" s="80"/>
      <c r="FY288" s="80"/>
      <c r="FZ288" s="80"/>
      <c r="GA288" s="80"/>
      <c r="GB288" s="80"/>
      <c r="GC288" s="80"/>
      <c r="GD288" s="80"/>
      <c r="GE288" s="80"/>
      <c r="GF288" s="80"/>
      <c r="GG288" s="80"/>
      <c r="GH288" s="80"/>
      <c r="GI288"/>
      <c r="GJ288"/>
      <c r="GK288"/>
      <c r="GL288"/>
      <c r="GM288"/>
      <c r="GN288"/>
      <c r="GO288"/>
      <c r="GP288" s="73"/>
      <c r="GQ288" s="128"/>
      <c r="GR288" s="143"/>
      <c r="GS288" s="73"/>
      <c r="GT288" s="73"/>
      <c r="GU288" s="130"/>
      <c r="GW288" s="75"/>
      <c r="GX288" s="91"/>
      <c r="GZ288" s="77"/>
      <c r="HA288" s="78"/>
      <c r="HB288" s="78"/>
      <c r="HC288" s="77"/>
      <c r="HD288" s="80"/>
      <c r="HE288" s="80"/>
      <c r="HF288" s="80"/>
      <c r="HG288" s="80"/>
      <c r="HH288" s="80"/>
      <c r="HI288" s="80"/>
      <c r="HJ288" s="80"/>
      <c r="HK288" s="80"/>
      <c r="HL288" s="80"/>
      <c r="HM288" s="80"/>
      <c r="HN288" s="80"/>
      <c r="HO288" s="80"/>
      <c r="HP288" s="80"/>
      <c r="HQ288" s="80"/>
      <c r="HR288" s="80"/>
      <c r="HS288" s="80"/>
      <c r="HT288" s="80"/>
      <c r="HU288" s="80"/>
      <c r="HV288" s="80"/>
      <c r="HW288" s="80"/>
      <c r="HX288" s="80"/>
      <c r="HY288" s="80"/>
      <c r="HZ288" s="80"/>
      <c r="IA288" s="80"/>
      <c r="IB288" s="80"/>
      <c r="IC288" s="80"/>
      <c r="ID288" s="80"/>
      <c r="IE288" s="80"/>
      <c r="IF288" s="80"/>
      <c r="IG288" s="80"/>
      <c r="IH288" s="80"/>
      <c r="II288"/>
      <c r="IJ288"/>
      <c r="IK288"/>
      <c r="IL288"/>
      <c r="IM288"/>
      <c r="IN288"/>
      <c r="IO288"/>
      <c r="IP288"/>
      <c r="IQ288" s="73"/>
      <c r="IR288" s="128"/>
      <c r="IS288" s="143"/>
      <c r="IT288" s="73"/>
      <c r="IU288" s="73"/>
      <c r="IV288" s="130"/>
      <c r="IX288" s="75"/>
      <c r="IY288" s="91"/>
      <c r="IZ288" s="75"/>
      <c r="JA288" s="77"/>
      <c r="JB288" s="78"/>
      <c r="JC288" s="78"/>
      <c r="JD288" s="77"/>
      <c r="JE288" s="80"/>
      <c r="JF288" s="80"/>
      <c r="JG288" s="80"/>
      <c r="JH288" s="80"/>
      <c r="JI288" s="80"/>
      <c r="JJ288" s="80"/>
      <c r="JK288" s="80"/>
      <c r="JL288" s="80"/>
      <c r="JM288" s="80"/>
      <c r="JN288" s="80"/>
      <c r="JO288" s="80"/>
      <c r="JP288" s="80"/>
      <c r="JQ288" s="80"/>
      <c r="JR288" s="80"/>
      <c r="JS288" s="80"/>
      <c r="JT288" s="80"/>
      <c r="JU288" s="80"/>
      <c r="JV288" s="80"/>
      <c r="JW288" s="80"/>
      <c r="JX288" s="80"/>
      <c r="JY288" s="80"/>
      <c r="JZ288" s="80"/>
      <c r="KA288" s="80"/>
      <c r="KB288" s="80"/>
      <c r="KC288" s="80"/>
      <c r="KD288" s="80"/>
      <c r="KE288" s="80"/>
      <c r="KF288" s="80"/>
      <c r="KG288" s="80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F288" s="82"/>
      <c r="LG288" s="80"/>
      <c r="LH288" s="234"/>
      <c r="LI288" s="73"/>
      <c r="LJ288" s="128"/>
      <c r="LK288" s="219"/>
      <c r="LL288" s="73"/>
      <c r="LM288" s="73"/>
      <c r="LN288" s="130"/>
      <c r="LP288" s="75"/>
      <c r="LQ288" s="91"/>
      <c r="LR288" s="75"/>
      <c r="LS288" s="77"/>
      <c r="LT288" s="78"/>
      <c r="LU288" s="78"/>
      <c r="LV288" s="77"/>
      <c r="LW288" s="80"/>
      <c r="LX288" s="80"/>
      <c r="LY288" s="80"/>
      <c r="LZ288" s="80"/>
      <c r="MA288" s="80"/>
      <c r="MB288" s="80"/>
      <c r="MC288" s="80"/>
      <c r="MD288" s="80"/>
      <c r="ME288" s="80"/>
      <c r="MF288" s="80"/>
      <c r="MG288" s="80"/>
      <c r="MH288" s="80"/>
      <c r="MI288" s="80"/>
      <c r="MJ288" s="80"/>
      <c r="MK288" s="80"/>
      <c r="ML288" s="80"/>
      <c r="MM288" s="80"/>
      <c r="MN288" s="80"/>
      <c r="MO288" s="80"/>
      <c r="MP288" s="80"/>
      <c r="MQ288" s="80"/>
      <c r="MR288" s="80"/>
      <c r="MS288" s="80"/>
      <c r="MT288" s="80"/>
      <c r="MU288" s="80"/>
      <c r="MV288" s="80"/>
      <c r="MW288" s="80"/>
      <c r="MX288" s="80"/>
      <c r="MY288" s="80"/>
      <c r="MZ288" s="80"/>
      <c r="NA288" s="80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</row>
    <row r="289" spans="1:449" ht="18" customHeight="1" thickBot="1" x14ac:dyDescent="0.3">
      <c r="A289" s="334" t="s">
        <v>406</v>
      </c>
      <c r="B289" s="335" t="s">
        <v>268</v>
      </c>
      <c r="C289" s="336" t="str">
        <f t="shared" si="413"/>
        <v>Wall &amp; Tall Cab: Corner 41" Diagonal (25" x 25")</v>
      </c>
      <c r="D289" s="296" t="s">
        <v>407</v>
      </c>
      <c r="E289" s="337" t="s">
        <v>398</v>
      </c>
      <c r="F289" s="338" t="s">
        <v>406</v>
      </c>
      <c r="G289" s="320">
        <f>ROUND(cabinets_db!FD289/Prices!$B$27,0)</f>
        <v>546</v>
      </c>
      <c r="H289" s="136">
        <f t="shared" si="414"/>
        <v>546</v>
      </c>
      <c r="I289" s="135">
        <f>ROUND(cabinets_db!FF289/Prices!$B$27,0)</f>
        <v>579</v>
      </c>
      <c r="J289" s="136">
        <f t="shared" si="313"/>
        <v>579</v>
      </c>
      <c r="K289" s="135">
        <f>ROUND(cabinets_db!FH289/Prices!$B$27,0)</f>
        <v>590</v>
      </c>
      <c r="L289" s="136">
        <f t="shared" si="314"/>
        <v>590</v>
      </c>
      <c r="M289" s="135">
        <f>ROUND(cabinets_db!FJ289/Prices!$B$27,0)</f>
        <v>611</v>
      </c>
      <c r="N289" s="136">
        <f t="shared" si="315"/>
        <v>611</v>
      </c>
      <c r="O289" s="135">
        <f>ROUND(cabinets_db!FL289/Prices!$B$27,0)</f>
        <v>622</v>
      </c>
      <c r="P289" s="136">
        <f t="shared" si="316"/>
        <v>622</v>
      </c>
      <c r="Q289" s="135">
        <f>ROUND(cabinets_db!FN289/Prices!$B$27,0)</f>
        <v>649</v>
      </c>
      <c r="R289" s="136">
        <f t="shared" si="317"/>
        <v>649</v>
      </c>
      <c r="S289" s="135">
        <f>ROUND(cabinets_db!FP289/Prices!$B$27,0)</f>
        <v>671</v>
      </c>
      <c r="T289" s="136">
        <f t="shared" si="318"/>
        <v>671</v>
      </c>
      <c r="U289" s="135">
        <f>ROUND(cabinets_db!FR289/Prices!$B$27,0)</f>
        <v>747</v>
      </c>
      <c r="V289" s="136">
        <f t="shared" si="319"/>
        <v>747</v>
      </c>
      <c r="W289" s="137"/>
      <c r="X289" s="137"/>
      <c r="Y289" s="137"/>
      <c r="Z289" s="137"/>
      <c r="AA289" s="137"/>
      <c r="AB289" s="136">
        <f>ROUND(cabinets_db!HD289/Prices!$B$27,0)</f>
        <v>484</v>
      </c>
      <c r="AC289" s="136">
        <f t="shared" si="320"/>
        <v>484</v>
      </c>
      <c r="AD289" s="136">
        <f>ROUND(cabinets_db!HF289/Prices!$B$27,0)</f>
        <v>517</v>
      </c>
      <c r="AE289" s="136">
        <f t="shared" si="321"/>
        <v>517</v>
      </c>
      <c r="AF289" s="136">
        <f>ROUND(cabinets_db!HH289/Prices!$B$27,0)</f>
        <v>528</v>
      </c>
      <c r="AG289" s="136">
        <f t="shared" si="322"/>
        <v>528</v>
      </c>
      <c r="AH289" s="136">
        <f>ROUND(cabinets_db!HJ289/Prices!$B$27,0)</f>
        <v>550</v>
      </c>
      <c r="AI289" s="136">
        <f t="shared" si="323"/>
        <v>550</v>
      </c>
      <c r="AJ289" s="136">
        <f>ROUND(cabinets_db!HL289/Prices!$B$27,0)</f>
        <v>560</v>
      </c>
      <c r="AK289" s="136">
        <f t="shared" si="324"/>
        <v>560</v>
      </c>
      <c r="AL289" s="136">
        <f>ROUND(cabinets_db!HN289/Prices!$B$27,0)</f>
        <v>588</v>
      </c>
      <c r="AM289" s="136">
        <f t="shared" si="325"/>
        <v>588</v>
      </c>
      <c r="AN289" s="136">
        <f>ROUND(cabinets_db!HP289/Prices!$B$27,0)</f>
        <v>609</v>
      </c>
      <c r="AO289" s="136">
        <f t="shared" si="326"/>
        <v>609</v>
      </c>
      <c r="AP289" s="136">
        <f>ROUND(cabinets_db!HR289/Prices!$B$27,0)</f>
        <v>685</v>
      </c>
      <c r="AQ289" s="138">
        <f t="shared" si="327"/>
        <v>685</v>
      </c>
      <c r="AW289" s="136">
        <f t="shared" si="328"/>
        <v>484</v>
      </c>
      <c r="AX289" s="136">
        <f t="shared" si="329"/>
        <v>484</v>
      </c>
      <c r="AY289" s="136">
        <f t="shared" si="330"/>
        <v>517</v>
      </c>
      <c r="AZ289" s="136">
        <f t="shared" si="331"/>
        <v>517</v>
      </c>
      <c r="BA289" s="136">
        <f t="shared" si="332"/>
        <v>528</v>
      </c>
      <c r="BB289" s="136">
        <f t="shared" si="333"/>
        <v>528</v>
      </c>
      <c r="BC289" s="136">
        <f t="shared" si="334"/>
        <v>550</v>
      </c>
      <c r="BD289" s="136">
        <f t="shared" si="335"/>
        <v>550</v>
      </c>
      <c r="BE289" s="136">
        <f t="shared" si="336"/>
        <v>560</v>
      </c>
      <c r="BF289" s="136">
        <f t="shared" si="337"/>
        <v>560</v>
      </c>
      <c r="BG289" s="136">
        <f t="shared" si="338"/>
        <v>588</v>
      </c>
      <c r="BH289" s="136">
        <f t="shared" si="339"/>
        <v>588</v>
      </c>
      <c r="BI289" s="136">
        <f t="shared" si="340"/>
        <v>609</v>
      </c>
      <c r="BJ289" s="136">
        <f t="shared" si="341"/>
        <v>609</v>
      </c>
      <c r="BK289" s="136">
        <f t="shared" si="342"/>
        <v>685</v>
      </c>
      <c r="BL289" s="138">
        <f t="shared" si="343"/>
        <v>685</v>
      </c>
      <c r="BU289" s="135">
        <f>ROUND(cabinets_db!JE289/Prices!$B$27,0)</f>
        <v>546</v>
      </c>
      <c r="BV289" s="136">
        <f t="shared" si="415"/>
        <v>546</v>
      </c>
      <c r="BW289" s="135">
        <f>ROUND(cabinets_db!JG289/Prices!$B$27,0)</f>
        <v>579</v>
      </c>
      <c r="BX289" s="136">
        <f t="shared" si="344"/>
        <v>579</v>
      </c>
      <c r="BY289" s="135">
        <f>ROUND(cabinets_db!JI289/Prices!$B$27,0)</f>
        <v>590</v>
      </c>
      <c r="BZ289" s="136">
        <f t="shared" si="345"/>
        <v>590</v>
      </c>
      <c r="CA289" s="135">
        <f>ROUND(cabinets_db!JK289/Prices!$B$27,0)</f>
        <v>611</v>
      </c>
      <c r="CB289" s="136">
        <f t="shared" si="346"/>
        <v>611</v>
      </c>
      <c r="CC289" s="135">
        <f>ROUND(cabinets_db!JM289/Prices!$B$27,0)</f>
        <v>622</v>
      </c>
      <c r="CD289" s="136">
        <f t="shared" si="347"/>
        <v>622</v>
      </c>
      <c r="CE289" s="135">
        <f>ROUND(cabinets_db!JO289/Prices!$B$27,0)</f>
        <v>649</v>
      </c>
      <c r="CF289" s="136">
        <f t="shared" si="348"/>
        <v>649</v>
      </c>
      <c r="CG289" s="135">
        <f>ROUND(cabinets_db!JQ289/Prices!$B$27,0)</f>
        <v>671</v>
      </c>
      <c r="CH289" s="136">
        <f t="shared" si="349"/>
        <v>671</v>
      </c>
      <c r="CI289" s="135">
        <f>ROUND(cabinets_db!JS289/Prices!$B$27,0)</f>
        <v>747</v>
      </c>
      <c r="CJ289" s="136">
        <f t="shared" si="350"/>
        <v>747</v>
      </c>
      <c r="CK289" s="137"/>
      <c r="CL289" s="137"/>
      <c r="CM289" s="137"/>
      <c r="CN289" s="137"/>
      <c r="CO289" s="137"/>
      <c r="CP289" s="136">
        <f>ROUND(cabinets_db!LW289/Prices!$B$27,0)</f>
        <v>484</v>
      </c>
      <c r="CQ289" s="136">
        <f t="shared" si="416"/>
        <v>484</v>
      </c>
      <c r="CR289" s="136">
        <f>ROUND(cabinets_db!LY289/Prices!$B$27,0)</f>
        <v>517</v>
      </c>
      <c r="CS289" s="136">
        <f t="shared" si="351"/>
        <v>517</v>
      </c>
      <c r="CT289" s="136">
        <f>ROUND(cabinets_db!MA289/Prices!$B$27,0)</f>
        <v>528</v>
      </c>
      <c r="CU289" s="136">
        <f t="shared" si="352"/>
        <v>528</v>
      </c>
      <c r="CV289" s="136">
        <f>ROUND(cabinets_db!MC289/Prices!$B$27,0)</f>
        <v>550</v>
      </c>
      <c r="CW289" s="136">
        <f t="shared" si="353"/>
        <v>550</v>
      </c>
      <c r="CX289" s="136">
        <f>ROUND(cabinets_db!ME289/Prices!$B$27,0)</f>
        <v>560</v>
      </c>
      <c r="CY289" s="136">
        <f t="shared" si="354"/>
        <v>560</v>
      </c>
      <c r="CZ289" s="136">
        <f>ROUND(cabinets_db!MG289/Prices!$B$27,0)</f>
        <v>588</v>
      </c>
      <c r="DA289" s="136">
        <f t="shared" si="355"/>
        <v>588</v>
      </c>
      <c r="DB289" s="136">
        <f>ROUND(cabinets_db!MI289/Prices!$B$27,0)</f>
        <v>609</v>
      </c>
      <c r="DC289" s="136">
        <f t="shared" si="356"/>
        <v>609</v>
      </c>
      <c r="DD289" s="136">
        <f>ROUND(cabinets_db!MK289/Prices!$B$27,0)</f>
        <v>685</v>
      </c>
      <c r="DE289" s="138">
        <f t="shared" si="357"/>
        <v>685</v>
      </c>
      <c r="DK289" s="136">
        <f t="shared" si="358"/>
        <v>484</v>
      </c>
      <c r="DL289" s="136">
        <f t="shared" si="359"/>
        <v>484</v>
      </c>
      <c r="DM289" s="136">
        <f t="shared" si="360"/>
        <v>517</v>
      </c>
      <c r="DN289" s="136">
        <f t="shared" si="361"/>
        <v>517</v>
      </c>
      <c r="DO289" s="136">
        <f t="shared" si="362"/>
        <v>528</v>
      </c>
      <c r="DP289" s="136">
        <f t="shared" si="363"/>
        <v>528</v>
      </c>
      <c r="DQ289" s="136">
        <f t="shared" si="364"/>
        <v>550</v>
      </c>
      <c r="DR289" s="136">
        <f t="shared" si="365"/>
        <v>550</v>
      </c>
      <c r="DS289" s="136">
        <f t="shared" si="366"/>
        <v>560</v>
      </c>
      <c r="DT289" s="136">
        <f t="shared" si="367"/>
        <v>560</v>
      </c>
      <c r="DU289" s="136">
        <f t="shared" si="368"/>
        <v>588</v>
      </c>
      <c r="DV289" s="136">
        <f t="shared" si="369"/>
        <v>588</v>
      </c>
      <c r="DW289" s="136">
        <f t="shared" si="370"/>
        <v>609</v>
      </c>
      <c r="DX289" s="136">
        <f t="shared" si="371"/>
        <v>609</v>
      </c>
      <c r="DY289" s="136">
        <f t="shared" si="372"/>
        <v>685</v>
      </c>
      <c r="DZ289" s="138">
        <f t="shared" si="373"/>
        <v>685</v>
      </c>
      <c r="EP289" s="73"/>
      <c r="EQ289" s="128"/>
      <c r="ER289" s="129">
        <v>40</v>
      </c>
      <c r="ES289" s="73">
        <v>16</v>
      </c>
      <c r="ET289" s="73">
        <f t="shared" si="429"/>
        <v>1.3333333333333333</v>
      </c>
      <c r="EU289" s="130">
        <f>ES289*41/144</f>
        <v>4.5555555555555554</v>
      </c>
      <c r="EV289" s="55"/>
      <c r="EW289" s="75">
        <v>3</v>
      </c>
      <c r="EY289" s="75">
        <v>40</v>
      </c>
      <c r="EZ289" s="77">
        <f>(EY289*1.2)*(Prices!$B$5/32)</f>
        <v>60</v>
      </c>
      <c r="FA289" s="82">
        <f>(EY289*1.3)*(Prices!$B$4/32)</f>
        <v>130</v>
      </c>
      <c r="FB289" s="82">
        <f>(EV289*Prices!$B$2)+(EW289*Prices!$B$3)</f>
        <v>12.149999999999999</v>
      </c>
      <c r="FC289" s="77">
        <f>EU289*Prices!$B$9</f>
        <v>27.333333333333332</v>
      </c>
      <c r="FD289" s="80">
        <f t="shared" si="375"/>
        <v>229.48333333333335</v>
      </c>
      <c r="FE289" s="80">
        <f>EU289*Prices!$B$10</f>
        <v>41</v>
      </c>
      <c r="FF289" s="80">
        <f t="shared" si="376"/>
        <v>243.15</v>
      </c>
      <c r="FG289" s="80">
        <f>EU289*Prices!$B$11</f>
        <v>45.555555555555557</v>
      </c>
      <c r="FH289" s="80">
        <f t="shared" si="377"/>
        <v>247.70555555555555</v>
      </c>
      <c r="FI289" s="80">
        <f>EU289*Prices!$B$12</f>
        <v>54.666666666666664</v>
      </c>
      <c r="FJ289" s="80">
        <f t="shared" si="378"/>
        <v>256.81666666666666</v>
      </c>
      <c r="FK289" s="80">
        <f>EU289*Prices!$B$13</f>
        <v>59.222222222222221</v>
      </c>
      <c r="FL289" s="80">
        <f t="shared" si="379"/>
        <v>261.37222222222221</v>
      </c>
      <c r="FM289" s="80">
        <f>EU289*Prices!$B$14</f>
        <v>70.611111111111114</v>
      </c>
      <c r="FN289" s="80">
        <f t="shared" si="380"/>
        <v>272.76111111111112</v>
      </c>
      <c r="FO289" s="80">
        <f>EU289*Prices!$B$15</f>
        <v>79.722222222222214</v>
      </c>
      <c r="FP289" s="80">
        <f t="shared" si="381"/>
        <v>281.87222222222221</v>
      </c>
      <c r="FQ289" s="80">
        <f>EU289*Prices!$B$16</f>
        <v>111.6111111111111</v>
      </c>
      <c r="FR289" s="80">
        <f t="shared" si="382"/>
        <v>313.76111111111106</v>
      </c>
      <c r="FS289" s="80">
        <f>EU289*Prices!$B$17</f>
        <v>0</v>
      </c>
      <c r="FT289" s="80"/>
      <c r="FU289" s="80"/>
      <c r="FV289" s="80"/>
      <c r="FW289" s="80"/>
      <c r="FX289" s="80"/>
      <c r="FY289" s="80"/>
      <c r="FZ289" s="80"/>
      <c r="GA289" s="80"/>
      <c r="GB289" s="80"/>
      <c r="GC289" s="80"/>
      <c r="GD289" s="80"/>
      <c r="GE289" s="80"/>
      <c r="GF289" s="80"/>
      <c r="GG289" s="80"/>
      <c r="GH289" s="80"/>
      <c r="GI289"/>
      <c r="GJ289"/>
      <c r="GK289"/>
      <c r="GL289"/>
      <c r="GM289"/>
      <c r="GN289"/>
      <c r="GO289"/>
      <c r="GP289" s="73"/>
      <c r="GQ289" s="128"/>
      <c r="GR289" s="129">
        <v>40</v>
      </c>
      <c r="GS289" s="73">
        <v>16</v>
      </c>
      <c r="GT289" s="73">
        <f t="shared" si="430"/>
        <v>1.3333333333333333</v>
      </c>
      <c r="GU289" s="130">
        <f>GS289*41/144</f>
        <v>4.5555555555555554</v>
      </c>
      <c r="GW289" s="75">
        <v>3</v>
      </c>
      <c r="GX289" s="76"/>
      <c r="GY289" s="75">
        <v>40</v>
      </c>
      <c r="GZ289" s="77">
        <f>(GY289*1.2)*(Prices!$B$5/32)</f>
        <v>60</v>
      </c>
      <c r="HA289" s="82">
        <f>(GY289*1.3)*(Prices!$C$4/32)</f>
        <v>104</v>
      </c>
      <c r="HB289" s="82">
        <f>(GV289*Prices!$B$2)+(GW289*Prices!$B$3)</f>
        <v>12.149999999999999</v>
      </c>
      <c r="HC289" s="77">
        <f>GU289*Prices!$B$9</f>
        <v>27.333333333333332</v>
      </c>
      <c r="HD289" s="80">
        <f t="shared" si="384"/>
        <v>203.48333333333335</v>
      </c>
      <c r="HE289" s="80">
        <f>GU289*Prices!$B$10</f>
        <v>41</v>
      </c>
      <c r="HF289" s="80">
        <f t="shared" si="385"/>
        <v>217.15</v>
      </c>
      <c r="HG289" s="80">
        <f>GU289*Prices!$B$11</f>
        <v>45.555555555555557</v>
      </c>
      <c r="HH289" s="80">
        <f t="shared" si="386"/>
        <v>221.70555555555555</v>
      </c>
      <c r="HI289" s="80">
        <f>GU289*Prices!$B$12</f>
        <v>54.666666666666664</v>
      </c>
      <c r="HJ289" s="80">
        <f t="shared" si="387"/>
        <v>230.81666666666666</v>
      </c>
      <c r="HK289" s="80">
        <f>GU289*Prices!$B$13</f>
        <v>59.222222222222221</v>
      </c>
      <c r="HL289" s="80">
        <f t="shared" si="388"/>
        <v>235.37222222222221</v>
      </c>
      <c r="HM289" s="80">
        <f>GU289*Prices!$B$14</f>
        <v>70.611111111111114</v>
      </c>
      <c r="HN289" s="80">
        <f t="shared" si="389"/>
        <v>246.76111111111112</v>
      </c>
      <c r="HO289" s="80">
        <f>GU289*Prices!$B$15</f>
        <v>79.722222222222214</v>
      </c>
      <c r="HP289" s="80">
        <f t="shared" si="390"/>
        <v>255.87222222222221</v>
      </c>
      <c r="HQ289" s="80">
        <f>GU289*Prices!$B$16</f>
        <v>111.6111111111111</v>
      </c>
      <c r="HR289" s="80">
        <f t="shared" si="391"/>
        <v>287.76111111111106</v>
      </c>
      <c r="HS289" s="80">
        <f>GU289*Prices!$B$17</f>
        <v>0</v>
      </c>
      <c r="HT289" s="80"/>
      <c r="HU289" s="80"/>
      <c r="HV289" s="80"/>
      <c r="HW289" s="80"/>
      <c r="HX289" s="80"/>
      <c r="HY289" s="80"/>
      <c r="HZ289" s="80"/>
      <c r="IA289" s="80"/>
      <c r="IB289" s="80"/>
      <c r="IC289" s="80"/>
      <c r="ID289" s="80"/>
      <c r="IE289" s="80"/>
      <c r="IF289" s="80"/>
      <c r="IG289" s="80"/>
      <c r="IH289" s="80"/>
      <c r="II289"/>
      <c r="IJ289"/>
      <c r="IK289"/>
      <c r="IL289"/>
      <c r="IM289"/>
      <c r="IN289"/>
      <c r="IO289"/>
      <c r="IP289"/>
      <c r="IQ289" s="73"/>
      <c r="IR289" s="128"/>
      <c r="IS289" s="129">
        <v>40</v>
      </c>
      <c r="IT289" s="73">
        <v>16</v>
      </c>
      <c r="IU289" s="73">
        <f t="shared" si="431"/>
        <v>1.3333333333333333</v>
      </c>
      <c r="IV289" s="130">
        <f>IT289*41/144</f>
        <v>4.5555555555555554</v>
      </c>
      <c r="IX289" s="75">
        <v>3</v>
      </c>
      <c r="IY289" s="76"/>
      <c r="IZ289" s="75">
        <v>40</v>
      </c>
      <c r="JA289" s="77">
        <f>(IZ289*1.2)*(Prices!$B$5/32)</f>
        <v>60</v>
      </c>
      <c r="JB289" s="82">
        <f>(IZ289*1.3)*(Prices!$B$4/32)</f>
        <v>130</v>
      </c>
      <c r="JC289" s="82">
        <f>(IW289*Prices!$B$2)+(IX289*Prices!$B$3)</f>
        <v>12.149999999999999</v>
      </c>
      <c r="JD289" s="77">
        <f>IV289*Prices!$B$9</f>
        <v>27.333333333333332</v>
      </c>
      <c r="JE289" s="80">
        <f t="shared" si="393"/>
        <v>229.48333333333335</v>
      </c>
      <c r="JF289" s="80">
        <f>IV289*Prices!$B$10</f>
        <v>41</v>
      </c>
      <c r="JG289" s="80">
        <f t="shared" si="394"/>
        <v>243.15</v>
      </c>
      <c r="JH289" s="80">
        <f>IV289*Prices!$B$11</f>
        <v>45.555555555555557</v>
      </c>
      <c r="JI289" s="80">
        <f t="shared" si="395"/>
        <v>247.70555555555555</v>
      </c>
      <c r="JJ289" s="80">
        <f>IV289*Prices!$B$12</f>
        <v>54.666666666666664</v>
      </c>
      <c r="JK289" s="80">
        <f t="shared" si="396"/>
        <v>256.81666666666666</v>
      </c>
      <c r="JL289" s="80">
        <f>IV289*Prices!$B$13</f>
        <v>59.222222222222221</v>
      </c>
      <c r="JM289" s="80">
        <f t="shared" si="397"/>
        <v>261.37222222222221</v>
      </c>
      <c r="JN289" s="80">
        <f>IV289*Prices!$B$14</f>
        <v>70.611111111111114</v>
      </c>
      <c r="JO289" s="80">
        <f t="shared" si="398"/>
        <v>272.76111111111112</v>
      </c>
      <c r="JP289" s="80">
        <f>IV289*Prices!$B$15</f>
        <v>79.722222222222214</v>
      </c>
      <c r="JQ289" s="80">
        <f t="shared" si="399"/>
        <v>281.87222222222221</v>
      </c>
      <c r="JR289" s="80">
        <f>IV289*Prices!$B$16</f>
        <v>111.6111111111111</v>
      </c>
      <c r="JS289" s="80">
        <f t="shared" si="400"/>
        <v>313.76111111111106</v>
      </c>
      <c r="JT289" s="80">
        <f>IV289*Prices!$B$17</f>
        <v>0</v>
      </c>
      <c r="JU289" s="80"/>
      <c r="JV289" s="80"/>
      <c r="JW289" s="80"/>
      <c r="JX289" s="80"/>
      <c r="JY289" s="80"/>
      <c r="JZ289" s="80"/>
      <c r="KA289" s="80"/>
      <c r="KB289" s="80"/>
      <c r="KC289" s="80"/>
      <c r="KD289" s="80"/>
      <c r="KE289" s="80"/>
      <c r="KF289" s="80"/>
      <c r="KG289" s="80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 s="197">
        <v>0</v>
      </c>
      <c r="LB289" s="200">
        <v>0</v>
      </c>
      <c r="LC289" s="82">
        <f>(44+(cabinets_db!IR289*2-2))*0.58</f>
        <v>24.36</v>
      </c>
      <c r="LD289" s="82">
        <f>(44+(cabinets_db!IR289*2-2))*0.77</f>
        <v>32.340000000000003</v>
      </c>
      <c r="LE289" s="82">
        <f>3*(cabinets_db!IR289*22/144)</f>
        <v>0</v>
      </c>
      <c r="LF289" s="82">
        <f t="shared" si="401"/>
        <v>24.36</v>
      </c>
      <c r="LG289" s="80">
        <f t="shared" si="402"/>
        <v>32.340000000000003</v>
      </c>
      <c r="LH289" s="234">
        <f t="shared" si="403"/>
        <v>0</v>
      </c>
      <c r="LI289" s="73"/>
      <c r="LJ289" s="128"/>
      <c r="LK289" s="129">
        <v>40</v>
      </c>
      <c r="LL289" s="73">
        <v>16</v>
      </c>
      <c r="LM289" s="73">
        <f t="shared" si="432"/>
        <v>1.3333333333333333</v>
      </c>
      <c r="LN289" s="130">
        <f>LL289*41/144</f>
        <v>4.5555555555555554</v>
      </c>
      <c r="LP289" s="75">
        <v>3</v>
      </c>
      <c r="LQ289" s="76"/>
      <c r="LR289" s="75">
        <v>40</v>
      </c>
      <c r="LS289" s="77">
        <f>(LR289*1.2)*(Prices!$B$5/32)</f>
        <v>60</v>
      </c>
      <c r="LT289" s="82">
        <f>(LR289*1.3)*(Prices!$C$4/32)</f>
        <v>104</v>
      </c>
      <c r="LU289" s="82">
        <f>(LO289*Prices!$B$2)+(LP289*Prices!$B$3)</f>
        <v>12.149999999999999</v>
      </c>
      <c r="LV289" s="77">
        <f>LN289*Prices!$B$9</f>
        <v>27.333333333333332</v>
      </c>
      <c r="LW289" s="80">
        <f t="shared" si="405"/>
        <v>203.48333333333335</v>
      </c>
      <c r="LX289" s="80">
        <f>LN289*Prices!$B$10</f>
        <v>41</v>
      </c>
      <c r="LY289" s="80">
        <f t="shared" si="406"/>
        <v>217.15</v>
      </c>
      <c r="LZ289" s="80">
        <f>LN289*Prices!$B$11</f>
        <v>45.555555555555557</v>
      </c>
      <c r="MA289" s="80">
        <f t="shared" si="407"/>
        <v>221.70555555555555</v>
      </c>
      <c r="MB289" s="80">
        <f>LN289*Prices!$B$12</f>
        <v>54.666666666666664</v>
      </c>
      <c r="MC289" s="80">
        <f t="shared" si="408"/>
        <v>230.81666666666666</v>
      </c>
      <c r="MD289" s="80">
        <f>LN289*Prices!$B$13</f>
        <v>59.222222222222221</v>
      </c>
      <c r="ME289" s="80">
        <f t="shared" si="409"/>
        <v>235.37222222222221</v>
      </c>
      <c r="MF289" s="80">
        <f>LN289*Prices!$B$14</f>
        <v>70.611111111111114</v>
      </c>
      <c r="MG289" s="80">
        <f t="shared" si="410"/>
        <v>246.76111111111112</v>
      </c>
      <c r="MH289" s="80">
        <f>LN289*Prices!$B$15</f>
        <v>79.722222222222214</v>
      </c>
      <c r="MI289" s="80">
        <f t="shared" si="411"/>
        <v>255.87222222222221</v>
      </c>
      <c r="MJ289" s="80">
        <f>LN289*Prices!$B$16</f>
        <v>111.6111111111111</v>
      </c>
      <c r="MK289" s="80">
        <f t="shared" si="412"/>
        <v>287.76111111111106</v>
      </c>
      <c r="ML289" s="80">
        <f>LN289*Prices!$B$17</f>
        <v>0</v>
      </c>
      <c r="MM289" s="80"/>
      <c r="MN289" s="80"/>
      <c r="MO289" s="80"/>
      <c r="MP289" s="80"/>
      <c r="MQ289" s="80"/>
      <c r="MR289" s="80"/>
      <c r="MS289" s="80"/>
      <c r="MT289" s="80"/>
      <c r="MU289" s="80"/>
      <c r="MV289" s="80"/>
      <c r="MW289" s="80"/>
      <c r="MX289" s="80"/>
      <c r="MY289" s="80"/>
      <c r="MZ289" s="80"/>
      <c r="NA289" s="80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</row>
    <row r="290" spans="1:449" ht="18" customHeight="1" thickBot="1" x14ac:dyDescent="0.3">
      <c r="A290" s="334"/>
      <c r="B290" s="335"/>
      <c r="C290" s="336"/>
      <c r="D290" s="296"/>
      <c r="E290" s="337"/>
      <c r="F290" s="338"/>
      <c r="G290" s="320"/>
      <c r="H290" s="136"/>
      <c r="I290" s="135"/>
      <c r="J290" s="136"/>
      <c r="K290" s="135"/>
      <c r="L290" s="136"/>
      <c r="M290" s="135"/>
      <c r="N290" s="136"/>
      <c r="O290" s="135"/>
      <c r="P290" s="136"/>
      <c r="Q290" s="135"/>
      <c r="R290" s="136"/>
      <c r="S290" s="135"/>
      <c r="T290" s="136"/>
      <c r="U290" s="135"/>
      <c r="V290" s="136"/>
      <c r="W290" s="137"/>
      <c r="X290" s="137"/>
      <c r="Y290" s="137"/>
      <c r="Z290" s="137"/>
      <c r="AA290" s="137"/>
      <c r="AB290" s="136"/>
      <c r="AC290" s="136"/>
      <c r="AD290" s="136"/>
      <c r="AE290" s="136"/>
      <c r="AF290" s="136"/>
      <c r="AG290" s="136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8"/>
      <c r="AW290" s="136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8"/>
      <c r="BU290" s="135"/>
      <c r="BV290" s="136"/>
      <c r="BW290" s="135"/>
      <c r="BX290" s="136"/>
      <c r="BY290" s="135"/>
      <c r="BZ290" s="136"/>
      <c r="CA290" s="135"/>
      <c r="CB290" s="136"/>
      <c r="CC290" s="135"/>
      <c r="CD290" s="136"/>
      <c r="CE290" s="135"/>
      <c r="CF290" s="136"/>
      <c r="CG290" s="135"/>
      <c r="CH290" s="136"/>
      <c r="CI290" s="135"/>
      <c r="CJ290" s="136"/>
      <c r="CK290" s="137"/>
      <c r="CL290" s="137"/>
      <c r="CM290" s="137"/>
      <c r="CN290" s="137"/>
      <c r="CO290" s="137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CZ290" s="136"/>
      <c r="DA290" s="136"/>
      <c r="DB290" s="136"/>
      <c r="DC290" s="136"/>
      <c r="DD290" s="136"/>
      <c r="DE290" s="138"/>
      <c r="DK290" s="136"/>
      <c r="DL290" s="136"/>
      <c r="DM290" s="136"/>
      <c r="DN290" s="136"/>
      <c r="DO290" s="136"/>
      <c r="DP290" s="136"/>
      <c r="DQ290" s="136"/>
      <c r="DR290" s="136"/>
      <c r="DS290" s="136"/>
      <c r="DT290" s="136"/>
      <c r="DU290" s="136"/>
      <c r="DV290" s="136"/>
      <c r="DW290" s="136"/>
      <c r="DX290" s="136"/>
      <c r="DY290" s="136"/>
      <c r="DZ290" s="138"/>
      <c r="EP290" s="73"/>
      <c r="EQ290" s="128"/>
      <c r="ER290" s="129"/>
      <c r="ES290" s="73"/>
      <c r="ET290" s="73"/>
      <c r="EU290" s="130"/>
      <c r="EV290" s="55"/>
      <c r="EZ290" s="77"/>
      <c r="FC290" s="77"/>
      <c r="FD290" s="80"/>
      <c r="FE290" s="80"/>
      <c r="FF290" s="80"/>
      <c r="FG290" s="80"/>
      <c r="FH290" s="80"/>
      <c r="FI290" s="80"/>
      <c r="FJ290" s="80"/>
      <c r="FK290" s="80"/>
      <c r="FL290" s="80"/>
      <c r="FM290" s="80"/>
      <c r="FN290" s="80"/>
      <c r="FO290" s="80"/>
      <c r="FP290" s="80"/>
      <c r="FQ290" s="80"/>
      <c r="FR290" s="80"/>
      <c r="FS290" s="80"/>
      <c r="FT290" s="80"/>
      <c r="FU290" s="80"/>
      <c r="FV290" s="80"/>
      <c r="FW290" s="80"/>
      <c r="FX290" s="80"/>
      <c r="FY290" s="80"/>
      <c r="FZ290" s="80"/>
      <c r="GA290" s="80"/>
      <c r="GB290" s="80"/>
      <c r="GC290" s="80"/>
      <c r="GD290" s="80"/>
      <c r="GE290" s="80"/>
      <c r="GF290" s="80"/>
      <c r="GG290" s="80"/>
      <c r="GH290" s="80"/>
      <c r="GI290"/>
      <c r="GJ290"/>
      <c r="GK290"/>
      <c r="GL290"/>
      <c r="GM290"/>
      <c r="GN290"/>
      <c r="GO290"/>
      <c r="GP290" s="73"/>
      <c r="GQ290" s="128"/>
      <c r="GR290" s="129"/>
      <c r="GS290" s="73"/>
      <c r="GT290" s="73"/>
      <c r="GU290" s="130"/>
      <c r="GW290" s="75"/>
      <c r="GX290" s="76"/>
      <c r="GZ290" s="77"/>
      <c r="HA290" s="82"/>
      <c r="HB290" s="82"/>
      <c r="HC290" s="77"/>
      <c r="HD290" s="80"/>
      <c r="HE290" s="80"/>
      <c r="HF290" s="80"/>
      <c r="HG290" s="80"/>
      <c r="HH290" s="80"/>
      <c r="HI290" s="80"/>
      <c r="HJ290" s="80"/>
      <c r="HK290" s="80"/>
      <c r="HL290" s="80"/>
      <c r="HM290" s="80"/>
      <c r="HN290" s="80"/>
      <c r="HO290" s="80"/>
      <c r="HP290" s="80"/>
      <c r="HQ290" s="80"/>
      <c r="HR290" s="80"/>
      <c r="HS290" s="80"/>
      <c r="HT290" s="80"/>
      <c r="HU290" s="80"/>
      <c r="HV290" s="80"/>
      <c r="HW290" s="80"/>
      <c r="HX290" s="80"/>
      <c r="HY290" s="80"/>
      <c r="HZ290" s="80"/>
      <c r="IA290" s="80"/>
      <c r="IB290" s="80"/>
      <c r="IC290" s="80"/>
      <c r="ID290" s="80"/>
      <c r="IE290" s="80"/>
      <c r="IF290" s="80"/>
      <c r="IG290" s="80"/>
      <c r="IH290" s="80"/>
      <c r="II290"/>
      <c r="IJ290"/>
      <c r="IK290"/>
      <c r="IL290"/>
      <c r="IM290"/>
      <c r="IN290"/>
      <c r="IO290"/>
      <c r="IP290"/>
      <c r="IQ290" s="73"/>
      <c r="IR290" s="128"/>
      <c r="IS290" s="129"/>
      <c r="IT290" s="73"/>
      <c r="IU290" s="73"/>
      <c r="IV290" s="130"/>
      <c r="IX290" s="75"/>
      <c r="IY290" s="76"/>
      <c r="IZ290" s="75"/>
      <c r="JA290" s="77"/>
      <c r="JB290" s="82"/>
      <c r="JC290" s="82"/>
      <c r="JD290" s="77"/>
      <c r="JE290" s="80"/>
      <c r="JF290" s="80"/>
      <c r="JG290" s="80"/>
      <c r="JH290" s="80"/>
      <c r="JI290" s="80"/>
      <c r="JJ290" s="80"/>
      <c r="JK290" s="80"/>
      <c r="JL290" s="80"/>
      <c r="JM290" s="80"/>
      <c r="JN290" s="80"/>
      <c r="JO290" s="80"/>
      <c r="JP290" s="80"/>
      <c r="JQ290" s="80"/>
      <c r="JR290" s="80"/>
      <c r="JS290" s="80"/>
      <c r="JT290" s="80"/>
      <c r="JU290" s="80"/>
      <c r="JV290" s="80"/>
      <c r="JW290" s="80"/>
      <c r="JX290" s="80"/>
      <c r="JY290" s="80"/>
      <c r="JZ290" s="80"/>
      <c r="KA290" s="80"/>
      <c r="KB290" s="80"/>
      <c r="KC290" s="80"/>
      <c r="KD290" s="80"/>
      <c r="KE290" s="80"/>
      <c r="KF290" s="80"/>
      <c r="KG290" s="8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F290" s="82"/>
      <c r="LG290" s="80"/>
      <c r="LH290" s="234"/>
      <c r="LI290" s="73"/>
      <c r="LJ290" s="128"/>
      <c r="LK290" s="129"/>
      <c r="LL290" s="73"/>
      <c r="LM290" s="73"/>
      <c r="LN290" s="130"/>
      <c r="LP290" s="75"/>
      <c r="LQ290" s="76"/>
      <c r="LR290" s="75"/>
      <c r="LS290" s="77"/>
      <c r="LT290" s="82"/>
      <c r="LU290" s="82"/>
      <c r="LV290" s="77"/>
      <c r="LW290" s="80"/>
      <c r="LX290" s="80"/>
      <c r="LY290" s="80"/>
      <c r="LZ290" s="80"/>
      <c r="MA290" s="80"/>
      <c r="MB290" s="80"/>
      <c r="MC290" s="80"/>
      <c r="MD290" s="80"/>
      <c r="ME290" s="80"/>
      <c r="MF290" s="80"/>
      <c r="MG290" s="80"/>
      <c r="MH290" s="80"/>
      <c r="MI290" s="80"/>
      <c r="MJ290" s="80"/>
      <c r="MK290" s="80"/>
      <c r="ML290" s="80"/>
      <c r="MM290" s="80"/>
      <c r="MN290" s="80"/>
      <c r="MO290" s="80"/>
      <c r="MP290" s="80"/>
      <c r="MQ290" s="80"/>
      <c r="MR290" s="80"/>
      <c r="MS290" s="80"/>
      <c r="MT290" s="80"/>
      <c r="MU290" s="80"/>
      <c r="MV290" s="80"/>
      <c r="MW290" s="80"/>
      <c r="MX290" s="80"/>
      <c r="MY290" s="80"/>
      <c r="MZ290" s="80"/>
      <c r="NA290" s="8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</row>
    <row r="291" spans="1:449" ht="18" customHeight="1" thickBot="1" x14ac:dyDescent="0.3">
      <c r="A291" s="334" t="s">
        <v>408</v>
      </c>
      <c r="B291" s="335" t="s">
        <v>268</v>
      </c>
      <c r="C291" s="336" t="str">
        <f t="shared" si="413"/>
        <v>Wall &amp; Tall Cab: Corner 41" (24" x 24")</v>
      </c>
      <c r="D291" s="296" t="s">
        <v>409</v>
      </c>
      <c r="E291" s="337" t="s">
        <v>401</v>
      </c>
      <c r="F291" s="338" t="s">
        <v>408</v>
      </c>
      <c r="G291" s="320">
        <f>ROUND(cabinets_db!FD291/Prices!$B$27,0)</f>
        <v>580</v>
      </c>
      <c r="H291" s="136">
        <f t="shared" si="414"/>
        <v>580</v>
      </c>
      <c r="I291" s="135">
        <f>ROUND(cabinets_db!FF291/Prices!$B$27,0)</f>
        <v>628</v>
      </c>
      <c r="J291" s="136">
        <f t="shared" si="313"/>
        <v>628</v>
      </c>
      <c r="K291" s="135">
        <f>ROUND(cabinets_db!FH291/Prices!$B$27,0)</f>
        <v>645</v>
      </c>
      <c r="L291" s="136">
        <f t="shared" si="314"/>
        <v>645</v>
      </c>
      <c r="M291" s="135">
        <f>ROUND(cabinets_db!FJ291/Prices!$B$27,0)</f>
        <v>677</v>
      </c>
      <c r="N291" s="136">
        <f t="shared" si="315"/>
        <v>677</v>
      </c>
      <c r="O291" s="135">
        <f>ROUND(cabinets_db!FL291/Prices!$B$27,0)</f>
        <v>693</v>
      </c>
      <c r="P291" s="136">
        <f t="shared" si="316"/>
        <v>693</v>
      </c>
      <c r="Q291" s="135">
        <f>ROUND(cabinets_db!FN291/Prices!$B$27,0)</f>
        <v>734</v>
      </c>
      <c r="R291" s="136">
        <f t="shared" si="317"/>
        <v>734</v>
      </c>
      <c r="S291" s="135">
        <f>ROUND(cabinets_db!FP291/Prices!$B$27,0)</f>
        <v>767</v>
      </c>
      <c r="T291" s="136">
        <f t="shared" si="318"/>
        <v>767</v>
      </c>
      <c r="U291" s="135">
        <f>ROUND(cabinets_db!FR291/Prices!$B$27,0)</f>
        <v>881</v>
      </c>
      <c r="V291" s="136">
        <f t="shared" si="319"/>
        <v>881</v>
      </c>
      <c r="W291" s="137"/>
      <c r="X291" s="137"/>
      <c r="Y291" s="137"/>
      <c r="Z291" s="137"/>
      <c r="AA291" s="137"/>
      <c r="AB291" s="136">
        <f>ROUND(cabinets_db!HD291/Prices!$B$27,0)</f>
        <v>522</v>
      </c>
      <c r="AC291" s="136">
        <f t="shared" si="320"/>
        <v>522</v>
      </c>
      <c r="AD291" s="136">
        <f>ROUND(cabinets_db!HF291/Prices!$B$27,0)</f>
        <v>570</v>
      </c>
      <c r="AE291" s="136">
        <f t="shared" si="321"/>
        <v>570</v>
      </c>
      <c r="AF291" s="136">
        <f>ROUND(cabinets_db!HH291/Prices!$B$27,0)</f>
        <v>587</v>
      </c>
      <c r="AG291" s="136">
        <f t="shared" si="322"/>
        <v>587</v>
      </c>
      <c r="AH291" s="136">
        <f>ROUND(cabinets_db!HJ291/Prices!$B$27,0)</f>
        <v>619</v>
      </c>
      <c r="AI291" s="136">
        <f t="shared" si="323"/>
        <v>619</v>
      </c>
      <c r="AJ291" s="136">
        <f>ROUND(cabinets_db!HL291/Prices!$B$27,0)</f>
        <v>635</v>
      </c>
      <c r="AK291" s="136">
        <f t="shared" si="324"/>
        <v>635</v>
      </c>
      <c r="AL291" s="136">
        <f>ROUND(cabinets_db!HN291/Prices!$B$27,0)</f>
        <v>676</v>
      </c>
      <c r="AM291" s="136">
        <f t="shared" si="325"/>
        <v>676</v>
      </c>
      <c r="AN291" s="136">
        <f>ROUND(cabinets_db!HP291/Prices!$B$27,0)</f>
        <v>709</v>
      </c>
      <c r="AO291" s="136">
        <f t="shared" si="326"/>
        <v>709</v>
      </c>
      <c r="AP291" s="136">
        <f>ROUND(cabinets_db!HR291/Prices!$B$27,0)</f>
        <v>823</v>
      </c>
      <c r="AQ291" s="138">
        <f t="shared" si="327"/>
        <v>823</v>
      </c>
      <c r="AW291" s="136">
        <f t="shared" si="328"/>
        <v>522</v>
      </c>
      <c r="AX291" s="136">
        <f t="shared" si="329"/>
        <v>522</v>
      </c>
      <c r="AY291" s="136">
        <f t="shared" si="330"/>
        <v>570</v>
      </c>
      <c r="AZ291" s="136">
        <f t="shared" si="331"/>
        <v>570</v>
      </c>
      <c r="BA291" s="136">
        <f t="shared" si="332"/>
        <v>587</v>
      </c>
      <c r="BB291" s="136">
        <f t="shared" si="333"/>
        <v>587</v>
      </c>
      <c r="BC291" s="136">
        <f t="shared" si="334"/>
        <v>619</v>
      </c>
      <c r="BD291" s="136">
        <f t="shared" si="335"/>
        <v>619</v>
      </c>
      <c r="BE291" s="136">
        <f t="shared" si="336"/>
        <v>635</v>
      </c>
      <c r="BF291" s="136">
        <f t="shared" si="337"/>
        <v>635</v>
      </c>
      <c r="BG291" s="136">
        <f t="shared" si="338"/>
        <v>676</v>
      </c>
      <c r="BH291" s="136">
        <f t="shared" si="339"/>
        <v>676</v>
      </c>
      <c r="BI291" s="136">
        <f t="shared" si="340"/>
        <v>709</v>
      </c>
      <c r="BJ291" s="136">
        <f t="shared" si="341"/>
        <v>709</v>
      </c>
      <c r="BK291" s="136">
        <f t="shared" si="342"/>
        <v>823</v>
      </c>
      <c r="BL291" s="138">
        <f t="shared" si="343"/>
        <v>823</v>
      </c>
      <c r="BM291" s="55"/>
      <c r="BN291" s="72"/>
      <c r="BO291" s="72"/>
      <c r="BP291" s="72"/>
      <c r="BQ291" s="72"/>
      <c r="BR291" s="72"/>
      <c r="BS291" s="72"/>
      <c r="BT291" s="55"/>
      <c r="BU291" s="135">
        <f>ROUND(cabinets_db!JE291/Prices!$B$27,0)</f>
        <v>580</v>
      </c>
      <c r="BV291" s="136">
        <f t="shared" si="415"/>
        <v>580</v>
      </c>
      <c r="BW291" s="135">
        <f>ROUND(cabinets_db!JG291/Prices!$B$27,0)</f>
        <v>628</v>
      </c>
      <c r="BX291" s="136">
        <f t="shared" si="344"/>
        <v>628</v>
      </c>
      <c r="BY291" s="135">
        <f>ROUND(cabinets_db!JI291/Prices!$B$27,0)</f>
        <v>645</v>
      </c>
      <c r="BZ291" s="136">
        <f t="shared" si="345"/>
        <v>645</v>
      </c>
      <c r="CA291" s="135">
        <f>ROUND(cabinets_db!JK291/Prices!$B$27,0)</f>
        <v>677</v>
      </c>
      <c r="CB291" s="136">
        <f t="shared" si="346"/>
        <v>677</v>
      </c>
      <c r="CC291" s="135">
        <f>ROUND(cabinets_db!JM291/Prices!$B$27,0)</f>
        <v>693</v>
      </c>
      <c r="CD291" s="136">
        <f t="shared" si="347"/>
        <v>693</v>
      </c>
      <c r="CE291" s="135">
        <f>ROUND(cabinets_db!JO291/Prices!$B$27,0)</f>
        <v>734</v>
      </c>
      <c r="CF291" s="136">
        <f t="shared" si="348"/>
        <v>734</v>
      </c>
      <c r="CG291" s="135">
        <f>ROUND(cabinets_db!JQ291/Prices!$B$27,0)</f>
        <v>767</v>
      </c>
      <c r="CH291" s="136">
        <f t="shared" si="349"/>
        <v>767</v>
      </c>
      <c r="CI291" s="135">
        <f>ROUND(cabinets_db!JS291/Prices!$B$27,0)</f>
        <v>881</v>
      </c>
      <c r="CJ291" s="136">
        <f t="shared" si="350"/>
        <v>881</v>
      </c>
      <c r="CK291" s="137"/>
      <c r="CL291" s="137"/>
      <c r="CM291" s="137"/>
      <c r="CN291" s="137"/>
      <c r="CO291" s="137"/>
      <c r="CP291" s="136">
        <f>ROUND(cabinets_db!LW291/Prices!$B$27,0)</f>
        <v>522</v>
      </c>
      <c r="CQ291" s="136">
        <f t="shared" si="416"/>
        <v>522</v>
      </c>
      <c r="CR291" s="136">
        <f>ROUND(cabinets_db!LY291/Prices!$B$27,0)</f>
        <v>570</v>
      </c>
      <c r="CS291" s="136">
        <f t="shared" si="351"/>
        <v>570</v>
      </c>
      <c r="CT291" s="136">
        <f>ROUND(cabinets_db!MA291/Prices!$B$27,0)</f>
        <v>587</v>
      </c>
      <c r="CU291" s="136">
        <f t="shared" si="352"/>
        <v>587</v>
      </c>
      <c r="CV291" s="136">
        <f>ROUND(cabinets_db!MC291/Prices!$B$27,0)</f>
        <v>619</v>
      </c>
      <c r="CW291" s="136">
        <f t="shared" si="353"/>
        <v>619</v>
      </c>
      <c r="CX291" s="136">
        <f>ROUND(cabinets_db!ME291/Prices!$B$27,0)</f>
        <v>635</v>
      </c>
      <c r="CY291" s="136">
        <f t="shared" si="354"/>
        <v>635</v>
      </c>
      <c r="CZ291" s="136">
        <f>ROUND(cabinets_db!MG291/Prices!$B$27,0)</f>
        <v>676</v>
      </c>
      <c r="DA291" s="136">
        <f t="shared" si="355"/>
        <v>676</v>
      </c>
      <c r="DB291" s="136">
        <f>ROUND(cabinets_db!MI291/Prices!$B$27,0)</f>
        <v>709</v>
      </c>
      <c r="DC291" s="136">
        <f t="shared" si="356"/>
        <v>709</v>
      </c>
      <c r="DD291" s="136">
        <f>ROUND(cabinets_db!MK291/Prices!$B$27,0)</f>
        <v>823</v>
      </c>
      <c r="DE291" s="138">
        <f t="shared" si="357"/>
        <v>823</v>
      </c>
      <c r="DK291" s="136">
        <f t="shared" si="358"/>
        <v>522</v>
      </c>
      <c r="DL291" s="136">
        <f t="shared" si="359"/>
        <v>522</v>
      </c>
      <c r="DM291" s="136">
        <f t="shared" si="360"/>
        <v>570</v>
      </c>
      <c r="DN291" s="136">
        <f t="shared" si="361"/>
        <v>570</v>
      </c>
      <c r="DO291" s="136">
        <f t="shared" si="362"/>
        <v>587</v>
      </c>
      <c r="DP291" s="136">
        <f t="shared" si="363"/>
        <v>587</v>
      </c>
      <c r="DQ291" s="136">
        <f t="shared" si="364"/>
        <v>619</v>
      </c>
      <c r="DR291" s="136">
        <f t="shared" si="365"/>
        <v>619</v>
      </c>
      <c r="DS291" s="136">
        <f t="shared" si="366"/>
        <v>635</v>
      </c>
      <c r="DT291" s="136">
        <f t="shared" si="367"/>
        <v>635</v>
      </c>
      <c r="DU291" s="136">
        <f t="shared" si="368"/>
        <v>676</v>
      </c>
      <c r="DV291" s="136">
        <f t="shared" si="369"/>
        <v>676</v>
      </c>
      <c r="DW291" s="136">
        <f t="shared" si="370"/>
        <v>709</v>
      </c>
      <c r="DX291" s="136">
        <f t="shared" si="371"/>
        <v>709</v>
      </c>
      <c r="DY291" s="136">
        <f t="shared" si="372"/>
        <v>823</v>
      </c>
      <c r="DZ291" s="138">
        <f t="shared" si="373"/>
        <v>823</v>
      </c>
      <c r="EA291" s="55"/>
      <c r="EB291" s="55"/>
      <c r="EC291" s="72"/>
      <c r="ED291" s="72"/>
      <c r="EE291" s="72"/>
      <c r="EF291" s="72"/>
      <c r="EG291" s="72"/>
      <c r="EH291" s="72"/>
      <c r="EI291" s="55"/>
      <c r="EJ291" s="55"/>
      <c r="EK291" s="55"/>
      <c r="EL291" s="55"/>
      <c r="EM291" s="55"/>
      <c r="EN291" s="55"/>
      <c r="EP291" s="73"/>
      <c r="EQ291" s="128"/>
      <c r="ER291" s="143">
        <v>37.5</v>
      </c>
      <c r="ES291" s="73">
        <v>24</v>
      </c>
      <c r="ET291" s="73">
        <f t="shared" si="429"/>
        <v>2</v>
      </c>
      <c r="EU291" s="130">
        <f>ES291*41/144</f>
        <v>6.833333333333333</v>
      </c>
      <c r="EV291" s="55"/>
      <c r="EW291" s="75">
        <v>6</v>
      </c>
      <c r="EX291" s="91"/>
      <c r="EY291" s="75">
        <v>37.5</v>
      </c>
      <c r="EZ291" s="77">
        <f>(EY291*1.2)*(Prices!$B$5/32)</f>
        <v>56.25</v>
      </c>
      <c r="FA291" s="78">
        <f>(EY291*1.3)*(Prices!$B$4/32)</f>
        <v>121.875</v>
      </c>
      <c r="FB291" s="78">
        <f>(EV291*Prices!$B$2)+(EW291*Prices!$B$3)</f>
        <v>24.299999999999997</v>
      </c>
      <c r="FC291" s="77">
        <f>EU291*Prices!$B$9</f>
        <v>41</v>
      </c>
      <c r="FD291" s="80">
        <f t="shared" si="375"/>
        <v>243.42500000000001</v>
      </c>
      <c r="FE291" s="80">
        <f>EU291*Prices!$B$10</f>
        <v>61.5</v>
      </c>
      <c r="FF291" s="80">
        <f t="shared" si="376"/>
        <v>263.92500000000001</v>
      </c>
      <c r="FG291" s="80">
        <f>EU291*Prices!$B$11</f>
        <v>68.333333333333329</v>
      </c>
      <c r="FH291" s="80">
        <f t="shared" si="377"/>
        <v>270.75833333333333</v>
      </c>
      <c r="FI291" s="80">
        <f>EU291*Prices!$B$12</f>
        <v>82</v>
      </c>
      <c r="FJ291" s="80">
        <f t="shared" si="378"/>
        <v>284.42500000000001</v>
      </c>
      <c r="FK291" s="80">
        <f>EU291*Prices!$B$13</f>
        <v>88.833333333333329</v>
      </c>
      <c r="FL291" s="80">
        <f t="shared" si="379"/>
        <v>291.25833333333333</v>
      </c>
      <c r="FM291" s="80">
        <f>EU291*Prices!$B$14</f>
        <v>105.91666666666666</v>
      </c>
      <c r="FN291" s="80">
        <f t="shared" si="380"/>
        <v>308.34166666666664</v>
      </c>
      <c r="FO291" s="80">
        <f>EU291*Prices!$B$15</f>
        <v>119.58333333333333</v>
      </c>
      <c r="FP291" s="80">
        <f t="shared" si="381"/>
        <v>322.00833333333333</v>
      </c>
      <c r="FQ291" s="80">
        <f>EU291*Prices!$B$16</f>
        <v>167.41666666666666</v>
      </c>
      <c r="FR291" s="80">
        <f t="shared" si="382"/>
        <v>369.84166666666664</v>
      </c>
      <c r="FS291" s="80">
        <f>EU291*Prices!$B$17</f>
        <v>0</v>
      </c>
      <c r="FT291" s="80"/>
      <c r="FU291" s="80"/>
      <c r="FV291" s="80"/>
      <c r="FW291" s="80"/>
      <c r="FX291" s="80"/>
      <c r="FY291" s="80"/>
      <c r="FZ291" s="80"/>
      <c r="GA291" s="80"/>
      <c r="GB291" s="80"/>
      <c r="GC291" s="80"/>
      <c r="GD291" s="80"/>
      <c r="GE291" s="80"/>
      <c r="GF291" s="80"/>
      <c r="GG291" s="80"/>
      <c r="GH291" s="80"/>
      <c r="GI291"/>
      <c r="GJ291"/>
      <c r="GK291"/>
      <c r="GL291"/>
      <c r="GM291"/>
      <c r="GN291"/>
      <c r="GO291"/>
      <c r="GP291" s="73"/>
      <c r="GQ291" s="128"/>
      <c r="GR291" s="143">
        <v>37.5</v>
      </c>
      <c r="GS291" s="73">
        <v>24</v>
      </c>
      <c r="GT291" s="73">
        <f t="shared" si="430"/>
        <v>2</v>
      </c>
      <c r="GU291" s="130">
        <f>GS291*41/144</f>
        <v>6.833333333333333</v>
      </c>
      <c r="GW291" s="75">
        <v>6</v>
      </c>
      <c r="GX291" s="91"/>
      <c r="GY291" s="75">
        <v>37.5</v>
      </c>
      <c r="GZ291" s="77">
        <f>(GY291*1.2)*(Prices!$B$5/32)</f>
        <v>56.25</v>
      </c>
      <c r="HA291" s="78">
        <f>(GY291*1.3)*(Prices!$C$4/32)</f>
        <v>97.5</v>
      </c>
      <c r="HB291" s="78">
        <f>(GV291*Prices!$B$2)+(GW291*Prices!$B$3)</f>
        <v>24.299999999999997</v>
      </c>
      <c r="HC291" s="77">
        <f>GU291*Prices!$B$9</f>
        <v>41</v>
      </c>
      <c r="HD291" s="80">
        <f t="shared" si="384"/>
        <v>219.05</v>
      </c>
      <c r="HE291" s="80">
        <f>GU291*Prices!$B$10</f>
        <v>61.5</v>
      </c>
      <c r="HF291" s="80">
        <f t="shared" si="385"/>
        <v>239.55</v>
      </c>
      <c r="HG291" s="80">
        <f>GU291*Prices!$B$11</f>
        <v>68.333333333333329</v>
      </c>
      <c r="HH291" s="80">
        <f t="shared" si="386"/>
        <v>246.38333333333333</v>
      </c>
      <c r="HI291" s="80">
        <f>GU291*Prices!$B$12</f>
        <v>82</v>
      </c>
      <c r="HJ291" s="80">
        <f t="shared" si="387"/>
        <v>260.05</v>
      </c>
      <c r="HK291" s="80">
        <f>GU291*Prices!$B$13</f>
        <v>88.833333333333329</v>
      </c>
      <c r="HL291" s="80">
        <f t="shared" si="388"/>
        <v>266.88333333333333</v>
      </c>
      <c r="HM291" s="80">
        <f>GU291*Prices!$B$14</f>
        <v>105.91666666666666</v>
      </c>
      <c r="HN291" s="80">
        <f t="shared" si="389"/>
        <v>283.96666666666664</v>
      </c>
      <c r="HO291" s="80">
        <f>GU291*Prices!$B$15</f>
        <v>119.58333333333333</v>
      </c>
      <c r="HP291" s="80">
        <f t="shared" si="390"/>
        <v>297.63333333333333</v>
      </c>
      <c r="HQ291" s="80">
        <f>GU291*Prices!$B$16</f>
        <v>167.41666666666666</v>
      </c>
      <c r="HR291" s="80">
        <f t="shared" si="391"/>
        <v>345.46666666666664</v>
      </c>
      <c r="HS291" s="80">
        <f>GU291*Prices!$B$17</f>
        <v>0</v>
      </c>
      <c r="HT291" s="80"/>
      <c r="HU291" s="80"/>
      <c r="HV291" s="80"/>
      <c r="HW291" s="80"/>
      <c r="HX291" s="80"/>
      <c r="HY291" s="80"/>
      <c r="HZ291" s="80"/>
      <c r="IA291" s="80"/>
      <c r="IB291" s="80"/>
      <c r="IC291" s="80"/>
      <c r="ID291" s="80"/>
      <c r="IE291" s="80"/>
      <c r="IF291" s="80"/>
      <c r="IG291" s="80"/>
      <c r="IH291" s="80"/>
      <c r="II291"/>
      <c r="IJ291"/>
      <c r="IK291"/>
      <c r="IL291"/>
      <c r="IM291"/>
      <c r="IN291"/>
      <c r="IO291"/>
      <c r="IP291"/>
      <c r="IQ291" s="73"/>
      <c r="IR291" s="128"/>
      <c r="IS291" s="143">
        <v>37.5</v>
      </c>
      <c r="IT291" s="73">
        <v>24</v>
      </c>
      <c r="IU291" s="73">
        <f t="shared" si="431"/>
        <v>2</v>
      </c>
      <c r="IV291" s="130">
        <f>IT291*41/144</f>
        <v>6.833333333333333</v>
      </c>
      <c r="IX291" s="75">
        <v>6</v>
      </c>
      <c r="IY291" s="91"/>
      <c r="IZ291" s="75">
        <v>37.5</v>
      </c>
      <c r="JA291" s="77">
        <f>(IZ291*1.2)*(Prices!$B$5/32)</f>
        <v>56.25</v>
      </c>
      <c r="JB291" s="78">
        <f>(IZ291*1.3)*(Prices!$B$4/32)</f>
        <v>121.875</v>
      </c>
      <c r="JC291" s="78">
        <f>(IW291*Prices!$B$2)+(IX291*Prices!$B$3)</f>
        <v>24.299999999999997</v>
      </c>
      <c r="JD291" s="77">
        <f>IV291*Prices!$B$9</f>
        <v>41</v>
      </c>
      <c r="JE291" s="80">
        <f t="shared" si="393"/>
        <v>243.42500000000001</v>
      </c>
      <c r="JF291" s="80">
        <f>IV291*Prices!$B$10</f>
        <v>61.5</v>
      </c>
      <c r="JG291" s="80">
        <f t="shared" si="394"/>
        <v>263.92500000000001</v>
      </c>
      <c r="JH291" s="80">
        <f>IV291*Prices!$B$11</f>
        <v>68.333333333333329</v>
      </c>
      <c r="JI291" s="80">
        <f t="shared" si="395"/>
        <v>270.75833333333333</v>
      </c>
      <c r="JJ291" s="80">
        <f>IV291*Prices!$B$12</f>
        <v>82</v>
      </c>
      <c r="JK291" s="80">
        <f t="shared" si="396"/>
        <v>284.42500000000001</v>
      </c>
      <c r="JL291" s="80">
        <f>IV291*Prices!$B$13</f>
        <v>88.833333333333329</v>
      </c>
      <c r="JM291" s="80">
        <f t="shared" si="397"/>
        <v>291.25833333333333</v>
      </c>
      <c r="JN291" s="80">
        <f>IV291*Prices!$B$14</f>
        <v>105.91666666666666</v>
      </c>
      <c r="JO291" s="80">
        <f t="shared" si="398"/>
        <v>308.34166666666664</v>
      </c>
      <c r="JP291" s="80">
        <f>IV291*Prices!$B$15</f>
        <v>119.58333333333333</v>
      </c>
      <c r="JQ291" s="80">
        <f t="shared" si="399"/>
        <v>322.00833333333333</v>
      </c>
      <c r="JR291" s="80">
        <f>IV291*Prices!$B$16</f>
        <v>167.41666666666666</v>
      </c>
      <c r="JS291" s="80">
        <f t="shared" si="400"/>
        <v>369.84166666666664</v>
      </c>
      <c r="JT291" s="80">
        <f>IV291*Prices!$B$17</f>
        <v>0</v>
      </c>
      <c r="JU291" s="80"/>
      <c r="JV291" s="80"/>
      <c r="JW291" s="80"/>
      <c r="JX291" s="80"/>
      <c r="JY291" s="80"/>
      <c r="JZ291" s="80"/>
      <c r="KA291" s="80"/>
      <c r="KB291" s="80"/>
      <c r="KC291" s="80"/>
      <c r="KD291" s="80"/>
      <c r="KE291" s="80"/>
      <c r="KF291" s="80"/>
      <c r="KG291" s="80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 s="197">
        <v>0</v>
      </c>
      <c r="LB291" s="200">
        <v>0</v>
      </c>
      <c r="LC291" s="82">
        <f>(44+(cabinets_db!IR291*2-2))*0.58</f>
        <v>24.36</v>
      </c>
      <c r="LD291" s="82">
        <f>(44+(cabinets_db!IR291*2-2))*0.77</f>
        <v>32.340000000000003</v>
      </c>
      <c r="LE291" s="82">
        <f>3*(cabinets_db!IR291*22/144)</f>
        <v>0</v>
      </c>
      <c r="LF291" s="82">
        <f t="shared" si="401"/>
        <v>24.36</v>
      </c>
      <c r="LG291" s="80">
        <f t="shared" si="402"/>
        <v>32.340000000000003</v>
      </c>
      <c r="LH291" s="234">
        <f t="shared" si="403"/>
        <v>0</v>
      </c>
      <c r="LI291" s="73"/>
      <c r="LJ291" s="128"/>
      <c r="LK291" s="219">
        <v>37.5</v>
      </c>
      <c r="LL291" s="73">
        <v>24</v>
      </c>
      <c r="LM291" s="73">
        <f t="shared" si="432"/>
        <v>2</v>
      </c>
      <c r="LN291" s="130">
        <f>LL291*41/144</f>
        <v>6.833333333333333</v>
      </c>
      <c r="LP291" s="75">
        <v>6</v>
      </c>
      <c r="LQ291" s="91"/>
      <c r="LR291" s="75">
        <v>37.5</v>
      </c>
      <c r="LS291" s="77">
        <f>(LR291*1.2)*(Prices!$B$5/32)</f>
        <v>56.25</v>
      </c>
      <c r="LT291" s="78">
        <f>(LR291*1.3)*(Prices!$C$4/32)</f>
        <v>97.5</v>
      </c>
      <c r="LU291" s="78">
        <f>(LO291*Prices!$B$2)+(LP291*Prices!$B$3)</f>
        <v>24.299999999999997</v>
      </c>
      <c r="LV291" s="77">
        <f>LN291*Prices!$B$9</f>
        <v>41</v>
      </c>
      <c r="LW291" s="80">
        <f t="shared" si="405"/>
        <v>219.05</v>
      </c>
      <c r="LX291" s="80">
        <f>LN291*Prices!$B$10</f>
        <v>61.5</v>
      </c>
      <c r="LY291" s="80">
        <f t="shared" si="406"/>
        <v>239.55</v>
      </c>
      <c r="LZ291" s="80">
        <f>LN291*Prices!$B$11</f>
        <v>68.333333333333329</v>
      </c>
      <c r="MA291" s="80">
        <f t="shared" si="407"/>
        <v>246.38333333333333</v>
      </c>
      <c r="MB291" s="80">
        <f>LN291*Prices!$B$12</f>
        <v>82</v>
      </c>
      <c r="MC291" s="80">
        <f t="shared" si="408"/>
        <v>260.05</v>
      </c>
      <c r="MD291" s="80">
        <f>LN291*Prices!$B$13</f>
        <v>88.833333333333329</v>
      </c>
      <c r="ME291" s="80">
        <f t="shared" si="409"/>
        <v>266.88333333333333</v>
      </c>
      <c r="MF291" s="80">
        <f>LN291*Prices!$B$14</f>
        <v>105.91666666666666</v>
      </c>
      <c r="MG291" s="80">
        <f t="shared" si="410"/>
        <v>283.96666666666664</v>
      </c>
      <c r="MH291" s="80">
        <f>LN291*Prices!$B$15</f>
        <v>119.58333333333333</v>
      </c>
      <c r="MI291" s="80">
        <f t="shared" si="411"/>
        <v>297.63333333333333</v>
      </c>
      <c r="MJ291" s="80">
        <f>LN291*Prices!$B$16</f>
        <v>167.41666666666666</v>
      </c>
      <c r="MK291" s="80">
        <f t="shared" si="412"/>
        <v>345.46666666666664</v>
      </c>
      <c r="ML291" s="80">
        <f>LN291*Prices!$B$17</f>
        <v>0</v>
      </c>
      <c r="MM291" s="80"/>
      <c r="MN291" s="80"/>
      <c r="MO291" s="80"/>
      <c r="MP291" s="80"/>
      <c r="MQ291" s="80"/>
      <c r="MR291" s="80"/>
      <c r="MS291" s="80"/>
      <c r="MT291" s="80"/>
      <c r="MU291" s="80"/>
      <c r="MV291" s="80"/>
      <c r="MW291" s="80"/>
      <c r="MX291" s="80"/>
      <c r="MY291" s="80"/>
      <c r="MZ291" s="80"/>
      <c r="NA291" s="80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</row>
    <row r="292" spans="1:449" ht="18" customHeight="1" thickBot="1" x14ac:dyDescent="0.3">
      <c r="A292" s="354"/>
      <c r="B292" s="355"/>
      <c r="C292" s="356"/>
      <c r="D292" s="357"/>
      <c r="E292" s="358"/>
      <c r="F292" s="359"/>
      <c r="G292" s="320"/>
      <c r="H292" s="136"/>
      <c r="I292" s="135"/>
      <c r="J292" s="136"/>
      <c r="K292" s="135"/>
      <c r="L292" s="136"/>
      <c r="M292" s="135"/>
      <c r="N292" s="136"/>
      <c r="O292" s="135"/>
      <c r="P292" s="136"/>
      <c r="Q292" s="135"/>
      <c r="R292" s="136"/>
      <c r="S292" s="135"/>
      <c r="T292" s="136"/>
      <c r="U292" s="135"/>
      <c r="V292" s="136"/>
      <c r="W292" s="137"/>
      <c r="X292" s="137"/>
      <c r="Y292" s="137"/>
      <c r="Z292" s="137"/>
      <c r="AA292" s="137"/>
      <c r="AB292" s="136"/>
      <c r="AC292" s="136"/>
      <c r="AD292" s="136"/>
      <c r="AE292" s="136"/>
      <c r="AF292" s="136"/>
      <c r="AG292" s="136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8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8"/>
      <c r="BM292" s="55"/>
      <c r="BN292" s="72"/>
      <c r="BO292" s="72"/>
      <c r="BP292" s="72"/>
      <c r="BQ292" s="72"/>
      <c r="BR292" s="72"/>
      <c r="BS292" s="72"/>
      <c r="BT292" s="55"/>
      <c r="BU292" s="135"/>
      <c r="BV292" s="136"/>
      <c r="BW292" s="135"/>
      <c r="BX292" s="136"/>
      <c r="BY292" s="135"/>
      <c r="BZ292" s="136"/>
      <c r="CA292" s="135"/>
      <c r="CB292" s="136"/>
      <c r="CC292" s="135"/>
      <c r="CD292" s="136"/>
      <c r="CE292" s="135"/>
      <c r="CF292" s="136"/>
      <c r="CG292" s="135"/>
      <c r="CH292" s="136"/>
      <c r="CI292" s="135"/>
      <c r="CJ292" s="136"/>
      <c r="CK292" s="137"/>
      <c r="CL292" s="137"/>
      <c r="CM292" s="137"/>
      <c r="CN292" s="137"/>
      <c r="CO292" s="137"/>
      <c r="CP292" s="136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8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W292" s="136"/>
      <c r="DX292" s="136"/>
      <c r="DY292" s="136"/>
      <c r="DZ292" s="138"/>
      <c r="EA292" s="55"/>
      <c r="EB292" s="55"/>
      <c r="EC292" s="72"/>
      <c r="ED292" s="72"/>
      <c r="EE292" s="72"/>
      <c r="EF292" s="72"/>
      <c r="EG292" s="72"/>
      <c r="EH292" s="72"/>
      <c r="EI292" s="55"/>
      <c r="EJ292" s="55"/>
      <c r="EK292" s="55"/>
      <c r="EL292" s="55"/>
      <c r="EM292" s="55"/>
      <c r="EN292" s="55"/>
      <c r="EP292" s="73"/>
      <c r="EQ292" s="128"/>
      <c r="ER292" s="143"/>
      <c r="ES292" s="73"/>
      <c r="ET292" s="73"/>
      <c r="EU292" s="130"/>
      <c r="EV292" s="55"/>
      <c r="EX292" s="91"/>
      <c r="EZ292" s="77"/>
      <c r="FA292" s="78"/>
      <c r="FB292" s="78"/>
      <c r="FC292" s="77"/>
      <c r="FD292" s="80"/>
      <c r="FE292" s="80"/>
      <c r="FF292" s="80"/>
      <c r="FG292" s="80"/>
      <c r="FH292" s="80"/>
      <c r="FI292" s="80"/>
      <c r="FJ292" s="80"/>
      <c r="FK292" s="80"/>
      <c r="FL292" s="80"/>
      <c r="FM292" s="80"/>
      <c r="FN292" s="80"/>
      <c r="FO292" s="80"/>
      <c r="FP292" s="80"/>
      <c r="FQ292" s="80"/>
      <c r="FR292" s="80"/>
      <c r="FS292" s="80"/>
      <c r="FT292" s="80"/>
      <c r="FU292" s="80"/>
      <c r="FV292" s="80"/>
      <c r="FW292" s="80"/>
      <c r="FX292" s="80"/>
      <c r="FY292" s="80"/>
      <c r="FZ292" s="80"/>
      <c r="GA292" s="80"/>
      <c r="GB292" s="80"/>
      <c r="GC292" s="80"/>
      <c r="GD292" s="80"/>
      <c r="GE292" s="80"/>
      <c r="GF292" s="80"/>
      <c r="GG292" s="80"/>
      <c r="GH292" s="80"/>
      <c r="GI292"/>
      <c r="GJ292"/>
      <c r="GK292"/>
      <c r="GL292"/>
      <c r="GM292"/>
      <c r="GN292"/>
      <c r="GO292"/>
      <c r="GP292" s="73"/>
      <c r="GQ292" s="128"/>
      <c r="GR292" s="143"/>
      <c r="GS292" s="73"/>
      <c r="GT292" s="73"/>
      <c r="GU292" s="130"/>
      <c r="GW292" s="75"/>
      <c r="GX292" s="91"/>
      <c r="GZ292" s="77"/>
      <c r="HA292" s="78"/>
      <c r="HB292" s="78"/>
      <c r="HC292" s="77"/>
      <c r="HD292" s="80"/>
      <c r="HE292" s="80"/>
      <c r="HF292" s="80"/>
      <c r="HG292" s="80"/>
      <c r="HH292" s="80"/>
      <c r="HI292" s="80"/>
      <c r="HJ292" s="80"/>
      <c r="HK292" s="80"/>
      <c r="HL292" s="80"/>
      <c r="HM292" s="80"/>
      <c r="HN292" s="80"/>
      <c r="HO292" s="80"/>
      <c r="HP292" s="80"/>
      <c r="HQ292" s="80"/>
      <c r="HR292" s="80"/>
      <c r="HS292" s="80"/>
      <c r="HT292" s="80"/>
      <c r="HU292" s="80"/>
      <c r="HV292" s="80"/>
      <c r="HW292" s="80"/>
      <c r="HX292" s="80"/>
      <c r="HY292" s="80"/>
      <c r="HZ292" s="80"/>
      <c r="IA292" s="80"/>
      <c r="IB292" s="80"/>
      <c r="IC292" s="80"/>
      <c r="ID292" s="80"/>
      <c r="IE292" s="80"/>
      <c r="IF292" s="80"/>
      <c r="IG292" s="80"/>
      <c r="IH292" s="80"/>
      <c r="II292"/>
      <c r="IJ292"/>
      <c r="IK292"/>
      <c r="IL292"/>
      <c r="IM292"/>
      <c r="IN292"/>
      <c r="IO292"/>
      <c r="IP292"/>
      <c r="IQ292" s="73"/>
      <c r="IR292" s="128"/>
      <c r="IS292" s="143"/>
      <c r="IT292" s="73"/>
      <c r="IU292" s="73"/>
      <c r="IV292" s="130"/>
      <c r="IX292" s="75"/>
      <c r="IY292" s="91"/>
      <c r="IZ292" s="75"/>
      <c r="JA292" s="77"/>
      <c r="JB292" s="78"/>
      <c r="JC292" s="78"/>
      <c r="JD292" s="77"/>
      <c r="JE292" s="80"/>
      <c r="JF292" s="80"/>
      <c r="JG292" s="80"/>
      <c r="JH292" s="80"/>
      <c r="JI292" s="80"/>
      <c r="JJ292" s="80"/>
      <c r="JK292" s="80"/>
      <c r="JL292" s="80"/>
      <c r="JM292" s="80"/>
      <c r="JN292" s="80"/>
      <c r="JO292" s="80"/>
      <c r="JP292" s="80"/>
      <c r="JQ292" s="80"/>
      <c r="JR292" s="80"/>
      <c r="JS292" s="80"/>
      <c r="JT292" s="80"/>
      <c r="JU292" s="80"/>
      <c r="JV292" s="80"/>
      <c r="JW292" s="80"/>
      <c r="JX292" s="80"/>
      <c r="JY292" s="80"/>
      <c r="JZ292" s="80"/>
      <c r="KA292" s="80"/>
      <c r="KB292" s="80"/>
      <c r="KC292" s="80"/>
      <c r="KD292" s="80"/>
      <c r="KE292" s="80"/>
      <c r="KF292" s="80"/>
      <c r="KG292" s="80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F292" s="82"/>
      <c r="LG292" s="80"/>
      <c r="LH292" s="234"/>
      <c r="LI292" s="73"/>
      <c r="LJ292" s="128"/>
      <c r="LK292" s="219"/>
      <c r="LL292" s="73"/>
      <c r="LM292" s="73"/>
      <c r="LN292" s="130"/>
      <c r="LP292" s="75"/>
      <c r="LQ292" s="91"/>
      <c r="LR292" s="75"/>
      <c r="LS292" s="77"/>
      <c r="LT292" s="78"/>
      <c r="LU292" s="78"/>
      <c r="LV292" s="77"/>
      <c r="LW292" s="80"/>
      <c r="LX292" s="80"/>
      <c r="LY292" s="80"/>
      <c r="LZ292" s="80"/>
      <c r="MA292" s="80"/>
      <c r="MB292" s="80"/>
      <c r="MC292" s="80"/>
      <c r="MD292" s="80"/>
      <c r="ME292" s="80"/>
      <c r="MF292" s="80"/>
      <c r="MG292" s="80"/>
      <c r="MH292" s="80"/>
      <c r="MI292" s="80"/>
      <c r="MJ292" s="80"/>
      <c r="MK292" s="80"/>
      <c r="ML292" s="80"/>
      <c r="MM292" s="80"/>
      <c r="MN292" s="80"/>
      <c r="MO292" s="80"/>
      <c r="MP292" s="80"/>
      <c r="MQ292" s="80"/>
      <c r="MR292" s="80"/>
      <c r="MS292" s="80"/>
      <c r="MT292" s="80"/>
      <c r="MU292" s="80"/>
      <c r="MV292" s="80"/>
      <c r="MW292" s="80"/>
      <c r="MX292" s="80"/>
      <c r="MY292" s="80"/>
      <c r="MZ292" s="80"/>
      <c r="NA292" s="80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</row>
    <row r="293" spans="1:449" ht="18" customHeight="1" x14ac:dyDescent="0.25">
      <c r="A293" s="118" t="s">
        <v>410</v>
      </c>
      <c r="B293" s="119" t="s">
        <v>268</v>
      </c>
      <c r="C293" s="120" t="str">
        <f t="shared" si="413"/>
        <v>Wall &amp; Tall Cab: Over the Sink Doors - 22"H  (24" W)</v>
      </c>
      <c r="D293" s="121" t="s">
        <v>411</v>
      </c>
      <c r="E293" s="122" t="s">
        <v>412</v>
      </c>
      <c r="F293" s="321" t="s">
        <v>410</v>
      </c>
      <c r="G293" s="320">
        <f>ROUND(cabinets_db!FD293/Prices!$B$27,0)</f>
        <v>232</v>
      </c>
      <c r="H293" s="136">
        <f t="shared" si="414"/>
        <v>232</v>
      </c>
      <c r="I293" s="135">
        <f>ROUND(cabinets_db!FF293/Prices!$B$27,0)</f>
        <v>259</v>
      </c>
      <c r="J293" s="136">
        <f t="shared" si="313"/>
        <v>259</v>
      </c>
      <c r="K293" s="135">
        <f>ROUND(cabinets_db!FH293/Prices!$B$27,0)</f>
        <v>267</v>
      </c>
      <c r="L293" s="136">
        <f t="shared" si="314"/>
        <v>267</v>
      </c>
      <c r="M293" s="135">
        <f>ROUND(cabinets_db!FJ293/Prices!$B$27,0)</f>
        <v>285</v>
      </c>
      <c r="N293" s="136">
        <f t="shared" si="315"/>
        <v>285</v>
      </c>
      <c r="O293" s="135">
        <f>ROUND(cabinets_db!FL293/Prices!$B$27,0)</f>
        <v>293</v>
      </c>
      <c r="P293" s="136">
        <f t="shared" si="316"/>
        <v>293</v>
      </c>
      <c r="Q293" s="135">
        <f>ROUND(cabinets_db!FN293/Prices!$B$27,0)</f>
        <v>315</v>
      </c>
      <c r="R293" s="136">
        <f t="shared" si="317"/>
        <v>315</v>
      </c>
      <c r="S293" s="135">
        <f>ROUND(cabinets_db!FP293/Prices!$B$27,0)</f>
        <v>333</v>
      </c>
      <c r="T293" s="136">
        <f t="shared" si="318"/>
        <v>333</v>
      </c>
      <c r="U293" s="135">
        <f>ROUND(cabinets_db!FR293/Prices!$B$27,0)</f>
        <v>394</v>
      </c>
      <c r="V293" s="136">
        <f t="shared" si="319"/>
        <v>394</v>
      </c>
      <c r="W293" s="137"/>
      <c r="X293" s="137"/>
      <c r="Y293" s="137"/>
      <c r="Z293" s="137"/>
      <c r="AA293" s="137"/>
      <c r="AB293" s="136">
        <f>ROUND(cabinets_db!HD293/Prices!$B$27,0)</f>
        <v>213</v>
      </c>
      <c r="AC293" s="136">
        <f t="shared" si="320"/>
        <v>213</v>
      </c>
      <c r="AD293" s="136">
        <f>ROUND(cabinets_db!HF293/Prices!$B$27,0)</f>
        <v>239</v>
      </c>
      <c r="AE293" s="136">
        <f t="shared" si="321"/>
        <v>239</v>
      </c>
      <c r="AF293" s="136">
        <f>ROUND(cabinets_db!HH293/Prices!$B$27,0)</f>
        <v>248</v>
      </c>
      <c r="AG293" s="136">
        <f t="shared" si="322"/>
        <v>248</v>
      </c>
      <c r="AH293" s="136">
        <f>ROUND(cabinets_db!HJ293/Prices!$B$27,0)</f>
        <v>265</v>
      </c>
      <c r="AI293" s="136">
        <f t="shared" si="323"/>
        <v>265</v>
      </c>
      <c r="AJ293" s="136">
        <f>ROUND(cabinets_db!HL293/Prices!$B$27,0)</f>
        <v>274</v>
      </c>
      <c r="AK293" s="136">
        <f t="shared" si="324"/>
        <v>274</v>
      </c>
      <c r="AL293" s="136">
        <f>ROUND(cabinets_db!HN293/Prices!$B$27,0)</f>
        <v>296</v>
      </c>
      <c r="AM293" s="136">
        <f t="shared" si="325"/>
        <v>296</v>
      </c>
      <c r="AN293" s="136">
        <f>ROUND(cabinets_db!HP293/Prices!$B$27,0)</f>
        <v>313</v>
      </c>
      <c r="AO293" s="136">
        <f t="shared" si="326"/>
        <v>313</v>
      </c>
      <c r="AP293" s="136">
        <f>ROUND(cabinets_db!HR293/Prices!$B$27,0)</f>
        <v>374</v>
      </c>
      <c r="AQ293" s="138">
        <f t="shared" si="327"/>
        <v>374</v>
      </c>
      <c r="AW293" s="136">
        <f t="shared" si="328"/>
        <v>213</v>
      </c>
      <c r="AX293" s="136">
        <f t="shared" si="329"/>
        <v>213</v>
      </c>
      <c r="AY293" s="136">
        <f t="shared" si="330"/>
        <v>239</v>
      </c>
      <c r="AZ293" s="136">
        <f t="shared" si="331"/>
        <v>239</v>
      </c>
      <c r="BA293" s="136">
        <f t="shared" si="332"/>
        <v>248</v>
      </c>
      <c r="BB293" s="136">
        <f t="shared" si="333"/>
        <v>248</v>
      </c>
      <c r="BC293" s="136">
        <f t="shared" si="334"/>
        <v>265</v>
      </c>
      <c r="BD293" s="136">
        <f t="shared" si="335"/>
        <v>265</v>
      </c>
      <c r="BE293" s="136">
        <f t="shared" si="336"/>
        <v>274</v>
      </c>
      <c r="BF293" s="136">
        <f t="shared" si="337"/>
        <v>274</v>
      </c>
      <c r="BG293" s="136">
        <f t="shared" si="338"/>
        <v>296</v>
      </c>
      <c r="BH293" s="136">
        <f t="shared" si="339"/>
        <v>296</v>
      </c>
      <c r="BI293" s="136">
        <f t="shared" si="340"/>
        <v>313</v>
      </c>
      <c r="BJ293" s="136">
        <f t="shared" si="341"/>
        <v>313</v>
      </c>
      <c r="BK293" s="136">
        <f t="shared" si="342"/>
        <v>374</v>
      </c>
      <c r="BL293" s="138">
        <f t="shared" si="343"/>
        <v>374</v>
      </c>
      <c r="BU293" s="135">
        <f>ROUND(cabinets_db!JE293/Prices!$B$27,0)</f>
        <v>232</v>
      </c>
      <c r="BV293" s="136">
        <f t="shared" si="415"/>
        <v>232</v>
      </c>
      <c r="BW293" s="135">
        <f>ROUND(cabinets_db!JG293/Prices!$B$27,0)</f>
        <v>259</v>
      </c>
      <c r="BX293" s="136">
        <f t="shared" si="344"/>
        <v>259</v>
      </c>
      <c r="BY293" s="135">
        <f>ROUND(cabinets_db!JI293/Prices!$B$27,0)</f>
        <v>267</v>
      </c>
      <c r="BZ293" s="136">
        <f t="shared" si="345"/>
        <v>267</v>
      </c>
      <c r="CA293" s="135">
        <f>ROUND(cabinets_db!JK293/Prices!$B$27,0)</f>
        <v>285</v>
      </c>
      <c r="CB293" s="136">
        <f t="shared" si="346"/>
        <v>285</v>
      </c>
      <c r="CC293" s="135">
        <f>ROUND(cabinets_db!JM293/Prices!$B$27,0)</f>
        <v>293</v>
      </c>
      <c r="CD293" s="136">
        <f t="shared" si="347"/>
        <v>293</v>
      </c>
      <c r="CE293" s="135">
        <f>ROUND(cabinets_db!JO293/Prices!$B$27,0)</f>
        <v>315</v>
      </c>
      <c r="CF293" s="136">
        <f t="shared" si="348"/>
        <v>315</v>
      </c>
      <c r="CG293" s="135">
        <f>ROUND(cabinets_db!JQ293/Prices!$B$27,0)</f>
        <v>333</v>
      </c>
      <c r="CH293" s="136">
        <f t="shared" si="349"/>
        <v>333</v>
      </c>
      <c r="CI293" s="135">
        <f>ROUND(cabinets_db!JS293/Prices!$B$27,0)</f>
        <v>394</v>
      </c>
      <c r="CJ293" s="136">
        <f t="shared" si="350"/>
        <v>394</v>
      </c>
      <c r="CK293" s="137"/>
      <c r="CL293" s="137"/>
      <c r="CM293" s="137"/>
      <c r="CN293" s="137"/>
      <c r="CO293" s="137"/>
      <c r="CP293" s="136">
        <f>ROUND(cabinets_db!LW293/Prices!$B$27,0)</f>
        <v>213</v>
      </c>
      <c r="CQ293" s="136">
        <f t="shared" si="416"/>
        <v>213</v>
      </c>
      <c r="CR293" s="136">
        <f>ROUND(cabinets_db!LY293/Prices!$B$27,0)</f>
        <v>239</v>
      </c>
      <c r="CS293" s="136">
        <f t="shared" si="351"/>
        <v>239</v>
      </c>
      <c r="CT293" s="136">
        <f>ROUND(cabinets_db!MA293/Prices!$B$27,0)</f>
        <v>248</v>
      </c>
      <c r="CU293" s="136">
        <f t="shared" si="352"/>
        <v>248</v>
      </c>
      <c r="CV293" s="136">
        <f>ROUND(cabinets_db!MC293/Prices!$B$27,0)</f>
        <v>265</v>
      </c>
      <c r="CW293" s="136">
        <f t="shared" si="353"/>
        <v>265</v>
      </c>
      <c r="CX293" s="136">
        <f>ROUND(cabinets_db!ME293/Prices!$B$27,0)</f>
        <v>274</v>
      </c>
      <c r="CY293" s="136">
        <f t="shared" si="354"/>
        <v>274</v>
      </c>
      <c r="CZ293" s="136">
        <f>ROUND(cabinets_db!MG293/Prices!$B$27,0)</f>
        <v>296</v>
      </c>
      <c r="DA293" s="136">
        <f t="shared" si="355"/>
        <v>296</v>
      </c>
      <c r="DB293" s="136">
        <f>ROUND(cabinets_db!MI293/Prices!$B$27,0)</f>
        <v>313</v>
      </c>
      <c r="DC293" s="136">
        <f t="shared" si="356"/>
        <v>313</v>
      </c>
      <c r="DD293" s="136">
        <f>ROUND(cabinets_db!MK293/Prices!$B$27,0)</f>
        <v>374</v>
      </c>
      <c r="DE293" s="138">
        <f t="shared" si="357"/>
        <v>374</v>
      </c>
      <c r="DK293" s="136">
        <f t="shared" si="358"/>
        <v>213</v>
      </c>
      <c r="DL293" s="136">
        <f t="shared" si="359"/>
        <v>213</v>
      </c>
      <c r="DM293" s="136">
        <f t="shared" si="360"/>
        <v>239</v>
      </c>
      <c r="DN293" s="136">
        <f t="shared" si="361"/>
        <v>239</v>
      </c>
      <c r="DO293" s="136">
        <f t="shared" si="362"/>
        <v>248</v>
      </c>
      <c r="DP293" s="136">
        <f t="shared" si="363"/>
        <v>248</v>
      </c>
      <c r="DQ293" s="136">
        <f t="shared" si="364"/>
        <v>265</v>
      </c>
      <c r="DR293" s="136">
        <f t="shared" si="365"/>
        <v>265</v>
      </c>
      <c r="DS293" s="136">
        <f t="shared" si="366"/>
        <v>274</v>
      </c>
      <c r="DT293" s="136">
        <f t="shared" si="367"/>
        <v>274</v>
      </c>
      <c r="DU293" s="136">
        <f t="shared" si="368"/>
        <v>296</v>
      </c>
      <c r="DV293" s="136">
        <f t="shared" si="369"/>
        <v>296</v>
      </c>
      <c r="DW293" s="136">
        <f t="shared" si="370"/>
        <v>313</v>
      </c>
      <c r="DX293" s="136">
        <f t="shared" si="371"/>
        <v>313</v>
      </c>
      <c r="DY293" s="136">
        <f t="shared" si="372"/>
        <v>374</v>
      </c>
      <c r="DZ293" s="138">
        <f t="shared" si="373"/>
        <v>374</v>
      </c>
      <c r="EP293" s="55">
        <v>1774.8073999999999</v>
      </c>
      <c r="EQ293" s="128">
        <f t="shared" ref="EQ293:EQ312" si="433">EP293/144</f>
        <v>12.325051388888888</v>
      </c>
      <c r="ER293" s="129">
        <v>12.5</v>
      </c>
      <c r="ES293" s="95">
        <v>24</v>
      </c>
      <c r="ET293" s="73">
        <f t="shared" si="429"/>
        <v>2</v>
      </c>
      <c r="EU293" s="130">
        <f t="shared" ref="EU293:EU298" si="434">ES293*22/144</f>
        <v>3.6666666666666665</v>
      </c>
      <c r="EV293" s="55"/>
      <c r="EW293" s="75">
        <v>4</v>
      </c>
      <c r="EY293" s="75">
        <v>12.5</v>
      </c>
      <c r="EZ293" s="77">
        <f>(EY293*1.2)*(Prices!$B$5/32)</f>
        <v>18.75</v>
      </c>
      <c r="FA293" s="82">
        <f>(EY293*1.3)*(Prices!$B$4/32)</f>
        <v>40.625</v>
      </c>
      <c r="FB293" s="82">
        <f>(EV293*Prices!$B$2)+(EW293*Prices!$B$3)</f>
        <v>16.2</v>
      </c>
      <c r="FC293" s="79">
        <f>EU293*Prices!$B$9</f>
        <v>22</v>
      </c>
      <c r="FD293" s="80">
        <f t="shared" si="375"/>
        <v>97.575000000000003</v>
      </c>
      <c r="FE293" s="80">
        <f>EU293*Prices!$B$10</f>
        <v>33</v>
      </c>
      <c r="FF293" s="80">
        <f t="shared" si="376"/>
        <v>108.575</v>
      </c>
      <c r="FG293" s="80">
        <f>EU293*Prices!$B$11</f>
        <v>36.666666666666664</v>
      </c>
      <c r="FH293" s="80">
        <f t="shared" si="377"/>
        <v>112.24166666666666</v>
      </c>
      <c r="FI293" s="80">
        <f>EU293*Prices!$B$12</f>
        <v>44</v>
      </c>
      <c r="FJ293" s="80">
        <f t="shared" si="378"/>
        <v>119.575</v>
      </c>
      <c r="FK293" s="80">
        <f>EU293*Prices!$B$13</f>
        <v>47.666666666666664</v>
      </c>
      <c r="FL293" s="80">
        <f t="shared" si="379"/>
        <v>123.24166666666666</v>
      </c>
      <c r="FM293" s="80">
        <f>EU293*Prices!$B$14</f>
        <v>56.833333333333329</v>
      </c>
      <c r="FN293" s="80">
        <f t="shared" si="380"/>
        <v>132.40833333333333</v>
      </c>
      <c r="FO293" s="80">
        <f>EU293*Prices!$B$15</f>
        <v>64.166666666666657</v>
      </c>
      <c r="FP293" s="80">
        <f t="shared" si="381"/>
        <v>139.74166666666667</v>
      </c>
      <c r="FQ293" s="80">
        <f>EU293*Prices!$B$16</f>
        <v>89.833333333333329</v>
      </c>
      <c r="FR293" s="80">
        <f t="shared" si="382"/>
        <v>165.40833333333333</v>
      </c>
      <c r="FS293" s="80">
        <f>EU293*Prices!$B$17</f>
        <v>0</v>
      </c>
      <c r="FT293" s="80"/>
      <c r="FU293" s="80"/>
      <c r="FV293" s="80"/>
      <c r="FW293" s="80"/>
      <c r="FX293" s="80"/>
      <c r="FY293" s="80"/>
      <c r="FZ293" s="80"/>
      <c r="GA293" s="80"/>
      <c r="GB293" s="80"/>
      <c r="GC293" s="80"/>
      <c r="GD293" s="80"/>
      <c r="GE293" s="80"/>
      <c r="GF293" s="80"/>
      <c r="GG293" s="80"/>
      <c r="GH293" s="80"/>
      <c r="GI293"/>
      <c r="GJ293"/>
      <c r="GK293"/>
      <c r="GL293"/>
      <c r="GM293"/>
      <c r="GN293"/>
      <c r="GO293"/>
      <c r="GP293" s="55">
        <v>1774.8073999999999</v>
      </c>
      <c r="GQ293" s="128">
        <f t="shared" ref="GQ293:GQ312" si="435">GP293/144</f>
        <v>12.325051388888888</v>
      </c>
      <c r="GR293" s="129">
        <v>12.5</v>
      </c>
      <c r="GS293" s="95">
        <v>24</v>
      </c>
      <c r="GT293" s="73">
        <f t="shared" si="430"/>
        <v>2</v>
      </c>
      <c r="GU293" s="130">
        <f t="shared" ref="GU293:GU298" si="436">GS293*22/144</f>
        <v>3.6666666666666665</v>
      </c>
      <c r="GW293" s="75">
        <v>4</v>
      </c>
      <c r="GX293" s="76"/>
      <c r="GY293" s="75">
        <v>12.5</v>
      </c>
      <c r="GZ293" s="77">
        <f>(GY293*1.2)*(Prices!$B$5/32)</f>
        <v>18.75</v>
      </c>
      <c r="HA293" s="82">
        <f>(GY293*1.3)*(Prices!$C$4/32)</f>
        <v>32.5</v>
      </c>
      <c r="HB293" s="82">
        <f>(GV293*Prices!$B$2)+(GW293*Prices!$B$3)</f>
        <v>16.2</v>
      </c>
      <c r="HC293" s="79">
        <f>GU293*Prices!$B$9</f>
        <v>22</v>
      </c>
      <c r="HD293" s="80">
        <f t="shared" si="384"/>
        <v>89.45</v>
      </c>
      <c r="HE293" s="80">
        <f>GU293*Prices!$B$10</f>
        <v>33</v>
      </c>
      <c r="HF293" s="80">
        <f t="shared" si="385"/>
        <v>100.45</v>
      </c>
      <c r="HG293" s="80">
        <f>GU293*Prices!$B$11</f>
        <v>36.666666666666664</v>
      </c>
      <c r="HH293" s="80">
        <f t="shared" si="386"/>
        <v>104.11666666666666</v>
      </c>
      <c r="HI293" s="80">
        <f>GU293*Prices!$B$12</f>
        <v>44</v>
      </c>
      <c r="HJ293" s="80">
        <f t="shared" si="387"/>
        <v>111.45</v>
      </c>
      <c r="HK293" s="80">
        <f>GU293*Prices!$B$13</f>
        <v>47.666666666666664</v>
      </c>
      <c r="HL293" s="80">
        <f t="shared" si="388"/>
        <v>115.11666666666666</v>
      </c>
      <c r="HM293" s="80">
        <f>GU293*Prices!$B$14</f>
        <v>56.833333333333329</v>
      </c>
      <c r="HN293" s="80">
        <f t="shared" si="389"/>
        <v>124.28333333333333</v>
      </c>
      <c r="HO293" s="80">
        <f>GU293*Prices!$B$15</f>
        <v>64.166666666666657</v>
      </c>
      <c r="HP293" s="80">
        <f t="shared" si="390"/>
        <v>131.61666666666667</v>
      </c>
      <c r="HQ293" s="80">
        <f>GU293*Prices!$B$16</f>
        <v>89.833333333333329</v>
      </c>
      <c r="HR293" s="80">
        <f t="shared" si="391"/>
        <v>157.28333333333333</v>
      </c>
      <c r="HS293" s="80">
        <f>GU293*Prices!$B$17</f>
        <v>0</v>
      </c>
      <c r="HT293" s="80"/>
      <c r="HU293" s="80"/>
      <c r="HV293" s="80"/>
      <c r="HW293" s="80"/>
      <c r="HX293" s="80"/>
      <c r="HY293" s="80"/>
      <c r="HZ293" s="80"/>
      <c r="IA293" s="80"/>
      <c r="IB293" s="80"/>
      <c r="IC293" s="80"/>
      <c r="ID293" s="80"/>
      <c r="IE293" s="80"/>
      <c r="IF293" s="80"/>
      <c r="IG293" s="80"/>
      <c r="IH293" s="80"/>
      <c r="II293"/>
      <c r="IJ293"/>
      <c r="IK293"/>
      <c r="IL293"/>
      <c r="IM293"/>
      <c r="IN293"/>
      <c r="IO293"/>
      <c r="IP293"/>
      <c r="IQ293" s="55">
        <v>1774.8073999999999</v>
      </c>
      <c r="IR293" s="128">
        <f t="shared" ref="IR293:IR312" si="437">IQ293/144</f>
        <v>12.325051388888888</v>
      </c>
      <c r="IS293" s="129">
        <v>12.5</v>
      </c>
      <c r="IT293" s="95">
        <v>24</v>
      </c>
      <c r="IU293" s="73">
        <f t="shared" si="431"/>
        <v>2</v>
      </c>
      <c r="IV293" s="130">
        <f t="shared" ref="IV293:IV298" si="438">IT293*22/144</f>
        <v>3.6666666666666665</v>
      </c>
      <c r="IX293" s="75">
        <v>4</v>
      </c>
      <c r="IY293" s="76"/>
      <c r="IZ293" s="75">
        <v>12.5</v>
      </c>
      <c r="JA293" s="77">
        <f>(IZ293*1.2)*(Prices!$B$5/32)</f>
        <v>18.75</v>
      </c>
      <c r="JB293" s="82">
        <f>(IZ293*1.3)*(Prices!$B$4/32)</f>
        <v>40.625</v>
      </c>
      <c r="JC293" s="82">
        <f>(IW293*Prices!$B$2)+(IX293*Prices!$B$3)</f>
        <v>16.2</v>
      </c>
      <c r="JD293" s="79">
        <f>IV293*Prices!$B$9</f>
        <v>22</v>
      </c>
      <c r="JE293" s="80">
        <f t="shared" si="393"/>
        <v>97.575000000000003</v>
      </c>
      <c r="JF293" s="80">
        <f>IV293*Prices!$B$10</f>
        <v>33</v>
      </c>
      <c r="JG293" s="80">
        <f t="shared" si="394"/>
        <v>108.575</v>
      </c>
      <c r="JH293" s="80">
        <f>IV293*Prices!$B$11</f>
        <v>36.666666666666664</v>
      </c>
      <c r="JI293" s="80">
        <f t="shared" si="395"/>
        <v>112.24166666666666</v>
      </c>
      <c r="JJ293" s="80">
        <f>IV293*Prices!$B$12</f>
        <v>44</v>
      </c>
      <c r="JK293" s="80">
        <f t="shared" si="396"/>
        <v>119.575</v>
      </c>
      <c r="JL293" s="80">
        <f>IV293*Prices!$B$13</f>
        <v>47.666666666666664</v>
      </c>
      <c r="JM293" s="80">
        <f t="shared" si="397"/>
        <v>123.24166666666666</v>
      </c>
      <c r="JN293" s="80">
        <f>IV293*Prices!$B$14</f>
        <v>56.833333333333329</v>
      </c>
      <c r="JO293" s="80">
        <f t="shared" si="398"/>
        <v>132.40833333333333</v>
      </c>
      <c r="JP293" s="80">
        <f>IV293*Prices!$B$15</f>
        <v>64.166666666666657</v>
      </c>
      <c r="JQ293" s="80">
        <f t="shared" si="399"/>
        <v>139.74166666666667</v>
      </c>
      <c r="JR293" s="80">
        <f>IV293*Prices!$B$16</f>
        <v>89.833333333333329</v>
      </c>
      <c r="JS293" s="80">
        <f t="shared" si="400"/>
        <v>165.40833333333333</v>
      </c>
      <c r="JT293" s="80">
        <f>IV293*Prices!$B$17</f>
        <v>0</v>
      </c>
      <c r="JU293" s="80"/>
      <c r="JV293" s="80"/>
      <c r="JW293" s="80"/>
      <c r="JX293" s="80"/>
      <c r="JY293" s="80"/>
      <c r="JZ293" s="80"/>
      <c r="KA293" s="80"/>
      <c r="KB293" s="80"/>
      <c r="KC293" s="80"/>
      <c r="KD293" s="80"/>
      <c r="KE293" s="80"/>
      <c r="KF293" s="80"/>
      <c r="KG293" s="80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 s="197">
        <v>0</v>
      </c>
      <c r="LB293" s="200">
        <v>0</v>
      </c>
      <c r="LC293" s="82">
        <f>(44+(cabinets_db!IR293*2-2))*0.58</f>
        <v>38.657059611111109</v>
      </c>
      <c r="LD293" s="82">
        <f>(44+(cabinets_db!IR293*2-2))*0.77</f>
        <v>51.320579138888888</v>
      </c>
      <c r="LE293" s="82">
        <f>3*(cabinets_db!IR293*22/144)</f>
        <v>5.6489818865740737</v>
      </c>
      <c r="LF293" s="82">
        <f t="shared" si="401"/>
        <v>33.008077724537031</v>
      </c>
      <c r="LG293" s="80">
        <f t="shared" si="402"/>
        <v>45.671597252314811</v>
      </c>
      <c r="LH293" s="234">
        <f t="shared" si="403"/>
        <v>0</v>
      </c>
      <c r="LI293" s="55">
        <v>1774.8073999999999</v>
      </c>
      <c r="LJ293" s="128">
        <f t="shared" ref="LJ293:LJ312" si="439">LI293/144</f>
        <v>12.325051388888888</v>
      </c>
      <c r="LK293" s="129">
        <v>12.5</v>
      </c>
      <c r="LL293" s="95">
        <v>24</v>
      </c>
      <c r="LM293" s="73">
        <f t="shared" si="432"/>
        <v>2</v>
      </c>
      <c r="LN293" s="130">
        <f t="shared" ref="LN293:LN298" si="440">LL293*22/144</f>
        <v>3.6666666666666665</v>
      </c>
      <c r="LP293" s="75">
        <v>4</v>
      </c>
      <c r="LQ293" s="76"/>
      <c r="LR293" s="75">
        <v>12.5</v>
      </c>
      <c r="LS293" s="77">
        <f>(LR293*1.2)*(Prices!$B$5/32)</f>
        <v>18.75</v>
      </c>
      <c r="LT293" s="82">
        <f>(LR293*1.3)*(Prices!$C$4/32)</f>
        <v>32.5</v>
      </c>
      <c r="LU293" s="82">
        <f>(LO293*Prices!$B$2)+(LP293*Prices!$B$3)</f>
        <v>16.2</v>
      </c>
      <c r="LV293" s="79">
        <f>LN293*Prices!$B$9</f>
        <v>22</v>
      </c>
      <c r="LW293" s="80">
        <f t="shared" si="405"/>
        <v>89.45</v>
      </c>
      <c r="LX293" s="80">
        <f>LN293*Prices!$B$10</f>
        <v>33</v>
      </c>
      <c r="LY293" s="80">
        <f t="shared" si="406"/>
        <v>100.45</v>
      </c>
      <c r="LZ293" s="80">
        <f>LN293*Prices!$B$11</f>
        <v>36.666666666666664</v>
      </c>
      <c r="MA293" s="80">
        <f t="shared" si="407"/>
        <v>104.11666666666666</v>
      </c>
      <c r="MB293" s="80">
        <f>LN293*Prices!$B$12</f>
        <v>44</v>
      </c>
      <c r="MC293" s="80">
        <f t="shared" si="408"/>
        <v>111.45</v>
      </c>
      <c r="MD293" s="80">
        <f>LN293*Prices!$B$13</f>
        <v>47.666666666666664</v>
      </c>
      <c r="ME293" s="80">
        <f t="shared" si="409"/>
        <v>115.11666666666666</v>
      </c>
      <c r="MF293" s="80">
        <f>LN293*Prices!$B$14</f>
        <v>56.833333333333329</v>
      </c>
      <c r="MG293" s="80">
        <f t="shared" si="410"/>
        <v>124.28333333333333</v>
      </c>
      <c r="MH293" s="80">
        <f>LN293*Prices!$B$15</f>
        <v>64.166666666666657</v>
      </c>
      <c r="MI293" s="80">
        <f t="shared" si="411"/>
        <v>131.61666666666667</v>
      </c>
      <c r="MJ293" s="80">
        <f>LN293*Prices!$B$16</f>
        <v>89.833333333333329</v>
      </c>
      <c r="MK293" s="80">
        <f t="shared" si="412"/>
        <v>157.28333333333333</v>
      </c>
      <c r="ML293" s="80">
        <f>LN293*Prices!$B$17</f>
        <v>0</v>
      </c>
      <c r="MM293" s="80"/>
      <c r="MN293" s="80"/>
      <c r="MO293" s="80"/>
      <c r="MP293" s="80"/>
      <c r="MQ293" s="80"/>
      <c r="MR293" s="80"/>
      <c r="MS293" s="80"/>
      <c r="MT293" s="80"/>
      <c r="MU293" s="80"/>
      <c r="MV293" s="80"/>
      <c r="MW293" s="80"/>
      <c r="MX293" s="80"/>
      <c r="MY293" s="80"/>
      <c r="MZ293" s="80"/>
      <c r="NA293" s="80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</row>
    <row r="294" spans="1:449" ht="18" customHeight="1" x14ac:dyDescent="0.25">
      <c r="A294" s="131" t="s">
        <v>413</v>
      </c>
      <c r="B294" s="132" t="s">
        <v>268</v>
      </c>
      <c r="C294" s="133" t="str">
        <f t="shared" si="413"/>
        <v>Wall &amp; Tall Cab: Over the Sink Doors - 22"H  (27" W)</v>
      </c>
      <c r="D294" s="70" t="s">
        <v>411</v>
      </c>
      <c r="E294" s="134" t="s">
        <v>414</v>
      </c>
      <c r="F294" s="322" t="s">
        <v>413</v>
      </c>
      <c r="G294" s="320">
        <f>ROUND(cabinets_db!FD294/Prices!$B$27,0)</f>
        <v>250</v>
      </c>
      <c r="H294" s="136">
        <f t="shared" si="414"/>
        <v>250</v>
      </c>
      <c r="I294" s="135">
        <f>ROUND(cabinets_db!FF294/Prices!$B$27,0)</f>
        <v>280</v>
      </c>
      <c r="J294" s="136">
        <f t="shared" si="313"/>
        <v>280</v>
      </c>
      <c r="K294" s="135">
        <f>ROUND(cabinets_db!FH294/Prices!$B$27,0)</f>
        <v>289</v>
      </c>
      <c r="L294" s="136">
        <f t="shared" si="314"/>
        <v>289</v>
      </c>
      <c r="M294" s="135">
        <f>ROUND(cabinets_db!FJ294/Prices!$B$27,0)</f>
        <v>309</v>
      </c>
      <c r="N294" s="136">
        <f t="shared" si="315"/>
        <v>309</v>
      </c>
      <c r="O294" s="135">
        <f>ROUND(cabinets_db!FL294/Prices!$B$27,0)</f>
        <v>319</v>
      </c>
      <c r="P294" s="136">
        <f t="shared" si="316"/>
        <v>319</v>
      </c>
      <c r="Q294" s="135">
        <f>ROUND(cabinets_db!FN294/Prices!$B$27,0)</f>
        <v>343</v>
      </c>
      <c r="R294" s="136">
        <f t="shared" si="317"/>
        <v>343</v>
      </c>
      <c r="S294" s="135">
        <f>ROUND(cabinets_db!FP294/Prices!$B$27,0)</f>
        <v>363</v>
      </c>
      <c r="T294" s="136">
        <f t="shared" si="318"/>
        <v>363</v>
      </c>
      <c r="U294" s="135">
        <f>ROUND(cabinets_db!FR294/Prices!$B$27,0)</f>
        <v>432</v>
      </c>
      <c r="V294" s="136">
        <f t="shared" si="319"/>
        <v>432</v>
      </c>
      <c r="W294" s="137"/>
      <c r="X294" s="137"/>
      <c r="Y294" s="137"/>
      <c r="Z294" s="137"/>
      <c r="AA294" s="137"/>
      <c r="AB294" s="136">
        <f>ROUND(cabinets_db!HD294/Prices!$B$27,0)</f>
        <v>229</v>
      </c>
      <c r="AC294" s="136">
        <f t="shared" si="320"/>
        <v>229</v>
      </c>
      <c r="AD294" s="136">
        <f>ROUND(cabinets_db!HF294/Prices!$B$27,0)</f>
        <v>259</v>
      </c>
      <c r="AE294" s="136">
        <f t="shared" si="321"/>
        <v>259</v>
      </c>
      <c r="AF294" s="136">
        <f>ROUND(cabinets_db!HH294/Prices!$B$27,0)</f>
        <v>269</v>
      </c>
      <c r="AG294" s="136">
        <f t="shared" si="322"/>
        <v>269</v>
      </c>
      <c r="AH294" s="136">
        <f>ROUND(cabinets_db!HJ294/Prices!$B$27,0)</f>
        <v>288</v>
      </c>
      <c r="AI294" s="136">
        <f t="shared" si="323"/>
        <v>288</v>
      </c>
      <c r="AJ294" s="136">
        <f>ROUND(cabinets_db!HL294/Prices!$B$27,0)</f>
        <v>298</v>
      </c>
      <c r="AK294" s="136">
        <f t="shared" si="324"/>
        <v>298</v>
      </c>
      <c r="AL294" s="136">
        <f>ROUND(cabinets_db!HN294/Prices!$B$27,0)</f>
        <v>323</v>
      </c>
      <c r="AM294" s="136">
        <f t="shared" si="325"/>
        <v>323</v>
      </c>
      <c r="AN294" s="136">
        <f>ROUND(cabinets_db!HP294/Prices!$B$27,0)</f>
        <v>342</v>
      </c>
      <c r="AO294" s="136">
        <f t="shared" si="326"/>
        <v>342</v>
      </c>
      <c r="AP294" s="136">
        <f>ROUND(cabinets_db!HR294/Prices!$B$27,0)</f>
        <v>411</v>
      </c>
      <c r="AQ294" s="138">
        <f t="shared" si="327"/>
        <v>411</v>
      </c>
      <c r="AW294" s="136">
        <f t="shared" si="328"/>
        <v>229</v>
      </c>
      <c r="AX294" s="136">
        <f t="shared" si="329"/>
        <v>229</v>
      </c>
      <c r="AY294" s="136">
        <f t="shared" si="330"/>
        <v>259</v>
      </c>
      <c r="AZ294" s="136">
        <f t="shared" si="331"/>
        <v>259</v>
      </c>
      <c r="BA294" s="136">
        <f t="shared" si="332"/>
        <v>269</v>
      </c>
      <c r="BB294" s="136">
        <f t="shared" si="333"/>
        <v>269</v>
      </c>
      <c r="BC294" s="136">
        <f t="shared" si="334"/>
        <v>288</v>
      </c>
      <c r="BD294" s="136">
        <f t="shared" si="335"/>
        <v>288</v>
      </c>
      <c r="BE294" s="136">
        <f t="shared" si="336"/>
        <v>298</v>
      </c>
      <c r="BF294" s="136">
        <f t="shared" si="337"/>
        <v>298</v>
      </c>
      <c r="BG294" s="136">
        <f t="shared" si="338"/>
        <v>323</v>
      </c>
      <c r="BH294" s="136">
        <f t="shared" si="339"/>
        <v>323</v>
      </c>
      <c r="BI294" s="136">
        <f t="shared" si="340"/>
        <v>342</v>
      </c>
      <c r="BJ294" s="136">
        <f t="shared" si="341"/>
        <v>342</v>
      </c>
      <c r="BK294" s="136">
        <f t="shared" si="342"/>
        <v>411</v>
      </c>
      <c r="BL294" s="138">
        <f t="shared" si="343"/>
        <v>411</v>
      </c>
      <c r="BU294" s="135">
        <f>ROUND(cabinets_db!JE294/Prices!$B$27,0)</f>
        <v>250</v>
      </c>
      <c r="BV294" s="136">
        <f t="shared" si="415"/>
        <v>250</v>
      </c>
      <c r="BW294" s="135">
        <f>ROUND(cabinets_db!JG294/Prices!$B$27,0)</f>
        <v>280</v>
      </c>
      <c r="BX294" s="136">
        <f t="shared" si="344"/>
        <v>280</v>
      </c>
      <c r="BY294" s="135">
        <f>ROUND(cabinets_db!JI294/Prices!$B$27,0)</f>
        <v>289</v>
      </c>
      <c r="BZ294" s="136">
        <f t="shared" si="345"/>
        <v>289</v>
      </c>
      <c r="CA294" s="135">
        <f>ROUND(cabinets_db!JK294/Prices!$B$27,0)</f>
        <v>309</v>
      </c>
      <c r="CB294" s="136">
        <f t="shared" si="346"/>
        <v>309</v>
      </c>
      <c r="CC294" s="135">
        <f>ROUND(cabinets_db!JM294/Prices!$B$27,0)</f>
        <v>319</v>
      </c>
      <c r="CD294" s="136">
        <f t="shared" si="347"/>
        <v>319</v>
      </c>
      <c r="CE294" s="135">
        <f>ROUND(cabinets_db!JO294/Prices!$B$27,0)</f>
        <v>343</v>
      </c>
      <c r="CF294" s="136">
        <f t="shared" si="348"/>
        <v>343</v>
      </c>
      <c r="CG294" s="135">
        <f>ROUND(cabinets_db!JQ294/Prices!$B$27,0)</f>
        <v>363</v>
      </c>
      <c r="CH294" s="136">
        <f t="shared" si="349"/>
        <v>363</v>
      </c>
      <c r="CI294" s="135">
        <f>ROUND(cabinets_db!JS294/Prices!$B$27,0)</f>
        <v>432</v>
      </c>
      <c r="CJ294" s="136">
        <f t="shared" si="350"/>
        <v>432</v>
      </c>
      <c r="CK294" s="137"/>
      <c r="CL294" s="137"/>
      <c r="CM294" s="137"/>
      <c r="CN294" s="137"/>
      <c r="CO294" s="137"/>
      <c r="CP294" s="136">
        <f>ROUND(cabinets_db!LW294/Prices!$B$27,0)</f>
        <v>229</v>
      </c>
      <c r="CQ294" s="136">
        <f t="shared" si="416"/>
        <v>229</v>
      </c>
      <c r="CR294" s="136">
        <f>ROUND(cabinets_db!LY294/Prices!$B$27,0)</f>
        <v>259</v>
      </c>
      <c r="CS294" s="136">
        <f t="shared" si="351"/>
        <v>259</v>
      </c>
      <c r="CT294" s="136">
        <f>ROUND(cabinets_db!MA294/Prices!$B$27,0)</f>
        <v>269</v>
      </c>
      <c r="CU294" s="136">
        <f t="shared" si="352"/>
        <v>269</v>
      </c>
      <c r="CV294" s="136">
        <f>ROUND(cabinets_db!MC294/Prices!$B$27,0)</f>
        <v>288</v>
      </c>
      <c r="CW294" s="136">
        <f t="shared" si="353"/>
        <v>288</v>
      </c>
      <c r="CX294" s="136">
        <f>ROUND(cabinets_db!ME294/Prices!$B$27,0)</f>
        <v>298</v>
      </c>
      <c r="CY294" s="136">
        <f t="shared" si="354"/>
        <v>298</v>
      </c>
      <c r="CZ294" s="136">
        <f>ROUND(cabinets_db!MG294/Prices!$B$27,0)</f>
        <v>323</v>
      </c>
      <c r="DA294" s="136">
        <f t="shared" si="355"/>
        <v>323</v>
      </c>
      <c r="DB294" s="136">
        <f>ROUND(cabinets_db!MI294/Prices!$B$27,0)</f>
        <v>342</v>
      </c>
      <c r="DC294" s="136">
        <f t="shared" si="356"/>
        <v>342</v>
      </c>
      <c r="DD294" s="136">
        <f>ROUND(cabinets_db!MK294/Prices!$B$27,0)</f>
        <v>411</v>
      </c>
      <c r="DE294" s="138">
        <f t="shared" si="357"/>
        <v>411</v>
      </c>
      <c r="DK294" s="136">
        <f t="shared" si="358"/>
        <v>229</v>
      </c>
      <c r="DL294" s="136">
        <f t="shared" si="359"/>
        <v>229</v>
      </c>
      <c r="DM294" s="136">
        <f t="shared" si="360"/>
        <v>259</v>
      </c>
      <c r="DN294" s="136">
        <f t="shared" si="361"/>
        <v>259</v>
      </c>
      <c r="DO294" s="136">
        <f t="shared" si="362"/>
        <v>269</v>
      </c>
      <c r="DP294" s="136">
        <f t="shared" si="363"/>
        <v>269</v>
      </c>
      <c r="DQ294" s="136">
        <f t="shared" si="364"/>
        <v>288</v>
      </c>
      <c r="DR294" s="136">
        <f t="shared" si="365"/>
        <v>288</v>
      </c>
      <c r="DS294" s="136">
        <f t="shared" si="366"/>
        <v>298</v>
      </c>
      <c r="DT294" s="136">
        <f t="shared" si="367"/>
        <v>298</v>
      </c>
      <c r="DU294" s="136">
        <f t="shared" si="368"/>
        <v>323</v>
      </c>
      <c r="DV294" s="136">
        <f t="shared" si="369"/>
        <v>323</v>
      </c>
      <c r="DW294" s="136">
        <f t="shared" si="370"/>
        <v>342</v>
      </c>
      <c r="DX294" s="136">
        <f t="shared" si="371"/>
        <v>342</v>
      </c>
      <c r="DY294" s="136">
        <f t="shared" si="372"/>
        <v>411</v>
      </c>
      <c r="DZ294" s="138">
        <f t="shared" si="373"/>
        <v>411</v>
      </c>
      <c r="EP294" s="55">
        <v>1941.5818999999999</v>
      </c>
      <c r="EQ294" s="128">
        <f t="shared" si="433"/>
        <v>13.483207638888889</v>
      </c>
      <c r="ER294" s="129">
        <v>13.5</v>
      </c>
      <c r="ES294" s="95">
        <v>27</v>
      </c>
      <c r="ET294" s="73">
        <f t="shared" si="429"/>
        <v>2.25</v>
      </c>
      <c r="EU294" s="130">
        <f t="shared" si="434"/>
        <v>4.125</v>
      </c>
      <c r="EV294" s="55"/>
      <c r="EW294" s="75">
        <v>4</v>
      </c>
      <c r="EY294" s="75">
        <v>13.5</v>
      </c>
      <c r="EZ294" s="77">
        <f>(EY294*1.2)*(Prices!$B$5/32)</f>
        <v>20.25</v>
      </c>
      <c r="FA294" s="82">
        <f>(EY294*1.3)*(Prices!$B$4/32)</f>
        <v>43.875</v>
      </c>
      <c r="FB294" s="82">
        <f>(EV294*Prices!$B$2)+(EW294*Prices!$B$3)</f>
        <v>16.2</v>
      </c>
      <c r="FC294" s="79">
        <f>EU294*Prices!$B$9</f>
        <v>24.75</v>
      </c>
      <c r="FD294" s="80">
        <f t="shared" si="375"/>
        <v>105.075</v>
      </c>
      <c r="FE294" s="80">
        <f>EU294*Prices!$B$10</f>
        <v>37.125</v>
      </c>
      <c r="FF294" s="80">
        <f t="shared" si="376"/>
        <v>117.45</v>
      </c>
      <c r="FG294" s="80">
        <f>EU294*Prices!$B$11</f>
        <v>41.25</v>
      </c>
      <c r="FH294" s="80">
        <f t="shared" si="377"/>
        <v>121.575</v>
      </c>
      <c r="FI294" s="80">
        <f>EU294*Prices!$B$12</f>
        <v>49.5</v>
      </c>
      <c r="FJ294" s="80">
        <f t="shared" si="378"/>
        <v>129.82499999999999</v>
      </c>
      <c r="FK294" s="80">
        <f>EU294*Prices!$B$13</f>
        <v>53.625</v>
      </c>
      <c r="FL294" s="80">
        <f t="shared" si="379"/>
        <v>133.94999999999999</v>
      </c>
      <c r="FM294" s="80">
        <f>EU294*Prices!$B$14</f>
        <v>63.9375</v>
      </c>
      <c r="FN294" s="80">
        <f t="shared" si="380"/>
        <v>144.26249999999999</v>
      </c>
      <c r="FO294" s="80">
        <f>EU294*Prices!$B$15</f>
        <v>72.1875</v>
      </c>
      <c r="FP294" s="80">
        <f t="shared" si="381"/>
        <v>152.51249999999999</v>
      </c>
      <c r="FQ294" s="80">
        <f>EU294*Prices!$B$16</f>
        <v>101.0625</v>
      </c>
      <c r="FR294" s="80">
        <f t="shared" si="382"/>
        <v>181.38749999999999</v>
      </c>
      <c r="FS294" s="80">
        <f>EU294*Prices!$B$17</f>
        <v>0</v>
      </c>
      <c r="FT294" s="80"/>
      <c r="FU294" s="80"/>
      <c r="FV294" s="80"/>
      <c r="FW294" s="80"/>
      <c r="FX294" s="80"/>
      <c r="FY294" s="80"/>
      <c r="FZ294" s="80"/>
      <c r="GA294" s="80"/>
      <c r="GB294" s="80"/>
      <c r="GC294" s="80"/>
      <c r="GD294" s="80"/>
      <c r="GE294" s="80"/>
      <c r="GF294" s="80"/>
      <c r="GG294" s="80"/>
      <c r="GH294" s="80"/>
      <c r="GI294"/>
      <c r="GJ294"/>
      <c r="GK294"/>
      <c r="GL294"/>
      <c r="GM294"/>
      <c r="GN294"/>
      <c r="GO294"/>
      <c r="GP294" s="55">
        <v>1941.5818999999999</v>
      </c>
      <c r="GQ294" s="128">
        <f t="shared" si="435"/>
        <v>13.483207638888889</v>
      </c>
      <c r="GR294" s="129">
        <v>13.5</v>
      </c>
      <c r="GS294" s="95">
        <v>27</v>
      </c>
      <c r="GT294" s="73">
        <f t="shared" si="430"/>
        <v>2.25</v>
      </c>
      <c r="GU294" s="130">
        <f t="shared" si="436"/>
        <v>4.125</v>
      </c>
      <c r="GW294" s="75">
        <v>4</v>
      </c>
      <c r="GX294" s="76"/>
      <c r="GY294" s="75">
        <v>13.5</v>
      </c>
      <c r="GZ294" s="77">
        <f>(GY294*1.2)*(Prices!$B$5/32)</f>
        <v>20.25</v>
      </c>
      <c r="HA294" s="82">
        <f>(GY294*1.3)*(Prices!$C$4/32)</f>
        <v>35.1</v>
      </c>
      <c r="HB294" s="82">
        <f>(GV294*Prices!$B$2)+(GW294*Prices!$B$3)</f>
        <v>16.2</v>
      </c>
      <c r="HC294" s="79">
        <f>GU294*Prices!$B$9</f>
        <v>24.75</v>
      </c>
      <c r="HD294" s="80">
        <f t="shared" si="384"/>
        <v>96.300000000000011</v>
      </c>
      <c r="HE294" s="80">
        <f>GU294*Prices!$B$10</f>
        <v>37.125</v>
      </c>
      <c r="HF294" s="80">
        <f t="shared" si="385"/>
        <v>108.67500000000001</v>
      </c>
      <c r="HG294" s="80">
        <f>GU294*Prices!$B$11</f>
        <v>41.25</v>
      </c>
      <c r="HH294" s="80">
        <f t="shared" si="386"/>
        <v>112.80000000000001</v>
      </c>
      <c r="HI294" s="80">
        <f>GU294*Prices!$B$12</f>
        <v>49.5</v>
      </c>
      <c r="HJ294" s="80">
        <f t="shared" si="387"/>
        <v>121.05000000000001</v>
      </c>
      <c r="HK294" s="80">
        <f>GU294*Prices!$B$13</f>
        <v>53.625</v>
      </c>
      <c r="HL294" s="80">
        <f t="shared" si="388"/>
        <v>125.17500000000001</v>
      </c>
      <c r="HM294" s="80">
        <f>GU294*Prices!$B$14</f>
        <v>63.9375</v>
      </c>
      <c r="HN294" s="80">
        <f t="shared" si="389"/>
        <v>135.48750000000001</v>
      </c>
      <c r="HO294" s="80">
        <f>GU294*Prices!$B$15</f>
        <v>72.1875</v>
      </c>
      <c r="HP294" s="80">
        <f t="shared" si="390"/>
        <v>143.73750000000001</v>
      </c>
      <c r="HQ294" s="80">
        <f>GU294*Prices!$B$16</f>
        <v>101.0625</v>
      </c>
      <c r="HR294" s="80">
        <f t="shared" si="391"/>
        <v>172.61250000000001</v>
      </c>
      <c r="HS294" s="80">
        <f>GU294*Prices!$B$17</f>
        <v>0</v>
      </c>
      <c r="HT294" s="80"/>
      <c r="HU294" s="80"/>
      <c r="HV294" s="80"/>
      <c r="HW294" s="80"/>
      <c r="HX294" s="80"/>
      <c r="HY294" s="80"/>
      <c r="HZ294" s="80"/>
      <c r="IA294" s="80"/>
      <c r="IB294" s="80"/>
      <c r="IC294" s="80"/>
      <c r="ID294" s="80"/>
      <c r="IE294" s="80"/>
      <c r="IF294" s="80"/>
      <c r="IG294" s="80"/>
      <c r="IH294" s="80"/>
      <c r="II294"/>
      <c r="IJ294"/>
      <c r="IK294"/>
      <c r="IL294"/>
      <c r="IM294"/>
      <c r="IN294"/>
      <c r="IO294"/>
      <c r="IP294"/>
      <c r="IQ294" s="55">
        <v>1941.5818999999999</v>
      </c>
      <c r="IR294" s="128">
        <f t="shared" si="437"/>
        <v>13.483207638888889</v>
      </c>
      <c r="IS294" s="129">
        <v>13.5</v>
      </c>
      <c r="IT294" s="95">
        <v>27</v>
      </c>
      <c r="IU294" s="73">
        <f t="shared" si="431"/>
        <v>2.25</v>
      </c>
      <c r="IV294" s="130">
        <f t="shared" si="438"/>
        <v>4.125</v>
      </c>
      <c r="IX294" s="75">
        <v>4</v>
      </c>
      <c r="IY294" s="76"/>
      <c r="IZ294" s="75">
        <v>13.5</v>
      </c>
      <c r="JA294" s="77">
        <f>(IZ294*1.2)*(Prices!$B$5/32)</f>
        <v>20.25</v>
      </c>
      <c r="JB294" s="82">
        <f>(IZ294*1.3)*(Prices!$B$4/32)</f>
        <v>43.875</v>
      </c>
      <c r="JC294" s="82">
        <f>(IW294*Prices!$B$2)+(IX294*Prices!$B$3)</f>
        <v>16.2</v>
      </c>
      <c r="JD294" s="79">
        <f>IV294*Prices!$B$9</f>
        <v>24.75</v>
      </c>
      <c r="JE294" s="80">
        <f t="shared" si="393"/>
        <v>105.075</v>
      </c>
      <c r="JF294" s="80">
        <f>IV294*Prices!$B$10</f>
        <v>37.125</v>
      </c>
      <c r="JG294" s="80">
        <f t="shared" si="394"/>
        <v>117.45</v>
      </c>
      <c r="JH294" s="80">
        <f>IV294*Prices!$B$11</f>
        <v>41.25</v>
      </c>
      <c r="JI294" s="80">
        <f t="shared" si="395"/>
        <v>121.575</v>
      </c>
      <c r="JJ294" s="80">
        <f>IV294*Prices!$B$12</f>
        <v>49.5</v>
      </c>
      <c r="JK294" s="80">
        <f t="shared" si="396"/>
        <v>129.82499999999999</v>
      </c>
      <c r="JL294" s="80">
        <f>IV294*Prices!$B$13</f>
        <v>53.625</v>
      </c>
      <c r="JM294" s="80">
        <f t="shared" si="397"/>
        <v>133.94999999999999</v>
      </c>
      <c r="JN294" s="80">
        <f>IV294*Prices!$B$14</f>
        <v>63.9375</v>
      </c>
      <c r="JO294" s="80">
        <f t="shared" si="398"/>
        <v>144.26249999999999</v>
      </c>
      <c r="JP294" s="80">
        <f>IV294*Prices!$B$15</f>
        <v>72.1875</v>
      </c>
      <c r="JQ294" s="80">
        <f t="shared" si="399"/>
        <v>152.51249999999999</v>
      </c>
      <c r="JR294" s="80">
        <f>IV294*Prices!$B$16</f>
        <v>101.0625</v>
      </c>
      <c r="JS294" s="80">
        <f t="shared" si="400"/>
        <v>181.38749999999999</v>
      </c>
      <c r="JT294" s="80">
        <f>IV294*Prices!$B$17</f>
        <v>0</v>
      </c>
      <c r="JU294" s="80"/>
      <c r="JV294" s="80"/>
      <c r="JW294" s="80"/>
      <c r="JX294" s="80"/>
      <c r="JY294" s="80"/>
      <c r="JZ294" s="80"/>
      <c r="KA294" s="80"/>
      <c r="KB294" s="80"/>
      <c r="KC294" s="80"/>
      <c r="KD294" s="80"/>
      <c r="KE294" s="80"/>
      <c r="KF294" s="80"/>
      <c r="KG294" s="80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 s="197">
        <v>0</v>
      </c>
      <c r="LB294" s="200">
        <v>0</v>
      </c>
      <c r="LC294" s="82">
        <f>(44+(cabinets_db!IR294*2-2))*0.58</f>
        <v>40.000520861111106</v>
      </c>
      <c r="LD294" s="82">
        <f>(44+(cabinets_db!IR294*2-2))*0.77</f>
        <v>53.104139763888881</v>
      </c>
      <c r="LE294" s="82">
        <f>3*(cabinets_db!IR294*22/144)</f>
        <v>6.1798035011574068</v>
      </c>
      <c r="LF294" s="82">
        <f t="shared" si="401"/>
        <v>33.820717359953697</v>
      </c>
      <c r="LG294" s="80">
        <f t="shared" si="402"/>
        <v>46.924336262731472</v>
      </c>
      <c r="LH294" s="234">
        <f t="shared" si="403"/>
        <v>0</v>
      </c>
      <c r="LI294" s="55">
        <v>1941.5818999999999</v>
      </c>
      <c r="LJ294" s="128">
        <f t="shared" si="439"/>
        <v>13.483207638888889</v>
      </c>
      <c r="LK294" s="129">
        <v>13.5</v>
      </c>
      <c r="LL294" s="95">
        <v>27</v>
      </c>
      <c r="LM294" s="73">
        <f t="shared" si="432"/>
        <v>2.25</v>
      </c>
      <c r="LN294" s="130">
        <f t="shared" si="440"/>
        <v>4.125</v>
      </c>
      <c r="LP294" s="75">
        <v>4</v>
      </c>
      <c r="LQ294" s="76"/>
      <c r="LR294" s="75">
        <v>13.5</v>
      </c>
      <c r="LS294" s="77">
        <f>(LR294*1.2)*(Prices!$B$5/32)</f>
        <v>20.25</v>
      </c>
      <c r="LT294" s="82">
        <f>(LR294*1.3)*(Prices!$C$4/32)</f>
        <v>35.1</v>
      </c>
      <c r="LU294" s="82">
        <f>(LO294*Prices!$B$2)+(LP294*Prices!$B$3)</f>
        <v>16.2</v>
      </c>
      <c r="LV294" s="79">
        <f>LN294*Prices!$B$9</f>
        <v>24.75</v>
      </c>
      <c r="LW294" s="80">
        <f t="shared" si="405"/>
        <v>96.300000000000011</v>
      </c>
      <c r="LX294" s="80">
        <f>LN294*Prices!$B$10</f>
        <v>37.125</v>
      </c>
      <c r="LY294" s="80">
        <f t="shared" si="406"/>
        <v>108.67500000000001</v>
      </c>
      <c r="LZ294" s="80">
        <f>LN294*Prices!$B$11</f>
        <v>41.25</v>
      </c>
      <c r="MA294" s="80">
        <f t="shared" si="407"/>
        <v>112.80000000000001</v>
      </c>
      <c r="MB294" s="80">
        <f>LN294*Prices!$B$12</f>
        <v>49.5</v>
      </c>
      <c r="MC294" s="80">
        <f t="shared" si="408"/>
        <v>121.05000000000001</v>
      </c>
      <c r="MD294" s="80">
        <f>LN294*Prices!$B$13</f>
        <v>53.625</v>
      </c>
      <c r="ME294" s="80">
        <f t="shared" si="409"/>
        <v>125.17500000000001</v>
      </c>
      <c r="MF294" s="80">
        <f>LN294*Prices!$B$14</f>
        <v>63.9375</v>
      </c>
      <c r="MG294" s="80">
        <f t="shared" si="410"/>
        <v>135.48750000000001</v>
      </c>
      <c r="MH294" s="80">
        <f>LN294*Prices!$B$15</f>
        <v>72.1875</v>
      </c>
      <c r="MI294" s="80">
        <f t="shared" si="411"/>
        <v>143.73750000000001</v>
      </c>
      <c r="MJ294" s="80">
        <f>LN294*Prices!$B$16</f>
        <v>101.0625</v>
      </c>
      <c r="MK294" s="80">
        <f t="shared" si="412"/>
        <v>172.61250000000001</v>
      </c>
      <c r="ML294" s="80">
        <f>LN294*Prices!$B$17</f>
        <v>0</v>
      </c>
      <c r="MM294" s="80"/>
      <c r="MN294" s="80"/>
      <c r="MO294" s="80"/>
      <c r="MP294" s="80"/>
      <c r="MQ294" s="80"/>
      <c r="MR294" s="80"/>
      <c r="MS294" s="80"/>
      <c r="MT294" s="80"/>
      <c r="MU294" s="80"/>
      <c r="MV294" s="80"/>
      <c r="MW294" s="80"/>
      <c r="MX294" s="80"/>
      <c r="MY294" s="80"/>
      <c r="MZ294" s="80"/>
      <c r="NA294" s="80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</row>
    <row r="295" spans="1:449" ht="18" customHeight="1" x14ac:dyDescent="0.25">
      <c r="A295" s="131" t="s">
        <v>415</v>
      </c>
      <c r="B295" s="132" t="s">
        <v>268</v>
      </c>
      <c r="C295" s="133" t="str">
        <f t="shared" si="413"/>
        <v>Wall &amp; Tall Cab: Over the Sink Doors - 22"H  (30" W)</v>
      </c>
      <c r="D295" s="70" t="s">
        <v>411</v>
      </c>
      <c r="E295" s="134" t="s">
        <v>416</v>
      </c>
      <c r="F295" s="322" t="s">
        <v>415</v>
      </c>
      <c r="G295" s="320">
        <f>ROUND(cabinets_db!FD295/Prices!$B$27,0)</f>
        <v>274</v>
      </c>
      <c r="H295" s="136">
        <f t="shared" si="414"/>
        <v>274</v>
      </c>
      <c r="I295" s="135">
        <f>ROUND(cabinets_db!FF295/Prices!$B$27,0)</f>
        <v>306</v>
      </c>
      <c r="J295" s="136">
        <f t="shared" si="313"/>
        <v>306</v>
      </c>
      <c r="K295" s="135">
        <f>ROUND(cabinets_db!FH295/Prices!$B$27,0)</f>
        <v>317</v>
      </c>
      <c r="L295" s="136">
        <f t="shared" si="314"/>
        <v>317</v>
      </c>
      <c r="M295" s="135">
        <f>ROUND(cabinets_db!FJ295/Prices!$B$27,0)</f>
        <v>339</v>
      </c>
      <c r="N295" s="136">
        <f t="shared" si="315"/>
        <v>339</v>
      </c>
      <c r="O295" s="135">
        <f>ROUND(cabinets_db!FL295/Prices!$B$27,0)</f>
        <v>350</v>
      </c>
      <c r="P295" s="136">
        <f t="shared" si="316"/>
        <v>350</v>
      </c>
      <c r="Q295" s="135">
        <f>ROUND(cabinets_db!FN295/Prices!$B$27,0)</f>
        <v>377</v>
      </c>
      <c r="R295" s="136">
        <f t="shared" si="317"/>
        <v>377</v>
      </c>
      <c r="S295" s="135">
        <f>ROUND(cabinets_db!FP295/Prices!$B$27,0)</f>
        <v>399</v>
      </c>
      <c r="T295" s="136">
        <f t="shared" si="318"/>
        <v>399</v>
      </c>
      <c r="U295" s="135">
        <f>ROUND(cabinets_db!FR295/Prices!$B$27,0)</f>
        <v>476</v>
      </c>
      <c r="V295" s="136">
        <f t="shared" si="319"/>
        <v>476</v>
      </c>
      <c r="W295" s="137"/>
      <c r="X295" s="137"/>
      <c r="Y295" s="137"/>
      <c r="Z295" s="137"/>
      <c r="AA295" s="137"/>
      <c r="AB295" s="136">
        <f>ROUND(cabinets_db!HD295/Prices!$B$27,0)</f>
        <v>250</v>
      </c>
      <c r="AC295" s="136">
        <f t="shared" si="320"/>
        <v>250</v>
      </c>
      <c r="AD295" s="136">
        <f>ROUND(cabinets_db!HF295/Prices!$B$27,0)</f>
        <v>283</v>
      </c>
      <c r="AE295" s="136">
        <f t="shared" si="321"/>
        <v>283</v>
      </c>
      <c r="AF295" s="136">
        <f>ROUND(cabinets_db!HH295/Prices!$B$27,0)</f>
        <v>294</v>
      </c>
      <c r="AG295" s="136">
        <f t="shared" si="322"/>
        <v>294</v>
      </c>
      <c r="AH295" s="136">
        <f>ROUND(cabinets_db!HJ295/Prices!$B$27,0)</f>
        <v>316</v>
      </c>
      <c r="AI295" s="136">
        <f t="shared" si="323"/>
        <v>316</v>
      </c>
      <c r="AJ295" s="136">
        <f>ROUND(cabinets_db!HL295/Prices!$B$27,0)</f>
        <v>327</v>
      </c>
      <c r="AK295" s="136">
        <f t="shared" si="324"/>
        <v>327</v>
      </c>
      <c r="AL295" s="136">
        <f>ROUND(cabinets_db!HN295/Prices!$B$27,0)</f>
        <v>354</v>
      </c>
      <c r="AM295" s="136">
        <f t="shared" si="325"/>
        <v>354</v>
      </c>
      <c r="AN295" s="136">
        <f>ROUND(cabinets_db!HP295/Prices!$B$27,0)</f>
        <v>376</v>
      </c>
      <c r="AO295" s="136">
        <f t="shared" si="326"/>
        <v>376</v>
      </c>
      <c r="AP295" s="136">
        <f>ROUND(cabinets_db!HR295/Prices!$B$27,0)</f>
        <v>452</v>
      </c>
      <c r="AQ295" s="138">
        <f t="shared" si="327"/>
        <v>452</v>
      </c>
      <c r="AW295" s="136">
        <f t="shared" si="328"/>
        <v>250</v>
      </c>
      <c r="AX295" s="136">
        <f t="shared" si="329"/>
        <v>250</v>
      </c>
      <c r="AY295" s="136">
        <f t="shared" si="330"/>
        <v>283</v>
      </c>
      <c r="AZ295" s="136">
        <f t="shared" si="331"/>
        <v>283</v>
      </c>
      <c r="BA295" s="136">
        <f t="shared" si="332"/>
        <v>294</v>
      </c>
      <c r="BB295" s="136">
        <f t="shared" si="333"/>
        <v>294</v>
      </c>
      <c r="BC295" s="136">
        <f t="shared" si="334"/>
        <v>316</v>
      </c>
      <c r="BD295" s="136">
        <f t="shared" si="335"/>
        <v>316</v>
      </c>
      <c r="BE295" s="136">
        <f t="shared" si="336"/>
        <v>327</v>
      </c>
      <c r="BF295" s="136">
        <f t="shared" si="337"/>
        <v>327</v>
      </c>
      <c r="BG295" s="136">
        <f t="shared" si="338"/>
        <v>354</v>
      </c>
      <c r="BH295" s="136">
        <f t="shared" si="339"/>
        <v>354</v>
      </c>
      <c r="BI295" s="136">
        <f t="shared" si="340"/>
        <v>376</v>
      </c>
      <c r="BJ295" s="136">
        <f t="shared" si="341"/>
        <v>376</v>
      </c>
      <c r="BK295" s="136">
        <f t="shared" si="342"/>
        <v>452</v>
      </c>
      <c r="BL295" s="138">
        <f t="shared" si="343"/>
        <v>452</v>
      </c>
      <c r="BU295" s="135">
        <f>ROUND(cabinets_db!JE295/Prices!$B$27,0)</f>
        <v>274</v>
      </c>
      <c r="BV295" s="136">
        <f t="shared" si="415"/>
        <v>274</v>
      </c>
      <c r="BW295" s="135">
        <f>ROUND(cabinets_db!JG295/Prices!$B$27,0)</f>
        <v>306</v>
      </c>
      <c r="BX295" s="136">
        <f t="shared" si="344"/>
        <v>306</v>
      </c>
      <c r="BY295" s="135">
        <f>ROUND(cabinets_db!JI295/Prices!$B$27,0)</f>
        <v>317</v>
      </c>
      <c r="BZ295" s="136">
        <f t="shared" si="345"/>
        <v>317</v>
      </c>
      <c r="CA295" s="135">
        <f>ROUND(cabinets_db!JK295/Prices!$B$27,0)</f>
        <v>339</v>
      </c>
      <c r="CB295" s="136">
        <f t="shared" si="346"/>
        <v>339</v>
      </c>
      <c r="CC295" s="135">
        <f>ROUND(cabinets_db!JM295/Prices!$B$27,0)</f>
        <v>350</v>
      </c>
      <c r="CD295" s="136">
        <f t="shared" si="347"/>
        <v>350</v>
      </c>
      <c r="CE295" s="135">
        <f>ROUND(cabinets_db!JO295/Prices!$B$27,0)</f>
        <v>377</v>
      </c>
      <c r="CF295" s="136">
        <f t="shared" si="348"/>
        <v>377</v>
      </c>
      <c r="CG295" s="135">
        <f>ROUND(cabinets_db!JQ295/Prices!$B$27,0)</f>
        <v>399</v>
      </c>
      <c r="CH295" s="136">
        <f t="shared" si="349"/>
        <v>399</v>
      </c>
      <c r="CI295" s="135">
        <f>ROUND(cabinets_db!JS295/Prices!$B$27,0)</f>
        <v>476</v>
      </c>
      <c r="CJ295" s="136">
        <f t="shared" si="350"/>
        <v>476</v>
      </c>
      <c r="CK295" s="137"/>
      <c r="CL295" s="137"/>
      <c r="CM295" s="137"/>
      <c r="CN295" s="137"/>
      <c r="CO295" s="137"/>
      <c r="CP295" s="136">
        <f>ROUND(cabinets_db!LW295/Prices!$B$27,0)</f>
        <v>250</v>
      </c>
      <c r="CQ295" s="136">
        <f t="shared" si="416"/>
        <v>250</v>
      </c>
      <c r="CR295" s="136">
        <f>ROUND(cabinets_db!LY295/Prices!$B$27,0)</f>
        <v>283</v>
      </c>
      <c r="CS295" s="136">
        <f t="shared" si="351"/>
        <v>283</v>
      </c>
      <c r="CT295" s="136">
        <f>ROUND(cabinets_db!MA295/Prices!$B$27,0)</f>
        <v>294</v>
      </c>
      <c r="CU295" s="136">
        <f t="shared" si="352"/>
        <v>294</v>
      </c>
      <c r="CV295" s="136">
        <f>ROUND(cabinets_db!MC295/Prices!$B$27,0)</f>
        <v>316</v>
      </c>
      <c r="CW295" s="136">
        <f t="shared" si="353"/>
        <v>316</v>
      </c>
      <c r="CX295" s="136">
        <f>ROUND(cabinets_db!ME295/Prices!$B$27,0)</f>
        <v>327</v>
      </c>
      <c r="CY295" s="136">
        <f t="shared" si="354"/>
        <v>327</v>
      </c>
      <c r="CZ295" s="136">
        <f>ROUND(cabinets_db!MG295/Prices!$B$27,0)</f>
        <v>354</v>
      </c>
      <c r="DA295" s="136">
        <f t="shared" si="355"/>
        <v>354</v>
      </c>
      <c r="DB295" s="136">
        <f>ROUND(cabinets_db!MI295/Prices!$B$27,0)</f>
        <v>376</v>
      </c>
      <c r="DC295" s="136">
        <f t="shared" si="356"/>
        <v>376</v>
      </c>
      <c r="DD295" s="136">
        <f>ROUND(cabinets_db!MK295/Prices!$B$27,0)</f>
        <v>452</v>
      </c>
      <c r="DE295" s="138">
        <f t="shared" si="357"/>
        <v>452</v>
      </c>
      <c r="DK295" s="136">
        <f t="shared" si="358"/>
        <v>250</v>
      </c>
      <c r="DL295" s="136">
        <f t="shared" si="359"/>
        <v>250</v>
      </c>
      <c r="DM295" s="136">
        <f t="shared" si="360"/>
        <v>283</v>
      </c>
      <c r="DN295" s="136">
        <f t="shared" si="361"/>
        <v>283</v>
      </c>
      <c r="DO295" s="136">
        <f t="shared" si="362"/>
        <v>294</v>
      </c>
      <c r="DP295" s="136">
        <f t="shared" si="363"/>
        <v>294</v>
      </c>
      <c r="DQ295" s="136">
        <f t="shared" si="364"/>
        <v>316</v>
      </c>
      <c r="DR295" s="136">
        <f t="shared" si="365"/>
        <v>316</v>
      </c>
      <c r="DS295" s="136">
        <f t="shared" si="366"/>
        <v>327</v>
      </c>
      <c r="DT295" s="136">
        <f t="shared" si="367"/>
        <v>327</v>
      </c>
      <c r="DU295" s="136">
        <f t="shared" si="368"/>
        <v>354</v>
      </c>
      <c r="DV295" s="136">
        <f t="shared" si="369"/>
        <v>354</v>
      </c>
      <c r="DW295" s="136">
        <f t="shared" si="370"/>
        <v>376</v>
      </c>
      <c r="DX295" s="136">
        <f t="shared" si="371"/>
        <v>376</v>
      </c>
      <c r="DY295" s="136">
        <f t="shared" si="372"/>
        <v>452</v>
      </c>
      <c r="DZ295" s="138">
        <f t="shared" si="373"/>
        <v>452</v>
      </c>
      <c r="EP295" s="55">
        <v>2108.3564000000001</v>
      </c>
      <c r="EQ295" s="128">
        <f t="shared" si="433"/>
        <v>14.64136388888889</v>
      </c>
      <c r="ER295" s="129">
        <v>15</v>
      </c>
      <c r="ES295" s="95">
        <v>30</v>
      </c>
      <c r="ET295" s="73">
        <f t="shared" si="429"/>
        <v>2.5</v>
      </c>
      <c r="EU295" s="130">
        <f t="shared" si="434"/>
        <v>4.583333333333333</v>
      </c>
      <c r="EV295" s="55"/>
      <c r="EW295" s="75">
        <v>4</v>
      </c>
      <c r="EY295" s="75">
        <v>15</v>
      </c>
      <c r="EZ295" s="77">
        <f>(EY295*1.2)*(Prices!$B$5/32)</f>
        <v>22.5</v>
      </c>
      <c r="FA295" s="82">
        <f>(EY295*1.3)*(Prices!$B$4/32)</f>
        <v>48.75</v>
      </c>
      <c r="FB295" s="82">
        <f>(EV295*Prices!$B$2)+(EW295*Prices!$B$3)</f>
        <v>16.2</v>
      </c>
      <c r="FC295" s="79">
        <f>EU295*Prices!$B$9</f>
        <v>27.5</v>
      </c>
      <c r="FD295" s="80">
        <f t="shared" si="375"/>
        <v>114.95</v>
      </c>
      <c r="FE295" s="80">
        <f>EU295*Prices!$B$10</f>
        <v>41.25</v>
      </c>
      <c r="FF295" s="80">
        <f t="shared" si="376"/>
        <v>128.69999999999999</v>
      </c>
      <c r="FG295" s="80">
        <f>EU295*Prices!$B$11</f>
        <v>45.833333333333329</v>
      </c>
      <c r="FH295" s="80">
        <f t="shared" si="377"/>
        <v>133.28333333333333</v>
      </c>
      <c r="FI295" s="80">
        <f>EU295*Prices!$B$12</f>
        <v>55</v>
      </c>
      <c r="FJ295" s="80">
        <f t="shared" si="378"/>
        <v>142.44999999999999</v>
      </c>
      <c r="FK295" s="80">
        <f>EU295*Prices!$B$13</f>
        <v>59.583333333333329</v>
      </c>
      <c r="FL295" s="80">
        <f t="shared" si="379"/>
        <v>147.03333333333333</v>
      </c>
      <c r="FM295" s="80">
        <f>EU295*Prices!$B$14</f>
        <v>71.041666666666657</v>
      </c>
      <c r="FN295" s="80">
        <f t="shared" si="380"/>
        <v>158.49166666666667</v>
      </c>
      <c r="FO295" s="80">
        <f>EU295*Prices!$B$15</f>
        <v>80.208333333333329</v>
      </c>
      <c r="FP295" s="80">
        <f t="shared" si="381"/>
        <v>167.65833333333333</v>
      </c>
      <c r="FQ295" s="80">
        <f>EU295*Prices!$B$16</f>
        <v>112.29166666666666</v>
      </c>
      <c r="FR295" s="80">
        <f t="shared" si="382"/>
        <v>199.74166666666665</v>
      </c>
      <c r="FS295" s="80">
        <f>EU295*Prices!$B$17</f>
        <v>0</v>
      </c>
      <c r="FT295" s="80"/>
      <c r="FU295" s="80"/>
      <c r="FV295" s="80"/>
      <c r="FW295" s="80"/>
      <c r="FX295" s="80"/>
      <c r="FY295" s="80"/>
      <c r="FZ295" s="80"/>
      <c r="GA295" s="80"/>
      <c r="GB295" s="80"/>
      <c r="GC295" s="80"/>
      <c r="GD295" s="80"/>
      <c r="GE295" s="80"/>
      <c r="GF295" s="80"/>
      <c r="GG295" s="80"/>
      <c r="GH295" s="80"/>
      <c r="GI295"/>
      <c r="GJ295"/>
      <c r="GK295"/>
      <c r="GL295"/>
      <c r="GM295"/>
      <c r="GN295"/>
      <c r="GO295"/>
      <c r="GP295" s="55">
        <v>2108.3564000000001</v>
      </c>
      <c r="GQ295" s="128">
        <f t="shared" si="435"/>
        <v>14.64136388888889</v>
      </c>
      <c r="GR295" s="129">
        <v>15</v>
      </c>
      <c r="GS295" s="95">
        <v>30</v>
      </c>
      <c r="GT295" s="73">
        <f t="shared" si="430"/>
        <v>2.5</v>
      </c>
      <c r="GU295" s="130">
        <f t="shared" si="436"/>
        <v>4.583333333333333</v>
      </c>
      <c r="GW295" s="75">
        <v>4</v>
      </c>
      <c r="GX295" s="76"/>
      <c r="GY295" s="75">
        <v>15</v>
      </c>
      <c r="GZ295" s="77">
        <f>(GY295*1.2)*(Prices!$B$5/32)</f>
        <v>22.5</v>
      </c>
      <c r="HA295" s="82">
        <f>(GY295*1.3)*(Prices!$C$4/32)</f>
        <v>39</v>
      </c>
      <c r="HB295" s="82">
        <f>(GV295*Prices!$B$2)+(GW295*Prices!$B$3)</f>
        <v>16.2</v>
      </c>
      <c r="HC295" s="79">
        <f>GU295*Prices!$B$9</f>
        <v>27.5</v>
      </c>
      <c r="HD295" s="80">
        <f t="shared" si="384"/>
        <v>105.2</v>
      </c>
      <c r="HE295" s="80">
        <f>GU295*Prices!$B$10</f>
        <v>41.25</v>
      </c>
      <c r="HF295" s="80">
        <f t="shared" si="385"/>
        <v>118.95</v>
      </c>
      <c r="HG295" s="80">
        <f>GU295*Prices!$B$11</f>
        <v>45.833333333333329</v>
      </c>
      <c r="HH295" s="80">
        <f t="shared" si="386"/>
        <v>123.53333333333333</v>
      </c>
      <c r="HI295" s="80">
        <f>GU295*Prices!$B$12</f>
        <v>55</v>
      </c>
      <c r="HJ295" s="80">
        <f t="shared" si="387"/>
        <v>132.69999999999999</v>
      </c>
      <c r="HK295" s="80">
        <f>GU295*Prices!$B$13</f>
        <v>59.583333333333329</v>
      </c>
      <c r="HL295" s="80">
        <f t="shared" si="388"/>
        <v>137.28333333333333</v>
      </c>
      <c r="HM295" s="80">
        <f>GU295*Prices!$B$14</f>
        <v>71.041666666666657</v>
      </c>
      <c r="HN295" s="80">
        <f t="shared" si="389"/>
        <v>148.74166666666667</v>
      </c>
      <c r="HO295" s="80">
        <f>GU295*Prices!$B$15</f>
        <v>80.208333333333329</v>
      </c>
      <c r="HP295" s="80">
        <f t="shared" si="390"/>
        <v>157.90833333333333</v>
      </c>
      <c r="HQ295" s="80">
        <f>GU295*Prices!$B$16</f>
        <v>112.29166666666666</v>
      </c>
      <c r="HR295" s="80">
        <f t="shared" si="391"/>
        <v>189.99166666666665</v>
      </c>
      <c r="HS295" s="80">
        <f>GU295*Prices!$B$17</f>
        <v>0</v>
      </c>
      <c r="HT295" s="80"/>
      <c r="HU295" s="80"/>
      <c r="HV295" s="80"/>
      <c r="HW295" s="80"/>
      <c r="HX295" s="80"/>
      <c r="HY295" s="80"/>
      <c r="HZ295" s="80"/>
      <c r="IA295" s="80"/>
      <c r="IB295" s="80"/>
      <c r="IC295" s="80"/>
      <c r="ID295" s="80"/>
      <c r="IE295" s="80"/>
      <c r="IF295" s="80"/>
      <c r="IG295" s="80"/>
      <c r="IH295" s="80"/>
      <c r="II295"/>
      <c r="IJ295"/>
      <c r="IK295"/>
      <c r="IL295"/>
      <c r="IM295"/>
      <c r="IN295"/>
      <c r="IO295"/>
      <c r="IP295"/>
      <c r="IQ295" s="55">
        <v>2108.3564000000001</v>
      </c>
      <c r="IR295" s="128">
        <f t="shared" si="437"/>
        <v>14.64136388888889</v>
      </c>
      <c r="IS295" s="129">
        <v>15</v>
      </c>
      <c r="IT295" s="95">
        <v>30</v>
      </c>
      <c r="IU295" s="73">
        <f t="shared" si="431"/>
        <v>2.5</v>
      </c>
      <c r="IV295" s="130">
        <f t="shared" si="438"/>
        <v>4.583333333333333</v>
      </c>
      <c r="IX295" s="75">
        <v>4</v>
      </c>
      <c r="IY295" s="76"/>
      <c r="IZ295" s="75">
        <v>15</v>
      </c>
      <c r="JA295" s="77">
        <f>(IZ295*1.2)*(Prices!$B$5/32)</f>
        <v>22.5</v>
      </c>
      <c r="JB295" s="82">
        <f>(IZ295*1.3)*(Prices!$B$4/32)</f>
        <v>48.75</v>
      </c>
      <c r="JC295" s="82">
        <f>(IW295*Prices!$B$2)+(IX295*Prices!$B$3)</f>
        <v>16.2</v>
      </c>
      <c r="JD295" s="79">
        <f>IV295*Prices!$B$9</f>
        <v>27.5</v>
      </c>
      <c r="JE295" s="80">
        <f t="shared" si="393"/>
        <v>114.95</v>
      </c>
      <c r="JF295" s="80">
        <f>IV295*Prices!$B$10</f>
        <v>41.25</v>
      </c>
      <c r="JG295" s="80">
        <f t="shared" si="394"/>
        <v>128.69999999999999</v>
      </c>
      <c r="JH295" s="80">
        <f>IV295*Prices!$B$11</f>
        <v>45.833333333333329</v>
      </c>
      <c r="JI295" s="80">
        <f t="shared" si="395"/>
        <v>133.28333333333333</v>
      </c>
      <c r="JJ295" s="80">
        <f>IV295*Prices!$B$12</f>
        <v>55</v>
      </c>
      <c r="JK295" s="80">
        <f t="shared" si="396"/>
        <v>142.44999999999999</v>
      </c>
      <c r="JL295" s="80">
        <f>IV295*Prices!$B$13</f>
        <v>59.583333333333329</v>
      </c>
      <c r="JM295" s="80">
        <f t="shared" si="397"/>
        <v>147.03333333333333</v>
      </c>
      <c r="JN295" s="80">
        <f>IV295*Prices!$B$14</f>
        <v>71.041666666666657</v>
      </c>
      <c r="JO295" s="80">
        <f t="shared" si="398"/>
        <v>158.49166666666667</v>
      </c>
      <c r="JP295" s="80">
        <f>IV295*Prices!$B$15</f>
        <v>80.208333333333329</v>
      </c>
      <c r="JQ295" s="80">
        <f t="shared" si="399"/>
        <v>167.65833333333333</v>
      </c>
      <c r="JR295" s="80">
        <f>IV295*Prices!$B$16</f>
        <v>112.29166666666666</v>
      </c>
      <c r="JS295" s="80">
        <f t="shared" si="400"/>
        <v>199.74166666666665</v>
      </c>
      <c r="JT295" s="80">
        <f>IV295*Prices!$B$17</f>
        <v>0</v>
      </c>
      <c r="JU295" s="80"/>
      <c r="JV295" s="80"/>
      <c r="JW295" s="80"/>
      <c r="JX295" s="80"/>
      <c r="JY295" s="80"/>
      <c r="JZ295" s="80"/>
      <c r="KA295" s="80"/>
      <c r="KB295" s="80"/>
      <c r="KC295" s="80"/>
      <c r="KD295" s="80"/>
      <c r="KE295" s="80"/>
      <c r="KF295" s="80"/>
      <c r="KG295" s="80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 s="197">
        <v>0</v>
      </c>
      <c r="LB295" s="200">
        <v>0</v>
      </c>
      <c r="LC295" s="82">
        <f>(44+(cabinets_db!IR295*2-2))*0.58</f>
        <v>41.34398211111111</v>
      </c>
      <c r="LD295" s="82">
        <f>(44+(cabinets_db!IR295*2-2))*0.77</f>
        <v>54.887700388888888</v>
      </c>
      <c r="LE295" s="82">
        <f>3*(cabinets_db!IR295*22/144)</f>
        <v>6.7106251157407408</v>
      </c>
      <c r="LF295" s="82">
        <f t="shared" si="401"/>
        <v>34.63335699537037</v>
      </c>
      <c r="LG295" s="80">
        <f t="shared" si="402"/>
        <v>48.177075273148148</v>
      </c>
      <c r="LH295" s="234">
        <f t="shared" si="403"/>
        <v>0</v>
      </c>
      <c r="LI295" s="55">
        <v>2108.3564000000001</v>
      </c>
      <c r="LJ295" s="128">
        <f t="shared" si="439"/>
        <v>14.64136388888889</v>
      </c>
      <c r="LK295" s="129">
        <v>15</v>
      </c>
      <c r="LL295" s="95">
        <v>30</v>
      </c>
      <c r="LM295" s="73">
        <f t="shared" si="432"/>
        <v>2.5</v>
      </c>
      <c r="LN295" s="130">
        <f t="shared" si="440"/>
        <v>4.583333333333333</v>
      </c>
      <c r="LP295" s="75">
        <v>4</v>
      </c>
      <c r="LQ295" s="76"/>
      <c r="LR295" s="75">
        <v>15</v>
      </c>
      <c r="LS295" s="77">
        <f>(LR295*1.2)*(Prices!$B$5/32)</f>
        <v>22.5</v>
      </c>
      <c r="LT295" s="82">
        <f>(LR295*1.3)*(Prices!$C$4/32)</f>
        <v>39</v>
      </c>
      <c r="LU295" s="82">
        <f>(LO295*Prices!$B$2)+(LP295*Prices!$B$3)</f>
        <v>16.2</v>
      </c>
      <c r="LV295" s="79">
        <f>LN295*Prices!$B$9</f>
        <v>27.5</v>
      </c>
      <c r="LW295" s="80">
        <f t="shared" si="405"/>
        <v>105.2</v>
      </c>
      <c r="LX295" s="80">
        <f>LN295*Prices!$B$10</f>
        <v>41.25</v>
      </c>
      <c r="LY295" s="80">
        <f t="shared" si="406"/>
        <v>118.95</v>
      </c>
      <c r="LZ295" s="80">
        <f>LN295*Prices!$B$11</f>
        <v>45.833333333333329</v>
      </c>
      <c r="MA295" s="80">
        <f t="shared" si="407"/>
        <v>123.53333333333333</v>
      </c>
      <c r="MB295" s="80">
        <f>LN295*Prices!$B$12</f>
        <v>55</v>
      </c>
      <c r="MC295" s="80">
        <f t="shared" si="408"/>
        <v>132.69999999999999</v>
      </c>
      <c r="MD295" s="80">
        <f>LN295*Prices!$B$13</f>
        <v>59.583333333333329</v>
      </c>
      <c r="ME295" s="80">
        <f t="shared" si="409"/>
        <v>137.28333333333333</v>
      </c>
      <c r="MF295" s="80">
        <f>LN295*Prices!$B$14</f>
        <v>71.041666666666657</v>
      </c>
      <c r="MG295" s="80">
        <f t="shared" si="410"/>
        <v>148.74166666666667</v>
      </c>
      <c r="MH295" s="80">
        <f>LN295*Prices!$B$15</f>
        <v>80.208333333333329</v>
      </c>
      <c r="MI295" s="80">
        <f t="shared" si="411"/>
        <v>157.90833333333333</v>
      </c>
      <c r="MJ295" s="80">
        <f>LN295*Prices!$B$16</f>
        <v>112.29166666666666</v>
      </c>
      <c r="MK295" s="80">
        <f t="shared" si="412"/>
        <v>189.99166666666665</v>
      </c>
      <c r="ML295" s="80">
        <f>LN295*Prices!$B$17</f>
        <v>0</v>
      </c>
      <c r="MM295" s="80"/>
      <c r="MN295" s="80"/>
      <c r="MO295" s="80"/>
      <c r="MP295" s="80"/>
      <c r="MQ295" s="80"/>
      <c r="MR295" s="80"/>
      <c r="MS295" s="80"/>
      <c r="MT295" s="80"/>
      <c r="MU295" s="80"/>
      <c r="MV295" s="80"/>
      <c r="MW295" s="80"/>
      <c r="MX295" s="80"/>
      <c r="MY295" s="80"/>
      <c r="MZ295" s="80"/>
      <c r="NA295" s="80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</row>
    <row r="296" spans="1:449" ht="18" customHeight="1" x14ac:dyDescent="0.25">
      <c r="A296" s="131" t="s">
        <v>417</v>
      </c>
      <c r="B296" s="132" t="s">
        <v>268</v>
      </c>
      <c r="C296" s="133" t="str">
        <f t="shared" si="413"/>
        <v>Wall &amp; Tall Cab: Over the Sink Doors - 22"H  (33" W)</v>
      </c>
      <c r="D296" s="70" t="s">
        <v>411</v>
      </c>
      <c r="E296" s="134" t="s">
        <v>418</v>
      </c>
      <c r="F296" s="322" t="s">
        <v>417</v>
      </c>
      <c r="G296" s="320">
        <f>ROUND(cabinets_db!FD296/Prices!$B$27,0)</f>
        <v>292</v>
      </c>
      <c r="H296" s="136">
        <f t="shared" si="414"/>
        <v>292</v>
      </c>
      <c r="I296" s="135">
        <f>ROUND(cabinets_db!FF296/Prices!$B$27,0)</f>
        <v>328</v>
      </c>
      <c r="J296" s="136">
        <f t="shared" si="313"/>
        <v>328</v>
      </c>
      <c r="K296" s="135">
        <f>ROUND(cabinets_db!FH296/Prices!$B$27,0)</f>
        <v>340</v>
      </c>
      <c r="L296" s="136">
        <f t="shared" si="314"/>
        <v>340</v>
      </c>
      <c r="M296" s="135">
        <f>ROUND(cabinets_db!FJ296/Prices!$B$27,0)</f>
        <v>364</v>
      </c>
      <c r="N296" s="136">
        <f t="shared" si="315"/>
        <v>364</v>
      </c>
      <c r="O296" s="135">
        <f>ROUND(cabinets_db!FL296/Prices!$B$27,0)</f>
        <v>376</v>
      </c>
      <c r="P296" s="136">
        <f t="shared" si="316"/>
        <v>376</v>
      </c>
      <c r="Q296" s="135">
        <f>ROUND(cabinets_db!FN296/Prices!$B$27,0)</f>
        <v>406</v>
      </c>
      <c r="R296" s="136">
        <f t="shared" si="317"/>
        <v>406</v>
      </c>
      <c r="S296" s="135">
        <f>ROUND(cabinets_db!FP296/Prices!$B$27,0)</f>
        <v>430</v>
      </c>
      <c r="T296" s="136">
        <f t="shared" si="318"/>
        <v>430</v>
      </c>
      <c r="U296" s="135">
        <f>ROUND(cabinets_db!FR296/Prices!$B$27,0)</f>
        <v>514</v>
      </c>
      <c r="V296" s="136">
        <f t="shared" si="319"/>
        <v>514</v>
      </c>
      <c r="W296" s="137"/>
      <c r="X296" s="137"/>
      <c r="Y296" s="137"/>
      <c r="Z296" s="137"/>
      <c r="AA296" s="137"/>
      <c r="AB296" s="136">
        <f>ROUND(cabinets_db!HD296/Prices!$B$27,0)</f>
        <v>267</v>
      </c>
      <c r="AC296" s="136">
        <f t="shared" si="320"/>
        <v>267</v>
      </c>
      <c r="AD296" s="136">
        <f>ROUND(cabinets_db!HF296/Prices!$B$27,0)</f>
        <v>303</v>
      </c>
      <c r="AE296" s="136">
        <f t="shared" si="321"/>
        <v>303</v>
      </c>
      <c r="AF296" s="136">
        <f>ROUND(cabinets_db!HH296/Prices!$B$27,0)</f>
        <v>315</v>
      </c>
      <c r="AG296" s="136">
        <f t="shared" si="322"/>
        <v>315</v>
      </c>
      <c r="AH296" s="136">
        <f>ROUND(cabinets_db!HJ296/Prices!$B$27,0)</f>
        <v>339</v>
      </c>
      <c r="AI296" s="136">
        <f t="shared" si="323"/>
        <v>339</v>
      </c>
      <c r="AJ296" s="136">
        <f>ROUND(cabinets_db!HL296/Prices!$B$27,0)</f>
        <v>351</v>
      </c>
      <c r="AK296" s="136">
        <f t="shared" si="324"/>
        <v>351</v>
      </c>
      <c r="AL296" s="136">
        <f>ROUND(cabinets_db!HN296/Prices!$B$27,0)</f>
        <v>381</v>
      </c>
      <c r="AM296" s="136">
        <f t="shared" si="325"/>
        <v>381</v>
      </c>
      <c r="AN296" s="136">
        <f>ROUND(cabinets_db!HP296/Prices!$B$27,0)</f>
        <v>405</v>
      </c>
      <c r="AO296" s="136">
        <f t="shared" si="326"/>
        <v>405</v>
      </c>
      <c r="AP296" s="136">
        <f>ROUND(cabinets_db!HR296/Prices!$B$27,0)</f>
        <v>489</v>
      </c>
      <c r="AQ296" s="138">
        <f t="shared" si="327"/>
        <v>489</v>
      </c>
      <c r="AW296" s="136">
        <f t="shared" si="328"/>
        <v>267</v>
      </c>
      <c r="AX296" s="136">
        <f t="shared" si="329"/>
        <v>267</v>
      </c>
      <c r="AY296" s="136">
        <f t="shared" si="330"/>
        <v>303</v>
      </c>
      <c r="AZ296" s="136">
        <f t="shared" si="331"/>
        <v>303</v>
      </c>
      <c r="BA296" s="136">
        <f t="shared" si="332"/>
        <v>315</v>
      </c>
      <c r="BB296" s="136">
        <f t="shared" si="333"/>
        <v>315</v>
      </c>
      <c r="BC296" s="136">
        <f t="shared" si="334"/>
        <v>339</v>
      </c>
      <c r="BD296" s="136">
        <f t="shared" si="335"/>
        <v>339</v>
      </c>
      <c r="BE296" s="136">
        <f t="shared" si="336"/>
        <v>351</v>
      </c>
      <c r="BF296" s="136">
        <f t="shared" si="337"/>
        <v>351</v>
      </c>
      <c r="BG296" s="136">
        <f t="shared" si="338"/>
        <v>381</v>
      </c>
      <c r="BH296" s="136">
        <f t="shared" si="339"/>
        <v>381</v>
      </c>
      <c r="BI296" s="136">
        <f t="shared" si="340"/>
        <v>405</v>
      </c>
      <c r="BJ296" s="136">
        <f t="shared" si="341"/>
        <v>405</v>
      </c>
      <c r="BK296" s="136">
        <f t="shared" si="342"/>
        <v>489</v>
      </c>
      <c r="BL296" s="138">
        <f t="shared" si="343"/>
        <v>489</v>
      </c>
      <c r="BU296" s="135">
        <f>ROUND(cabinets_db!JE296/Prices!$B$27,0)</f>
        <v>292</v>
      </c>
      <c r="BV296" s="136">
        <f t="shared" si="415"/>
        <v>292</v>
      </c>
      <c r="BW296" s="135">
        <f>ROUND(cabinets_db!JG296/Prices!$B$27,0)</f>
        <v>328</v>
      </c>
      <c r="BX296" s="136">
        <f t="shared" si="344"/>
        <v>328</v>
      </c>
      <c r="BY296" s="135">
        <f>ROUND(cabinets_db!JI296/Prices!$B$27,0)</f>
        <v>340</v>
      </c>
      <c r="BZ296" s="136">
        <f t="shared" si="345"/>
        <v>340</v>
      </c>
      <c r="CA296" s="135">
        <f>ROUND(cabinets_db!JK296/Prices!$B$27,0)</f>
        <v>364</v>
      </c>
      <c r="CB296" s="136">
        <f t="shared" si="346"/>
        <v>364</v>
      </c>
      <c r="CC296" s="135">
        <f>ROUND(cabinets_db!JM296/Prices!$B$27,0)</f>
        <v>376</v>
      </c>
      <c r="CD296" s="136">
        <f t="shared" si="347"/>
        <v>376</v>
      </c>
      <c r="CE296" s="135">
        <f>ROUND(cabinets_db!JO296/Prices!$B$27,0)</f>
        <v>406</v>
      </c>
      <c r="CF296" s="136">
        <f t="shared" si="348"/>
        <v>406</v>
      </c>
      <c r="CG296" s="135">
        <f>ROUND(cabinets_db!JQ296/Prices!$B$27,0)</f>
        <v>430</v>
      </c>
      <c r="CH296" s="136">
        <f t="shared" si="349"/>
        <v>430</v>
      </c>
      <c r="CI296" s="135">
        <f>ROUND(cabinets_db!JS296/Prices!$B$27,0)</f>
        <v>514</v>
      </c>
      <c r="CJ296" s="136">
        <f t="shared" si="350"/>
        <v>514</v>
      </c>
      <c r="CK296" s="137"/>
      <c r="CL296" s="137"/>
      <c r="CM296" s="137"/>
      <c r="CN296" s="137"/>
      <c r="CO296" s="137"/>
      <c r="CP296" s="136">
        <f>ROUND(cabinets_db!LW296/Prices!$B$27,0)</f>
        <v>267</v>
      </c>
      <c r="CQ296" s="136">
        <f t="shared" si="416"/>
        <v>267</v>
      </c>
      <c r="CR296" s="136">
        <f>ROUND(cabinets_db!LY296/Prices!$B$27,0)</f>
        <v>303</v>
      </c>
      <c r="CS296" s="136">
        <f t="shared" si="351"/>
        <v>303</v>
      </c>
      <c r="CT296" s="136">
        <f>ROUND(cabinets_db!MA296/Prices!$B$27,0)</f>
        <v>315</v>
      </c>
      <c r="CU296" s="136">
        <f t="shared" si="352"/>
        <v>315</v>
      </c>
      <c r="CV296" s="136">
        <f>ROUND(cabinets_db!MC296/Prices!$B$27,0)</f>
        <v>339</v>
      </c>
      <c r="CW296" s="136">
        <f t="shared" si="353"/>
        <v>339</v>
      </c>
      <c r="CX296" s="136">
        <f>ROUND(cabinets_db!ME296/Prices!$B$27,0)</f>
        <v>351</v>
      </c>
      <c r="CY296" s="136">
        <f t="shared" si="354"/>
        <v>351</v>
      </c>
      <c r="CZ296" s="136">
        <f>ROUND(cabinets_db!MG296/Prices!$B$27,0)</f>
        <v>381</v>
      </c>
      <c r="DA296" s="136">
        <f t="shared" si="355"/>
        <v>381</v>
      </c>
      <c r="DB296" s="136">
        <f>ROUND(cabinets_db!MI296/Prices!$B$27,0)</f>
        <v>405</v>
      </c>
      <c r="DC296" s="136">
        <f t="shared" si="356"/>
        <v>405</v>
      </c>
      <c r="DD296" s="136">
        <f>ROUND(cabinets_db!MK296/Prices!$B$27,0)</f>
        <v>489</v>
      </c>
      <c r="DE296" s="138">
        <f t="shared" si="357"/>
        <v>489</v>
      </c>
      <c r="DK296" s="136">
        <f t="shared" si="358"/>
        <v>267</v>
      </c>
      <c r="DL296" s="136">
        <f t="shared" si="359"/>
        <v>267</v>
      </c>
      <c r="DM296" s="136">
        <f t="shared" si="360"/>
        <v>303</v>
      </c>
      <c r="DN296" s="136">
        <f t="shared" si="361"/>
        <v>303</v>
      </c>
      <c r="DO296" s="136">
        <f t="shared" si="362"/>
        <v>315</v>
      </c>
      <c r="DP296" s="136">
        <f t="shared" si="363"/>
        <v>315</v>
      </c>
      <c r="DQ296" s="136">
        <f t="shared" si="364"/>
        <v>339</v>
      </c>
      <c r="DR296" s="136">
        <f t="shared" si="365"/>
        <v>339</v>
      </c>
      <c r="DS296" s="136">
        <f t="shared" si="366"/>
        <v>351</v>
      </c>
      <c r="DT296" s="136">
        <f t="shared" si="367"/>
        <v>351</v>
      </c>
      <c r="DU296" s="136">
        <f t="shared" si="368"/>
        <v>381</v>
      </c>
      <c r="DV296" s="136">
        <f t="shared" si="369"/>
        <v>381</v>
      </c>
      <c r="DW296" s="136">
        <f t="shared" si="370"/>
        <v>405</v>
      </c>
      <c r="DX296" s="136">
        <f t="shared" si="371"/>
        <v>405</v>
      </c>
      <c r="DY296" s="136">
        <f t="shared" si="372"/>
        <v>489</v>
      </c>
      <c r="DZ296" s="138">
        <f t="shared" si="373"/>
        <v>489</v>
      </c>
      <c r="EP296" s="55">
        <v>2275.1309000000001</v>
      </c>
      <c r="EQ296" s="128">
        <f t="shared" si="433"/>
        <v>15.799520138888889</v>
      </c>
      <c r="ER296" s="129">
        <v>16</v>
      </c>
      <c r="ES296" s="95">
        <v>33</v>
      </c>
      <c r="ET296" s="73">
        <f t="shared" si="429"/>
        <v>2.75</v>
      </c>
      <c r="EU296" s="130">
        <f t="shared" si="434"/>
        <v>5.041666666666667</v>
      </c>
      <c r="EV296" s="55"/>
      <c r="EW296" s="75">
        <v>4</v>
      </c>
      <c r="EY296" s="75">
        <v>16</v>
      </c>
      <c r="EZ296" s="77">
        <f>(EY296*1.2)*(Prices!$B$5/32)</f>
        <v>24</v>
      </c>
      <c r="FA296" s="82">
        <f>(EY296*1.3)*(Prices!$B$4/32)</f>
        <v>52</v>
      </c>
      <c r="FB296" s="82">
        <f>(EV296*Prices!$B$2)+(EW296*Prices!$B$3)</f>
        <v>16.2</v>
      </c>
      <c r="FC296" s="79">
        <f>EU296*Prices!$B$9</f>
        <v>30.25</v>
      </c>
      <c r="FD296" s="80">
        <f t="shared" si="375"/>
        <v>122.45</v>
      </c>
      <c r="FE296" s="80">
        <f>EU296*Prices!$B$10</f>
        <v>45.375</v>
      </c>
      <c r="FF296" s="80">
        <f t="shared" si="376"/>
        <v>137.57499999999999</v>
      </c>
      <c r="FG296" s="80">
        <f>EU296*Prices!$B$11</f>
        <v>50.416666666666671</v>
      </c>
      <c r="FH296" s="80">
        <f t="shared" si="377"/>
        <v>142.61666666666667</v>
      </c>
      <c r="FI296" s="80">
        <f>EU296*Prices!$B$12</f>
        <v>60.5</v>
      </c>
      <c r="FJ296" s="80">
        <f t="shared" si="378"/>
        <v>152.69999999999999</v>
      </c>
      <c r="FK296" s="80">
        <f>EU296*Prices!$B$13</f>
        <v>65.541666666666671</v>
      </c>
      <c r="FL296" s="80">
        <f t="shared" si="379"/>
        <v>157.74166666666667</v>
      </c>
      <c r="FM296" s="80">
        <f>EU296*Prices!$B$14</f>
        <v>78.145833333333343</v>
      </c>
      <c r="FN296" s="80">
        <f t="shared" si="380"/>
        <v>170.34583333333336</v>
      </c>
      <c r="FO296" s="80">
        <f>EU296*Prices!$B$15</f>
        <v>88.229166666666671</v>
      </c>
      <c r="FP296" s="80">
        <f t="shared" si="381"/>
        <v>180.42916666666667</v>
      </c>
      <c r="FQ296" s="80">
        <f>EU296*Prices!$B$16</f>
        <v>123.52083333333334</v>
      </c>
      <c r="FR296" s="80">
        <f t="shared" si="382"/>
        <v>215.72083333333333</v>
      </c>
      <c r="FS296" s="80">
        <f>EU296*Prices!$B$17</f>
        <v>0</v>
      </c>
      <c r="FT296" s="80"/>
      <c r="FU296" s="80"/>
      <c r="FV296" s="80"/>
      <c r="FW296" s="80"/>
      <c r="FX296" s="80"/>
      <c r="FY296" s="80"/>
      <c r="FZ296" s="80"/>
      <c r="GA296" s="80"/>
      <c r="GB296" s="80"/>
      <c r="GC296" s="80"/>
      <c r="GD296" s="80"/>
      <c r="GE296" s="80"/>
      <c r="GF296" s="80"/>
      <c r="GG296" s="80"/>
      <c r="GH296" s="80"/>
      <c r="GI296"/>
      <c r="GJ296"/>
      <c r="GK296"/>
      <c r="GL296"/>
      <c r="GM296"/>
      <c r="GN296"/>
      <c r="GO296"/>
      <c r="GP296" s="55">
        <v>2275.1309000000001</v>
      </c>
      <c r="GQ296" s="128">
        <f t="shared" si="435"/>
        <v>15.799520138888889</v>
      </c>
      <c r="GR296" s="129">
        <v>16</v>
      </c>
      <c r="GS296" s="95">
        <v>33</v>
      </c>
      <c r="GT296" s="73">
        <f t="shared" si="430"/>
        <v>2.75</v>
      </c>
      <c r="GU296" s="130">
        <f t="shared" si="436"/>
        <v>5.041666666666667</v>
      </c>
      <c r="GW296" s="75">
        <v>4</v>
      </c>
      <c r="GX296" s="76"/>
      <c r="GY296" s="75">
        <v>16</v>
      </c>
      <c r="GZ296" s="77">
        <f>(GY296*1.2)*(Prices!$B$5/32)</f>
        <v>24</v>
      </c>
      <c r="HA296" s="82">
        <f>(GY296*1.3)*(Prices!$C$4/32)</f>
        <v>41.6</v>
      </c>
      <c r="HB296" s="82">
        <f>(GV296*Prices!$B$2)+(GW296*Prices!$B$3)</f>
        <v>16.2</v>
      </c>
      <c r="HC296" s="79">
        <f>GU296*Prices!$B$9</f>
        <v>30.25</v>
      </c>
      <c r="HD296" s="80">
        <f t="shared" si="384"/>
        <v>112.05000000000001</v>
      </c>
      <c r="HE296" s="80">
        <f>GU296*Prices!$B$10</f>
        <v>45.375</v>
      </c>
      <c r="HF296" s="80">
        <f t="shared" si="385"/>
        <v>127.17500000000001</v>
      </c>
      <c r="HG296" s="80">
        <f>GU296*Prices!$B$11</f>
        <v>50.416666666666671</v>
      </c>
      <c r="HH296" s="80">
        <f t="shared" si="386"/>
        <v>132.21666666666667</v>
      </c>
      <c r="HI296" s="80">
        <f>GU296*Prices!$B$12</f>
        <v>60.5</v>
      </c>
      <c r="HJ296" s="80">
        <f t="shared" si="387"/>
        <v>142.30000000000001</v>
      </c>
      <c r="HK296" s="80">
        <f>GU296*Prices!$B$13</f>
        <v>65.541666666666671</v>
      </c>
      <c r="HL296" s="80">
        <f t="shared" si="388"/>
        <v>147.34166666666667</v>
      </c>
      <c r="HM296" s="80">
        <f>GU296*Prices!$B$14</f>
        <v>78.145833333333343</v>
      </c>
      <c r="HN296" s="80">
        <f t="shared" si="389"/>
        <v>159.94583333333335</v>
      </c>
      <c r="HO296" s="80">
        <f>GU296*Prices!$B$15</f>
        <v>88.229166666666671</v>
      </c>
      <c r="HP296" s="80">
        <f t="shared" si="390"/>
        <v>170.02916666666667</v>
      </c>
      <c r="HQ296" s="80">
        <f>GU296*Prices!$B$16</f>
        <v>123.52083333333334</v>
      </c>
      <c r="HR296" s="80">
        <f t="shared" si="391"/>
        <v>205.32083333333333</v>
      </c>
      <c r="HS296" s="80">
        <f>GU296*Prices!$B$17</f>
        <v>0</v>
      </c>
      <c r="HT296" s="80"/>
      <c r="HU296" s="80"/>
      <c r="HV296" s="80"/>
      <c r="HW296" s="80"/>
      <c r="HX296" s="80"/>
      <c r="HY296" s="80"/>
      <c r="HZ296" s="80"/>
      <c r="IA296" s="80"/>
      <c r="IB296" s="80"/>
      <c r="IC296" s="80"/>
      <c r="ID296" s="80"/>
      <c r="IE296" s="80"/>
      <c r="IF296" s="80"/>
      <c r="IG296" s="80"/>
      <c r="IH296" s="80"/>
      <c r="II296"/>
      <c r="IJ296"/>
      <c r="IK296"/>
      <c r="IL296"/>
      <c r="IM296"/>
      <c r="IN296"/>
      <c r="IO296"/>
      <c r="IP296"/>
      <c r="IQ296" s="55">
        <v>2275.1309000000001</v>
      </c>
      <c r="IR296" s="128">
        <f t="shared" si="437"/>
        <v>15.799520138888889</v>
      </c>
      <c r="IS296" s="129">
        <v>16</v>
      </c>
      <c r="IT296" s="95">
        <v>33</v>
      </c>
      <c r="IU296" s="73">
        <f t="shared" si="431"/>
        <v>2.75</v>
      </c>
      <c r="IV296" s="130">
        <f t="shared" si="438"/>
        <v>5.041666666666667</v>
      </c>
      <c r="IX296" s="75">
        <v>4</v>
      </c>
      <c r="IY296" s="76"/>
      <c r="IZ296" s="75">
        <v>16</v>
      </c>
      <c r="JA296" s="77">
        <f>(IZ296*1.2)*(Prices!$B$5/32)</f>
        <v>24</v>
      </c>
      <c r="JB296" s="82">
        <f>(IZ296*1.3)*(Prices!$B$4/32)</f>
        <v>52</v>
      </c>
      <c r="JC296" s="82">
        <f>(IW296*Prices!$B$2)+(IX296*Prices!$B$3)</f>
        <v>16.2</v>
      </c>
      <c r="JD296" s="79">
        <f>IV296*Prices!$B$9</f>
        <v>30.25</v>
      </c>
      <c r="JE296" s="80">
        <f t="shared" si="393"/>
        <v>122.45</v>
      </c>
      <c r="JF296" s="80">
        <f>IV296*Prices!$B$10</f>
        <v>45.375</v>
      </c>
      <c r="JG296" s="80">
        <f t="shared" si="394"/>
        <v>137.57499999999999</v>
      </c>
      <c r="JH296" s="80">
        <f>IV296*Prices!$B$11</f>
        <v>50.416666666666671</v>
      </c>
      <c r="JI296" s="80">
        <f t="shared" si="395"/>
        <v>142.61666666666667</v>
      </c>
      <c r="JJ296" s="80">
        <f>IV296*Prices!$B$12</f>
        <v>60.5</v>
      </c>
      <c r="JK296" s="80">
        <f t="shared" si="396"/>
        <v>152.69999999999999</v>
      </c>
      <c r="JL296" s="80">
        <f>IV296*Prices!$B$13</f>
        <v>65.541666666666671</v>
      </c>
      <c r="JM296" s="80">
        <f t="shared" si="397"/>
        <v>157.74166666666667</v>
      </c>
      <c r="JN296" s="80">
        <f>IV296*Prices!$B$14</f>
        <v>78.145833333333343</v>
      </c>
      <c r="JO296" s="80">
        <f t="shared" si="398"/>
        <v>170.34583333333336</v>
      </c>
      <c r="JP296" s="80">
        <f>IV296*Prices!$B$15</f>
        <v>88.229166666666671</v>
      </c>
      <c r="JQ296" s="80">
        <f t="shared" si="399"/>
        <v>180.42916666666667</v>
      </c>
      <c r="JR296" s="80">
        <f>IV296*Prices!$B$16</f>
        <v>123.52083333333334</v>
      </c>
      <c r="JS296" s="80">
        <f t="shared" si="400"/>
        <v>215.72083333333333</v>
      </c>
      <c r="JT296" s="80">
        <f>IV296*Prices!$B$17</f>
        <v>0</v>
      </c>
      <c r="JU296" s="80"/>
      <c r="JV296" s="80"/>
      <c r="JW296" s="80"/>
      <c r="JX296" s="80"/>
      <c r="JY296" s="80"/>
      <c r="JZ296" s="80"/>
      <c r="KA296" s="80"/>
      <c r="KB296" s="80"/>
      <c r="KC296" s="80"/>
      <c r="KD296" s="80"/>
      <c r="KE296" s="80"/>
      <c r="KF296" s="80"/>
      <c r="KG296" s="80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 s="197">
        <v>0</v>
      </c>
      <c r="LB296" s="200">
        <v>0</v>
      </c>
      <c r="LC296" s="82">
        <f>(44+(cabinets_db!IR296*2-2))*0.58</f>
        <v>42.687443361111107</v>
      </c>
      <c r="LD296" s="82">
        <f>(44+(cabinets_db!IR296*2-2))*0.77</f>
        <v>56.671261013888888</v>
      </c>
      <c r="LE296" s="82">
        <f>3*(cabinets_db!IR296*22/144)</f>
        <v>7.241446730324073</v>
      </c>
      <c r="LF296" s="82">
        <f t="shared" si="401"/>
        <v>35.445996630787036</v>
      </c>
      <c r="LG296" s="80">
        <f t="shared" si="402"/>
        <v>49.429814283564816</v>
      </c>
      <c r="LH296" s="234">
        <f t="shared" si="403"/>
        <v>0</v>
      </c>
      <c r="LI296" s="55">
        <v>2275.1309000000001</v>
      </c>
      <c r="LJ296" s="128">
        <f t="shared" si="439"/>
        <v>15.799520138888889</v>
      </c>
      <c r="LK296" s="129">
        <v>16</v>
      </c>
      <c r="LL296" s="95">
        <v>33</v>
      </c>
      <c r="LM296" s="73">
        <f t="shared" si="432"/>
        <v>2.75</v>
      </c>
      <c r="LN296" s="130">
        <f t="shared" si="440"/>
        <v>5.041666666666667</v>
      </c>
      <c r="LP296" s="75">
        <v>4</v>
      </c>
      <c r="LQ296" s="76"/>
      <c r="LR296" s="75">
        <v>16</v>
      </c>
      <c r="LS296" s="77">
        <f>(LR296*1.2)*(Prices!$B$5/32)</f>
        <v>24</v>
      </c>
      <c r="LT296" s="82">
        <f>(LR296*1.3)*(Prices!$C$4/32)</f>
        <v>41.6</v>
      </c>
      <c r="LU296" s="82">
        <f>(LO296*Prices!$B$2)+(LP296*Prices!$B$3)</f>
        <v>16.2</v>
      </c>
      <c r="LV296" s="79">
        <f>LN296*Prices!$B$9</f>
        <v>30.25</v>
      </c>
      <c r="LW296" s="80">
        <f t="shared" si="405"/>
        <v>112.05000000000001</v>
      </c>
      <c r="LX296" s="80">
        <f>LN296*Prices!$B$10</f>
        <v>45.375</v>
      </c>
      <c r="LY296" s="80">
        <f t="shared" si="406"/>
        <v>127.17500000000001</v>
      </c>
      <c r="LZ296" s="80">
        <f>LN296*Prices!$B$11</f>
        <v>50.416666666666671</v>
      </c>
      <c r="MA296" s="80">
        <f t="shared" si="407"/>
        <v>132.21666666666667</v>
      </c>
      <c r="MB296" s="80">
        <f>LN296*Prices!$B$12</f>
        <v>60.5</v>
      </c>
      <c r="MC296" s="80">
        <f t="shared" si="408"/>
        <v>142.30000000000001</v>
      </c>
      <c r="MD296" s="80">
        <f>LN296*Prices!$B$13</f>
        <v>65.541666666666671</v>
      </c>
      <c r="ME296" s="80">
        <f t="shared" si="409"/>
        <v>147.34166666666667</v>
      </c>
      <c r="MF296" s="80">
        <f>LN296*Prices!$B$14</f>
        <v>78.145833333333343</v>
      </c>
      <c r="MG296" s="80">
        <f t="shared" si="410"/>
        <v>159.94583333333335</v>
      </c>
      <c r="MH296" s="80">
        <f>LN296*Prices!$B$15</f>
        <v>88.229166666666671</v>
      </c>
      <c r="MI296" s="80">
        <f t="shared" si="411"/>
        <v>170.02916666666667</v>
      </c>
      <c r="MJ296" s="80">
        <f>LN296*Prices!$B$16</f>
        <v>123.52083333333334</v>
      </c>
      <c r="MK296" s="80">
        <f t="shared" si="412"/>
        <v>205.32083333333333</v>
      </c>
      <c r="ML296" s="80">
        <f>LN296*Prices!$B$17</f>
        <v>0</v>
      </c>
      <c r="MM296" s="80"/>
      <c r="MN296" s="80"/>
      <c r="MO296" s="80"/>
      <c r="MP296" s="80"/>
      <c r="MQ296" s="80"/>
      <c r="MR296" s="80"/>
      <c r="MS296" s="80"/>
      <c r="MT296" s="80"/>
      <c r="MU296" s="80"/>
      <c r="MV296" s="80"/>
      <c r="MW296" s="80"/>
      <c r="MX296" s="80"/>
      <c r="MY296" s="80"/>
      <c r="MZ296" s="80"/>
      <c r="NA296" s="80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</row>
    <row r="297" spans="1:449" ht="18" customHeight="1" x14ac:dyDescent="0.25">
      <c r="A297" s="131" t="s">
        <v>419</v>
      </c>
      <c r="B297" s="132" t="s">
        <v>268</v>
      </c>
      <c r="C297" s="133" t="str">
        <f t="shared" si="413"/>
        <v>Wall &amp; Tall Cab: Over the Sink Doors - 22"H  (36" W)</v>
      </c>
      <c r="D297" s="70" t="s">
        <v>411</v>
      </c>
      <c r="E297" s="134" t="s">
        <v>420</v>
      </c>
      <c r="F297" s="322" t="s">
        <v>419</v>
      </c>
      <c r="G297" s="320">
        <f>ROUND(cabinets_db!FD297/Prices!$B$27,0)</f>
        <v>309</v>
      </c>
      <c r="H297" s="136">
        <f t="shared" si="414"/>
        <v>309</v>
      </c>
      <c r="I297" s="135">
        <f>ROUND(cabinets_db!FF297/Prices!$B$27,0)</f>
        <v>349</v>
      </c>
      <c r="J297" s="136">
        <f t="shared" si="313"/>
        <v>349</v>
      </c>
      <c r="K297" s="135">
        <f>ROUND(cabinets_db!FH297/Prices!$B$27,0)</f>
        <v>362</v>
      </c>
      <c r="L297" s="136">
        <f t="shared" si="314"/>
        <v>362</v>
      </c>
      <c r="M297" s="135">
        <f>ROUND(cabinets_db!FJ297/Prices!$B$27,0)</f>
        <v>388</v>
      </c>
      <c r="N297" s="136">
        <f t="shared" si="315"/>
        <v>388</v>
      </c>
      <c r="O297" s="135">
        <f>ROUND(cabinets_db!FL297/Prices!$B$27,0)</f>
        <v>401</v>
      </c>
      <c r="P297" s="136">
        <f t="shared" si="316"/>
        <v>401</v>
      </c>
      <c r="Q297" s="135">
        <f>ROUND(cabinets_db!FN297/Prices!$B$27,0)</f>
        <v>434</v>
      </c>
      <c r="R297" s="136">
        <f t="shared" si="317"/>
        <v>434</v>
      </c>
      <c r="S297" s="135">
        <f>ROUND(cabinets_db!FP297/Prices!$B$27,0)</f>
        <v>460</v>
      </c>
      <c r="T297" s="136">
        <f t="shared" si="318"/>
        <v>460</v>
      </c>
      <c r="U297" s="135">
        <f>ROUND(cabinets_db!FR297/Prices!$B$27,0)</f>
        <v>552</v>
      </c>
      <c r="V297" s="136">
        <f t="shared" si="319"/>
        <v>552</v>
      </c>
      <c r="W297" s="137"/>
      <c r="X297" s="137"/>
      <c r="Y297" s="137"/>
      <c r="Z297" s="137"/>
      <c r="AA297" s="137"/>
      <c r="AB297" s="136">
        <f>ROUND(cabinets_db!HD297/Prices!$B$27,0)</f>
        <v>283</v>
      </c>
      <c r="AC297" s="136">
        <f t="shared" si="320"/>
        <v>283</v>
      </c>
      <c r="AD297" s="136">
        <f>ROUND(cabinets_db!HF297/Prices!$B$27,0)</f>
        <v>322</v>
      </c>
      <c r="AE297" s="136">
        <f t="shared" si="321"/>
        <v>322</v>
      </c>
      <c r="AF297" s="136">
        <f>ROUND(cabinets_db!HH297/Prices!$B$27,0)</f>
        <v>335</v>
      </c>
      <c r="AG297" s="136">
        <f t="shared" si="322"/>
        <v>335</v>
      </c>
      <c r="AH297" s="136">
        <f>ROUND(cabinets_db!HJ297/Prices!$B$27,0)</f>
        <v>362</v>
      </c>
      <c r="AI297" s="136">
        <f t="shared" si="323"/>
        <v>362</v>
      </c>
      <c r="AJ297" s="136">
        <f>ROUND(cabinets_db!HL297/Prices!$B$27,0)</f>
        <v>375</v>
      </c>
      <c r="AK297" s="136">
        <f t="shared" si="324"/>
        <v>375</v>
      </c>
      <c r="AL297" s="136">
        <f>ROUND(cabinets_db!HN297/Prices!$B$27,0)</f>
        <v>408</v>
      </c>
      <c r="AM297" s="136">
        <f t="shared" si="325"/>
        <v>408</v>
      </c>
      <c r="AN297" s="136">
        <f>ROUND(cabinets_db!HP297/Prices!$B$27,0)</f>
        <v>434</v>
      </c>
      <c r="AO297" s="136">
        <f t="shared" si="326"/>
        <v>434</v>
      </c>
      <c r="AP297" s="136">
        <f>ROUND(cabinets_db!HR297/Prices!$B$27,0)</f>
        <v>525</v>
      </c>
      <c r="AQ297" s="138">
        <f t="shared" si="327"/>
        <v>525</v>
      </c>
      <c r="AW297" s="136">
        <f t="shared" si="328"/>
        <v>283</v>
      </c>
      <c r="AX297" s="136">
        <f t="shared" si="329"/>
        <v>283</v>
      </c>
      <c r="AY297" s="136">
        <f t="shared" si="330"/>
        <v>322</v>
      </c>
      <c r="AZ297" s="136">
        <f t="shared" si="331"/>
        <v>322</v>
      </c>
      <c r="BA297" s="136">
        <f t="shared" si="332"/>
        <v>335</v>
      </c>
      <c r="BB297" s="136">
        <f t="shared" si="333"/>
        <v>335</v>
      </c>
      <c r="BC297" s="136">
        <f t="shared" si="334"/>
        <v>362</v>
      </c>
      <c r="BD297" s="136">
        <f t="shared" si="335"/>
        <v>362</v>
      </c>
      <c r="BE297" s="136">
        <f t="shared" si="336"/>
        <v>375</v>
      </c>
      <c r="BF297" s="136">
        <f t="shared" si="337"/>
        <v>375</v>
      </c>
      <c r="BG297" s="136">
        <f t="shared" si="338"/>
        <v>408</v>
      </c>
      <c r="BH297" s="136">
        <f t="shared" si="339"/>
        <v>408</v>
      </c>
      <c r="BI297" s="136">
        <f t="shared" si="340"/>
        <v>434</v>
      </c>
      <c r="BJ297" s="136">
        <f t="shared" si="341"/>
        <v>434</v>
      </c>
      <c r="BK297" s="136">
        <f t="shared" si="342"/>
        <v>525</v>
      </c>
      <c r="BL297" s="138">
        <f t="shared" si="343"/>
        <v>525</v>
      </c>
      <c r="BU297" s="135">
        <f>ROUND(cabinets_db!JE297/Prices!$B$27,0)</f>
        <v>309</v>
      </c>
      <c r="BV297" s="136">
        <f t="shared" si="415"/>
        <v>309</v>
      </c>
      <c r="BW297" s="135">
        <f>ROUND(cabinets_db!JG297/Prices!$B$27,0)</f>
        <v>349</v>
      </c>
      <c r="BX297" s="136">
        <f t="shared" si="344"/>
        <v>349</v>
      </c>
      <c r="BY297" s="135">
        <f>ROUND(cabinets_db!JI297/Prices!$B$27,0)</f>
        <v>362</v>
      </c>
      <c r="BZ297" s="136">
        <f t="shared" si="345"/>
        <v>362</v>
      </c>
      <c r="CA297" s="135">
        <f>ROUND(cabinets_db!JK297/Prices!$B$27,0)</f>
        <v>388</v>
      </c>
      <c r="CB297" s="136">
        <f t="shared" si="346"/>
        <v>388</v>
      </c>
      <c r="CC297" s="135">
        <f>ROUND(cabinets_db!JM297/Prices!$B$27,0)</f>
        <v>401</v>
      </c>
      <c r="CD297" s="136">
        <f t="shared" si="347"/>
        <v>401</v>
      </c>
      <c r="CE297" s="135">
        <f>ROUND(cabinets_db!JO297/Prices!$B$27,0)</f>
        <v>434</v>
      </c>
      <c r="CF297" s="136">
        <f t="shared" si="348"/>
        <v>434</v>
      </c>
      <c r="CG297" s="135">
        <f>ROUND(cabinets_db!JQ297/Prices!$B$27,0)</f>
        <v>460</v>
      </c>
      <c r="CH297" s="136">
        <f t="shared" si="349"/>
        <v>460</v>
      </c>
      <c r="CI297" s="135">
        <f>ROUND(cabinets_db!JS297/Prices!$B$27,0)</f>
        <v>552</v>
      </c>
      <c r="CJ297" s="136">
        <f t="shared" si="350"/>
        <v>552</v>
      </c>
      <c r="CK297" s="137"/>
      <c r="CL297" s="137"/>
      <c r="CM297" s="137"/>
      <c r="CN297" s="137"/>
      <c r="CO297" s="137"/>
      <c r="CP297" s="136">
        <f>ROUND(cabinets_db!LW297/Prices!$B$27,0)</f>
        <v>283</v>
      </c>
      <c r="CQ297" s="136">
        <f t="shared" si="416"/>
        <v>283</v>
      </c>
      <c r="CR297" s="136">
        <f>ROUND(cabinets_db!LY297/Prices!$B$27,0)</f>
        <v>322</v>
      </c>
      <c r="CS297" s="136">
        <f t="shared" si="351"/>
        <v>322</v>
      </c>
      <c r="CT297" s="136">
        <f>ROUND(cabinets_db!MA297/Prices!$B$27,0)</f>
        <v>335</v>
      </c>
      <c r="CU297" s="136">
        <f t="shared" si="352"/>
        <v>335</v>
      </c>
      <c r="CV297" s="136">
        <f>ROUND(cabinets_db!MC297/Prices!$B$27,0)</f>
        <v>362</v>
      </c>
      <c r="CW297" s="136">
        <f t="shared" si="353"/>
        <v>362</v>
      </c>
      <c r="CX297" s="136">
        <f>ROUND(cabinets_db!ME297/Prices!$B$27,0)</f>
        <v>375</v>
      </c>
      <c r="CY297" s="136">
        <f t="shared" si="354"/>
        <v>375</v>
      </c>
      <c r="CZ297" s="136">
        <f>ROUND(cabinets_db!MG297/Prices!$B$27,0)</f>
        <v>408</v>
      </c>
      <c r="DA297" s="136">
        <f t="shared" si="355"/>
        <v>408</v>
      </c>
      <c r="DB297" s="136">
        <f>ROUND(cabinets_db!MI297/Prices!$B$27,0)</f>
        <v>434</v>
      </c>
      <c r="DC297" s="136">
        <f t="shared" si="356"/>
        <v>434</v>
      </c>
      <c r="DD297" s="136">
        <f>ROUND(cabinets_db!MK297/Prices!$B$27,0)</f>
        <v>525</v>
      </c>
      <c r="DE297" s="138">
        <f t="shared" si="357"/>
        <v>525</v>
      </c>
      <c r="DK297" s="136">
        <f t="shared" si="358"/>
        <v>283</v>
      </c>
      <c r="DL297" s="136">
        <f t="shared" si="359"/>
        <v>283</v>
      </c>
      <c r="DM297" s="136">
        <f t="shared" si="360"/>
        <v>322</v>
      </c>
      <c r="DN297" s="136">
        <f t="shared" si="361"/>
        <v>322</v>
      </c>
      <c r="DO297" s="136">
        <f t="shared" si="362"/>
        <v>335</v>
      </c>
      <c r="DP297" s="136">
        <f t="shared" si="363"/>
        <v>335</v>
      </c>
      <c r="DQ297" s="136">
        <f t="shared" si="364"/>
        <v>362</v>
      </c>
      <c r="DR297" s="136">
        <f t="shared" si="365"/>
        <v>362</v>
      </c>
      <c r="DS297" s="136">
        <f t="shared" si="366"/>
        <v>375</v>
      </c>
      <c r="DT297" s="136">
        <f t="shared" si="367"/>
        <v>375</v>
      </c>
      <c r="DU297" s="136">
        <f t="shared" si="368"/>
        <v>408</v>
      </c>
      <c r="DV297" s="136">
        <f t="shared" si="369"/>
        <v>408</v>
      </c>
      <c r="DW297" s="136">
        <f t="shared" si="370"/>
        <v>434</v>
      </c>
      <c r="DX297" s="136">
        <f t="shared" si="371"/>
        <v>434</v>
      </c>
      <c r="DY297" s="136">
        <f t="shared" si="372"/>
        <v>525</v>
      </c>
      <c r="DZ297" s="138">
        <f t="shared" si="373"/>
        <v>525</v>
      </c>
      <c r="EP297" s="55">
        <v>2441.9054000000001</v>
      </c>
      <c r="EQ297" s="128">
        <f t="shared" si="433"/>
        <v>16.957676388888888</v>
      </c>
      <c r="ER297" s="129">
        <v>17</v>
      </c>
      <c r="ES297" s="95">
        <v>36</v>
      </c>
      <c r="ET297" s="73">
        <f t="shared" si="429"/>
        <v>3</v>
      </c>
      <c r="EU297" s="130">
        <f t="shared" si="434"/>
        <v>5.5</v>
      </c>
      <c r="EV297" s="55"/>
      <c r="EW297" s="75">
        <v>4</v>
      </c>
      <c r="EY297" s="75">
        <v>17</v>
      </c>
      <c r="EZ297" s="77">
        <f>(EY297*1.2)*(Prices!$B$5/32)</f>
        <v>25.5</v>
      </c>
      <c r="FA297" s="82">
        <f>(EY297*1.3)*(Prices!$B$4/32)</f>
        <v>55.25</v>
      </c>
      <c r="FB297" s="82">
        <f>(EV297*Prices!$B$2)+(EW297*Prices!$B$3)</f>
        <v>16.2</v>
      </c>
      <c r="FC297" s="79">
        <f>EU297*Prices!$B$9</f>
        <v>33</v>
      </c>
      <c r="FD297" s="80">
        <f t="shared" si="375"/>
        <v>129.94999999999999</v>
      </c>
      <c r="FE297" s="80">
        <f>EU297*Prices!$B$10</f>
        <v>49.5</v>
      </c>
      <c r="FF297" s="80">
        <f t="shared" si="376"/>
        <v>146.44999999999999</v>
      </c>
      <c r="FG297" s="80">
        <f>EU297*Prices!$B$11</f>
        <v>55</v>
      </c>
      <c r="FH297" s="80">
        <f t="shared" si="377"/>
        <v>151.94999999999999</v>
      </c>
      <c r="FI297" s="80">
        <f>EU297*Prices!$B$12</f>
        <v>66</v>
      </c>
      <c r="FJ297" s="80">
        <f t="shared" si="378"/>
        <v>162.94999999999999</v>
      </c>
      <c r="FK297" s="80">
        <f>EU297*Prices!$B$13</f>
        <v>71.5</v>
      </c>
      <c r="FL297" s="80">
        <f t="shared" si="379"/>
        <v>168.45</v>
      </c>
      <c r="FM297" s="80">
        <f>EU297*Prices!$B$14</f>
        <v>85.25</v>
      </c>
      <c r="FN297" s="80">
        <f t="shared" si="380"/>
        <v>182.2</v>
      </c>
      <c r="FO297" s="80">
        <f>EU297*Prices!$B$15</f>
        <v>96.25</v>
      </c>
      <c r="FP297" s="80">
        <f t="shared" si="381"/>
        <v>193.2</v>
      </c>
      <c r="FQ297" s="80">
        <f>EU297*Prices!$B$16</f>
        <v>134.75</v>
      </c>
      <c r="FR297" s="80">
        <f t="shared" si="382"/>
        <v>231.7</v>
      </c>
      <c r="FS297" s="80">
        <f>EU297*Prices!$B$17</f>
        <v>0</v>
      </c>
      <c r="FT297" s="80"/>
      <c r="FU297" s="80"/>
      <c r="FV297" s="80"/>
      <c r="FW297" s="80"/>
      <c r="FX297" s="80"/>
      <c r="FY297" s="80"/>
      <c r="FZ297" s="80"/>
      <c r="GA297" s="80"/>
      <c r="GB297" s="80"/>
      <c r="GC297" s="80"/>
      <c r="GD297" s="80"/>
      <c r="GE297" s="80"/>
      <c r="GF297" s="80"/>
      <c r="GG297" s="80"/>
      <c r="GH297" s="80"/>
      <c r="GI297"/>
      <c r="GJ297"/>
      <c r="GK297"/>
      <c r="GL297"/>
      <c r="GM297"/>
      <c r="GN297"/>
      <c r="GO297"/>
      <c r="GP297" s="55">
        <v>2441.9054000000001</v>
      </c>
      <c r="GQ297" s="128">
        <f t="shared" si="435"/>
        <v>16.957676388888888</v>
      </c>
      <c r="GR297" s="129">
        <v>17</v>
      </c>
      <c r="GS297" s="95">
        <v>36</v>
      </c>
      <c r="GT297" s="73">
        <f t="shared" si="430"/>
        <v>3</v>
      </c>
      <c r="GU297" s="130">
        <f t="shared" si="436"/>
        <v>5.5</v>
      </c>
      <c r="GW297" s="75">
        <v>4</v>
      </c>
      <c r="GX297" s="76"/>
      <c r="GY297" s="75">
        <v>17</v>
      </c>
      <c r="GZ297" s="77">
        <f>(GY297*1.2)*(Prices!$B$5/32)</f>
        <v>25.5</v>
      </c>
      <c r="HA297" s="82">
        <f>(GY297*1.3)*(Prices!$C$4/32)</f>
        <v>44.2</v>
      </c>
      <c r="HB297" s="82">
        <f>(GV297*Prices!$B$2)+(GW297*Prices!$B$3)</f>
        <v>16.2</v>
      </c>
      <c r="HC297" s="79">
        <f>GU297*Prices!$B$9</f>
        <v>33</v>
      </c>
      <c r="HD297" s="80">
        <f t="shared" si="384"/>
        <v>118.9</v>
      </c>
      <c r="HE297" s="80">
        <f>GU297*Prices!$B$10</f>
        <v>49.5</v>
      </c>
      <c r="HF297" s="80">
        <f t="shared" si="385"/>
        <v>135.4</v>
      </c>
      <c r="HG297" s="80">
        <f>GU297*Prices!$B$11</f>
        <v>55</v>
      </c>
      <c r="HH297" s="80">
        <f t="shared" si="386"/>
        <v>140.9</v>
      </c>
      <c r="HI297" s="80">
        <f>GU297*Prices!$B$12</f>
        <v>66</v>
      </c>
      <c r="HJ297" s="80">
        <f t="shared" si="387"/>
        <v>151.9</v>
      </c>
      <c r="HK297" s="80">
        <f>GU297*Prices!$B$13</f>
        <v>71.5</v>
      </c>
      <c r="HL297" s="80">
        <f t="shared" si="388"/>
        <v>157.4</v>
      </c>
      <c r="HM297" s="80">
        <f>GU297*Prices!$B$14</f>
        <v>85.25</v>
      </c>
      <c r="HN297" s="80">
        <f t="shared" si="389"/>
        <v>171.15</v>
      </c>
      <c r="HO297" s="80">
        <f>GU297*Prices!$B$15</f>
        <v>96.25</v>
      </c>
      <c r="HP297" s="80">
        <f t="shared" si="390"/>
        <v>182.15</v>
      </c>
      <c r="HQ297" s="80">
        <f>GU297*Prices!$B$16</f>
        <v>134.75</v>
      </c>
      <c r="HR297" s="80">
        <f t="shared" si="391"/>
        <v>220.64999999999998</v>
      </c>
      <c r="HS297" s="80">
        <f>GU297*Prices!$B$17</f>
        <v>0</v>
      </c>
      <c r="HT297" s="80"/>
      <c r="HU297" s="80"/>
      <c r="HV297" s="80"/>
      <c r="HW297" s="80"/>
      <c r="HX297" s="80"/>
      <c r="HY297" s="80"/>
      <c r="HZ297" s="80"/>
      <c r="IA297" s="80"/>
      <c r="IB297" s="80"/>
      <c r="IC297" s="80"/>
      <c r="ID297" s="80"/>
      <c r="IE297" s="80"/>
      <c r="IF297" s="80"/>
      <c r="IG297" s="80"/>
      <c r="IH297" s="80"/>
      <c r="II297"/>
      <c r="IJ297"/>
      <c r="IK297"/>
      <c r="IL297"/>
      <c r="IM297"/>
      <c r="IN297"/>
      <c r="IO297"/>
      <c r="IP297"/>
      <c r="IQ297" s="55">
        <v>2441.9054000000001</v>
      </c>
      <c r="IR297" s="128">
        <f t="shared" si="437"/>
        <v>16.957676388888888</v>
      </c>
      <c r="IS297" s="129">
        <v>17</v>
      </c>
      <c r="IT297" s="95">
        <v>36</v>
      </c>
      <c r="IU297" s="73">
        <f t="shared" si="431"/>
        <v>3</v>
      </c>
      <c r="IV297" s="130">
        <f t="shared" si="438"/>
        <v>5.5</v>
      </c>
      <c r="IX297" s="75">
        <v>4</v>
      </c>
      <c r="IY297" s="76"/>
      <c r="IZ297" s="75">
        <v>17</v>
      </c>
      <c r="JA297" s="77">
        <f>(IZ297*1.2)*(Prices!$B$5/32)</f>
        <v>25.5</v>
      </c>
      <c r="JB297" s="82">
        <f>(IZ297*1.3)*(Prices!$B$4/32)</f>
        <v>55.25</v>
      </c>
      <c r="JC297" s="82">
        <f>(IW297*Prices!$B$2)+(IX297*Prices!$B$3)</f>
        <v>16.2</v>
      </c>
      <c r="JD297" s="79">
        <f>IV297*Prices!$B$9</f>
        <v>33</v>
      </c>
      <c r="JE297" s="80">
        <f t="shared" si="393"/>
        <v>129.94999999999999</v>
      </c>
      <c r="JF297" s="80">
        <f>IV297*Prices!$B$10</f>
        <v>49.5</v>
      </c>
      <c r="JG297" s="80">
        <f t="shared" si="394"/>
        <v>146.44999999999999</v>
      </c>
      <c r="JH297" s="80">
        <f>IV297*Prices!$B$11</f>
        <v>55</v>
      </c>
      <c r="JI297" s="80">
        <f t="shared" si="395"/>
        <v>151.94999999999999</v>
      </c>
      <c r="JJ297" s="80">
        <f>IV297*Prices!$B$12</f>
        <v>66</v>
      </c>
      <c r="JK297" s="80">
        <f t="shared" si="396"/>
        <v>162.94999999999999</v>
      </c>
      <c r="JL297" s="80">
        <f>IV297*Prices!$B$13</f>
        <v>71.5</v>
      </c>
      <c r="JM297" s="80">
        <f t="shared" si="397"/>
        <v>168.45</v>
      </c>
      <c r="JN297" s="80">
        <f>IV297*Prices!$B$14</f>
        <v>85.25</v>
      </c>
      <c r="JO297" s="80">
        <f t="shared" si="398"/>
        <v>182.2</v>
      </c>
      <c r="JP297" s="80">
        <f>IV297*Prices!$B$15</f>
        <v>96.25</v>
      </c>
      <c r="JQ297" s="80">
        <f t="shared" si="399"/>
        <v>193.2</v>
      </c>
      <c r="JR297" s="80">
        <f>IV297*Prices!$B$16</f>
        <v>134.75</v>
      </c>
      <c r="JS297" s="80">
        <f t="shared" si="400"/>
        <v>231.7</v>
      </c>
      <c r="JT297" s="80">
        <f>IV297*Prices!$B$17</f>
        <v>0</v>
      </c>
      <c r="JU297" s="80"/>
      <c r="JV297" s="80"/>
      <c r="JW297" s="80"/>
      <c r="JX297" s="80"/>
      <c r="JY297" s="80"/>
      <c r="JZ297" s="80"/>
      <c r="KA297" s="80"/>
      <c r="KB297" s="80"/>
      <c r="KC297" s="80"/>
      <c r="KD297" s="80"/>
      <c r="KE297" s="80"/>
      <c r="KF297" s="80"/>
      <c r="KG297" s="80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 s="197">
        <v>0</v>
      </c>
      <c r="LB297" s="200">
        <v>0</v>
      </c>
      <c r="LC297" s="82">
        <f>(44+(cabinets_db!IR297*2-2))*0.58</f>
        <v>44.030904611111104</v>
      </c>
      <c r="LD297" s="82">
        <f>(44+(cabinets_db!IR297*2-2))*0.77</f>
        <v>58.454821638888887</v>
      </c>
      <c r="LE297" s="82">
        <f>3*(cabinets_db!IR297*22/144)</f>
        <v>7.7722683449074079</v>
      </c>
      <c r="LF297" s="82">
        <f t="shared" si="401"/>
        <v>36.258636266203695</v>
      </c>
      <c r="LG297" s="80">
        <f t="shared" si="402"/>
        <v>50.682553293981478</v>
      </c>
      <c r="LH297" s="234">
        <f t="shared" si="403"/>
        <v>0</v>
      </c>
      <c r="LI297" s="55">
        <v>2441.9054000000001</v>
      </c>
      <c r="LJ297" s="128">
        <f t="shared" si="439"/>
        <v>16.957676388888888</v>
      </c>
      <c r="LK297" s="129">
        <v>17</v>
      </c>
      <c r="LL297" s="95">
        <v>36</v>
      </c>
      <c r="LM297" s="73">
        <f t="shared" si="432"/>
        <v>3</v>
      </c>
      <c r="LN297" s="130">
        <f t="shared" si="440"/>
        <v>5.5</v>
      </c>
      <c r="LP297" s="75">
        <v>4</v>
      </c>
      <c r="LQ297" s="76"/>
      <c r="LR297" s="75">
        <v>17</v>
      </c>
      <c r="LS297" s="77">
        <f>(LR297*1.2)*(Prices!$B$5/32)</f>
        <v>25.5</v>
      </c>
      <c r="LT297" s="82">
        <f>(LR297*1.3)*(Prices!$C$4/32)</f>
        <v>44.2</v>
      </c>
      <c r="LU297" s="82">
        <f>(LO297*Prices!$B$2)+(LP297*Prices!$B$3)</f>
        <v>16.2</v>
      </c>
      <c r="LV297" s="79">
        <f>LN297*Prices!$B$9</f>
        <v>33</v>
      </c>
      <c r="LW297" s="80">
        <f t="shared" si="405"/>
        <v>118.9</v>
      </c>
      <c r="LX297" s="80">
        <f>LN297*Prices!$B$10</f>
        <v>49.5</v>
      </c>
      <c r="LY297" s="80">
        <f t="shared" si="406"/>
        <v>135.4</v>
      </c>
      <c r="LZ297" s="80">
        <f>LN297*Prices!$B$11</f>
        <v>55</v>
      </c>
      <c r="MA297" s="80">
        <f t="shared" si="407"/>
        <v>140.9</v>
      </c>
      <c r="MB297" s="80">
        <f>LN297*Prices!$B$12</f>
        <v>66</v>
      </c>
      <c r="MC297" s="80">
        <f t="shared" si="408"/>
        <v>151.9</v>
      </c>
      <c r="MD297" s="80">
        <f>LN297*Prices!$B$13</f>
        <v>71.5</v>
      </c>
      <c r="ME297" s="80">
        <f t="shared" si="409"/>
        <v>157.4</v>
      </c>
      <c r="MF297" s="80">
        <f>LN297*Prices!$B$14</f>
        <v>85.25</v>
      </c>
      <c r="MG297" s="80">
        <f t="shared" si="410"/>
        <v>171.15</v>
      </c>
      <c r="MH297" s="80">
        <f>LN297*Prices!$B$15</f>
        <v>96.25</v>
      </c>
      <c r="MI297" s="80">
        <f t="shared" si="411"/>
        <v>182.15</v>
      </c>
      <c r="MJ297" s="80">
        <f>LN297*Prices!$B$16</f>
        <v>134.75</v>
      </c>
      <c r="MK297" s="80">
        <f t="shared" si="412"/>
        <v>220.64999999999998</v>
      </c>
      <c r="ML297" s="80">
        <f>LN297*Prices!$B$17</f>
        <v>0</v>
      </c>
      <c r="MM297" s="80"/>
      <c r="MN297" s="80"/>
      <c r="MO297" s="80"/>
      <c r="MP297" s="80"/>
      <c r="MQ297" s="80"/>
      <c r="MR297" s="80"/>
      <c r="MS297" s="80"/>
      <c r="MT297" s="80"/>
      <c r="MU297" s="80"/>
      <c r="MV297" s="80"/>
      <c r="MW297" s="80"/>
      <c r="MX297" s="80"/>
      <c r="MY297" s="80"/>
      <c r="MZ297" s="80"/>
      <c r="NA297" s="80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</row>
    <row r="298" spans="1:449" ht="18" customHeight="1" thickBot="1" x14ac:dyDescent="0.3">
      <c r="A298" s="323" t="s">
        <v>421</v>
      </c>
      <c r="B298" s="324" t="s">
        <v>268</v>
      </c>
      <c r="C298" s="325" t="str">
        <f t="shared" si="413"/>
        <v>Wall &amp; Tall Cab: Over the Sink Doors - 22"H  (40" W)</v>
      </c>
      <c r="D298" s="177" t="s">
        <v>411</v>
      </c>
      <c r="E298" s="326" t="s">
        <v>422</v>
      </c>
      <c r="F298" s="327" t="s">
        <v>421</v>
      </c>
      <c r="G298" s="320">
        <f>ROUND(cabinets_db!FD298/Prices!$B$27,0)</f>
        <v>335</v>
      </c>
      <c r="H298" s="136">
        <f t="shared" si="414"/>
        <v>335</v>
      </c>
      <c r="I298" s="135">
        <f>ROUND(cabinets_db!FF298/Prices!$B$27,0)</f>
        <v>379</v>
      </c>
      <c r="J298" s="136">
        <f t="shared" si="313"/>
        <v>379</v>
      </c>
      <c r="K298" s="135">
        <f>ROUND(cabinets_db!FH298/Prices!$B$27,0)</f>
        <v>393</v>
      </c>
      <c r="L298" s="136">
        <f t="shared" si="314"/>
        <v>393</v>
      </c>
      <c r="M298" s="135">
        <f>ROUND(cabinets_db!FJ298/Prices!$B$27,0)</f>
        <v>422</v>
      </c>
      <c r="N298" s="136">
        <f t="shared" si="315"/>
        <v>422</v>
      </c>
      <c r="O298" s="135">
        <f>ROUND(cabinets_db!FL298/Prices!$B$27,0)</f>
        <v>437</v>
      </c>
      <c r="P298" s="136">
        <f t="shared" si="316"/>
        <v>437</v>
      </c>
      <c r="Q298" s="135">
        <f>ROUND(cabinets_db!FN298/Prices!$B$27,0)</f>
        <v>473</v>
      </c>
      <c r="R298" s="136">
        <f t="shared" si="317"/>
        <v>473</v>
      </c>
      <c r="S298" s="135">
        <f>ROUND(cabinets_db!FP298/Prices!$B$27,0)</f>
        <v>502</v>
      </c>
      <c r="T298" s="136">
        <f t="shared" si="318"/>
        <v>502</v>
      </c>
      <c r="U298" s="135">
        <f>ROUND(cabinets_db!FR298/Prices!$B$27,0)</f>
        <v>604</v>
      </c>
      <c r="V298" s="136">
        <f t="shared" si="319"/>
        <v>604</v>
      </c>
      <c r="W298" s="137"/>
      <c r="X298" s="137"/>
      <c r="Y298" s="137"/>
      <c r="Z298" s="137"/>
      <c r="AA298" s="137"/>
      <c r="AB298" s="136">
        <f>ROUND(cabinets_db!HD298/Prices!$B$27,0)</f>
        <v>306</v>
      </c>
      <c r="AC298" s="136">
        <f t="shared" si="320"/>
        <v>306</v>
      </c>
      <c r="AD298" s="136">
        <f>ROUND(cabinets_db!HF298/Prices!$B$27,0)</f>
        <v>350</v>
      </c>
      <c r="AE298" s="136">
        <f t="shared" si="321"/>
        <v>350</v>
      </c>
      <c r="AF298" s="136">
        <f>ROUND(cabinets_db!HH298/Prices!$B$27,0)</f>
        <v>365</v>
      </c>
      <c r="AG298" s="136">
        <f t="shared" si="322"/>
        <v>365</v>
      </c>
      <c r="AH298" s="136">
        <f>ROUND(cabinets_db!HJ298/Prices!$B$27,0)</f>
        <v>394</v>
      </c>
      <c r="AI298" s="136">
        <f t="shared" si="323"/>
        <v>394</v>
      </c>
      <c r="AJ298" s="136">
        <f>ROUND(cabinets_db!HL298/Prices!$B$27,0)</f>
        <v>408</v>
      </c>
      <c r="AK298" s="136">
        <f t="shared" si="324"/>
        <v>408</v>
      </c>
      <c r="AL298" s="136">
        <f>ROUND(cabinets_db!HN298/Prices!$B$27,0)</f>
        <v>445</v>
      </c>
      <c r="AM298" s="136">
        <f t="shared" si="325"/>
        <v>445</v>
      </c>
      <c r="AN298" s="136">
        <f>ROUND(cabinets_db!HP298/Prices!$B$27,0)</f>
        <v>474</v>
      </c>
      <c r="AO298" s="136">
        <f t="shared" si="326"/>
        <v>474</v>
      </c>
      <c r="AP298" s="136">
        <f>ROUND(cabinets_db!HR298/Prices!$B$27,0)</f>
        <v>576</v>
      </c>
      <c r="AQ298" s="138">
        <f t="shared" si="327"/>
        <v>576</v>
      </c>
      <c r="AW298" s="136">
        <f t="shared" si="328"/>
        <v>306</v>
      </c>
      <c r="AX298" s="136">
        <f t="shared" si="329"/>
        <v>306</v>
      </c>
      <c r="AY298" s="136">
        <f t="shared" si="330"/>
        <v>350</v>
      </c>
      <c r="AZ298" s="136">
        <f t="shared" si="331"/>
        <v>350</v>
      </c>
      <c r="BA298" s="136">
        <f t="shared" si="332"/>
        <v>365</v>
      </c>
      <c r="BB298" s="136">
        <f t="shared" si="333"/>
        <v>365</v>
      </c>
      <c r="BC298" s="136">
        <f t="shared" si="334"/>
        <v>394</v>
      </c>
      <c r="BD298" s="136">
        <f t="shared" si="335"/>
        <v>394</v>
      </c>
      <c r="BE298" s="136">
        <f t="shared" si="336"/>
        <v>408</v>
      </c>
      <c r="BF298" s="136">
        <f t="shared" si="337"/>
        <v>408</v>
      </c>
      <c r="BG298" s="136">
        <f t="shared" si="338"/>
        <v>445</v>
      </c>
      <c r="BH298" s="136">
        <f t="shared" si="339"/>
        <v>445</v>
      </c>
      <c r="BI298" s="136">
        <f t="shared" si="340"/>
        <v>474</v>
      </c>
      <c r="BJ298" s="136">
        <f t="shared" si="341"/>
        <v>474</v>
      </c>
      <c r="BK298" s="136">
        <f t="shared" si="342"/>
        <v>576</v>
      </c>
      <c r="BL298" s="138">
        <f t="shared" si="343"/>
        <v>576</v>
      </c>
      <c r="BU298" s="135">
        <f>ROUND(cabinets_db!JE298/Prices!$B$27,0)</f>
        <v>335</v>
      </c>
      <c r="BV298" s="136">
        <f t="shared" si="415"/>
        <v>335</v>
      </c>
      <c r="BW298" s="135">
        <f>ROUND(cabinets_db!JG298/Prices!$B$27,0)</f>
        <v>379</v>
      </c>
      <c r="BX298" s="136">
        <f t="shared" si="344"/>
        <v>379</v>
      </c>
      <c r="BY298" s="135">
        <f>ROUND(cabinets_db!JI298/Prices!$B$27,0)</f>
        <v>393</v>
      </c>
      <c r="BZ298" s="136">
        <f t="shared" si="345"/>
        <v>393</v>
      </c>
      <c r="CA298" s="135">
        <f>ROUND(cabinets_db!JK298/Prices!$B$27,0)</f>
        <v>422</v>
      </c>
      <c r="CB298" s="136">
        <f t="shared" si="346"/>
        <v>422</v>
      </c>
      <c r="CC298" s="135">
        <f>ROUND(cabinets_db!JM298/Prices!$B$27,0)</f>
        <v>437</v>
      </c>
      <c r="CD298" s="136">
        <f t="shared" si="347"/>
        <v>437</v>
      </c>
      <c r="CE298" s="135">
        <f>ROUND(cabinets_db!JO298/Prices!$B$27,0)</f>
        <v>473</v>
      </c>
      <c r="CF298" s="136">
        <f t="shared" si="348"/>
        <v>473</v>
      </c>
      <c r="CG298" s="135">
        <f>ROUND(cabinets_db!JQ298/Prices!$B$27,0)</f>
        <v>502</v>
      </c>
      <c r="CH298" s="136">
        <f t="shared" si="349"/>
        <v>502</v>
      </c>
      <c r="CI298" s="135">
        <f>ROUND(cabinets_db!JS298/Prices!$B$27,0)</f>
        <v>604</v>
      </c>
      <c r="CJ298" s="136">
        <f t="shared" si="350"/>
        <v>604</v>
      </c>
      <c r="CK298" s="137"/>
      <c r="CL298" s="137"/>
      <c r="CM298" s="137"/>
      <c r="CN298" s="137"/>
      <c r="CO298" s="137"/>
      <c r="CP298" s="136">
        <f>ROUND(cabinets_db!LW298/Prices!$B$27,0)</f>
        <v>306</v>
      </c>
      <c r="CQ298" s="136">
        <f t="shared" si="416"/>
        <v>306</v>
      </c>
      <c r="CR298" s="136">
        <f>ROUND(cabinets_db!LY298/Prices!$B$27,0)</f>
        <v>350</v>
      </c>
      <c r="CS298" s="136">
        <f t="shared" si="351"/>
        <v>350</v>
      </c>
      <c r="CT298" s="136">
        <f>ROUND(cabinets_db!MA298/Prices!$B$27,0)</f>
        <v>365</v>
      </c>
      <c r="CU298" s="136">
        <f t="shared" si="352"/>
        <v>365</v>
      </c>
      <c r="CV298" s="136">
        <f>ROUND(cabinets_db!MC298/Prices!$B$27,0)</f>
        <v>394</v>
      </c>
      <c r="CW298" s="136">
        <f t="shared" si="353"/>
        <v>394</v>
      </c>
      <c r="CX298" s="136">
        <f>ROUND(cabinets_db!ME298/Prices!$B$27,0)</f>
        <v>408</v>
      </c>
      <c r="CY298" s="136">
        <f t="shared" si="354"/>
        <v>408</v>
      </c>
      <c r="CZ298" s="136">
        <f>ROUND(cabinets_db!MG298/Prices!$B$27,0)</f>
        <v>445</v>
      </c>
      <c r="DA298" s="136">
        <f t="shared" si="355"/>
        <v>445</v>
      </c>
      <c r="DB298" s="136">
        <f>ROUND(cabinets_db!MI298/Prices!$B$27,0)</f>
        <v>474</v>
      </c>
      <c r="DC298" s="136">
        <f t="shared" si="356"/>
        <v>474</v>
      </c>
      <c r="DD298" s="136">
        <f>ROUND(cabinets_db!MK298/Prices!$B$27,0)</f>
        <v>576</v>
      </c>
      <c r="DE298" s="138">
        <f t="shared" si="357"/>
        <v>576</v>
      </c>
      <c r="DK298" s="136">
        <f t="shared" si="358"/>
        <v>306</v>
      </c>
      <c r="DL298" s="136">
        <f t="shared" si="359"/>
        <v>306</v>
      </c>
      <c r="DM298" s="136">
        <f t="shared" si="360"/>
        <v>350</v>
      </c>
      <c r="DN298" s="136">
        <f t="shared" si="361"/>
        <v>350</v>
      </c>
      <c r="DO298" s="136">
        <f t="shared" si="362"/>
        <v>365</v>
      </c>
      <c r="DP298" s="136">
        <f t="shared" si="363"/>
        <v>365</v>
      </c>
      <c r="DQ298" s="136">
        <f t="shared" si="364"/>
        <v>394</v>
      </c>
      <c r="DR298" s="136">
        <f t="shared" si="365"/>
        <v>394</v>
      </c>
      <c r="DS298" s="136">
        <f t="shared" si="366"/>
        <v>408</v>
      </c>
      <c r="DT298" s="136">
        <f t="shared" si="367"/>
        <v>408</v>
      </c>
      <c r="DU298" s="136">
        <f t="shared" si="368"/>
        <v>445</v>
      </c>
      <c r="DV298" s="136">
        <f t="shared" si="369"/>
        <v>445</v>
      </c>
      <c r="DW298" s="136">
        <f t="shared" si="370"/>
        <v>474</v>
      </c>
      <c r="DX298" s="136">
        <f t="shared" si="371"/>
        <v>474</v>
      </c>
      <c r="DY298" s="136">
        <f t="shared" si="372"/>
        <v>576</v>
      </c>
      <c r="DZ298" s="138">
        <f t="shared" si="373"/>
        <v>576</v>
      </c>
      <c r="EP298" s="55">
        <v>2664.2714000000001</v>
      </c>
      <c r="EQ298" s="128">
        <f t="shared" si="433"/>
        <v>18.501884722222222</v>
      </c>
      <c r="ER298" s="129">
        <v>18.5</v>
      </c>
      <c r="ES298" s="95">
        <v>40</v>
      </c>
      <c r="ET298" s="73">
        <f t="shared" si="429"/>
        <v>3.3333333333333335</v>
      </c>
      <c r="EU298" s="130">
        <f t="shared" si="434"/>
        <v>6.1111111111111107</v>
      </c>
      <c r="EV298" s="55"/>
      <c r="EW298" s="75">
        <v>4</v>
      </c>
      <c r="EY298" s="75">
        <v>18.5</v>
      </c>
      <c r="EZ298" s="77">
        <f>(EY298*1.2)*(Prices!$B$5/32)</f>
        <v>27.75</v>
      </c>
      <c r="FA298" s="82">
        <f>(EY298*1.3)*(Prices!$B$4/32)</f>
        <v>60.125</v>
      </c>
      <c r="FB298" s="82">
        <f>(EV298*Prices!$B$2)+(EW298*Prices!$B$3)</f>
        <v>16.2</v>
      </c>
      <c r="FC298" s="79">
        <f>EU298*Prices!$B$9</f>
        <v>36.666666666666664</v>
      </c>
      <c r="FD298" s="80">
        <f t="shared" si="375"/>
        <v>140.74166666666667</v>
      </c>
      <c r="FE298" s="80">
        <f>EU298*Prices!$B$10</f>
        <v>55</v>
      </c>
      <c r="FF298" s="80">
        <f t="shared" si="376"/>
        <v>159.07499999999999</v>
      </c>
      <c r="FG298" s="80">
        <f>EU298*Prices!$B$11</f>
        <v>61.111111111111107</v>
      </c>
      <c r="FH298" s="80">
        <f t="shared" si="377"/>
        <v>165.1861111111111</v>
      </c>
      <c r="FI298" s="80">
        <f>EU298*Prices!$B$12</f>
        <v>73.333333333333329</v>
      </c>
      <c r="FJ298" s="80">
        <f t="shared" si="378"/>
        <v>177.40833333333333</v>
      </c>
      <c r="FK298" s="80">
        <f>EU298*Prices!$B$13</f>
        <v>79.444444444444443</v>
      </c>
      <c r="FL298" s="80">
        <f t="shared" si="379"/>
        <v>183.51944444444445</v>
      </c>
      <c r="FM298" s="80">
        <f>EU298*Prices!$B$14</f>
        <v>94.722222222222214</v>
      </c>
      <c r="FN298" s="80">
        <f t="shared" si="380"/>
        <v>198.79722222222222</v>
      </c>
      <c r="FO298" s="80">
        <f>EU298*Prices!$B$15</f>
        <v>106.94444444444444</v>
      </c>
      <c r="FP298" s="80">
        <f t="shared" si="381"/>
        <v>211.01944444444445</v>
      </c>
      <c r="FQ298" s="80">
        <f>EU298*Prices!$B$16</f>
        <v>149.7222222222222</v>
      </c>
      <c r="FR298" s="80">
        <f t="shared" si="382"/>
        <v>253.79722222222219</v>
      </c>
      <c r="FS298" s="80">
        <f>EU298*Prices!$B$17</f>
        <v>0</v>
      </c>
      <c r="FT298" s="80"/>
      <c r="FU298" s="80"/>
      <c r="FV298" s="80"/>
      <c r="FW298" s="80"/>
      <c r="FX298" s="80"/>
      <c r="FY298" s="80"/>
      <c r="FZ298" s="80"/>
      <c r="GA298" s="80"/>
      <c r="GB298" s="80"/>
      <c r="GC298" s="80"/>
      <c r="GD298" s="80"/>
      <c r="GE298" s="80"/>
      <c r="GF298" s="80"/>
      <c r="GG298" s="80"/>
      <c r="GH298" s="80"/>
      <c r="GI298"/>
      <c r="GJ298"/>
      <c r="GK298"/>
      <c r="GL298"/>
      <c r="GM298"/>
      <c r="GN298"/>
      <c r="GO298"/>
      <c r="GP298" s="55">
        <v>2664.2714000000001</v>
      </c>
      <c r="GQ298" s="128">
        <f t="shared" si="435"/>
        <v>18.501884722222222</v>
      </c>
      <c r="GR298" s="129">
        <v>18.5</v>
      </c>
      <c r="GS298" s="95">
        <v>40</v>
      </c>
      <c r="GT298" s="73">
        <f t="shared" si="430"/>
        <v>3.3333333333333335</v>
      </c>
      <c r="GU298" s="130">
        <f t="shared" si="436"/>
        <v>6.1111111111111107</v>
      </c>
      <c r="GW298" s="75">
        <v>4</v>
      </c>
      <c r="GX298" s="76"/>
      <c r="GY298" s="75">
        <v>18.5</v>
      </c>
      <c r="GZ298" s="77">
        <f>(GY298*1.2)*(Prices!$B$5/32)</f>
        <v>27.75</v>
      </c>
      <c r="HA298" s="82">
        <f>(GY298*1.3)*(Prices!$C$4/32)</f>
        <v>48.1</v>
      </c>
      <c r="HB298" s="82">
        <f>(GV298*Prices!$B$2)+(GW298*Prices!$B$3)</f>
        <v>16.2</v>
      </c>
      <c r="HC298" s="79">
        <f>GU298*Prices!$B$9</f>
        <v>36.666666666666664</v>
      </c>
      <c r="HD298" s="80">
        <f t="shared" si="384"/>
        <v>128.71666666666667</v>
      </c>
      <c r="HE298" s="80">
        <f>GU298*Prices!$B$10</f>
        <v>55</v>
      </c>
      <c r="HF298" s="80">
        <f t="shared" si="385"/>
        <v>147.05000000000001</v>
      </c>
      <c r="HG298" s="80">
        <f>GU298*Prices!$B$11</f>
        <v>61.111111111111107</v>
      </c>
      <c r="HH298" s="80">
        <f t="shared" si="386"/>
        <v>153.1611111111111</v>
      </c>
      <c r="HI298" s="80">
        <f>GU298*Prices!$B$12</f>
        <v>73.333333333333329</v>
      </c>
      <c r="HJ298" s="80">
        <f t="shared" si="387"/>
        <v>165.38333333333333</v>
      </c>
      <c r="HK298" s="80">
        <f>GU298*Prices!$B$13</f>
        <v>79.444444444444443</v>
      </c>
      <c r="HL298" s="80">
        <f t="shared" si="388"/>
        <v>171.49444444444444</v>
      </c>
      <c r="HM298" s="80">
        <f>GU298*Prices!$B$14</f>
        <v>94.722222222222214</v>
      </c>
      <c r="HN298" s="80">
        <f t="shared" si="389"/>
        <v>186.77222222222221</v>
      </c>
      <c r="HO298" s="80">
        <f>GU298*Prices!$B$15</f>
        <v>106.94444444444444</v>
      </c>
      <c r="HP298" s="80">
        <f t="shared" si="390"/>
        <v>198.99444444444444</v>
      </c>
      <c r="HQ298" s="80">
        <f>GU298*Prices!$B$16</f>
        <v>149.7222222222222</v>
      </c>
      <c r="HR298" s="80">
        <f t="shared" si="391"/>
        <v>241.77222222222218</v>
      </c>
      <c r="HS298" s="80">
        <f>GU298*Prices!$B$17</f>
        <v>0</v>
      </c>
      <c r="HT298" s="80"/>
      <c r="HU298" s="80"/>
      <c r="HV298" s="80"/>
      <c r="HW298" s="80"/>
      <c r="HX298" s="80"/>
      <c r="HY298" s="80"/>
      <c r="HZ298" s="80"/>
      <c r="IA298" s="80"/>
      <c r="IB298" s="80"/>
      <c r="IC298" s="80"/>
      <c r="ID298" s="80"/>
      <c r="IE298" s="80"/>
      <c r="IF298" s="80"/>
      <c r="IG298" s="80"/>
      <c r="IH298" s="80"/>
      <c r="II298"/>
      <c r="IJ298"/>
      <c r="IK298"/>
      <c r="IL298"/>
      <c r="IM298"/>
      <c r="IN298"/>
      <c r="IO298"/>
      <c r="IP298"/>
      <c r="IQ298" s="55">
        <v>2664.2714000000001</v>
      </c>
      <c r="IR298" s="128">
        <f t="shared" si="437"/>
        <v>18.501884722222222</v>
      </c>
      <c r="IS298" s="129">
        <v>18.5</v>
      </c>
      <c r="IT298" s="95">
        <v>40</v>
      </c>
      <c r="IU298" s="73">
        <f t="shared" si="431"/>
        <v>3.3333333333333335</v>
      </c>
      <c r="IV298" s="130">
        <f t="shared" si="438"/>
        <v>6.1111111111111107</v>
      </c>
      <c r="IX298" s="75">
        <v>4</v>
      </c>
      <c r="IY298" s="76"/>
      <c r="IZ298" s="75">
        <v>18.5</v>
      </c>
      <c r="JA298" s="77">
        <f>(IZ298*1.2)*(Prices!$B$5/32)</f>
        <v>27.75</v>
      </c>
      <c r="JB298" s="82">
        <f>(IZ298*1.3)*(Prices!$B$4/32)</f>
        <v>60.125</v>
      </c>
      <c r="JC298" s="82">
        <f>(IW298*Prices!$B$2)+(IX298*Prices!$B$3)</f>
        <v>16.2</v>
      </c>
      <c r="JD298" s="79">
        <f>IV298*Prices!$B$9</f>
        <v>36.666666666666664</v>
      </c>
      <c r="JE298" s="80">
        <f t="shared" si="393"/>
        <v>140.74166666666667</v>
      </c>
      <c r="JF298" s="80">
        <f>IV298*Prices!$B$10</f>
        <v>55</v>
      </c>
      <c r="JG298" s="80">
        <f t="shared" si="394"/>
        <v>159.07499999999999</v>
      </c>
      <c r="JH298" s="80">
        <f>IV298*Prices!$B$11</f>
        <v>61.111111111111107</v>
      </c>
      <c r="JI298" s="80">
        <f t="shared" si="395"/>
        <v>165.1861111111111</v>
      </c>
      <c r="JJ298" s="80">
        <f>IV298*Prices!$B$12</f>
        <v>73.333333333333329</v>
      </c>
      <c r="JK298" s="80">
        <f t="shared" si="396"/>
        <v>177.40833333333333</v>
      </c>
      <c r="JL298" s="80">
        <f>IV298*Prices!$B$13</f>
        <v>79.444444444444443</v>
      </c>
      <c r="JM298" s="80">
        <f t="shared" si="397"/>
        <v>183.51944444444445</v>
      </c>
      <c r="JN298" s="80">
        <f>IV298*Prices!$B$14</f>
        <v>94.722222222222214</v>
      </c>
      <c r="JO298" s="80">
        <f t="shared" si="398"/>
        <v>198.79722222222222</v>
      </c>
      <c r="JP298" s="80">
        <f>IV298*Prices!$B$15</f>
        <v>106.94444444444444</v>
      </c>
      <c r="JQ298" s="80">
        <f t="shared" si="399"/>
        <v>211.01944444444445</v>
      </c>
      <c r="JR298" s="80">
        <f>IV298*Prices!$B$16</f>
        <v>149.7222222222222</v>
      </c>
      <c r="JS298" s="80">
        <f t="shared" si="400"/>
        <v>253.79722222222219</v>
      </c>
      <c r="JT298" s="80">
        <f>IV298*Prices!$B$17</f>
        <v>0</v>
      </c>
      <c r="JU298" s="80"/>
      <c r="JV298" s="80"/>
      <c r="JW298" s="80"/>
      <c r="JX298" s="80"/>
      <c r="JY298" s="80"/>
      <c r="JZ298" s="80"/>
      <c r="KA298" s="80"/>
      <c r="KB298" s="80"/>
      <c r="KC298" s="80"/>
      <c r="KD298" s="80"/>
      <c r="KE298" s="80"/>
      <c r="KF298" s="80"/>
      <c r="KG298" s="80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 s="197">
        <v>0</v>
      </c>
      <c r="LB298" s="200">
        <v>0</v>
      </c>
      <c r="LC298" s="82">
        <f>(44+(cabinets_db!IR298*2-2))*0.58</f>
        <v>45.822186277777774</v>
      </c>
      <c r="LD298" s="82">
        <f>(44+(cabinets_db!IR298*2-2))*0.77</f>
        <v>60.832902472222223</v>
      </c>
      <c r="LE298" s="82">
        <f>3*(cabinets_db!IR298*22/144)</f>
        <v>8.4800304976851848</v>
      </c>
      <c r="LF298" s="82">
        <f t="shared" si="401"/>
        <v>37.34215578009259</v>
      </c>
      <c r="LG298" s="80">
        <f t="shared" si="402"/>
        <v>52.352871974537038</v>
      </c>
      <c r="LH298" s="234">
        <f t="shared" si="403"/>
        <v>0</v>
      </c>
      <c r="LI298" s="55">
        <v>2664.2714000000001</v>
      </c>
      <c r="LJ298" s="128">
        <f t="shared" si="439"/>
        <v>18.501884722222222</v>
      </c>
      <c r="LK298" s="129">
        <v>18.5</v>
      </c>
      <c r="LL298" s="95">
        <v>40</v>
      </c>
      <c r="LM298" s="73">
        <f t="shared" si="432"/>
        <v>3.3333333333333335</v>
      </c>
      <c r="LN298" s="130">
        <f t="shared" si="440"/>
        <v>6.1111111111111107</v>
      </c>
      <c r="LP298" s="75">
        <v>4</v>
      </c>
      <c r="LQ298" s="76"/>
      <c r="LR298" s="75">
        <v>18.5</v>
      </c>
      <c r="LS298" s="77">
        <f>(LR298*1.2)*(Prices!$B$5/32)</f>
        <v>27.75</v>
      </c>
      <c r="LT298" s="82">
        <f>(LR298*1.3)*(Prices!$C$4/32)</f>
        <v>48.1</v>
      </c>
      <c r="LU298" s="82">
        <f>(LO298*Prices!$B$2)+(LP298*Prices!$B$3)</f>
        <v>16.2</v>
      </c>
      <c r="LV298" s="79">
        <f>LN298*Prices!$B$9</f>
        <v>36.666666666666664</v>
      </c>
      <c r="LW298" s="80">
        <f t="shared" si="405"/>
        <v>128.71666666666667</v>
      </c>
      <c r="LX298" s="80">
        <f>LN298*Prices!$B$10</f>
        <v>55</v>
      </c>
      <c r="LY298" s="80">
        <f t="shared" si="406"/>
        <v>147.05000000000001</v>
      </c>
      <c r="LZ298" s="80">
        <f>LN298*Prices!$B$11</f>
        <v>61.111111111111107</v>
      </c>
      <c r="MA298" s="80">
        <f t="shared" si="407"/>
        <v>153.1611111111111</v>
      </c>
      <c r="MB298" s="80">
        <f>LN298*Prices!$B$12</f>
        <v>73.333333333333329</v>
      </c>
      <c r="MC298" s="80">
        <f t="shared" si="408"/>
        <v>165.38333333333333</v>
      </c>
      <c r="MD298" s="80">
        <f>LN298*Prices!$B$13</f>
        <v>79.444444444444443</v>
      </c>
      <c r="ME298" s="80">
        <f t="shared" si="409"/>
        <v>171.49444444444444</v>
      </c>
      <c r="MF298" s="80">
        <f>LN298*Prices!$B$14</f>
        <v>94.722222222222214</v>
      </c>
      <c r="MG298" s="80">
        <f t="shared" si="410"/>
        <v>186.77222222222221</v>
      </c>
      <c r="MH298" s="80">
        <f>LN298*Prices!$B$15</f>
        <v>106.94444444444444</v>
      </c>
      <c r="MI298" s="80">
        <f t="shared" si="411"/>
        <v>198.99444444444444</v>
      </c>
      <c r="MJ298" s="80">
        <f>LN298*Prices!$B$16</f>
        <v>149.7222222222222</v>
      </c>
      <c r="MK298" s="80">
        <f t="shared" si="412"/>
        <v>241.77222222222218</v>
      </c>
      <c r="ML298" s="80">
        <f>LN298*Prices!$B$17</f>
        <v>0</v>
      </c>
      <c r="MM298" s="80"/>
      <c r="MN298" s="80"/>
      <c r="MO298" s="80"/>
      <c r="MP298" s="80"/>
      <c r="MQ298" s="80"/>
      <c r="MR298" s="80"/>
      <c r="MS298" s="80"/>
      <c r="MT298" s="80"/>
      <c r="MU298" s="80"/>
      <c r="MV298" s="80"/>
      <c r="MW298" s="80"/>
      <c r="MX298" s="80"/>
      <c r="MY298" s="80"/>
      <c r="MZ298" s="80"/>
      <c r="NA298" s="80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</row>
    <row r="299" spans="1:449" ht="18" customHeight="1" thickBot="1" x14ac:dyDescent="0.3">
      <c r="A299" s="350"/>
      <c r="B299" s="346"/>
      <c r="C299" s="347"/>
      <c r="D299" s="279"/>
      <c r="E299" s="348"/>
      <c r="F299" s="351"/>
      <c r="G299" s="320"/>
      <c r="H299" s="136"/>
      <c r="I299" s="135"/>
      <c r="J299" s="136"/>
      <c r="K299" s="135"/>
      <c r="L299" s="136"/>
      <c r="M299" s="135"/>
      <c r="N299" s="136"/>
      <c r="O299" s="135"/>
      <c r="P299" s="136"/>
      <c r="Q299" s="135"/>
      <c r="R299" s="136"/>
      <c r="S299" s="135"/>
      <c r="T299" s="136"/>
      <c r="U299" s="135"/>
      <c r="V299" s="136"/>
      <c r="W299" s="137"/>
      <c r="X299" s="137"/>
      <c r="Y299" s="137"/>
      <c r="Z299" s="137"/>
      <c r="AA299" s="137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8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8"/>
      <c r="BU299" s="135"/>
      <c r="BV299" s="136"/>
      <c r="BW299" s="135"/>
      <c r="BX299" s="136"/>
      <c r="BY299" s="135"/>
      <c r="BZ299" s="136"/>
      <c r="CA299" s="135"/>
      <c r="CB299" s="136"/>
      <c r="CC299" s="135"/>
      <c r="CD299" s="136"/>
      <c r="CE299" s="135"/>
      <c r="CF299" s="136"/>
      <c r="CG299" s="135"/>
      <c r="CH299" s="136"/>
      <c r="CI299" s="135"/>
      <c r="CJ299" s="136"/>
      <c r="CK299" s="137"/>
      <c r="CL299" s="137"/>
      <c r="CM299" s="137"/>
      <c r="CN299" s="137"/>
      <c r="CO299" s="137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136"/>
      <c r="DE299" s="138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W299" s="136"/>
      <c r="DX299" s="136"/>
      <c r="DY299" s="136"/>
      <c r="DZ299" s="138"/>
      <c r="EQ299" s="128"/>
      <c r="ER299" s="129"/>
      <c r="ES299" s="95"/>
      <c r="ET299" s="73"/>
      <c r="EU299" s="130"/>
      <c r="EV299" s="55"/>
      <c r="EZ299" s="77"/>
      <c r="FC299" s="79"/>
      <c r="FD299" s="80"/>
      <c r="FE299" s="80"/>
      <c r="FF299" s="80"/>
      <c r="FG299" s="80"/>
      <c r="FH299" s="80"/>
      <c r="FI299" s="80"/>
      <c r="FJ299" s="80"/>
      <c r="FK299" s="80"/>
      <c r="FL299" s="80"/>
      <c r="FM299" s="80"/>
      <c r="FN299" s="80"/>
      <c r="FO299" s="80"/>
      <c r="FP299" s="80"/>
      <c r="FQ299" s="80"/>
      <c r="FR299" s="80"/>
      <c r="FS299" s="80"/>
      <c r="FT299" s="80"/>
      <c r="FU299" s="80"/>
      <c r="FV299" s="80"/>
      <c r="FW299" s="80"/>
      <c r="FX299" s="80"/>
      <c r="FY299" s="80"/>
      <c r="FZ299" s="80"/>
      <c r="GA299" s="80"/>
      <c r="GB299" s="80"/>
      <c r="GC299" s="80"/>
      <c r="GD299" s="80"/>
      <c r="GE299" s="80"/>
      <c r="GF299" s="80"/>
      <c r="GG299" s="80"/>
      <c r="GH299" s="80"/>
      <c r="GI299"/>
      <c r="GJ299"/>
      <c r="GK299"/>
      <c r="GL299"/>
      <c r="GM299"/>
      <c r="GN299"/>
      <c r="GO299"/>
      <c r="GQ299" s="128"/>
      <c r="GR299" s="129"/>
      <c r="GS299" s="95"/>
      <c r="GT299" s="73"/>
      <c r="GU299" s="130"/>
      <c r="GW299" s="75"/>
      <c r="GX299" s="76"/>
      <c r="GZ299" s="77"/>
      <c r="HA299" s="82"/>
      <c r="HB299" s="82"/>
      <c r="HC299" s="79"/>
      <c r="HD299" s="80"/>
      <c r="HE299" s="80"/>
      <c r="HF299" s="80"/>
      <c r="HG299" s="80"/>
      <c r="HH299" s="80"/>
      <c r="HI299" s="80"/>
      <c r="HJ299" s="80"/>
      <c r="HK299" s="80"/>
      <c r="HL299" s="80"/>
      <c r="HM299" s="80"/>
      <c r="HN299" s="80"/>
      <c r="HO299" s="80"/>
      <c r="HP299" s="80"/>
      <c r="HQ299" s="80"/>
      <c r="HR299" s="80"/>
      <c r="HS299" s="80"/>
      <c r="HT299" s="80"/>
      <c r="HU299" s="80"/>
      <c r="HV299" s="80"/>
      <c r="HW299" s="80"/>
      <c r="HX299" s="80"/>
      <c r="HY299" s="80"/>
      <c r="HZ299" s="80"/>
      <c r="IA299" s="80"/>
      <c r="IB299" s="80"/>
      <c r="IC299" s="80"/>
      <c r="ID299" s="80"/>
      <c r="IE299" s="80"/>
      <c r="IF299" s="80"/>
      <c r="IG299" s="80"/>
      <c r="IH299" s="80"/>
      <c r="II299"/>
      <c r="IJ299"/>
      <c r="IK299"/>
      <c r="IL299"/>
      <c r="IM299"/>
      <c r="IN299"/>
      <c r="IO299"/>
      <c r="IP299"/>
      <c r="IR299" s="128"/>
      <c r="IS299" s="129"/>
      <c r="IT299" s="95"/>
      <c r="IU299" s="73"/>
      <c r="IV299" s="130"/>
      <c r="IX299" s="75"/>
      <c r="IY299" s="76"/>
      <c r="IZ299" s="75"/>
      <c r="JA299" s="77"/>
      <c r="JB299" s="82"/>
      <c r="JC299" s="82"/>
      <c r="JD299" s="79"/>
      <c r="JE299" s="80"/>
      <c r="JF299" s="80"/>
      <c r="JG299" s="80"/>
      <c r="JH299" s="80"/>
      <c r="JI299" s="80"/>
      <c r="JJ299" s="80"/>
      <c r="JK299" s="80"/>
      <c r="JL299" s="80"/>
      <c r="JM299" s="80"/>
      <c r="JN299" s="80"/>
      <c r="JO299" s="80"/>
      <c r="JP299" s="80"/>
      <c r="JQ299" s="80"/>
      <c r="JR299" s="80"/>
      <c r="JS299" s="80"/>
      <c r="JT299" s="80"/>
      <c r="JU299" s="80"/>
      <c r="JV299" s="80"/>
      <c r="JW299" s="80"/>
      <c r="JX299" s="80"/>
      <c r="JY299" s="80"/>
      <c r="JZ299" s="80"/>
      <c r="KA299" s="80"/>
      <c r="KB299" s="80"/>
      <c r="KC299" s="80"/>
      <c r="KD299" s="80"/>
      <c r="KE299" s="80"/>
      <c r="KF299" s="80"/>
      <c r="KG299" s="80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F299" s="82"/>
      <c r="LG299" s="80"/>
      <c r="LH299" s="234"/>
      <c r="LJ299" s="128"/>
      <c r="LK299" s="129"/>
      <c r="LL299" s="95"/>
      <c r="LM299" s="73"/>
      <c r="LN299" s="130"/>
      <c r="LP299" s="75"/>
      <c r="LQ299" s="76"/>
      <c r="LR299" s="75"/>
      <c r="LS299" s="77"/>
      <c r="LT299" s="82"/>
      <c r="LU299" s="82"/>
      <c r="LV299" s="79"/>
      <c r="LW299" s="80"/>
      <c r="LX299" s="80"/>
      <c r="LY299" s="80"/>
      <c r="LZ299" s="80"/>
      <c r="MA299" s="80"/>
      <c r="MB299" s="80"/>
      <c r="MC299" s="80"/>
      <c r="MD299" s="80"/>
      <c r="ME299" s="80"/>
      <c r="MF299" s="80"/>
      <c r="MG299" s="80"/>
      <c r="MH299" s="80"/>
      <c r="MI299" s="80"/>
      <c r="MJ299" s="80"/>
      <c r="MK299" s="80"/>
      <c r="ML299" s="80"/>
      <c r="MM299" s="80"/>
      <c r="MN299" s="80"/>
      <c r="MO299" s="80"/>
      <c r="MP299" s="80"/>
      <c r="MQ299" s="80"/>
      <c r="MR299" s="80"/>
      <c r="MS299" s="80"/>
      <c r="MT299" s="80"/>
      <c r="MU299" s="80"/>
      <c r="MV299" s="80"/>
      <c r="MW299" s="80"/>
      <c r="MX299" s="80"/>
      <c r="MY299" s="80"/>
      <c r="MZ299" s="80"/>
      <c r="NA299" s="80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</row>
    <row r="300" spans="1:449" ht="18" customHeight="1" x14ac:dyDescent="0.25">
      <c r="A300" s="118" t="s">
        <v>423</v>
      </c>
      <c r="B300" s="119" t="s">
        <v>268</v>
      </c>
      <c r="C300" s="120" t="str">
        <f t="shared" si="413"/>
        <v>Wall &amp; Tall Cab: Over the Sink Doors - 28"H  (24" W)</v>
      </c>
      <c r="D300" s="121" t="s">
        <v>424</v>
      </c>
      <c r="E300" s="122" t="s">
        <v>412</v>
      </c>
      <c r="F300" s="321" t="s">
        <v>423</v>
      </c>
      <c r="G300" s="320">
        <f>ROUND(cabinets_db!FD300/Prices!$B$27,0)</f>
        <v>269</v>
      </c>
      <c r="H300" s="136">
        <f t="shared" si="414"/>
        <v>269</v>
      </c>
      <c r="I300" s="135">
        <f>ROUND(cabinets_db!FF300/Prices!$B$27,0)</f>
        <v>303</v>
      </c>
      <c r="J300" s="136">
        <f t="shared" si="313"/>
        <v>303</v>
      </c>
      <c r="K300" s="135">
        <f>ROUND(cabinets_db!FH300/Prices!$B$27,0)</f>
        <v>314</v>
      </c>
      <c r="L300" s="136">
        <f t="shared" si="314"/>
        <v>314</v>
      </c>
      <c r="M300" s="135">
        <f>ROUND(cabinets_db!FJ300/Prices!$B$27,0)</f>
        <v>336</v>
      </c>
      <c r="N300" s="136">
        <f t="shared" si="315"/>
        <v>336</v>
      </c>
      <c r="O300" s="135">
        <f>ROUND(cabinets_db!FL300/Prices!$B$27,0)</f>
        <v>347</v>
      </c>
      <c r="P300" s="136">
        <f t="shared" si="316"/>
        <v>347</v>
      </c>
      <c r="Q300" s="135">
        <f>ROUND(cabinets_db!FN300/Prices!$B$27,0)</f>
        <v>375</v>
      </c>
      <c r="R300" s="136">
        <f t="shared" si="317"/>
        <v>375</v>
      </c>
      <c r="S300" s="135">
        <f>ROUND(cabinets_db!FP300/Prices!$B$27,0)</f>
        <v>397</v>
      </c>
      <c r="T300" s="136">
        <f t="shared" si="318"/>
        <v>397</v>
      </c>
      <c r="U300" s="135">
        <f>ROUND(cabinets_db!FR300/Prices!$B$27,0)</f>
        <v>475</v>
      </c>
      <c r="V300" s="136">
        <f t="shared" si="319"/>
        <v>475</v>
      </c>
      <c r="W300" s="137"/>
      <c r="X300" s="137"/>
      <c r="Y300" s="137"/>
      <c r="Z300" s="137"/>
      <c r="AA300" s="137"/>
      <c r="AB300" s="136">
        <f>ROUND(cabinets_db!HD300/Prices!$B$27,0)</f>
        <v>247</v>
      </c>
      <c r="AC300" s="136">
        <f t="shared" si="320"/>
        <v>247</v>
      </c>
      <c r="AD300" s="136">
        <f>ROUND(cabinets_db!HF300/Prices!$B$27,0)</f>
        <v>280</v>
      </c>
      <c r="AE300" s="136">
        <f t="shared" si="321"/>
        <v>280</v>
      </c>
      <c r="AF300" s="136">
        <f>ROUND(cabinets_db!HH300/Prices!$B$27,0)</f>
        <v>291</v>
      </c>
      <c r="AG300" s="136">
        <f t="shared" si="322"/>
        <v>291</v>
      </c>
      <c r="AH300" s="136">
        <f>ROUND(cabinets_db!HJ300/Prices!$B$27,0)</f>
        <v>313</v>
      </c>
      <c r="AI300" s="136">
        <f t="shared" si="323"/>
        <v>313</v>
      </c>
      <c r="AJ300" s="136">
        <f>ROUND(cabinets_db!HL300/Prices!$B$27,0)</f>
        <v>325</v>
      </c>
      <c r="AK300" s="136">
        <f t="shared" si="324"/>
        <v>325</v>
      </c>
      <c r="AL300" s="136">
        <f>ROUND(cabinets_db!HN300/Prices!$B$27,0)</f>
        <v>352</v>
      </c>
      <c r="AM300" s="136">
        <f t="shared" si="325"/>
        <v>352</v>
      </c>
      <c r="AN300" s="136">
        <f>ROUND(cabinets_db!HP300/Prices!$B$27,0)</f>
        <v>375</v>
      </c>
      <c r="AO300" s="136">
        <f t="shared" si="326"/>
        <v>375</v>
      </c>
      <c r="AP300" s="136">
        <f>ROUND(cabinets_db!HR300/Prices!$B$27,0)</f>
        <v>452</v>
      </c>
      <c r="AQ300" s="138">
        <f t="shared" si="327"/>
        <v>452</v>
      </c>
      <c r="AW300" s="136">
        <f t="shared" si="328"/>
        <v>247</v>
      </c>
      <c r="AX300" s="136">
        <f t="shared" si="329"/>
        <v>247</v>
      </c>
      <c r="AY300" s="136">
        <f t="shared" si="330"/>
        <v>280</v>
      </c>
      <c r="AZ300" s="136">
        <f t="shared" si="331"/>
        <v>280</v>
      </c>
      <c r="BA300" s="136">
        <f t="shared" si="332"/>
        <v>291</v>
      </c>
      <c r="BB300" s="136">
        <f t="shared" si="333"/>
        <v>291</v>
      </c>
      <c r="BC300" s="136">
        <f t="shared" si="334"/>
        <v>313</v>
      </c>
      <c r="BD300" s="136">
        <f t="shared" si="335"/>
        <v>313</v>
      </c>
      <c r="BE300" s="136">
        <f t="shared" si="336"/>
        <v>325</v>
      </c>
      <c r="BF300" s="136">
        <f t="shared" si="337"/>
        <v>325</v>
      </c>
      <c r="BG300" s="136">
        <f t="shared" si="338"/>
        <v>352</v>
      </c>
      <c r="BH300" s="136">
        <f t="shared" si="339"/>
        <v>352</v>
      </c>
      <c r="BI300" s="136">
        <f t="shared" si="340"/>
        <v>375</v>
      </c>
      <c r="BJ300" s="136">
        <f t="shared" si="341"/>
        <v>375</v>
      </c>
      <c r="BK300" s="136">
        <f t="shared" si="342"/>
        <v>452</v>
      </c>
      <c r="BL300" s="138">
        <f t="shared" si="343"/>
        <v>452</v>
      </c>
      <c r="BU300" s="135">
        <f>ROUND(cabinets_db!JE300/Prices!$B$27,0)</f>
        <v>269</v>
      </c>
      <c r="BV300" s="136">
        <f t="shared" si="415"/>
        <v>269</v>
      </c>
      <c r="BW300" s="135">
        <f>ROUND(cabinets_db!JG300/Prices!$B$27,0)</f>
        <v>303</v>
      </c>
      <c r="BX300" s="136">
        <f t="shared" si="344"/>
        <v>303</v>
      </c>
      <c r="BY300" s="135">
        <f>ROUND(cabinets_db!JI300/Prices!$B$27,0)</f>
        <v>314</v>
      </c>
      <c r="BZ300" s="136">
        <f t="shared" si="345"/>
        <v>314</v>
      </c>
      <c r="CA300" s="135">
        <f>ROUND(cabinets_db!JK300/Prices!$B$27,0)</f>
        <v>336</v>
      </c>
      <c r="CB300" s="136">
        <f t="shared" si="346"/>
        <v>336</v>
      </c>
      <c r="CC300" s="135">
        <f>ROUND(cabinets_db!JM300/Prices!$B$27,0)</f>
        <v>347</v>
      </c>
      <c r="CD300" s="136">
        <f t="shared" si="347"/>
        <v>347</v>
      </c>
      <c r="CE300" s="135">
        <f>ROUND(cabinets_db!JO300/Prices!$B$27,0)</f>
        <v>375</v>
      </c>
      <c r="CF300" s="136">
        <f t="shared" si="348"/>
        <v>375</v>
      </c>
      <c r="CG300" s="135">
        <f>ROUND(cabinets_db!JQ300/Prices!$B$27,0)</f>
        <v>397</v>
      </c>
      <c r="CH300" s="136">
        <f t="shared" si="349"/>
        <v>397</v>
      </c>
      <c r="CI300" s="135">
        <f>ROUND(cabinets_db!JS300/Prices!$B$27,0)</f>
        <v>475</v>
      </c>
      <c r="CJ300" s="136">
        <f t="shared" si="350"/>
        <v>475</v>
      </c>
      <c r="CK300" s="137"/>
      <c r="CL300" s="137"/>
      <c r="CM300" s="137"/>
      <c r="CN300" s="137"/>
      <c r="CO300" s="137"/>
      <c r="CP300" s="136">
        <f>ROUND(cabinets_db!LW300/Prices!$B$27,0)</f>
        <v>247</v>
      </c>
      <c r="CQ300" s="136">
        <f t="shared" si="416"/>
        <v>247</v>
      </c>
      <c r="CR300" s="136">
        <f>ROUND(cabinets_db!LY300/Prices!$B$27,0)</f>
        <v>280</v>
      </c>
      <c r="CS300" s="136">
        <f t="shared" si="351"/>
        <v>280</v>
      </c>
      <c r="CT300" s="136">
        <f>ROUND(cabinets_db!MA300/Prices!$B$27,0)</f>
        <v>291</v>
      </c>
      <c r="CU300" s="136">
        <f t="shared" si="352"/>
        <v>291</v>
      </c>
      <c r="CV300" s="136">
        <f>ROUND(cabinets_db!MC300/Prices!$B$27,0)</f>
        <v>313</v>
      </c>
      <c r="CW300" s="136">
        <f t="shared" si="353"/>
        <v>313</v>
      </c>
      <c r="CX300" s="136">
        <f>ROUND(cabinets_db!ME300/Prices!$B$27,0)</f>
        <v>325</v>
      </c>
      <c r="CY300" s="136">
        <f t="shared" si="354"/>
        <v>325</v>
      </c>
      <c r="CZ300" s="136">
        <f>ROUND(cabinets_db!MG300/Prices!$B$27,0)</f>
        <v>352</v>
      </c>
      <c r="DA300" s="136">
        <f t="shared" si="355"/>
        <v>352</v>
      </c>
      <c r="DB300" s="136">
        <f>ROUND(cabinets_db!MI300/Prices!$B$27,0)</f>
        <v>375</v>
      </c>
      <c r="DC300" s="136">
        <f t="shared" si="356"/>
        <v>375</v>
      </c>
      <c r="DD300" s="136">
        <f>ROUND(cabinets_db!MK300/Prices!$B$27,0)</f>
        <v>452</v>
      </c>
      <c r="DE300" s="138">
        <f t="shared" si="357"/>
        <v>452</v>
      </c>
      <c r="DK300" s="136">
        <f t="shared" si="358"/>
        <v>247</v>
      </c>
      <c r="DL300" s="136">
        <f t="shared" si="359"/>
        <v>247</v>
      </c>
      <c r="DM300" s="136">
        <f t="shared" si="360"/>
        <v>280</v>
      </c>
      <c r="DN300" s="136">
        <f t="shared" si="361"/>
        <v>280</v>
      </c>
      <c r="DO300" s="136">
        <f t="shared" si="362"/>
        <v>291</v>
      </c>
      <c r="DP300" s="136">
        <f t="shared" si="363"/>
        <v>291</v>
      </c>
      <c r="DQ300" s="136">
        <f t="shared" si="364"/>
        <v>313</v>
      </c>
      <c r="DR300" s="136">
        <f t="shared" si="365"/>
        <v>313</v>
      </c>
      <c r="DS300" s="136">
        <f t="shared" si="366"/>
        <v>325</v>
      </c>
      <c r="DT300" s="136">
        <f t="shared" si="367"/>
        <v>325</v>
      </c>
      <c r="DU300" s="136">
        <f t="shared" si="368"/>
        <v>352</v>
      </c>
      <c r="DV300" s="136">
        <f t="shared" si="369"/>
        <v>352</v>
      </c>
      <c r="DW300" s="136">
        <f t="shared" si="370"/>
        <v>375</v>
      </c>
      <c r="DX300" s="136">
        <f t="shared" si="371"/>
        <v>375</v>
      </c>
      <c r="DY300" s="136">
        <f t="shared" si="372"/>
        <v>452</v>
      </c>
      <c r="DZ300" s="138">
        <f t="shared" si="373"/>
        <v>452</v>
      </c>
      <c r="EP300" s="55">
        <v>2053.4234000000001</v>
      </c>
      <c r="EQ300" s="128">
        <f t="shared" si="433"/>
        <v>14.259884722222223</v>
      </c>
      <c r="ER300" s="129">
        <v>14.5</v>
      </c>
      <c r="ES300" s="95">
        <v>24</v>
      </c>
      <c r="ET300" s="73">
        <f t="shared" si="429"/>
        <v>2</v>
      </c>
      <c r="EU300" s="130">
        <f t="shared" ref="EU300:EU305" si="441">ES300*28/144</f>
        <v>4.666666666666667</v>
      </c>
      <c r="EV300" s="55"/>
      <c r="EW300" s="75">
        <v>4</v>
      </c>
      <c r="EY300" s="75">
        <v>14.5</v>
      </c>
      <c r="EZ300" s="77">
        <f>(EY300*1.2)*(Prices!$B$5/32)</f>
        <v>21.75</v>
      </c>
      <c r="FA300" s="82">
        <f>(EY300*1.3)*(Prices!$B$4/32)</f>
        <v>47.125</v>
      </c>
      <c r="FB300" s="82">
        <f>(EV300*Prices!$B$2)+(EW300*Prices!$B$3)</f>
        <v>16.2</v>
      </c>
      <c r="FC300" s="79">
        <f>EU300*Prices!$B$9</f>
        <v>28</v>
      </c>
      <c r="FD300" s="80">
        <f t="shared" si="375"/>
        <v>113.075</v>
      </c>
      <c r="FE300" s="80">
        <f>EU300*Prices!$B$10</f>
        <v>42</v>
      </c>
      <c r="FF300" s="80">
        <f t="shared" si="376"/>
        <v>127.075</v>
      </c>
      <c r="FG300" s="80">
        <f>EU300*Prices!$B$11</f>
        <v>46.666666666666671</v>
      </c>
      <c r="FH300" s="80">
        <f t="shared" si="377"/>
        <v>131.74166666666667</v>
      </c>
      <c r="FI300" s="80">
        <f>EU300*Prices!$B$12</f>
        <v>56</v>
      </c>
      <c r="FJ300" s="80">
        <f t="shared" si="378"/>
        <v>141.07499999999999</v>
      </c>
      <c r="FK300" s="80">
        <f>EU300*Prices!$B$13</f>
        <v>60.666666666666671</v>
      </c>
      <c r="FL300" s="80">
        <f t="shared" si="379"/>
        <v>145.74166666666667</v>
      </c>
      <c r="FM300" s="80">
        <f>EU300*Prices!$B$14</f>
        <v>72.333333333333343</v>
      </c>
      <c r="FN300" s="80">
        <f t="shared" si="380"/>
        <v>157.40833333333336</v>
      </c>
      <c r="FO300" s="80">
        <f>EU300*Prices!$B$15</f>
        <v>81.666666666666671</v>
      </c>
      <c r="FP300" s="80">
        <f t="shared" si="381"/>
        <v>166.74166666666667</v>
      </c>
      <c r="FQ300" s="80">
        <f>EU300*Prices!$B$16</f>
        <v>114.33333333333334</v>
      </c>
      <c r="FR300" s="80">
        <f t="shared" si="382"/>
        <v>199.40833333333333</v>
      </c>
      <c r="FS300" s="80">
        <f>EU300*Prices!$B$17</f>
        <v>0</v>
      </c>
      <c r="FT300" s="80"/>
      <c r="FU300" s="80"/>
      <c r="FV300" s="80"/>
      <c r="FW300" s="80"/>
      <c r="FX300" s="80"/>
      <c r="FY300" s="80"/>
      <c r="FZ300" s="80"/>
      <c r="GA300" s="80"/>
      <c r="GB300" s="80"/>
      <c r="GC300" s="80"/>
      <c r="GD300" s="80"/>
      <c r="GE300" s="80"/>
      <c r="GF300" s="80"/>
      <c r="GG300" s="80"/>
      <c r="GH300" s="80"/>
      <c r="GI300"/>
      <c r="GJ300"/>
      <c r="GK300"/>
      <c r="GL300"/>
      <c r="GM300"/>
      <c r="GN300"/>
      <c r="GO300"/>
      <c r="GP300" s="55">
        <v>2053.4234000000001</v>
      </c>
      <c r="GQ300" s="128">
        <f t="shared" si="435"/>
        <v>14.259884722222223</v>
      </c>
      <c r="GR300" s="129">
        <v>14.5</v>
      </c>
      <c r="GS300" s="95">
        <v>24</v>
      </c>
      <c r="GT300" s="73">
        <f t="shared" si="430"/>
        <v>2</v>
      </c>
      <c r="GU300" s="130">
        <f t="shared" ref="GU300:GU305" si="442">GS300*28/144</f>
        <v>4.666666666666667</v>
      </c>
      <c r="GW300" s="75">
        <v>4</v>
      </c>
      <c r="GX300" s="76"/>
      <c r="GY300" s="75">
        <v>14.5</v>
      </c>
      <c r="GZ300" s="77">
        <f>(GY300*1.2)*(Prices!$B$5/32)</f>
        <v>21.75</v>
      </c>
      <c r="HA300" s="82">
        <f>(GY300*1.3)*(Prices!$C$4/32)</f>
        <v>37.700000000000003</v>
      </c>
      <c r="HB300" s="82">
        <f>(GV300*Prices!$B$2)+(GW300*Prices!$B$3)</f>
        <v>16.2</v>
      </c>
      <c r="HC300" s="79">
        <f>GU300*Prices!$B$9</f>
        <v>28</v>
      </c>
      <c r="HD300" s="80">
        <f t="shared" si="384"/>
        <v>103.65</v>
      </c>
      <c r="HE300" s="80">
        <f>GU300*Prices!$B$10</f>
        <v>42</v>
      </c>
      <c r="HF300" s="80">
        <f t="shared" si="385"/>
        <v>117.65</v>
      </c>
      <c r="HG300" s="80">
        <f>GU300*Prices!$B$11</f>
        <v>46.666666666666671</v>
      </c>
      <c r="HH300" s="80">
        <f t="shared" si="386"/>
        <v>122.31666666666668</v>
      </c>
      <c r="HI300" s="80">
        <f>GU300*Prices!$B$12</f>
        <v>56</v>
      </c>
      <c r="HJ300" s="80">
        <f t="shared" si="387"/>
        <v>131.65</v>
      </c>
      <c r="HK300" s="80">
        <f>GU300*Prices!$B$13</f>
        <v>60.666666666666671</v>
      </c>
      <c r="HL300" s="80">
        <f t="shared" si="388"/>
        <v>136.31666666666666</v>
      </c>
      <c r="HM300" s="80">
        <f>GU300*Prices!$B$14</f>
        <v>72.333333333333343</v>
      </c>
      <c r="HN300" s="80">
        <f t="shared" si="389"/>
        <v>147.98333333333335</v>
      </c>
      <c r="HO300" s="80">
        <f>GU300*Prices!$B$15</f>
        <v>81.666666666666671</v>
      </c>
      <c r="HP300" s="80">
        <f t="shared" si="390"/>
        <v>157.31666666666666</v>
      </c>
      <c r="HQ300" s="80">
        <f>GU300*Prices!$B$16</f>
        <v>114.33333333333334</v>
      </c>
      <c r="HR300" s="80">
        <f t="shared" si="391"/>
        <v>189.98333333333335</v>
      </c>
      <c r="HS300" s="80">
        <f>GU300*Prices!$B$17</f>
        <v>0</v>
      </c>
      <c r="HT300" s="80"/>
      <c r="HU300" s="80"/>
      <c r="HV300" s="80"/>
      <c r="HW300" s="80"/>
      <c r="HX300" s="80"/>
      <c r="HY300" s="80"/>
      <c r="HZ300" s="80"/>
      <c r="IA300" s="80"/>
      <c r="IB300" s="80"/>
      <c r="IC300" s="80"/>
      <c r="ID300" s="80"/>
      <c r="IE300" s="80"/>
      <c r="IF300" s="80"/>
      <c r="IG300" s="80"/>
      <c r="IH300" s="80"/>
      <c r="II300"/>
      <c r="IJ300"/>
      <c r="IK300"/>
      <c r="IL300"/>
      <c r="IM300"/>
      <c r="IN300"/>
      <c r="IO300"/>
      <c r="IP300"/>
      <c r="IQ300" s="55">
        <v>2053.4234000000001</v>
      </c>
      <c r="IR300" s="128">
        <f t="shared" si="437"/>
        <v>14.259884722222223</v>
      </c>
      <c r="IS300" s="129">
        <v>14.5</v>
      </c>
      <c r="IT300" s="95">
        <v>24</v>
      </c>
      <c r="IU300" s="73">
        <f t="shared" si="431"/>
        <v>2</v>
      </c>
      <c r="IV300" s="130">
        <f t="shared" ref="IV300:IV305" si="443">IT300*28/144</f>
        <v>4.666666666666667</v>
      </c>
      <c r="IX300" s="75">
        <v>4</v>
      </c>
      <c r="IY300" s="76"/>
      <c r="IZ300" s="75">
        <v>14.5</v>
      </c>
      <c r="JA300" s="77">
        <f>(IZ300*1.2)*(Prices!$B$5/32)</f>
        <v>21.75</v>
      </c>
      <c r="JB300" s="82">
        <f>(IZ300*1.3)*(Prices!$B$4/32)</f>
        <v>47.125</v>
      </c>
      <c r="JC300" s="82">
        <f>(IW300*Prices!$B$2)+(IX300*Prices!$B$3)</f>
        <v>16.2</v>
      </c>
      <c r="JD300" s="79">
        <f>IV300*Prices!$B$9</f>
        <v>28</v>
      </c>
      <c r="JE300" s="80">
        <f t="shared" si="393"/>
        <v>113.075</v>
      </c>
      <c r="JF300" s="80">
        <f>IV300*Prices!$B$10</f>
        <v>42</v>
      </c>
      <c r="JG300" s="80">
        <f t="shared" si="394"/>
        <v>127.075</v>
      </c>
      <c r="JH300" s="80">
        <f>IV300*Prices!$B$11</f>
        <v>46.666666666666671</v>
      </c>
      <c r="JI300" s="80">
        <f t="shared" si="395"/>
        <v>131.74166666666667</v>
      </c>
      <c r="JJ300" s="80">
        <f>IV300*Prices!$B$12</f>
        <v>56</v>
      </c>
      <c r="JK300" s="80">
        <f t="shared" si="396"/>
        <v>141.07499999999999</v>
      </c>
      <c r="JL300" s="80">
        <f>IV300*Prices!$B$13</f>
        <v>60.666666666666671</v>
      </c>
      <c r="JM300" s="80">
        <f t="shared" si="397"/>
        <v>145.74166666666667</v>
      </c>
      <c r="JN300" s="80">
        <f>IV300*Prices!$B$14</f>
        <v>72.333333333333343</v>
      </c>
      <c r="JO300" s="80">
        <f t="shared" si="398"/>
        <v>157.40833333333336</v>
      </c>
      <c r="JP300" s="80">
        <f>IV300*Prices!$B$15</f>
        <v>81.666666666666671</v>
      </c>
      <c r="JQ300" s="80">
        <f t="shared" si="399"/>
        <v>166.74166666666667</v>
      </c>
      <c r="JR300" s="80">
        <f>IV300*Prices!$B$16</f>
        <v>114.33333333333334</v>
      </c>
      <c r="JS300" s="80">
        <f t="shared" si="400"/>
        <v>199.40833333333333</v>
      </c>
      <c r="JT300" s="80">
        <f>IV300*Prices!$B$17</f>
        <v>0</v>
      </c>
      <c r="JU300" s="80"/>
      <c r="JV300" s="80"/>
      <c r="JW300" s="80"/>
      <c r="JX300" s="80"/>
      <c r="JY300" s="80"/>
      <c r="JZ300" s="80"/>
      <c r="KA300" s="80"/>
      <c r="KB300" s="80"/>
      <c r="KC300" s="80"/>
      <c r="KD300" s="80"/>
      <c r="KE300" s="80"/>
      <c r="KF300" s="80"/>
      <c r="KG300" s="8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 s="197">
        <v>0</v>
      </c>
      <c r="LB300" s="200">
        <v>0</v>
      </c>
      <c r="LC300" s="82">
        <f>(44+(cabinets_db!IR300*2-2))*0.58</f>
        <v>40.901466277777779</v>
      </c>
      <c r="LD300" s="82">
        <f>(44+(cabinets_db!IR300*2-2))*0.77</f>
        <v>54.300222472222224</v>
      </c>
      <c r="LE300" s="82">
        <f>3*(cabinets_db!IR300*22/144)</f>
        <v>6.5357804976851863</v>
      </c>
      <c r="LF300" s="82">
        <f t="shared" si="401"/>
        <v>34.365685780092591</v>
      </c>
      <c r="LG300" s="80">
        <f t="shared" si="402"/>
        <v>47.764441974537036</v>
      </c>
      <c r="LH300" s="234">
        <f t="shared" si="403"/>
        <v>0</v>
      </c>
      <c r="LI300" s="55">
        <v>2053.4234000000001</v>
      </c>
      <c r="LJ300" s="128">
        <f t="shared" si="439"/>
        <v>14.259884722222223</v>
      </c>
      <c r="LK300" s="129">
        <v>14.5</v>
      </c>
      <c r="LL300" s="95">
        <v>24</v>
      </c>
      <c r="LM300" s="73">
        <f t="shared" si="432"/>
        <v>2</v>
      </c>
      <c r="LN300" s="130">
        <f t="shared" ref="LN300:LN305" si="444">LL300*28/144</f>
        <v>4.666666666666667</v>
      </c>
      <c r="LP300" s="75">
        <v>4</v>
      </c>
      <c r="LQ300" s="76"/>
      <c r="LR300" s="75">
        <v>14.5</v>
      </c>
      <c r="LS300" s="77">
        <f>(LR300*1.2)*(Prices!$B$5/32)</f>
        <v>21.75</v>
      </c>
      <c r="LT300" s="82">
        <f>(LR300*1.3)*(Prices!$C$4/32)</f>
        <v>37.700000000000003</v>
      </c>
      <c r="LU300" s="82">
        <f>(LO300*Prices!$B$2)+(LP300*Prices!$B$3)</f>
        <v>16.2</v>
      </c>
      <c r="LV300" s="79">
        <f>LN300*Prices!$B$9</f>
        <v>28</v>
      </c>
      <c r="LW300" s="80">
        <f t="shared" si="405"/>
        <v>103.65</v>
      </c>
      <c r="LX300" s="80">
        <f>LN300*Prices!$B$10</f>
        <v>42</v>
      </c>
      <c r="LY300" s="80">
        <f t="shared" si="406"/>
        <v>117.65</v>
      </c>
      <c r="LZ300" s="80">
        <f>LN300*Prices!$B$11</f>
        <v>46.666666666666671</v>
      </c>
      <c r="MA300" s="80">
        <f t="shared" si="407"/>
        <v>122.31666666666668</v>
      </c>
      <c r="MB300" s="80">
        <f>LN300*Prices!$B$12</f>
        <v>56</v>
      </c>
      <c r="MC300" s="80">
        <f t="shared" si="408"/>
        <v>131.65</v>
      </c>
      <c r="MD300" s="80">
        <f>LN300*Prices!$B$13</f>
        <v>60.666666666666671</v>
      </c>
      <c r="ME300" s="80">
        <f t="shared" si="409"/>
        <v>136.31666666666666</v>
      </c>
      <c r="MF300" s="80">
        <f>LN300*Prices!$B$14</f>
        <v>72.333333333333343</v>
      </c>
      <c r="MG300" s="80">
        <f t="shared" si="410"/>
        <v>147.98333333333335</v>
      </c>
      <c r="MH300" s="80">
        <f>LN300*Prices!$B$15</f>
        <v>81.666666666666671</v>
      </c>
      <c r="MI300" s="80">
        <f t="shared" si="411"/>
        <v>157.31666666666666</v>
      </c>
      <c r="MJ300" s="80">
        <f>LN300*Prices!$B$16</f>
        <v>114.33333333333334</v>
      </c>
      <c r="MK300" s="80">
        <f t="shared" si="412"/>
        <v>189.98333333333335</v>
      </c>
      <c r="ML300" s="80">
        <f>LN300*Prices!$B$17</f>
        <v>0</v>
      </c>
      <c r="MM300" s="80"/>
      <c r="MN300" s="80"/>
      <c r="MO300" s="80"/>
      <c r="MP300" s="80"/>
      <c r="MQ300" s="80"/>
      <c r="MR300" s="80"/>
      <c r="MS300" s="80"/>
      <c r="MT300" s="80"/>
      <c r="MU300" s="80"/>
      <c r="MV300" s="80"/>
      <c r="MW300" s="80"/>
      <c r="MX300" s="80"/>
      <c r="MY300" s="80"/>
      <c r="MZ300" s="80"/>
      <c r="NA300" s="8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</row>
    <row r="301" spans="1:449" ht="18" customHeight="1" x14ac:dyDescent="0.25">
      <c r="A301" s="131" t="s">
        <v>425</v>
      </c>
      <c r="B301" s="132" t="s">
        <v>268</v>
      </c>
      <c r="C301" s="133" t="str">
        <f t="shared" si="413"/>
        <v>Wall &amp; Tall Cab: Over the Sink Doors - 28"H  (27" W)</v>
      </c>
      <c r="D301" s="70" t="s">
        <v>424</v>
      </c>
      <c r="E301" s="134" t="s">
        <v>414</v>
      </c>
      <c r="F301" s="322" t="s">
        <v>425</v>
      </c>
      <c r="G301" s="320">
        <f>ROUND(cabinets_db!FD301/Prices!$B$27,0)</f>
        <v>289</v>
      </c>
      <c r="H301" s="136">
        <f t="shared" si="414"/>
        <v>289</v>
      </c>
      <c r="I301" s="135">
        <f>ROUND(cabinets_db!FF301/Prices!$B$27,0)</f>
        <v>326</v>
      </c>
      <c r="J301" s="136">
        <f t="shared" si="313"/>
        <v>326</v>
      </c>
      <c r="K301" s="135">
        <f>ROUND(cabinets_db!FH301/Prices!$B$27,0)</f>
        <v>339</v>
      </c>
      <c r="L301" s="136">
        <f t="shared" si="314"/>
        <v>339</v>
      </c>
      <c r="M301" s="135">
        <f>ROUND(cabinets_db!FJ301/Prices!$B$27,0)</f>
        <v>364</v>
      </c>
      <c r="N301" s="136">
        <f t="shared" si="315"/>
        <v>364</v>
      </c>
      <c r="O301" s="135">
        <f>ROUND(cabinets_db!FL301/Prices!$B$27,0)</f>
        <v>376</v>
      </c>
      <c r="P301" s="136">
        <f t="shared" si="316"/>
        <v>376</v>
      </c>
      <c r="Q301" s="135">
        <f>ROUND(cabinets_db!FN301/Prices!$B$27,0)</f>
        <v>408</v>
      </c>
      <c r="R301" s="136">
        <f t="shared" si="317"/>
        <v>408</v>
      </c>
      <c r="S301" s="135">
        <f>ROUND(cabinets_db!FP301/Prices!$B$27,0)</f>
        <v>433</v>
      </c>
      <c r="T301" s="136">
        <f t="shared" si="318"/>
        <v>433</v>
      </c>
      <c r="U301" s="135">
        <f>ROUND(cabinets_db!FR301/Prices!$B$27,0)</f>
        <v>520</v>
      </c>
      <c r="V301" s="136">
        <f t="shared" si="319"/>
        <v>520</v>
      </c>
      <c r="W301" s="137"/>
      <c r="X301" s="137"/>
      <c r="Y301" s="137"/>
      <c r="Z301" s="137"/>
      <c r="AA301" s="137"/>
      <c r="AB301" s="136">
        <f>ROUND(cabinets_db!HD301/Prices!$B$27,0)</f>
        <v>265</v>
      </c>
      <c r="AC301" s="136">
        <f t="shared" si="320"/>
        <v>265</v>
      </c>
      <c r="AD301" s="136">
        <f>ROUND(cabinets_db!HF301/Prices!$B$27,0)</f>
        <v>302</v>
      </c>
      <c r="AE301" s="136">
        <f t="shared" si="321"/>
        <v>302</v>
      </c>
      <c r="AF301" s="136">
        <f>ROUND(cabinets_db!HH301/Prices!$B$27,0)</f>
        <v>315</v>
      </c>
      <c r="AG301" s="136">
        <f t="shared" si="322"/>
        <v>315</v>
      </c>
      <c r="AH301" s="136">
        <f>ROUND(cabinets_db!HJ301/Prices!$B$27,0)</f>
        <v>340</v>
      </c>
      <c r="AI301" s="136">
        <f t="shared" si="323"/>
        <v>340</v>
      </c>
      <c r="AJ301" s="136">
        <f>ROUND(cabinets_db!HL301/Prices!$B$27,0)</f>
        <v>352</v>
      </c>
      <c r="AK301" s="136">
        <f t="shared" si="324"/>
        <v>352</v>
      </c>
      <c r="AL301" s="136">
        <f>ROUND(cabinets_db!HN301/Prices!$B$27,0)</f>
        <v>384</v>
      </c>
      <c r="AM301" s="136">
        <f t="shared" si="325"/>
        <v>384</v>
      </c>
      <c r="AN301" s="136">
        <f>ROUND(cabinets_db!HP301/Prices!$B$27,0)</f>
        <v>409</v>
      </c>
      <c r="AO301" s="136">
        <f t="shared" si="326"/>
        <v>409</v>
      </c>
      <c r="AP301" s="136">
        <f>ROUND(cabinets_db!HR301/Prices!$B$27,0)</f>
        <v>496</v>
      </c>
      <c r="AQ301" s="138">
        <f t="shared" si="327"/>
        <v>496</v>
      </c>
      <c r="AW301" s="136">
        <f t="shared" si="328"/>
        <v>265</v>
      </c>
      <c r="AX301" s="136">
        <f t="shared" si="329"/>
        <v>265</v>
      </c>
      <c r="AY301" s="136">
        <f t="shared" si="330"/>
        <v>302</v>
      </c>
      <c r="AZ301" s="136">
        <f t="shared" si="331"/>
        <v>302</v>
      </c>
      <c r="BA301" s="136">
        <f t="shared" si="332"/>
        <v>315</v>
      </c>
      <c r="BB301" s="136">
        <f t="shared" si="333"/>
        <v>315</v>
      </c>
      <c r="BC301" s="136">
        <f t="shared" si="334"/>
        <v>340</v>
      </c>
      <c r="BD301" s="136">
        <f t="shared" si="335"/>
        <v>340</v>
      </c>
      <c r="BE301" s="136">
        <f t="shared" si="336"/>
        <v>352</v>
      </c>
      <c r="BF301" s="136">
        <f t="shared" si="337"/>
        <v>352</v>
      </c>
      <c r="BG301" s="136">
        <f t="shared" si="338"/>
        <v>384</v>
      </c>
      <c r="BH301" s="136">
        <f t="shared" si="339"/>
        <v>384</v>
      </c>
      <c r="BI301" s="136">
        <f t="shared" si="340"/>
        <v>409</v>
      </c>
      <c r="BJ301" s="136">
        <f t="shared" si="341"/>
        <v>409</v>
      </c>
      <c r="BK301" s="136">
        <f t="shared" si="342"/>
        <v>496</v>
      </c>
      <c r="BL301" s="138">
        <f t="shared" si="343"/>
        <v>496</v>
      </c>
      <c r="BU301" s="135">
        <f>ROUND(cabinets_db!JE301/Prices!$B$27,0)</f>
        <v>289</v>
      </c>
      <c r="BV301" s="136">
        <f t="shared" si="415"/>
        <v>289</v>
      </c>
      <c r="BW301" s="135">
        <f>ROUND(cabinets_db!JG301/Prices!$B$27,0)</f>
        <v>326</v>
      </c>
      <c r="BX301" s="136">
        <f t="shared" si="344"/>
        <v>326</v>
      </c>
      <c r="BY301" s="135">
        <f>ROUND(cabinets_db!JI301/Prices!$B$27,0)</f>
        <v>339</v>
      </c>
      <c r="BZ301" s="136">
        <f t="shared" si="345"/>
        <v>339</v>
      </c>
      <c r="CA301" s="135">
        <f>ROUND(cabinets_db!JK301/Prices!$B$27,0)</f>
        <v>364</v>
      </c>
      <c r="CB301" s="136">
        <f t="shared" si="346"/>
        <v>364</v>
      </c>
      <c r="CC301" s="135">
        <f>ROUND(cabinets_db!JM301/Prices!$B$27,0)</f>
        <v>376</v>
      </c>
      <c r="CD301" s="136">
        <f t="shared" si="347"/>
        <v>376</v>
      </c>
      <c r="CE301" s="135">
        <f>ROUND(cabinets_db!JO301/Prices!$B$27,0)</f>
        <v>408</v>
      </c>
      <c r="CF301" s="136">
        <f t="shared" si="348"/>
        <v>408</v>
      </c>
      <c r="CG301" s="135">
        <f>ROUND(cabinets_db!JQ301/Prices!$B$27,0)</f>
        <v>433</v>
      </c>
      <c r="CH301" s="136">
        <f t="shared" si="349"/>
        <v>433</v>
      </c>
      <c r="CI301" s="135">
        <f>ROUND(cabinets_db!JS301/Prices!$B$27,0)</f>
        <v>520</v>
      </c>
      <c r="CJ301" s="136">
        <f t="shared" si="350"/>
        <v>520</v>
      </c>
      <c r="CK301" s="137"/>
      <c r="CL301" s="137"/>
      <c r="CM301" s="137"/>
      <c r="CN301" s="137"/>
      <c r="CO301" s="137"/>
      <c r="CP301" s="136">
        <f>ROUND(cabinets_db!LW301/Prices!$B$27,0)</f>
        <v>265</v>
      </c>
      <c r="CQ301" s="136">
        <f t="shared" si="416"/>
        <v>265</v>
      </c>
      <c r="CR301" s="136">
        <f>ROUND(cabinets_db!LY301/Prices!$B$27,0)</f>
        <v>302</v>
      </c>
      <c r="CS301" s="136">
        <f t="shared" si="351"/>
        <v>302</v>
      </c>
      <c r="CT301" s="136">
        <f>ROUND(cabinets_db!MA301/Prices!$B$27,0)</f>
        <v>315</v>
      </c>
      <c r="CU301" s="136">
        <f t="shared" si="352"/>
        <v>315</v>
      </c>
      <c r="CV301" s="136">
        <f>ROUND(cabinets_db!MC301/Prices!$B$27,0)</f>
        <v>340</v>
      </c>
      <c r="CW301" s="136">
        <f t="shared" si="353"/>
        <v>340</v>
      </c>
      <c r="CX301" s="136">
        <f>ROUND(cabinets_db!ME301/Prices!$B$27,0)</f>
        <v>352</v>
      </c>
      <c r="CY301" s="136">
        <f t="shared" si="354"/>
        <v>352</v>
      </c>
      <c r="CZ301" s="136">
        <f>ROUND(cabinets_db!MG301/Prices!$B$27,0)</f>
        <v>384</v>
      </c>
      <c r="DA301" s="136">
        <f t="shared" si="355"/>
        <v>384</v>
      </c>
      <c r="DB301" s="136">
        <f>ROUND(cabinets_db!MI301/Prices!$B$27,0)</f>
        <v>409</v>
      </c>
      <c r="DC301" s="136">
        <f t="shared" si="356"/>
        <v>409</v>
      </c>
      <c r="DD301" s="136">
        <f>ROUND(cabinets_db!MK301/Prices!$B$27,0)</f>
        <v>496</v>
      </c>
      <c r="DE301" s="138">
        <f t="shared" si="357"/>
        <v>496</v>
      </c>
      <c r="DK301" s="136">
        <f t="shared" si="358"/>
        <v>265</v>
      </c>
      <c r="DL301" s="136">
        <f t="shared" si="359"/>
        <v>265</v>
      </c>
      <c r="DM301" s="136">
        <f t="shared" si="360"/>
        <v>302</v>
      </c>
      <c r="DN301" s="136">
        <f t="shared" si="361"/>
        <v>302</v>
      </c>
      <c r="DO301" s="136">
        <f t="shared" si="362"/>
        <v>315</v>
      </c>
      <c r="DP301" s="136">
        <f t="shared" si="363"/>
        <v>315</v>
      </c>
      <c r="DQ301" s="136">
        <f t="shared" si="364"/>
        <v>340</v>
      </c>
      <c r="DR301" s="136">
        <f t="shared" si="365"/>
        <v>340</v>
      </c>
      <c r="DS301" s="136">
        <f t="shared" si="366"/>
        <v>352</v>
      </c>
      <c r="DT301" s="136">
        <f t="shared" si="367"/>
        <v>352</v>
      </c>
      <c r="DU301" s="136">
        <f t="shared" si="368"/>
        <v>384</v>
      </c>
      <c r="DV301" s="136">
        <f t="shared" si="369"/>
        <v>384</v>
      </c>
      <c r="DW301" s="136">
        <f t="shared" si="370"/>
        <v>409</v>
      </c>
      <c r="DX301" s="136">
        <f t="shared" si="371"/>
        <v>409</v>
      </c>
      <c r="DY301" s="136">
        <f t="shared" si="372"/>
        <v>496</v>
      </c>
      <c r="DZ301" s="138">
        <f t="shared" si="373"/>
        <v>496</v>
      </c>
      <c r="EP301" s="55">
        <v>2238.1979000000001</v>
      </c>
      <c r="EQ301" s="128">
        <f t="shared" si="433"/>
        <v>15.543040972222222</v>
      </c>
      <c r="ER301" s="129">
        <v>15.5</v>
      </c>
      <c r="ES301" s="95">
        <v>27</v>
      </c>
      <c r="ET301" s="73">
        <f t="shared" si="429"/>
        <v>2.25</v>
      </c>
      <c r="EU301" s="130">
        <f t="shared" si="441"/>
        <v>5.25</v>
      </c>
      <c r="EV301" s="55"/>
      <c r="EW301" s="75">
        <v>4</v>
      </c>
      <c r="EY301" s="75">
        <v>15.5</v>
      </c>
      <c r="EZ301" s="77">
        <f>(EY301*1.2)*(Prices!$B$5/32)</f>
        <v>23.249999999999996</v>
      </c>
      <c r="FA301" s="82">
        <f>(EY301*1.3)*(Prices!$B$4/32)</f>
        <v>50.375000000000007</v>
      </c>
      <c r="FB301" s="82">
        <f>(EV301*Prices!$B$2)+(EW301*Prices!$B$3)</f>
        <v>16.2</v>
      </c>
      <c r="FC301" s="79">
        <f>EU301*Prices!$B$9</f>
        <v>31.5</v>
      </c>
      <c r="FD301" s="80">
        <f t="shared" si="375"/>
        <v>121.32500000000002</v>
      </c>
      <c r="FE301" s="80">
        <f>EU301*Prices!$B$10</f>
        <v>47.25</v>
      </c>
      <c r="FF301" s="80">
        <f t="shared" si="376"/>
        <v>137.07500000000002</v>
      </c>
      <c r="FG301" s="80">
        <f>EU301*Prices!$B$11</f>
        <v>52.5</v>
      </c>
      <c r="FH301" s="80">
        <f t="shared" si="377"/>
        <v>142.32500000000002</v>
      </c>
      <c r="FI301" s="80">
        <f>EU301*Prices!$B$12</f>
        <v>63</v>
      </c>
      <c r="FJ301" s="80">
        <f t="shared" si="378"/>
        <v>152.82500000000002</v>
      </c>
      <c r="FK301" s="80">
        <f>EU301*Prices!$B$13</f>
        <v>68.25</v>
      </c>
      <c r="FL301" s="80">
        <f t="shared" si="379"/>
        <v>158.07500000000002</v>
      </c>
      <c r="FM301" s="80">
        <f>EU301*Prices!$B$14</f>
        <v>81.375</v>
      </c>
      <c r="FN301" s="80">
        <f t="shared" si="380"/>
        <v>171.20000000000002</v>
      </c>
      <c r="FO301" s="80">
        <f>EU301*Prices!$B$15</f>
        <v>91.875</v>
      </c>
      <c r="FP301" s="80">
        <f t="shared" si="381"/>
        <v>181.70000000000002</v>
      </c>
      <c r="FQ301" s="80">
        <f>EU301*Prices!$B$16</f>
        <v>128.625</v>
      </c>
      <c r="FR301" s="80">
        <f t="shared" si="382"/>
        <v>218.45</v>
      </c>
      <c r="FS301" s="80">
        <f>EU301*Prices!$B$17</f>
        <v>0</v>
      </c>
      <c r="FT301" s="80"/>
      <c r="FU301" s="80"/>
      <c r="FV301" s="80"/>
      <c r="FW301" s="80"/>
      <c r="FX301" s="80"/>
      <c r="FY301" s="80"/>
      <c r="FZ301" s="80"/>
      <c r="GA301" s="80"/>
      <c r="GB301" s="80"/>
      <c r="GC301" s="80"/>
      <c r="GD301" s="80"/>
      <c r="GE301" s="80"/>
      <c r="GF301" s="80"/>
      <c r="GG301" s="80"/>
      <c r="GH301" s="80"/>
      <c r="GI301"/>
      <c r="GJ301"/>
      <c r="GK301"/>
      <c r="GL301"/>
      <c r="GM301"/>
      <c r="GN301"/>
      <c r="GO301"/>
      <c r="GP301" s="55">
        <v>2238.1979000000001</v>
      </c>
      <c r="GQ301" s="128">
        <f t="shared" si="435"/>
        <v>15.543040972222222</v>
      </c>
      <c r="GR301" s="129">
        <v>15.5</v>
      </c>
      <c r="GS301" s="95">
        <v>27</v>
      </c>
      <c r="GT301" s="73">
        <f t="shared" si="430"/>
        <v>2.25</v>
      </c>
      <c r="GU301" s="130">
        <f t="shared" si="442"/>
        <v>5.25</v>
      </c>
      <c r="GW301" s="75">
        <v>4</v>
      </c>
      <c r="GX301" s="76"/>
      <c r="GY301" s="75">
        <v>15.5</v>
      </c>
      <c r="GZ301" s="77">
        <f>(GY301*1.2)*(Prices!$B$5/32)</f>
        <v>23.249999999999996</v>
      </c>
      <c r="HA301" s="82">
        <f>(GY301*1.3)*(Prices!$C$4/32)</f>
        <v>40.300000000000004</v>
      </c>
      <c r="HB301" s="82">
        <f>(GV301*Prices!$B$2)+(GW301*Prices!$B$3)</f>
        <v>16.2</v>
      </c>
      <c r="HC301" s="79">
        <f>GU301*Prices!$B$9</f>
        <v>31.5</v>
      </c>
      <c r="HD301" s="80">
        <f t="shared" si="384"/>
        <v>111.25</v>
      </c>
      <c r="HE301" s="80">
        <f>GU301*Prices!$B$10</f>
        <v>47.25</v>
      </c>
      <c r="HF301" s="80">
        <f t="shared" si="385"/>
        <v>127</v>
      </c>
      <c r="HG301" s="80">
        <f>GU301*Prices!$B$11</f>
        <v>52.5</v>
      </c>
      <c r="HH301" s="80">
        <f t="shared" si="386"/>
        <v>132.25</v>
      </c>
      <c r="HI301" s="80">
        <f>GU301*Prices!$B$12</f>
        <v>63</v>
      </c>
      <c r="HJ301" s="80">
        <f t="shared" si="387"/>
        <v>142.75</v>
      </c>
      <c r="HK301" s="80">
        <f>GU301*Prices!$B$13</f>
        <v>68.25</v>
      </c>
      <c r="HL301" s="80">
        <f t="shared" si="388"/>
        <v>148</v>
      </c>
      <c r="HM301" s="80">
        <f>GU301*Prices!$B$14</f>
        <v>81.375</v>
      </c>
      <c r="HN301" s="80">
        <f t="shared" si="389"/>
        <v>161.125</v>
      </c>
      <c r="HO301" s="80">
        <f>GU301*Prices!$B$15</f>
        <v>91.875</v>
      </c>
      <c r="HP301" s="80">
        <f t="shared" si="390"/>
        <v>171.625</v>
      </c>
      <c r="HQ301" s="80">
        <f>GU301*Prices!$B$16</f>
        <v>128.625</v>
      </c>
      <c r="HR301" s="80">
        <f t="shared" si="391"/>
        <v>208.375</v>
      </c>
      <c r="HS301" s="80">
        <f>GU301*Prices!$B$17</f>
        <v>0</v>
      </c>
      <c r="HT301" s="80"/>
      <c r="HU301" s="80"/>
      <c r="HV301" s="80"/>
      <c r="HW301" s="80"/>
      <c r="HX301" s="80"/>
      <c r="HY301" s="80"/>
      <c r="HZ301" s="80"/>
      <c r="IA301" s="80"/>
      <c r="IB301" s="80"/>
      <c r="IC301" s="80"/>
      <c r="ID301" s="80"/>
      <c r="IE301" s="80"/>
      <c r="IF301" s="80"/>
      <c r="IG301" s="80"/>
      <c r="IH301" s="80"/>
      <c r="II301"/>
      <c r="IJ301"/>
      <c r="IK301"/>
      <c r="IL301"/>
      <c r="IM301"/>
      <c r="IN301"/>
      <c r="IO301"/>
      <c r="IP301"/>
      <c r="IQ301" s="55">
        <v>2238.1979000000001</v>
      </c>
      <c r="IR301" s="128">
        <f t="shared" si="437"/>
        <v>15.543040972222222</v>
      </c>
      <c r="IS301" s="129">
        <v>15.5</v>
      </c>
      <c r="IT301" s="95">
        <v>27</v>
      </c>
      <c r="IU301" s="73">
        <f t="shared" si="431"/>
        <v>2.25</v>
      </c>
      <c r="IV301" s="130">
        <f t="shared" si="443"/>
        <v>5.25</v>
      </c>
      <c r="IX301" s="75">
        <v>4</v>
      </c>
      <c r="IY301" s="76"/>
      <c r="IZ301" s="75">
        <v>15.5</v>
      </c>
      <c r="JA301" s="77">
        <f>(IZ301*1.2)*(Prices!$B$5/32)</f>
        <v>23.249999999999996</v>
      </c>
      <c r="JB301" s="82">
        <f>(IZ301*1.3)*(Prices!$B$4/32)</f>
        <v>50.375000000000007</v>
      </c>
      <c r="JC301" s="82">
        <f>(IW301*Prices!$B$2)+(IX301*Prices!$B$3)</f>
        <v>16.2</v>
      </c>
      <c r="JD301" s="79">
        <f>IV301*Prices!$B$9</f>
        <v>31.5</v>
      </c>
      <c r="JE301" s="80">
        <f t="shared" si="393"/>
        <v>121.32500000000002</v>
      </c>
      <c r="JF301" s="80">
        <f>IV301*Prices!$B$10</f>
        <v>47.25</v>
      </c>
      <c r="JG301" s="80">
        <f t="shared" si="394"/>
        <v>137.07500000000002</v>
      </c>
      <c r="JH301" s="80">
        <f>IV301*Prices!$B$11</f>
        <v>52.5</v>
      </c>
      <c r="JI301" s="80">
        <f t="shared" si="395"/>
        <v>142.32500000000002</v>
      </c>
      <c r="JJ301" s="80">
        <f>IV301*Prices!$B$12</f>
        <v>63</v>
      </c>
      <c r="JK301" s="80">
        <f t="shared" si="396"/>
        <v>152.82500000000002</v>
      </c>
      <c r="JL301" s="80">
        <f>IV301*Prices!$B$13</f>
        <v>68.25</v>
      </c>
      <c r="JM301" s="80">
        <f t="shared" si="397"/>
        <v>158.07500000000002</v>
      </c>
      <c r="JN301" s="80">
        <f>IV301*Prices!$B$14</f>
        <v>81.375</v>
      </c>
      <c r="JO301" s="80">
        <f t="shared" si="398"/>
        <v>171.20000000000002</v>
      </c>
      <c r="JP301" s="80">
        <f>IV301*Prices!$B$15</f>
        <v>91.875</v>
      </c>
      <c r="JQ301" s="80">
        <f t="shared" si="399"/>
        <v>181.70000000000002</v>
      </c>
      <c r="JR301" s="80">
        <f>IV301*Prices!$B$16</f>
        <v>128.625</v>
      </c>
      <c r="JS301" s="80">
        <f t="shared" si="400"/>
        <v>218.45</v>
      </c>
      <c r="JT301" s="80">
        <f>IV301*Prices!$B$17</f>
        <v>0</v>
      </c>
      <c r="JU301" s="80"/>
      <c r="JV301" s="80"/>
      <c r="JW301" s="80"/>
      <c r="JX301" s="80"/>
      <c r="JY301" s="80"/>
      <c r="JZ301" s="80"/>
      <c r="KA301" s="80"/>
      <c r="KB301" s="80"/>
      <c r="KC301" s="80"/>
      <c r="KD301" s="80"/>
      <c r="KE301" s="80"/>
      <c r="KF301" s="80"/>
      <c r="KG301" s="80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 s="197">
        <v>0</v>
      </c>
      <c r="LB301" s="200">
        <v>0</v>
      </c>
      <c r="LC301" s="82">
        <f>(44+(cabinets_db!IR301*2-2))*0.58</f>
        <v>42.389927527777772</v>
      </c>
      <c r="LD301" s="82">
        <f>(44+(cabinets_db!IR301*2-2))*0.77</f>
        <v>56.276283097222226</v>
      </c>
      <c r="LE301" s="82">
        <f>3*(cabinets_db!IR301*22/144)</f>
        <v>7.1238937789351855</v>
      </c>
      <c r="LF301" s="82">
        <f t="shared" si="401"/>
        <v>35.266033748842588</v>
      </c>
      <c r="LG301" s="80">
        <f t="shared" si="402"/>
        <v>49.152389318287042</v>
      </c>
      <c r="LH301" s="234">
        <f t="shared" si="403"/>
        <v>0</v>
      </c>
      <c r="LI301" s="55">
        <v>2238.1979000000001</v>
      </c>
      <c r="LJ301" s="128">
        <f t="shared" si="439"/>
        <v>15.543040972222222</v>
      </c>
      <c r="LK301" s="129">
        <v>15.5</v>
      </c>
      <c r="LL301" s="95">
        <v>27</v>
      </c>
      <c r="LM301" s="73">
        <f t="shared" si="432"/>
        <v>2.25</v>
      </c>
      <c r="LN301" s="130">
        <f t="shared" si="444"/>
        <v>5.25</v>
      </c>
      <c r="LP301" s="75">
        <v>4</v>
      </c>
      <c r="LQ301" s="76"/>
      <c r="LR301" s="75">
        <v>15.5</v>
      </c>
      <c r="LS301" s="77">
        <f>(LR301*1.2)*(Prices!$B$5/32)</f>
        <v>23.249999999999996</v>
      </c>
      <c r="LT301" s="82">
        <f>(LR301*1.3)*(Prices!$C$4/32)</f>
        <v>40.300000000000004</v>
      </c>
      <c r="LU301" s="82">
        <f>(LO301*Prices!$B$2)+(LP301*Prices!$B$3)</f>
        <v>16.2</v>
      </c>
      <c r="LV301" s="79">
        <f>LN301*Prices!$B$9</f>
        <v>31.5</v>
      </c>
      <c r="LW301" s="80">
        <f t="shared" si="405"/>
        <v>111.25</v>
      </c>
      <c r="LX301" s="80">
        <f>LN301*Prices!$B$10</f>
        <v>47.25</v>
      </c>
      <c r="LY301" s="80">
        <f t="shared" si="406"/>
        <v>127</v>
      </c>
      <c r="LZ301" s="80">
        <f>LN301*Prices!$B$11</f>
        <v>52.5</v>
      </c>
      <c r="MA301" s="80">
        <f t="shared" si="407"/>
        <v>132.25</v>
      </c>
      <c r="MB301" s="80">
        <f>LN301*Prices!$B$12</f>
        <v>63</v>
      </c>
      <c r="MC301" s="80">
        <f t="shared" si="408"/>
        <v>142.75</v>
      </c>
      <c r="MD301" s="80">
        <f>LN301*Prices!$B$13</f>
        <v>68.25</v>
      </c>
      <c r="ME301" s="80">
        <f t="shared" si="409"/>
        <v>148</v>
      </c>
      <c r="MF301" s="80">
        <f>LN301*Prices!$B$14</f>
        <v>81.375</v>
      </c>
      <c r="MG301" s="80">
        <f t="shared" si="410"/>
        <v>161.125</v>
      </c>
      <c r="MH301" s="80">
        <f>LN301*Prices!$B$15</f>
        <v>91.875</v>
      </c>
      <c r="MI301" s="80">
        <f t="shared" si="411"/>
        <v>171.625</v>
      </c>
      <c r="MJ301" s="80">
        <f>LN301*Prices!$B$16</f>
        <v>128.625</v>
      </c>
      <c r="MK301" s="80">
        <f t="shared" si="412"/>
        <v>208.375</v>
      </c>
      <c r="ML301" s="80">
        <f>LN301*Prices!$B$17</f>
        <v>0</v>
      </c>
      <c r="MM301" s="80"/>
      <c r="MN301" s="80"/>
      <c r="MO301" s="80"/>
      <c r="MP301" s="80"/>
      <c r="MQ301" s="80"/>
      <c r="MR301" s="80"/>
      <c r="MS301" s="80"/>
      <c r="MT301" s="80"/>
      <c r="MU301" s="80"/>
      <c r="MV301" s="80"/>
      <c r="MW301" s="80"/>
      <c r="MX301" s="80"/>
      <c r="MY301" s="80"/>
      <c r="MZ301" s="80"/>
      <c r="NA301" s="80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</row>
    <row r="302" spans="1:449" ht="18" customHeight="1" x14ac:dyDescent="0.25">
      <c r="A302" s="131" t="s">
        <v>426</v>
      </c>
      <c r="B302" s="132" t="s">
        <v>268</v>
      </c>
      <c r="C302" s="133" t="str">
        <f t="shared" si="413"/>
        <v>Wall &amp; Tall Cab: Over the Sink Doors - 28"H  (30" W)</v>
      </c>
      <c r="D302" s="70" t="s">
        <v>424</v>
      </c>
      <c r="E302" s="134" t="s">
        <v>416</v>
      </c>
      <c r="F302" s="322" t="s">
        <v>426</v>
      </c>
      <c r="G302" s="320">
        <f>ROUND(cabinets_db!FD302/Prices!$B$27,0)</f>
        <v>314</v>
      </c>
      <c r="H302" s="136">
        <f t="shared" si="414"/>
        <v>314</v>
      </c>
      <c r="I302" s="135">
        <f>ROUND(cabinets_db!FF302/Prices!$B$27,0)</f>
        <v>356</v>
      </c>
      <c r="J302" s="136">
        <f t="shared" si="313"/>
        <v>356</v>
      </c>
      <c r="K302" s="135">
        <f>ROUND(cabinets_db!FH302/Prices!$B$27,0)</f>
        <v>370</v>
      </c>
      <c r="L302" s="136">
        <f t="shared" si="314"/>
        <v>370</v>
      </c>
      <c r="M302" s="135">
        <f>ROUND(cabinets_db!FJ302/Prices!$B$27,0)</f>
        <v>398</v>
      </c>
      <c r="N302" s="136">
        <f t="shared" si="315"/>
        <v>398</v>
      </c>
      <c r="O302" s="135">
        <f>ROUND(cabinets_db!FL302/Prices!$B$27,0)</f>
        <v>411</v>
      </c>
      <c r="P302" s="136">
        <f t="shared" si="316"/>
        <v>411</v>
      </c>
      <c r="Q302" s="135">
        <f>ROUND(cabinets_db!FN302/Prices!$B$27,0)</f>
        <v>446</v>
      </c>
      <c r="R302" s="136">
        <f t="shared" si="317"/>
        <v>446</v>
      </c>
      <c r="S302" s="135">
        <f>ROUND(cabinets_db!FP302/Prices!$B$27,0)</f>
        <v>474</v>
      </c>
      <c r="T302" s="136">
        <f t="shared" si="318"/>
        <v>474</v>
      </c>
      <c r="U302" s="135">
        <f>ROUND(cabinets_db!FR302/Prices!$B$27,0)</f>
        <v>571</v>
      </c>
      <c r="V302" s="136">
        <f t="shared" si="319"/>
        <v>571</v>
      </c>
      <c r="W302" s="137"/>
      <c r="X302" s="137"/>
      <c r="Y302" s="137"/>
      <c r="Z302" s="137"/>
      <c r="AA302" s="137"/>
      <c r="AB302" s="136">
        <f>ROUND(cabinets_db!HD302/Prices!$B$27,0)</f>
        <v>288</v>
      </c>
      <c r="AC302" s="136">
        <f t="shared" si="320"/>
        <v>288</v>
      </c>
      <c r="AD302" s="136">
        <f>ROUND(cabinets_db!HF302/Prices!$B$27,0)</f>
        <v>330</v>
      </c>
      <c r="AE302" s="136">
        <f t="shared" si="321"/>
        <v>330</v>
      </c>
      <c r="AF302" s="136">
        <f>ROUND(cabinets_db!HH302/Prices!$B$27,0)</f>
        <v>343</v>
      </c>
      <c r="AG302" s="136">
        <f t="shared" si="322"/>
        <v>343</v>
      </c>
      <c r="AH302" s="136">
        <f>ROUND(cabinets_db!HJ302/Prices!$B$27,0)</f>
        <v>371</v>
      </c>
      <c r="AI302" s="136">
        <f t="shared" si="323"/>
        <v>371</v>
      </c>
      <c r="AJ302" s="136">
        <f>ROUND(cabinets_db!HL302/Prices!$B$27,0)</f>
        <v>385</v>
      </c>
      <c r="AK302" s="136">
        <f t="shared" si="324"/>
        <v>385</v>
      </c>
      <c r="AL302" s="136">
        <f>ROUND(cabinets_db!HN302/Prices!$B$27,0)</f>
        <v>420</v>
      </c>
      <c r="AM302" s="136">
        <f t="shared" si="325"/>
        <v>420</v>
      </c>
      <c r="AN302" s="136">
        <f>ROUND(cabinets_db!HP302/Prices!$B$27,0)</f>
        <v>448</v>
      </c>
      <c r="AO302" s="136">
        <f t="shared" si="326"/>
        <v>448</v>
      </c>
      <c r="AP302" s="136">
        <f>ROUND(cabinets_db!HR302/Prices!$B$27,0)</f>
        <v>545</v>
      </c>
      <c r="AQ302" s="138">
        <f t="shared" si="327"/>
        <v>545</v>
      </c>
      <c r="AW302" s="136">
        <f t="shared" si="328"/>
        <v>288</v>
      </c>
      <c r="AX302" s="136">
        <f t="shared" si="329"/>
        <v>288</v>
      </c>
      <c r="AY302" s="136">
        <f t="shared" si="330"/>
        <v>330</v>
      </c>
      <c r="AZ302" s="136">
        <f t="shared" si="331"/>
        <v>330</v>
      </c>
      <c r="BA302" s="136">
        <f t="shared" si="332"/>
        <v>343</v>
      </c>
      <c r="BB302" s="136">
        <f t="shared" si="333"/>
        <v>343</v>
      </c>
      <c r="BC302" s="136">
        <f t="shared" si="334"/>
        <v>371</v>
      </c>
      <c r="BD302" s="136">
        <f t="shared" si="335"/>
        <v>371</v>
      </c>
      <c r="BE302" s="136">
        <f t="shared" si="336"/>
        <v>385</v>
      </c>
      <c r="BF302" s="136">
        <f t="shared" si="337"/>
        <v>385</v>
      </c>
      <c r="BG302" s="136">
        <f t="shared" si="338"/>
        <v>420</v>
      </c>
      <c r="BH302" s="136">
        <f t="shared" si="339"/>
        <v>420</v>
      </c>
      <c r="BI302" s="136">
        <f t="shared" si="340"/>
        <v>448</v>
      </c>
      <c r="BJ302" s="136">
        <f t="shared" si="341"/>
        <v>448</v>
      </c>
      <c r="BK302" s="136">
        <f t="shared" si="342"/>
        <v>545</v>
      </c>
      <c r="BL302" s="138">
        <f t="shared" si="343"/>
        <v>545</v>
      </c>
      <c r="BU302" s="135">
        <f>ROUND(cabinets_db!JE302/Prices!$B$27,0)</f>
        <v>314</v>
      </c>
      <c r="BV302" s="136">
        <f t="shared" si="415"/>
        <v>314</v>
      </c>
      <c r="BW302" s="135">
        <f>ROUND(cabinets_db!JG302/Prices!$B$27,0)</f>
        <v>356</v>
      </c>
      <c r="BX302" s="136">
        <f t="shared" si="344"/>
        <v>356</v>
      </c>
      <c r="BY302" s="135">
        <f>ROUND(cabinets_db!JI302/Prices!$B$27,0)</f>
        <v>370</v>
      </c>
      <c r="BZ302" s="136">
        <f t="shared" si="345"/>
        <v>370</v>
      </c>
      <c r="CA302" s="135">
        <f>ROUND(cabinets_db!JK302/Prices!$B$27,0)</f>
        <v>398</v>
      </c>
      <c r="CB302" s="136">
        <f t="shared" si="346"/>
        <v>398</v>
      </c>
      <c r="CC302" s="135">
        <f>ROUND(cabinets_db!JM302/Prices!$B$27,0)</f>
        <v>411</v>
      </c>
      <c r="CD302" s="136">
        <f t="shared" si="347"/>
        <v>411</v>
      </c>
      <c r="CE302" s="135">
        <f>ROUND(cabinets_db!JO302/Prices!$B$27,0)</f>
        <v>446</v>
      </c>
      <c r="CF302" s="136">
        <f t="shared" si="348"/>
        <v>446</v>
      </c>
      <c r="CG302" s="135">
        <f>ROUND(cabinets_db!JQ302/Prices!$B$27,0)</f>
        <v>474</v>
      </c>
      <c r="CH302" s="136">
        <f t="shared" si="349"/>
        <v>474</v>
      </c>
      <c r="CI302" s="135">
        <f>ROUND(cabinets_db!JS302/Prices!$B$27,0)</f>
        <v>571</v>
      </c>
      <c r="CJ302" s="136">
        <f t="shared" si="350"/>
        <v>571</v>
      </c>
      <c r="CK302" s="137"/>
      <c r="CL302" s="137"/>
      <c r="CM302" s="137"/>
      <c r="CN302" s="137"/>
      <c r="CO302" s="137"/>
      <c r="CP302" s="136">
        <f>ROUND(cabinets_db!LW302/Prices!$B$27,0)</f>
        <v>288</v>
      </c>
      <c r="CQ302" s="136">
        <f t="shared" si="416"/>
        <v>288</v>
      </c>
      <c r="CR302" s="136">
        <f>ROUND(cabinets_db!LY302/Prices!$B$27,0)</f>
        <v>330</v>
      </c>
      <c r="CS302" s="136">
        <f t="shared" si="351"/>
        <v>330</v>
      </c>
      <c r="CT302" s="136">
        <f>ROUND(cabinets_db!MA302/Prices!$B$27,0)</f>
        <v>343</v>
      </c>
      <c r="CU302" s="136">
        <f t="shared" si="352"/>
        <v>343</v>
      </c>
      <c r="CV302" s="136">
        <f>ROUND(cabinets_db!MC302/Prices!$B$27,0)</f>
        <v>371</v>
      </c>
      <c r="CW302" s="136">
        <f t="shared" si="353"/>
        <v>371</v>
      </c>
      <c r="CX302" s="136">
        <f>ROUND(cabinets_db!ME302/Prices!$B$27,0)</f>
        <v>385</v>
      </c>
      <c r="CY302" s="136">
        <f t="shared" si="354"/>
        <v>385</v>
      </c>
      <c r="CZ302" s="136">
        <f>ROUND(cabinets_db!MG302/Prices!$B$27,0)</f>
        <v>420</v>
      </c>
      <c r="DA302" s="136">
        <f t="shared" si="355"/>
        <v>420</v>
      </c>
      <c r="DB302" s="136">
        <f>ROUND(cabinets_db!MI302/Prices!$B$27,0)</f>
        <v>448</v>
      </c>
      <c r="DC302" s="136">
        <f t="shared" si="356"/>
        <v>448</v>
      </c>
      <c r="DD302" s="136">
        <f>ROUND(cabinets_db!MK302/Prices!$B$27,0)</f>
        <v>545</v>
      </c>
      <c r="DE302" s="138">
        <f t="shared" si="357"/>
        <v>545</v>
      </c>
      <c r="DK302" s="136">
        <f t="shared" si="358"/>
        <v>288</v>
      </c>
      <c r="DL302" s="136">
        <f t="shared" si="359"/>
        <v>288</v>
      </c>
      <c r="DM302" s="136">
        <f t="shared" si="360"/>
        <v>330</v>
      </c>
      <c r="DN302" s="136">
        <f t="shared" si="361"/>
        <v>330</v>
      </c>
      <c r="DO302" s="136">
        <f t="shared" si="362"/>
        <v>343</v>
      </c>
      <c r="DP302" s="136">
        <f t="shared" si="363"/>
        <v>343</v>
      </c>
      <c r="DQ302" s="136">
        <f t="shared" si="364"/>
        <v>371</v>
      </c>
      <c r="DR302" s="136">
        <f t="shared" si="365"/>
        <v>371</v>
      </c>
      <c r="DS302" s="136">
        <f t="shared" si="366"/>
        <v>385</v>
      </c>
      <c r="DT302" s="136">
        <f t="shared" si="367"/>
        <v>385</v>
      </c>
      <c r="DU302" s="136">
        <f t="shared" si="368"/>
        <v>420</v>
      </c>
      <c r="DV302" s="136">
        <f t="shared" si="369"/>
        <v>420</v>
      </c>
      <c r="DW302" s="136">
        <f t="shared" si="370"/>
        <v>448</v>
      </c>
      <c r="DX302" s="136">
        <f t="shared" si="371"/>
        <v>448</v>
      </c>
      <c r="DY302" s="136">
        <f t="shared" si="372"/>
        <v>545</v>
      </c>
      <c r="DZ302" s="138">
        <f t="shared" si="373"/>
        <v>545</v>
      </c>
      <c r="EP302" s="55">
        <v>2422.9724000000001</v>
      </c>
      <c r="EQ302" s="128">
        <f t="shared" si="433"/>
        <v>16.826197222222223</v>
      </c>
      <c r="ER302" s="129">
        <v>17</v>
      </c>
      <c r="ES302" s="95">
        <v>30</v>
      </c>
      <c r="ET302" s="73">
        <f t="shared" si="429"/>
        <v>2.5</v>
      </c>
      <c r="EU302" s="130">
        <f t="shared" si="441"/>
        <v>5.833333333333333</v>
      </c>
      <c r="EV302" s="55"/>
      <c r="EW302" s="75">
        <v>4</v>
      </c>
      <c r="EY302" s="75">
        <v>17</v>
      </c>
      <c r="EZ302" s="77">
        <f>(EY302*1.2)*(Prices!$B$5/32)</f>
        <v>25.5</v>
      </c>
      <c r="FA302" s="82">
        <f>(EY302*1.3)*(Prices!$B$4/32)</f>
        <v>55.25</v>
      </c>
      <c r="FB302" s="82">
        <f>(EV302*Prices!$B$2)+(EW302*Prices!$B$3)</f>
        <v>16.2</v>
      </c>
      <c r="FC302" s="79">
        <f>EU302*Prices!$B$9</f>
        <v>35</v>
      </c>
      <c r="FD302" s="80">
        <f t="shared" si="375"/>
        <v>131.94999999999999</v>
      </c>
      <c r="FE302" s="80">
        <f>EU302*Prices!$B$10</f>
        <v>52.5</v>
      </c>
      <c r="FF302" s="80">
        <f t="shared" si="376"/>
        <v>149.44999999999999</v>
      </c>
      <c r="FG302" s="80">
        <f>EU302*Prices!$B$11</f>
        <v>58.333333333333329</v>
      </c>
      <c r="FH302" s="80">
        <f t="shared" si="377"/>
        <v>155.28333333333333</v>
      </c>
      <c r="FI302" s="80">
        <f>EU302*Prices!$B$12</f>
        <v>70</v>
      </c>
      <c r="FJ302" s="80">
        <f t="shared" si="378"/>
        <v>166.95</v>
      </c>
      <c r="FK302" s="80">
        <f>EU302*Prices!$B$13</f>
        <v>75.833333333333329</v>
      </c>
      <c r="FL302" s="80">
        <f t="shared" si="379"/>
        <v>172.78333333333333</v>
      </c>
      <c r="FM302" s="80">
        <f>EU302*Prices!$B$14</f>
        <v>90.416666666666657</v>
      </c>
      <c r="FN302" s="80">
        <f t="shared" si="380"/>
        <v>187.36666666666667</v>
      </c>
      <c r="FO302" s="80">
        <f>EU302*Prices!$B$15</f>
        <v>102.08333333333333</v>
      </c>
      <c r="FP302" s="80">
        <f t="shared" si="381"/>
        <v>199.03333333333333</v>
      </c>
      <c r="FQ302" s="80">
        <f>EU302*Prices!$B$16</f>
        <v>142.91666666666666</v>
      </c>
      <c r="FR302" s="80">
        <f t="shared" si="382"/>
        <v>239.86666666666665</v>
      </c>
      <c r="FS302" s="80">
        <f>EU302*Prices!$B$17</f>
        <v>0</v>
      </c>
      <c r="FT302" s="80"/>
      <c r="FU302" s="80"/>
      <c r="FV302" s="80"/>
      <c r="FW302" s="80"/>
      <c r="FX302" s="80"/>
      <c r="FY302" s="80"/>
      <c r="FZ302" s="80"/>
      <c r="GA302" s="80"/>
      <c r="GB302" s="80"/>
      <c r="GC302" s="80"/>
      <c r="GD302" s="80"/>
      <c r="GE302" s="80"/>
      <c r="GF302" s="80"/>
      <c r="GG302" s="80"/>
      <c r="GH302" s="80"/>
      <c r="GI302"/>
      <c r="GJ302"/>
      <c r="GK302"/>
      <c r="GL302"/>
      <c r="GM302"/>
      <c r="GN302"/>
      <c r="GO302"/>
      <c r="GP302" s="55">
        <v>2422.9724000000001</v>
      </c>
      <c r="GQ302" s="128">
        <f t="shared" si="435"/>
        <v>16.826197222222223</v>
      </c>
      <c r="GR302" s="129">
        <v>17</v>
      </c>
      <c r="GS302" s="95">
        <v>30</v>
      </c>
      <c r="GT302" s="73">
        <f t="shared" si="430"/>
        <v>2.5</v>
      </c>
      <c r="GU302" s="130">
        <f t="shared" si="442"/>
        <v>5.833333333333333</v>
      </c>
      <c r="GW302" s="75">
        <v>4</v>
      </c>
      <c r="GX302" s="76"/>
      <c r="GY302" s="75">
        <v>17</v>
      </c>
      <c r="GZ302" s="77">
        <f>(GY302*1.2)*(Prices!$B$5/32)</f>
        <v>25.5</v>
      </c>
      <c r="HA302" s="82">
        <f>(GY302*1.3)*(Prices!$C$4/32)</f>
        <v>44.2</v>
      </c>
      <c r="HB302" s="82">
        <f>(GV302*Prices!$B$2)+(GW302*Prices!$B$3)</f>
        <v>16.2</v>
      </c>
      <c r="HC302" s="79">
        <f>GU302*Prices!$B$9</f>
        <v>35</v>
      </c>
      <c r="HD302" s="80">
        <f t="shared" si="384"/>
        <v>120.9</v>
      </c>
      <c r="HE302" s="80">
        <f>GU302*Prices!$B$10</f>
        <v>52.5</v>
      </c>
      <c r="HF302" s="80">
        <f t="shared" si="385"/>
        <v>138.4</v>
      </c>
      <c r="HG302" s="80">
        <f>GU302*Prices!$B$11</f>
        <v>58.333333333333329</v>
      </c>
      <c r="HH302" s="80">
        <f t="shared" si="386"/>
        <v>144.23333333333335</v>
      </c>
      <c r="HI302" s="80">
        <f>GU302*Prices!$B$12</f>
        <v>70</v>
      </c>
      <c r="HJ302" s="80">
        <f t="shared" si="387"/>
        <v>155.9</v>
      </c>
      <c r="HK302" s="80">
        <f>GU302*Prices!$B$13</f>
        <v>75.833333333333329</v>
      </c>
      <c r="HL302" s="80">
        <f t="shared" si="388"/>
        <v>161.73333333333335</v>
      </c>
      <c r="HM302" s="80">
        <f>GU302*Prices!$B$14</f>
        <v>90.416666666666657</v>
      </c>
      <c r="HN302" s="80">
        <f t="shared" si="389"/>
        <v>176.31666666666666</v>
      </c>
      <c r="HO302" s="80">
        <f>GU302*Prices!$B$15</f>
        <v>102.08333333333333</v>
      </c>
      <c r="HP302" s="80">
        <f t="shared" si="390"/>
        <v>187.98333333333335</v>
      </c>
      <c r="HQ302" s="80">
        <f>GU302*Prices!$B$16</f>
        <v>142.91666666666666</v>
      </c>
      <c r="HR302" s="80">
        <f t="shared" si="391"/>
        <v>228.81666666666666</v>
      </c>
      <c r="HS302" s="80">
        <f>GU302*Prices!$B$17</f>
        <v>0</v>
      </c>
      <c r="HT302" s="80"/>
      <c r="HU302" s="80"/>
      <c r="HV302" s="80"/>
      <c r="HW302" s="80"/>
      <c r="HX302" s="80"/>
      <c r="HY302" s="80"/>
      <c r="HZ302" s="80"/>
      <c r="IA302" s="80"/>
      <c r="IB302" s="80"/>
      <c r="IC302" s="80"/>
      <c r="ID302" s="80"/>
      <c r="IE302" s="80"/>
      <c r="IF302" s="80"/>
      <c r="IG302" s="80"/>
      <c r="IH302" s="80"/>
      <c r="II302"/>
      <c r="IJ302"/>
      <c r="IK302"/>
      <c r="IL302"/>
      <c r="IM302"/>
      <c r="IN302"/>
      <c r="IO302"/>
      <c r="IP302"/>
      <c r="IQ302" s="55">
        <v>2422.9724000000001</v>
      </c>
      <c r="IR302" s="128">
        <f t="shared" si="437"/>
        <v>16.826197222222223</v>
      </c>
      <c r="IS302" s="129">
        <v>17</v>
      </c>
      <c r="IT302" s="95">
        <v>30</v>
      </c>
      <c r="IU302" s="73">
        <f t="shared" si="431"/>
        <v>2.5</v>
      </c>
      <c r="IV302" s="130">
        <f t="shared" si="443"/>
        <v>5.833333333333333</v>
      </c>
      <c r="IX302" s="75">
        <v>4</v>
      </c>
      <c r="IY302" s="76"/>
      <c r="IZ302" s="75">
        <v>17</v>
      </c>
      <c r="JA302" s="77">
        <f>(IZ302*1.2)*(Prices!$B$5/32)</f>
        <v>25.5</v>
      </c>
      <c r="JB302" s="82">
        <f>(IZ302*1.3)*(Prices!$B$4/32)</f>
        <v>55.25</v>
      </c>
      <c r="JC302" s="82">
        <f>(IW302*Prices!$B$2)+(IX302*Prices!$B$3)</f>
        <v>16.2</v>
      </c>
      <c r="JD302" s="79">
        <f>IV302*Prices!$B$9</f>
        <v>35</v>
      </c>
      <c r="JE302" s="80">
        <f t="shared" si="393"/>
        <v>131.94999999999999</v>
      </c>
      <c r="JF302" s="80">
        <f>IV302*Prices!$B$10</f>
        <v>52.5</v>
      </c>
      <c r="JG302" s="80">
        <f t="shared" si="394"/>
        <v>149.44999999999999</v>
      </c>
      <c r="JH302" s="80">
        <f>IV302*Prices!$B$11</f>
        <v>58.333333333333329</v>
      </c>
      <c r="JI302" s="80">
        <f t="shared" si="395"/>
        <v>155.28333333333333</v>
      </c>
      <c r="JJ302" s="80">
        <f>IV302*Prices!$B$12</f>
        <v>70</v>
      </c>
      <c r="JK302" s="80">
        <f t="shared" si="396"/>
        <v>166.95</v>
      </c>
      <c r="JL302" s="80">
        <f>IV302*Prices!$B$13</f>
        <v>75.833333333333329</v>
      </c>
      <c r="JM302" s="80">
        <f t="shared" si="397"/>
        <v>172.78333333333333</v>
      </c>
      <c r="JN302" s="80">
        <f>IV302*Prices!$B$14</f>
        <v>90.416666666666657</v>
      </c>
      <c r="JO302" s="80">
        <f t="shared" si="398"/>
        <v>187.36666666666667</v>
      </c>
      <c r="JP302" s="80">
        <f>IV302*Prices!$B$15</f>
        <v>102.08333333333333</v>
      </c>
      <c r="JQ302" s="80">
        <f t="shared" si="399"/>
        <v>199.03333333333333</v>
      </c>
      <c r="JR302" s="80">
        <f>IV302*Prices!$B$16</f>
        <v>142.91666666666666</v>
      </c>
      <c r="JS302" s="80">
        <f t="shared" si="400"/>
        <v>239.86666666666665</v>
      </c>
      <c r="JT302" s="80">
        <f>IV302*Prices!$B$17</f>
        <v>0</v>
      </c>
      <c r="JU302" s="80"/>
      <c r="JV302" s="80"/>
      <c r="JW302" s="80"/>
      <c r="JX302" s="80"/>
      <c r="JY302" s="80"/>
      <c r="JZ302" s="80"/>
      <c r="KA302" s="80"/>
      <c r="KB302" s="80"/>
      <c r="KC302" s="80"/>
      <c r="KD302" s="80"/>
      <c r="KE302" s="80"/>
      <c r="KF302" s="80"/>
      <c r="KG302" s="80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 s="197">
        <v>0</v>
      </c>
      <c r="LB302" s="200">
        <v>0</v>
      </c>
      <c r="LC302" s="82">
        <f>(44+(cabinets_db!IR302*2-2))*0.58</f>
        <v>43.878388777777772</v>
      </c>
      <c r="LD302" s="82">
        <f>(44+(cabinets_db!IR302*2-2))*0.77</f>
        <v>58.252343722222221</v>
      </c>
      <c r="LE302" s="82">
        <f>3*(cabinets_db!IR302*22/144)</f>
        <v>7.7120070601851847</v>
      </c>
      <c r="LF302" s="82">
        <f t="shared" si="401"/>
        <v>36.166381717592586</v>
      </c>
      <c r="LG302" s="80">
        <f t="shared" si="402"/>
        <v>50.540336662037035</v>
      </c>
      <c r="LH302" s="234">
        <f t="shared" si="403"/>
        <v>0</v>
      </c>
      <c r="LI302" s="55">
        <v>2422.9724000000001</v>
      </c>
      <c r="LJ302" s="128">
        <f t="shared" si="439"/>
        <v>16.826197222222223</v>
      </c>
      <c r="LK302" s="129">
        <v>17</v>
      </c>
      <c r="LL302" s="95">
        <v>30</v>
      </c>
      <c r="LM302" s="73">
        <f t="shared" si="432"/>
        <v>2.5</v>
      </c>
      <c r="LN302" s="130">
        <f t="shared" si="444"/>
        <v>5.833333333333333</v>
      </c>
      <c r="LP302" s="75">
        <v>4</v>
      </c>
      <c r="LQ302" s="76"/>
      <c r="LR302" s="75">
        <v>17</v>
      </c>
      <c r="LS302" s="77">
        <f>(LR302*1.2)*(Prices!$B$5/32)</f>
        <v>25.5</v>
      </c>
      <c r="LT302" s="82">
        <f>(LR302*1.3)*(Prices!$C$4/32)</f>
        <v>44.2</v>
      </c>
      <c r="LU302" s="82">
        <f>(LO302*Prices!$B$2)+(LP302*Prices!$B$3)</f>
        <v>16.2</v>
      </c>
      <c r="LV302" s="79">
        <f>LN302*Prices!$B$9</f>
        <v>35</v>
      </c>
      <c r="LW302" s="80">
        <f t="shared" si="405"/>
        <v>120.9</v>
      </c>
      <c r="LX302" s="80">
        <f>LN302*Prices!$B$10</f>
        <v>52.5</v>
      </c>
      <c r="LY302" s="80">
        <f t="shared" si="406"/>
        <v>138.4</v>
      </c>
      <c r="LZ302" s="80">
        <f>LN302*Prices!$B$11</f>
        <v>58.333333333333329</v>
      </c>
      <c r="MA302" s="80">
        <f t="shared" si="407"/>
        <v>144.23333333333335</v>
      </c>
      <c r="MB302" s="80">
        <f>LN302*Prices!$B$12</f>
        <v>70</v>
      </c>
      <c r="MC302" s="80">
        <f t="shared" si="408"/>
        <v>155.9</v>
      </c>
      <c r="MD302" s="80">
        <f>LN302*Prices!$B$13</f>
        <v>75.833333333333329</v>
      </c>
      <c r="ME302" s="80">
        <f t="shared" si="409"/>
        <v>161.73333333333335</v>
      </c>
      <c r="MF302" s="80">
        <f>LN302*Prices!$B$14</f>
        <v>90.416666666666657</v>
      </c>
      <c r="MG302" s="80">
        <f t="shared" si="410"/>
        <v>176.31666666666666</v>
      </c>
      <c r="MH302" s="80">
        <f>LN302*Prices!$B$15</f>
        <v>102.08333333333333</v>
      </c>
      <c r="MI302" s="80">
        <f t="shared" si="411"/>
        <v>187.98333333333335</v>
      </c>
      <c r="MJ302" s="80">
        <f>LN302*Prices!$B$16</f>
        <v>142.91666666666666</v>
      </c>
      <c r="MK302" s="80">
        <f t="shared" si="412"/>
        <v>228.81666666666666</v>
      </c>
      <c r="ML302" s="80">
        <f>LN302*Prices!$B$17</f>
        <v>0</v>
      </c>
      <c r="MM302" s="80"/>
      <c r="MN302" s="80"/>
      <c r="MO302" s="80"/>
      <c r="MP302" s="80"/>
      <c r="MQ302" s="80"/>
      <c r="MR302" s="80"/>
      <c r="MS302" s="80"/>
      <c r="MT302" s="80"/>
      <c r="MU302" s="80"/>
      <c r="MV302" s="80"/>
      <c r="MW302" s="80"/>
      <c r="MX302" s="80"/>
      <c r="MY302" s="80"/>
      <c r="MZ302" s="80"/>
      <c r="NA302" s="80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</row>
    <row r="303" spans="1:449" ht="18" customHeight="1" x14ac:dyDescent="0.25">
      <c r="A303" s="131" t="s">
        <v>427</v>
      </c>
      <c r="B303" s="132" t="s">
        <v>268</v>
      </c>
      <c r="C303" s="133" t="str">
        <f t="shared" si="413"/>
        <v>Wall &amp; Tall Cab: Over the Sink Doors - 28"H  (33" W)</v>
      </c>
      <c r="D303" s="70" t="s">
        <v>424</v>
      </c>
      <c r="E303" s="134" t="s">
        <v>418</v>
      </c>
      <c r="F303" s="322" t="s">
        <v>427</v>
      </c>
      <c r="G303" s="320">
        <f>ROUND(cabinets_db!FD303/Prices!$B$27,0)</f>
        <v>334</v>
      </c>
      <c r="H303" s="136">
        <f t="shared" si="414"/>
        <v>334</v>
      </c>
      <c r="I303" s="135">
        <f>ROUND(cabinets_db!FF303/Prices!$B$27,0)</f>
        <v>380</v>
      </c>
      <c r="J303" s="136">
        <f t="shared" si="313"/>
        <v>380</v>
      </c>
      <c r="K303" s="135">
        <f>ROUND(cabinets_db!FH303/Prices!$B$27,0)</f>
        <v>395</v>
      </c>
      <c r="L303" s="136">
        <f t="shared" si="314"/>
        <v>395</v>
      </c>
      <c r="M303" s="135">
        <f>ROUND(cabinets_db!FJ303/Prices!$B$27,0)</f>
        <v>425</v>
      </c>
      <c r="N303" s="136">
        <f t="shared" si="315"/>
        <v>425</v>
      </c>
      <c r="O303" s="135">
        <f>ROUND(cabinets_db!FL303/Prices!$B$27,0)</f>
        <v>441</v>
      </c>
      <c r="P303" s="136">
        <f t="shared" si="316"/>
        <v>441</v>
      </c>
      <c r="Q303" s="135">
        <f>ROUND(cabinets_db!FN303/Prices!$B$27,0)</f>
        <v>479</v>
      </c>
      <c r="R303" s="136">
        <f t="shared" si="317"/>
        <v>479</v>
      </c>
      <c r="S303" s="135">
        <f>ROUND(cabinets_db!FP303/Prices!$B$27,0)</f>
        <v>510</v>
      </c>
      <c r="T303" s="136">
        <f t="shared" si="318"/>
        <v>510</v>
      </c>
      <c r="U303" s="135">
        <f>ROUND(cabinets_db!FR303/Prices!$B$27,0)</f>
        <v>616</v>
      </c>
      <c r="V303" s="136">
        <f t="shared" si="319"/>
        <v>616</v>
      </c>
      <c r="W303" s="137"/>
      <c r="X303" s="137"/>
      <c r="Y303" s="137"/>
      <c r="Z303" s="137"/>
      <c r="AA303" s="137"/>
      <c r="AB303" s="136">
        <f>ROUND(cabinets_db!HD303/Prices!$B$27,0)</f>
        <v>306</v>
      </c>
      <c r="AC303" s="136">
        <f t="shared" si="320"/>
        <v>306</v>
      </c>
      <c r="AD303" s="136">
        <f>ROUND(cabinets_db!HF303/Prices!$B$27,0)</f>
        <v>352</v>
      </c>
      <c r="AE303" s="136">
        <f t="shared" si="321"/>
        <v>352</v>
      </c>
      <c r="AF303" s="136">
        <f>ROUND(cabinets_db!HH303/Prices!$B$27,0)</f>
        <v>367</v>
      </c>
      <c r="AG303" s="136">
        <f t="shared" si="322"/>
        <v>367</v>
      </c>
      <c r="AH303" s="136">
        <f>ROUND(cabinets_db!HJ303/Prices!$B$27,0)</f>
        <v>398</v>
      </c>
      <c r="AI303" s="136">
        <f t="shared" si="323"/>
        <v>398</v>
      </c>
      <c r="AJ303" s="136">
        <f>ROUND(cabinets_db!HL303/Prices!$B$27,0)</f>
        <v>413</v>
      </c>
      <c r="AK303" s="136">
        <f t="shared" si="324"/>
        <v>413</v>
      </c>
      <c r="AL303" s="136">
        <f>ROUND(cabinets_db!HN303/Prices!$B$27,0)</f>
        <v>451</v>
      </c>
      <c r="AM303" s="136">
        <f t="shared" si="325"/>
        <v>451</v>
      </c>
      <c r="AN303" s="136">
        <f>ROUND(cabinets_db!HP303/Prices!$B$27,0)</f>
        <v>482</v>
      </c>
      <c r="AO303" s="136">
        <f t="shared" si="326"/>
        <v>482</v>
      </c>
      <c r="AP303" s="136">
        <f>ROUND(cabinets_db!HR303/Prices!$B$27,0)</f>
        <v>589</v>
      </c>
      <c r="AQ303" s="138">
        <f t="shared" si="327"/>
        <v>589</v>
      </c>
      <c r="AW303" s="136">
        <f t="shared" si="328"/>
        <v>306</v>
      </c>
      <c r="AX303" s="136">
        <f t="shared" si="329"/>
        <v>306</v>
      </c>
      <c r="AY303" s="136">
        <f t="shared" si="330"/>
        <v>352</v>
      </c>
      <c r="AZ303" s="136">
        <f t="shared" si="331"/>
        <v>352</v>
      </c>
      <c r="BA303" s="136">
        <f t="shared" si="332"/>
        <v>367</v>
      </c>
      <c r="BB303" s="136">
        <f t="shared" si="333"/>
        <v>367</v>
      </c>
      <c r="BC303" s="136">
        <f t="shared" si="334"/>
        <v>398</v>
      </c>
      <c r="BD303" s="136">
        <f t="shared" si="335"/>
        <v>398</v>
      </c>
      <c r="BE303" s="136">
        <f t="shared" si="336"/>
        <v>413</v>
      </c>
      <c r="BF303" s="136">
        <f t="shared" si="337"/>
        <v>413</v>
      </c>
      <c r="BG303" s="136">
        <f t="shared" si="338"/>
        <v>451</v>
      </c>
      <c r="BH303" s="136">
        <f t="shared" si="339"/>
        <v>451</v>
      </c>
      <c r="BI303" s="136">
        <f t="shared" si="340"/>
        <v>482</v>
      </c>
      <c r="BJ303" s="136">
        <f t="shared" si="341"/>
        <v>482</v>
      </c>
      <c r="BK303" s="136">
        <f t="shared" si="342"/>
        <v>589</v>
      </c>
      <c r="BL303" s="138">
        <f t="shared" si="343"/>
        <v>589</v>
      </c>
      <c r="BU303" s="135">
        <f>ROUND(cabinets_db!JE303/Prices!$B$27,0)</f>
        <v>334</v>
      </c>
      <c r="BV303" s="136">
        <f t="shared" si="415"/>
        <v>334</v>
      </c>
      <c r="BW303" s="135">
        <f>ROUND(cabinets_db!JG303/Prices!$B$27,0)</f>
        <v>380</v>
      </c>
      <c r="BX303" s="136">
        <f t="shared" si="344"/>
        <v>380</v>
      </c>
      <c r="BY303" s="135">
        <f>ROUND(cabinets_db!JI303/Prices!$B$27,0)</f>
        <v>395</v>
      </c>
      <c r="BZ303" s="136">
        <f t="shared" si="345"/>
        <v>395</v>
      </c>
      <c r="CA303" s="135">
        <f>ROUND(cabinets_db!JK303/Prices!$B$27,0)</f>
        <v>425</v>
      </c>
      <c r="CB303" s="136">
        <f t="shared" si="346"/>
        <v>425</v>
      </c>
      <c r="CC303" s="135">
        <f>ROUND(cabinets_db!JM303/Prices!$B$27,0)</f>
        <v>441</v>
      </c>
      <c r="CD303" s="136">
        <f t="shared" si="347"/>
        <v>441</v>
      </c>
      <c r="CE303" s="135">
        <f>ROUND(cabinets_db!JO303/Prices!$B$27,0)</f>
        <v>479</v>
      </c>
      <c r="CF303" s="136">
        <f t="shared" si="348"/>
        <v>479</v>
      </c>
      <c r="CG303" s="135">
        <f>ROUND(cabinets_db!JQ303/Prices!$B$27,0)</f>
        <v>510</v>
      </c>
      <c r="CH303" s="136">
        <f t="shared" si="349"/>
        <v>510</v>
      </c>
      <c r="CI303" s="135">
        <f>ROUND(cabinets_db!JS303/Prices!$B$27,0)</f>
        <v>616</v>
      </c>
      <c r="CJ303" s="136">
        <f t="shared" si="350"/>
        <v>616</v>
      </c>
      <c r="CK303" s="137"/>
      <c r="CL303" s="137"/>
      <c r="CM303" s="137"/>
      <c r="CN303" s="137"/>
      <c r="CO303" s="137"/>
      <c r="CP303" s="136">
        <f>ROUND(cabinets_db!LW303/Prices!$B$27,0)</f>
        <v>306</v>
      </c>
      <c r="CQ303" s="136">
        <f t="shared" si="416"/>
        <v>306</v>
      </c>
      <c r="CR303" s="136">
        <f>ROUND(cabinets_db!LY303/Prices!$B$27,0)</f>
        <v>352</v>
      </c>
      <c r="CS303" s="136">
        <f t="shared" si="351"/>
        <v>352</v>
      </c>
      <c r="CT303" s="136">
        <f>ROUND(cabinets_db!MA303/Prices!$B$27,0)</f>
        <v>367</v>
      </c>
      <c r="CU303" s="136">
        <f t="shared" si="352"/>
        <v>367</v>
      </c>
      <c r="CV303" s="136">
        <f>ROUND(cabinets_db!MC303/Prices!$B$27,0)</f>
        <v>398</v>
      </c>
      <c r="CW303" s="136">
        <f t="shared" si="353"/>
        <v>398</v>
      </c>
      <c r="CX303" s="136">
        <f>ROUND(cabinets_db!ME303/Prices!$B$27,0)</f>
        <v>413</v>
      </c>
      <c r="CY303" s="136">
        <f t="shared" si="354"/>
        <v>413</v>
      </c>
      <c r="CZ303" s="136">
        <f>ROUND(cabinets_db!MG303/Prices!$B$27,0)</f>
        <v>451</v>
      </c>
      <c r="DA303" s="136">
        <f t="shared" si="355"/>
        <v>451</v>
      </c>
      <c r="DB303" s="136">
        <f>ROUND(cabinets_db!MI303/Prices!$B$27,0)</f>
        <v>482</v>
      </c>
      <c r="DC303" s="136">
        <f t="shared" si="356"/>
        <v>482</v>
      </c>
      <c r="DD303" s="136">
        <f>ROUND(cabinets_db!MK303/Prices!$B$27,0)</f>
        <v>589</v>
      </c>
      <c r="DE303" s="138">
        <f t="shared" si="357"/>
        <v>589</v>
      </c>
      <c r="DK303" s="136">
        <f t="shared" si="358"/>
        <v>306</v>
      </c>
      <c r="DL303" s="136">
        <f t="shared" si="359"/>
        <v>306</v>
      </c>
      <c r="DM303" s="136">
        <f t="shared" si="360"/>
        <v>352</v>
      </c>
      <c r="DN303" s="136">
        <f t="shared" si="361"/>
        <v>352</v>
      </c>
      <c r="DO303" s="136">
        <f t="shared" si="362"/>
        <v>367</v>
      </c>
      <c r="DP303" s="136">
        <f t="shared" si="363"/>
        <v>367</v>
      </c>
      <c r="DQ303" s="136">
        <f t="shared" si="364"/>
        <v>398</v>
      </c>
      <c r="DR303" s="136">
        <f t="shared" si="365"/>
        <v>398</v>
      </c>
      <c r="DS303" s="136">
        <f t="shared" si="366"/>
        <v>413</v>
      </c>
      <c r="DT303" s="136">
        <f t="shared" si="367"/>
        <v>413</v>
      </c>
      <c r="DU303" s="136">
        <f t="shared" si="368"/>
        <v>451</v>
      </c>
      <c r="DV303" s="136">
        <f t="shared" si="369"/>
        <v>451</v>
      </c>
      <c r="DW303" s="136">
        <f t="shared" si="370"/>
        <v>482</v>
      </c>
      <c r="DX303" s="136">
        <f t="shared" si="371"/>
        <v>482</v>
      </c>
      <c r="DY303" s="136">
        <f t="shared" si="372"/>
        <v>589</v>
      </c>
      <c r="DZ303" s="138">
        <f t="shared" si="373"/>
        <v>589</v>
      </c>
      <c r="EP303" s="55">
        <v>2607.7469000000001</v>
      </c>
      <c r="EQ303" s="128">
        <f t="shared" si="433"/>
        <v>18.109353472222224</v>
      </c>
      <c r="ER303" s="129">
        <v>18</v>
      </c>
      <c r="ES303" s="95">
        <v>33</v>
      </c>
      <c r="ET303" s="73">
        <f t="shared" si="429"/>
        <v>2.75</v>
      </c>
      <c r="EU303" s="130">
        <f t="shared" si="441"/>
        <v>6.416666666666667</v>
      </c>
      <c r="EV303" s="55"/>
      <c r="EW303" s="75">
        <v>4</v>
      </c>
      <c r="EY303" s="75">
        <v>18</v>
      </c>
      <c r="EZ303" s="77">
        <f>(EY303*1.2)*(Prices!$B$5/32)</f>
        <v>26.999999999999996</v>
      </c>
      <c r="FA303" s="82">
        <f>(EY303*1.3)*(Prices!$B$4/32)</f>
        <v>58.500000000000007</v>
      </c>
      <c r="FB303" s="82">
        <f>(EV303*Prices!$B$2)+(EW303*Prices!$B$3)</f>
        <v>16.2</v>
      </c>
      <c r="FC303" s="79">
        <f>EU303*Prices!$B$9</f>
        <v>38.5</v>
      </c>
      <c r="FD303" s="80">
        <f t="shared" si="375"/>
        <v>140.20000000000002</v>
      </c>
      <c r="FE303" s="80">
        <f>EU303*Prices!$B$10</f>
        <v>57.75</v>
      </c>
      <c r="FF303" s="80">
        <f t="shared" si="376"/>
        <v>159.45000000000002</v>
      </c>
      <c r="FG303" s="80">
        <f>EU303*Prices!$B$11</f>
        <v>64.166666666666671</v>
      </c>
      <c r="FH303" s="80">
        <f t="shared" si="377"/>
        <v>165.86666666666667</v>
      </c>
      <c r="FI303" s="80">
        <f>EU303*Prices!$B$12</f>
        <v>77</v>
      </c>
      <c r="FJ303" s="80">
        <f t="shared" si="378"/>
        <v>178.70000000000002</v>
      </c>
      <c r="FK303" s="80">
        <f>EU303*Prices!$B$13</f>
        <v>83.416666666666671</v>
      </c>
      <c r="FL303" s="80">
        <f t="shared" si="379"/>
        <v>185.11666666666667</v>
      </c>
      <c r="FM303" s="80">
        <f>EU303*Prices!$B$14</f>
        <v>99.458333333333343</v>
      </c>
      <c r="FN303" s="80">
        <f t="shared" si="380"/>
        <v>201.15833333333336</v>
      </c>
      <c r="FO303" s="80">
        <f>EU303*Prices!$B$15</f>
        <v>112.29166666666667</v>
      </c>
      <c r="FP303" s="80">
        <f t="shared" si="381"/>
        <v>213.99166666666667</v>
      </c>
      <c r="FQ303" s="80">
        <f>EU303*Prices!$B$16</f>
        <v>157.20833333333334</v>
      </c>
      <c r="FR303" s="80">
        <f t="shared" si="382"/>
        <v>258.9083333333333</v>
      </c>
      <c r="FS303" s="80">
        <f>EU303*Prices!$B$17</f>
        <v>0</v>
      </c>
      <c r="FT303" s="80"/>
      <c r="FU303" s="80"/>
      <c r="FV303" s="80"/>
      <c r="FW303" s="80"/>
      <c r="FX303" s="80"/>
      <c r="FY303" s="80"/>
      <c r="FZ303" s="80"/>
      <c r="GA303" s="80"/>
      <c r="GB303" s="80"/>
      <c r="GC303" s="80"/>
      <c r="GD303" s="80"/>
      <c r="GE303" s="80"/>
      <c r="GF303" s="80"/>
      <c r="GG303" s="80"/>
      <c r="GH303" s="80"/>
      <c r="GI303"/>
      <c r="GJ303"/>
      <c r="GK303"/>
      <c r="GL303"/>
      <c r="GM303"/>
      <c r="GN303"/>
      <c r="GO303"/>
      <c r="GP303" s="55">
        <v>2607.7469000000001</v>
      </c>
      <c r="GQ303" s="128">
        <f t="shared" si="435"/>
        <v>18.109353472222224</v>
      </c>
      <c r="GR303" s="129">
        <v>18</v>
      </c>
      <c r="GS303" s="95">
        <v>33</v>
      </c>
      <c r="GT303" s="73">
        <f t="shared" si="430"/>
        <v>2.75</v>
      </c>
      <c r="GU303" s="130">
        <f t="shared" si="442"/>
        <v>6.416666666666667</v>
      </c>
      <c r="GW303" s="75">
        <v>4</v>
      </c>
      <c r="GX303" s="76"/>
      <c r="GY303" s="75">
        <v>18</v>
      </c>
      <c r="GZ303" s="77">
        <f>(GY303*1.2)*(Prices!$B$5/32)</f>
        <v>26.999999999999996</v>
      </c>
      <c r="HA303" s="82">
        <f>(GY303*1.3)*(Prices!$C$4/32)</f>
        <v>46.800000000000004</v>
      </c>
      <c r="HB303" s="82">
        <f>(GV303*Prices!$B$2)+(GW303*Prices!$B$3)</f>
        <v>16.2</v>
      </c>
      <c r="HC303" s="79">
        <f>GU303*Prices!$B$9</f>
        <v>38.5</v>
      </c>
      <c r="HD303" s="80">
        <f t="shared" si="384"/>
        <v>128.5</v>
      </c>
      <c r="HE303" s="80">
        <f>GU303*Prices!$B$10</f>
        <v>57.75</v>
      </c>
      <c r="HF303" s="80">
        <f t="shared" si="385"/>
        <v>147.75</v>
      </c>
      <c r="HG303" s="80">
        <f>GU303*Prices!$B$11</f>
        <v>64.166666666666671</v>
      </c>
      <c r="HH303" s="80">
        <f t="shared" si="386"/>
        <v>154.16666666666669</v>
      </c>
      <c r="HI303" s="80">
        <f>GU303*Prices!$B$12</f>
        <v>77</v>
      </c>
      <c r="HJ303" s="80">
        <f t="shared" si="387"/>
        <v>167</v>
      </c>
      <c r="HK303" s="80">
        <f>GU303*Prices!$B$13</f>
        <v>83.416666666666671</v>
      </c>
      <c r="HL303" s="80">
        <f t="shared" si="388"/>
        <v>173.41666666666669</v>
      </c>
      <c r="HM303" s="80">
        <f>GU303*Prices!$B$14</f>
        <v>99.458333333333343</v>
      </c>
      <c r="HN303" s="80">
        <f t="shared" si="389"/>
        <v>189.45833333333334</v>
      </c>
      <c r="HO303" s="80">
        <f>GU303*Prices!$B$15</f>
        <v>112.29166666666667</v>
      </c>
      <c r="HP303" s="80">
        <f t="shared" si="390"/>
        <v>202.29166666666669</v>
      </c>
      <c r="HQ303" s="80">
        <f>GU303*Prices!$B$16</f>
        <v>157.20833333333334</v>
      </c>
      <c r="HR303" s="80">
        <f t="shared" si="391"/>
        <v>247.20833333333334</v>
      </c>
      <c r="HS303" s="80">
        <f>GU303*Prices!$B$17</f>
        <v>0</v>
      </c>
      <c r="HT303" s="80"/>
      <c r="HU303" s="80"/>
      <c r="HV303" s="80"/>
      <c r="HW303" s="80"/>
      <c r="HX303" s="80"/>
      <c r="HY303" s="80"/>
      <c r="HZ303" s="80"/>
      <c r="IA303" s="80"/>
      <c r="IB303" s="80"/>
      <c r="IC303" s="80"/>
      <c r="ID303" s="80"/>
      <c r="IE303" s="80"/>
      <c r="IF303" s="80"/>
      <c r="IG303" s="80"/>
      <c r="IH303" s="80"/>
      <c r="II303"/>
      <c r="IJ303"/>
      <c r="IK303"/>
      <c r="IL303"/>
      <c r="IM303"/>
      <c r="IN303"/>
      <c r="IO303"/>
      <c r="IP303"/>
      <c r="IQ303" s="55">
        <v>2607.7469000000001</v>
      </c>
      <c r="IR303" s="128">
        <f t="shared" si="437"/>
        <v>18.109353472222224</v>
      </c>
      <c r="IS303" s="129">
        <v>18</v>
      </c>
      <c r="IT303" s="95">
        <v>33</v>
      </c>
      <c r="IU303" s="73">
        <f t="shared" si="431"/>
        <v>2.75</v>
      </c>
      <c r="IV303" s="130">
        <f t="shared" si="443"/>
        <v>6.416666666666667</v>
      </c>
      <c r="IX303" s="75">
        <v>4</v>
      </c>
      <c r="IY303" s="76"/>
      <c r="IZ303" s="75">
        <v>18</v>
      </c>
      <c r="JA303" s="77">
        <f>(IZ303*1.2)*(Prices!$B$5/32)</f>
        <v>26.999999999999996</v>
      </c>
      <c r="JB303" s="82">
        <f>(IZ303*1.3)*(Prices!$B$4/32)</f>
        <v>58.500000000000007</v>
      </c>
      <c r="JC303" s="82">
        <f>(IW303*Prices!$B$2)+(IX303*Prices!$B$3)</f>
        <v>16.2</v>
      </c>
      <c r="JD303" s="79">
        <f>IV303*Prices!$B$9</f>
        <v>38.5</v>
      </c>
      <c r="JE303" s="80">
        <f t="shared" si="393"/>
        <v>140.20000000000002</v>
      </c>
      <c r="JF303" s="80">
        <f>IV303*Prices!$B$10</f>
        <v>57.75</v>
      </c>
      <c r="JG303" s="80">
        <f t="shared" si="394"/>
        <v>159.45000000000002</v>
      </c>
      <c r="JH303" s="80">
        <f>IV303*Prices!$B$11</f>
        <v>64.166666666666671</v>
      </c>
      <c r="JI303" s="80">
        <f t="shared" si="395"/>
        <v>165.86666666666667</v>
      </c>
      <c r="JJ303" s="80">
        <f>IV303*Prices!$B$12</f>
        <v>77</v>
      </c>
      <c r="JK303" s="80">
        <f t="shared" si="396"/>
        <v>178.70000000000002</v>
      </c>
      <c r="JL303" s="80">
        <f>IV303*Prices!$B$13</f>
        <v>83.416666666666671</v>
      </c>
      <c r="JM303" s="80">
        <f t="shared" si="397"/>
        <v>185.11666666666667</v>
      </c>
      <c r="JN303" s="80">
        <f>IV303*Prices!$B$14</f>
        <v>99.458333333333343</v>
      </c>
      <c r="JO303" s="80">
        <f t="shared" si="398"/>
        <v>201.15833333333336</v>
      </c>
      <c r="JP303" s="80">
        <f>IV303*Prices!$B$15</f>
        <v>112.29166666666667</v>
      </c>
      <c r="JQ303" s="80">
        <f t="shared" si="399"/>
        <v>213.99166666666667</v>
      </c>
      <c r="JR303" s="80">
        <f>IV303*Prices!$B$16</f>
        <v>157.20833333333334</v>
      </c>
      <c r="JS303" s="80">
        <f t="shared" si="400"/>
        <v>258.9083333333333</v>
      </c>
      <c r="JT303" s="80">
        <f>IV303*Prices!$B$17</f>
        <v>0</v>
      </c>
      <c r="JU303" s="80"/>
      <c r="JV303" s="80"/>
      <c r="JW303" s="80"/>
      <c r="JX303" s="80"/>
      <c r="JY303" s="80"/>
      <c r="JZ303" s="80"/>
      <c r="KA303" s="80"/>
      <c r="KB303" s="80"/>
      <c r="KC303" s="80"/>
      <c r="KD303" s="80"/>
      <c r="KE303" s="80"/>
      <c r="KF303" s="80"/>
      <c r="KG303" s="80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 s="197">
        <v>0</v>
      </c>
      <c r="LB303" s="200">
        <v>0</v>
      </c>
      <c r="LC303" s="82">
        <f>(44+(cabinets_db!IR303*2-2))*0.58</f>
        <v>45.36685002777778</v>
      </c>
      <c r="LD303" s="82">
        <f>(44+(cabinets_db!IR303*2-2))*0.77</f>
        <v>60.228404347222224</v>
      </c>
      <c r="LE303" s="82">
        <f>3*(cabinets_db!IR303*22/144)</f>
        <v>8.3001203414351874</v>
      </c>
      <c r="LF303" s="82">
        <f t="shared" si="401"/>
        <v>37.06672968634259</v>
      </c>
      <c r="LG303" s="80">
        <f t="shared" si="402"/>
        <v>51.928284005787035</v>
      </c>
      <c r="LH303" s="234">
        <f t="shared" si="403"/>
        <v>0</v>
      </c>
      <c r="LI303" s="55">
        <v>2607.7469000000001</v>
      </c>
      <c r="LJ303" s="128">
        <f t="shared" si="439"/>
        <v>18.109353472222224</v>
      </c>
      <c r="LK303" s="129">
        <v>18</v>
      </c>
      <c r="LL303" s="95">
        <v>33</v>
      </c>
      <c r="LM303" s="73">
        <f t="shared" si="432"/>
        <v>2.75</v>
      </c>
      <c r="LN303" s="130">
        <f t="shared" si="444"/>
        <v>6.416666666666667</v>
      </c>
      <c r="LP303" s="75">
        <v>4</v>
      </c>
      <c r="LQ303" s="76"/>
      <c r="LR303" s="75">
        <v>18</v>
      </c>
      <c r="LS303" s="77">
        <f>(LR303*1.2)*(Prices!$B$5/32)</f>
        <v>26.999999999999996</v>
      </c>
      <c r="LT303" s="82">
        <f>(LR303*1.3)*(Prices!$C$4/32)</f>
        <v>46.800000000000004</v>
      </c>
      <c r="LU303" s="82">
        <f>(LO303*Prices!$B$2)+(LP303*Prices!$B$3)</f>
        <v>16.2</v>
      </c>
      <c r="LV303" s="79">
        <f>LN303*Prices!$B$9</f>
        <v>38.5</v>
      </c>
      <c r="LW303" s="80">
        <f t="shared" si="405"/>
        <v>128.5</v>
      </c>
      <c r="LX303" s="80">
        <f>LN303*Prices!$B$10</f>
        <v>57.75</v>
      </c>
      <c r="LY303" s="80">
        <f t="shared" si="406"/>
        <v>147.75</v>
      </c>
      <c r="LZ303" s="80">
        <f>LN303*Prices!$B$11</f>
        <v>64.166666666666671</v>
      </c>
      <c r="MA303" s="80">
        <f t="shared" si="407"/>
        <v>154.16666666666669</v>
      </c>
      <c r="MB303" s="80">
        <f>LN303*Prices!$B$12</f>
        <v>77</v>
      </c>
      <c r="MC303" s="80">
        <f t="shared" si="408"/>
        <v>167</v>
      </c>
      <c r="MD303" s="80">
        <f>LN303*Prices!$B$13</f>
        <v>83.416666666666671</v>
      </c>
      <c r="ME303" s="80">
        <f t="shared" si="409"/>
        <v>173.41666666666669</v>
      </c>
      <c r="MF303" s="80">
        <f>LN303*Prices!$B$14</f>
        <v>99.458333333333343</v>
      </c>
      <c r="MG303" s="80">
        <f t="shared" si="410"/>
        <v>189.45833333333334</v>
      </c>
      <c r="MH303" s="80">
        <f>LN303*Prices!$B$15</f>
        <v>112.29166666666667</v>
      </c>
      <c r="MI303" s="80">
        <f t="shared" si="411"/>
        <v>202.29166666666669</v>
      </c>
      <c r="MJ303" s="80">
        <f>LN303*Prices!$B$16</f>
        <v>157.20833333333334</v>
      </c>
      <c r="MK303" s="80">
        <f t="shared" si="412"/>
        <v>247.20833333333334</v>
      </c>
      <c r="ML303" s="80">
        <f>LN303*Prices!$B$17</f>
        <v>0</v>
      </c>
      <c r="MM303" s="80"/>
      <c r="MN303" s="80"/>
      <c r="MO303" s="80"/>
      <c r="MP303" s="80"/>
      <c r="MQ303" s="80"/>
      <c r="MR303" s="80"/>
      <c r="MS303" s="80"/>
      <c r="MT303" s="80"/>
      <c r="MU303" s="80"/>
      <c r="MV303" s="80"/>
      <c r="MW303" s="80"/>
      <c r="MX303" s="80"/>
      <c r="MY303" s="80"/>
      <c r="MZ303" s="80"/>
      <c r="NA303" s="80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</row>
    <row r="304" spans="1:449" ht="18" customHeight="1" x14ac:dyDescent="0.25">
      <c r="A304" s="131" t="s">
        <v>428</v>
      </c>
      <c r="B304" s="132" t="s">
        <v>268</v>
      </c>
      <c r="C304" s="133" t="str">
        <f t="shared" si="413"/>
        <v>Wall &amp; Tall Cab: Over the Sink Doors - 28"H  (36" W)</v>
      </c>
      <c r="D304" s="70" t="s">
        <v>424</v>
      </c>
      <c r="E304" s="134" t="s">
        <v>420</v>
      </c>
      <c r="F304" s="322" t="s">
        <v>428</v>
      </c>
      <c r="G304" s="320">
        <f>ROUND(cabinets_db!FD304/Prices!$B$27,0)</f>
        <v>359</v>
      </c>
      <c r="H304" s="136">
        <f t="shared" si="414"/>
        <v>359</v>
      </c>
      <c r="I304" s="135">
        <f>ROUND(cabinets_db!FF304/Prices!$B$27,0)</f>
        <v>409</v>
      </c>
      <c r="J304" s="136">
        <f t="shared" si="313"/>
        <v>409</v>
      </c>
      <c r="K304" s="135">
        <f>ROUND(cabinets_db!FH304/Prices!$B$27,0)</f>
        <v>426</v>
      </c>
      <c r="L304" s="136">
        <f t="shared" si="314"/>
        <v>426</v>
      </c>
      <c r="M304" s="135">
        <f>ROUND(cabinets_db!FJ304/Prices!$B$27,0)</f>
        <v>459</v>
      </c>
      <c r="N304" s="136">
        <f t="shared" si="315"/>
        <v>459</v>
      </c>
      <c r="O304" s="135">
        <f>ROUND(cabinets_db!FL304/Prices!$B$27,0)</f>
        <v>476</v>
      </c>
      <c r="P304" s="136">
        <f t="shared" si="316"/>
        <v>476</v>
      </c>
      <c r="Q304" s="135">
        <f>ROUND(cabinets_db!FN304/Prices!$B$27,0)</f>
        <v>517</v>
      </c>
      <c r="R304" s="136">
        <f t="shared" si="317"/>
        <v>517</v>
      </c>
      <c r="S304" s="135">
        <f>ROUND(cabinets_db!FP304/Prices!$B$27,0)</f>
        <v>551</v>
      </c>
      <c r="T304" s="136">
        <f t="shared" si="318"/>
        <v>551</v>
      </c>
      <c r="U304" s="135">
        <f>ROUND(cabinets_db!FR304/Prices!$B$27,0)</f>
        <v>667</v>
      </c>
      <c r="V304" s="136">
        <f t="shared" si="319"/>
        <v>667</v>
      </c>
      <c r="W304" s="137"/>
      <c r="X304" s="137"/>
      <c r="Y304" s="137"/>
      <c r="Z304" s="137"/>
      <c r="AA304" s="137"/>
      <c r="AB304" s="136">
        <f>ROUND(cabinets_db!HD304/Prices!$B$27,0)</f>
        <v>329</v>
      </c>
      <c r="AC304" s="136">
        <f t="shared" si="320"/>
        <v>329</v>
      </c>
      <c r="AD304" s="136">
        <f>ROUND(cabinets_db!HF304/Prices!$B$27,0)</f>
        <v>379</v>
      </c>
      <c r="AE304" s="136">
        <f t="shared" si="321"/>
        <v>379</v>
      </c>
      <c r="AF304" s="136">
        <f>ROUND(cabinets_db!HH304/Prices!$B$27,0)</f>
        <v>396</v>
      </c>
      <c r="AG304" s="136">
        <f t="shared" si="322"/>
        <v>396</v>
      </c>
      <c r="AH304" s="136">
        <f>ROUND(cabinets_db!HJ304/Prices!$B$27,0)</f>
        <v>429</v>
      </c>
      <c r="AI304" s="136">
        <f t="shared" si="323"/>
        <v>429</v>
      </c>
      <c r="AJ304" s="136">
        <f>ROUND(cabinets_db!HL304/Prices!$B$27,0)</f>
        <v>446</v>
      </c>
      <c r="AK304" s="136">
        <f t="shared" si="324"/>
        <v>446</v>
      </c>
      <c r="AL304" s="136">
        <f>ROUND(cabinets_db!HN304/Prices!$B$27,0)</f>
        <v>487</v>
      </c>
      <c r="AM304" s="136">
        <f t="shared" si="325"/>
        <v>487</v>
      </c>
      <c r="AN304" s="136">
        <f>ROUND(cabinets_db!HP304/Prices!$B$27,0)</f>
        <v>521</v>
      </c>
      <c r="AO304" s="136">
        <f t="shared" si="326"/>
        <v>521</v>
      </c>
      <c r="AP304" s="136">
        <f>ROUND(cabinets_db!HR304/Prices!$B$27,0)</f>
        <v>637</v>
      </c>
      <c r="AQ304" s="138">
        <f t="shared" si="327"/>
        <v>637</v>
      </c>
      <c r="AW304" s="136">
        <f t="shared" si="328"/>
        <v>329</v>
      </c>
      <c r="AX304" s="136">
        <f t="shared" si="329"/>
        <v>329</v>
      </c>
      <c r="AY304" s="136">
        <f t="shared" si="330"/>
        <v>379</v>
      </c>
      <c r="AZ304" s="136">
        <f t="shared" si="331"/>
        <v>379</v>
      </c>
      <c r="BA304" s="136">
        <f t="shared" si="332"/>
        <v>396</v>
      </c>
      <c r="BB304" s="136">
        <f t="shared" si="333"/>
        <v>396</v>
      </c>
      <c r="BC304" s="136">
        <f t="shared" si="334"/>
        <v>429</v>
      </c>
      <c r="BD304" s="136">
        <f t="shared" si="335"/>
        <v>429</v>
      </c>
      <c r="BE304" s="136">
        <f t="shared" si="336"/>
        <v>446</v>
      </c>
      <c r="BF304" s="136">
        <f t="shared" si="337"/>
        <v>446</v>
      </c>
      <c r="BG304" s="136">
        <f t="shared" si="338"/>
        <v>487</v>
      </c>
      <c r="BH304" s="136">
        <f t="shared" si="339"/>
        <v>487</v>
      </c>
      <c r="BI304" s="136">
        <f t="shared" si="340"/>
        <v>521</v>
      </c>
      <c r="BJ304" s="136">
        <f t="shared" si="341"/>
        <v>521</v>
      </c>
      <c r="BK304" s="136">
        <f t="shared" si="342"/>
        <v>637</v>
      </c>
      <c r="BL304" s="138">
        <f t="shared" si="343"/>
        <v>637</v>
      </c>
      <c r="BU304" s="135">
        <f>ROUND(cabinets_db!JE304/Prices!$B$27,0)</f>
        <v>359</v>
      </c>
      <c r="BV304" s="136">
        <f t="shared" si="415"/>
        <v>359</v>
      </c>
      <c r="BW304" s="135">
        <f>ROUND(cabinets_db!JG304/Prices!$B$27,0)</f>
        <v>409</v>
      </c>
      <c r="BX304" s="136">
        <f t="shared" si="344"/>
        <v>409</v>
      </c>
      <c r="BY304" s="135">
        <f>ROUND(cabinets_db!JI304/Prices!$B$27,0)</f>
        <v>426</v>
      </c>
      <c r="BZ304" s="136">
        <f t="shared" si="345"/>
        <v>426</v>
      </c>
      <c r="CA304" s="135">
        <f>ROUND(cabinets_db!JK304/Prices!$B$27,0)</f>
        <v>459</v>
      </c>
      <c r="CB304" s="136">
        <f t="shared" si="346"/>
        <v>459</v>
      </c>
      <c r="CC304" s="135">
        <f>ROUND(cabinets_db!JM304/Prices!$B$27,0)</f>
        <v>476</v>
      </c>
      <c r="CD304" s="136">
        <f t="shared" si="347"/>
        <v>476</v>
      </c>
      <c r="CE304" s="135">
        <f>ROUND(cabinets_db!JO304/Prices!$B$27,0)</f>
        <v>517</v>
      </c>
      <c r="CF304" s="136">
        <f t="shared" si="348"/>
        <v>517</v>
      </c>
      <c r="CG304" s="135">
        <f>ROUND(cabinets_db!JQ304/Prices!$B$27,0)</f>
        <v>551</v>
      </c>
      <c r="CH304" s="136">
        <f t="shared" si="349"/>
        <v>551</v>
      </c>
      <c r="CI304" s="135">
        <f>ROUND(cabinets_db!JS304/Prices!$B$27,0)</f>
        <v>667</v>
      </c>
      <c r="CJ304" s="136">
        <f t="shared" si="350"/>
        <v>667</v>
      </c>
      <c r="CK304" s="137"/>
      <c r="CL304" s="137"/>
      <c r="CM304" s="137"/>
      <c r="CN304" s="137"/>
      <c r="CO304" s="137"/>
      <c r="CP304" s="136">
        <f>ROUND(cabinets_db!LW304/Prices!$B$27,0)</f>
        <v>329</v>
      </c>
      <c r="CQ304" s="136">
        <f t="shared" si="416"/>
        <v>329</v>
      </c>
      <c r="CR304" s="136">
        <f>ROUND(cabinets_db!LY304/Prices!$B$27,0)</f>
        <v>379</v>
      </c>
      <c r="CS304" s="136">
        <f t="shared" si="351"/>
        <v>379</v>
      </c>
      <c r="CT304" s="136">
        <f>ROUND(cabinets_db!MA304/Prices!$B$27,0)</f>
        <v>396</v>
      </c>
      <c r="CU304" s="136">
        <f t="shared" si="352"/>
        <v>396</v>
      </c>
      <c r="CV304" s="136">
        <f>ROUND(cabinets_db!MC304/Prices!$B$27,0)</f>
        <v>429</v>
      </c>
      <c r="CW304" s="136">
        <f t="shared" si="353"/>
        <v>429</v>
      </c>
      <c r="CX304" s="136">
        <f>ROUND(cabinets_db!ME304/Prices!$B$27,0)</f>
        <v>446</v>
      </c>
      <c r="CY304" s="136">
        <f t="shared" si="354"/>
        <v>446</v>
      </c>
      <c r="CZ304" s="136">
        <f>ROUND(cabinets_db!MG304/Prices!$B$27,0)</f>
        <v>487</v>
      </c>
      <c r="DA304" s="136">
        <f t="shared" si="355"/>
        <v>487</v>
      </c>
      <c r="DB304" s="136">
        <f>ROUND(cabinets_db!MI304/Prices!$B$27,0)</f>
        <v>521</v>
      </c>
      <c r="DC304" s="136">
        <f t="shared" si="356"/>
        <v>521</v>
      </c>
      <c r="DD304" s="136">
        <f>ROUND(cabinets_db!MK304/Prices!$B$27,0)</f>
        <v>637</v>
      </c>
      <c r="DE304" s="138">
        <f t="shared" si="357"/>
        <v>637</v>
      </c>
      <c r="DK304" s="136">
        <f t="shared" si="358"/>
        <v>329</v>
      </c>
      <c r="DL304" s="136">
        <f t="shared" si="359"/>
        <v>329</v>
      </c>
      <c r="DM304" s="136">
        <f t="shared" si="360"/>
        <v>379</v>
      </c>
      <c r="DN304" s="136">
        <f t="shared" si="361"/>
        <v>379</v>
      </c>
      <c r="DO304" s="136">
        <f t="shared" si="362"/>
        <v>396</v>
      </c>
      <c r="DP304" s="136">
        <f t="shared" si="363"/>
        <v>396</v>
      </c>
      <c r="DQ304" s="136">
        <f t="shared" si="364"/>
        <v>429</v>
      </c>
      <c r="DR304" s="136">
        <f t="shared" si="365"/>
        <v>429</v>
      </c>
      <c r="DS304" s="136">
        <f t="shared" si="366"/>
        <v>446</v>
      </c>
      <c r="DT304" s="136">
        <f t="shared" si="367"/>
        <v>446</v>
      </c>
      <c r="DU304" s="136">
        <f t="shared" si="368"/>
        <v>487</v>
      </c>
      <c r="DV304" s="136">
        <f t="shared" si="369"/>
        <v>487</v>
      </c>
      <c r="DW304" s="136">
        <f t="shared" si="370"/>
        <v>521</v>
      </c>
      <c r="DX304" s="136">
        <f t="shared" si="371"/>
        <v>521</v>
      </c>
      <c r="DY304" s="136">
        <f t="shared" si="372"/>
        <v>637</v>
      </c>
      <c r="DZ304" s="138">
        <f t="shared" si="373"/>
        <v>637</v>
      </c>
      <c r="EP304" s="55">
        <v>2792.5214000000001</v>
      </c>
      <c r="EQ304" s="128">
        <f t="shared" si="433"/>
        <v>19.392509722222222</v>
      </c>
      <c r="ER304" s="129">
        <v>19.5</v>
      </c>
      <c r="ES304" s="95">
        <v>36</v>
      </c>
      <c r="ET304" s="73">
        <f t="shared" si="429"/>
        <v>3</v>
      </c>
      <c r="EU304" s="130">
        <f t="shared" si="441"/>
        <v>7</v>
      </c>
      <c r="EV304" s="55"/>
      <c r="EW304" s="75">
        <v>4</v>
      </c>
      <c r="EY304" s="75">
        <v>19.5</v>
      </c>
      <c r="EZ304" s="77">
        <f>(EY304*1.2)*(Prices!$B$5/32)</f>
        <v>29.25</v>
      </c>
      <c r="FA304" s="82">
        <f>(EY304*1.3)*(Prices!$B$4/32)</f>
        <v>63.375</v>
      </c>
      <c r="FB304" s="82">
        <f>(EV304*Prices!$B$2)+(EW304*Prices!$B$3)</f>
        <v>16.2</v>
      </c>
      <c r="FC304" s="79">
        <f>EU304*Prices!$B$9</f>
        <v>42</v>
      </c>
      <c r="FD304" s="80">
        <f t="shared" si="375"/>
        <v>150.82499999999999</v>
      </c>
      <c r="FE304" s="80">
        <f>EU304*Prices!$B$10</f>
        <v>63</v>
      </c>
      <c r="FF304" s="80">
        <f t="shared" si="376"/>
        <v>171.82499999999999</v>
      </c>
      <c r="FG304" s="80">
        <f>EU304*Prices!$B$11</f>
        <v>70</v>
      </c>
      <c r="FH304" s="80">
        <f t="shared" si="377"/>
        <v>178.82499999999999</v>
      </c>
      <c r="FI304" s="80">
        <f>EU304*Prices!$B$12</f>
        <v>84</v>
      </c>
      <c r="FJ304" s="80">
        <f t="shared" si="378"/>
        <v>192.82499999999999</v>
      </c>
      <c r="FK304" s="80">
        <f>EU304*Prices!$B$13</f>
        <v>91</v>
      </c>
      <c r="FL304" s="80">
        <f t="shared" si="379"/>
        <v>199.82499999999999</v>
      </c>
      <c r="FM304" s="80">
        <f>EU304*Prices!$B$14</f>
        <v>108.5</v>
      </c>
      <c r="FN304" s="80">
        <f t="shared" si="380"/>
        <v>217.32499999999999</v>
      </c>
      <c r="FO304" s="80">
        <f>EU304*Prices!$B$15</f>
        <v>122.5</v>
      </c>
      <c r="FP304" s="80">
        <f t="shared" si="381"/>
        <v>231.32499999999999</v>
      </c>
      <c r="FQ304" s="80">
        <f>EU304*Prices!$B$16</f>
        <v>171.5</v>
      </c>
      <c r="FR304" s="80">
        <f t="shared" si="382"/>
        <v>280.32499999999999</v>
      </c>
      <c r="FS304" s="80">
        <f>EU304*Prices!$B$17</f>
        <v>0</v>
      </c>
      <c r="FT304" s="80"/>
      <c r="FU304" s="80"/>
      <c r="FV304" s="80"/>
      <c r="FW304" s="80"/>
      <c r="FX304" s="80"/>
      <c r="FY304" s="80"/>
      <c r="FZ304" s="80"/>
      <c r="GA304" s="80"/>
      <c r="GB304" s="80"/>
      <c r="GC304" s="80"/>
      <c r="GD304" s="80"/>
      <c r="GE304" s="80"/>
      <c r="GF304" s="80"/>
      <c r="GG304" s="80"/>
      <c r="GH304" s="80"/>
      <c r="GI304"/>
      <c r="GJ304"/>
      <c r="GK304"/>
      <c r="GL304"/>
      <c r="GM304"/>
      <c r="GN304"/>
      <c r="GO304"/>
      <c r="GP304" s="55">
        <v>2792.5214000000001</v>
      </c>
      <c r="GQ304" s="128">
        <f t="shared" si="435"/>
        <v>19.392509722222222</v>
      </c>
      <c r="GR304" s="129">
        <v>19.5</v>
      </c>
      <c r="GS304" s="95">
        <v>36</v>
      </c>
      <c r="GT304" s="73">
        <f t="shared" si="430"/>
        <v>3</v>
      </c>
      <c r="GU304" s="130">
        <f t="shared" si="442"/>
        <v>7</v>
      </c>
      <c r="GW304" s="75">
        <v>4</v>
      </c>
      <c r="GX304" s="76"/>
      <c r="GY304" s="75">
        <v>19.5</v>
      </c>
      <c r="GZ304" s="77">
        <f>(GY304*1.2)*(Prices!$B$5/32)</f>
        <v>29.25</v>
      </c>
      <c r="HA304" s="82">
        <f>(GY304*1.3)*(Prices!$C$4/32)</f>
        <v>50.7</v>
      </c>
      <c r="HB304" s="82">
        <f>(GV304*Prices!$B$2)+(GW304*Prices!$B$3)</f>
        <v>16.2</v>
      </c>
      <c r="HC304" s="79">
        <f>GU304*Prices!$B$9</f>
        <v>42</v>
      </c>
      <c r="HD304" s="80">
        <f t="shared" si="384"/>
        <v>138.15</v>
      </c>
      <c r="HE304" s="80">
        <f>GU304*Prices!$B$10</f>
        <v>63</v>
      </c>
      <c r="HF304" s="80">
        <f t="shared" si="385"/>
        <v>159.15</v>
      </c>
      <c r="HG304" s="80">
        <f>GU304*Prices!$B$11</f>
        <v>70</v>
      </c>
      <c r="HH304" s="80">
        <f t="shared" si="386"/>
        <v>166.15</v>
      </c>
      <c r="HI304" s="80">
        <f>GU304*Prices!$B$12</f>
        <v>84</v>
      </c>
      <c r="HJ304" s="80">
        <f t="shared" si="387"/>
        <v>180.15</v>
      </c>
      <c r="HK304" s="80">
        <f>GU304*Prices!$B$13</f>
        <v>91</v>
      </c>
      <c r="HL304" s="80">
        <f t="shared" si="388"/>
        <v>187.15</v>
      </c>
      <c r="HM304" s="80">
        <f>GU304*Prices!$B$14</f>
        <v>108.5</v>
      </c>
      <c r="HN304" s="80">
        <f t="shared" si="389"/>
        <v>204.65</v>
      </c>
      <c r="HO304" s="80">
        <f>GU304*Prices!$B$15</f>
        <v>122.5</v>
      </c>
      <c r="HP304" s="80">
        <f t="shared" si="390"/>
        <v>218.64999999999998</v>
      </c>
      <c r="HQ304" s="80">
        <f>GU304*Prices!$B$16</f>
        <v>171.5</v>
      </c>
      <c r="HR304" s="80">
        <f t="shared" si="391"/>
        <v>267.64999999999998</v>
      </c>
      <c r="HS304" s="80">
        <f>GU304*Prices!$B$17</f>
        <v>0</v>
      </c>
      <c r="HT304" s="80"/>
      <c r="HU304" s="80"/>
      <c r="HV304" s="80"/>
      <c r="HW304" s="80"/>
      <c r="HX304" s="80"/>
      <c r="HY304" s="80"/>
      <c r="HZ304" s="80"/>
      <c r="IA304" s="80"/>
      <c r="IB304" s="80"/>
      <c r="IC304" s="80"/>
      <c r="ID304" s="80"/>
      <c r="IE304" s="80"/>
      <c r="IF304" s="80"/>
      <c r="IG304" s="80"/>
      <c r="IH304" s="80"/>
      <c r="II304"/>
      <c r="IJ304"/>
      <c r="IK304"/>
      <c r="IL304"/>
      <c r="IM304"/>
      <c r="IN304"/>
      <c r="IO304"/>
      <c r="IP304"/>
      <c r="IQ304" s="55">
        <v>2792.5214000000001</v>
      </c>
      <c r="IR304" s="128">
        <f t="shared" si="437"/>
        <v>19.392509722222222</v>
      </c>
      <c r="IS304" s="129">
        <v>19.5</v>
      </c>
      <c r="IT304" s="95">
        <v>36</v>
      </c>
      <c r="IU304" s="73">
        <f t="shared" si="431"/>
        <v>3</v>
      </c>
      <c r="IV304" s="130">
        <f t="shared" si="443"/>
        <v>7</v>
      </c>
      <c r="IX304" s="75">
        <v>4</v>
      </c>
      <c r="IY304" s="76"/>
      <c r="IZ304" s="75">
        <v>19.5</v>
      </c>
      <c r="JA304" s="77">
        <f>(IZ304*1.2)*(Prices!$B$5/32)</f>
        <v>29.25</v>
      </c>
      <c r="JB304" s="82">
        <f>(IZ304*1.3)*(Prices!$B$4/32)</f>
        <v>63.375</v>
      </c>
      <c r="JC304" s="82">
        <f>(IW304*Prices!$B$2)+(IX304*Prices!$B$3)</f>
        <v>16.2</v>
      </c>
      <c r="JD304" s="79">
        <f>IV304*Prices!$B$9</f>
        <v>42</v>
      </c>
      <c r="JE304" s="80">
        <f t="shared" si="393"/>
        <v>150.82499999999999</v>
      </c>
      <c r="JF304" s="80">
        <f>IV304*Prices!$B$10</f>
        <v>63</v>
      </c>
      <c r="JG304" s="80">
        <f t="shared" si="394"/>
        <v>171.82499999999999</v>
      </c>
      <c r="JH304" s="80">
        <f>IV304*Prices!$B$11</f>
        <v>70</v>
      </c>
      <c r="JI304" s="80">
        <f t="shared" si="395"/>
        <v>178.82499999999999</v>
      </c>
      <c r="JJ304" s="80">
        <f>IV304*Prices!$B$12</f>
        <v>84</v>
      </c>
      <c r="JK304" s="80">
        <f t="shared" si="396"/>
        <v>192.82499999999999</v>
      </c>
      <c r="JL304" s="80">
        <f>IV304*Prices!$B$13</f>
        <v>91</v>
      </c>
      <c r="JM304" s="80">
        <f t="shared" si="397"/>
        <v>199.82499999999999</v>
      </c>
      <c r="JN304" s="80">
        <f>IV304*Prices!$B$14</f>
        <v>108.5</v>
      </c>
      <c r="JO304" s="80">
        <f t="shared" si="398"/>
        <v>217.32499999999999</v>
      </c>
      <c r="JP304" s="80">
        <f>IV304*Prices!$B$15</f>
        <v>122.5</v>
      </c>
      <c r="JQ304" s="80">
        <f t="shared" si="399"/>
        <v>231.32499999999999</v>
      </c>
      <c r="JR304" s="80">
        <f>IV304*Prices!$B$16</f>
        <v>171.5</v>
      </c>
      <c r="JS304" s="80">
        <f t="shared" si="400"/>
        <v>280.32499999999999</v>
      </c>
      <c r="JT304" s="80">
        <f>IV304*Prices!$B$17</f>
        <v>0</v>
      </c>
      <c r="JU304" s="80"/>
      <c r="JV304" s="80"/>
      <c r="JW304" s="80"/>
      <c r="JX304" s="80"/>
      <c r="JY304" s="80"/>
      <c r="JZ304" s="80"/>
      <c r="KA304" s="80"/>
      <c r="KB304" s="80"/>
      <c r="KC304" s="80"/>
      <c r="KD304" s="80"/>
      <c r="KE304" s="80"/>
      <c r="KF304" s="80"/>
      <c r="KG304" s="80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 s="197">
        <v>0</v>
      </c>
      <c r="LB304" s="200">
        <v>0</v>
      </c>
      <c r="LC304" s="82">
        <f>(44+(cabinets_db!IR304*2-2))*0.58</f>
        <v>46.855311277777773</v>
      </c>
      <c r="LD304" s="82">
        <f>(44+(cabinets_db!IR304*2-2))*0.77</f>
        <v>62.204464972222226</v>
      </c>
      <c r="LE304" s="82">
        <f>3*(cabinets_db!IR304*22/144)</f>
        <v>8.8882336226851848</v>
      </c>
      <c r="LF304" s="82">
        <f t="shared" si="401"/>
        <v>37.967077655092588</v>
      </c>
      <c r="LG304" s="80">
        <f t="shared" si="402"/>
        <v>53.316231349537041</v>
      </c>
      <c r="LH304" s="234">
        <f t="shared" si="403"/>
        <v>0</v>
      </c>
      <c r="LI304" s="55">
        <v>2792.5214000000001</v>
      </c>
      <c r="LJ304" s="128">
        <f t="shared" si="439"/>
        <v>19.392509722222222</v>
      </c>
      <c r="LK304" s="129">
        <v>19.5</v>
      </c>
      <c r="LL304" s="95">
        <v>36</v>
      </c>
      <c r="LM304" s="73">
        <f t="shared" si="432"/>
        <v>3</v>
      </c>
      <c r="LN304" s="130">
        <f t="shared" si="444"/>
        <v>7</v>
      </c>
      <c r="LP304" s="75">
        <v>4</v>
      </c>
      <c r="LQ304" s="76"/>
      <c r="LR304" s="75">
        <v>19.5</v>
      </c>
      <c r="LS304" s="77">
        <f>(LR304*1.2)*(Prices!$B$5/32)</f>
        <v>29.25</v>
      </c>
      <c r="LT304" s="82">
        <f>(LR304*1.3)*(Prices!$C$4/32)</f>
        <v>50.7</v>
      </c>
      <c r="LU304" s="82">
        <f>(LO304*Prices!$B$2)+(LP304*Prices!$B$3)</f>
        <v>16.2</v>
      </c>
      <c r="LV304" s="79">
        <f>LN304*Prices!$B$9</f>
        <v>42</v>
      </c>
      <c r="LW304" s="80">
        <f t="shared" si="405"/>
        <v>138.15</v>
      </c>
      <c r="LX304" s="80">
        <f>LN304*Prices!$B$10</f>
        <v>63</v>
      </c>
      <c r="LY304" s="80">
        <f t="shared" si="406"/>
        <v>159.15</v>
      </c>
      <c r="LZ304" s="80">
        <f>LN304*Prices!$B$11</f>
        <v>70</v>
      </c>
      <c r="MA304" s="80">
        <f t="shared" si="407"/>
        <v>166.15</v>
      </c>
      <c r="MB304" s="80">
        <f>LN304*Prices!$B$12</f>
        <v>84</v>
      </c>
      <c r="MC304" s="80">
        <f t="shared" si="408"/>
        <v>180.15</v>
      </c>
      <c r="MD304" s="80">
        <f>LN304*Prices!$B$13</f>
        <v>91</v>
      </c>
      <c r="ME304" s="80">
        <f t="shared" si="409"/>
        <v>187.15</v>
      </c>
      <c r="MF304" s="80">
        <f>LN304*Prices!$B$14</f>
        <v>108.5</v>
      </c>
      <c r="MG304" s="80">
        <f t="shared" si="410"/>
        <v>204.65</v>
      </c>
      <c r="MH304" s="80">
        <f>LN304*Prices!$B$15</f>
        <v>122.5</v>
      </c>
      <c r="MI304" s="80">
        <f t="shared" si="411"/>
        <v>218.64999999999998</v>
      </c>
      <c r="MJ304" s="80">
        <f>LN304*Prices!$B$16</f>
        <v>171.5</v>
      </c>
      <c r="MK304" s="80">
        <f t="shared" si="412"/>
        <v>267.64999999999998</v>
      </c>
      <c r="ML304" s="80">
        <f>LN304*Prices!$B$17</f>
        <v>0</v>
      </c>
      <c r="MM304" s="80"/>
      <c r="MN304" s="80"/>
      <c r="MO304" s="80"/>
      <c r="MP304" s="80"/>
      <c r="MQ304" s="80"/>
      <c r="MR304" s="80"/>
      <c r="MS304" s="80"/>
      <c r="MT304" s="80"/>
      <c r="MU304" s="80"/>
      <c r="MV304" s="80"/>
      <c r="MW304" s="80"/>
      <c r="MX304" s="80"/>
      <c r="MY304" s="80"/>
      <c r="MZ304" s="80"/>
      <c r="NA304" s="80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</row>
    <row r="305" spans="1:449" ht="18" customHeight="1" thickBot="1" x14ac:dyDescent="0.3">
      <c r="A305" s="323" t="s">
        <v>429</v>
      </c>
      <c r="B305" s="324" t="s">
        <v>268</v>
      </c>
      <c r="C305" s="325" t="str">
        <f t="shared" si="413"/>
        <v>Wall &amp; Tall Cab: Over the Sink Doors - 28"H  (40" W)</v>
      </c>
      <c r="D305" s="177" t="s">
        <v>424</v>
      </c>
      <c r="E305" s="326" t="s">
        <v>422</v>
      </c>
      <c r="F305" s="327" t="s">
        <v>429</v>
      </c>
      <c r="G305" s="320">
        <f>ROUND(cabinets_db!FD305/Prices!$B$27,0)</f>
        <v>384</v>
      </c>
      <c r="H305" s="136">
        <f t="shared" si="414"/>
        <v>384</v>
      </c>
      <c r="I305" s="135">
        <f>ROUND(cabinets_db!FF305/Prices!$B$27,0)</f>
        <v>439</v>
      </c>
      <c r="J305" s="136">
        <f t="shared" si="313"/>
        <v>439</v>
      </c>
      <c r="K305" s="135">
        <f>ROUND(cabinets_db!FH305/Prices!$B$27,0)</f>
        <v>457</v>
      </c>
      <c r="L305" s="136">
        <f t="shared" si="314"/>
        <v>457</v>
      </c>
      <c r="M305" s="135">
        <f>ROUND(cabinets_db!FJ305/Prices!$B$27,0)</f>
        <v>493</v>
      </c>
      <c r="N305" s="136">
        <f t="shared" si="315"/>
        <v>493</v>
      </c>
      <c r="O305" s="135">
        <f>ROUND(cabinets_db!FL305/Prices!$B$27,0)</f>
        <v>511</v>
      </c>
      <c r="P305" s="136">
        <f t="shared" si="316"/>
        <v>511</v>
      </c>
      <c r="Q305" s="135">
        <f>ROUND(cabinets_db!FN305/Prices!$B$27,0)</f>
        <v>556</v>
      </c>
      <c r="R305" s="136">
        <f t="shared" si="317"/>
        <v>556</v>
      </c>
      <c r="S305" s="135">
        <f>ROUND(cabinets_db!FP305/Prices!$B$27,0)</f>
        <v>592</v>
      </c>
      <c r="T305" s="136">
        <f t="shared" si="318"/>
        <v>592</v>
      </c>
      <c r="U305" s="135">
        <f>ROUND(cabinets_db!FR305/Prices!$B$27,0)</f>
        <v>718</v>
      </c>
      <c r="V305" s="136">
        <f t="shared" si="319"/>
        <v>718</v>
      </c>
      <c r="W305" s="137"/>
      <c r="X305" s="137"/>
      <c r="Y305" s="137"/>
      <c r="Z305" s="137"/>
      <c r="AA305" s="137"/>
      <c r="AB305" s="136">
        <f>ROUND(cabinets_db!HD305/Prices!$B$27,0)</f>
        <v>352</v>
      </c>
      <c r="AC305" s="136">
        <f t="shared" si="320"/>
        <v>352</v>
      </c>
      <c r="AD305" s="136">
        <f>ROUND(cabinets_db!HF305/Prices!$B$27,0)</f>
        <v>406</v>
      </c>
      <c r="AE305" s="136">
        <f t="shared" si="321"/>
        <v>406</v>
      </c>
      <c r="AF305" s="136">
        <f>ROUND(cabinets_db!HH305/Prices!$B$27,0)</f>
        <v>424</v>
      </c>
      <c r="AG305" s="136">
        <f t="shared" si="322"/>
        <v>424</v>
      </c>
      <c r="AH305" s="136">
        <f>ROUND(cabinets_db!HJ305/Prices!$B$27,0)</f>
        <v>460</v>
      </c>
      <c r="AI305" s="136">
        <f t="shared" si="323"/>
        <v>460</v>
      </c>
      <c r="AJ305" s="136">
        <f>ROUND(cabinets_db!HL305/Prices!$B$27,0)</f>
        <v>478</v>
      </c>
      <c r="AK305" s="136">
        <f t="shared" si="324"/>
        <v>478</v>
      </c>
      <c r="AL305" s="136">
        <f>ROUND(cabinets_db!HN305/Prices!$B$27,0)</f>
        <v>523</v>
      </c>
      <c r="AM305" s="136">
        <f t="shared" si="325"/>
        <v>523</v>
      </c>
      <c r="AN305" s="136">
        <f>ROUND(cabinets_db!HP305/Prices!$B$27,0)</f>
        <v>560</v>
      </c>
      <c r="AO305" s="136">
        <f t="shared" si="326"/>
        <v>560</v>
      </c>
      <c r="AP305" s="136">
        <f>ROUND(cabinets_db!HR305/Prices!$B$27,0)</f>
        <v>686</v>
      </c>
      <c r="AQ305" s="138">
        <f t="shared" si="327"/>
        <v>686</v>
      </c>
      <c r="AW305" s="136">
        <f t="shared" si="328"/>
        <v>352</v>
      </c>
      <c r="AX305" s="136">
        <f t="shared" si="329"/>
        <v>352</v>
      </c>
      <c r="AY305" s="136">
        <f t="shared" si="330"/>
        <v>406</v>
      </c>
      <c r="AZ305" s="136">
        <f t="shared" si="331"/>
        <v>406</v>
      </c>
      <c r="BA305" s="136">
        <f t="shared" si="332"/>
        <v>424</v>
      </c>
      <c r="BB305" s="136">
        <f t="shared" si="333"/>
        <v>424</v>
      </c>
      <c r="BC305" s="136">
        <f t="shared" si="334"/>
        <v>460</v>
      </c>
      <c r="BD305" s="136">
        <f t="shared" si="335"/>
        <v>460</v>
      </c>
      <c r="BE305" s="136">
        <f t="shared" si="336"/>
        <v>478</v>
      </c>
      <c r="BF305" s="136">
        <f t="shared" si="337"/>
        <v>478</v>
      </c>
      <c r="BG305" s="136">
        <f t="shared" si="338"/>
        <v>523</v>
      </c>
      <c r="BH305" s="136">
        <f t="shared" si="339"/>
        <v>523</v>
      </c>
      <c r="BI305" s="136">
        <f t="shared" si="340"/>
        <v>560</v>
      </c>
      <c r="BJ305" s="136">
        <f t="shared" si="341"/>
        <v>560</v>
      </c>
      <c r="BK305" s="136">
        <f t="shared" si="342"/>
        <v>686</v>
      </c>
      <c r="BL305" s="138">
        <f t="shared" si="343"/>
        <v>686</v>
      </c>
      <c r="BU305" s="135">
        <f>ROUND(cabinets_db!JE305/Prices!$B$27,0)</f>
        <v>384</v>
      </c>
      <c r="BV305" s="136">
        <f t="shared" si="415"/>
        <v>384</v>
      </c>
      <c r="BW305" s="135">
        <f>ROUND(cabinets_db!JG305/Prices!$B$27,0)</f>
        <v>439</v>
      </c>
      <c r="BX305" s="136">
        <f t="shared" si="344"/>
        <v>439</v>
      </c>
      <c r="BY305" s="135">
        <f>ROUND(cabinets_db!JI305/Prices!$B$27,0)</f>
        <v>457</v>
      </c>
      <c r="BZ305" s="136">
        <f t="shared" si="345"/>
        <v>457</v>
      </c>
      <c r="CA305" s="135">
        <f>ROUND(cabinets_db!JK305/Prices!$B$27,0)</f>
        <v>493</v>
      </c>
      <c r="CB305" s="136">
        <f t="shared" si="346"/>
        <v>493</v>
      </c>
      <c r="CC305" s="135">
        <f>ROUND(cabinets_db!JM305/Prices!$B$27,0)</f>
        <v>511</v>
      </c>
      <c r="CD305" s="136">
        <f t="shared" si="347"/>
        <v>511</v>
      </c>
      <c r="CE305" s="135">
        <f>ROUND(cabinets_db!JO305/Prices!$B$27,0)</f>
        <v>556</v>
      </c>
      <c r="CF305" s="136">
        <f t="shared" si="348"/>
        <v>556</v>
      </c>
      <c r="CG305" s="135">
        <f>ROUND(cabinets_db!JQ305/Prices!$B$27,0)</f>
        <v>592</v>
      </c>
      <c r="CH305" s="136">
        <f t="shared" si="349"/>
        <v>592</v>
      </c>
      <c r="CI305" s="135">
        <f>ROUND(cabinets_db!JS305/Prices!$B$27,0)</f>
        <v>718</v>
      </c>
      <c r="CJ305" s="136">
        <f t="shared" si="350"/>
        <v>718</v>
      </c>
      <c r="CK305" s="137"/>
      <c r="CL305" s="137"/>
      <c r="CM305" s="137"/>
      <c r="CN305" s="137"/>
      <c r="CO305" s="137"/>
      <c r="CP305" s="136">
        <f>ROUND(cabinets_db!LW305/Prices!$B$27,0)</f>
        <v>352</v>
      </c>
      <c r="CQ305" s="136">
        <f t="shared" si="416"/>
        <v>352</v>
      </c>
      <c r="CR305" s="136">
        <f>ROUND(cabinets_db!LY305/Prices!$B$27,0)</f>
        <v>406</v>
      </c>
      <c r="CS305" s="136">
        <f t="shared" si="351"/>
        <v>406</v>
      </c>
      <c r="CT305" s="136">
        <f>ROUND(cabinets_db!MA305/Prices!$B$27,0)</f>
        <v>424</v>
      </c>
      <c r="CU305" s="136">
        <f t="shared" si="352"/>
        <v>424</v>
      </c>
      <c r="CV305" s="136">
        <f>ROUND(cabinets_db!MC305/Prices!$B$27,0)</f>
        <v>460</v>
      </c>
      <c r="CW305" s="136">
        <f t="shared" si="353"/>
        <v>460</v>
      </c>
      <c r="CX305" s="136">
        <f>ROUND(cabinets_db!ME305/Prices!$B$27,0)</f>
        <v>478</v>
      </c>
      <c r="CY305" s="136">
        <f t="shared" si="354"/>
        <v>478</v>
      </c>
      <c r="CZ305" s="136">
        <f>ROUND(cabinets_db!MG305/Prices!$B$27,0)</f>
        <v>523</v>
      </c>
      <c r="DA305" s="136">
        <f t="shared" si="355"/>
        <v>523</v>
      </c>
      <c r="DB305" s="136">
        <f>ROUND(cabinets_db!MI305/Prices!$B$27,0)</f>
        <v>560</v>
      </c>
      <c r="DC305" s="136">
        <f t="shared" si="356"/>
        <v>560</v>
      </c>
      <c r="DD305" s="136">
        <f>ROUND(cabinets_db!MK305/Prices!$B$27,0)</f>
        <v>686</v>
      </c>
      <c r="DE305" s="138">
        <f t="shared" si="357"/>
        <v>686</v>
      </c>
      <c r="DK305" s="136">
        <f t="shared" si="358"/>
        <v>352</v>
      </c>
      <c r="DL305" s="136">
        <f t="shared" si="359"/>
        <v>352</v>
      </c>
      <c r="DM305" s="136">
        <f t="shared" si="360"/>
        <v>406</v>
      </c>
      <c r="DN305" s="136">
        <f t="shared" si="361"/>
        <v>406</v>
      </c>
      <c r="DO305" s="136">
        <f t="shared" si="362"/>
        <v>424</v>
      </c>
      <c r="DP305" s="136">
        <f t="shared" si="363"/>
        <v>424</v>
      </c>
      <c r="DQ305" s="136">
        <f t="shared" si="364"/>
        <v>460</v>
      </c>
      <c r="DR305" s="136">
        <f t="shared" si="365"/>
        <v>460</v>
      </c>
      <c r="DS305" s="136">
        <f t="shared" si="366"/>
        <v>478</v>
      </c>
      <c r="DT305" s="136">
        <f t="shared" si="367"/>
        <v>478</v>
      </c>
      <c r="DU305" s="136">
        <f t="shared" si="368"/>
        <v>523</v>
      </c>
      <c r="DV305" s="136">
        <f t="shared" si="369"/>
        <v>523</v>
      </c>
      <c r="DW305" s="136">
        <f t="shared" si="370"/>
        <v>560</v>
      </c>
      <c r="DX305" s="136">
        <f t="shared" si="371"/>
        <v>560</v>
      </c>
      <c r="DY305" s="136">
        <f t="shared" si="372"/>
        <v>686</v>
      </c>
      <c r="DZ305" s="138">
        <f t="shared" si="373"/>
        <v>686</v>
      </c>
      <c r="EP305" s="55">
        <v>3038.8874000000001</v>
      </c>
      <c r="EQ305" s="128">
        <f t="shared" si="433"/>
        <v>21.103384722222224</v>
      </c>
      <c r="ER305" s="129">
        <v>21</v>
      </c>
      <c r="ES305" s="95">
        <v>39</v>
      </c>
      <c r="ET305" s="73">
        <f t="shared" si="429"/>
        <v>3.25</v>
      </c>
      <c r="EU305" s="130">
        <f t="shared" si="441"/>
        <v>7.583333333333333</v>
      </c>
      <c r="EV305" s="55"/>
      <c r="EW305" s="75">
        <v>4</v>
      </c>
      <c r="EY305" s="75">
        <v>21</v>
      </c>
      <c r="EZ305" s="77">
        <f>(EY305*1.2)*(Prices!$B$5/32)</f>
        <v>31.5</v>
      </c>
      <c r="FA305" s="82">
        <f>(EY305*1.3)*(Prices!$B$4/32)</f>
        <v>68.25</v>
      </c>
      <c r="FB305" s="82">
        <f>(EV305*Prices!$B$2)+(EW305*Prices!$B$3)</f>
        <v>16.2</v>
      </c>
      <c r="FC305" s="79">
        <f>EU305*Prices!$B$9</f>
        <v>45.5</v>
      </c>
      <c r="FD305" s="80">
        <f t="shared" si="375"/>
        <v>161.44999999999999</v>
      </c>
      <c r="FE305" s="80">
        <f>EU305*Prices!$B$10</f>
        <v>68.25</v>
      </c>
      <c r="FF305" s="80">
        <f t="shared" si="376"/>
        <v>184.2</v>
      </c>
      <c r="FG305" s="80">
        <f>EU305*Prices!$B$11</f>
        <v>75.833333333333329</v>
      </c>
      <c r="FH305" s="80">
        <f t="shared" si="377"/>
        <v>191.78333333333333</v>
      </c>
      <c r="FI305" s="80">
        <f>EU305*Prices!$B$12</f>
        <v>91</v>
      </c>
      <c r="FJ305" s="80">
        <f t="shared" si="378"/>
        <v>206.95</v>
      </c>
      <c r="FK305" s="80">
        <f>EU305*Prices!$B$13</f>
        <v>98.583333333333329</v>
      </c>
      <c r="FL305" s="80">
        <f t="shared" si="379"/>
        <v>214.53333333333333</v>
      </c>
      <c r="FM305" s="80">
        <f>EU305*Prices!$B$14</f>
        <v>117.54166666666666</v>
      </c>
      <c r="FN305" s="80">
        <f t="shared" si="380"/>
        <v>233.49166666666665</v>
      </c>
      <c r="FO305" s="80">
        <f>EU305*Prices!$B$15</f>
        <v>132.70833333333331</v>
      </c>
      <c r="FP305" s="80">
        <f t="shared" si="381"/>
        <v>248.6583333333333</v>
      </c>
      <c r="FQ305" s="80">
        <f>EU305*Prices!$B$16</f>
        <v>185.79166666666666</v>
      </c>
      <c r="FR305" s="80">
        <f t="shared" si="382"/>
        <v>301.74166666666667</v>
      </c>
      <c r="FS305" s="80">
        <f>EU305*Prices!$B$17</f>
        <v>0</v>
      </c>
      <c r="FT305" s="80"/>
      <c r="FU305" s="80"/>
      <c r="FV305" s="80"/>
      <c r="FW305" s="80"/>
      <c r="FX305" s="80"/>
      <c r="FY305" s="80"/>
      <c r="FZ305" s="80"/>
      <c r="GA305" s="80"/>
      <c r="GB305" s="80"/>
      <c r="GC305" s="80"/>
      <c r="GD305" s="80"/>
      <c r="GE305" s="80"/>
      <c r="GF305" s="80"/>
      <c r="GG305" s="80"/>
      <c r="GH305" s="80"/>
      <c r="GI305"/>
      <c r="GJ305"/>
      <c r="GK305"/>
      <c r="GL305"/>
      <c r="GM305"/>
      <c r="GN305"/>
      <c r="GO305"/>
      <c r="GP305" s="55">
        <v>3038.8874000000001</v>
      </c>
      <c r="GQ305" s="128">
        <f t="shared" si="435"/>
        <v>21.103384722222224</v>
      </c>
      <c r="GR305" s="129">
        <v>21</v>
      </c>
      <c r="GS305" s="95">
        <v>39</v>
      </c>
      <c r="GT305" s="73">
        <f t="shared" si="430"/>
        <v>3.25</v>
      </c>
      <c r="GU305" s="130">
        <f t="shared" si="442"/>
        <v>7.583333333333333</v>
      </c>
      <c r="GW305" s="75">
        <v>4</v>
      </c>
      <c r="GX305" s="76"/>
      <c r="GY305" s="75">
        <v>21</v>
      </c>
      <c r="GZ305" s="77">
        <f>(GY305*1.2)*(Prices!$B$5/32)</f>
        <v>31.5</v>
      </c>
      <c r="HA305" s="82">
        <f>(GY305*1.3)*(Prices!$C$4/32)</f>
        <v>54.6</v>
      </c>
      <c r="HB305" s="82">
        <f>(GV305*Prices!$B$2)+(GW305*Prices!$B$3)</f>
        <v>16.2</v>
      </c>
      <c r="HC305" s="79">
        <f>GU305*Prices!$B$9</f>
        <v>45.5</v>
      </c>
      <c r="HD305" s="80">
        <f t="shared" si="384"/>
        <v>147.80000000000001</v>
      </c>
      <c r="HE305" s="80">
        <f>GU305*Prices!$B$10</f>
        <v>68.25</v>
      </c>
      <c r="HF305" s="80">
        <f t="shared" si="385"/>
        <v>170.55</v>
      </c>
      <c r="HG305" s="80">
        <f>GU305*Prices!$B$11</f>
        <v>75.833333333333329</v>
      </c>
      <c r="HH305" s="80">
        <f t="shared" si="386"/>
        <v>178.13333333333333</v>
      </c>
      <c r="HI305" s="80">
        <f>GU305*Prices!$B$12</f>
        <v>91</v>
      </c>
      <c r="HJ305" s="80">
        <f t="shared" si="387"/>
        <v>193.3</v>
      </c>
      <c r="HK305" s="80">
        <f>GU305*Prices!$B$13</f>
        <v>98.583333333333329</v>
      </c>
      <c r="HL305" s="80">
        <f t="shared" si="388"/>
        <v>200.88333333333333</v>
      </c>
      <c r="HM305" s="80">
        <f>GU305*Prices!$B$14</f>
        <v>117.54166666666666</v>
      </c>
      <c r="HN305" s="80">
        <f t="shared" si="389"/>
        <v>219.84166666666664</v>
      </c>
      <c r="HO305" s="80">
        <f>GU305*Prices!$B$15</f>
        <v>132.70833333333331</v>
      </c>
      <c r="HP305" s="80">
        <f t="shared" si="390"/>
        <v>235.0083333333333</v>
      </c>
      <c r="HQ305" s="80">
        <f>GU305*Prices!$B$16</f>
        <v>185.79166666666666</v>
      </c>
      <c r="HR305" s="80">
        <f t="shared" si="391"/>
        <v>288.09166666666664</v>
      </c>
      <c r="HS305" s="80">
        <f>GU305*Prices!$B$17</f>
        <v>0</v>
      </c>
      <c r="HT305" s="80"/>
      <c r="HU305" s="80"/>
      <c r="HV305" s="80"/>
      <c r="HW305" s="80"/>
      <c r="HX305" s="80"/>
      <c r="HY305" s="80"/>
      <c r="HZ305" s="80"/>
      <c r="IA305" s="80"/>
      <c r="IB305" s="80"/>
      <c r="IC305" s="80"/>
      <c r="ID305" s="80"/>
      <c r="IE305" s="80"/>
      <c r="IF305" s="80"/>
      <c r="IG305" s="80"/>
      <c r="IH305" s="80"/>
      <c r="II305"/>
      <c r="IJ305"/>
      <c r="IK305"/>
      <c r="IL305"/>
      <c r="IM305"/>
      <c r="IN305"/>
      <c r="IO305"/>
      <c r="IP305"/>
      <c r="IQ305" s="55">
        <v>3038.8874000000001</v>
      </c>
      <c r="IR305" s="128">
        <f t="shared" si="437"/>
        <v>21.103384722222224</v>
      </c>
      <c r="IS305" s="129">
        <v>21</v>
      </c>
      <c r="IT305" s="95">
        <v>39</v>
      </c>
      <c r="IU305" s="73">
        <f t="shared" si="431"/>
        <v>3.25</v>
      </c>
      <c r="IV305" s="130">
        <f t="shared" si="443"/>
        <v>7.583333333333333</v>
      </c>
      <c r="IX305" s="75">
        <v>4</v>
      </c>
      <c r="IY305" s="76"/>
      <c r="IZ305" s="75">
        <v>21</v>
      </c>
      <c r="JA305" s="77">
        <f>(IZ305*1.2)*(Prices!$B$5/32)</f>
        <v>31.5</v>
      </c>
      <c r="JB305" s="82">
        <f>(IZ305*1.3)*(Prices!$B$4/32)</f>
        <v>68.25</v>
      </c>
      <c r="JC305" s="82">
        <f>(IW305*Prices!$B$2)+(IX305*Prices!$B$3)</f>
        <v>16.2</v>
      </c>
      <c r="JD305" s="79">
        <f>IV305*Prices!$B$9</f>
        <v>45.5</v>
      </c>
      <c r="JE305" s="80">
        <f t="shared" si="393"/>
        <v>161.44999999999999</v>
      </c>
      <c r="JF305" s="80">
        <f>IV305*Prices!$B$10</f>
        <v>68.25</v>
      </c>
      <c r="JG305" s="80">
        <f t="shared" si="394"/>
        <v>184.2</v>
      </c>
      <c r="JH305" s="80">
        <f>IV305*Prices!$B$11</f>
        <v>75.833333333333329</v>
      </c>
      <c r="JI305" s="80">
        <f t="shared" si="395"/>
        <v>191.78333333333333</v>
      </c>
      <c r="JJ305" s="80">
        <f>IV305*Prices!$B$12</f>
        <v>91</v>
      </c>
      <c r="JK305" s="80">
        <f t="shared" si="396"/>
        <v>206.95</v>
      </c>
      <c r="JL305" s="80">
        <f>IV305*Prices!$B$13</f>
        <v>98.583333333333329</v>
      </c>
      <c r="JM305" s="80">
        <f t="shared" si="397"/>
        <v>214.53333333333333</v>
      </c>
      <c r="JN305" s="80">
        <f>IV305*Prices!$B$14</f>
        <v>117.54166666666666</v>
      </c>
      <c r="JO305" s="80">
        <f t="shared" si="398"/>
        <v>233.49166666666665</v>
      </c>
      <c r="JP305" s="80">
        <f>IV305*Prices!$B$15</f>
        <v>132.70833333333331</v>
      </c>
      <c r="JQ305" s="80">
        <f t="shared" si="399"/>
        <v>248.6583333333333</v>
      </c>
      <c r="JR305" s="80">
        <f>IV305*Prices!$B$16</f>
        <v>185.79166666666666</v>
      </c>
      <c r="JS305" s="80">
        <f t="shared" si="400"/>
        <v>301.74166666666667</v>
      </c>
      <c r="JT305" s="80">
        <f>IV305*Prices!$B$17</f>
        <v>0</v>
      </c>
      <c r="JU305" s="80"/>
      <c r="JV305" s="80"/>
      <c r="JW305" s="80"/>
      <c r="JX305" s="80"/>
      <c r="JY305" s="80"/>
      <c r="JZ305" s="80"/>
      <c r="KA305" s="80"/>
      <c r="KB305" s="80"/>
      <c r="KC305" s="80"/>
      <c r="KD305" s="80"/>
      <c r="KE305" s="80"/>
      <c r="KF305" s="80"/>
      <c r="KG305" s="80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 s="197">
        <v>0</v>
      </c>
      <c r="LB305" s="200">
        <v>0</v>
      </c>
      <c r="LC305" s="82">
        <f>(44+(cabinets_db!IR305*2-2))*0.58</f>
        <v>48.839926277777778</v>
      </c>
      <c r="LD305" s="82">
        <f>(44+(cabinets_db!IR305*2-2))*0.77</f>
        <v>64.839212472222229</v>
      </c>
      <c r="LE305" s="82">
        <f>3*(cabinets_db!IR305*22/144)</f>
        <v>9.6723846643518527</v>
      </c>
      <c r="LF305" s="82">
        <f t="shared" si="401"/>
        <v>39.167541613425925</v>
      </c>
      <c r="LG305" s="80">
        <f t="shared" si="402"/>
        <v>55.166827807870376</v>
      </c>
      <c r="LH305" s="234">
        <f t="shared" si="403"/>
        <v>0</v>
      </c>
      <c r="LI305" s="55">
        <v>3038.8874000000001</v>
      </c>
      <c r="LJ305" s="128">
        <f t="shared" si="439"/>
        <v>21.103384722222224</v>
      </c>
      <c r="LK305" s="129">
        <v>21</v>
      </c>
      <c r="LL305" s="95">
        <v>39</v>
      </c>
      <c r="LM305" s="73">
        <f t="shared" si="432"/>
        <v>3.25</v>
      </c>
      <c r="LN305" s="130">
        <f t="shared" si="444"/>
        <v>7.583333333333333</v>
      </c>
      <c r="LP305" s="75">
        <v>4</v>
      </c>
      <c r="LQ305" s="76"/>
      <c r="LR305" s="75">
        <v>21</v>
      </c>
      <c r="LS305" s="77">
        <f>(LR305*1.2)*(Prices!$B$5/32)</f>
        <v>31.5</v>
      </c>
      <c r="LT305" s="82">
        <f>(LR305*1.3)*(Prices!$C$4/32)</f>
        <v>54.6</v>
      </c>
      <c r="LU305" s="82">
        <f>(LO305*Prices!$B$2)+(LP305*Prices!$B$3)</f>
        <v>16.2</v>
      </c>
      <c r="LV305" s="79">
        <f>LN305*Prices!$B$9</f>
        <v>45.5</v>
      </c>
      <c r="LW305" s="80">
        <f t="shared" si="405"/>
        <v>147.80000000000001</v>
      </c>
      <c r="LX305" s="80">
        <f>LN305*Prices!$B$10</f>
        <v>68.25</v>
      </c>
      <c r="LY305" s="80">
        <f t="shared" si="406"/>
        <v>170.55</v>
      </c>
      <c r="LZ305" s="80">
        <f>LN305*Prices!$B$11</f>
        <v>75.833333333333329</v>
      </c>
      <c r="MA305" s="80">
        <f t="shared" si="407"/>
        <v>178.13333333333333</v>
      </c>
      <c r="MB305" s="80">
        <f>LN305*Prices!$B$12</f>
        <v>91</v>
      </c>
      <c r="MC305" s="80">
        <f t="shared" si="408"/>
        <v>193.3</v>
      </c>
      <c r="MD305" s="80">
        <f>LN305*Prices!$B$13</f>
        <v>98.583333333333329</v>
      </c>
      <c r="ME305" s="80">
        <f t="shared" si="409"/>
        <v>200.88333333333333</v>
      </c>
      <c r="MF305" s="80">
        <f>LN305*Prices!$B$14</f>
        <v>117.54166666666666</v>
      </c>
      <c r="MG305" s="80">
        <f t="shared" si="410"/>
        <v>219.84166666666664</v>
      </c>
      <c r="MH305" s="80">
        <f>LN305*Prices!$B$15</f>
        <v>132.70833333333331</v>
      </c>
      <c r="MI305" s="80">
        <f t="shared" si="411"/>
        <v>235.0083333333333</v>
      </c>
      <c r="MJ305" s="80">
        <f>LN305*Prices!$B$16</f>
        <v>185.79166666666666</v>
      </c>
      <c r="MK305" s="80">
        <f t="shared" si="412"/>
        <v>288.09166666666664</v>
      </c>
      <c r="ML305" s="80">
        <f>LN305*Prices!$B$17</f>
        <v>0</v>
      </c>
      <c r="MM305" s="80"/>
      <c r="MN305" s="80"/>
      <c r="MO305" s="80"/>
      <c r="MP305" s="80"/>
      <c r="MQ305" s="80"/>
      <c r="MR305" s="80"/>
      <c r="MS305" s="80"/>
      <c r="MT305" s="80"/>
      <c r="MU305" s="80"/>
      <c r="MV305" s="80"/>
      <c r="MW305" s="80"/>
      <c r="MX305" s="80"/>
      <c r="MY305" s="80"/>
      <c r="MZ305" s="80"/>
      <c r="NA305" s="80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</row>
    <row r="306" spans="1:449" ht="18" customHeight="1" thickBot="1" x14ac:dyDescent="0.3">
      <c r="A306" s="350"/>
      <c r="B306" s="346"/>
      <c r="C306" s="347"/>
      <c r="D306" s="279"/>
      <c r="E306" s="348"/>
      <c r="F306" s="351"/>
      <c r="G306" s="320"/>
      <c r="H306" s="136"/>
      <c r="I306" s="135"/>
      <c r="J306" s="136"/>
      <c r="K306" s="135"/>
      <c r="L306" s="136"/>
      <c r="M306" s="135"/>
      <c r="N306" s="136"/>
      <c r="O306" s="135"/>
      <c r="P306" s="136"/>
      <c r="Q306" s="135"/>
      <c r="R306" s="136"/>
      <c r="S306" s="135"/>
      <c r="T306" s="136"/>
      <c r="U306" s="135"/>
      <c r="V306" s="136"/>
      <c r="W306" s="137"/>
      <c r="X306" s="137"/>
      <c r="Y306" s="137"/>
      <c r="Z306" s="137"/>
      <c r="AA306" s="137"/>
      <c r="AB306" s="136"/>
      <c r="AC306" s="136"/>
      <c r="AD306" s="136"/>
      <c r="AE306" s="136"/>
      <c r="AF306" s="136"/>
      <c r="AG306" s="136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8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8"/>
      <c r="BU306" s="135"/>
      <c r="BV306" s="136"/>
      <c r="BW306" s="135"/>
      <c r="BX306" s="136"/>
      <c r="BY306" s="135"/>
      <c r="BZ306" s="136"/>
      <c r="CA306" s="135"/>
      <c r="CB306" s="136"/>
      <c r="CC306" s="135"/>
      <c r="CD306" s="136"/>
      <c r="CE306" s="135"/>
      <c r="CF306" s="136"/>
      <c r="CG306" s="135"/>
      <c r="CH306" s="136"/>
      <c r="CI306" s="135"/>
      <c r="CJ306" s="136"/>
      <c r="CK306" s="137"/>
      <c r="CL306" s="137"/>
      <c r="CM306" s="137"/>
      <c r="CN306" s="137"/>
      <c r="CO306" s="137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  <c r="DA306" s="136"/>
      <c r="DB306" s="136"/>
      <c r="DC306" s="136"/>
      <c r="DD306" s="136"/>
      <c r="DE306" s="138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6"/>
      <c r="DU306" s="136"/>
      <c r="DV306" s="136"/>
      <c r="DW306" s="136"/>
      <c r="DX306" s="136"/>
      <c r="DY306" s="136"/>
      <c r="DZ306" s="138"/>
      <c r="EQ306" s="128"/>
      <c r="ER306" s="129"/>
      <c r="ES306" s="95"/>
      <c r="ET306" s="73"/>
      <c r="EU306" s="130"/>
      <c r="EV306" s="55"/>
      <c r="EZ306" s="77"/>
      <c r="FC306" s="79"/>
      <c r="FD306" s="80"/>
      <c r="FE306" s="80"/>
      <c r="FF306" s="80"/>
      <c r="FG306" s="80"/>
      <c r="FH306" s="80"/>
      <c r="FI306" s="80"/>
      <c r="FJ306" s="80"/>
      <c r="FK306" s="80"/>
      <c r="FL306" s="80"/>
      <c r="FM306" s="80"/>
      <c r="FN306" s="80"/>
      <c r="FO306" s="80"/>
      <c r="FP306" s="80"/>
      <c r="FQ306" s="80"/>
      <c r="FR306" s="80"/>
      <c r="FS306" s="80"/>
      <c r="FT306" s="80"/>
      <c r="FU306" s="80"/>
      <c r="FV306" s="80"/>
      <c r="FW306" s="80"/>
      <c r="FX306" s="80"/>
      <c r="FY306" s="80"/>
      <c r="FZ306" s="80"/>
      <c r="GA306" s="80"/>
      <c r="GB306" s="80"/>
      <c r="GC306" s="80"/>
      <c r="GD306" s="80"/>
      <c r="GE306" s="80"/>
      <c r="GF306" s="80"/>
      <c r="GG306" s="80"/>
      <c r="GH306" s="80"/>
      <c r="GI306"/>
      <c r="GJ306"/>
      <c r="GK306"/>
      <c r="GL306"/>
      <c r="GM306"/>
      <c r="GN306"/>
      <c r="GO306"/>
      <c r="GQ306" s="128"/>
      <c r="GR306" s="129"/>
      <c r="GS306" s="95"/>
      <c r="GT306" s="73"/>
      <c r="GU306" s="130"/>
      <c r="GW306" s="75"/>
      <c r="GX306" s="76"/>
      <c r="GZ306" s="77"/>
      <c r="HA306" s="82"/>
      <c r="HB306" s="82"/>
      <c r="HC306" s="79"/>
      <c r="HD306" s="80"/>
      <c r="HE306" s="80"/>
      <c r="HF306" s="80"/>
      <c r="HG306" s="80"/>
      <c r="HH306" s="80"/>
      <c r="HI306" s="80"/>
      <c r="HJ306" s="80"/>
      <c r="HK306" s="80"/>
      <c r="HL306" s="80"/>
      <c r="HM306" s="80"/>
      <c r="HN306" s="80"/>
      <c r="HO306" s="80"/>
      <c r="HP306" s="80"/>
      <c r="HQ306" s="80"/>
      <c r="HR306" s="80"/>
      <c r="HS306" s="80"/>
      <c r="HT306" s="80"/>
      <c r="HU306" s="80"/>
      <c r="HV306" s="80"/>
      <c r="HW306" s="80"/>
      <c r="HX306" s="80"/>
      <c r="HY306" s="80"/>
      <c r="HZ306" s="80"/>
      <c r="IA306" s="80"/>
      <c r="IB306" s="80"/>
      <c r="IC306" s="80"/>
      <c r="ID306" s="80"/>
      <c r="IE306" s="80"/>
      <c r="IF306" s="80"/>
      <c r="IG306" s="80"/>
      <c r="IH306" s="80"/>
      <c r="II306"/>
      <c r="IJ306"/>
      <c r="IK306"/>
      <c r="IL306"/>
      <c r="IM306"/>
      <c r="IN306"/>
      <c r="IO306"/>
      <c r="IP306"/>
      <c r="IR306" s="128"/>
      <c r="IS306" s="129"/>
      <c r="IT306" s="95"/>
      <c r="IU306" s="73"/>
      <c r="IV306" s="130"/>
      <c r="IX306" s="75"/>
      <c r="IY306" s="76"/>
      <c r="IZ306" s="75"/>
      <c r="JA306" s="77"/>
      <c r="JB306" s="82"/>
      <c r="JC306" s="82"/>
      <c r="JD306" s="79"/>
      <c r="JE306" s="80"/>
      <c r="JF306" s="80"/>
      <c r="JG306" s="80"/>
      <c r="JH306" s="80"/>
      <c r="JI306" s="80"/>
      <c r="JJ306" s="80"/>
      <c r="JK306" s="80"/>
      <c r="JL306" s="80"/>
      <c r="JM306" s="80"/>
      <c r="JN306" s="80"/>
      <c r="JO306" s="80"/>
      <c r="JP306" s="80"/>
      <c r="JQ306" s="80"/>
      <c r="JR306" s="80"/>
      <c r="JS306" s="80"/>
      <c r="JT306" s="80"/>
      <c r="JU306" s="80"/>
      <c r="JV306" s="80"/>
      <c r="JW306" s="80"/>
      <c r="JX306" s="80"/>
      <c r="JY306" s="80"/>
      <c r="JZ306" s="80"/>
      <c r="KA306" s="80"/>
      <c r="KB306" s="80"/>
      <c r="KC306" s="80"/>
      <c r="KD306" s="80"/>
      <c r="KE306" s="80"/>
      <c r="KF306" s="80"/>
      <c r="KG306" s="80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F306" s="82"/>
      <c r="LG306" s="80"/>
      <c r="LH306" s="234"/>
      <c r="LJ306" s="128"/>
      <c r="LK306" s="129"/>
      <c r="LL306" s="95"/>
      <c r="LM306" s="73"/>
      <c r="LN306" s="130"/>
      <c r="LP306" s="75"/>
      <c r="LQ306" s="76"/>
      <c r="LR306" s="75"/>
      <c r="LS306" s="77"/>
      <c r="LT306" s="82"/>
      <c r="LU306" s="82"/>
      <c r="LV306" s="79"/>
      <c r="LW306" s="80"/>
      <c r="LX306" s="80"/>
      <c r="LY306" s="80"/>
      <c r="LZ306" s="80"/>
      <c r="MA306" s="80"/>
      <c r="MB306" s="80"/>
      <c r="MC306" s="80"/>
      <c r="MD306" s="80"/>
      <c r="ME306" s="80"/>
      <c r="MF306" s="80"/>
      <c r="MG306" s="80"/>
      <c r="MH306" s="80"/>
      <c r="MI306" s="80"/>
      <c r="MJ306" s="80"/>
      <c r="MK306" s="80"/>
      <c r="ML306" s="80"/>
      <c r="MM306" s="80"/>
      <c r="MN306" s="80"/>
      <c r="MO306" s="80"/>
      <c r="MP306" s="80"/>
      <c r="MQ306" s="80"/>
      <c r="MR306" s="80"/>
      <c r="MS306" s="80"/>
      <c r="MT306" s="80"/>
      <c r="MU306" s="80"/>
      <c r="MV306" s="80"/>
      <c r="MW306" s="80"/>
      <c r="MX306" s="80"/>
      <c r="MY306" s="80"/>
      <c r="MZ306" s="80"/>
      <c r="NA306" s="80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</row>
    <row r="307" spans="1:449" ht="18" customHeight="1" x14ac:dyDescent="0.25">
      <c r="A307" s="118" t="s">
        <v>430</v>
      </c>
      <c r="B307" s="119" t="s">
        <v>268</v>
      </c>
      <c r="C307" s="120" t="str">
        <f t="shared" si="413"/>
        <v>Wall &amp; Tall Cab: Over the Sink 2 Doors - 33"H  (24" W)</v>
      </c>
      <c r="D307" s="121" t="s">
        <v>431</v>
      </c>
      <c r="E307" s="122" t="s">
        <v>412</v>
      </c>
      <c r="F307" s="321" t="s">
        <v>430</v>
      </c>
      <c r="G307" s="320">
        <f>ROUND(cabinets_db!FD307/Prices!$B$27,0)</f>
        <v>321</v>
      </c>
      <c r="H307" s="136">
        <f t="shared" si="414"/>
        <v>321</v>
      </c>
      <c r="I307" s="135">
        <f>ROUND(cabinets_db!FF307/Prices!$B$27,0)</f>
        <v>360</v>
      </c>
      <c r="J307" s="136">
        <f t="shared" si="313"/>
        <v>360</v>
      </c>
      <c r="K307" s="135">
        <f>ROUND(cabinets_db!FH307/Prices!$B$27,0)</f>
        <v>373</v>
      </c>
      <c r="L307" s="136">
        <f t="shared" si="314"/>
        <v>373</v>
      </c>
      <c r="M307" s="135">
        <f>ROUND(cabinets_db!FJ307/Prices!$B$27,0)</f>
        <v>399</v>
      </c>
      <c r="N307" s="136">
        <f t="shared" si="315"/>
        <v>399</v>
      </c>
      <c r="O307" s="135">
        <f>ROUND(cabinets_db!FL307/Prices!$B$27,0)</f>
        <v>412</v>
      </c>
      <c r="P307" s="136">
        <f t="shared" si="316"/>
        <v>412</v>
      </c>
      <c r="Q307" s="135">
        <f>ROUND(cabinets_db!FN307/Prices!$B$27,0)</f>
        <v>445</v>
      </c>
      <c r="R307" s="136">
        <f t="shared" si="317"/>
        <v>445</v>
      </c>
      <c r="S307" s="135">
        <f>ROUND(cabinets_db!FP307/Prices!$B$27,0)</f>
        <v>471</v>
      </c>
      <c r="T307" s="136">
        <f t="shared" si="318"/>
        <v>471</v>
      </c>
      <c r="U307" s="135">
        <f>ROUND(cabinets_db!FR307/Prices!$B$27,0)</f>
        <v>563</v>
      </c>
      <c r="V307" s="136">
        <f t="shared" si="319"/>
        <v>563</v>
      </c>
      <c r="W307" s="137"/>
      <c r="X307" s="137"/>
      <c r="Y307" s="137"/>
      <c r="Z307" s="137"/>
      <c r="AA307" s="137"/>
      <c r="AB307" s="136">
        <f>ROUND(cabinets_db!HD307/Prices!$B$27,0)</f>
        <v>293</v>
      </c>
      <c r="AC307" s="136">
        <f t="shared" si="320"/>
        <v>293</v>
      </c>
      <c r="AD307" s="136">
        <f>ROUND(cabinets_db!HF307/Prices!$B$27,0)</f>
        <v>332</v>
      </c>
      <c r="AE307" s="136">
        <f t="shared" si="321"/>
        <v>332</v>
      </c>
      <c r="AF307" s="136">
        <f>ROUND(cabinets_db!HH307/Prices!$B$27,0)</f>
        <v>345</v>
      </c>
      <c r="AG307" s="136">
        <f t="shared" si="322"/>
        <v>345</v>
      </c>
      <c r="AH307" s="136">
        <f>ROUND(cabinets_db!HJ307/Prices!$B$27,0)</f>
        <v>371</v>
      </c>
      <c r="AI307" s="136">
        <f t="shared" si="323"/>
        <v>371</v>
      </c>
      <c r="AJ307" s="136">
        <f>ROUND(cabinets_db!HL307/Prices!$B$27,0)</f>
        <v>385</v>
      </c>
      <c r="AK307" s="136">
        <f t="shared" si="324"/>
        <v>385</v>
      </c>
      <c r="AL307" s="136">
        <f>ROUND(cabinets_db!HN307/Prices!$B$27,0)</f>
        <v>417</v>
      </c>
      <c r="AM307" s="136">
        <f t="shared" si="325"/>
        <v>417</v>
      </c>
      <c r="AN307" s="136">
        <f>ROUND(cabinets_db!HP307/Prices!$B$27,0)</f>
        <v>443</v>
      </c>
      <c r="AO307" s="136">
        <f t="shared" si="326"/>
        <v>443</v>
      </c>
      <c r="AP307" s="136">
        <f>ROUND(cabinets_db!HR307/Prices!$B$27,0)</f>
        <v>535</v>
      </c>
      <c r="AQ307" s="138">
        <f t="shared" si="327"/>
        <v>535</v>
      </c>
      <c r="AW307" s="136">
        <f t="shared" si="328"/>
        <v>293</v>
      </c>
      <c r="AX307" s="136">
        <f t="shared" si="329"/>
        <v>293</v>
      </c>
      <c r="AY307" s="136">
        <f t="shared" si="330"/>
        <v>332</v>
      </c>
      <c r="AZ307" s="136">
        <f t="shared" si="331"/>
        <v>332</v>
      </c>
      <c r="BA307" s="136">
        <f t="shared" si="332"/>
        <v>345</v>
      </c>
      <c r="BB307" s="136">
        <f t="shared" si="333"/>
        <v>345</v>
      </c>
      <c r="BC307" s="136">
        <f t="shared" si="334"/>
        <v>371</v>
      </c>
      <c r="BD307" s="136">
        <f t="shared" si="335"/>
        <v>371</v>
      </c>
      <c r="BE307" s="136">
        <f t="shared" si="336"/>
        <v>385</v>
      </c>
      <c r="BF307" s="136">
        <f t="shared" si="337"/>
        <v>385</v>
      </c>
      <c r="BG307" s="136">
        <f t="shared" si="338"/>
        <v>417</v>
      </c>
      <c r="BH307" s="136">
        <f t="shared" si="339"/>
        <v>417</v>
      </c>
      <c r="BI307" s="136">
        <f t="shared" si="340"/>
        <v>443</v>
      </c>
      <c r="BJ307" s="136">
        <f t="shared" si="341"/>
        <v>443</v>
      </c>
      <c r="BK307" s="136">
        <f t="shared" si="342"/>
        <v>535</v>
      </c>
      <c r="BL307" s="138">
        <f t="shared" si="343"/>
        <v>535</v>
      </c>
      <c r="BU307" s="135">
        <f>ROUND(cabinets_db!JE307/Prices!$B$27,0)</f>
        <v>321</v>
      </c>
      <c r="BV307" s="136">
        <f t="shared" si="415"/>
        <v>321</v>
      </c>
      <c r="BW307" s="135">
        <f>ROUND(cabinets_db!JG307/Prices!$B$27,0)</f>
        <v>360</v>
      </c>
      <c r="BX307" s="136">
        <f t="shared" si="344"/>
        <v>360</v>
      </c>
      <c r="BY307" s="135">
        <f>ROUND(cabinets_db!JI307/Prices!$B$27,0)</f>
        <v>373</v>
      </c>
      <c r="BZ307" s="136">
        <f t="shared" si="345"/>
        <v>373</v>
      </c>
      <c r="CA307" s="135">
        <f>ROUND(cabinets_db!JK307/Prices!$B$27,0)</f>
        <v>399</v>
      </c>
      <c r="CB307" s="136">
        <f t="shared" si="346"/>
        <v>399</v>
      </c>
      <c r="CC307" s="135">
        <f>ROUND(cabinets_db!JM307/Prices!$B$27,0)</f>
        <v>412</v>
      </c>
      <c r="CD307" s="136">
        <f t="shared" si="347"/>
        <v>412</v>
      </c>
      <c r="CE307" s="135">
        <f>ROUND(cabinets_db!JO307/Prices!$B$27,0)</f>
        <v>445</v>
      </c>
      <c r="CF307" s="136">
        <f t="shared" si="348"/>
        <v>445</v>
      </c>
      <c r="CG307" s="135">
        <f>ROUND(cabinets_db!JQ307/Prices!$B$27,0)</f>
        <v>471</v>
      </c>
      <c r="CH307" s="136">
        <f t="shared" si="349"/>
        <v>471</v>
      </c>
      <c r="CI307" s="135">
        <f>ROUND(cabinets_db!JS307/Prices!$B$27,0)</f>
        <v>563</v>
      </c>
      <c r="CJ307" s="136">
        <f t="shared" si="350"/>
        <v>563</v>
      </c>
      <c r="CK307" s="137"/>
      <c r="CL307" s="137"/>
      <c r="CM307" s="137"/>
      <c r="CN307" s="137"/>
      <c r="CO307" s="137"/>
      <c r="CP307" s="136">
        <f>ROUND(cabinets_db!LW307/Prices!$B$27,0)</f>
        <v>293</v>
      </c>
      <c r="CQ307" s="136">
        <f t="shared" si="416"/>
        <v>293</v>
      </c>
      <c r="CR307" s="136">
        <f>ROUND(cabinets_db!LY307/Prices!$B$27,0)</f>
        <v>332</v>
      </c>
      <c r="CS307" s="136">
        <f t="shared" si="351"/>
        <v>332</v>
      </c>
      <c r="CT307" s="136">
        <f>ROUND(cabinets_db!MA307/Prices!$B$27,0)</f>
        <v>345</v>
      </c>
      <c r="CU307" s="136">
        <f t="shared" si="352"/>
        <v>345</v>
      </c>
      <c r="CV307" s="136">
        <f>ROUND(cabinets_db!MC307/Prices!$B$27,0)</f>
        <v>371</v>
      </c>
      <c r="CW307" s="136">
        <f t="shared" si="353"/>
        <v>371</v>
      </c>
      <c r="CX307" s="136">
        <f>ROUND(cabinets_db!ME307/Prices!$B$27,0)</f>
        <v>385</v>
      </c>
      <c r="CY307" s="136">
        <f t="shared" si="354"/>
        <v>385</v>
      </c>
      <c r="CZ307" s="136">
        <f>ROUND(cabinets_db!MG307/Prices!$B$27,0)</f>
        <v>417</v>
      </c>
      <c r="DA307" s="136">
        <f t="shared" si="355"/>
        <v>417</v>
      </c>
      <c r="DB307" s="136">
        <f>ROUND(cabinets_db!MI307/Prices!$B$27,0)</f>
        <v>443</v>
      </c>
      <c r="DC307" s="136">
        <f t="shared" si="356"/>
        <v>443</v>
      </c>
      <c r="DD307" s="136">
        <f>ROUND(cabinets_db!MK307/Prices!$B$27,0)</f>
        <v>535</v>
      </c>
      <c r="DE307" s="138">
        <f t="shared" si="357"/>
        <v>535</v>
      </c>
      <c r="DK307" s="136">
        <f t="shared" si="358"/>
        <v>293</v>
      </c>
      <c r="DL307" s="136">
        <f t="shared" si="359"/>
        <v>293</v>
      </c>
      <c r="DM307" s="136">
        <f t="shared" si="360"/>
        <v>332</v>
      </c>
      <c r="DN307" s="136">
        <f t="shared" si="361"/>
        <v>332</v>
      </c>
      <c r="DO307" s="136">
        <f t="shared" si="362"/>
        <v>345</v>
      </c>
      <c r="DP307" s="136">
        <f t="shared" si="363"/>
        <v>345</v>
      </c>
      <c r="DQ307" s="136">
        <f t="shared" si="364"/>
        <v>371</v>
      </c>
      <c r="DR307" s="136">
        <f t="shared" si="365"/>
        <v>371</v>
      </c>
      <c r="DS307" s="136">
        <f t="shared" si="366"/>
        <v>385</v>
      </c>
      <c r="DT307" s="136">
        <f t="shared" si="367"/>
        <v>385</v>
      </c>
      <c r="DU307" s="136">
        <f t="shared" si="368"/>
        <v>417</v>
      </c>
      <c r="DV307" s="136">
        <f t="shared" si="369"/>
        <v>417</v>
      </c>
      <c r="DW307" s="136">
        <f t="shared" si="370"/>
        <v>443</v>
      </c>
      <c r="DX307" s="136">
        <f t="shared" si="371"/>
        <v>443</v>
      </c>
      <c r="DY307" s="136">
        <f t="shared" si="372"/>
        <v>535</v>
      </c>
      <c r="DZ307" s="138">
        <f t="shared" si="373"/>
        <v>535</v>
      </c>
      <c r="EP307" s="55">
        <v>2534.9845999999998</v>
      </c>
      <c r="EQ307" s="128">
        <f t="shared" si="433"/>
        <v>17.604059722222221</v>
      </c>
      <c r="ER307" s="129">
        <v>18</v>
      </c>
      <c r="ES307" s="95">
        <v>24</v>
      </c>
      <c r="ET307" s="73">
        <f t="shared" si="429"/>
        <v>2</v>
      </c>
      <c r="EU307" s="130">
        <f t="shared" ref="EU307:EU312" si="445">ES307*33/144</f>
        <v>5.5</v>
      </c>
      <c r="EV307" s="55"/>
      <c r="EW307" s="75">
        <v>4</v>
      </c>
      <c r="EY307" s="75">
        <v>18</v>
      </c>
      <c r="EZ307" s="77">
        <f>(EY307*1.2)*(Prices!$B$5/32)</f>
        <v>26.999999999999996</v>
      </c>
      <c r="FA307" s="82">
        <f>(EY307*1.3)*(Prices!$B$4/32)</f>
        <v>58.500000000000007</v>
      </c>
      <c r="FB307" s="82">
        <f>(EV307*Prices!$B$2)+(EW307*Prices!$B$3)</f>
        <v>16.2</v>
      </c>
      <c r="FC307" s="79">
        <f>EU307*Prices!$B$9</f>
        <v>33</v>
      </c>
      <c r="FD307" s="80">
        <f t="shared" si="375"/>
        <v>134.70000000000002</v>
      </c>
      <c r="FE307" s="80">
        <f>EU307*Prices!$B$10</f>
        <v>49.5</v>
      </c>
      <c r="FF307" s="80">
        <f t="shared" si="376"/>
        <v>151.20000000000002</v>
      </c>
      <c r="FG307" s="80">
        <f>EU307*Prices!$B$11</f>
        <v>55</v>
      </c>
      <c r="FH307" s="80">
        <f t="shared" si="377"/>
        <v>156.70000000000002</v>
      </c>
      <c r="FI307" s="80">
        <f>EU307*Prices!$B$12</f>
        <v>66</v>
      </c>
      <c r="FJ307" s="80">
        <f t="shared" si="378"/>
        <v>167.70000000000002</v>
      </c>
      <c r="FK307" s="80">
        <f>EU307*Prices!$B$13</f>
        <v>71.5</v>
      </c>
      <c r="FL307" s="80">
        <f t="shared" si="379"/>
        <v>173.20000000000002</v>
      </c>
      <c r="FM307" s="80">
        <f>EU307*Prices!$B$14</f>
        <v>85.25</v>
      </c>
      <c r="FN307" s="80">
        <f t="shared" si="380"/>
        <v>186.95000000000002</v>
      </c>
      <c r="FO307" s="80">
        <f>EU307*Prices!$B$15</f>
        <v>96.25</v>
      </c>
      <c r="FP307" s="80">
        <f t="shared" si="381"/>
        <v>197.95000000000002</v>
      </c>
      <c r="FQ307" s="80">
        <f>EU307*Prices!$B$16</f>
        <v>134.75</v>
      </c>
      <c r="FR307" s="80">
        <f t="shared" si="382"/>
        <v>236.45</v>
      </c>
      <c r="FS307" s="80">
        <f>EU307*Prices!$B$17</f>
        <v>0</v>
      </c>
      <c r="FT307" s="80"/>
      <c r="FU307" s="80"/>
      <c r="FV307" s="80"/>
      <c r="FW307" s="80"/>
      <c r="FX307" s="80"/>
      <c r="FY307" s="80"/>
      <c r="FZ307" s="80"/>
      <c r="GA307" s="80"/>
      <c r="GB307" s="80"/>
      <c r="GC307" s="80"/>
      <c r="GD307" s="80"/>
      <c r="GE307" s="80"/>
      <c r="GF307" s="80"/>
      <c r="GG307" s="80"/>
      <c r="GH307" s="80"/>
      <c r="GI307"/>
      <c r="GJ307"/>
      <c r="GK307"/>
      <c r="GL307"/>
      <c r="GM307"/>
      <c r="GN307"/>
      <c r="GO307"/>
      <c r="GP307" s="55">
        <v>2534.9845999999998</v>
      </c>
      <c r="GQ307" s="128">
        <f t="shared" si="435"/>
        <v>17.604059722222221</v>
      </c>
      <c r="GR307" s="129">
        <v>18</v>
      </c>
      <c r="GS307" s="95">
        <v>24</v>
      </c>
      <c r="GT307" s="73">
        <f t="shared" si="430"/>
        <v>2</v>
      </c>
      <c r="GU307" s="130">
        <f t="shared" ref="GU307:GU312" si="446">GS307*33/144</f>
        <v>5.5</v>
      </c>
      <c r="GW307" s="75">
        <v>4</v>
      </c>
      <c r="GX307" s="76"/>
      <c r="GY307" s="75">
        <v>18</v>
      </c>
      <c r="GZ307" s="77">
        <f>(GY307*1.2)*(Prices!$B$5/32)</f>
        <v>26.999999999999996</v>
      </c>
      <c r="HA307" s="82">
        <f>(GY307*1.3)*(Prices!$C$4/32)</f>
        <v>46.800000000000004</v>
      </c>
      <c r="HB307" s="82">
        <f>(GV307*Prices!$B$2)+(GW307*Prices!$B$3)</f>
        <v>16.2</v>
      </c>
      <c r="HC307" s="79">
        <f>GU307*Prices!$B$9</f>
        <v>33</v>
      </c>
      <c r="HD307" s="80">
        <f t="shared" si="384"/>
        <v>123</v>
      </c>
      <c r="HE307" s="80">
        <f>GU307*Prices!$B$10</f>
        <v>49.5</v>
      </c>
      <c r="HF307" s="80">
        <f t="shared" si="385"/>
        <v>139.5</v>
      </c>
      <c r="HG307" s="80">
        <f>GU307*Prices!$B$11</f>
        <v>55</v>
      </c>
      <c r="HH307" s="80">
        <f t="shared" si="386"/>
        <v>145</v>
      </c>
      <c r="HI307" s="80">
        <f>GU307*Prices!$B$12</f>
        <v>66</v>
      </c>
      <c r="HJ307" s="80">
        <f t="shared" si="387"/>
        <v>156</v>
      </c>
      <c r="HK307" s="80">
        <f>GU307*Prices!$B$13</f>
        <v>71.5</v>
      </c>
      <c r="HL307" s="80">
        <f t="shared" si="388"/>
        <v>161.5</v>
      </c>
      <c r="HM307" s="80">
        <f>GU307*Prices!$B$14</f>
        <v>85.25</v>
      </c>
      <c r="HN307" s="80">
        <f t="shared" si="389"/>
        <v>175.25</v>
      </c>
      <c r="HO307" s="80">
        <f>GU307*Prices!$B$15</f>
        <v>96.25</v>
      </c>
      <c r="HP307" s="80">
        <f t="shared" si="390"/>
        <v>186.25</v>
      </c>
      <c r="HQ307" s="80">
        <f>GU307*Prices!$B$16</f>
        <v>134.75</v>
      </c>
      <c r="HR307" s="80">
        <f t="shared" si="391"/>
        <v>224.75</v>
      </c>
      <c r="HS307" s="80">
        <f>GU307*Prices!$B$17</f>
        <v>0</v>
      </c>
      <c r="HT307" s="80"/>
      <c r="HU307" s="80"/>
      <c r="HV307" s="80"/>
      <c r="HW307" s="80"/>
      <c r="HX307" s="80"/>
      <c r="HY307" s="80"/>
      <c r="HZ307" s="80"/>
      <c r="IA307" s="80"/>
      <c r="IB307" s="80"/>
      <c r="IC307" s="80"/>
      <c r="ID307" s="80"/>
      <c r="IE307" s="80"/>
      <c r="IF307" s="80"/>
      <c r="IG307" s="80"/>
      <c r="IH307" s="80"/>
      <c r="II307"/>
      <c r="IJ307"/>
      <c r="IK307"/>
      <c r="IL307"/>
      <c r="IM307"/>
      <c r="IN307"/>
      <c r="IO307"/>
      <c r="IP307"/>
      <c r="IQ307" s="55">
        <v>2534.9845999999998</v>
      </c>
      <c r="IR307" s="128">
        <f t="shared" si="437"/>
        <v>17.604059722222221</v>
      </c>
      <c r="IS307" s="129">
        <v>18</v>
      </c>
      <c r="IT307" s="95">
        <v>24</v>
      </c>
      <c r="IU307" s="73">
        <f t="shared" si="431"/>
        <v>2</v>
      </c>
      <c r="IV307" s="130">
        <f t="shared" ref="IV307:IV312" si="447">IT307*33/144</f>
        <v>5.5</v>
      </c>
      <c r="IX307" s="75">
        <v>4</v>
      </c>
      <c r="IY307" s="76"/>
      <c r="IZ307" s="75">
        <v>18</v>
      </c>
      <c r="JA307" s="77">
        <f>(IZ307*1.2)*(Prices!$B$5/32)</f>
        <v>26.999999999999996</v>
      </c>
      <c r="JB307" s="82">
        <f>(IZ307*1.3)*(Prices!$B$4/32)</f>
        <v>58.500000000000007</v>
      </c>
      <c r="JC307" s="82">
        <f>(IW307*Prices!$B$2)+(IX307*Prices!$B$3)</f>
        <v>16.2</v>
      </c>
      <c r="JD307" s="79">
        <f>IV307*Prices!$B$9</f>
        <v>33</v>
      </c>
      <c r="JE307" s="80">
        <f t="shared" si="393"/>
        <v>134.70000000000002</v>
      </c>
      <c r="JF307" s="80">
        <f>IV307*Prices!$B$10</f>
        <v>49.5</v>
      </c>
      <c r="JG307" s="80">
        <f t="shared" si="394"/>
        <v>151.20000000000002</v>
      </c>
      <c r="JH307" s="80">
        <f>IV307*Prices!$B$11</f>
        <v>55</v>
      </c>
      <c r="JI307" s="80">
        <f t="shared" si="395"/>
        <v>156.70000000000002</v>
      </c>
      <c r="JJ307" s="80">
        <f>IV307*Prices!$B$12</f>
        <v>66</v>
      </c>
      <c r="JK307" s="80">
        <f t="shared" si="396"/>
        <v>167.70000000000002</v>
      </c>
      <c r="JL307" s="80">
        <f>IV307*Prices!$B$13</f>
        <v>71.5</v>
      </c>
      <c r="JM307" s="80">
        <f t="shared" si="397"/>
        <v>173.20000000000002</v>
      </c>
      <c r="JN307" s="80">
        <f>IV307*Prices!$B$14</f>
        <v>85.25</v>
      </c>
      <c r="JO307" s="80">
        <f t="shared" si="398"/>
        <v>186.95000000000002</v>
      </c>
      <c r="JP307" s="80">
        <f>IV307*Prices!$B$15</f>
        <v>96.25</v>
      </c>
      <c r="JQ307" s="80">
        <f t="shared" si="399"/>
        <v>197.95000000000002</v>
      </c>
      <c r="JR307" s="80">
        <f>IV307*Prices!$B$16</f>
        <v>134.75</v>
      </c>
      <c r="JS307" s="80">
        <f t="shared" si="400"/>
        <v>236.45</v>
      </c>
      <c r="JT307" s="80">
        <f>IV307*Prices!$B$17</f>
        <v>0</v>
      </c>
      <c r="JU307" s="80"/>
      <c r="JV307" s="80"/>
      <c r="JW307" s="80"/>
      <c r="JX307" s="80"/>
      <c r="JY307" s="80"/>
      <c r="JZ307" s="80"/>
      <c r="KA307" s="80"/>
      <c r="KB307" s="80"/>
      <c r="KC307" s="80"/>
      <c r="KD307" s="80"/>
      <c r="KE307" s="80"/>
      <c r="KF307" s="80"/>
      <c r="KG307" s="80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 s="197">
        <v>0</v>
      </c>
      <c r="LB307" s="200">
        <v>0</v>
      </c>
      <c r="LC307" s="82">
        <f>(44+(cabinets_db!IR307*2-2))*0.58</f>
        <v>44.780709277777767</v>
      </c>
      <c r="LD307" s="82">
        <f>(44+(cabinets_db!IR307*2-2))*0.77</f>
        <v>59.450251972222219</v>
      </c>
      <c r="LE307" s="82">
        <f>3*(cabinets_db!IR307*22/144)</f>
        <v>8.0685273726851854</v>
      </c>
      <c r="LF307" s="82">
        <f t="shared" si="401"/>
        <v>36.712181905092578</v>
      </c>
      <c r="LG307" s="80">
        <f t="shared" si="402"/>
        <v>51.381724599537037</v>
      </c>
      <c r="LH307" s="234">
        <f t="shared" si="403"/>
        <v>0</v>
      </c>
      <c r="LI307" s="55">
        <v>2534.9845999999998</v>
      </c>
      <c r="LJ307" s="128">
        <f t="shared" si="439"/>
        <v>17.604059722222221</v>
      </c>
      <c r="LK307" s="129">
        <v>18</v>
      </c>
      <c r="LL307" s="95">
        <v>24</v>
      </c>
      <c r="LM307" s="73">
        <f t="shared" si="432"/>
        <v>2</v>
      </c>
      <c r="LN307" s="130">
        <f t="shared" ref="LN307:LN312" si="448">LL307*33/144</f>
        <v>5.5</v>
      </c>
      <c r="LP307" s="75">
        <v>4</v>
      </c>
      <c r="LQ307" s="76"/>
      <c r="LR307" s="75">
        <v>18</v>
      </c>
      <c r="LS307" s="77">
        <f>(LR307*1.2)*(Prices!$B$5/32)</f>
        <v>26.999999999999996</v>
      </c>
      <c r="LT307" s="82">
        <f>(LR307*1.3)*(Prices!$C$4/32)</f>
        <v>46.800000000000004</v>
      </c>
      <c r="LU307" s="82">
        <f>(LO307*Prices!$B$2)+(LP307*Prices!$B$3)</f>
        <v>16.2</v>
      </c>
      <c r="LV307" s="79">
        <f>LN307*Prices!$B$9</f>
        <v>33</v>
      </c>
      <c r="LW307" s="80">
        <f t="shared" si="405"/>
        <v>123</v>
      </c>
      <c r="LX307" s="80">
        <f>LN307*Prices!$B$10</f>
        <v>49.5</v>
      </c>
      <c r="LY307" s="80">
        <f t="shared" si="406"/>
        <v>139.5</v>
      </c>
      <c r="LZ307" s="80">
        <f>LN307*Prices!$B$11</f>
        <v>55</v>
      </c>
      <c r="MA307" s="80">
        <f t="shared" si="407"/>
        <v>145</v>
      </c>
      <c r="MB307" s="80">
        <f>LN307*Prices!$B$12</f>
        <v>66</v>
      </c>
      <c r="MC307" s="80">
        <f t="shared" si="408"/>
        <v>156</v>
      </c>
      <c r="MD307" s="80">
        <f>LN307*Prices!$B$13</f>
        <v>71.5</v>
      </c>
      <c r="ME307" s="80">
        <f t="shared" si="409"/>
        <v>161.5</v>
      </c>
      <c r="MF307" s="80">
        <f>LN307*Prices!$B$14</f>
        <v>85.25</v>
      </c>
      <c r="MG307" s="80">
        <f t="shared" si="410"/>
        <v>175.25</v>
      </c>
      <c r="MH307" s="80">
        <f>LN307*Prices!$B$15</f>
        <v>96.25</v>
      </c>
      <c r="MI307" s="80">
        <f t="shared" si="411"/>
        <v>186.25</v>
      </c>
      <c r="MJ307" s="80">
        <f>LN307*Prices!$B$16</f>
        <v>134.75</v>
      </c>
      <c r="MK307" s="80">
        <f t="shared" si="412"/>
        <v>224.75</v>
      </c>
      <c r="ML307" s="80">
        <f>LN307*Prices!$B$17</f>
        <v>0</v>
      </c>
      <c r="MM307" s="80"/>
      <c r="MN307" s="80"/>
      <c r="MO307" s="80"/>
      <c r="MP307" s="80"/>
      <c r="MQ307" s="80"/>
      <c r="MR307" s="80"/>
      <c r="MS307" s="80"/>
      <c r="MT307" s="80"/>
      <c r="MU307" s="80"/>
      <c r="MV307" s="80"/>
      <c r="MW307" s="80"/>
      <c r="MX307" s="80"/>
      <c r="MY307" s="80"/>
      <c r="MZ307" s="80"/>
      <c r="NA307" s="80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</row>
    <row r="308" spans="1:449" ht="18" customHeight="1" x14ac:dyDescent="0.25">
      <c r="A308" s="141" t="s">
        <v>432</v>
      </c>
      <c r="B308" s="132" t="s">
        <v>268</v>
      </c>
      <c r="C308" s="133" t="str">
        <f t="shared" si="413"/>
        <v>Wall &amp; Tall Cab: Over the Sink 2 Doors - 33"H  (27" W)</v>
      </c>
      <c r="D308" s="70" t="s">
        <v>431</v>
      </c>
      <c r="E308" s="134" t="s">
        <v>414</v>
      </c>
      <c r="F308" s="329" t="s">
        <v>432</v>
      </c>
      <c r="G308" s="320">
        <f>ROUND(cabinets_db!FD308/Prices!$B$27,0)</f>
        <v>348</v>
      </c>
      <c r="H308" s="136">
        <f t="shared" si="414"/>
        <v>348</v>
      </c>
      <c r="I308" s="135">
        <f>ROUND(cabinets_db!FF308/Prices!$B$27,0)</f>
        <v>392</v>
      </c>
      <c r="J308" s="136">
        <f t="shared" si="313"/>
        <v>392</v>
      </c>
      <c r="K308" s="135">
        <f>ROUND(cabinets_db!FH308/Prices!$B$27,0)</f>
        <v>406</v>
      </c>
      <c r="L308" s="136">
        <f t="shared" si="314"/>
        <v>406</v>
      </c>
      <c r="M308" s="135">
        <f>ROUND(cabinets_db!FJ308/Prices!$B$27,0)</f>
        <v>436</v>
      </c>
      <c r="N308" s="136">
        <f t="shared" si="315"/>
        <v>436</v>
      </c>
      <c r="O308" s="135">
        <f>ROUND(cabinets_db!FL308/Prices!$B$27,0)</f>
        <v>451</v>
      </c>
      <c r="P308" s="136">
        <f t="shared" si="316"/>
        <v>451</v>
      </c>
      <c r="Q308" s="135">
        <f>ROUND(cabinets_db!FN308/Prices!$B$27,0)</f>
        <v>487</v>
      </c>
      <c r="R308" s="136">
        <f t="shared" si="317"/>
        <v>487</v>
      </c>
      <c r="S308" s="135">
        <f>ROUND(cabinets_db!FP308/Prices!$B$27,0)</f>
        <v>517</v>
      </c>
      <c r="T308" s="136">
        <f t="shared" si="318"/>
        <v>517</v>
      </c>
      <c r="U308" s="135">
        <f>ROUND(cabinets_db!FR308/Prices!$B$27,0)</f>
        <v>620</v>
      </c>
      <c r="V308" s="136">
        <f t="shared" si="319"/>
        <v>620</v>
      </c>
      <c r="W308" s="137"/>
      <c r="X308" s="137"/>
      <c r="Y308" s="137"/>
      <c r="Z308" s="137"/>
      <c r="AA308" s="137"/>
      <c r="AB308" s="136">
        <f>ROUND(cabinets_db!HD308/Prices!$B$27,0)</f>
        <v>317</v>
      </c>
      <c r="AC308" s="136">
        <f t="shared" si="320"/>
        <v>317</v>
      </c>
      <c r="AD308" s="136">
        <f>ROUND(cabinets_db!HF308/Prices!$B$27,0)</f>
        <v>362</v>
      </c>
      <c r="AE308" s="136">
        <f t="shared" si="321"/>
        <v>362</v>
      </c>
      <c r="AF308" s="136">
        <f>ROUND(cabinets_db!HH308/Prices!$B$27,0)</f>
        <v>376</v>
      </c>
      <c r="AG308" s="136">
        <f t="shared" si="322"/>
        <v>376</v>
      </c>
      <c r="AH308" s="136">
        <f>ROUND(cabinets_db!HJ308/Prices!$B$27,0)</f>
        <v>406</v>
      </c>
      <c r="AI308" s="136">
        <f t="shared" si="323"/>
        <v>406</v>
      </c>
      <c r="AJ308" s="136">
        <f>ROUND(cabinets_db!HL308/Prices!$B$27,0)</f>
        <v>420</v>
      </c>
      <c r="AK308" s="136">
        <f t="shared" si="324"/>
        <v>420</v>
      </c>
      <c r="AL308" s="136">
        <f>ROUND(cabinets_db!HN308/Prices!$B$27,0)</f>
        <v>457</v>
      </c>
      <c r="AM308" s="136">
        <f t="shared" si="325"/>
        <v>457</v>
      </c>
      <c r="AN308" s="136">
        <f>ROUND(cabinets_db!HP308/Prices!$B$27,0)</f>
        <v>487</v>
      </c>
      <c r="AO308" s="136">
        <f t="shared" si="326"/>
        <v>487</v>
      </c>
      <c r="AP308" s="136">
        <f>ROUND(cabinets_db!HR308/Prices!$B$27,0)</f>
        <v>590</v>
      </c>
      <c r="AQ308" s="138">
        <f t="shared" si="327"/>
        <v>590</v>
      </c>
      <c r="AW308" s="136">
        <f t="shared" si="328"/>
        <v>317</v>
      </c>
      <c r="AX308" s="136">
        <f t="shared" si="329"/>
        <v>317</v>
      </c>
      <c r="AY308" s="136">
        <f t="shared" si="330"/>
        <v>362</v>
      </c>
      <c r="AZ308" s="136">
        <f t="shared" si="331"/>
        <v>362</v>
      </c>
      <c r="BA308" s="136">
        <f t="shared" si="332"/>
        <v>376</v>
      </c>
      <c r="BB308" s="136">
        <f t="shared" si="333"/>
        <v>376</v>
      </c>
      <c r="BC308" s="136">
        <f t="shared" si="334"/>
        <v>406</v>
      </c>
      <c r="BD308" s="136">
        <f t="shared" si="335"/>
        <v>406</v>
      </c>
      <c r="BE308" s="136">
        <f t="shared" si="336"/>
        <v>420</v>
      </c>
      <c r="BF308" s="136">
        <f t="shared" si="337"/>
        <v>420</v>
      </c>
      <c r="BG308" s="136">
        <f t="shared" si="338"/>
        <v>457</v>
      </c>
      <c r="BH308" s="136">
        <f t="shared" si="339"/>
        <v>457</v>
      </c>
      <c r="BI308" s="136">
        <f t="shared" si="340"/>
        <v>487</v>
      </c>
      <c r="BJ308" s="136">
        <f t="shared" si="341"/>
        <v>487</v>
      </c>
      <c r="BK308" s="136">
        <f t="shared" si="342"/>
        <v>590</v>
      </c>
      <c r="BL308" s="138">
        <f t="shared" si="343"/>
        <v>590</v>
      </c>
      <c r="BU308" s="135">
        <f>ROUND(cabinets_db!JE308/Prices!$B$27,0)</f>
        <v>348</v>
      </c>
      <c r="BV308" s="136">
        <f t="shared" si="415"/>
        <v>348</v>
      </c>
      <c r="BW308" s="135">
        <f>ROUND(cabinets_db!JG308/Prices!$B$27,0)</f>
        <v>392</v>
      </c>
      <c r="BX308" s="136">
        <f t="shared" si="344"/>
        <v>392</v>
      </c>
      <c r="BY308" s="135">
        <f>ROUND(cabinets_db!JI308/Prices!$B$27,0)</f>
        <v>406</v>
      </c>
      <c r="BZ308" s="136">
        <f t="shared" si="345"/>
        <v>406</v>
      </c>
      <c r="CA308" s="135">
        <f>ROUND(cabinets_db!JK308/Prices!$B$27,0)</f>
        <v>436</v>
      </c>
      <c r="CB308" s="136">
        <f t="shared" si="346"/>
        <v>436</v>
      </c>
      <c r="CC308" s="135">
        <f>ROUND(cabinets_db!JM308/Prices!$B$27,0)</f>
        <v>451</v>
      </c>
      <c r="CD308" s="136">
        <f t="shared" si="347"/>
        <v>451</v>
      </c>
      <c r="CE308" s="135">
        <f>ROUND(cabinets_db!JO308/Prices!$B$27,0)</f>
        <v>487</v>
      </c>
      <c r="CF308" s="136">
        <f t="shared" si="348"/>
        <v>487</v>
      </c>
      <c r="CG308" s="135">
        <f>ROUND(cabinets_db!JQ308/Prices!$B$27,0)</f>
        <v>517</v>
      </c>
      <c r="CH308" s="136">
        <f t="shared" si="349"/>
        <v>517</v>
      </c>
      <c r="CI308" s="135">
        <f>ROUND(cabinets_db!JS308/Prices!$B$27,0)</f>
        <v>620</v>
      </c>
      <c r="CJ308" s="136">
        <f t="shared" si="350"/>
        <v>620</v>
      </c>
      <c r="CK308" s="137"/>
      <c r="CL308" s="137"/>
      <c r="CM308" s="137"/>
      <c r="CN308" s="137"/>
      <c r="CO308" s="137"/>
      <c r="CP308" s="136">
        <f>ROUND(cabinets_db!LW308/Prices!$B$27,0)</f>
        <v>317</v>
      </c>
      <c r="CQ308" s="136">
        <f t="shared" si="416"/>
        <v>317</v>
      </c>
      <c r="CR308" s="136">
        <f>ROUND(cabinets_db!LY308/Prices!$B$27,0)</f>
        <v>362</v>
      </c>
      <c r="CS308" s="136">
        <f t="shared" si="351"/>
        <v>362</v>
      </c>
      <c r="CT308" s="136">
        <f>ROUND(cabinets_db!MA308/Prices!$B$27,0)</f>
        <v>376</v>
      </c>
      <c r="CU308" s="136">
        <f t="shared" si="352"/>
        <v>376</v>
      </c>
      <c r="CV308" s="136">
        <f>ROUND(cabinets_db!MC308/Prices!$B$27,0)</f>
        <v>406</v>
      </c>
      <c r="CW308" s="136">
        <f t="shared" si="353"/>
        <v>406</v>
      </c>
      <c r="CX308" s="136">
        <f>ROUND(cabinets_db!ME308/Prices!$B$27,0)</f>
        <v>420</v>
      </c>
      <c r="CY308" s="136">
        <f t="shared" si="354"/>
        <v>420</v>
      </c>
      <c r="CZ308" s="136">
        <f>ROUND(cabinets_db!MG308/Prices!$B$27,0)</f>
        <v>457</v>
      </c>
      <c r="DA308" s="136">
        <f t="shared" si="355"/>
        <v>457</v>
      </c>
      <c r="DB308" s="136">
        <f>ROUND(cabinets_db!MI308/Prices!$B$27,0)</f>
        <v>487</v>
      </c>
      <c r="DC308" s="136">
        <f t="shared" si="356"/>
        <v>487</v>
      </c>
      <c r="DD308" s="136">
        <f>ROUND(cabinets_db!MK308/Prices!$B$27,0)</f>
        <v>590</v>
      </c>
      <c r="DE308" s="138">
        <f t="shared" si="357"/>
        <v>590</v>
      </c>
      <c r="DK308" s="136">
        <f t="shared" si="358"/>
        <v>317</v>
      </c>
      <c r="DL308" s="136">
        <f t="shared" si="359"/>
        <v>317</v>
      </c>
      <c r="DM308" s="136">
        <f t="shared" si="360"/>
        <v>362</v>
      </c>
      <c r="DN308" s="136">
        <f t="shared" si="361"/>
        <v>362</v>
      </c>
      <c r="DO308" s="136">
        <f t="shared" si="362"/>
        <v>376</v>
      </c>
      <c r="DP308" s="136">
        <f t="shared" si="363"/>
        <v>376</v>
      </c>
      <c r="DQ308" s="136">
        <f t="shared" si="364"/>
        <v>406</v>
      </c>
      <c r="DR308" s="136">
        <f t="shared" si="365"/>
        <v>406</v>
      </c>
      <c r="DS308" s="136">
        <f t="shared" si="366"/>
        <v>420</v>
      </c>
      <c r="DT308" s="136">
        <f t="shared" si="367"/>
        <v>420</v>
      </c>
      <c r="DU308" s="136">
        <f t="shared" si="368"/>
        <v>457</v>
      </c>
      <c r="DV308" s="136">
        <f t="shared" si="369"/>
        <v>457</v>
      </c>
      <c r="DW308" s="136">
        <f t="shared" si="370"/>
        <v>487</v>
      </c>
      <c r="DX308" s="136">
        <f t="shared" si="371"/>
        <v>487</v>
      </c>
      <c r="DY308" s="136">
        <f t="shared" si="372"/>
        <v>590</v>
      </c>
      <c r="DZ308" s="138">
        <f t="shared" si="373"/>
        <v>590</v>
      </c>
      <c r="EP308" s="55">
        <v>2768.2256000000002</v>
      </c>
      <c r="EQ308" s="128">
        <f t="shared" si="433"/>
        <v>19.22378888888889</v>
      </c>
      <c r="ER308" s="129">
        <v>19.5</v>
      </c>
      <c r="ES308" s="95">
        <v>27</v>
      </c>
      <c r="ET308" s="73">
        <f t="shared" si="429"/>
        <v>2.25</v>
      </c>
      <c r="EU308" s="130">
        <f t="shared" si="445"/>
        <v>6.1875</v>
      </c>
      <c r="EV308" s="55"/>
      <c r="EW308" s="75">
        <v>4</v>
      </c>
      <c r="EY308" s="75">
        <v>19.5</v>
      </c>
      <c r="EZ308" s="77">
        <f>(EY308*1.2)*(Prices!$B$5/32)</f>
        <v>29.25</v>
      </c>
      <c r="FA308" s="82">
        <f>(EY308*1.3)*(Prices!$B$4/32)</f>
        <v>63.375</v>
      </c>
      <c r="FB308" s="82">
        <f>(EV308*Prices!$B$2)+(EW308*Prices!$B$3)</f>
        <v>16.2</v>
      </c>
      <c r="FC308" s="79">
        <f>EU308*Prices!$B$9</f>
        <v>37.125</v>
      </c>
      <c r="FD308" s="80">
        <f t="shared" si="375"/>
        <v>145.94999999999999</v>
      </c>
      <c r="FE308" s="80">
        <f>EU308*Prices!$B$10</f>
        <v>55.6875</v>
      </c>
      <c r="FF308" s="80">
        <f t="shared" si="376"/>
        <v>164.51249999999999</v>
      </c>
      <c r="FG308" s="80">
        <f>EU308*Prices!$B$11</f>
        <v>61.875</v>
      </c>
      <c r="FH308" s="80">
        <f t="shared" si="377"/>
        <v>170.7</v>
      </c>
      <c r="FI308" s="80">
        <f>EU308*Prices!$B$12</f>
        <v>74.25</v>
      </c>
      <c r="FJ308" s="80">
        <f t="shared" si="378"/>
        <v>183.07499999999999</v>
      </c>
      <c r="FK308" s="80">
        <f>EU308*Prices!$B$13</f>
        <v>80.4375</v>
      </c>
      <c r="FL308" s="80">
        <f t="shared" si="379"/>
        <v>189.26249999999999</v>
      </c>
      <c r="FM308" s="80">
        <f>EU308*Prices!$B$14</f>
        <v>95.90625</v>
      </c>
      <c r="FN308" s="80">
        <f t="shared" si="380"/>
        <v>204.73124999999999</v>
      </c>
      <c r="FO308" s="80">
        <f>EU308*Prices!$B$15</f>
        <v>108.28125</v>
      </c>
      <c r="FP308" s="80">
        <f t="shared" si="381"/>
        <v>217.10624999999999</v>
      </c>
      <c r="FQ308" s="80">
        <f>EU308*Prices!$B$16</f>
        <v>151.59375</v>
      </c>
      <c r="FR308" s="80">
        <f t="shared" si="382"/>
        <v>260.41874999999999</v>
      </c>
      <c r="FS308" s="80">
        <f>EU308*Prices!$B$17</f>
        <v>0</v>
      </c>
      <c r="FT308" s="80"/>
      <c r="FU308" s="80"/>
      <c r="FV308" s="80"/>
      <c r="FW308" s="80"/>
      <c r="FX308" s="80"/>
      <c r="FY308" s="80"/>
      <c r="FZ308" s="80"/>
      <c r="GA308" s="80"/>
      <c r="GB308" s="80"/>
      <c r="GC308" s="80"/>
      <c r="GD308" s="80"/>
      <c r="GE308" s="80"/>
      <c r="GF308" s="80"/>
      <c r="GG308" s="80"/>
      <c r="GH308" s="80"/>
      <c r="GI308"/>
      <c r="GJ308"/>
      <c r="GK308"/>
      <c r="GL308"/>
      <c r="GM308"/>
      <c r="GN308"/>
      <c r="GO308"/>
      <c r="GP308" s="55">
        <v>2768.2256000000002</v>
      </c>
      <c r="GQ308" s="128">
        <f t="shared" si="435"/>
        <v>19.22378888888889</v>
      </c>
      <c r="GR308" s="129">
        <v>19.5</v>
      </c>
      <c r="GS308" s="95">
        <v>27</v>
      </c>
      <c r="GT308" s="73">
        <f t="shared" si="430"/>
        <v>2.25</v>
      </c>
      <c r="GU308" s="130">
        <f t="shared" si="446"/>
        <v>6.1875</v>
      </c>
      <c r="GW308" s="75">
        <v>4</v>
      </c>
      <c r="GX308" s="76"/>
      <c r="GY308" s="75">
        <v>19.5</v>
      </c>
      <c r="GZ308" s="77">
        <f>(GY308*1.2)*(Prices!$B$5/32)</f>
        <v>29.25</v>
      </c>
      <c r="HA308" s="82">
        <f>(GY308*1.3)*(Prices!$C$4/32)</f>
        <v>50.7</v>
      </c>
      <c r="HB308" s="82">
        <f>(GV308*Prices!$B$2)+(GW308*Prices!$B$3)</f>
        <v>16.2</v>
      </c>
      <c r="HC308" s="79">
        <f>GU308*Prices!$B$9</f>
        <v>37.125</v>
      </c>
      <c r="HD308" s="80">
        <f t="shared" si="384"/>
        <v>133.27500000000001</v>
      </c>
      <c r="HE308" s="80">
        <f>GU308*Prices!$B$10</f>
        <v>55.6875</v>
      </c>
      <c r="HF308" s="80">
        <f t="shared" si="385"/>
        <v>151.83750000000001</v>
      </c>
      <c r="HG308" s="80">
        <f>GU308*Prices!$B$11</f>
        <v>61.875</v>
      </c>
      <c r="HH308" s="80">
        <f t="shared" si="386"/>
        <v>158.02500000000001</v>
      </c>
      <c r="HI308" s="80">
        <f>GU308*Prices!$B$12</f>
        <v>74.25</v>
      </c>
      <c r="HJ308" s="80">
        <f t="shared" si="387"/>
        <v>170.4</v>
      </c>
      <c r="HK308" s="80">
        <f>GU308*Prices!$B$13</f>
        <v>80.4375</v>
      </c>
      <c r="HL308" s="80">
        <f t="shared" si="388"/>
        <v>176.58750000000001</v>
      </c>
      <c r="HM308" s="80">
        <f>GU308*Prices!$B$14</f>
        <v>95.90625</v>
      </c>
      <c r="HN308" s="80">
        <f t="shared" si="389"/>
        <v>192.05625000000001</v>
      </c>
      <c r="HO308" s="80">
        <f>GU308*Prices!$B$15</f>
        <v>108.28125</v>
      </c>
      <c r="HP308" s="80">
        <f t="shared" si="390"/>
        <v>204.43125000000001</v>
      </c>
      <c r="HQ308" s="80">
        <f>GU308*Prices!$B$16</f>
        <v>151.59375</v>
      </c>
      <c r="HR308" s="80">
        <f t="shared" si="391"/>
        <v>247.74374999999998</v>
      </c>
      <c r="HS308" s="80">
        <f>GU308*Prices!$B$17</f>
        <v>0</v>
      </c>
      <c r="HT308" s="80"/>
      <c r="HU308" s="80"/>
      <c r="HV308" s="80"/>
      <c r="HW308" s="80"/>
      <c r="HX308" s="80"/>
      <c r="HY308" s="80"/>
      <c r="HZ308" s="80"/>
      <c r="IA308" s="80"/>
      <c r="IB308" s="80"/>
      <c r="IC308" s="80"/>
      <c r="ID308" s="80"/>
      <c r="IE308" s="80"/>
      <c r="IF308" s="80"/>
      <c r="IG308" s="80"/>
      <c r="IH308" s="80"/>
      <c r="II308"/>
      <c r="IJ308"/>
      <c r="IK308"/>
      <c r="IL308"/>
      <c r="IM308"/>
      <c r="IN308"/>
      <c r="IO308"/>
      <c r="IP308"/>
      <c r="IQ308" s="55">
        <v>2768.2256000000002</v>
      </c>
      <c r="IR308" s="128">
        <f t="shared" si="437"/>
        <v>19.22378888888889</v>
      </c>
      <c r="IS308" s="129">
        <v>19.5</v>
      </c>
      <c r="IT308" s="95">
        <v>27</v>
      </c>
      <c r="IU308" s="73">
        <f t="shared" si="431"/>
        <v>2.25</v>
      </c>
      <c r="IV308" s="130">
        <f t="shared" si="447"/>
        <v>6.1875</v>
      </c>
      <c r="IX308" s="75">
        <v>4</v>
      </c>
      <c r="IY308" s="76"/>
      <c r="IZ308" s="75">
        <v>19.5</v>
      </c>
      <c r="JA308" s="77">
        <f>(IZ308*1.2)*(Prices!$B$5/32)</f>
        <v>29.25</v>
      </c>
      <c r="JB308" s="82">
        <f>(IZ308*1.3)*(Prices!$B$4/32)</f>
        <v>63.375</v>
      </c>
      <c r="JC308" s="82">
        <f>(IW308*Prices!$B$2)+(IX308*Prices!$B$3)</f>
        <v>16.2</v>
      </c>
      <c r="JD308" s="79">
        <f>IV308*Prices!$B$9</f>
        <v>37.125</v>
      </c>
      <c r="JE308" s="80">
        <f t="shared" si="393"/>
        <v>145.94999999999999</v>
      </c>
      <c r="JF308" s="80">
        <f>IV308*Prices!$B$10</f>
        <v>55.6875</v>
      </c>
      <c r="JG308" s="80">
        <f t="shared" si="394"/>
        <v>164.51249999999999</v>
      </c>
      <c r="JH308" s="80">
        <f>IV308*Prices!$B$11</f>
        <v>61.875</v>
      </c>
      <c r="JI308" s="80">
        <f t="shared" si="395"/>
        <v>170.7</v>
      </c>
      <c r="JJ308" s="80">
        <f>IV308*Prices!$B$12</f>
        <v>74.25</v>
      </c>
      <c r="JK308" s="80">
        <f t="shared" si="396"/>
        <v>183.07499999999999</v>
      </c>
      <c r="JL308" s="80">
        <f>IV308*Prices!$B$13</f>
        <v>80.4375</v>
      </c>
      <c r="JM308" s="80">
        <f t="shared" si="397"/>
        <v>189.26249999999999</v>
      </c>
      <c r="JN308" s="80">
        <f>IV308*Prices!$B$14</f>
        <v>95.90625</v>
      </c>
      <c r="JO308" s="80">
        <f t="shared" si="398"/>
        <v>204.73124999999999</v>
      </c>
      <c r="JP308" s="80">
        <f>IV308*Prices!$B$15</f>
        <v>108.28125</v>
      </c>
      <c r="JQ308" s="80">
        <f t="shared" si="399"/>
        <v>217.10624999999999</v>
      </c>
      <c r="JR308" s="80">
        <f>IV308*Prices!$B$16</f>
        <v>151.59375</v>
      </c>
      <c r="JS308" s="80">
        <f t="shared" si="400"/>
        <v>260.41874999999999</v>
      </c>
      <c r="JT308" s="80">
        <f>IV308*Prices!$B$17</f>
        <v>0</v>
      </c>
      <c r="JU308" s="80"/>
      <c r="JV308" s="80"/>
      <c r="JW308" s="80"/>
      <c r="JX308" s="80"/>
      <c r="JY308" s="80"/>
      <c r="JZ308" s="80"/>
      <c r="KA308" s="80"/>
      <c r="KB308" s="80"/>
      <c r="KC308" s="80"/>
      <c r="KD308" s="80"/>
      <c r="KE308" s="80"/>
      <c r="KF308" s="80"/>
      <c r="KG308" s="80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 s="197">
        <v>0</v>
      </c>
      <c r="LB308" s="200">
        <v>0</v>
      </c>
      <c r="LC308" s="82">
        <f>(44+(cabinets_db!IR308*2-2))*0.58</f>
        <v>46.659595111111109</v>
      </c>
      <c r="LD308" s="82">
        <f>(44+(cabinets_db!IR308*2-2))*0.77</f>
        <v>61.944634888888892</v>
      </c>
      <c r="LE308" s="82">
        <f>3*(cabinets_db!IR308*22/144)</f>
        <v>8.8109032407407408</v>
      </c>
      <c r="LF308" s="82">
        <f t="shared" si="401"/>
        <v>37.848691870370367</v>
      </c>
      <c r="LG308" s="80">
        <f t="shared" si="402"/>
        <v>53.133731648148149</v>
      </c>
      <c r="LH308" s="234">
        <f t="shared" si="403"/>
        <v>0</v>
      </c>
      <c r="LI308" s="55">
        <v>2768.2256000000002</v>
      </c>
      <c r="LJ308" s="128">
        <f t="shared" si="439"/>
        <v>19.22378888888889</v>
      </c>
      <c r="LK308" s="129">
        <v>19.5</v>
      </c>
      <c r="LL308" s="95">
        <v>27</v>
      </c>
      <c r="LM308" s="73">
        <f t="shared" si="432"/>
        <v>2.25</v>
      </c>
      <c r="LN308" s="130">
        <f t="shared" si="448"/>
        <v>6.1875</v>
      </c>
      <c r="LP308" s="75">
        <v>4</v>
      </c>
      <c r="LQ308" s="76"/>
      <c r="LR308" s="75">
        <v>19.5</v>
      </c>
      <c r="LS308" s="77">
        <f>(LR308*1.2)*(Prices!$B$5/32)</f>
        <v>29.25</v>
      </c>
      <c r="LT308" s="82">
        <f>(LR308*1.3)*(Prices!$C$4/32)</f>
        <v>50.7</v>
      </c>
      <c r="LU308" s="82">
        <f>(LO308*Prices!$B$2)+(LP308*Prices!$B$3)</f>
        <v>16.2</v>
      </c>
      <c r="LV308" s="79">
        <f>LN308*Prices!$B$9</f>
        <v>37.125</v>
      </c>
      <c r="LW308" s="80">
        <f t="shared" si="405"/>
        <v>133.27500000000001</v>
      </c>
      <c r="LX308" s="80">
        <f>LN308*Prices!$B$10</f>
        <v>55.6875</v>
      </c>
      <c r="LY308" s="80">
        <f t="shared" si="406"/>
        <v>151.83750000000001</v>
      </c>
      <c r="LZ308" s="80">
        <f>LN308*Prices!$B$11</f>
        <v>61.875</v>
      </c>
      <c r="MA308" s="80">
        <f t="shared" si="407"/>
        <v>158.02500000000001</v>
      </c>
      <c r="MB308" s="80">
        <f>LN308*Prices!$B$12</f>
        <v>74.25</v>
      </c>
      <c r="MC308" s="80">
        <f t="shared" si="408"/>
        <v>170.4</v>
      </c>
      <c r="MD308" s="80">
        <f>LN308*Prices!$B$13</f>
        <v>80.4375</v>
      </c>
      <c r="ME308" s="80">
        <f t="shared" si="409"/>
        <v>176.58750000000001</v>
      </c>
      <c r="MF308" s="80">
        <f>LN308*Prices!$B$14</f>
        <v>95.90625</v>
      </c>
      <c r="MG308" s="80">
        <f t="shared" si="410"/>
        <v>192.05625000000001</v>
      </c>
      <c r="MH308" s="80">
        <f>LN308*Prices!$B$15</f>
        <v>108.28125</v>
      </c>
      <c r="MI308" s="80">
        <f t="shared" si="411"/>
        <v>204.43125000000001</v>
      </c>
      <c r="MJ308" s="80">
        <f>LN308*Prices!$B$16</f>
        <v>151.59375</v>
      </c>
      <c r="MK308" s="80">
        <f t="shared" si="412"/>
        <v>247.74374999999998</v>
      </c>
      <c r="ML308" s="80">
        <f>LN308*Prices!$B$17</f>
        <v>0</v>
      </c>
      <c r="MM308" s="80"/>
      <c r="MN308" s="80"/>
      <c r="MO308" s="80"/>
      <c r="MP308" s="80"/>
      <c r="MQ308" s="80"/>
      <c r="MR308" s="80"/>
      <c r="MS308" s="80"/>
      <c r="MT308" s="80"/>
      <c r="MU308" s="80"/>
      <c r="MV308" s="80"/>
      <c r="MW308" s="80"/>
      <c r="MX308" s="80"/>
      <c r="MY308" s="80"/>
      <c r="MZ308" s="80"/>
      <c r="NA308" s="80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</row>
    <row r="309" spans="1:449" ht="18" customHeight="1" x14ac:dyDescent="0.25">
      <c r="A309" s="141" t="s">
        <v>433</v>
      </c>
      <c r="B309" s="132" t="s">
        <v>268</v>
      </c>
      <c r="C309" s="133" t="str">
        <f t="shared" si="413"/>
        <v>Wall &amp; Tall Cab: Over the Sink 2 Doors - 33"H  (30" W)</v>
      </c>
      <c r="D309" s="70" t="s">
        <v>431</v>
      </c>
      <c r="E309" s="134" t="s">
        <v>416</v>
      </c>
      <c r="F309" s="329" t="s">
        <v>433</v>
      </c>
      <c r="G309" s="320">
        <f>ROUND(cabinets_db!FD309/Prices!$B$27,0)</f>
        <v>374</v>
      </c>
      <c r="H309" s="136">
        <f t="shared" si="414"/>
        <v>374</v>
      </c>
      <c r="I309" s="135">
        <f>ROUND(cabinets_db!FF309/Prices!$B$27,0)</f>
        <v>423</v>
      </c>
      <c r="J309" s="136">
        <f t="shared" si="313"/>
        <v>423</v>
      </c>
      <c r="K309" s="135">
        <f>ROUND(cabinets_db!FH309/Prices!$B$27,0)</f>
        <v>440</v>
      </c>
      <c r="L309" s="136">
        <f t="shared" si="314"/>
        <v>440</v>
      </c>
      <c r="M309" s="135">
        <f>ROUND(cabinets_db!FJ309/Prices!$B$27,0)</f>
        <v>473</v>
      </c>
      <c r="N309" s="136">
        <f t="shared" si="315"/>
        <v>473</v>
      </c>
      <c r="O309" s="135">
        <f>ROUND(cabinets_db!FL309/Prices!$B$27,0)</f>
        <v>489</v>
      </c>
      <c r="P309" s="136">
        <f t="shared" si="316"/>
        <v>489</v>
      </c>
      <c r="Q309" s="135">
        <f>ROUND(cabinets_db!FN309/Prices!$B$27,0)</f>
        <v>530</v>
      </c>
      <c r="R309" s="136">
        <f t="shared" si="317"/>
        <v>530</v>
      </c>
      <c r="S309" s="135">
        <f>ROUND(cabinets_db!FP309/Prices!$B$27,0)</f>
        <v>563</v>
      </c>
      <c r="T309" s="136">
        <f t="shared" si="318"/>
        <v>563</v>
      </c>
      <c r="U309" s="135">
        <f>ROUND(cabinets_db!FR309/Prices!$B$27,0)</f>
        <v>677</v>
      </c>
      <c r="V309" s="136">
        <f t="shared" si="319"/>
        <v>677</v>
      </c>
      <c r="W309" s="137"/>
      <c r="X309" s="137"/>
      <c r="Y309" s="137"/>
      <c r="Z309" s="137"/>
      <c r="AA309" s="137"/>
      <c r="AB309" s="136">
        <f>ROUND(cabinets_db!HD309/Prices!$B$27,0)</f>
        <v>342</v>
      </c>
      <c r="AC309" s="136">
        <f t="shared" si="320"/>
        <v>342</v>
      </c>
      <c r="AD309" s="136">
        <f>ROUND(cabinets_db!HF309/Prices!$B$27,0)</f>
        <v>391</v>
      </c>
      <c r="AE309" s="136">
        <f t="shared" si="321"/>
        <v>391</v>
      </c>
      <c r="AF309" s="136">
        <f>ROUND(cabinets_db!HH309/Prices!$B$27,0)</f>
        <v>407</v>
      </c>
      <c r="AG309" s="136">
        <f t="shared" si="322"/>
        <v>407</v>
      </c>
      <c r="AH309" s="136">
        <f>ROUND(cabinets_db!HJ309/Prices!$B$27,0)</f>
        <v>440</v>
      </c>
      <c r="AI309" s="136">
        <f t="shared" si="323"/>
        <v>440</v>
      </c>
      <c r="AJ309" s="136">
        <f>ROUND(cabinets_db!HL309/Prices!$B$27,0)</f>
        <v>456</v>
      </c>
      <c r="AK309" s="136">
        <f t="shared" si="324"/>
        <v>456</v>
      </c>
      <c r="AL309" s="136">
        <f>ROUND(cabinets_db!HN309/Prices!$B$27,0)</f>
        <v>497</v>
      </c>
      <c r="AM309" s="136">
        <f t="shared" si="325"/>
        <v>497</v>
      </c>
      <c r="AN309" s="136">
        <f>ROUND(cabinets_db!HP309/Prices!$B$27,0)</f>
        <v>530</v>
      </c>
      <c r="AO309" s="136">
        <f t="shared" si="326"/>
        <v>530</v>
      </c>
      <c r="AP309" s="136">
        <f>ROUND(cabinets_db!HR309/Prices!$B$27,0)</f>
        <v>645</v>
      </c>
      <c r="AQ309" s="138">
        <f t="shared" si="327"/>
        <v>645</v>
      </c>
      <c r="AW309" s="136">
        <f t="shared" si="328"/>
        <v>342</v>
      </c>
      <c r="AX309" s="136">
        <f t="shared" si="329"/>
        <v>342</v>
      </c>
      <c r="AY309" s="136">
        <f t="shared" si="330"/>
        <v>391</v>
      </c>
      <c r="AZ309" s="136">
        <f t="shared" si="331"/>
        <v>391</v>
      </c>
      <c r="BA309" s="136">
        <f t="shared" si="332"/>
        <v>407</v>
      </c>
      <c r="BB309" s="136">
        <f t="shared" si="333"/>
        <v>407</v>
      </c>
      <c r="BC309" s="136">
        <f t="shared" si="334"/>
        <v>440</v>
      </c>
      <c r="BD309" s="136">
        <f t="shared" si="335"/>
        <v>440</v>
      </c>
      <c r="BE309" s="136">
        <f t="shared" si="336"/>
        <v>456</v>
      </c>
      <c r="BF309" s="136">
        <f t="shared" si="337"/>
        <v>456</v>
      </c>
      <c r="BG309" s="136">
        <f t="shared" si="338"/>
        <v>497</v>
      </c>
      <c r="BH309" s="136">
        <f t="shared" si="339"/>
        <v>497</v>
      </c>
      <c r="BI309" s="136">
        <f t="shared" si="340"/>
        <v>530</v>
      </c>
      <c r="BJ309" s="136">
        <f t="shared" si="341"/>
        <v>530</v>
      </c>
      <c r="BK309" s="136">
        <f t="shared" si="342"/>
        <v>645</v>
      </c>
      <c r="BL309" s="138">
        <f t="shared" si="343"/>
        <v>645</v>
      </c>
      <c r="BU309" s="135">
        <f>ROUND(cabinets_db!JE309/Prices!$B$27,0)</f>
        <v>374</v>
      </c>
      <c r="BV309" s="136">
        <f t="shared" si="415"/>
        <v>374</v>
      </c>
      <c r="BW309" s="135">
        <f>ROUND(cabinets_db!JG309/Prices!$B$27,0)</f>
        <v>423</v>
      </c>
      <c r="BX309" s="136">
        <f t="shared" si="344"/>
        <v>423</v>
      </c>
      <c r="BY309" s="135">
        <f>ROUND(cabinets_db!JI309/Prices!$B$27,0)</f>
        <v>440</v>
      </c>
      <c r="BZ309" s="136">
        <f t="shared" si="345"/>
        <v>440</v>
      </c>
      <c r="CA309" s="135">
        <f>ROUND(cabinets_db!JK309/Prices!$B$27,0)</f>
        <v>473</v>
      </c>
      <c r="CB309" s="136">
        <f t="shared" si="346"/>
        <v>473</v>
      </c>
      <c r="CC309" s="135">
        <f>ROUND(cabinets_db!JM309/Prices!$B$27,0)</f>
        <v>489</v>
      </c>
      <c r="CD309" s="136">
        <f t="shared" si="347"/>
        <v>489</v>
      </c>
      <c r="CE309" s="135">
        <f>ROUND(cabinets_db!JO309/Prices!$B$27,0)</f>
        <v>530</v>
      </c>
      <c r="CF309" s="136">
        <f t="shared" si="348"/>
        <v>530</v>
      </c>
      <c r="CG309" s="135">
        <f>ROUND(cabinets_db!JQ309/Prices!$B$27,0)</f>
        <v>563</v>
      </c>
      <c r="CH309" s="136">
        <f t="shared" si="349"/>
        <v>563</v>
      </c>
      <c r="CI309" s="135">
        <f>ROUND(cabinets_db!JS309/Prices!$B$27,0)</f>
        <v>677</v>
      </c>
      <c r="CJ309" s="136">
        <f t="shared" si="350"/>
        <v>677</v>
      </c>
      <c r="CK309" s="137"/>
      <c r="CL309" s="137"/>
      <c r="CM309" s="137"/>
      <c r="CN309" s="137"/>
      <c r="CO309" s="137"/>
      <c r="CP309" s="136">
        <f>ROUND(cabinets_db!LW309/Prices!$B$27,0)</f>
        <v>342</v>
      </c>
      <c r="CQ309" s="136">
        <f t="shared" si="416"/>
        <v>342</v>
      </c>
      <c r="CR309" s="136">
        <f>ROUND(cabinets_db!LY309/Prices!$B$27,0)</f>
        <v>391</v>
      </c>
      <c r="CS309" s="136">
        <f t="shared" si="351"/>
        <v>391</v>
      </c>
      <c r="CT309" s="136">
        <f>ROUND(cabinets_db!MA309/Prices!$B$27,0)</f>
        <v>407</v>
      </c>
      <c r="CU309" s="136">
        <f t="shared" si="352"/>
        <v>407</v>
      </c>
      <c r="CV309" s="136">
        <f>ROUND(cabinets_db!MC309/Prices!$B$27,0)</f>
        <v>440</v>
      </c>
      <c r="CW309" s="136">
        <f t="shared" si="353"/>
        <v>440</v>
      </c>
      <c r="CX309" s="136">
        <f>ROUND(cabinets_db!ME309/Prices!$B$27,0)</f>
        <v>456</v>
      </c>
      <c r="CY309" s="136">
        <f t="shared" si="354"/>
        <v>456</v>
      </c>
      <c r="CZ309" s="136">
        <f>ROUND(cabinets_db!MG309/Prices!$B$27,0)</f>
        <v>497</v>
      </c>
      <c r="DA309" s="136">
        <f t="shared" si="355"/>
        <v>497</v>
      </c>
      <c r="DB309" s="136">
        <f>ROUND(cabinets_db!MI309/Prices!$B$27,0)</f>
        <v>530</v>
      </c>
      <c r="DC309" s="136">
        <f t="shared" si="356"/>
        <v>530</v>
      </c>
      <c r="DD309" s="136">
        <f>ROUND(cabinets_db!MK309/Prices!$B$27,0)</f>
        <v>645</v>
      </c>
      <c r="DE309" s="138">
        <f t="shared" si="357"/>
        <v>645</v>
      </c>
      <c r="DK309" s="136">
        <f t="shared" si="358"/>
        <v>342</v>
      </c>
      <c r="DL309" s="136">
        <f t="shared" si="359"/>
        <v>342</v>
      </c>
      <c r="DM309" s="136">
        <f t="shared" si="360"/>
        <v>391</v>
      </c>
      <c r="DN309" s="136">
        <f t="shared" si="361"/>
        <v>391</v>
      </c>
      <c r="DO309" s="136">
        <f t="shared" si="362"/>
        <v>407</v>
      </c>
      <c r="DP309" s="136">
        <f t="shared" si="363"/>
        <v>407</v>
      </c>
      <c r="DQ309" s="136">
        <f t="shared" si="364"/>
        <v>440</v>
      </c>
      <c r="DR309" s="136">
        <f t="shared" si="365"/>
        <v>440</v>
      </c>
      <c r="DS309" s="136">
        <f t="shared" si="366"/>
        <v>456</v>
      </c>
      <c r="DT309" s="136">
        <f t="shared" si="367"/>
        <v>456</v>
      </c>
      <c r="DU309" s="136">
        <f t="shared" si="368"/>
        <v>497</v>
      </c>
      <c r="DV309" s="136">
        <f t="shared" si="369"/>
        <v>497</v>
      </c>
      <c r="DW309" s="136">
        <f t="shared" si="370"/>
        <v>530</v>
      </c>
      <c r="DX309" s="136">
        <f t="shared" si="371"/>
        <v>530</v>
      </c>
      <c r="DY309" s="136">
        <f t="shared" si="372"/>
        <v>645</v>
      </c>
      <c r="DZ309" s="138">
        <f t="shared" si="373"/>
        <v>645</v>
      </c>
      <c r="EP309" s="55">
        <v>3001.4666000000002</v>
      </c>
      <c r="EQ309" s="128">
        <f t="shared" si="433"/>
        <v>20.843518055555556</v>
      </c>
      <c r="ER309" s="129">
        <v>21</v>
      </c>
      <c r="ES309" s="95">
        <v>30</v>
      </c>
      <c r="ET309" s="73">
        <f t="shared" si="429"/>
        <v>2.5</v>
      </c>
      <c r="EU309" s="130">
        <f t="shared" si="445"/>
        <v>6.875</v>
      </c>
      <c r="EV309" s="55"/>
      <c r="EW309" s="75">
        <v>4</v>
      </c>
      <c r="EY309" s="75">
        <v>21</v>
      </c>
      <c r="EZ309" s="77">
        <f>(EY309*1.2)*(Prices!$B$5/32)</f>
        <v>31.5</v>
      </c>
      <c r="FA309" s="82">
        <f>(EY309*1.3)*(Prices!$B$4/32)</f>
        <v>68.25</v>
      </c>
      <c r="FB309" s="82">
        <f>(EV309*Prices!$B$2)+(EW309*Prices!$B$3)</f>
        <v>16.2</v>
      </c>
      <c r="FC309" s="79">
        <f>EU309*Prices!$B$9</f>
        <v>41.25</v>
      </c>
      <c r="FD309" s="80">
        <f t="shared" si="375"/>
        <v>157.19999999999999</v>
      </c>
      <c r="FE309" s="80">
        <f>EU309*Prices!$B$10</f>
        <v>61.875</v>
      </c>
      <c r="FF309" s="80">
        <f t="shared" si="376"/>
        <v>177.82499999999999</v>
      </c>
      <c r="FG309" s="80">
        <f>EU309*Prices!$B$11</f>
        <v>68.75</v>
      </c>
      <c r="FH309" s="80">
        <f t="shared" si="377"/>
        <v>184.7</v>
      </c>
      <c r="FI309" s="80">
        <f>EU309*Prices!$B$12</f>
        <v>82.5</v>
      </c>
      <c r="FJ309" s="80">
        <f t="shared" si="378"/>
        <v>198.45</v>
      </c>
      <c r="FK309" s="80">
        <f>EU309*Prices!$B$13</f>
        <v>89.375</v>
      </c>
      <c r="FL309" s="80">
        <f t="shared" si="379"/>
        <v>205.32499999999999</v>
      </c>
      <c r="FM309" s="80">
        <f>EU309*Prices!$B$14</f>
        <v>106.5625</v>
      </c>
      <c r="FN309" s="80">
        <f t="shared" si="380"/>
        <v>222.51249999999999</v>
      </c>
      <c r="FO309" s="80">
        <f>EU309*Prices!$B$15</f>
        <v>120.3125</v>
      </c>
      <c r="FP309" s="80">
        <f t="shared" si="381"/>
        <v>236.26249999999999</v>
      </c>
      <c r="FQ309" s="80">
        <f>EU309*Prices!$B$16</f>
        <v>168.4375</v>
      </c>
      <c r="FR309" s="80">
        <f t="shared" si="382"/>
        <v>284.38749999999999</v>
      </c>
      <c r="FS309" s="80">
        <f>EU309*Prices!$B$17</f>
        <v>0</v>
      </c>
      <c r="FT309" s="80"/>
      <c r="FU309" s="80"/>
      <c r="FV309" s="80"/>
      <c r="FW309" s="80"/>
      <c r="FX309" s="80"/>
      <c r="FY309" s="80"/>
      <c r="FZ309" s="80"/>
      <c r="GA309" s="80"/>
      <c r="GB309" s="80"/>
      <c r="GC309" s="80"/>
      <c r="GD309" s="80"/>
      <c r="GE309" s="80"/>
      <c r="GF309" s="80"/>
      <c r="GG309" s="80"/>
      <c r="GH309" s="80"/>
      <c r="GI309"/>
      <c r="GJ309"/>
      <c r="GK309"/>
      <c r="GL309"/>
      <c r="GM309"/>
      <c r="GN309"/>
      <c r="GO309"/>
      <c r="GP309" s="55">
        <v>3001.4666000000002</v>
      </c>
      <c r="GQ309" s="128">
        <f t="shared" si="435"/>
        <v>20.843518055555556</v>
      </c>
      <c r="GR309" s="129">
        <v>21</v>
      </c>
      <c r="GS309" s="95">
        <v>30</v>
      </c>
      <c r="GT309" s="73">
        <f t="shared" si="430"/>
        <v>2.5</v>
      </c>
      <c r="GU309" s="130">
        <f t="shared" si="446"/>
        <v>6.875</v>
      </c>
      <c r="GW309" s="75">
        <v>4</v>
      </c>
      <c r="GX309" s="76"/>
      <c r="GY309" s="75">
        <v>21</v>
      </c>
      <c r="GZ309" s="77">
        <f>(GY309*1.2)*(Prices!$B$5/32)</f>
        <v>31.5</v>
      </c>
      <c r="HA309" s="82">
        <f>(GY309*1.3)*(Prices!$C$4/32)</f>
        <v>54.6</v>
      </c>
      <c r="HB309" s="82">
        <f>(GV309*Prices!$B$2)+(GW309*Prices!$B$3)</f>
        <v>16.2</v>
      </c>
      <c r="HC309" s="79">
        <f>GU309*Prices!$B$9</f>
        <v>41.25</v>
      </c>
      <c r="HD309" s="80">
        <f t="shared" si="384"/>
        <v>143.55000000000001</v>
      </c>
      <c r="HE309" s="80">
        <f>GU309*Prices!$B$10</f>
        <v>61.875</v>
      </c>
      <c r="HF309" s="80">
        <f t="shared" si="385"/>
        <v>164.17500000000001</v>
      </c>
      <c r="HG309" s="80">
        <f>GU309*Prices!$B$11</f>
        <v>68.75</v>
      </c>
      <c r="HH309" s="80">
        <f t="shared" si="386"/>
        <v>171.05</v>
      </c>
      <c r="HI309" s="80">
        <f>GU309*Prices!$B$12</f>
        <v>82.5</v>
      </c>
      <c r="HJ309" s="80">
        <f t="shared" si="387"/>
        <v>184.8</v>
      </c>
      <c r="HK309" s="80">
        <f>GU309*Prices!$B$13</f>
        <v>89.375</v>
      </c>
      <c r="HL309" s="80">
        <f t="shared" si="388"/>
        <v>191.67500000000001</v>
      </c>
      <c r="HM309" s="80">
        <f>GU309*Prices!$B$14</f>
        <v>106.5625</v>
      </c>
      <c r="HN309" s="80">
        <f t="shared" si="389"/>
        <v>208.86250000000001</v>
      </c>
      <c r="HO309" s="80">
        <f>GU309*Prices!$B$15</f>
        <v>120.3125</v>
      </c>
      <c r="HP309" s="80">
        <f t="shared" si="390"/>
        <v>222.61249999999998</v>
      </c>
      <c r="HQ309" s="80">
        <f>GU309*Prices!$B$16</f>
        <v>168.4375</v>
      </c>
      <c r="HR309" s="80">
        <f t="shared" si="391"/>
        <v>270.73749999999995</v>
      </c>
      <c r="HS309" s="80">
        <f>GU309*Prices!$B$17</f>
        <v>0</v>
      </c>
      <c r="HT309" s="80"/>
      <c r="HU309" s="80"/>
      <c r="HV309" s="80"/>
      <c r="HW309" s="80"/>
      <c r="HX309" s="80"/>
      <c r="HY309" s="80"/>
      <c r="HZ309" s="80"/>
      <c r="IA309" s="80"/>
      <c r="IB309" s="80"/>
      <c r="IC309" s="80"/>
      <c r="ID309" s="80"/>
      <c r="IE309" s="80"/>
      <c r="IF309" s="80"/>
      <c r="IG309" s="80"/>
      <c r="IH309" s="80"/>
      <c r="II309"/>
      <c r="IJ309"/>
      <c r="IK309"/>
      <c r="IL309"/>
      <c r="IM309"/>
      <c r="IN309"/>
      <c r="IO309"/>
      <c r="IP309"/>
      <c r="IQ309" s="55">
        <v>3001.4666000000002</v>
      </c>
      <c r="IR309" s="128">
        <f t="shared" si="437"/>
        <v>20.843518055555556</v>
      </c>
      <c r="IS309" s="129">
        <v>21</v>
      </c>
      <c r="IT309" s="95">
        <v>30</v>
      </c>
      <c r="IU309" s="73">
        <f t="shared" si="431"/>
        <v>2.5</v>
      </c>
      <c r="IV309" s="130">
        <f t="shared" si="447"/>
        <v>6.875</v>
      </c>
      <c r="IX309" s="75">
        <v>4</v>
      </c>
      <c r="IY309" s="76"/>
      <c r="IZ309" s="75">
        <v>21</v>
      </c>
      <c r="JA309" s="77">
        <f>(IZ309*1.2)*(Prices!$B$5/32)</f>
        <v>31.5</v>
      </c>
      <c r="JB309" s="82">
        <f>(IZ309*1.3)*(Prices!$B$4/32)</f>
        <v>68.25</v>
      </c>
      <c r="JC309" s="82">
        <f>(IW309*Prices!$B$2)+(IX309*Prices!$B$3)</f>
        <v>16.2</v>
      </c>
      <c r="JD309" s="79">
        <f>IV309*Prices!$B$9</f>
        <v>41.25</v>
      </c>
      <c r="JE309" s="80">
        <f t="shared" si="393"/>
        <v>157.19999999999999</v>
      </c>
      <c r="JF309" s="80">
        <f>IV309*Prices!$B$10</f>
        <v>61.875</v>
      </c>
      <c r="JG309" s="80">
        <f t="shared" si="394"/>
        <v>177.82499999999999</v>
      </c>
      <c r="JH309" s="80">
        <f>IV309*Prices!$B$11</f>
        <v>68.75</v>
      </c>
      <c r="JI309" s="80">
        <f t="shared" si="395"/>
        <v>184.7</v>
      </c>
      <c r="JJ309" s="80">
        <f>IV309*Prices!$B$12</f>
        <v>82.5</v>
      </c>
      <c r="JK309" s="80">
        <f t="shared" si="396"/>
        <v>198.45</v>
      </c>
      <c r="JL309" s="80">
        <f>IV309*Prices!$B$13</f>
        <v>89.375</v>
      </c>
      <c r="JM309" s="80">
        <f t="shared" si="397"/>
        <v>205.32499999999999</v>
      </c>
      <c r="JN309" s="80">
        <f>IV309*Prices!$B$14</f>
        <v>106.5625</v>
      </c>
      <c r="JO309" s="80">
        <f t="shared" si="398"/>
        <v>222.51249999999999</v>
      </c>
      <c r="JP309" s="80">
        <f>IV309*Prices!$B$15</f>
        <v>120.3125</v>
      </c>
      <c r="JQ309" s="80">
        <f t="shared" si="399"/>
        <v>236.26249999999999</v>
      </c>
      <c r="JR309" s="80">
        <f>IV309*Prices!$B$16</f>
        <v>168.4375</v>
      </c>
      <c r="JS309" s="80">
        <f t="shared" si="400"/>
        <v>284.38749999999999</v>
      </c>
      <c r="JT309" s="80">
        <f>IV309*Prices!$B$17</f>
        <v>0</v>
      </c>
      <c r="JU309" s="80"/>
      <c r="JV309" s="80"/>
      <c r="JW309" s="80"/>
      <c r="JX309" s="80"/>
      <c r="JY309" s="80"/>
      <c r="JZ309" s="80"/>
      <c r="KA309" s="80"/>
      <c r="KB309" s="80"/>
      <c r="KC309" s="80"/>
      <c r="KD309" s="80"/>
      <c r="KE309" s="80"/>
      <c r="KF309" s="80"/>
      <c r="KG309" s="80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 s="197">
        <v>0</v>
      </c>
      <c r="LB309" s="200">
        <v>0</v>
      </c>
      <c r="LC309" s="82">
        <f>(44+(cabinets_db!IR309*2-2))*0.58</f>
        <v>48.538480944444444</v>
      </c>
      <c r="LD309" s="82">
        <f>(44+(cabinets_db!IR309*2-2))*0.77</f>
        <v>64.439017805555551</v>
      </c>
      <c r="LE309" s="82">
        <f>3*(cabinets_db!IR309*22/144)</f>
        <v>9.5532791087962963</v>
      </c>
      <c r="LF309" s="82">
        <f t="shared" si="401"/>
        <v>38.985201835648148</v>
      </c>
      <c r="LG309" s="80">
        <f t="shared" si="402"/>
        <v>54.885738696759255</v>
      </c>
      <c r="LH309" s="234">
        <f t="shared" si="403"/>
        <v>0</v>
      </c>
      <c r="LI309" s="55">
        <v>3001.4666000000002</v>
      </c>
      <c r="LJ309" s="128">
        <f t="shared" si="439"/>
        <v>20.843518055555556</v>
      </c>
      <c r="LK309" s="129">
        <v>21</v>
      </c>
      <c r="LL309" s="95">
        <v>30</v>
      </c>
      <c r="LM309" s="73">
        <f t="shared" si="432"/>
        <v>2.5</v>
      </c>
      <c r="LN309" s="130">
        <f t="shared" si="448"/>
        <v>6.875</v>
      </c>
      <c r="LP309" s="75">
        <v>4</v>
      </c>
      <c r="LQ309" s="76"/>
      <c r="LR309" s="75">
        <v>21</v>
      </c>
      <c r="LS309" s="77">
        <f>(LR309*1.2)*(Prices!$B$5/32)</f>
        <v>31.5</v>
      </c>
      <c r="LT309" s="82">
        <f>(LR309*1.3)*(Prices!$C$4/32)</f>
        <v>54.6</v>
      </c>
      <c r="LU309" s="82">
        <f>(LO309*Prices!$B$2)+(LP309*Prices!$B$3)</f>
        <v>16.2</v>
      </c>
      <c r="LV309" s="79">
        <f>LN309*Prices!$B$9</f>
        <v>41.25</v>
      </c>
      <c r="LW309" s="80">
        <f t="shared" si="405"/>
        <v>143.55000000000001</v>
      </c>
      <c r="LX309" s="80">
        <f>LN309*Prices!$B$10</f>
        <v>61.875</v>
      </c>
      <c r="LY309" s="80">
        <f t="shared" si="406"/>
        <v>164.17500000000001</v>
      </c>
      <c r="LZ309" s="80">
        <f>LN309*Prices!$B$11</f>
        <v>68.75</v>
      </c>
      <c r="MA309" s="80">
        <f t="shared" si="407"/>
        <v>171.05</v>
      </c>
      <c r="MB309" s="80">
        <f>LN309*Prices!$B$12</f>
        <v>82.5</v>
      </c>
      <c r="MC309" s="80">
        <f t="shared" si="408"/>
        <v>184.8</v>
      </c>
      <c r="MD309" s="80">
        <f>LN309*Prices!$B$13</f>
        <v>89.375</v>
      </c>
      <c r="ME309" s="80">
        <f t="shared" si="409"/>
        <v>191.67500000000001</v>
      </c>
      <c r="MF309" s="80">
        <f>LN309*Prices!$B$14</f>
        <v>106.5625</v>
      </c>
      <c r="MG309" s="80">
        <f t="shared" si="410"/>
        <v>208.86250000000001</v>
      </c>
      <c r="MH309" s="80">
        <f>LN309*Prices!$B$15</f>
        <v>120.3125</v>
      </c>
      <c r="MI309" s="80">
        <f t="shared" si="411"/>
        <v>222.61249999999998</v>
      </c>
      <c r="MJ309" s="80">
        <f>LN309*Prices!$B$16</f>
        <v>168.4375</v>
      </c>
      <c r="MK309" s="80">
        <f t="shared" si="412"/>
        <v>270.73749999999995</v>
      </c>
      <c r="ML309" s="80">
        <f>LN309*Prices!$B$17</f>
        <v>0</v>
      </c>
      <c r="MM309" s="80"/>
      <c r="MN309" s="80"/>
      <c r="MO309" s="80"/>
      <c r="MP309" s="80"/>
      <c r="MQ309" s="80"/>
      <c r="MR309" s="80"/>
      <c r="MS309" s="80"/>
      <c r="MT309" s="80"/>
      <c r="MU309" s="80"/>
      <c r="MV309" s="80"/>
      <c r="MW309" s="80"/>
      <c r="MX309" s="80"/>
      <c r="MY309" s="80"/>
      <c r="MZ309" s="80"/>
      <c r="NA309" s="80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</row>
    <row r="310" spans="1:449" ht="18" customHeight="1" x14ac:dyDescent="0.25">
      <c r="A310" s="141" t="s">
        <v>434</v>
      </c>
      <c r="B310" s="132" t="s">
        <v>268</v>
      </c>
      <c r="C310" s="133" t="str">
        <f t="shared" si="413"/>
        <v>Wall &amp; Tall Cab: Over the Sink 2 Doors - 33"H  (33" W)</v>
      </c>
      <c r="D310" s="70" t="s">
        <v>431</v>
      </c>
      <c r="E310" s="134" t="s">
        <v>418</v>
      </c>
      <c r="F310" s="329" t="s">
        <v>434</v>
      </c>
      <c r="G310" s="320">
        <f>ROUND(cabinets_db!FD310/Prices!$B$27,0)</f>
        <v>401</v>
      </c>
      <c r="H310" s="136">
        <f t="shared" si="414"/>
        <v>401</v>
      </c>
      <c r="I310" s="135">
        <f>ROUND(cabinets_db!FF310/Prices!$B$27,0)</f>
        <v>455</v>
      </c>
      <c r="J310" s="136">
        <f t="shared" si="313"/>
        <v>455</v>
      </c>
      <c r="K310" s="135">
        <f>ROUND(cabinets_db!FH310/Prices!$B$27,0)</f>
        <v>473</v>
      </c>
      <c r="L310" s="136">
        <f t="shared" si="314"/>
        <v>473</v>
      </c>
      <c r="M310" s="135">
        <f>ROUND(cabinets_db!FJ310/Prices!$B$27,0)</f>
        <v>509</v>
      </c>
      <c r="N310" s="136">
        <f t="shared" si="315"/>
        <v>509</v>
      </c>
      <c r="O310" s="135">
        <f>ROUND(cabinets_db!FL310/Prices!$B$27,0)</f>
        <v>527</v>
      </c>
      <c r="P310" s="136">
        <f t="shared" si="316"/>
        <v>527</v>
      </c>
      <c r="Q310" s="135">
        <f>ROUND(cabinets_db!FN310/Prices!$B$27,0)</f>
        <v>572</v>
      </c>
      <c r="R310" s="136">
        <f t="shared" si="317"/>
        <v>572</v>
      </c>
      <c r="S310" s="135">
        <f>ROUND(cabinets_db!FP310/Prices!$B$27,0)</f>
        <v>608</v>
      </c>
      <c r="T310" s="136">
        <f t="shared" si="318"/>
        <v>608</v>
      </c>
      <c r="U310" s="135">
        <f>ROUND(cabinets_db!FR310/Prices!$B$27,0)</f>
        <v>734</v>
      </c>
      <c r="V310" s="136">
        <f t="shared" si="319"/>
        <v>734</v>
      </c>
      <c r="W310" s="137"/>
      <c r="X310" s="137"/>
      <c r="Y310" s="137"/>
      <c r="Z310" s="137"/>
      <c r="AA310" s="137"/>
      <c r="AB310" s="136">
        <f>ROUND(cabinets_db!HD310/Prices!$B$27,0)</f>
        <v>366</v>
      </c>
      <c r="AC310" s="136">
        <f t="shared" si="320"/>
        <v>366</v>
      </c>
      <c r="AD310" s="136">
        <f>ROUND(cabinets_db!HF310/Prices!$B$27,0)</f>
        <v>420</v>
      </c>
      <c r="AE310" s="136">
        <f t="shared" si="321"/>
        <v>420</v>
      </c>
      <c r="AF310" s="136">
        <f>ROUND(cabinets_db!HH310/Prices!$B$27,0)</f>
        <v>438</v>
      </c>
      <c r="AG310" s="136">
        <f t="shared" si="322"/>
        <v>438</v>
      </c>
      <c r="AH310" s="136">
        <f>ROUND(cabinets_db!HJ310/Prices!$B$27,0)</f>
        <v>474</v>
      </c>
      <c r="AI310" s="136">
        <f t="shared" si="323"/>
        <v>474</v>
      </c>
      <c r="AJ310" s="136">
        <f>ROUND(cabinets_db!HL310/Prices!$B$27,0)</f>
        <v>492</v>
      </c>
      <c r="AK310" s="136">
        <f t="shared" si="324"/>
        <v>492</v>
      </c>
      <c r="AL310" s="136">
        <f>ROUND(cabinets_db!HN310/Prices!$B$27,0)</f>
        <v>537</v>
      </c>
      <c r="AM310" s="136">
        <f t="shared" si="325"/>
        <v>537</v>
      </c>
      <c r="AN310" s="136">
        <f>ROUND(cabinets_db!HP310/Prices!$B$27,0)</f>
        <v>573</v>
      </c>
      <c r="AO310" s="136">
        <f t="shared" si="326"/>
        <v>573</v>
      </c>
      <c r="AP310" s="136">
        <f>ROUND(cabinets_db!HR310/Prices!$B$27,0)</f>
        <v>699</v>
      </c>
      <c r="AQ310" s="138">
        <f t="shared" si="327"/>
        <v>699</v>
      </c>
      <c r="AW310" s="136">
        <f t="shared" si="328"/>
        <v>366</v>
      </c>
      <c r="AX310" s="136">
        <f t="shared" si="329"/>
        <v>366</v>
      </c>
      <c r="AY310" s="136">
        <f t="shared" si="330"/>
        <v>420</v>
      </c>
      <c r="AZ310" s="136">
        <f t="shared" si="331"/>
        <v>420</v>
      </c>
      <c r="BA310" s="136">
        <f t="shared" si="332"/>
        <v>438</v>
      </c>
      <c r="BB310" s="136">
        <f t="shared" si="333"/>
        <v>438</v>
      </c>
      <c r="BC310" s="136">
        <f t="shared" si="334"/>
        <v>474</v>
      </c>
      <c r="BD310" s="136">
        <f t="shared" si="335"/>
        <v>474</v>
      </c>
      <c r="BE310" s="136">
        <f t="shared" si="336"/>
        <v>492</v>
      </c>
      <c r="BF310" s="136">
        <f t="shared" si="337"/>
        <v>492</v>
      </c>
      <c r="BG310" s="136">
        <f t="shared" si="338"/>
        <v>537</v>
      </c>
      <c r="BH310" s="136">
        <f t="shared" si="339"/>
        <v>537</v>
      </c>
      <c r="BI310" s="136">
        <f t="shared" si="340"/>
        <v>573</v>
      </c>
      <c r="BJ310" s="136">
        <f t="shared" si="341"/>
        <v>573</v>
      </c>
      <c r="BK310" s="136">
        <f t="shared" si="342"/>
        <v>699</v>
      </c>
      <c r="BL310" s="138">
        <f t="shared" si="343"/>
        <v>699</v>
      </c>
      <c r="BU310" s="135">
        <f>ROUND(cabinets_db!JE310/Prices!$B$27,0)</f>
        <v>401</v>
      </c>
      <c r="BV310" s="136">
        <f t="shared" si="415"/>
        <v>401</v>
      </c>
      <c r="BW310" s="135">
        <f>ROUND(cabinets_db!JG310/Prices!$B$27,0)</f>
        <v>455</v>
      </c>
      <c r="BX310" s="136">
        <f t="shared" si="344"/>
        <v>455</v>
      </c>
      <c r="BY310" s="135">
        <f>ROUND(cabinets_db!JI310/Prices!$B$27,0)</f>
        <v>473</v>
      </c>
      <c r="BZ310" s="136">
        <f t="shared" si="345"/>
        <v>473</v>
      </c>
      <c r="CA310" s="135">
        <f>ROUND(cabinets_db!JK310/Prices!$B$27,0)</f>
        <v>509</v>
      </c>
      <c r="CB310" s="136">
        <f t="shared" si="346"/>
        <v>509</v>
      </c>
      <c r="CC310" s="135">
        <f>ROUND(cabinets_db!JM310/Prices!$B$27,0)</f>
        <v>527</v>
      </c>
      <c r="CD310" s="136">
        <f t="shared" si="347"/>
        <v>527</v>
      </c>
      <c r="CE310" s="135">
        <f>ROUND(cabinets_db!JO310/Prices!$B$27,0)</f>
        <v>572</v>
      </c>
      <c r="CF310" s="136">
        <f t="shared" si="348"/>
        <v>572</v>
      </c>
      <c r="CG310" s="135">
        <f>ROUND(cabinets_db!JQ310/Prices!$B$27,0)</f>
        <v>608</v>
      </c>
      <c r="CH310" s="136">
        <f t="shared" si="349"/>
        <v>608</v>
      </c>
      <c r="CI310" s="135">
        <f>ROUND(cabinets_db!JS310/Prices!$B$27,0)</f>
        <v>734</v>
      </c>
      <c r="CJ310" s="136">
        <f t="shared" si="350"/>
        <v>734</v>
      </c>
      <c r="CK310" s="137"/>
      <c r="CL310" s="137"/>
      <c r="CM310" s="137"/>
      <c r="CN310" s="137"/>
      <c r="CO310" s="137"/>
      <c r="CP310" s="136">
        <f>ROUND(cabinets_db!LW310/Prices!$B$27,0)</f>
        <v>366</v>
      </c>
      <c r="CQ310" s="136">
        <f t="shared" si="416"/>
        <v>366</v>
      </c>
      <c r="CR310" s="136">
        <f>ROUND(cabinets_db!LY310/Prices!$B$27,0)</f>
        <v>420</v>
      </c>
      <c r="CS310" s="136">
        <f t="shared" si="351"/>
        <v>420</v>
      </c>
      <c r="CT310" s="136">
        <f>ROUND(cabinets_db!MA310/Prices!$B$27,0)</f>
        <v>438</v>
      </c>
      <c r="CU310" s="136">
        <f t="shared" si="352"/>
        <v>438</v>
      </c>
      <c r="CV310" s="136">
        <f>ROUND(cabinets_db!MC310/Prices!$B$27,0)</f>
        <v>474</v>
      </c>
      <c r="CW310" s="136">
        <f t="shared" si="353"/>
        <v>474</v>
      </c>
      <c r="CX310" s="136">
        <f>ROUND(cabinets_db!ME310/Prices!$B$27,0)</f>
        <v>492</v>
      </c>
      <c r="CY310" s="136">
        <f t="shared" si="354"/>
        <v>492</v>
      </c>
      <c r="CZ310" s="136">
        <f>ROUND(cabinets_db!MG310/Prices!$B$27,0)</f>
        <v>537</v>
      </c>
      <c r="DA310" s="136">
        <f t="shared" si="355"/>
        <v>537</v>
      </c>
      <c r="DB310" s="136">
        <f>ROUND(cabinets_db!MI310/Prices!$B$27,0)</f>
        <v>573</v>
      </c>
      <c r="DC310" s="136">
        <f t="shared" si="356"/>
        <v>573</v>
      </c>
      <c r="DD310" s="136">
        <f>ROUND(cabinets_db!MK310/Prices!$B$27,0)</f>
        <v>699</v>
      </c>
      <c r="DE310" s="138">
        <f t="shared" si="357"/>
        <v>699</v>
      </c>
      <c r="DK310" s="136">
        <f t="shared" si="358"/>
        <v>366</v>
      </c>
      <c r="DL310" s="136">
        <f t="shared" si="359"/>
        <v>366</v>
      </c>
      <c r="DM310" s="136">
        <f t="shared" si="360"/>
        <v>420</v>
      </c>
      <c r="DN310" s="136">
        <f t="shared" si="361"/>
        <v>420</v>
      </c>
      <c r="DO310" s="136">
        <f t="shared" si="362"/>
        <v>438</v>
      </c>
      <c r="DP310" s="136">
        <f t="shared" si="363"/>
        <v>438</v>
      </c>
      <c r="DQ310" s="136">
        <f t="shared" si="364"/>
        <v>474</v>
      </c>
      <c r="DR310" s="136">
        <f t="shared" si="365"/>
        <v>474</v>
      </c>
      <c r="DS310" s="136">
        <f t="shared" si="366"/>
        <v>492</v>
      </c>
      <c r="DT310" s="136">
        <f t="shared" si="367"/>
        <v>492</v>
      </c>
      <c r="DU310" s="136">
        <f t="shared" si="368"/>
        <v>537</v>
      </c>
      <c r="DV310" s="136">
        <f t="shared" si="369"/>
        <v>537</v>
      </c>
      <c r="DW310" s="136">
        <f t="shared" si="370"/>
        <v>573</v>
      </c>
      <c r="DX310" s="136">
        <f t="shared" si="371"/>
        <v>573</v>
      </c>
      <c r="DY310" s="136">
        <f t="shared" si="372"/>
        <v>699</v>
      </c>
      <c r="DZ310" s="138">
        <f t="shared" si="373"/>
        <v>699</v>
      </c>
      <c r="EP310" s="55">
        <v>3234.7076000000002</v>
      </c>
      <c r="EQ310" s="128">
        <f t="shared" si="433"/>
        <v>22.463247222222222</v>
      </c>
      <c r="ER310" s="129">
        <v>22.5</v>
      </c>
      <c r="ES310" s="95">
        <v>33</v>
      </c>
      <c r="ET310" s="73">
        <f t="shared" si="429"/>
        <v>2.75</v>
      </c>
      <c r="EU310" s="130">
        <f t="shared" si="445"/>
        <v>7.5625</v>
      </c>
      <c r="EV310" s="55"/>
      <c r="EW310" s="75">
        <v>4</v>
      </c>
      <c r="EY310" s="75">
        <v>22.5</v>
      </c>
      <c r="EZ310" s="77">
        <f>(EY310*1.2)*(Prices!$B$5/32)</f>
        <v>33.75</v>
      </c>
      <c r="FA310" s="82">
        <f>(EY310*1.3)*(Prices!$B$4/32)</f>
        <v>73.125</v>
      </c>
      <c r="FB310" s="82">
        <f>(EV310*Prices!$B$2)+(EW310*Prices!$B$3)</f>
        <v>16.2</v>
      </c>
      <c r="FC310" s="79">
        <f>EU310*Prices!$B$9</f>
        <v>45.375</v>
      </c>
      <c r="FD310" s="80">
        <f t="shared" si="375"/>
        <v>168.45</v>
      </c>
      <c r="FE310" s="80">
        <f>EU310*Prices!$B$10</f>
        <v>68.0625</v>
      </c>
      <c r="FF310" s="80">
        <f t="shared" si="376"/>
        <v>191.13749999999999</v>
      </c>
      <c r="FG310" s="80">
        <f>EU310*Prices!$B$11</f>
        <v>75.625</v>
      </c>
      <c r="FH310" s="80">
        <f t="shared" si="377"/>
        <v>198.7</v>
      </c>
      <c r="FI310" s="80">
        <f>EU310*Prices!$B$12</f>
        <v>90.75</v>
      </c>
      <c r="FJ310" s="80">
        <f t="shared" si="378"/>
        <v>213.82499999999999</v>
      </c>
      <c r="FK310" s="80">
        <f>EU310*Prices!$B$13</f>
        <v>98.3125</v>
      </c>
      <c r="FL310" s="80">
        <f t="shared" si="379"/>
        <v>221.38749999999999</v>
      </c>
      <c r="FM310" s="80">
        <f>EU310*Prices!$B$14</f>
        <v>117.21875</v>
      </c>
      <c r="FN310" s="80">
        <f t="shared" si="380"/>
        <v>240.29374999999999</v>
      </c>
      <c r="FO310" s="80">
        <f>EU310*Prices!$B$15</f>
        <v>132.34375</v>
      </c>
      <c r="FP310" s="80">
        <f t="shared" si="381"/>
        <v>255.41874999999999</v>
      </c>
      <c r="FQ310" s="80">
        <f>EU310*Prices!$B$16</f>
        <v>185.28125</v>
      </c>
      <c r="FR310" s="80">
        <f t="shared" si="382"/>
        <v>308.35624999999999</v>
      </c>
      <c r="FS310" s="80">
        <f>EU310*Prices!$B$17</f>
        <v>0</v>
      </c>
      <c r="FT310" s="80"/>
      <c r="FU310" s="80"/>
      <c r="FV310" s="80"/>
      <c r="FW310" s="80"/>
      <c r="FX310" s="80"/>
      <c r="FY310" s="80"/>
      <c r="FZ310" s="80"/>
      <c r="GA310" s="80"/>
      <c r="GB310" s="80"/>
      <c r="GC310" s="80"/>
      <c r="GD310" s="80"/>
      <c r="GE310" s="80"/>
      <c r="GF310" s="80"/>
      <c r="GG310" s="80"/>
      <c r="GH310" s="80"/>
      <c r="GI310"/>
      <c r="GJ310"/>
      <c r="GK310"/>
      <c r="GL310"/>
      <c r="GM310"/>
      <c r="GN310"/>
      <c r="GO310"/>
      <c r="GP310" s="55">
        <v>3234.7076000000002</v>
      </c>
      <c r="GQ310" s="128">
        <f t="shared" si="435"/>
        <v>22.463247222222222</v>
      </c>
      <c r="GR310" s="129">
        <v>22.5</v>
      </c>
      <c r="GS310" s="95">
        <v>33</v>
      </c>
      <c r="GT310" s="73">
        <f t="shared" si="430"/>
        <v>2.75</v>
      </c>
      <c r="GU310" s="130">
        <f t="shared" si="446"/>
        <v>7.5625</v>
      </c>
      <c r="GW310" s="75">
        <v>4</v>
      </c>
      <c r="GX310" s="76"/>
      <c r="GY310" s="75">
        <v>22.5</v>
      </c>
      <c r="GZ310" s="77">
        <f>(GY310*1.2)*(Prices!$B$5/32)</f>
        <v>33.75</v>
      </c>
      <c r="HA310" s="82">
        <f>(GY310*1.3)*(Prices!$C$4/32)</f>
        <v>58.5</v>
      </c>
      <c r="HB310" s="82">
        <f>(GV310*Prices!$B$2)+(GW310*Prices!$B$3)</f>
        <v>16.2</v>
      </c>
      <c r="HC310" s="79">
        <f>GU310*Prices!$B$9</f>
        <v>45.375</v>
      </c>
      <c r="HD310" s="80">
        <f t="shared" si="384"/>
        <v>153.82499999999999</v>
      </c>
      <c r="HE310" s="80">
        <f>GU310*Prices!$B$10</f>
        <v>68.0625</v>
      </c>
      <c r="HF310" s="80">
        <f t="shared" si="385"/>
        <v>176.51249999999999</v>
      </c>
      <c r="HG310" s="80">
        <f>GU310*Prices!$B$11</f>
        <v>75.625</v>
      </c>
      <c r="HH310" s="80">
        <f t="shared" si="386"/>
        <v>184.07499999999999</v>
      </c>
      <c r="HI310" s="80">
        <f>GU310*Prices!$B$12</f>
        <v>90.75</v>
      </c>
      <c r="HJ310" s="80">
        <f t="shared" si="387"/>
        <v>199.2</v>
      </c>
      <c r="HK310" s="80">
        <f>GU310*Prices!$B$13</f>
        <v>98.3125</v>
      </c>
      <c r="HL310" s="80">
        <f t="shared" si="388"/>
        <v>206.76249999999999</v>
      </c>
      <c r="HM310" s="80">
        <f>GU310*Prices!$B$14</f>
        <v>117.21875</v>
      </c>
      <c r="HN310" s="80">
        <f t="shared" si="389"/>
        <v>225.66874999999999</v>
      </c>
      <c r="HO310" s="80">
        <f>GU310*Prices!$B$15</f>
        <v>132.34375</v>
      </c>
      <c r="HP310" s="80">
        <f t="shared" si="390"/>
        <v>240.79374999999999</v>
      </c>
      <c r="HQ310" s="80">
        <f>GU310*Prices!$B$16</f>
        <v>185.28125</v>
      </c>
      <c r="HR310" s="80">
        <f t="shared" si="391"/>
        <v>293.73124999999999</v>
      </c>
      <c r="HS310" s="80">
        <f>GU310*Prices!$B$17</f>
        <v>0</v>
      </c>
      <c r="HT310" s="80"/>
      <c r="HU310" s="80"/>
      <c r="HV310" s="80"/>
      <c r="HW310" s="80"/>
      <c r="HX310" s="80"/>
      <c r="HY310" s="80"/>
      <c r="HZ310" s="80"/>
      <c r="IA310" s="80"/>
      <c r="IB310" s="80"/>
      <c r="IC310" s="80"/>
      <c r="ID310" s="80"/>
      <c r="IE310" s="80"/>
      <c r="IF310" s="80"/>
      <c r="IG310" s="80"/>
      <c r="IH310" s="80"/>
      <c r="II310"/>
      <c r="IJ310"/>
      <c r="IK310"/>
      <c r="IL310"/>
      <c r="IM310"/>
      <c r="IN310"/>
      <c r="IO310"/>
      <c r="IP310"/>
      <c r="IQ310" s="55">
        <v>3234.7076000000002</v>
      </c>
      <c r="IR310" s="128">
        <f t="shared" si="437"/>
        <v>22.463247222222222</v>
      </c>
      <c r="IS310" s="129">
        <v>22.5</v>
      </c>
      <c r="IT310" s="95">
        <v>33</v>
      </c>
      <c r="IU310" s="73">
        <f t="shared" si="431"/>
        <v>2.75</v>
      </c>
      <c r="IV310" s="130">
        <f t="shared" si="447"/>
        <v>7.5625</v>
      </c>
      <c r="IX310" s="75">
        <v>4</v>
      </c>
      <c r="IY310" s="76"/>
      <c r="IZ310" s="75">
        <v>22.5</v>
      </c>
      <c r="JA310" s="77">
        <f>(IZ310*1.2)*(Prices!$B$5/32)</f>
        <v>33.75</v>
      </c>
      <c r="JB310" s="82">
        <f>(IZ310*1.3)*(Prices!$B$4/32)</f>
        <v>73.125</v>
      </c>
      <c r="JC310" s="82">
        <f>(IW310*Prices!$B$2)+(IX310*Prices!$B$3)</f>
        <v>16.2</v>
      </c>
      <c r="JD310" s="79">
        <f>IV310*Prices!$B$9</f>
        <v>45.375</v>
      </c>
      <c r="JE310" s="80">
        <f t="shared" si="393"/>
        <v>168.45</v>
      </c>
      <c r="JF310" s="80">
        <f>IV310*Prices!$B$10</f>
        <v>68.0625</v>
      </c>
      <c r="JG310" s="80">
        <f t="shared" si="394"/>
        <v>191.13749999999999</v>
      </c>
      <c r="JH310" s="80">
        <f>IV310*Prices!$B$11</f>
        <v>75.625</v>
      </c>
      <c r="JI310" s="80">
        <f t="shared" si="395"/>
        <v>198.7</v>
      </c>
      <c r="JJ310" s="80">
        <f>IV310*Prices!$B$12</f>
        <v>90.75</v>
      </c>
      <c r="JK310" s="80">
        <f t="shared" si="396"/>
        <v>213.82499999999999</v>
      </c>
      <c r="JL310" s="80">
        <f>IV310*Prices!$B$13</f>
        <v>98.3125</v>
      </c>
      <c r="JM310" s="80">
        <f t="shared" si="397"/>
        <v>221.38749999999999</v>
      </c>
      <c r="JN310" s="80">
        <f>IV310*Prices!$B$14</f>
        <v>117.21875</v>
      </c>
      <c r="JO310" s="80">
        <f t="shared" si="398"/>
        <v>240.29374999999999</v>
      </c>
      <c r="JP310" s="80">
        <f>IV310*Prices!$B$15</f>
        <v>132.34375</v>
      </c>
      <c r="JQ310" s="80">
        <f t="shared" si="399"/>
        <v>255.41874999999999</v>
      </c>
      <c r="JR310" s="80">
        <f>IV310*Prices!$B$16</f>
        <v>185.28125</v>
      </c>
      <c r="JS310" s="80">
        <f t="shared" si="400"/>
        <v>308.35624999999999</v>
      </c>
      <c r="JT310" s="80">
        <f>IV310*Prices!$B$17</f>
        <v>0</v>
      </c>
      <c r="JU310" s="80"/>
      <c r="JV310" s="80"/>
      <c r="JW310" s="80"/>
      <c r="JX310" s="80"/>
      <c r="JY310" s="80"/>
      <c r="JZ310" s="80"/>
      <c r="KA310" s="80"/>
      <c r="KB310" s="80"/>
      <c r="KC310" s="80"/>
      <c r="KD310" s="80"/>
      <c r="KE310" s="80"/>
      <c r="KF310" s="80"/>
      <c r="KG310" s="8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 s="197">
        <v>0</v>
      </c>
      <c r="LB310" s="200">
        <v>0</v>
      </c>
      <c r="LC310" s="82">
        <f>(44+(cabinets_db!IR310*2-2))*0.58</f>
        <v>50.417366777777772</v>
      </c>
      <c r="LD310" s="82">
        <f>(44+(cabinets_db!IR310*2-2))*0.77</f>
        <v>66.933400722222217</v>
      </c>
      <c r="LE310" s="82">
        <f>3*(cabinets_db!IR310*22/144)</f>
        <v>10.295654976851852</v>
      </c>
      <c r="LF310" s="82">
        <f t="shared" si="401"/>
        <v>40.121711800925922</v>
      </c>
      <c r="LG310" s="80">
        <f t="shared" si="402"/>
        <v>56.637745745370367</v>
      </c>
      <c r="LH310" s="234">
        <f t="shared" si="403"/>
        <v>0</v>
      </c>
      <c r="LI310" s="55">
        <v>3234.7076000000002</v>
      </c>
      <c r="LJ310" s="128">
        <f t="shared" si="439"/>
        <v>22.463247222222222</v>
      </c>
      <c r="LK310" s="129">
        <v>22.5</v>
      </c>
      <c r="LL310" s="95">
        <v>33</v>
      </c>
      <c r="LM310" s="73">
        <f t="shared" si="432"/>
        <v>2.75</v>
      </c>
      <c r="LN310" s="130">
        <f t="shared" si="448"/>
        <v>7.5625</v>
      </c>
      <c r="LP310" s="75">
        <v>4</v>
      </c>
      <c r="LQ310" s="76"/>
      <c r="LR310" s="75">
        <v>22.5</v>
      </c>
      <c r="LS310" s="77">
        <f>(LR310*1.2)*(Prices!$B$5/32)</f>
        <v>33.75</v>
      </c>
      <c r="LT310" s="82">
        <f>(LR310*1.3)*(Prices!$C$4/32)</f>
        <v>58.5</v>
      </c>
      <c r="LU310" s="82">
        <f>(LO310*Prices!$B$2)+(LP310*Prices!$B$3)</f>
        <v>16.2</v>
      </c>
      <c r="LV310" s="79">
        <f>LN310*Prices!$B$9</f>
        <v>45.375</v>
      </c>
      <c r="LW310" s="80">
        <f t="shared" si="405"/>
        <v>153.82499999999999</v>
      </c>
      <c r="LX310" s="80">
        <f>LN310*Prices!$B$10</f>
        <v>68.0625</v>
      </c>
      <c r="LY310" s="80">
        <f t="shared" si="406"/>
        <v>176.51249999999999</v>
      </c>
      <c r="LZ310" s="80">
        <f>LN310*Prices!$B$11</f>
        <v>75.625</v>
      </c>
      <c r="MA310" s="80">
        <f t="shared" si="407"/>
        <v>184.07499999999999</v>
      </c>
      <c r="MB310" s="80">
        <f>LN310*Prices!$B$12</f>
        <v>90.75</v>
      </c>
      <c r="MC310" s="80">
        <f t="shared" si="408"/>
        <v>199.2</v>
      </c>
      <c r="MD310" s="80">
        <f>LN310*Prices!$B$13</f>
        <v>98.3125</v>
      </c>
      <c r="ME310" s="80">
        <f t="shared" si="409"/>
        <v>206.76249999999999</v>
      </c>
      <c r="MF310" s="80">
        <f>LN310*Prices!$B$14</f>
        <v>117.21875</v>
      </c>
      <c r="MG310" s="80">
        <f t="shared" si="410"/>
        <v>225.66874999999999</v>
      </c>
      <c r="MH310" s="80">
        <f>LN310*Prices!$B$15</f>
        <v>132.34375</v>
      </c>
      <c r="MI310" s="80">
        <f t="shared" si="411"/>
        <v>240.79374999999999</v>
      </c>
      <c r="MJ310" s="80">
        <f>LN310*Prices!$B$16</f>
        <v>185.28125</v>
      </c>
      <c r="MK310" s="80">
        <f t="shared" si="412"/>
        <v>293.73124999999999</v>
      </c>
      <c r="ML310" s="80">
        <f>LN310*Prices!$B$17</f>
        <v>0</v>
      </c>
      <c r="MM310" s="80"/>
      <c r="MN310" s="80"/>
      <c r="MO310" s="80"/>
      <c r="MP310" s="80"/>
      <c r="MQ310" s="80"/>
      <c r="MR310" s="80"/>
      <c r="MS310" s="80"/>
      <c r="MT310" s="80"/>
      <c r="MU310" s="80"/>
      <c r="MV310" s="80"/>
      <c r="MW310" s="80"/>
      <c r="MX310" s="80"/>
      <c r="MY310" s="80"/>
      <c r="MZ310" s="80"/>
      <c r="NA310" s="8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</row>
    <row r="311" spans="1:449" ht="18" customHeight="1" x14ac:dyDescent="0.25">
      <c r="A311" s="141" t="s">
        <v>435</v>
      </c>
      <c r="B311" s="132" t="s">
        <v>268</v>
      </c>
      <c r="C311" s="133" t="str">
        <f t="shared" si="413"/>
        <v>Wall &amp; Tall Cab: Over the Sink 2 Doors - 33"H  (36" W)</v>
      </c>
      <c r="D311" s="70" t="s">
        <v>431</v>
      </c>
      <c r="E311" s="134" t="s">
        <v>420</v>
      </c>
      <c r="F311" s="329" t="s">
        <v>435</v>
      </c>
      <c r="G311" s="320">
        <f>ROUND(cabinets_db!FD311/Prices!$B$27,0)</f>
        <v>428</v>
      </c>
      <c r="H311" s="136">
        <f t="shared" si="414"/>
        <v>428</v>
      </c>
      <c r="I311" s="135">
        <f>ROUND(cabinets_db!FF311/Prices!$B$27,0)</f>
        <v>487</v>
      </c>
      <c r="J311" s="136">
        <f t="shared" si="313"/>
        <v>487</v>
      </c>
      <c r="K311" s="135">
        <f>ROUND(cabinets_db!FH311/Prices!$B$27,0)</f>
        <v>506</v>
      </c>
      <c r="L311" s="136">
        <f t="shared" si="314"/>
        <v>506</v>
      </c>
      <c r="M311" s="135">
        <f>ROUND(cabinets_db!FJ311/Prices!$B$27,0)</f>
        <v>546</v>
      </c>
      <c r="N311" s="136">
        <f t="shared" si="315"/>
        <v>546</v>
      </c>
      <c r="O311" s="135">
        <f>ROUND(cabinets_db!FL311/Prices!$B$27,0)</f>
        <v>565</v>
      </c>
      <c r="P311" s="136">
        <f t="shared" si="316"/>
        <v>565</v>
      </c>
      <c r="Q311" s="135">
        <f>ROUND(cabinets_db!FN311/Prices!$B$27,0)</f>
        <v>614</v>
      </c>
      <c r="R311" s="136">
        <f t="shared" si="317"/>
        <v>614</v>
      </c>
      <c r="S311" s="135">
        <f>ROUND(cabinets_db!FP311/Prices!$B$27,0)</f>
        <v>654</v>
      </c>
      <c r="T311" s="136">
        <f t="shared" si="318"/>
        <v>654</v>
      </c>
      <c r="U311" s="135">
        <f>ROUND(cabinets_db!FR311/Prices!$B$27,0)</f>
        <v>791</v>
      </c>
      <c r="V311" s="136">
        <f t="shared" si="319"/>
        <v>791</v>
      </c>
      <c r="W311" s="137"/>
      <c r="X311" s="137"/>
      <c r="Y311" s="137"/>
      <c r="Z311" s="137"/>
      <c r="AA311" s="137"/>
      <c r="AB311" s="136">
        <f>ROUND(cabinets_db!HD311/Prices!$B$27,0)</f>
        <v>391</v>
      </c>
      <c r="AC311" s="136">
        <f t="shared" si="320"/>
        <v>391</v>
      </c>
      <c r="AD311" s="136">
        <f>ROUND(cabinets_db!HF311/Prices!$B$27,0)</f>
        <v>450</v>
      </c>
      <c r="AE311" s="136">
        <f t="shared" si="321"/>
        <v>450</v>
      </c>
      <c r="AF311" s="136">
        <f>ROUND(cabinets_db!HH311/Prices!$B$27,0)</f>
        <v>469</v>
      </c>
      <c r="AG311" s="136">
        <f t="shared" si="322"/>
        <v>469</v>
      </c>
      <c r="AH311" s="136">
        <f>ROUND(cabinets_db!HJ311/Prices!$B$27,0)</f>
        <v>509</v>
      </c>
      <c r="AI311" s="136">
        <f t="shared" si="323"/>
        <v>509</v>
      </c>
      <c r="AJ311" s="136">
        <f>ROUND(cabinets_db!HL311/Prices!$B$27,0)</f>
        <v>528</v>
      </c>
      <c r="AK311" s="136">
        <f t="shared" si="324"/>
        <v>528</v>
      </c>
      <c r="AL311" s="136">
        <f>ROUND(cabinets_db!HN311/Prices!$B$27,0)</f>
        <v>577</v>
      </c>
      <c r="AM311" s="136">
        <f t="shared" si="325"/>
        <v>577</v>
      </c>
      <c r="AN311" s="136">
        <f>ROUND(cabinets_db!HP311/Prices!$B$27,0)</f>
        <v>617</v>
      </c>
      <c r="AO311" s="136">
        <f t="shared" si="326"/>
        <v>617</v>
      </c>
      <c r="AP311" s="136">
        <f>ROUND(cabinets_db!HR311/Prices!$B$27,0)</f>
        <v>754</v>
      </c>
      <c r="AQ311" s="138">
        <f t="shared" si="327"/>
        <v>754</v>
      </c>
      <c r="AW311" s="136">
        <f t="shared" si="328"/>
        <v>391</v>
      </c>
      <c r="AX311" s="136">
        <f t="shared" si="329"/>
        <v>391</v>
      </c>
      <c r="AY311" s="136">
        <f t="shared" si="330"/>
        <v>450</v>
      </c>
      <c r="AZ311" s="136">
        <f t="shared" si="331"/>
        <v>450</v>
      </c>
      <c r="BA311" s="136">
        <f t="shared" si="332"/>
        <v>469</v>
      </c>
      <c r="BB311" s="136">
        <f t="shared" si="333"/>
        <v>469</v>
      </c>
      <c r="BC311" s="136">
        <f t="shared" si="334"/>
        <v>509</v>
      </c>
      <c r="BD311" s="136">
        <f t="shared" si="335"/>
        <v>509</v>
      </c>
      <c r="BE311" s="136">
        <f t="shared" si="336"/>
        <v>528</v>
      </c>
      <c r="BF311" s="136">
        <f t="shared" si="337"/>
        <v>528</v>
      </c>
      <c r="BG311" s="136">
        <f t="shared" si="338"/>
        <v>577</v>
      </c>
      <c r="BH311" s="136">
        <f t="shared" si="339"/>
        <v>577</v>
      </c>
      <c r="BI311" s="136">
        <f t="shared" si="340"/>
        <v>617</v>
      </c>
      <c r="BJ311" s="136">
        <f t="shared" si="341"/>
        <v>617</v>
      </c>
      <c r="BK311" s="136">
        <f t="shared" si="342"/>
        <v>754</v>
      </c>
      <c r="BL311" s="138">
        <f t="shared" si="343"/>
        <v>754</v>
      </c>
      <c r="BU311" s="135">
        <f>ROUND(cabinets_db!JE311/Prices!$B$27,0)</f>
        <v>428</v>
      </c>
      <c r="BV311" s="136">
        <f t="shared" si="415"/>
        <v>428</v>
      </c>
      <c r="BW311" s="135">
        <f>ROUND(cabinets_db!JG311/Prices!$B$27,0)</f>
        <v>487</v>
      </c>
      <c r="BX311" s="136">
        <f t="shared" si="344"/>
        <v>487</v>
      </c>
      <c r="BY311" s="135">
        <f>ROUND(cabinets_db!JI311/Prices!$B$27,0)</f>
        <v>506</v>
      </c>
      <c r="BZ311" s="136">
        <f t="shared" si="345"/>
        <v>506</v>
      </c>
      <c r="CA311" s="135">
        <f>ROUND(cabinets_db!JK311/Prices!$B$27,0)</f>
        <v>546</v>
      </c>
      <c r="CB311" s="136">
        <f t="shared" si="346"/>
        <v>546</v>
      </c>
      <c r="CC311" s="135">
        <f>ROUND(cabinets_db!JM311/Prices!$B$27,0)</f>
        <v>565</v>
      </c>
      <c r="CD311" s="136">
        <f t="shared" si="347"/>
        <v>565</v>
      </c>
      <c r="CE311" s="135">
        <f>ROUND(cabinets_db!JO311/Prices!$B$27,0)</f>
        <v>614</v>
      </c>
      <c r="CF311" s="136">
        <f t="shared" si="348"/>
        <v>614</v>
      </c>
      <c r="CG311" s="135">
        <f>ROUND(cabinets_db!JQ311/Prices!$B$27,0)</f>
        <v>654</v>
      </c>
      <c r="CH311" s="136">
        <f t="shared" si="349"/>
        <v>654</v>
      </c>
      <c r="CI311" s="135">
        <f>ROUND(cabinets_db!JS311/Prices!$B$27,0)</f>
        <v>791</v>
      </c>
      <c r="CJ311" s="136">
        <f t="shared" si="350"/>
        <v>791</v>
      </c>
      <c r="CK311" s="137"/>
      <c r="CL311" s="137"/>
      <c r="CM311" s="137"/>
      <c r="CN311" s="137"/>
      <c r="CO311" s="137"/>
      <c r="CP311" s="136">
        <f>ROUND(cabinets_db!LW311/Prices!$B$27,0)</f>
        <v>391</v>
      </c>
      <c r="CQ311" s="136">
        <f t="shared" si="416"/>
        <v>391</v>
      </c>
      <c r="CR311" s="136">
        <f>ROUND(cabinets_db!LY311/Prices!$B$27,0)</f>
        <v>450</v>
      </c>
      <c r="CS311" s="136">
        <f t="shared" si="351"/>
        <v>450</v>
      </c>
      <c r="CT311" s="136">
        <f>ROUND(cabinets_db!MA311/Prices!$B$27,0)</f>
        <v>469</v>
      </c>
      <c r="CU311" s="136">
        <f t="shared" si="352"/>
        <v>469</v>
      </c>
      <c r="CV311" s="136">
        <f>ROUND(cabinets_db!MC311/Prices!$B$27,0)</f>
        <v>509</v>
      </c>
      <c r="CW311" s="136">
        <f t="shared" si="353"/>
        <v>509</v>
      </c>
      <c r="CX311" s="136">
        <f>ROUND(cabinets_db!ME311/Prices!$B$27,0)</f>
        <v>528</v>
      </c>
      <c r="CY311" s="136">
        <f t="shared" si="354"/>
        <v>528</v>
      </c>
      <c r="CZ311" s="136">
        <f>ROUND(cabinets_db!MG311/Prices!$B$27,0)</f>
        <v>577</v>
      </c>
      <c r="DA311" s="136">
        <f t="shared" si="355"/>
        <v>577</v>
      </c>
      <c r="DB311" s="136">
        <f>ROUND(cabinets_db!MI311/Prices!$B$27,0)</f>
        <v>617</v>
      </c>
      <c r="DC311" s="136">
        <f t="shared" si="356"/>
        <v>617</v>
      </c>
      <c r="DD311" s="136">
        <f>ROUND(cabinets_db!MK311/Prices!$B$27,0)</f>
        <v>754</v>
      </c>
      <c r="DE311" s="138">
        <f t="shared" si="357"/>
        <v>754</v>
      </c>
      <c r="DK311" s="136">
        <f t="shared" si="358"/>
        <v>391</v>
      </c>
      <c r="DL311" s="136">
        <f t="shared" si="359"/>
        <v>391</v>
      </c>
      <c r="DM311" s="136">
        <f t="shared" si="360"/>
        <v>450</v>
      </c>
      <c r="DN311" s="136">
        <f t="shared" si="361"/>
        <v>450</v>
      </c>
      <c r="DO311" s="136">
        <f t="shared" si="362"/>
        <v>469</v>
      </c>
      <c r="DP311" s="136">
        <f t="shared" si="363"/>
        <v>469</v>
      </c>
      <c r="DQ311" s="136">
        <f t="shared" si="364"/>
        <v>509</v>
      </c>
      <c r="DR311" s="136">
        <f t="shared" si="365"/>
        <v>509</v>
      </c>
      <c r="DS311" s="136">
        <f t="shared" si="366"/>
        <v>528</v>
      </c>
      <c r="DT311" s="136">
        <f t="shared" si="367"/>
        <v>528</v>
      </c>
      <c r="DU311" s="136">
        <f t="shared" si="368"/>
        <v>577</v>
      </c>
      <c r="DV311" s="136">
        <f t="shared" si="369"/>
        <v>577</v>
      </c>
      <c r="DW311" s="136">
        <f t="shared" si="370"/>
        <v>617</v>
      </c>
      <c r="DX311" s="136">
        <f t="shared" si="371"/>
        <v>617</v>
      </c>
      <c r="DY311" s="136">
        <f t="shared" si="372"/>
        <v>754</v>
      </c>
      <c r="DZ311" s="138">
        <f t="shared" si="373"/>
        <v>754</v>
      </c>
      <c r="EP311" s="55">
        <v>3467.9486000000002</v>
      </c>
      <c r="EQ311" s="128">
        <f t="shared" si="433"/>
        <v>24.082976388888891</v>
      </c>
      <c r="ER311" s="129">
        <v>24</v>
      </c>
      <c r="ES311" s="95">
        <v>36</v>
      </c>
      <c r="ET311" s="73">
        <f t="shared" si="429"/>
        <v>3</v>
      </c>
      <c r="EU311" s="130">
        <f t="shared" si="445"/>
        <v>8.25</v>
      </c>
      <c r="EV311" s="55"/>
      <c r="EW311" s="75">
        <v>4</v>
      </c>
      <c r="EY311" s="75">
        <v>24</v>
      </c>
      <c r="EZ311" s="77">
        <f>(EY311*1.2)*(Prices!$B$5/32)</f>
        <v>36</v>
      </c>
      <c r="FA311" s="82">
        <f>(EY311*1.3)*(Prices!$B$4/32)</f>
        <v>78</v>
      </c>
      <c r="FB311" s="82">
        <f>(EV311*Prices!$B$2)+(EW311*Prices!$B$3)</f>
        <v>16.2</v>
      </c>
      <c r="FC311" s="79">
        <f>EU311*Prices!$B$9</f>
        <v>49.5</v>
      </c>
      <c r="FD311" s="80">
        <f t="shared" si="375"/>
        <v>179.7</v>
      </c>
      <c r="FE311" s="80">
        <f>EU311*Prices!$B$10</f>
        <v>74.25</v>
      </c>
      <c r="FF311" s="80">
        <f t="shared" si="376"/>
        <v>204.45</v>
      </c>
      <c r="FG311" s="80">
        <f>EU311*Prices!$B$11</f>
        <v>82.5</v>
      </c>
      <c r="FH311" s="80">
        <f t="shared" si="377"/>
        <v>212.7</v>
      </c>
      <c r="FI311" s="80">
        <f>EU311*Prices!$B$12</f>
        <v>99</v>
      </c>
      <c r="FJ311" s="80">
        <f t="shared" si="378"/>
        <v>229.2</v>
      </c>
      <c r="FK311" s="80">
        <f>EU311*Prices!$B$13</f>
        <v>107.25</v>
      </c>
      <c r="FL311" s="80">
        <f t="shared" si="379"/>
        <v>237.45</v>
      </c>
      <c r="FM311" s="80">
        <f>EU311*Prices!$B$14</f>
        <v>127.875</v>
      </c>
      <c r="FN311" s="80">
        <f t="shared" si="380"/>
        <v>258.07499999999999</v>
      </c>
      <c r="FO311" s="80">
        <f>EU311*Prices!$B$15</f>
        <v>144.375</v>
      </c>
      <c r="FP311" s="80">
        <f t="shared" si="381"/>
        <v>274.57499999999999</v>
      </c>
      <c r="FQ311" s="80">
        <f>EU311*Prices!$B$16</f>
        <v>202.125</v>
      </c>
      <c r="FR311" s="80">
        <f t="shared" si="382"/>
        <v>332.32499999999999</v>
      </c>
      <c r="FS311" s="80">
        <f>EU311*Prices!$B$17</f>
        <v>0</v>
      </c>
      <c r="FT311" s="80"/>
      <c r="FU311" s="80"/>
      <c r="FV311" s="80"/>
      <c r="FW311" s="80"/>
      <c r="FX311" s="80"/>
      <c r="FY311" s="80"/>
      <c r="FZ311" s="80"/>
      <c r="GA311" s="80"/>
      <c r="GB311" s="80"/>
      <c r="GC311" s="80"/>
      <c r="GD311" s="80"/>
      <c r="GE311" s="80"/>
      <c r="GF311" s="80"/>
      <c r="GG311" s="80"/>
      <c r="GH311" s="80"/>
      <c r="GI311"/>
      <c r="GJ311"/>
      <c r="GK311"/>
      <c r="GL311"/>
      <c r="GM311"/>
      <c r="GN311"/>
      <c r="GO311"/>
      <c r="GP311" s="55">
        <v>3467.9486000000002</v>
      </c>
      <c r="GQ311" s="128">
        <f t="shared" si="435"/>
        <v>24.082976388888891</v>
      </c>
      <c r="GR311" s="129">
        <v>24</v>
      </c>
      <c r="GS311" s="95">
        <v>36</v>
      </c>
      <c r="GT311" s="73">
        <f t="shared" si="430"/>
        <v>3</v>
      </c>
      <c r="GU311" s="130">
        <f t="shared" si="446"/>
        <v>8.25</v>
      </c>
      <c r="GW311" s="75">
        <v>4</v>
      </c>
      <c r="GX311" s="76"/>
      <c r="GY311" s="75">
        <v>24</v>
      </c>
      <c r="GZ311" s="77">
        <f>(GY311*1.2)*(Prices!$B$5/32)</f>
        <v>36</v>
      </c>
      <c r="HA311" s="82">
        <f>(GY311*1.3)*(Prices!$C$4/32)</f>
        <v>62.400000000000006</v>
      </c>
      <c r="HB311" s="82">
        <f>(GV311*Prices!$B$2)+(GW311*Prices!$B$3)</f>
        <v>16.2</v>
      </c>
      <c r="HC311" s="79">
        <f>GU311*Prices!$B$9</f>
        <v>49.5</v>
      </c>
      <c r="HD311" s="80">
        <f t="shared" si="384"/>
        <v>164.10000000000002</v>
      </c>
      <c r="HE311" s="80">
        <f>GU311*Prices!$B$10</f>
        <v>74.25</v>
      </c>
      <c r="HF311" s="80">
        <f t="shared" si="385"/>
        <v>188.85000000000002</v>
      </c>
      <c r="HG311" s="80">
        <f>GU311*Prices!$B$11</f>
        <v>82.5</v>
      </c>
      <c r="HH311" s="80">
        <f t="shared" si="386"/>
        <v>197.10000000000002</v>
      </c>
      <c r="HI311" s="80">
        <f>GU311*Prices!$B$12</f>
        <v>99</v>
      </c>
      <c r="HJ311" s="80">
        <f t="shared" si="387"/>
        <v>213.60000000000002</v>
      </c>
      <c r="HK311" s="80">
        <f>GU311*Prices!$B$13</f>
        <v>107.25</v>
      </c>
      <c r="HL311" s="80">
        <f t="shared" si="388"/>
        <v>221.85000000000002</v>
      </c>
      <c r="HM311" s="80">
        <f>GU311*Prices!$B$14</f>
        <v>127.875</v>
      </c>
      <c r="HN311" s="80">
        <f t="shared" si="389"/>
        <v>242.47499999999999</v>
      </c>
      <c r="HO311" s="80">
        <f>GU311*Prices!$B$15</f>
        <v>144.375</v>
      </c>
      <c r="HP311" s="80">
        <f t="shared" si="390"/>
        <v>258.97500000000002</v>
      </c>
      <c r="HQ311" s="80">
        <f>GU311*Prices!$B$16</f>
        <v>202.125</v>
      </c>
      <c r="HR311" s="80">
        <f t="shared" si="391"/>
        <v>316.72500000000002</v>
      </c>
      <c r="HS311" s="80">
        <f>GU311*Prices!$B$17</f>
        <v>0</v>
      </c>
      <c r="HT311" s="80"/>
      <c r="HU311" s="80"/>
      <c r="HV311" s="80"/>
      <c r="HW311" s="80"/>
      <c r="HX311" s="80"/>
      <c r="HY311" s="80"/>
      <c r="HZ311" s="80"/>
      <c r="IA311" s="80"/>
      <c r="IB311" s="80"/>
      <c r="IC311" s="80"/>
      <c r="ID311" s="80"/>
      <c r="IE311" s="80"/>
      <c r="IF311" s="80"/>
      <c r="IG311" s="80"/>
      <c r="IH311" s="80"/>
      <c r="II311"/>
      <c r="IJ311"/>
      <c r="IK311"/>
      <c r="IL311"/>
      <c r="IM311"/>
      <c r="IN311"/>
      <c r="IO311"/>
      <c r="IP311"/>
      <c r="IQ311" s="55">
        <v>3467.9486000000002</v>
      </c>
      <c r="IR311" s="128">
        <f t="shared" si="437"/>
        <v>24.082976388888891</v>
      </c>
      <c r="IS311" s="129">
        <v>24</v>
      </c>
      <c r="IT311" s="95">
        <v>36</v>
      </c>
      <c r="IU311" s="73">
        <f t="shared" si="431"/>
        <v>3</v>
      </c>
      <c r="IV311" s="130">
        <f t="shared" si="447"/>
        <v>8.25</v>
      </c>
      <c r="IX311" s="75">
        <v>4</v>
      </c>
      <c r="IY311" s="76"/>
      <c r="IZ311" s="75">
        <v>24</v>
      </c>
      <c r="JA311" s="77">
        <f>(IZ311*1.2)*(Prices!$B$5/32)</f>
        <v>36</v>
      </c>
      <c r="JB311" s="82">
        <f>(IZ311*1.3)*(Prices!$B$4/32)</f>
        <v>78</v>
      </c>
      <c r="JC311" s="82">
        <f>(IW311*Prices!$B$2)+(IX311*Prices!$B$3)</f>
        <v>16.2</v>
      </c>
      <c r="JD311" s="79">
        <f>IV311*Prices!$B$9</f>
        <v>49.5</v>
      </c>
      <c r="JE311" s="80">
        <f t="shared" si="393"/>
        <v>179.7</v>
      </c>
      <c r="JF311" s="80">
        <f>IV311*Prices!$B$10</f>
        <v>74.25</v>
      </c>
      <c r="JG311" s="80">
        <f t="shared" si="394"/>
        <v>204.45</v>
      </c>
      <c r="JH311" s="80">
        <f>IV311*Prices!$B$11</f>
        <v>82.5</v>
      </c>
      <c r="JI311" s="80">
        <f t="shared" si="395"/>
        <v>212.7</v>
      </c>
      <c r="JJ311" s="80">
        <f>IV311*Prices!$B$12</f>
        <v>99</v>
      </c>
      <c r="JK311" s="80">
        <f t="shared" si="396"/>
        <v>229.2</v>
      </c>
      <c r="JL311" s="80">
        <f>IV311*Prices!$B$13</f>
        <v>107.25</v>
      </c>
      <c r="JM311" s="80">
        <f t="shared" si="397"/>
        <v>237.45</v>
      </c>
      <c r="JN311" s="80">
        <f>IV311*Prices!$B$14</f>
        <v>127.875</v>
      </c>
      <c r="JO311" s="80">
        <f t="shared" si="398"/>
        <v>258.07499999999999</v>
      </c>
      <c r="JP311" s="80">
        <f>IV311*Prices!$B$15</f>
        <v>144.375</v>
      </c>
      <c r="JQ311" s="80">
        <f t="shared" si="399"/>
        <v>274.57499999999999</v>
      </c>
      <c r="JR311" s="80">
        <f>IV311*Prices!$B$16</f>
        <v>202.125</v>
      </c>
      <c r="JS311" s="80">
        <f t="shared" si="400"/>
        <v>332.32499999999999</v>
      </c>
      <c r="JT311" s="80">
        <f>IV311*Prices!$B$17</f>
        <v>0</v>
      </c>
      <c r="JU311" s="80"/>
      <c r="JV311" s="80"/>
      <c r="JW311" s="80"/>
      <c r="JX311" s="80"/>
      <c r="JY311" s="80"/>
      <c r="JZ311" s="80"/>
      <c r="KA311" s="80"/>
      <c r="KB311" s="80"/>
      <c r="KC311" s="80"/>
      <c r="KD311" s="80"/>
      <c r="KE311" s="80"/>
      <c r="KF311" s="80"/>
      <c r="KG311" s="80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 s="197">
        <v>0</v>
      </c>
      <c r="LB311" s="200">
        <v>0</v>
      </c>
      <c r="LC311" s="82">
        <f>(44+(cabinets_db!IR311*2-2))*0.58</f>
        <v>52.296252611111115</v>
      </c>
      <c r="LD311" s="82">
        <f>(44+(cabinets_db!IR311*2-2))*0.77</f>
        <v>69.427783638888897</v>
      </c>
      <c r="LE311" s="82">
        <f>3*(cabinets_db!IR311*22/144)</f>
        <v>11.038030844907409</v>
      </c>
      <c r="LF311" s="82">
        <f t="shared" si="401"/>
        <v>41.258221766203704</v>
      </c>
      <c r="LG311" s="80">
        <f t="shared" si="402"/>
        <v>58.389752793981486</v>
      </c>
      <c r="LH311" s="234">
        <f t="shared" si="403"/>
        <v>0</v>
      </c>
      <c r="LI311" s="55">
        <v>3467.9486000000002</v>
      </c>
      <c r="LJ311" s="128">
        <f t="shared" si="439"/>
        <v>24.082976388888891</v>
      </c>
      <c r="LK311" s="129">
        <v>24</v>
      </c>
      <c r="LL311" s="95">
        <v>36</v>
      </c>
      <c r="LM311" s="73">
        <f t="shared" si="432"/>
        <v>3</v>
      </c>
      <c r="LN311" s="130">
        <f t="shared" si="448"/>
        <v>8.25</v>
      </c>
      <c r="LP311" s="75">
        <v>4</v>
      </c>
      <c r="LQ311" s="76"/>
      <c r="LR311" s="75">
        <v>24</v>
      </c>
      <c r="LS311" s="77">
        <f>(LR311*1.2)*(Prices!$B$5/32)</f>
        <v>36</v>
      </c>
      <c r="LT311" s="82">
        <f>(LR311*1.3)*(Prices!$C$4/32)</f>
        <v>62.400000000000006</v>
      </c>
      <c r="LU311" s="82">
        <f>(LO311*Prices!$B$2)+(LP311*Prices!$B$3)</f>
        <v>16.2</v>
      </c>
      <c r="LV311" s="79">
        <f>LN311*Prices!$B$9</f>
        <v>49.5</v>
      </c>
      <c r="LW311" s="80">
        <f t="shared" si="405"/>
        <v>164.10000000000002</v>
      </c>
      <c r="LX311" s="80">
        <f>LN311*Prices!$B$10</f>
        <v>74.25</v>
      </c>
      <c r="LY311" s="80">
        <f t="shared" si="406"/>
        <v>188.85000000000002</v>
      </c>
      <c r="LZ311" s="80">
        <f>LN311*Prices!$B$11</f>
        <v>82.5</v>
      </c>
      <c r="MA311" s="80">
        <f t="shared" si="407"/>
        <v>197.10000000000002</v>
      </c>
      <c r="MB311" s="80">
        <f>LN311*Prices!$B$12</f>
        <v>99</v>
      </c>
      <c r="MC311" s="80">
        <f t="shared" si="408"/>
        <v>213.60000000000002</v>
      </c>
      <c r="MD311" s="80">
        <f>LN311*Prices!$B$13</f>
        <v>107.25</v>
      </c>
      <c r="ME311" s="80">
        <f t="shared" si="409"/>
        <v>221.85000000000002</v>
      </c>
      <c r="MF311" s="80">
        <f>LN311*Prices!$B$14</f>
        <v>127.875</v>
      </c>
      <c r="MG311" s="80">
        <f t="shared" si="410"/>
        <v>242.47499999999999</v>
      </c>
      <c r="MH311" s="80">
        <f>LN311*Prices!$B$15</f>
        <v>144.375</v>
      </c>
      <c r="MI311" s="80">
        <f t="shared" si="411"/>
        <v>258.97500000000002</v>
      </c>
      <c r="MJ311" s="80">
        <f>LN311*Prices!$B$16</f>
        <v>202.125</v>
      </c>
      <c r="MK311" s="80">
        <f t="shared" si="412"/>
        <v>316.72500000000002</v>
      </c>
      <c r="ML311" s="80">
        <f>LN311*Prices!$B$17</f>
        <v>0</v>
      </c>
      <c r="MM311" s="80"/>
      <c r="MN311" s="80"/>
      <c r="MO311" s="80"/>
      <c r="MP311" s="80"/>
      <c r="MQ311" s="80"/>
      <c r="MR311" s="80"/>
      <c r="MS311" s="80"/>
      <c r="MT311" s="80"/>
      <c r="MU311" s="80"/>
      <c r="MV311" s="80"/>
      <c r="MW311" s="80"/>
      <c r="MX311" s="80"/>
      <c r="MY311" s="80"/>
      <c r="MZ311" s="80"/>
      <c r="NA311" s="80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</row>
    <row r="312" spans="1:449" ht="18" customHeight="1" thickBot="1" x14ac:dyDescent="0.3">
      <c r="A312" s="330" t="s">
        <v>436</v>
      </c>
      <c r="B312" s="324" t="s">
        <v>268</v>
      </c>
      <c r="C312" s="325" t="str">
        <f t="shared" si="413"/>
        <v>Wall &amp; Tall Cab: Over the Sink 2 Doors - 33"H  (40" W)</v>
      </c>
      <c r="D312" s="177" t="s">
        <v>431</v>
      </c>
      <c r="E312" s="326" t="s">
        <v>422</v>
      </c>
      <c r="F312" s="331" t="s">
        <v>436</v>
      </c>
      <c r="G312" s="320">
        <f>ROUND(cabinets_db!FD312/Prices!$B$27,0)</f>
        <v>466</v>
      </c>
      <c r="H312" s="136">
        <f t="shared" si="414"/>
        <v>466</v>
      </c>
      <c r="I312" s="135">
        <f>ROUND(cabinets_db!FF312/Prices!$B$27,0)</f>
        <v>530</v>
      </c>
      <c r="J312" s="136">
        <f t="shared" si="313"/>
        <v>530</v>
      </c>
      <c r="K312" s="135">
        <f>ROUND(cabinets_db!FH312/Prices!$B$27,0)</f>
        <v>551</v>
      </c>
      <c r="L312" s="136">
        <f t="shared" si="314"/>
        <v>551</v>
      </c>
      <c r="M312" s="135">
        <f>ROUND(cabinets_db!FJ312/Prices!$B$27,0)</f>
        <v>594</v>
      </c>
      <c r="N312" s="136">
        <f t="shared" si="315"/>
        <v>594</v>
      </c>
      <c r="O312" s="135">
        <f>ROUND(cabinets_db!FL312/Prices!$B$27,0)</f>
        <v>615</v>
      </c>
      <c r="P312" s="136">
        <f t="shared" si="316"/>
        <v>615</v>
      </c>
      <c r="Q312" s="135">
        <f>ROUND(cabinets_db!FN312/Prices!$B$27,0)</f>
        <v>668</v>
      </c>
      <c r="R312" s="136">
        <f t="shared" si="317"/>
        <v>668</v>
      </c>
      <c r="S312" s="135">
        <f>ROUND(cabinets_db!FP312/Prices!$B$27,0)</f>
        <v>711</v>
      </c>
      <c r="T312" s="136">
        <f t="shared" si="318"/>
        <v>711</v>
      </c>
      <c r="U312" s="135">
        <f>ROUND(cabinets_db!FR312/Prices!$B$27,0)</f>
        <v>860</v>
      </c>
      <c r="V312" s="136">
        <f t="shared" si="319"/>
        <v>860</v>
      </c>
      <c r="W312" s="137"/>
      <c r="X312" s="137"/>
      <c r="Y312" s="137"/>
      <c r="Z312" s="137"/>
      <c r="AA312" s="137"/>
      <c r="AB312" s="136">
        <f>ROUND(cabinets_db!HD312/Prices!$B$27,0)</f>
        <v>425</v>
      </c>
      <c r="AC312" s="136">
        <f t="shared" si="320"/>
        <v>425</v>
      </c>
      <c r="AD312" s="136">
        <f>ROUND(cabinets_db!HF312/Prices!$B$27,0)</f>
        <v>489</v>
      </c>
      <c r="AE312" s="136">
        <f t="shared" si="321"/>
        <v>489</v>
      </c>
      <c r="AF312" s="136">
        <f>ROUND(cabinets_db!HH312/Prices!$B$27,0)</f>
        <v>510</v>
      </c>
      <c r="AG312" s="136">
        <f t="shared" si="322"/>
        <v>510</v>
      </c>
      <c r="AH312" s="136">
        <f>ROUND(cabinets_db!HJ312/Prices!$B$27,0)</f>
        <v>553</v>
      </c>
      <c r="AI312" s="136">
        <f t="shared" si="323"/>
        <v>553</v>
      </c>
      <c r="AJ312" s="136">
        <f>ROUND(cabinets_db!HL312/Prices!$B$27,0)</f>
        <v>574</v>
      </c>
      <c r="AK312" s="136">
        <f t="shared" si="324"/>
        <v>574</v>
      </c>
      <c r="AL312" s="136">
        <f>ROUND(cabinets_db!HN312/Prices!$B$27,0)</f>
        <v>627</v>
      </c>
      <c r="AM312" s="136">
        <f t="shared" si="325"/>
        <v>627</v>
      </c>
      <c r="AN312" s="136">
        <f>ROUND(cabinets_db!HP312/Prices!$B$27,0)</f>
        <v>670</v>
      </c>
      <c r="AO312" s="136">
        <f t="shared" si="326"/>
        <v>670</v>
      </c>
      <c r="AP312" s="136">
        <f>ROUND(cabinets_db!HR312/Prices!$B$27,0)</f>
        <v>819</v>
      </c>
      <c r="AQ312" s="138">
        <f t="shared" si="327"/>
        <v>819</v>
      </c>
      <c r="AW312" s="136">
        <f t="shared" si="328"/>
        <v>425</v>
      </c>
      <c r="AX312" s="136">
        <f t="shared" si="329"/>
        <v>425</v>
      </c>
      <c r="AY312" s="136">
        <f t="shared" si="330"/>
        <v>489</v>
      </c>
      <c r="AZ312" s="136">
        <f t="shared" si="331"/>
        <v>489</v>
      </c>
      <c r="BA312" s="136">
        <f t="shared" si="332"/>
        <v>510</v>
      </c>
      <c r="BB312" s="136">
        <f t="shared" si="333"/>
        <v>510</v>
      </c>
      <c r="BC312" s="136">
        <f t="shared" si="334"/>
        <v>553</v>
      </c>
      <c r="BD312" s="136">
        <f t="shared" si="335"/>
        <v>553</v>
      </c>
      <c r="BE312" s="136">
        <f t="shared" si="336"/>
        <v>574</v>
      </c>
      <c r="BF312" s="136">
        <f t="shared" si="337"/>
        <v>574</v>
      </c>
      <c r="BG312" s="136">
        <f t="shared" si="338"/>
        <v>627</v>
      </c>
      <c r="BH312" s="136">
        <f t="shared" si="339"/>
        <v>627</v>
      </c>
      <c r="BI312" s="136">
        <f t="shared" si="340"/>
        <v>670</v>
      </c>
      <c r="BJ312" s="136">
        <f t="shared" si="341"/>
        <v>670</v>
      </c>
      <c r="BK312" s="136">
        <f t="shared" si="342"/>
        <v>819</v>
      </c>
      <c r="BL312" s="138">
        <f t="shared" si="343"/>
        <v>819</v>
      </c>
      <c r="BU312" s="135">
        <f>ROUND(cabinets_db!JE312/Prices!$B$27,0)</f>
        <v>466</v>
      </c>
      <c r="BV312" s="136">
        <f t="shared" si="415"/>
        <v>466</v>
      </c>
      <c r="BW312" s="135">
        <f>ROUND(cabinets_db!JG312/Prices!$B$27,0)</f>
        <v>530</v>
      </c>
      <c r="BX312" s="136">
        <f t="shared" si="344"/>
        <v>530</v>
      </c>
      <c r="BY312" s="135">
        <f>ROUND(cabinets_db!JI312/Prices!$B$27,0)</f>
        <v>551</v>
      </c>
      <c r="BZ312" s="136">
        <f t="shared" si="345"/>
        <v>551</v>
      </c>
      <c r="CA312" s="135">
        <f>ROUND(cabinets_db!JK312/Prices!$B$27,0)</f>
        <v>594</v>
      </c>
      <c r="CB312" s="136">
        <f t="shared" si="346"/>
        <v>594</v>
      </c>
      <c r="CC312" s="135">
        <f>ROUND(cabinets_db!JM312/Prices!$B$27,0)</f>
        <v>615</v>
      </c>
      <c r="CD312" s="136">
        <f t="shared" si="347"/>
        <v>615</v>
      </c>
      <c r="CE312" s="135">
        <f>ROUND(cabinets_db!JO312/Prices!$B$27,0)</f>
        <v>668</v>
      </c>
      <c r="CF312" s="136">
        <f t="shared" si="348"/>
        <v>668</v>
      </c>
      <c r="CG312" s="135">
        <f>ROUND(cabinets_db!JQ312/Prices!$B$27,0)</f>
        <v>711</v>
      </c>
      <c r="CH312" s="136">
        <f t="shared" si="349"/>
        <v>711</v>
      </c>
      <c r="CI312" s="135">
        <f>ROUND(cabinets_db!JS312/Prices!$B$27,0)</f>
        <v>860</v>
      </c>
      <c r="CJ312" s="136">
        <f t="shared" si="350"/>
        <v>860</v>
      </c>
      <c r="CK312" s="137"/>
      <c r="CL312" s="137"/>
      <c r="CM312" s="137"/>
      <c r="CN312" s="137"/>
      <c r="CO312" s="137"/>
      <c r="CP312" s="136">
        <f>ROUND(cabinets_db!LW312/Prices!$B$27,0)</f>
        <v>425</v>
      </c>
      <c r="CQ312" s="136">
        <f t="shared" si="416"/>
        <v>425</v>
      </c>
      <c r="CR312" s="136">
        <f>ROUND(cabinets_db!LY312/Prices!$B$27,0)</f>
        <v>489</v>
      </c>
      <c r="CS312" s="136">
        <f t="shared" si="351"/>
        <v>489</v>
      </c>
      <c r="CT312" s="136">
        <f>ROUND(cabinets_db!MA312/Prices!$B$27,0)</f>
        <v>510</v>
      </c>
      <c r="CU312" s="136">
        <f t="shared" si="352"/>
        <v>510</v>
      </c>
      <c r="CV312" s="136">
        <f>ROUND(cabinets_db!MC312/Prices!$B$27,0)</f>
        <v>553</v>
      </c>
      <c r="CW312" s="136">
        <f t="shared" si="353"/>
        <v>553</v>
      </c>
      <c r="CX312" s="136">
        <f>ROUND(cabinets_db!ME312/Prices!$B$27,0)</f>
        <v>574</v>
      </c>
      <c r="CY312" s="136">
        <f t="shared" si="354"/>
        <v>574</v>
      </c>
      <c r="CZ312" s="136">
        <f>ROUND(cabinets_db!MG312/Prices!$B$27,0)</f>
        <v>627</v>
      </c>
      <c r="DA312" s="136">
        <f t="shared" si="355"/>
        <v>627</v>
      </c>
      <c r="DB312" s="136">
        <f>ROUND(cabinets_db!MI312/Prices!$B$27,0)</f>
        <v>670</v>
      </c>
      <c r="DC312" s="136">
        <f t="shared" si="356"/>
        <v>670</v>
      </c>
      <c r="DD312" s="136">
        <f>ROUND(cabinets_db!MK312/Prices!$B$27,0)</f>
        <v>819</v>
      </c>
      <c r="DE312" s="138">
        <f t="shared" si="357"/>
        <v>819</v>
      </c>
      <c r="DK312" s="136">
        <f t="shared" si="358"/>
        <v>425</v>
      </c>
      <c r="DL312" s="136">
        <f t="shared" si="359"/>
        <v>425</v>
      </c>
      <c r="DM312" s="136">
        <f t="shared" si="360"/>
        <v>489</v>
      </c>
      <c r="DN312" s="136">
        <f t="shared" si="361"/>
        <v>489</v>
      </c>
      <c r="DO312" s="136">
        <f t="shared" si="362"/>
        <v>510</v>
      </c>
      <c r="DP312" s="136">
        <f t="shared" si="363"/>
        <v>510</v>
      </c>
      <c r="DQ312" s="136">
        <f t="shared" si="364"/>
        <v>553</v>
      </c>
      <c r="DR312" s="136">
        <f t="shared" si="365"/>
        <v>553</v>
      </c>
      <c r="DS312" s="136">
        <f t="shared" si="366"/>
        <v>574</v>
      </c>
      <c r="DT312" s="136">
        <f t="shared" si="367"/>
        <v>574</v>
      </c>
      <c r="DU312" s="136">
        <f t="shared" si="368"/>
        <v>627</v>
      </c>
      <c r="DV312" s="136">
        <f t="shared" si="369"/>
        <v>627</v>
      </c>
      <c r="DW312" s="136">
        <f t="shared" si="370"/>
        <v>670</v>
      </c>
      <c r="DX312" s="136">
        <f t="shared" si="371"/>
        <v>670</v>
      </c>
      <c r="DY312" s="136">
        <f t="shared" si="372"/>
        <v>819</v>
      </c>
      <c r="DZ312" s="138">
        <f t="shared" si="373"/>
        <v>819</v>
      </c>
      <c r="EP312" s="55">
        <v>3778.9366</v>
      </c>
      <c r="EQ312" s="128">
        <f t="shared" si="433"/>
        <v>26.242615277777777</v>
      </c>
      <c r="ER312" s="129">
        <v>26.5</v>
      </c>
      <c r="ES312" s="95">
        <v>39</v>
      </c>
      <c r="ET312" s="73">
        <f t="shared" si="429"/>
        <v>3.25</v>
      </c>
      <c r="EU312" s="130">
        <f t="shared" si="445"/>
        <v>8.9375</v>
      </c>
      <c r="EV312" s="55"/>
      <c r="EW312" s="75">
        <v>4</v>
      </c>
      <c r="EY312" s="75">
        <v>26.5</v>
      </c>
      <c r="EZ312" s="77">
        <f>(EY312*1.2)*(Prices!$B$5/32)</f>
        <v>39.75</v>
      </c>
      <c r="FA312" s="82">
        <f>(EY312*1.3)*(Prices!$B$4/32)</f>
        <v>86.125</v>
      </c>
      <c r="FB312" s="82">
        <f>(EV312*Prices!$B$2)+(EW312*Prices!$B$3)</f>
        <v>16.2</v>
      </c>
      <c r="FC312" s="79">
        <f>EU312*Prices!$B$9</f>
        <v>53.625</v>
      </c>
      <c r="FD312" s="80">
        <f t="shared" si="375"/>
        <v>195.7</v>
      </c>
      <c r="FE312" s="80">
        <f>EU312*Prices!$B$10</f>
        <v>80.4375</v>
      </c>
      <c r="FF312" s="80">
        <f t="shared" si="376"/>
        <v>222.51249999999999</v>
      </c>
      <c r="FG312" s="80">
        <f>EU312*Prices!$B$11</f>
        <v>89.375</v>
      </c>
      <c r="FH312" s="80">
        <f t="shared" si="377"/>
        <v>231.45</v>
      </c>
      <c r="FI312" s="80">
        <f>EU312*Prices!$B$12</f>
        <v>107.25</v>
      </c>
      <c r="FJ312" s="80">
        <f t="shared" si="378"/>
        <v>249.32499999999999</v>
      </c>
      <c r="FK312" s="80">
        <f>EU312*Prices!$B$13</f>
        <v>116.1875</v>
      </c>
      <c r="FL312" s="80">
        <f t="shared" si="379"/>
        <v>258.26249999999999</v>
      </c>
      <c r="FM312" s="80">
        <f>EU312*Prices!$B$14</f>
        <v>138.53125</v>
      </c>
      <c r="FN312" s="80">
        <f t="shared" si="380"/>
        <v>280.60624999999999</v>
      </c>
      <c r="FO312" s="80">
        <f>EU312*Prices!$B$15</f>
        <v>156.40625</v>
      </c>
      <c r="FP312" s="80">
        <f t="shared" si="381"/>
        <v>298.48124999999999</v>
      </c>
      <c r="FQ312" s="80">
        <f>EU312*Prices!$B$16</f>
        <v>218.96875</v>
      </c>
      <c r="FR312" s="80">
        <f t="shared" si="382"/>
        <v>361.04374999999999</v>
      </c>
      <c r="FS312" s="80">
        <f>EU312*Prices!$B$17</f>
        <v>0</v>
      </c>
      <c r="FT312" s="80"/>
      <c r="FU312" s="80"/>
      <c r="FV312" s="80"/>
      <c r="FW312" s="80"/>
      <c r="FX312" s="80"/>
      <c r="FY312" s="80"/>
      <c r="FZ312" s="80"/>
      <c r="GA312" s="80"/>
      <c r="GB312" s="80"/>
      <c r="GC312" s="80"/>
      <c r="GD312" s="80"/>
      <c r="GE312" s="80"/>
      <c r="GF312" s="80"/>
      <c r="GG312" s="80"/>
      <c r="GH312" s="80"/>
      <c r="GI312"/>
      <c r="GJ312"/>
      <c r="GK312"/>
      <c r="GL312"/>
      <c r="GM312"/>
      <c r="GN312"/>
      <c r="GO312"/>
      <c r="GP312" s="55">
        <v>3778.9366</v>
      </c>
      <c r="GQ312" s="128">
        <f t="shared" si="435"/>
        <v>26.242615277777777</v>
      </c>
      <c r="GR312" s="129">
        <v>26.5</v>
      </c>
      <c r="GS312" s="95">
        <v>39</v>
      </c>
      <c r="GT312" s="73">
        <f t="shared" si="430"/>
        <v>3.25</v>
      </c>
      <c r="GU312" s="130">
        <f t="shared" si="446"/>
        <v>8.9375</v>
      </c>
      <c r="GW312" s="75">
        <v>4</v>
      </c>
      <c r="GX312" s="76"/>
      <c r="GY312" s="75">
        <v>26.5</v>
      </c>
      <c r="GZ312" s="77">
        <f>(GY312*1.2)*(Prices!$B$5/32)</f>
        <v>39.75</v>
      </c>
      <c r="HA312" s="82">
        <f>(GY312*1.3)*(Prices!$C$4/32)</f>
        <v>68.900000000000006</v>
      </c>
      <c r="HB312" s="82">
        <f>(GV312*Prices!$B$2)+(GW312*Prices!$B$3)</f>
        <v>16.2</v>
      </c>
      <c r="HC312" s="79">
        <f>GU312*Prices!$B$9</f>
        <v>53.625</v>
      </c>
      <c r="HD312" s="80">
        <f t="shared" si="384"/>
        <v>178.47500000000002</v>
      </c>
      <c r="HE312" s="80">
        <f>GU312*Prices!$B$10</f>
        <v>80.4375</v>
      </c>
      <c r="HF312" s="80">
        <f t="shared" si="385"/>
        <v>205.28750000000002</v>
      </c>
      <c r="HG312" s="80">
        <f>GU312*Prices!$B$11</f>
        <v>89.375</v>
      </c>
      <c r="HH312" s="80">
        <f t="shared" si="386"/>
        <v>214.22500000000002</v>
      </c>
      <c r="HI312" s="80">
        <f>GU312*Prices!$B$12</f>
        <v>107.25</v>
      </c>
      <c r="HJ312" s="80">
        <f t="shared" si="387"/>
        <v>232.10000000000002</v>
      </c>
      <c r="HK312" s="80">
        <f>GU312*Prices!$B$13</f>
        <v>116.1875</v>
      </c>
      <c r="HL312" s="80">
        <f t="shared" si="388"/>
        <v>241.03749999999999</v>
      </c>
      <c r="HM312" s="80">
        <f>GU312*Prices!$B$14</f>
        <v>138.53125</v>
      </c>
      <c r="HN312" s="80">
        <f t="shared" si="389"/>
        <v>263.38125000000002</v>
      </c>
      <c r="HO312" s="80">
        <f>GU312*Prices!$B$15</f>
        <v>156.40625</v>
      </c>
      <c r="HP312" s="80">
        <f t="shared" si="390"/>
        <v>281.25625000000002</v>
      </c>
      <c r="HQ312" s="80">
        <f>GU312*Prices!$B$16</f>
        <v>218.96875</v>
      </c>
      <c r="HR312" s="80">
        <f t="shared" si="391"/>
        <v>343.81875000000002</v>
      </c>
      <c r="HS312" s="80">
        <f>GU312*Prices!$B$17</f>
        <v>0</v>
      </c>
      <c r="HT312" s="80"/>
      <c r="HU312" s="80"/>
      <c r="HV312" s="80"/>
      <c r="HW312" s="80"/>
      <c r="HX312" s="80"/>
      <c r="HY312" s="80"/>
      <c r="HZ312" s="80"/>
      <c r="IA312" s="80"/>
      <c r="IB312" s="80"/>
      <c r="IC312" s="80"/>
      <c r="ID312" s="80"/>
      <c r="IE312" s="80"/>
      <c r="IF312" s="80"/>
      <c r="IG312" s="80"/>
      <c r="IH312" s="80"/>
      <c r="II312"/>
      <c r="IJ312"/>
      <c r="IK312"/>
      <c r="IL312"/>
      <c r="IM312"/>
      <c r="IN312"/>
      <c r="IO312"/>
      <c r="IP312"/>
      <c r="IQ312" s="55">
        <v>3778.9366</v>
      </c>
      <c r="IR312" s="128">
        <f t="shared" si="437"/>
        <v>26.242615277777777</v>
      </c>
      <c r="IS312" s="129">
        <v>26.5</v>
      </c>
      <c r="IT312" s="95">
        <v>39</v>
      </c>
      <c r="IU312" s="73">
        <f t="shared" si="431"/>
        <v>3.25</v>
      </c>
      <c r="IV312" s="130">
        <f t="shared" si="447"/>
        <v>8.9375</v>
      </c>
      <c r="IX312" s="75">
        <v>4</v>
      </c>
      <c r="IY312" s="76"/>
      <c r="IZ312" s="75">
        <v>26.5</v>
      </c>
      <c r="JA312" s="77">
        <f>(IZ312*1.2)*(Prices!$B$5/32)</f>
        <v>39.75</v>
      </c>
      <c r="JB312" s="82">
        <f>(IZ312*1.3)*(Prices!$B$4/32)</f>
        <v>86.125</v>
      </c>
      <c r="JC312" s="82">
        <f>(IW312*Prices!$B$2)+(IX312*Prices!$B$3)</f>
        <v>16.2</v>
      </c>
      <c r="JD312" s="79">
        <f>IV312*Prices!$B$9</f>
        <v>53.625</v>
      </c>
      <c r="JE312" s="80">
        <f t="shared" si="393"/>
        <v>195.7</v>
      </c>
      <c r="JF312" s="80">
        <f>IV312*Prices!$B$10</f>
        <v>80.4375</v>
      </c>
      <c r="JG312" s="80">
        <f t="shared" si="394"/>
        <v>222.51249999999999</v>
      </c>
      <c r="JH312" s="80">
        <f>IV312*Prices!$B$11</f>
        <v>89.375</v>
      </c>
      <c r="JI312" s="80">
        <f t="shared" si="395"/>
        <v>231.45</v>
      </c>
      <c r="JJ312" s="80">
        <f>IV312*Prices!$B$12</f>
        <v>107.25</v>
      </c>
      <c r="JK312" s="80">
        <f t="shared" si="396"/>
        <v>249.32499999999999</v>
      </c>
      <c r="JL312" s="80">
        <f>IV312*Prices!$B$13</f>
        <v>116.1875</v>
      </c>
      <c r="JM312" s="80">
        <f t="shared" si="397"/>
        <v>258.26249999999999</v>
      </c>
      <c r="JN312" s="80">
        <f>IV312*Prices!$B$14</f>
        <v>138.53125</v>
      </c>
      <c r="JO312" s="80">
        <f t="shared" si="398"/>
        <v>280.60624999999999</v>
      </c>
      <c r="JP312" s="80">
        <f>IV312*Prices!$B$15</f>
        <v>156.40625</v>
      </c>
      <c r="JQ312" s="80">
        <f t="shared" si="399"/>
        <v>298.48124999999999</v>
      </c>
      <c r="JR312" s="80">
        <f>IV312*Prices!$B$16</f>
        <v>218.96875</v>
      </c>
      <c r="JS312" s="80">
        <f t="shared" si="400"/>
        <v>361.04374999999999</v>
      </c>
      <c r="JT312" s="80">
        <f>IV312*Prices!$B$17</f>
        <v>0</v>
      </c>
      <c r="JU312" s="80"/>
      <c r="JV312" s="80"/>
      <c r="JW312" s="80"/>
      <c r="JX312" s="80"/>
      <c r="JY312" s="80"/>
      <c r="JZ312" s="80"/>
      <c r="KA312" s="80"/>
      <c r="KB312" s="80"/>
      <c r="KC312" s="80"/>
      <c r="KD312" s="80"/>
      <c r="KE312" s="80"/>
      <c r="KF312" s="80"/>
      <c r="KG312" s="80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 s="197">
        <v>0</v>
      </c>
      <c r="LB312" s="200">
        <v>0</v>
      </c>
      <c r="LC312" s="82">
        <f>(44+(cabinets_db!IR312*2-2))*0.58</f>
        <v>54.801433722222214</v>
      </c>
      <c r="LD312" s="82">
        <f>(44+(cabinets_db!IR312*2-2))*0.77</f>
        <v>72.753627527777766</v>
      </c>
      <c r="LE312" s="82">
        <f>3*(cabinets_db!IR312*22/144)</f>
        <v>12.027865335648146</v>
      </c>
      <c r="LF312" s="82">
        <f t="shared" si="401"/>
        <v>42.77356838657407</v>
      </c>
      <c r="LG312" s="80">
        <f t="shared" si="402"/>
        <v>60.725762192129622</v>
      </c>
      <c r="LH312" s="234">
        <f t="shared" si="403"/>
        <v>0</v>
      </c>
      <c r="LI312" s="55">
        <v>3778.9366</v>
      </c>
      <c r="LJ312" s="128">
        <f t="shared" si="439"/>
        <v>26.242615277777777</v>
      </c>
      <c r="LK312" s="129">
        <v>26.5</v>
      </c>
      <c r="LL312" s="95">
        <v>39</v>
      </c>
      <c r="LM312" s="73">
        <f t="shared" si="432"/>
        <v>3.25</v>
      </c>
      <c r="LN312" s="130">
        <f t="shared" si="448"/>
        <v>8.9375</v>
      </c>
      <c r="LP312" s="75">
        <v>4</v>
      </c>
      <c r="LQ312" s="76"/>
      <c r="LR312" s="75">
        <v>26.5</v>
      </c>
      <c r="LS312" s="77">
        <f>(LR312*1.2)*(Prices!$B$5/32)</f>
        <v>39.75</v>
      </c>
      <c r="LT312" s="82">
        <f>(LR312*1.3)*(Prices!$C$4/32)</f>
        <v>68.900000000000006</v>
      </c>
      <c r="LU312" s="82">
        <f>(LO312*Prices!$B$2)+(LP312*Prices!$B$3)</f>
        <v>16.2</v>
      </c>
      <c r="LV312" s="79">
        <f>LN312*Prices!$B$9</f>
        <v>53.625</v>
      </c>
      <c r="LW312" s="80">
        <f t="shared" si="405"/>
        <v>178.47500000000002</v>
      </c>
      <c r="LX312" s="80">
        <f>LN312*Prices!$B$10</f>
        <v>80.4375</v>
      </c>
      <c r="LY312" s="80">
        <f t="shared" si="406"/>
        <v>205.28750000000002</v>
      </c>
      <c r="LZ312" s="80">
        <f>LN312*Prices!$B$11</f>
        <v>89.375</v>
      </c>
      <c r="MA312" s="80">
        <f t="shared" si="407"/>
        <v>214.22500000000002</v>
      </c>
      <c r="MB312" s="80">
        <f>LN312*Prices!$B$12</f>
        <v>107.25</v>
      </c>
      <c r="MC312" s="80">
        <f t="shared" si="408"/>
        <v>232.10000000000002</v>
      </c>
      <c r="MD312" s="80">
        <f>LN312*Prices!$B$13</f>
        <v>116.1875</v>
      </c>
      <c r="ME312" s="80">
        <f t="shared" si="409"/>
        <v>241.03749999999999</v>
      </c>
      <c r="MF312" s="80">
        <f>LN312*Prices!$B$14</f>
        <v>138.53125</v>
      </c>
      <c r="MG312" s="80">
        <f t="shared" si="410"/>
        <v>263.38125000000002</v>
      </c>
      <c r="MH312" s="80">
        <f>LN312*Prices!$B$15</f>
        <v>156.40625</v>
      </c>
      <c r="MI312" s="80">
        <f t="shared" si="411"/>
        <v>281.25625000000002</v>
      </c>
      <c r="MJ312" s="80">
        <f>LN312*Prices!$B$16</f>
        <v>218.96875</v>
      </c>
      <c r="MK312" s="80">
        <f t="shared" si="412"/>
        <v>343.81875000000002</v>
      </c>
      <c r="ML312" s="80">
        <f>LN312*Prices!$B$17</f>
        <v>0</v>
      </c>
      <c r="MM312" s="80"/>
      <c r="MN312" s="80"/>
      <c r="MO312" s="80"/>
      <c r="MP312" s="80"/>
      <c r="MQ312" s="80"/>
      <c r="MR312" s="80"/>
      <c r="MS312" s="80"/>
      <c r="MT312" s="80"/>
      <c r="MU312" s="80"/>
      <c r="MV312" s="80"/>
      <c r="MW312" s="80"/>
      <c r="MX312" s="80"/>
      <c r="MY312" s="80"/>
      <c r="MZ312" s="80"/>
      <c r="NA312" s="80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</row>
    <row r="313" spans="1:449" ht="18" customHeight="1" thickBot="1" x14ac:dyDescent="0.3">
      <c r="A313" s="345"/>
      <c r="B313" s="346"/>
      <c r="C313" s="347"/>
      <c r="D313" s="279"/>
      <c r="E313" s="348"/>
      <c r="F313" s="349"/>
      <c r="G313" s="320"/>
      <c r="H313" s="136"/>
      <c r="I313" s="135"/>
      <c r="J313" s="136"/>
      <c r="K313" s="135"/>
      <c r="L313" s="136"/>
      <c r="M313" s="135"/>
      <c r="N313" s="136"/>
      <c r="O313" s="135"/>
      <c r="P313" s="136"/>
      <c r="Q313" s="135"/>
      <c r="R313" s="136"/>
      <c r="S313" s="135"/>
      <c r="T313" s="136"/>
      <c r="U313" s="135"/>
      <c r="V313" s="136"/>
      <c r="W313" s="137"/>
      <c r="X313" s="137"/>
      <c r="Y313" s="137"/>
      <c r="Z313" s="137"/>
      <c r="AA313" s="137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8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8"/>
      <c r="BU313" s="135"/>
      <c r="BV313" s="136"/>
      <c r="BW313" s="135"/>
      <c r="BX313" s="136"/>
      <c r="BY313" s="135"/>
      <c r="BZ313" s="136"/>
      <c r="CA313" s="135"/>
      <c r="CB313" s="136"/>
      <c r="CC313" s="135"/>
      <c r="CD313" s="136"/>
      <c r="CE313" s="135"/>
      <c r="CF313" s="136"/>
      <c r="CG313" s="135"/>
      <c r="CH313" s="136"/>
      <c r="CI313" s="135"/>
      <c r="CJ313" s="136"/>
      <c r="CK313" s="137"/>
      <c r="CL313" s="137"/>
      <c r="CM313" s="137"/>
      <c r="CN313" s="137"/>
      <c r="CO313" s="137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  <c r="DE313" s="138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W313" s="136"/>
      <c r="DX313" s="136"/>
      <c r="DY313" s="136"/>
      <c r="DZ313" s="138"/>
      <c r="EQ313" s="128"/>
      <c r="ER313" s="129"/>
      <c r="ES313" s="95"/>
      <c r="ET313" s="73"/>
      <c r="EU313" s="130"/>
      <c r="EV313" s="55"/>
      <c r="EZ313" s="77"/>
      <c r="FC313" s="79"/>
      <c r="FD313" s="80"/>
      <c r="FE313" s="80"/>
      <c r="FF313" s="80"/>
      <c r="FG313" s="80"/>
      <c r="FH313" s="80"/>
      <c r="FI313" s="80"/>
      <c r="FJ313" s="80"/>
      <c r="FK313" s="80"/>
      <c r="FL313" s="80"/>
      <c r="FM313" s="80"/>
      <c r="FN313" s="80"/>
      <c r="FO313" s="80"/>
      <c r="FP313" s="80"/>
      <c r="FQ313" s="80"/>
      <c r="FR313" s="80"/>
      <c r="FS313" s="80"/>
      <c r="FT313" s="80"/>
      <c r="FU313" s="80"/>
      <c r="FV313" s="80"/>
      <c r="FW313" s="80"/>
      <c r="FX313" s="80"/>
      <c r="FY313" s="80"/>
      <c r="FZ313" s="80"/>
      <c r="GA313" s="80"/>
      <c r="GB313" s="80"/>
      <c r="GC313" s="80"/>
      <c r="GD313" s="80"/>
      <c r="GE313" s="80"/>
      <c r="GF313" s="80"/>
      <c r="GG313" s="80"/>
      <c r="GH313" s="80"/>
      <c r="GI313"/>
      <c r="GJ313"/>
      <c r="GK313"/>
      <c r="GL313"/>
      <c r="GM313"/>
      <c r="GN313"/>
      <c r="GO313"/>
      <c r="GQ313" s="128"/>
      <c r="GR313" s="129"/>
      <c r="GS313" s="95"/>
      <c r="GT313" s="73"/>
      <c r="GU313" s="130"/>
      <c r="GW313" s="75"/>
      <c r="GX313" s="76"/>
      <c r="GZ313" s="77"/>
      <c r="HA313" s="82"/>
      <c r="HB313" s="82"/>
      <c r="HC313" s="79"/>
      <c r="HD313" s="80"/>
      <c r="HE313" s="80"/>
      <c r="HF313" s="80"/>
      <c r="HG313" s="80"/>
      <c r="HH313" s="80"/>
      <c r="HI313" s="80"/>
      <c r="HJ313" s="80"/>
      <c r="HK313" s="80"/>
      <c r="HL313" s="80"/>
      <c r="HM313" s="80"/>
      <c r="HN313" s="80"/>
      <c r="HO313" s="80"/>
      <c r="HP313" s="80"/>
      <c r="HQ313" s="80"/>
      <c r="HR313" s="80"/>
      <c r="HS313" s="80"/>
      <c r="HT313" s="80"/>
      <c r="HU313" s="80"/>
      <c r="HV313" s="80"/>
      <c r="HW313" s="80"/>
      <c r="HX313" s="80"/>
      <c r="HY313" s="80"/>
      <c r="HZ313" s="80"/>
      <c r="IA313" s="80"/>
      <c r="IB313" s="80"/>
      <c r="IC313" s="80"/>
      <c r="ID313" s="80"/>
      <c r="IE313" s="80"/>
      <c r="IF313" s="80"/>
      <c r="IG313" s="80"/>
      <c r="IH313" s="80"/>
      <c r="II313"/>
      <c r="IJ313"/>
      <c r="IK313"/>
      <c r="IL313"/>
      <c r="IM313"/>
      <c r="IN313"/>
      <c r="IO313"/>
      <c r="IP313"/>
      <c r="IR313" s="128"/>
      <c r="IS313" s="129"/>
      <c r="IT313" s="95"/>
      <c r="IU313" s="73"/>
      <c r="IV313" s="130"/>
      <c r="IX313" s="75"/>
      <c r="IY313" s="76"/>
      <c r="IZ313" s="75"/>
      <c r="JA313" s="77"/>
      <c r="JB313" s="82"/>
      <c r="JC313" s="82"/>
      <c r="JD313" s="79"/>
      <c r="JE313" s="80"/>
      <c r="JF313" s="80"/>
      <c r="JG313" s="80"/>
      <c r="JH313" s="80"/>
      <c r="JI313" s="80"/>
      <c r="JJ313" s="80"/>
      <c r="JK313" s="80"/>
      <c r="JL313" s="80"/>
      <c r="JM313" s="80"/>
      <c r="JN313" s="80"/>
      <c r="JO313" s="80"/>
      <c r="JP313" s="80"/>
      <c r="JQ313" s="80"/>
      <c r="JR313" s="80"/>
      <c r="JS313" s="80"/>
      <c r="JT313" s="80"/>
      <c r="JU313" s="80"/>
      <c r="JV313" s="80"/>
      <c r="JW313" s="80"/>
      <c r="JX313" s="80"/>
      <c r="JY313" s="80"/>
      <c r="JZ313" s="80"/>
      <c r="KA313" s="80"/>
      <c r="KB313" s="80"/>
      <c r="KC313" s="80"/>
      <c r="KD313" s="80"/>
      <c r="KE313" s="80"/>
      <c r="KF313" s="80"/>
      <c r="KG313" s="80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F313" s="82"/>
      <c r="LG313" s="80"/>
      <c r="LH313" s="234"/>
      <c r="LJ313" s="128"/>
      <c r="LK313" s="129"/>
      <c r="LL313" s="95"/>
      <c r="LM313" s="73"/>
      <c r="LN313" s="130"/>
      <c r="LP313" s="75"/>
      <c r="LQ313" s="76"/>
      <c r="LR313" s="75"/>
      <c r="LS313" s="77"/>
      <c r="LT313" s="82"/>
      <c r="LU313" s="82"/>
      <c r="LV313" s="79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80"/>
      <c r="MO313" s="80"/>
      <c r="MP313" s="80"/>
      <c r="MQ313" s="80"/>
      <c r="MR313" s="80"/>
      <c r="MS313" s="80"/>
      <c r="MT313" s="80"/>
      <c r="MU313" s="80"/>
      <c r="MV313" s="80"/>
      <c r="MW313" s="80"/>
      <c r="MX313" s="80"/>
      <c r="MY313" s="80"/>
      <c r="MZ313" s="80"/>
      <c r="NA313" s="80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</row>
    <row r="314" spans="1:449" ht="18" customHeight="1" x14ac:dyDescent="0.25">
      <c r="A314" s="332" t="s">
        <v>437</v>
      </c>
      <c r="B314" s="119" t="s">
        <v>268</v>
      </c>
      <c r="C314" s="120" t="str">
        <f t="shared" si="413"/>
        <v>Wall &amp; Tall Cab: Refrig.      12"H X 12"D (30" W)</v>
      </c>
      <c r="D314" s="121" t="s">
        <v>438</v>
      </c>
      <c r="E314" s="122" t="s">
        <v>416</v>
      </c>
      <c r="F314" s="333" t="s">
        <v>437</v>
      </c>
      <c r="G314" s="320">
        <f>ROUND(cabinets_db!FD314/Prices!$B$27,0)</f>
        <v>176</v>
      </c>
      <c r="H314" s="136">
        <f t="shared" si="414"/>
        <v>176</v>
      </c>
      <c r="I314" s="135">
        <f>ROUND(cabinets_db!FF314/Prices!$B$27,0)</f>
        <v>194</v>
      </c>
      <c r="J314" s="136">
        <f t="shared" si="313"/>
        <v>194</v>
      </c>
      <c r="K314" s="135">
        <f>ROUND(cabinets_db!FH314/Prices!$B$27,0)</f>
        <v>200</v>
      </c>
      <c r="L314" s="136">
        <f t="shared" si="314"/>
        <v>200</v>
      </c>
      <c r="M314" s="135">
        <f>ROUND(cabinets_db!FJ314/Prices!$B$27,0)</f>
        <v>212</v>
      </c>
      <c r="N314" s="136">
        <f t="shared" si="315"/>
        <v>212</v>
      </c>
      <c r="O314" s="135">
        <f>ROUND(cabinets_db!FL314/Prices!$B$27,0)</f>
        <v>218</v>
      </c>
      <c r="P314" s="136">
        <f t="shared" si="316"/>
        <v>218</v>
      </c>
      <c r="Q314" s="135">
        <f>ROUND(cabinets_db!FN314/Prices!$B$27,0)</f>
        <v>233</v>
      </c>
      <c r="R314" s="136">
        <f t="shared" si="317"/>
        <v>233</v>
      </c>
      <c r="S314" s="135">
        <f>ROUND(cabinets_db!FP314/Prices!$B$27,0)</f>
        <v>245</v>
      </c>
      <c r="T314" s="136">
        <f t="shared" si="318"/>
        <v>245</v>
      </c>
      <c r="U314" s="135">
        <f>ROUND(cabinets_db!FR314/Prices!$B$27,0)</f>
        <v>286</v>
      </c>
      <c r="V314" s="136">
        <f t="shared" si="319"/>
        <v>286</v>
      </c>
      <c r="W314" s="137"/>
      <c r="X314" s="137"/>
      <c r="Y314" s="137"/>
      <c r="Z314" s="137"/>
      <c r="AA314" s="137"/>
      <c r="AB314" s="136">
        <f>ROUND(cabinets_db!HD314/Prices!$B$27,0)</f>
        <v>162</v>
      </c>
      <c r="AC314" s="136">
        <f t="shared" si="320"/>
        <v>162</v>
      </c>
      <c r="AD314" s="136">
        <f>ROUND(cabinets_db!HF314/Prices!$B$27,0)</f>
        <v>180</v>
      </c>
      <c r="AE314" s="136">
        <f t="shared" si="321"/>
        <v>180</v>
      </c>
      <c r="AF314" s="136">
        <f>ROUND(cabinets_db!HH314/Prices!$B$27,0)</f>
        <v>186</v>
      </c>
      <c r="AG314" s="136">
        <f t="shared" si="322"/>
        <v>186</v>
      </c>
      <c r="AH314" s="136">
        <f>ROUND(cabinets_db!HJ314/Prices!$B$27,0)</f>
        <v>198</v>
      </c>
      <c r="AI314" s="136">
        <f t="shared" si="323"/>
        <v>198</v>
      </c>
      <c r="AJ314" s="136">
        <f>ROUND(cabinets_db!HL314/Prices!$B$27,0)</f>
        <v>204</v>
      </c>
      <c r="AK314" s="136">
        <f t="shared" si="324"/>
        <v>204</v>
      </c>
      <c r="AL314" s="136">
        <f>ROUND(cabinets_db!HN314/Prices!$B$27,0)</f>
        <v>219</v>
      </c>
      <c r="AM314" s="136">
        <f t="shared" si="325"/>
        <v>219</v>
      </c>
      <c r="AN314" s="136">
        <f>ROUND(cabinets_db!HP314/Prices!$B$27,0)</f>
        <v>231</v>
      </c>
      <c r="AO314" s="136">
        <f t="shared" si="326"/>
        <v>231</v>
      </c>
      <c r="AP314" s="136">
        <f>ROUND(cabinets_db!HR314/Prices!$B$27,0)</f>
        <v>272</v>
      </c>
      <c r="AQ314" s="138">
        <f t="shared" si="327"/>
        <v>272</v>
      </c>
      <c r="AW314" s="136">
        <f t="shared" si="328"/>
        <v>162</v>
      </c>
      <c r="AX314" s="136">
        <f t="shared" si="329"/>
        <v>162</v>
      </c>
      <c r="AY314" s="136">
        <f t="shared" si="330"/>
        <v>180</v>
      </c>
      <c r="AZ314" s="136">
        <f t="shared" si="331"/>
        <v>180</v>
      </c>
      <c r="BA314" s="136">
        <f t="shared" si="332"/>
        <v>186</v>
      </c>
      <c r="BB314" s="136">
        <f t="shared" si="333"/>
        <v>186</v>
      </c>
      <c r="BC314" s="136">
        <f t="shared" si="334"/>
        <v>198</v>
      </c>
      <c r="BD314" s="136">
        <f t="shared" si="335"/>
        <v>198</v>
      </c>
      <c r="BE314" s="136">
        <f t="shared" si="336"/>
        <v>204</v>
      </c>
      <c r="BF314" s="136">
        <f t="shared" si="337"/>
        <v>204</v>
      </c>
      <c r="BG314" s="136">
        <f t="shared" si="338"/>
        <v>219</v>
      </c>
      <c r="BH314" s="136">
        <f t="shared" si="339"/>
        <v>219</v>
      </c>
      <c r="BI314" s="136">
        <f t="shared" si="340"/>
        <v>231</v>
      </c>
      <c r="BJ314" s="136">
        <f t="shared" si="341"/>
        <v>231</v>
      </c>
      <c r="BK314" s="136">
        <f t="shared" si="342"/>
        <v>272</v>
      </c>
      <c r="BL314" s="138">
        <f t="shared" si="343"/>
        <v>272</v>
      </c>
      <c r="BU314" s="135">
        <f>ROUND(cabinets_db!JE314/Prices!$B$27,0)</f>
        <v>176</v>
      </c>
      <c r="BV314" s="136">
        <f t="shared" si="415"/>
        <v>176</v>
      </c>
      <c r="BW314" s="135">
        <f>ROUND(cabinets_db!JG314/Prices!$B$27,0)</f>
        <v>194</v>
      </c>
      <c r="BX314" s="136">
        <f t="shared" si="344"/>
        <v>194</v>
      </c>
      <c r="BY314" s="135">
        <f>ROUND(cabinets_db!JI314/Prices!$B$27,0)</f>
        <v>200</v>
      </c>
      <c r="BZ314" s="136">
        <f t="shared" si="345"/>
        <v>200</v>
      </c>
      <c r="CA314" s="135">
        <f>ROUND(cabinets_db!JK314/Prices!$B$27,0)</f>
        <v>212</v>
      </c>
      <c r="CB314" s="136">
        <f t="shared" si="346"/>
        <v>212</v>
      </c>
      <c r="CC314" s="135">
        <f>ROUND(cabinets_db!JM314/Prices!$B$27,0)</f>
        <v>218</v>
      </c>
      <c r="CD314" s="136">
        <f t="shared" si="347"/>
        <v>218</v>
      </c>
      <c r="CE314" s="135">
        <f>ROUND(cabinets_db!JO314/Prices!$B$27,0)</f>
        <v>233</v>
      </c>
      <c r="CF314" s="136">
        <f t="shared" si="348"/>
        <v>233</v>
      </c>
      <c r="CG314" s="135">
        <f>ROUND(cabinets_db!JQ314/Prices!$B$27,0)</f>
        <v>245</v>
      </c>
      <c r="CH314" s="136">
        <f t="shared" si="349"/>
        <v>245</v>
      </c>
      <c r="CI314" s="135">
        <f>ROUND(cabinets_db!JS314/Prices!$B$27,0)</f>
        <v>286</v>
      </c>
      <c r="CJ314" s="136">
        <f t="shared" si="350"/>
        <v>286</v>
      </c>
      <c r="CK314" s="137"/>
      <c r="CL314" s="137"/>
      <c r="CM314" s="137"/>
      <c r="CN314" s="137"/>
      <c r="CO314" s="137"/>
      <c r="CP314" s="136">
        <f>ROUND(cabinets_db!LW314/Prices!$B$27,0)</f>
        <v>162</v>
      </c>
      <c r="CQ314" s="136">
        <f t="shared" si="416"/>
        <v>162</v>
      </c>
      <c r="CR314" s="136">
        <f>ROUND(cabinets_db!LY314/Prices!$B$27,0)</f>
        <v>180</v>
      </c>
      <c r="CS314" s="136">
        <f t="shared" si="351"/>
        <v>180</v>
      </c>
      <c r="CT314" s="136">
        <f>ROUND(cabinets_db!MA314/Prices!$B$27,0)</f>
        <v>186</v>
      </c>
      <c r="CU314" s="136">
        <f t="shared" si="352"/>
        <v>186</v>
      </c>
      <c r="CV314" s="136">
        <f>ROUND(cabinets_db!MC314/Prices!$B$27,0)</f>
        <v>198</v>
      </c>
      <c r="CW314" s="136">
        <f t="shared" si="353"/>
        <v>198</v>
      </c>
      <c r="CX314" s="136">
        <f>ROUND(cabinets_db!ME314/Prices!$B$27,0)</f>
        <v>204</v>
      </c>
      <c r="CY314" s="136">
        <f t="shared" si="354"/>
        <v>204</v>
      </c>
      <c r="CZ314" s="136">
        <f>ROUND(cabinets_db!MG314/Prices!$B$27,0)</f>
        <v>219</v>
      </c>
      <c r="DA314" s="136">
        <f t="shared" si="355"/>
        <v>219</v>
      </c>
      <c r="DB314" s="136">
        <f>ROUND(cabinets_db!MI314/Prices!$B$27,0)</f>
        <v>231</v>
      </c>
      <c r="DC314" s="136">
        <f t="shared" si="356"/>
        <v>231</v>
      </c>
      <c r="DD314" s="136">
        <f>ROUND(cabinets_db!MK314/Prices!$B$27,0)</f>
        <v>272</v>
      </c>
      <c r="DE314" s="138">
        <f t="shared" si="357"/>
        <v>272</v>
      </c>
      <c r="DK314" s="136">
        <f t="shared" si="358"/>
        <v>162</v>
      </c>
      <c r="DL314" s="136">
        <f t="shared" si="359"/>
        <v>162</v>
      </c>
      <c r="DM314" s="136">
        <f t="shared" si="360"/>
        <v>180</v>
      </c>
      <c r="DN314" s="136">
        <f t="shared" si="361"/>
        <v>180</v>
      </c>
      <c r="DO314" s="136">
        <f t="shared" si="362"/>
        <v>186</v>
      </c>
      <c r="DP314" s="136">
        <f t="shared" si="363"/>
        <v>186</v>
      </c>
      <c r="DQ314" s="136">
        <f t="shared" si="364"/>
        <v>198</v>
      </c>
      <c r="DR314" s="136">
        <f t="shared" si="365"/>
        <v>198</v>
      </c>
      <c r="DS314" s="136">
        <f t="shared" si="366"/>
        <v>204</v>
      </c>
      <c r="DT314" s="136">
        <f t="shared" si="367"/>
        <v>204</v>
      </c>
      <c r="DU314" s="136">
        <f t="shared" si="368"/>
        <v>219</v>
      </c>
      <c r="DV314" s="136">
        <f t="shared" si="369"/>
        <v>219</v>
      </c>
      <c r="DW314" s="136">
        <f t="shared" si="370"/>
        <v>231</v>
      </c>
      <c r="DX314" s="136">
        <f t="shared" si="371"/>
        <v>231</v>
      </c>
      <c r="DY314" s="136">
        <f t="shared" si="372"/>
        <v>272</v>
      </c>
      <c r="DZ314" s="138">
        <f t="shared" si="373"/>
        <v>272</v>
      </c>
      <c r="EP314" s="73"/>
      <c r="EQ314" s="128"/>
      <c r="ER314" s="129">
        <v>9</v>
      </c>
      <c r="ES314" s="73">
        <v>30</v>
      </c>
      <c r="ET314" s="73">
        <f t="shared" si="429"/>
        <v>2.5</v>
      </c>
      <c r="EU314" s="130">
        <f t="shared" ref="EU314:EU320" si="449">ES314*12/144</f>
        <v>2.5</v>
      </c>
      <c r="EV314" s="55"/>
      <c r="EW314" s="75">
        <v>4</v>
      </c>
      <c r="EY314" s="75">
        <v>9</v>
      </c>
      <c r="EZ314" s="77">
        <f>(EY314*1.2)*(Prices!$B$5/32)</f>
        <v>13.499999999999998</v>
      </c>
      <c r="FA314" s="82">
        <f>(EY314*1.3)*(Prices!$B$4/32)</f>
        <v>29.250000000000004</v>
      </c>
      <c r="FB314" s="82">
        <f>(EV314*Prices!$B$2)+(EW314*Prices!$B$3)</f>
        <v>16.2</v>
      </c>
      <c r="FC314" s="79">
        <f>EU314*Prices!$B$9</f>
        <v>15</v>
      </c>
      <c r="FD314" s="80">
        <f t="shared" si="375"/>
        <v>73.95</v>
      </c>
      <c r="FE314" s="80">
        <f>EU314*Prices!$B$10</f>
        <v>22.5</v>
      </c>
      <c r="FF314" s="80">
        <f t="shared" si="376"/>
        <v>81.45</v>
      </c>
      <c r="FG314" s="80">
        <f>EU314*Prices!$B$11</f>
        <v>25</v>
      </c>
      <c r="FH314" s="80">
        <f t="shared" si="377"/>
        <v>83.95</v>
      </c>
      <c r="FI314" s="80">
        <f>EU314*Prices!$B$12</f>
        <v>30</v>
      </c>
      <c r="FJ314" s="80">
        <f t="shared" si="378"/>
        <v>88.95</v>
      </c>
      <c r="FK314" s="80">
        <f>EU314*Prices!$B$13</f>
        <v>32.5</v>
      </c>
      <c r="FL314" s="80">
        <f t="shared" si="379"/>
        <v>91.45</v>
      </c>
      <c r="FM314" s="80">
        <f>EU314*Prices!$B$14</f>
        <v>38.75</v>
      </c>
      <c r="FN314" s="80">
        <f t="shared" si="380"/>
        <v>97.7</v>
      </c>
      <c r="FO314" s="80">
        <f>EU314*Prices!$B$15</f>
        <v>43.75</v>
      </c>
      <c r="FP314" s="80">
        <f t="shared" si="381"/>
        <v>102.7</v>
      </c>
      <c r="FQ314" s="80">
        <f>EU314*Prices!$B$16</f>
        <v>61.25</v>
      </c>
      <c r="FR314" s="80">
        <f t="shared" si="382"/>
        <v>120.2</v>
      </c>
      <c r="FS314" s="80">
        <f>EU314*Prices!$B$17</f>
        <v>0</v>
      </c>
      <c r="FT314" s="80"/>
      <c r="FU314" s="80"/>
      <c r="FV314" s="80"/>
      <c r="FW314" s="80"/>
      <c r="FX314" s="80"/>
      <c r="FY314" s="80"/>
      <c r="FZ314" s="80"/>
      <c r="GA314" s="80"/>
      <c r="GB314" s="80"/>
      <c r="GC314" s="80"/>
      <c r="GD314" s="80"/>
      <c r="GE314" s="80"/>
      <c r="GF314" s="80"/>
      <c r="GG314" s="80"/>
      <c r="GH314" s="80"/>
      <c r="GI314"/>
      <c r="GJ314"/>
      <c r="GK314"/>
      <c r="GL314"/>
      <c r="GM314"/>
      <c r="GN314"/>
      <c r="GO314"/>
      <c r="GP314" s="73"/>
      <c r="GQ314" s="128"/>
      <c r="GR314" s="129">
        <v>9</v>
      </c>
      <c r="GS314" s="73">
        <v>30</v>
      </c>
      <c r="GT314" s="73">
        <f t="shared" si="430"/>
        <v>2.5</v>
      </c>
      <c r="GU314" s="130">
        <f t="shared" ref="GU314:GU320" si="450">GS314*12/144</f>
        <v>2.5</v>
      </c>
      <c r="GW314" s="75">
        <v>4</v>
      </c>
      <c r="GX314" s="76"/>
      <c r="GY314" s="75">
        <v>9</v>
      </c>
      <c r="GZ314" s="77">
        <f>(GY314*1.2)*(Prices!$B$5/32)</f>
        <v>13.499999999999998</v>
      </c>
      <c r="HA314" s="82">
        <f>(GY314*1.3)*(Prices!$C$4/32)</f>
        <v>23.400000000000002</v>
      </c>
      <c r="HB314" s="82">
        <f>(GV314*Prices!$B$2)+(GW314*Prices!$B$3)</f>
        <v>16.2</v>
      </c>
      <c r="HC314" s="79">
        <f>GU314*Prices!$B$9</f>
        <v>15</v>
      </c>
      <c r="HD314" s="80">
        <f t="shared" si="384"/>
        <v>68.099999999999994</v>
      </c>
      <c r="HE314" s="80">
        <f>GU314*Prices!$B$10</f>
        <v>22.5</v>
      </c>
      <c r="HF314" s="80">
        <f t="shared" si="385"/>
        <v>75.600000000000009</v>
      </c>
      <c r="HG314" s="80">
        <f>GU314*Prices!$B$11</f>
        <v>25</v>
      </c>
      <c r="HH314" s="80">
        <f t="shared" si="386"/>
        <v>78.100000000000009</v>
      </c>
      <c r="HI314" s="80">
        <f>GU314*Prices!$B$12</f>
        <v>30</v>
      </c>
      <c r="HJ314" s="80">
        <f t="shared" si="387"/>
        <v>83.100000000000009</v>
      </c>
      <c r="HK314" s="80">
        <f>GU314*Prices!$B$13</f>
        <v>32.5</v>
      </c>
      <c r="HL314" s="80">
        <f t="shared" si="388"/>
        <v>85.600000000000009</v>
      </c>
      <c r="HM314" s="80">
        <f>GU314*Prices!$B$14</f>
        <v>38.75</v>
      </c>
      <c r="HN314" s="80">
        <f t="shared" si="389"/>
        <v>91.850000000000009</v>
      </c>
      <c r="HO314" s="80">
        <f>GU314*Prices!$B$15</f>
        <v>43.75</v>
      </c>
      <c r="HP314" s="80">
        <f t="shared" si="390"/>
        <v>96.850000000000009</v>
      </c>
      <c r="HQ314" s="80">
        <f>GU314*Prices!$B$16</f>
        <v>61.25</v>
      </c>
      <c r="HR314" s="80">
        <f t="shared" si="391"/>
        <v>114.35000000000001</v>
      </c>
      <c r="HS314" s="80">
        <f>GU314*Prices!$B$17</f>
        <v>0</v>
      </c>
      <c r="HT314" s="80"/>
      <c r="HU314" s="80"/>
      <c r="HV314" s="80"/>
      <c r="HW314" s="80"/>
      <c r="HX314" s="80"/>
      <c r="HY314" s="80"/>
      <c r="HZ314" s="80"/>
      <c r="IA314" s="80"/>
      <c r="IB314" s="80"/>
      <c r="IC314" s="80"/>
      <c r="ID314" s="80"/>
      <c r="IE314" s="80"/>
      <c r="IF314" s="80"/>
      <c r="IG314" s="80"/>
      <c r="IH314" s="80"/>
      <c r="II314"/>
      <c r="IJ314"/>
      <c r="IK314"/>
      <c r="IL314"/>
      <c r="IM314"/>
      <c r="IN314"/>
      <c r="IO314"/>
      <c r="IP314"/>
      <c r="IQ314" s="73"/>
      <c r="IR314" s="128"/>
      <c r="IS314" s="129">
        <v>9</v>
      </c>
      <c r="IT314" s="73">
        <v>30</v>
      </c>
      <c r="IU314" s="73">
        <f t="shared" si="431"/>
        <v>2.5</v>
      </c>
      <c r="IV314" s="130">
        <f t="shared" ref="IV314:IV320" si="451">IT314*12/144</f>
        <v>2.5</v>
      </c>
      <c r="IX314" s="75">
        <v>4</v>
      </c>
      <c r="IY314" s="76"/>
      <c r="IZ314" s="75">
        <v>9</v>
      </c>
      <c r="JA314" s="77">
        <f>(IZ314*1.2)*(Prices!$B$5/32)</f>
        <v>13.499999999999998</v>
      </c>
      <c r="JB314" s="82">
        <f>(IZ314*1.3)*(Prices!$B$4/32)</f>
        <v>29.250000000000004</v>
      </c>
      <c r="JC314" s="82">
        <f>(IW314*Prices!$B$2)+(IX314*Prices!$B$3)</f>
        <v>16.2</v>
      </c>
      <c r="JD314" s="79">
        <f>IV314*Prices!$B$9</f>
        <v>15</v>
      </c>
      <c r="JE314" s="80">
        <f t="shared" si="393"/>
        <v>73.95</v>
      </c>
      <c r="JF314" s="80">
        <f>IV314*Prices!$B$10</f>
        <v>22.5</v>
      </c>
      <c r="JG314" s="80">
        <f t="shared" si="394"/>
        <v>81.45</v>
      </c>
      <c r="JH314" s="80">
        <f>IV314*Prices!$B$11</f>
        <v>25</v>
      </c>
      <c r="JI314" s="80">
        <f t="shared" si="395"/>
        <v>83.95</v>
      </c>
      <c r="JJ314" s="80">
        <f>IV314*Prices!$B$12</f>
        <v>30</v>
      </c>
      <c r="JK314" s="80">
        <f t="shared" si="396"/>
        <v>88.95</v>
      </c>
      <c r="JL314" s="80">
        <f>IV314*Prices!$B$13</f>
        <v>32.5</v>
      </c>
      <c r="JM314" s="80">
        <f t="shared" si="397"/>
        <v>91.45</v>
      </c>
      <c r="JN314" s="80">
        <f>IV314*Prices!$B$14</f>
        <v>38.75</v>
      </c>
      <c r="JO314" s="80">
        <f t="shared" si="398"/>
        <v>97.7</v>
      </c>
      <c r="JP314" s="80">
        <f>IV314*Prices!$B$15</f>
        <v>43.75</v>
      </c>
      <c r="JQ314" s="80">
        <f t="shared" si="399"/>
        <v>102.7</v>
      </c>
      <c r="JR314" s="80">
        <f>IV314*Prices!$B$16</f>
        <v>61.25</v>
      </c>
      <c r="JS314" s="80">
        <f t="shared" si="400"/>
        <v>120.2</v>
      </c>
      <c r="JT314" s="80">
        <f>IV314*Prices!$B$17</f>
        <v>0</v>
      </c>
      <c r="JU314" s="80"/>
      <c r="JV314" s="80"/>
      <c r="JW314" s="80"/>
      <c r="JX314" s="80"/>
      <c r="JY314" s="80"/>
      <c r="JZ314" s="80"/>
      <c r="KA314" s="80"/>
      <c r="KB314" s="80"/>
      <c r="KC314" s="80"/>
      <c r="KD314" s="80"/>
      <c r="KE314" s="80"/>
      <c r="KF314" s="80"/>
      <c r="KG314" s="80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 s="197">
        <v>0</v>
      </c>
      <c r="LB314" s="200">
        <v>0</v>
      </c>
      <c r="LC314" s="82">
        <f>(44+(cabinets_db!IR314*2-2))*0.58</f>
        <v>24.36</v>
      </c>
      <c r="LD314" s="82">
        <f>(44+(cabinets_db!IR314*2-2))*0.77</f>
        <v>32.340000000000003</v>
      </c>
      <c r="LE314" s="82">
        <f>3*(cabinets_db!IR314*22/144)</f>
        <v>0</v>
      </c>
      <c r="LF314" s="82">
        <f t="shared" si="401"/>
        <v>24.36</v>
      </c>
      <c r="LG314" s="80">
        <f t="shared" si="402"/>
        <v>32.340000000000003</v>
      </c>
      <c r="LH314" s="234">
        <f t="shared" si="403"/>
        <v>0</v>
      </c>
      <c r="LI314" s="73"/>
      <c r="LJ314" s="128"/>
      <c r="LK314" s="129">
        <v>9</v>
      </c>
      <c r="LL314" s="73">
        <v>30</v>
      </c>
      <c r="LM314" s="73">
        <f t="shared" si="432"/>
        <v>2.5</v>
      </c>
      <c r="LN314" s="130">
        <f t="shared" ref="LN314:LN320" si="452">LL314*12/144</f>
        <v>2.5</v>
      </c>
      <c r="LP314" s="75">
        <v>4</v>
      </c>
      <c r="LQ314" s="76"/>
      <c r="LR314" s="75">
        <v>9</v>
      </c>
      <c r="LS314" s="77">
        <f>(LR314*1.2)*(Prices!$B$5/32)</f>
        <v>13.499999999999998</v>
      </c>
      <c r="LT314" s="82">
        <f>(LR314*1.3)*(Prices!$C$4/32)</f>
        <v>23.400000000000002</v>
      </c>
      <c r="LU314" s="82">
        <f>(LO314*Prices!$B$2)+(LP314*Prices!$B$3)</f>
        <v>16.2</v>
      </c>
      <c r="LV314" s="79">
        <f>LN314*Prices!$B$9</f>
        <v>15</v>
      </c>
      <c r="LW314" s="80">
        <f t="shared" si="405"/>
        <v>68.099999999999994</v>
      </c>
      <c r="LX314" s="80">
        <f>LN314*Prices!$B$10</f>
        <v>22.5</v>
      </c>
      <c r="LY314" s="80">
        <f t="shared" si="406"/>
        <v>75.600000000000009</v>
      </c>
      <c r="LZ314" s="80">
        <f>LN314*Prices!$B$11</f>
        <v>25</v>
      </c>
      <c r="MA314" s="80">
        <f t="shared" si="407"/>
        <v>78.100000000000009</v>
      </c>
      <c r="MB314" s="80">
        <f>LN314*Prices!$B$12</f>
        <v>30</v>
      </c>
      <c r="MC314" s="80">
        <f t="shared" si="408"/>
        <v>83.100000000000009</v>
      </c>
      <c r="MD314" s="80">
        <f>LN314*Prices!$B$13</f>
        <v>32.5</v>
      </c>
      <c r="ME314" s="80">
        <f t="shared" si="409"/>
        <v>85.600000000000009</v>
      </c>
      <c r="MF314" s="80">
        <f>LN314*Prices!$B$14</f>
        <v>38.75</v>
      </c>
      <c r="MG314" s="80">
        <f t="shared" si="410"/>
        <v>91.850000000000009</v>
      </c>
      <c r="MH314" s="80">
        <f>LN314*Prices!$B$15</f>
        <v>43.75</v>
      </c>
      <c r="MI314" s="80">
        <f t="shared" si="411"/>
        <v>96.850000000000009</v>
      </c>
      <c r="MJ314" s="80">
        <f>LN314*Prices!$B$16</f>
        <v>61.25</v>
      </c>
      <c r="MK314" s="80">
        <f t="shared" si="412"/>
        <v>114.35000000000001</v>
      </c>
      <c r="ML314" s="80">
        <f>LN314*Prices!$B$17</f>
        <v>0</v>
      </c>
      <c r="MM314" s="80"/>
      <c r="MN314" s="80"/>
      <c r="MO314" s="80"/>
      <c r="MP314" s="80"/>
      <c r="MQ314" s="80"/>
      <c r="MR314" s="80"/>
      <c r="MS314" s="80"/>
      <c r="MT314" s="80"/>
      <c r="MU314" s="80"/>
      <c r="MV314" s="80"/>
      <c r="MW314" s="80"/>
      <c r="MX314" s="80"/>
      <c r="MY314" s="80"/>
      <c r="MZ314" s="80"/>
      <c r="NA314" s="80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</row>
    <row r="315" spans="1:449" ht="18" customHeight="1" x14ac:dyDescent="0.25">
      <c r="A315" s="141" t="s">
        <v>439</v>
      </c>
      <c r="B315" s="132" t="s">
        <v>268</v>
      </c>
      <c r="C315" s="133" t="str">
        <f t="shared" si="413"/>
        <v>Wall &amp; Tall Cab: Refrig.      12"H X 12"D (33" to 36")</v>
      </c>
      <c r="D315" s="70" t="s">
        <v>438</v>
      </c>
      <c r="E315" s="134" t="s">
        <v>440</v>
      </c>
      <c r="F315" s="329" t="s">
        <v>439</v>
      </c>
      <c r="G315" s="320">
        <f>ROUND(cabinets_db!FD315/Prices!$B$27,0)</f>
        <v>200</v>
      </c>
      <c r="H315" s="136">
        <f t="shared" si="414"/>
        <v>200</v>
      </c>
      <c r="I315" s="135">
        <f>ROUND(cabinets_db!FF315/Prices!$B$27,0)</f>
        <v>222</v>
      </c>
      <c r="J315" s="136">
        <f t="shared" si="313"/>
        <v>222</v>
      </c>
      <c r="K315" s="135">
        <f>ROUND(cabinets_db!FH315/Prices!$B$27,0)</f>
        <v>229</v>
      </c>
      <c r="L315" s="136">
        <f t="shared" si="314"/>
        <v>229</v>
      </c>
      <c r="M315" s="135">
        <f>ROUND(cabinets_db!FJ315/Prices!$B$27,0)</f>
        <v>243</v>
      </c>
      <c r="N315" s="136">
        <f t="shared" si="315"/>
        <v>243</v>
      </c>
      <c r="O315" s="135">
        <f>ROUND(cabinets_db!FL315/Prices!$B$27,0)</f>
        <v>250</v>
      </c>
      <c r="P315" s="136">
        <f t="shared" si="316"/>
        <v>250</v>
      </c>
      <c r="Q315" s="135">
        <f>ROUND(cabinets_db!FN315/Prices!$B$27,0)</f>
        <v>268</v>
      </c>
      <c r="R315" s="136">
        <f t="shared" si="317"/>
        <v>268</v>
      </c>
      <c r="S315" s="135">
        <f>ROUND(cabinets_db!FP315/Prices!$B$27,0)</f>
        <v>282</v>
      </c>
      <c r="T315" s="136">
        <f t="shared" si="318"/>
        <v>282</v>
      </c>
      <c r="U315" s="135">
        <f>ROUND(cabinets_db!FR315/Prices!$B$27,0)</f>
        <v>332</v>
      </c>
      <c r="V315" s="136">
        <f t="shared" si="319"/>
        <v>332</v>
      </c>
      <c r="W315" s="137"/>
      <c r="X315" s="137"/>
      <c r="Y315" s="137"/>
      <c r="Z315" s="137"/>
      <c r="AA315" s="137"/>
      <c r="AB315" s="136">
        <f>ROUND(cabinets_db!HD315/Prices!$B$27,0)</f>
        <v>184</v>
      </c>
      <c r="AC315" s="136">
        <f t="shared" si="320"/>
        <v>184</v>
      </c>
      <c r="AD315" s="136">
        <f>ROUND(cabinets_db!HF315/Prices!$B$27,0)</f>
        <v>205</v>
      </c>
      <c r="AE315" s="136">
        <f t="shared" si="321"/>
        <v>205</v>
      </c>
      <c r="AF315" s="136">
        <f>ROUND(cabinets_db!HH315/Prices!$B$27,0)</f>
        <v>213</v>
      </c>
      <c r="AG315" s="136">
        <f t="shared" si="322"/>
        <v>213</v>
      </c>
      <c r="AH315" s="136">
        <f>ROUND(cabinets_db!HJ315/Prices!$B$27,0)</f>
        <v>227</v>
      </c>
      <c r="AI315" s="136">
        <f t="shared" si="323"/>
        <v>227</v>
      </c>
      <c r="AJ315" s="136">
        <f>ROUND(cabinets_db!HL315/Prices!$B$27,0)</f>
        <v>234</v>
      </c>
      <c r="AK315" s="136">
        <f t="shared" si="324"/>
        <v>234</v>
      </c>
      <c r="AL315" s="136">
        <f>ROUND(cabinets_db!HN315/Prices!$B$27,0)</f>
        <v>252</v>
      </c>
      <c r="AM315" s="136">
        <f t="shared" si="325"/>
        <v>252</v>
      </c>
      <c r="AN315" s="136">
        <f>ROUND(cabinets_db!HP315/Prices!$B$27,0)</f>
        <v>266</v>
      </c>
      <c r="AO315" s="136">
        <f t="shared" si="326"/>
        <v>266</v>
      </c>
      <c r="AP315" s="136">
        <f>ROUND(cabinets_db!HR315/Prices!$B$27,0)</f>
        <v>316</v>
      </c>
      <c r="AQ315" s="138">
        <f t="shared" si="327"/>
        <v>316</v>
      </c>
      <c r="AW315" s="136">
        <f t="shared" si="328"/>
        <v>184</v>
      </c>
      <c r="AX315" s="136">
        <f t="shared" si="329"/>
        <v>184</v>
      </c>
      <c r="AY315" s="136">
        <f t="shared" si="330"/>
        <v>205</v>
      </c>
      <c r="AZ315" s="136">
        <f t="shared" si="331"/>
        <v>205</v>
      </c>
      <c r="BA315" s="136">
        <f t="shared" si="332"/>
        <v>213</v>
      </c>
      <c r="BB315" s="136">
        <f t="shared" si="333"/>
        <v>213</v>
      </c>
      <c r="BC315" s="136">
        <f t="shared" si="334"/>
        <v>227</v>
      </c>
      <c r="BD315" s="136">
        <f t="shared" si="335"/>
        <v>227</v>
      </c>
      <c r="BE315" s="136">
        <f t="shared" si="336"/>
        <v>234</v>
      </c>
      <c r="BF315" s="136">
        <f t="shared" si="337"/>
        <v>234</v>
      </c>
      <c r="BG315" s="136">
        <f t="shared" si="338"/>
        <v>252</v>
      </c>
      <c r="BH315" s="136">
        <f t="shared" si="339"/>
        <v>252</v>
      </c>
      <c r="BI315" s="136">
        <f t="shared" si="340"/>
        <v>266</v>
      </c>
      <c r="BJ315" s="136">
        <f t="shared" si="341"/>
        <v>266</v>
      </c>
      <c r="BK315" s="136">
        <f t="shared" si="342"/>
        <v>316</v>
      </c>
      <c r="BL315" s="138">
        <f t="shared" si="343"/>
        <v>316</v>
      </c>
      <c r="BU315" s="135">
        <f>ROUND(cabinets_db!JE315/Prices!$B$27,0)</f>
        <v>200</v>
      </c>
      <c r="BV315" s="136">
        <f t="shared" si="415"/>
        <v>200</v>
      </c>
      <c r="BW315" s="135">
        <f>ROUND(cabinets_db!JG315/Prices!$B$27,0)</f>
        <v>222</v>
      </c>
      <c r="BX315" s="136">
        <f t="shared" si="344"/>
        <v>222</v>
      </c>
      <c r="BY315" s="135">
        <f>ROUND(cabinets_db!JI315/Prices!$B$27,0)</f>
        <v>229</v>
      </c>
      <c r="BZ315" s="136">
        <f t="shared" si="345"/>
        <v>229</v>
      </c>
      <c r="CA315" s="135">
        <f>ROUND(cabinets_db!JK315/Prices!$B$27,0)</f>
        <v>243</v>
      </c>
      <c r="CB315" s="136">
        <f t="shared" si="346"/>
        <v>243</v>
      </c>
      <c r="CC315" s="135">
        <f>ROUND(cabinets_db!JM315/Prices!$B$27,0)</f>
        <v>250</v>
      </c>
      <c r="CD315" s="136">
        <f t="shared" si="347"/>
        <v>250</v>
      </c>
      <c r="CE315" s="135">
        <f>ROUND(cabinets_db!JO315/Prices!$B$27,0)</f>
        <v>268</v>
      </c>
      <c r="CF315" s="136">
        <f t="shared" si="348"/>
        <v>268</v>
      </c>
      <c r="CG315" s="135">
        <f>ROUND(cabinets_db!JQ315/Prices!$B$27,0)</f>
        <v>282</v>
      </c>
      <c r="CH315" s="136">
        <f t="shared" si="349"/>
        <v>282</v>
      </c>
      <c r="CI315" s="135">
        <f>ROUND(cabinets_db!JS315/Prices!$B$27,0)</f>
        <v>332</v>
      </c>
      <c r="CJ315" s="136">
        <f t="shared" si="350"/>
        <v>332</v>
      </c>
      <c r="CK315" s="137"/>
      <c r="CL315" s="137"/>
      <c r="CM315" s="137"/>
      <c r="CN315" s="137"/>
      <c r="CO315" s="137"/>
      <c r="CP315" s="136">
        <f>ROUND(cabinets_db!LW315/Prices!$B$27,0)</f>
        <v>184</v>
      </c>
      <c r="CQ315" s="136">
        <f t="shared" si="416"/>
        <v>184</v>
      </c>
      <c r="CR315" s="136">
        <f>ROUND(cabinets_db!LY315/Prices!$B$27,0)</f>
        <v>205</v>
      </c>
      <c r="CS315" s="136">
        <f t="shared" si="351"/>
        <v>205</v>
      </c>
      <c r="CT315" s="136">
        <f>ROUND(cabinets_db!MA315/Prices!$B$27,0)</f>
        <v>213</v>
      </c>
      <c r="CU315" s="136">
        <f t="shared" si="352"/>
        <v>213</v>
      </c>
      <c r="CV315" s="136">
        <f>ROUND(cabinets_db!MC315/Prices!$B$27,0)</f>
        <v>227</v>
      </c>
      <c r="CW315" s="136">
        <f t="shared" si="353"/>
        <v>227</v>
      </c>
      <c r="CX315" s="136">
        <f>ROUND(cabinets_db!ME315/Prices!$B$27,0)</f>
        <v>234</v>
      </c>
      <c r="CY315" s="136">
        <f t="shared" si="354"/>
        <v>234</v>
      </c>
      <c r="CZ315" s="136">
        <f>ROUND(cabinets_db!MG315/Prices!$B$27,0)</f>
        <v>252</v>
      </c>
      <c r="DA315" s="136">
        <f t="shared" si="355"/>
        <v>252</v>
      </c>
      <c r="DB315" s="136">
        <f>ROUND(cabinets_db!MI315/Prices!$B$27,0)</f>
        <v>266</v>
      </c>
      <c r="DC315" s="136">
        <f t="shared" si="356"/>
        <v>266</v>
      </c>
      <c r="DD315" s="136">
        <f>ROUND(cabinets_db!MK315/Prices!$B$27,0)</f>
        <v>316</v>
      </c>
      <c r="DE315" s="138">
        <f t="shared" si="357"/>
        <v>316</v>
      </c>
      <c r="DK315" s="136">
        <f t="shared" si="358"/>
        <v>184</v>
      </c>
      <c r="DL315" s="136">
        <f t="shared" si="359"/>
        <v>184</v>
      </c>
      <c r="DM315" s="136">
        <f t="shared" si="360"/>
        <v>205</v>
      </c>
      <c r="DN315" s="136">
        <f t="shared" si="361"/>
        <v>205</v>
      </c>
      <c r="DO315" s="136">
        <f t="shared" si="362"/>
        <v>213</v>
      </c>
      <c r="DP315" s="136">
        <f t="shared" si="363"/>
        <v>213</v>
      </c>
      <c r="DQ315" s="136">
        <f t="shared" si="364"/>
        <v>227</v>
      </c>
      <c r="DR315" s="136">
        <f t="shared" si="365"/>
        <v>227</v>
      </c>
      <c r="DS315" s="136">
        <f t="shared" si="366"/>
        <v>234</v>
      </c>
      <c r="DT315" s="136">
        <f t="shared" si="367"/>
        <v>234</v>
      </c>
      <c r="DU315" s="136">
        <f t="shared" si="368"/>
        <v>252</v>
      </c>
      <c r="DV315" s="136">
        <f t="shared" si="369"/>
        <v>252</v>
      </c>
      <c r="DW315" s="136">
        <f t="shared" si="370"/>
        <v>266</v>
      </c>
      <c r="DX315" s="136">
        <f t="shared" si="371"/>
        <v>266</v>
      </c>
      <c r="DY315" s="136">
        <f t="shared" si="372"/>
        <v>316</v>
      </c>
      <c r="DZ315" s="138">
        <f t="shared" si="373"/>
        <v>316</v>
      </c>
      <c r="EP315" s="73"/>
      <c r="EQ315" s="128"/>
      <c r="ER315" s="129">
        <v>10.5</v>
      </c>
      <c r="ES315" s="73">
        <v>36</v>
      </c>
      <c r="ET315" s="73">
        <f t="shared" si="429"/>
        <v>3</v>
      </c>
      <c r="EU315" s="130">
        <f t="shared" si="449"/>
        <v>3</v>
      </c>
      <c r="EV315" s="55"/>
      <c r="EW315" s="75">
        <v>4</v>
      </c>
      <c r="EY315" s="75">
        <v>10.5</v>
      </c>
      <c r="EZ315" s="77">
        <f>(EY315*1.2)*(Prices!$B$5/32)</f>
        <v>15.75</v>
      </c>
      <c r="FA315" s="82">
        <f>(EY315*1.3)*(Prices!$B$4/32)</f>
        <v>34.125</v>
      </c>
      <c r="FB315" s="82">
        <f>(EV315*Prices!$B$2)+(EW315*Prices!$B$3)</f>
        <v>16.2</v>
      </c>
      <c r="FC315" s="79">
        <f>EU315*Prices!$B$9</f>
        <v>18</v>
      </c>
      <c r="FD315" s="80">
        <f t="shared" si="375"/>
        <v>84.075000000000003</v>
      </c>
      <c r="FE315" s="80">
        <f>EU315*Prices!$B$10</f>
        <v>27</v>
      </c>
      <c r="FF315" s="80">
        <f t="shared" si="376"/>
        <v>93.075000000000003</v>
      </c>
      <c r="FG315" s="80">
        <f>EU315*Prices!$B$11</f>
        <v>30</v>
      </c>
      <c r="FH315" s="80">
        <f t="shared" si="377"/>
        <v>96.075000000000003</v>
      </c>
      <c r="FI315" s="80">
        <f>EU315*Prices!$B$12</f>
        <v>36</v>
      </c>
      <c r="FJ315" s="80">
        <f t="shared" si="378"/>
        <v>102.075</v>
      </c>
      <c r="FK315" s="80">
        <f>EU315*Prices!$B$13</f>
        <v>39</v>
      </c>
      <c r="FL315" s="80">
        <f t="shared" si="379"/>
        <v>105.075</v>
      </c>
      <c r="FM315" s="80">
        <f>EU315*Prices!$B$14</f>
        <v>46.5</v>
      </c>
      <c r="FN315" s="80">
        <f t="shared" si="380"/>
        <v>112.575</v>
      </c>
      <c r="FO315" s="80">
        <f>EU315*Prices!$B$15</f>
        <v>52.5</v>
      </c>
      <c r="FP315" s="80">
        <f t="shared" si="381"/>
        <v>118.575</v>
      </c>
      <c r="FQ315" s="80">
        <f>EU315*Prices!$B$16</f>
        <v>73.5</v>
      </c>
      <c r="FR315" s="80">
        <f t="shared" si="382"/>
        <v>139.57499999999999</v>
      </c>
      <c r="FS315" s="80">
        <f>EU315*Prices!$B$17</f>
        <v>0</v>
      </c>
      <c r="FT315" s="80"/>
      <c r="FU315" s="80"/>
      <c r="FV315" s="80"/>
      <c r="FW315" s="80"/>
      <c r="FX315" s="80"/>
      <c r="FY315" s="80"/>
      <c r="FZ315" s="80"/>
      <c r="GA315" s="80"/>
      <c r="GB315" s="80"/>
      <c r="GC315" s="80"/>
      <c r="GD315" s="80"/>
      <c r="GE315" s="80"/>
      <c r="GF315" s="80"/>
      <c r="GG315" s="80"/>
      <c r="GH315" s="80"/>
      <c r="GI315"/>
      <c r="GJ315"/>
      <c r="GK315"/>
      <c r="GL315"/>
      <c r="GM315"/>
      <c r="GN315"/>
      <c r="GO315"/>
      <c r="GP315" s="73"/>
      <c r="GQ315" s="128"/>
      <c r="GR315" s="129">
        <v>10.5</v>
      </c>
      <c r="GS315" s="73">
        <v>36</v>
      </c>
      <c r="GT315" s="73">
        <f t="shared" si="430"/>
        <v>3</v>
      </c>
      <c r="GU315" s="130">
        <f t="shared" si="450"/>
        <v>3</v>
      </c>
      <c r="GW315" s="75">
        <v>4</v>
      </c>
      <c r="GX315" s="76"/>
      <c r="GY315" s="75">
        <v>10.5</v>
      </c>
      <c r="GZ315" s="77">
        <f>(GY315*1.2)*(Prices!$B$5/32)</f>
        <v>15.75</v>
      </c>
      <c r="HA315" s="82">
        <f>(GY315*1.3)*(Prices!$C$4/32)</f>
        <v>27.3</v>
      </c>
      <c r="HB315" s="82">
        <f>(GV315*Prices!$B$2)+(GW315*Prices!$B$3)</f>
        <v>16.2</v>
      </c>
      <c r="HC315" s="79">
        <f>GU315*Prices!$B$9</f>
        <v>18</v>
      </c>
      <c r="HD315" s="80">
        <f t="shared" si="384"/>
        <v>77.25</v>
      </c>
      <c r="HE315" s="80">
        <f>GU315*Prices!$B$10</f>
        <v>27</v>
      </c>
      <c r="HF315" s="80">
        <f t="shared" si="385"/>
        <v>86.25</v>
      </c>
      <c r="HG315" s="80">
        <f>GU315*Prices!$B$11</f>
        <v>30</v>
      </c>
      <c r="HH315" s="80">
        <f t="shared" si="386"/>
        <v>89.25</v>
      </c>
      <c r="HI315" s="80">
        <f>GU315*Prices!$B$12</f>
        <v>36</v>
      </c>
      <c r="HJ315" s="80">
        <f t="shared" si="387"/>
        <v>95.25</v>
      </c>
      <c r="HK315" s="80">
        <f>GU315*Prices!$B$13</f>
        <v>39</v>
      </c>
      <c r="HL315" s="80">
        <f t="shared" si="388"/>
        <v>98.25</v>
      </c>
      <c r="HM315" s="80">
        <f>GU315*Prices!$B$14</f>
        <v>46.5</v>
      </c>
      <c r="HN315" s="80">
        <f t="shared" si="389"/>
        <v>105.75</v>
      </c>
      <c r="HO315" s="80">
        <f>GU315*Prices!$B$15</f>
        <v>52.5</v>
      </c>
      <c r="HP315" s="80">
        <f t="shared" si="390"/>
        <v>111.75</v>
      </c>
      <c r="HQ315" s="80">
        <f>GU315*Prices!$B$16</f>
        <v>73.5</v>
      </c>
      <c r="HR315" s="80">
        <f t="shared" si="391"/>
        <v>132.75</v>
      </c>
      <c r="HS315" s="80">
        <f>GU315*Prices!$B$17</f>
        <v>0</v>
      </c>
      <c r="HT315" s="80"/>
      <c r="HU315" s="80"/>
      <c r="HV315" s="80"/>
      <c r="HW315" s="80"/>
      <c r="HX315" s="80"/>
      <c r="HY315" s="80"/>
      <c r="HZ315" s="80"/>
      <c r="IA315" s="80"/>
      <c r="IB315" s="80"/>
      <c r="IC315" s="80"/>
      <c r="ID315" s="80"/>
      <c r="IE315" s="80"/>
      <c r="IF315" s="80"/>
      <c r="IG315" s="80"/>
      <c r="IH315" s="80"/>
      <c r="II315"/>
      <c r="IJ315"/>
      <c r="IK315"/>
      <c r="IL315"/>
      <c r="IM315"/>
      <c r="IN315"/>
      <c r="IO315"/>
      <c r="IP315"/>
      <c r="IQ315" s="73"/>
      <c r="IR315" s="128"/>
      <c r="IS315" s="129">
        <v>10.5</v>
      </c>
      <c r="IT315" s="73">
        <v>36</v>
      </c>
      <c r="IU315" s="73">
        <f t="shared" si="431"/>
        <v>3</v>
      </c>
      <c r="IV315" s="130">
        <f t="shared" si="451"/>
        <v>3</v>
      </c>
      <c r="IX315" s="75">
        <v>4</v>
      </c>
      <c r="IY315" s="76"/>
      <c r="IZ315" s="75">
        <v>10.5</v>
      </c>
      <c r="JA315" s="77">
        <f>(IZ315*1.2)*(Prices!$B$5/32)</f>
        <v>15.75</v>
      </c>
      <c r="JB315" s="82">
        <f>(IZ315*1.3)*(Prices!$B$4/32)</f>
        <v>34.125</v>
      </c>
      <c r="JC315" s="82">
        <f>(IW315*Prices!$B$2)+(IX315*Prices!$B$3)</f>
        <v>16.2</v>
      </c>
      <c r="JD315" s="79">
        <f>IV315*Prices!$B$9</f>
        <v>18</v>
      </c>
      <c r="JE315" s="80">
        <f t="shared" si="393"/>
        <v>84.075000000000003</v>
      </c>
      <c r="JF315" s="80">
        <f>IV315*Prices!$B$10</f>
        <v>27</v>
      </c>
      <c r="JG315" s="80">
        <f t="shared" si="394"/>
        <v>93.075000000000003</v>
      </c>
      <c r="JH315" s="80">
        <f>IV315*Prices!$B$11</f>
        <v>30</v>
      </c>
      <c r="JI315" s="80">
        <f t="shared" si="395"/>
        <v>96.075000000000003</v>
      </c>
      <c r="JJ315" s="80">
        <f>IV315*Prices!$B$12</f>
        <v>36</v>
      </c>
      <c r="JK315" s="80">
        <f t="shared" si="396"/>
        <v>102.075</v>
      </c>
      <c r="JL315" s="80">
        <f>IV315*Prices!$B$13</f>
        <v>39</v>
      </c>
      <c r="JM315" s="80">
        <f t="shared" si="397"/>
        <v>105.075</v>
      </c>
      <c r="JN315" s="80">
        <f>IV315*Prices!$B$14</f>
        <v>46.5</v>
      </c>
      <c r="JO315" s="80">
        <f t="shared" si="398"/>
        <v>112.575</v>
      </c>
      <c r="JP315" s="80">
        <f>IV315*Prices!$B$15</f>
        <v>52.5</v>
      </c>
      <c r="JQ315" s="80">
        <f t="shared" si="399"/>
        <v>118.575</v>
      </c>
      <c r="JR315" s="80">
        <f>IV315*Prices!$B$16</f>
        <v>73.5</v>
      </c>
      <c r="JS315" s="80">
        <f t="shared" si="400"/>
        <v>139.57499999999999</v>
      </c>
      <c r="JT315" s="80">
        <f>IV315*Prices!$B$17</f>
        <v>0</v>
      </c>
      <c r="JU315" s="80"/>
      <c r="JV315" s="80"/>
      <c r="JW315" s="80"/>
      <c r="JX315" s="80"/>
      <c r="JY315" s="80"/>
      <c r="JZ315" s="80"/>
      <c r="KA315" s="80"/>
      <c r="KB315" s="80"/>
      <c r="KC315" s="80"/>
      <c r="KD315" s="80"/>
      <c r="KE315" s="80"/>
      <c r="KF315" s="80"/>
      <c r="KG315" s="80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 s="197">
        <v>0</v>
      </c>
      <c r="LB315" s="200">
        <v>0</v>
      </c>
      <c r="LC315" s="82">
        <f>(44+(cabinets_db!IR315*2-2))*0.58</f>
        <v>24.36</v>
      </c>
      <c r="LD315" s="82">
        <f>(44+(cabinets_db!IR315*2-2))*0.77</f>
        <v>32.340000000000003</v>
      </c>
      <c r="LE315" s="82">
        <f>3*(cabinets_db!IR315*22/144)</f>
        <v>0</v>
      </c>
      <c r="LF315" s="82">
        <f t="shared" si="401"/>
        <v>24.36</v>
      </c>
      <c r="LG315" s="80">
        <f t="shared" si="402"/>
        <v>32.340000000000003</v>
      </c>
      <c r="LH315" s="234">
        <f t="shared" si="403"/>
        <v>0</v>
      </c>
      <c r="LI315" s="73"/>
      <c r="LJ315" s="128"/>
      <c r="LK315" s="129">
        <v>10.5</v>
      </c>
      <c r="LL315" s="73">
        <v>36</v>
      </c>
      <c r="LM315" s="73">
        <f t="shared" si="432"/>
        <v>3</v>
      </c>
      <c r="LN315" s="130">
        <f t="shared" si="452"/>
        <v>3</v>
      </c>
      <c r="LP315" s="75">
        <v>4</v>
      </c>
      <c r="LQ315" s="76"/>
      <c r="LR315" s="75">
        <v>10.5</v>
      </c>
      <c r="LS315" s="77">
        <f>(LR315*1.2)*(Prices!$B$5/32)</f>
        <v>15.75</v>
      </c>
      <c r="LT315" s="82">
        <f>(LR315*1.3)*(Prices!$C$4/32)</f>
        <v>27.3</v>
      </c>
      <c r="LU315" s="82">
        <f>(LO315*Prices!$B$2)+(LP315*Prices!$B$3)</f>
        <v>16.2</v>
      </c>
      <c r="LV315" s="79">
        <f>LN315*Prices!$B$9</f>
        <v>18</v>
      </c>
      <c r="LW315" s="80">
        <f t="shared" si="405"/>
        <v>77.25</v>
      </c>
      <c r="LX315" s="80">
        <f>LN315*Prices!$B$10</f>
        <v>27</v>
      </c>
      <c r="LY315" s="80">
        <f t="shared" si="406"/>
        <v>86.25</v>
      </c>
      <c r="LZ315" s="80">
        <f>LN315*Prices!$B$11</f>
        <v>30</v>
      </c>
      <c r="MA315" s="80">
        <f t="shared" si="407"/>
        <v>89.25</v>
      </c>
      <c r="MB315" s="80">
        <f>LN315*Prices!$B$12</f>
        <v>36</v>
      </c>
      <c r="MC315" s="80">
        <f t="shared" si="408"/>
        <v>95.25</v>
      </c>
      <c r="MD315" s="80">
        <f>LN315*Prices!$B$13</f>
        <v>39</v>
      </c>
      <c r="ME315" s="80">
        <f t="shared" si="409"/>
        <v>98.25</v>
      </c>
      <c r="MF315" s="80">
        <f>LN315*Prices!$B$14</f>
        <v>46.5</v>
      </c>
      <c r="MG315" s="80">
        <f t="shared" si="410"/>
        <v>105.75</v>
      </c>
      <c r="MH315" s="80">
        <f>LN315*Prices!$B$15</f>
        <v>52.5</v>
      </c>
      <c r="MI315" s="80">
        <f t="shared" si="411"/>
        <v>111.75</v>
      </c>
      <c r="MJ315" s="80">
        <f>LN315*Prices!$B$16</f>
        <v>73.5</v>
      </c>
      <c r="MK315" s="80">
        <f t="shared" si="412"/>
        <v>132.75</v>
      </c>
      <c r="ML315" s="80">
        <f>LN315*Prices!$B$17</f>
        <v>0</v>
      </c>
      <c r="MM315" s="80"/>
      <c r="MN315" s="80"/>
      <c r="MO315" s="80"/>
      <c r="MP315" s="80"/>
      <c r="MQ315" s="80"/>
      <c r="MR315" s="80"/>
      <c r="MS315" s="80"/>
      <c r="MT315" s="80"/>
      <c r="MU315" s="80"/>
      <c r="MV315" s="80"/>
      <c r="MW315" s="80"/>
      <c r="MX315" s="80"/>
      <c r="MY315" s="80"/>
      <c r="MZ315" s="80"/>
      <c r="NA315" s="80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</row>
    <row r="316" spans="1:449" ht="18" customHeight="1" thickBot="1" x14ac:dyDescent="0.3">
      <c r="A316" s="330" t="s">
        <v>441</v>
      </c>
      <c r="B316" s="324" t="s">
        <v>268</v>
      </c>
      <c r="C316" s="325" t="str">
        <f t="shared" si="413"/>
        <v>Wall &amp; Tall Cab: Refrig.      12"H X 12"D (42" to 48")</v>
      </c>
      <c r="D316" s="177" t="s">
        <v>438</v>
      </c>
      <c r="E316" s="326" t="s">
        <v>442</v>
      </c>
      <c r="F316" s="331" t="s">
        <v>441</v>
      </c>
      <c r="G316" s="320">
        <f>ROUND(cabinets_db!FD316/Prices!$B$27,0)</f>
        <v>243</v>
      </c>
      <c r="H316" s="136">
        <f t="shared" si="414"/>
        <v>243</v>
      </c>
      <c r="I316" s="135">
        <f>ROUND(cabinets_db!FF316/Prices!$B$27,0)</f>
        <v>271</v>
      </c>
      <c r="J316" s="136">
        <f t="shared" ref="J316:J397" si="453">I316</f>
        <v>271</v>
      </c>
      <c r="K316" s="135">
        <f>ROUND(cabinets_db!FH316/Prices!$B$27,0)</f>
        <v>281</v>
      </c>
      <c r="L316" s="136">
        <f t="shared" ref="L316:L397" si="454">K316</f>
        <v>281</v>
      </c>
      <c r="M316" s="135">
        <f>ROUND(cabinets_db!FJ316/Prices!$B$27,0)</f>
        <v>300</v>
      </c>
      <c r="N316" s="136">
        <f t="shared" ref="N316:N397" si="455">M316</f>
        <v>300</v>
      </c>
      <c r="O316" s="135">
        <f>ROUND(cabinets_db!FL316/Prices!$B$27,0)</f>
        <v>309</v>
      </c>
      <c r="P316" s="136">
        <f t="shared" ref="P316:P397" si="456">O316</f>
        <v>309</v>
      </c>
      <c r="Q316" s="135">
        <f>ROUND(cabinets_db!FN316/Prices!$B$27,0)</f>
        <v>333</v>
      </c>
      <c r="R316" s="136">
        <f t="shared" ref="R316:R397" si="457">Q316</f>
        <v>333</v>
      </c>
      <c r="S316" s="135">
        <f>ROUND(cabinets_db!FP316/Prices!$B$27,0)</f>
        <v>352</v>
      </c>
      <c r="T316" s="136">
        <f t="shared" ref="T316:T397" si="458">S316</f>
        <v>352</v>
      </c>
      <c r="U316" s="135">
        <f>ROUND(cabinets_db!FR316/Prices!$B$27,0)</f>
        <v>419</v>
      </c>
      <c r="V316" s="136">
        <f t="shared" ref="V316:V397" si="459">U316</f>
        <v>419</v>
      </c>
      <c r="W316" s="137"/>
      <c r="X316" s="137"/>
      <c r="Y316" s="137"/>
      <c r="Z316" s="137"/>
      <c r="AA316" s="137"/>
      <c r="AB316" s="136">
        <f>ROUND(cabinets_db!HD316/Prices!$B$27,0)</f>
        <v>223</v>
      </c>
      <c r="AC316" s="136">
        <f t="shared" ref="AC316:AC397" si="460">AB316</f>
        <v>223</v>
      </c>
      <c r="AD316" s="136">
        <f>ROUND(cabinets_db!HF316/Prices!$B$27,0)</f>
        <v>251</v>
      </c>
      <c r="AE316" s="136">
        <f t="shared" ref="AE316:AE397" si="461">AD316</f>
        <v>251</v>
      </c>
      <c r="AF316" s="136">
        <f>ROUND(cabinets_db!HH316/Prices!$B$27,0)</f>
        <v>261</v>
      </c>
      <c r="AG316" s="136">
        <f t="shared" ref="AG316:AG397" si="462">AF316</f>
        <v>261</v>
      </c>
      <c r="AH316" s="136">
        <f>ROUND(cabinets_db!HJ316/Prices!$B$27,0)</f>
        <v>280</v>
      </c>
      <c r="AI316" s="136">
        <f t="shared" ref="AI316:AI397" si="463">AH316</f>
        <v>280</v>
      </c>
      <c r="AJ316" s="136">
        <f>ROUND(cabinets_db!HL316/Prices!$B$27,0)</f>
        <v>289</v>
      </c>
      <c r="AK316" s="136">
        <f t="shared" ref="AK316:AK397" si="464">AJ316</f>
        <v>289</v>
      </c>
      <c r="AL316" s="136">
        <f>ROUND(cabinets_db!HN316/Prices!$B$27,0)</f>
        <v>313</v>
      </c>
      <c r="AM316" s="136">
        <f t="shared" ref="AM316:AM397" si="465">AL316</f>
        <v>313</v>
      </c>
      <c r="AN316" s="136">
        <f>ROUND(cabinets_db!HP316/Prices!$B$27,0)</f>
        <v>332</v>
      </c>
      <c r="AO316" s="136">
        <f t="shared" ref="AO316:AO397" si="466">AN316</f>
        <v>332</v>
      </c>
      <c r="AP316" s="136">
        <f>ROUND(cabinets_db!HR316/Prices!$B$27,0)</f>
        <v>399</v>
      </c>
      <c r="AQ316" s="138">
        <f t="shared" ref="AQ316:AQ397" si="467">AP316</f>
        <v>399</v>
      </c>
      <c r="AW316" s="136">
        <f t="shared" ref="AW316:AW397" si="468">AB316</f>
        <v>223</v>
      </c>
      <c r="AX316" s="136">
        <f t="shared" ref="AX316:AX397" si="469">AC316</f>
        <v>223</v>
      </c>
      <c r="AY316" s="136">
        <f t="shared" ref="AY316:AY397" si="470">AD316</f>
        <v>251</v>
      </c>
      <c r="AZ316" s="136">
        <f t="shared" ref="AZ316:AZ397" si="471">AE316</f>
        <v>251</v>
      </c>
      <c r="BA316" s="136">
        <f t="shared" ref="BA316:BA397" si="472">AF316</f>
        <v>261</v>
      </c>
      <c r="BB316" s="136">
        <f t="shared" ref="BB316:BB397" si="473">AG316</f>
        <v>261</v>
      </c>
      <c r="BC316" s="136">
        <f t="shared" ref="BC316:BC397" si="474">AH316</f>
        <v>280</v>
      </c>
      <c r="BD316" s="136">
        <f t="shared" ref="BD316:BD397" si="475">AI316</f>
        <v>280</v>
      </c>
      <c r="BE316" s="136">
        <f t="shared" ref="BE316:BE397" si="476">AJ316</f>
        <v>289</v>
      </c>
      <c r="BF316" s="136">
        <f t="shared" ref="BF316:BF397" si="477">AK316</f>
        <v>289</v>
      </c>
      <c r="BG316" s="136">
        <f t="shared" ref="BG316:BG397" si="478">AL316</f>
        <v>313</v>
      </c>
      <c r="BH316" s="136">
        <f t="shared" ref="BH316:BH397" si="479">AM316</f>
        <v>313</v>
      </c>
      <c r="BI316" s="136">
        <f t="shared" ref="BI316:BI397" si="480">AN316</f>
        <v>332</v>
      </c>
      <c r="BJ316" s="136">
        <f t="shared" ref="BJ316:BJ397" si="481">AO316</f>
        <v>332</v>
      </c>
      <c r="BK316" s="136">
        <f t="shared" ref="BK316:BK397" si="482">AP316</f>
        <v>399</v>
      </c>
      <c r="BL316" s="138">
        <f t="shared" ref="BL316:BL397" si="483">AQ316</f>
        <v>399</v>
      </c>
      <c r="BU316" s="135">
        <f>ROUND(cabinets_db!JE316/Prices!$B$27,0)</f>
        <v>243</v>
      </c>
      <c r="BV316" s="136">
        <f t="shared" si="415"/>
        <v>243</v>
      </c>
      <c r="BW316" s="135">
        <f>ROUND(cabinets_db!JG316/Prices!$B$27,0)</f>
        <v>271</v>
      </c>
      <c r="BX316" s="136">
        <f t="shared" ref="BX316:BX397" si="484">BW316</f>
        <v>271</v>
      </c>
      <c r="BY316" s="135">
        <f>ROUND(cabinets_db!JI316/Prices!$B$27,0)</f>
        <v>281</v>
      </c>
      <c r="BZ316" s="136">
        <f t="shared" ref="BZ316:BZ397" si="485">BY316</f>
        <v>281</v>
      </c>
      <c r="CA316" s="135">
        <f>ROUND(cabinets_db!JK316/Prices!$B$27,0)</f>
        <v>300</v>
      </c>
      <c r="CB316" s="136">
        <f t="shared" ref="CB316:CB397" si="486">CA316</f>
        <v>300</v>
      </c>
      <c r="CC316" s="135">
        <f>ROUND(cabinets_db!JM316/Prices!$B$27,0)</f>
        <v>309</v>
      </c>
      <c r="CD316" s="136">
        <f t="shared" ref="CD316:CD397" si="487">CC316</f>
        <v>309</v>
      </c>
      <c r="CE316" s="135">
        <f>ROUND(cabinets_db!JO316/Prices!$B$27,0)</f>
        <v>333</v>
      </c>
      <c r="CF316" s="136">
        <f t="shared" ref="CF316:CF397" si="488">CE316</f>
        <v>333</v>
      </c>
      <c r="CG316" s="135">
        <f>ROUND(cabinets_db!JQ316/Prices!$B$27,0)</f>
        <v>352</v>
      </c>
      <c r="CH316" s="136">
        <f t="shared" ref="CH316:CH397" si="489">CG316</f>
        <v>352</v>
      </c>
      <c r="CI316" s="135">
        <f>ROUND(cabinets_db!JS316/Prices!$B$27,0)</f>
        <v>419</v>
      </c>
      <c r="CJ316" s="136">
        <f t="shared" ref="CJ316:CJ397" si="490">CI316</f>
        <v>419</v>
      </c>
      <c r="CK316" s="137"/>
      <c r="CL316" s="137"/>
      <c r="CM316" s="137"/>
      <c r="CN316" s="137"/>
      <c r="CO316" s="137"/>
      <c r="CP316" s="136">
        <f>ROUND(cabinets_db!LW316/Prices!$B$27,0)</f>
        <v>223</v>
      </c>
      <c r="CQ316" s="136">
        <f t="shared" si="416"/>
        <v>223</v>
      </c>
      <c r="CR316" s="136">
        <f>ROUND(cabinets_db!LY316/Prices!$B$27,0)</f>
        <v>251</v>
      </c>
      <c r="CS316" s="136">
        <f t="shared" ref="CS316:CS397" si="491">CR316</f>
        <v>251</v>
      </c>
      <c r="CT316" s="136">
        <f>ROUND(cabinets_db!MA316/Prices!$B$27,0)</f>
        <v>261</v>
      </c>
      <c r="CU316" s="136">
        <f t="shared" ref="CU316:CU397" si="492">CT316</f>
        <v>261</v>
      </c>
      <c r="CV316" s="136">
        <f>ROUND(cabinets_db!MC316/Prices!$B$27,0)</f>
        <v>280</v>
      </c>
      <c r="CW316" s="136">
        <f t="shared" ref="CW316:CW397" si="493">CV316</f>
        <v>280</v>
      </c>
      <c r="CX316" s="136">
        <f>ROUND(cabinets_db!ME316/Prices!$B$27,0)</f>
        <v>289</v>
      </c>
      <c r="CY316" s="136">
        <f t="shared" ref="CY316:CY397" si="494">CX316</f>
        <v>289</v>
      </c>
      <c r="CZ316" s="136">
        <f>ROUND(cabinets_db!MG316/Prices!$B$27,0)</f>
        <v>313</v>
      </c>
      <c r="DA316" s="136">
        <f t="shared" ref="DA316:DA397" si="495">CZ316</f>
        <v>313</v>
      </c>
      <c r="DB316" s="136">
        <f>ROUND(cabinets_db!MI316/Prices!$B$27,0)</f>
        <v>332</v>
      </c>
      <c r="DC316" s="136">
        <f t="shared" ref="DC316:DC397" si="496">DB316</f>
        <v>332</v>
      </c>
      <c r="DD316" s="136">
        <f>ROUND(cabinets_db!MK316/Prices!$B$27,0)</f>
        <v>399</v>
      </c>
      <c r="DE316" s="138">
        <f t="shared" ref="DE316:DE397" si="497">DD316</f>
        <v>399</v>
      </c>
      <c r="DK316" s="136">
        <f t="shared" ref="DK316:DK397" si="498">CP316</f>
        <v>223</v>
      </c>
      <c r="DL316" s="136">
        <f t="shared" ref="DL316:DL397" si="499">CQ316</f>
        <v>223</v>
      </c>
      <c r="DM316" s="136">
        <f t="shared" ref="DM316:DM397" si="500">CR316</f>
        <v>251</v>
      </c>
      <c r="DN316" s="136">
        <f t="shared" ref="DN316:DN397" si="501">CS316</f>
        <v>251</v>
      </c>
      <c r="DO316" s="136">
        <f t="shared" ref="DO316:DO397" si="502">CT316</f>
        <v>261</v>
      </c>
      <c r="DP316" s="136">
        <f t="shared" ref="DP316:DP397" si="503">CU316</f>
        <v>261</v>
      </c>
      <c r="DQ316" s="136">
        <f t="shared" ref="DQ316:DQ397" si="504">CV316</f>
        <v>280</v>
      </c>
      <c r="DR316" s="136">
        <f t="shared" ref="DR316:DR397" si="505">CW316</f>
        <v>280</v>
      </c>
      <c r="DS316" s="136">
        <f t="shared" ref="DS316:DS397" si="506">CX316</f>
        <v>289</v>
      </c>
      <c r="DT316" s="136">
        <f t="shared" ref="DT316:DT397" si="507">CY316</f>
        <v>289</v>
      </c>
      <c r="DU316" s="136">
        <f t="shared" ref="DU316:DU397" si="508">CZ316</f>
        <v>313</v>
      </c>
      <c r="DV316" s="136">
        <f t="shared" ref="DV316:DV397" si="509">DA316</f>
        <v>313</v>
      </c>
      <c r="DW316" s="136">
        <f t="shared" ref="DW316:DW397" si="510">DB316</f>
        <v>332</v>
      </c>
      <c r="DX316" s="136">
        <f t="shared" ref="DX316:DX397" si="511">DC316</f>
        <v>332</v>
      </c>
      <c r="DY316" s="136">
        <f t="shared" ref="DY316:DY397" si="512">DD316</f>
        <v>399</v>
      </c>
      <c r="DZ316" s="138">
        <f t="shared" ref="DZ316:DZ397" si="513">DE316</f>
        <v>399</v>
      </c>
      <c r="EP316" s="73"/>
      <c r="EQ316" s="128"/>
      <c r="ER316" s="129">
        <v>13</v>
      </c>
      <c r="ES316" s="73">
        <v>48</v>
      </c>
      <c r="ET316" s="73">
        <f t="shared" si="429"/>
        <v>4</v>
      </c>
      <c r="EU316" s="130">
        <f t="shared" si="449"/>
        <v>4</v>
      </c>
      <c r="EV316" s="55"/>
      <c r="EW316" s="75">
        <v>4</v>
      </c>
      <c r="EY316" s="75">
        <v>13</v>
      </c>
      <c r="EZ316" s="77">
        <f>(EY316*1.2)*(Prices!$B$5/32)</f>
        <v>19.5</v>
      </c>
      <c r="FA316" s="82">
        <f>(EY316*1.3)*(Prices!$B$4/32)</f>
        <v>42.250000000000007</v>
      </c>
      <c r="FB316" s="82">
        <f>(EV316*Prices!$B$2)+(EW316*Prices!$B$3)</f>
        <v>16.2</v>
      </c>
      <c r="FC316" s="79">
        <f>EU316*Prices!$B$9</f>
        <v>24</v>
      </c>
      <c r="FD316" s="80">
        <f t="shared" ref="FD316:FD397" si="514">FC316+FB316+FA316+EZ316+EX316</f>
        <v>101.95000000000002</v>
      </c>
      <c r="FE316" s="80">
        <f>EU316*Prices!$B$10</f>
        <v>36</v>
      </c>
      <c r="FF316" s="80">
        <f t="shared" ref="FF316:FF397" si="515">FE316+FB316+FA316+EZ316+EX316</f>
        <v>113.95000000000002</v>
      </c>
      <c r="FG316" s="80">
        <f>EU316*Prices!$B$11</f>
        <v>40</v>
      </c>
      <c r="FH316" s="80">
        <f t="shared" ref="FH316:FH397" si="516">FG316+FB316+FA316+EZ316+EX316</f>
        <v>117.95000000000002</v>
      </c>
      <c r="FI316" s="80">
        <f>EU316*Prices!$B$12</f>
        <v>48</v>
      </c>
      <c r="FJ316" s="80">
        <f t="shared" ref="FJ316:FJ397" si="517">FI316+FB316+FA316+EZ316+EX316</f>
        <v>125.95000000000002</v>
      </c>
      <c r="FK316" s="80">
        <f>EU316*Prices!$B$13</f>
        <v>52</v>
      </c>
      <c r="FL316" s="80">
        <f t="shared" ref="FL316:FL397" si="518">FK316+FB316+FA316+EZ316+EX316</f>
        <v>129.95000000000002</v>
      </c>
      <c r="FM316" s="80">
        <f>EU316*Prices!$B$14</f>
        <v>62</v>
      </c>
      <c r="FN316" s="80">
        <f t="shared" ref="FN316:FN397" si="519">FM316+FB316+FA316+EZ316+EX316</f>
        <v>139.95000000000002</v>
      </c>
      <c r="FO316" s="80">
        <f>EU316*Prices!$B$15</f>
        <v>70</v>
      </c>
      <c r="FP316" s="80">
        <f t="shared" ref="FP316:FP397" si="520">FO316+FB316+FA316+EZ316+EX316</f>
        <v>147.95000000000002</v>
      </c>
      <c r="FQ316" s="80">
        <f>EU316*Prices!$B$16</f>
        <v>98</v>
      </c>
      <c r="FR316" s="80">
        <f t="shared" ref="FR316:FR397" si="521">FQ316+FB316+FA316+EZ316+EX316</f>
        <v>175.95000000000002</v>
      </c>
      <c r="FS316" s="80">
        <f>EU316*Prices!$B$17</f>
        <v>0</v>
      </c>
      <c r="FT316" s="80"/>
      <c r="FU316" s="80"/>
      <c r="FV316" s="80"/>
      <c r="FW316" s="80"/>
      <c r="FX316" s="80"/>
      <c r="FY316" s="80"/>
      <c r="FZ316" s="80"/>
      <c r="GA316" s="80"/>
      <c r="GB316" s="80"/>
      <c r="GC316" s="80"/>
      <c r="GD316" s="80"/>
      <c r="GE316" s="80"/>
      <c r="GF316" s="80"/>
      <c r="GG316" s="80"/>
      <c r="GH316" s="80"/>
      <c r="GI316"/>
      <c r="GJ316"/>
      <c r="GK316"/>
      <c r="GL316"/>
      <c r="GM316"/>
      <c r="GN316"/>
      <c r="GO316"/>
      <c r="GP316" s="73"/>
      <c r="GQ316" s="128"/>
      <c r="GR316" s="129">
        <v>13</v>
      </c>
      <c r="GS316" s="73">
        <v>48</v>
      </c>
      <c r="GT316" s="73">
        <f t="shared" si="430"/>
        <v>4</v>
      </c>
      <c r="GU316" s="130">
        <f t="shared" si="450"/>
        <v>4</v>
      </c>
      <c r="GW316" s="75">
        <v>4</v>
      </c>
      <c r="GX316" s="76"/>
      <c r="GY316" s="75">
        <v>13</v>
      </c>
      <c r="GZ316" s="77">
        <f>(GY316*1.2)*(Prices!$B$5/32)</f>
        <v>19.5</v>
      </c>
      <c r="HA316" s="82">
        <f>(GY316*1.3)*(Prices!$C$4/32)</f>
        <v>33.800000000000004</v>
      </c>
      <c r="HB316" s="82">
        <f>(GV316*Prices!$B$2)+(GW316*Prices!$B$3)</f>
        <v>16.2</v>
      </c>
      <c r="HC316" s="79">
        <f>GU316*Prices!$B$9</f>
        <v>24</v>
      </c>
      <c r="HD316" s="80">
        <f t="shared" ref="HD316:HD397" si="522">HC316+HB316+HA316+GZ316+GX316</f>
        <v>93.5</v>
      </c>
      <c r="HE316" s="80">
        <f>GU316*Prices!$B$10</f>
        <v>36</v>
      </c>
      <c r="HF316" s="80">
        <f t="shared" ref="HF316:HF397" si="523">HE316+HB316+HA316+GZ316+GX316</f>
        <v>105.5</v>
      </c>
      <c r="HG316" s="80">
        <f>GU316*Prices!$B$11</f>
        <v>40</v>
      </c>
      <c r="HH316" s="80">
        <f t="shared" ref="HH316:HH397" si="524">HG316+HB316+HA316+GZ316+GX316</f>
        <v>109.5</v>
      </c>
      <c r="HI316" s="80">
        <f>GU316*Prices!$B$12</f>
        <v>48</v>
      </c>
      <c r="HJ316" s="80">
        <f t="shared" ref="HJ316:HJ397" si="525">HI316+HB316+HA316+GZ316+GX316</f>
        <v>117.5</v>
      </c>
      <c r="HK316" s="80">
        <f>GU316*Prices!$B$13</f>
        <v>52</v>
      </c>
      <c r="HL316" s="80">
        <f t="shared" ref="HL316:HL397" si="526">HK316+HB316+HA316+GZ316+GX316</f>
        <v>121.5</v>
      </c>
      <c r="HM316" s="80">
        <f>GU316*Prices!$B$14</f>
        <v>62</v>
      </c>
      <c r="HN316" s="80">
        <f t="shared" ref="HN316:HN397" si="527">HM316+HB316+HA316+GZ316+GX316</f>
        <v>131.5</v>
      </c>
      <c r="HO316" s="80">
        <f>GU316*Prices!$B$15</f>
        <v>70</v>
      </c>
      <c r="HP316" s="80">
        <f t="shared" ref="HP316:HP397" si="528">HO316+HB316+HA316+GZ316+GX316</f>
        <v>139.5</v>
      </c>
      <c r="HQ316" s="80">
        <f>GU316*Prices!$B$16</f>
        <v>98</v>
      </c>
      <c r="HR316" s="80">
        <f t="shared" ref="HR316:HR397" si="529">HQ316+HB316+HA316+GZ316+GX316</f>
        <v>167.5</v>
      </c>
      <c r="HS316" s="80">
        <f>GU316*Prices!$B$17</f>
        <v>0</v>
      </c>
      <c r="HT316" s="80"/>
      <c r="HU316" s="80"/>
      <c r="HV316" s="80"/>
      <c r="HW316" s="80"/>
      <c r="HX316" s="80"/>
      <c r="HY316" s="80"/>
      <c r="HZ316" s="80"/>
      <c r="IA316" s="80"/>
      <c r="IB316" s="80"/>
      <c r="IC316" s="80"/>
      <c r="ID316" s="80"/>
      <c r="IE316" s="80"/>
      <c r="IF316" s="80"/>
      <c r="IG316" s="80"/>
      <c r="IH316" s="80"/>
      <c r="II316"/>
      <c r="IJ316"/>
      <c r="IK316"/>
      <c r="IL316"/>
      <c r="IM316"/>
      <c r="IN316"/>
      <c r="IO316"/>
      <c r="IP316"/>
      <c r="IQ316" s="73"/>
      <c r="IR316" s="128"/>
      <c r="IS316" s="129">
        <v>13</v>
      </c>
      <c r="IT316" s="73">
        <v>48</v>
      </c>
      <c r="IU316" s="73">
        <f t="shared" si="431"/>
        <v>4</v>
      </c>
      <c r="IV316" s="130">
        <f t="shared" si="451"/>
        <v>4</v>
      </c>
      <c r="IX316" s="75">
        <v>4</v>
      </c>
      <c r="IY316" s="76"/>
      <c r="IZ316" s="75">
        <v>13</v>
      </c>
      <c r="JA316" s="77">
        <f>(IZ316*1.2)*(Prices!$B$5/32)</f>
        <v>19.5</v>
      </c>
      <c r="JB316" s="82">
        <f>(IZ316*1.3)*(Prices!$B$4/32)</f>
        <v>42.250000000000007</v>
      </c>
      <c r="JC316" s="82">
        <f>(IW316*Prices!$B$2)+(IX316*Prices!$B$3)</f>
        <v>16.2</v>
      </c>
      <c r="JD316" s="79">
        <f>IV316*Prices!$B$9</f>
        <v>24</v>
      </c>
      <c r="JE316" s="80">
        <f t="shared" ref="JE316:JE397" si="530">JD316+JC316+JB316+JA316+IY316</f>
        <v>101.95000000000002</v>
      </c>
      <c r="JF316" s="80">
        <f>IV316*Prices!$B$10</f>
        <v>36</v>
      </c>
      <c r="JG316" s="80">
        <f t="shared" ref="JG316:JG397" si="531">JF316+JC316+JB316+JA316+IY316</f>
        <v>113.95000000000002</v>
      </c>
      <c r="JH316" s="80">
        <f>IV316*Prices!$B$11</f>
        <v>40</v>
      </c>
      <c r="JI316" s="80">
        <f t="shared" ref="JI316:JI397" si="532">JH316+JC316+JB316+JA316+IY316</f>
        <v>117.95000000000002</v>
      </c>
      <c r="JJ316" s="80">
        <f>IV316*Prices!$B$12</f>
        <v>48</v>
      </c>
      <c r="JK316" s="80">
        <f t="shared" ref="JK316:JK397" si="533">JJ316+JC316+JB316+JA316+IY316</f>
        <v>125.95000000000002</v>
      </c>
      <c r="JL316" s="80">
        <f>IV316*Prices!$B$13</f>
        <v>52</v>
      </c>
      <c r="JM316" s="80">
        <f t="shared" ref="JM316:JM397" si="534">JL316+JC316+JB316+JA316+IY316</f>
        <v>129.95000000000002</v>
      </c>
      <c r="JN316" s="80">
        <f>IV316*Prices!$B$14</f>
        <v>62</v>
      </c>
      <c r="JO316" s="80">
        <f t="shared" ref="JO316:JO397" si="535">JN316+JC316+JB316+JA316+IY316</f>
        <v>139.95000000000002</v>
      </c>
      <c r="JP316" s="80">
        <f>IV316*Prices!$B$15</f>
        <v>70</v>
      </c>
      <c r="JQ316" s="80">
        <f t="shared" ref="JQ316:JQ397" si="536">JP316+JC316+JB316+JA316+IY316</f>
        <v>147.95000000000002</v>
      </c>
      <c r="JR316" s="80">
        <f>IV316*Prices!$B$16</f>
        <v>98</v>
      </c>
      <c r="JS316" s="80">
        <f t="shared" ref="JS316:JS397" si="537">JR316+JC316+JB316+JA316+IY316</f>
        <v>175.95000000000002</v>
      </c>
      <c r="JT316" s="80">
        <f>IV316*Prices!$B$17</f>
        <v>0</v>
      </c>
      <c r="JU316" s="80"/>
      <c r="JV316" s="80"/>
      <c r="JW316" s="80"/>
      <c r="JX316" s="80"/>
      <c r="JY316" s="80"/>
      <c r="JZ316" s="80"/>
      <c r="KA316" s="80"/>
      <c r="KB316" s="80"/>
      <c r="KC316" s="80"/>
      <c r="KD316" s="80"/>
      <c r="KE316" s="80"/>
      <c r="KF316" s="80"/>
      <c r="KG316" s="80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 s="197">
        <v>0</v>
      </c>
      <c r="LB316" s="200">
        <v>0</v>
      </c>
      <c r="LC316" s="82">
        <f>(44+(cabinets_db!IR316*2-2))*0.58</f>
        <v>24.36</v>
      </c>
      <c r="LD316" s="82">
        <f>(44+(cabinets_db!IR316*2-2))*0.77</f>
        <v>32.340000000000003</v>
      </c>
      <c r="LE316" s="82">
        <f>3*(cabinets_db!IR316*22/144)</f>
        <v>0</v>
      </c>
      <c r="LF316" s="82">
        <f t="shared" ref="LF316:LF397" si="538">LC316-LE316</f>
        <v>24.36</v>
      </c>
      <c r="LG316" s="80">
        <f t="shared" ref="LG316:LG397" si="539">LD316-LE316</f>
        <v>32.340000000000003</v>
      </c>
      <c r="LH316" s="234">
        <f t="shared" ref="LH316:LH397" si="540">(LF316*LA316)+(LG316*LB316)</f>
        <v>0</v>
      </c>
      <c r="LI316" s="73"/>
      <c r="LJ316" s="128"/>
      <c r="LK316" s="129">
        <v>13</v>
      </c>
      <c r="LL316" s="73">
        <v>48</v>
      </c>
      <c r="LM316" s="73">
        <f t="shared" si="432"/>
        <v>4</v>
      </c>
      <c r="LN316" s="130">
        <f t="shared" si="452"/>
        <v>4</v>
      </c>
      <c r="LP316" s="75">
        <v>4</v>
      </c>
      <c r="LQ316" s="76"/>
      <c r="LR316" s="75">
        <v>13</v>
      </c>
      <c r="LS316" s="77">
        <f>(LR316*1.2)*(Prices!$B$5/32)</f>
        <v>19.5</v>
      </c>
      <c r="LT316" s="82">
        <f>(LR316*1.3)*(Prices!$C$4/32)</f>
        <v>33.800000000000004</v>
      </c>
      <c r="LU316" s="82">
        <f>(LO316*Prices!$B$2)+(LP316*Prices!$B$3)</f>
        <v>16.2</v>
      </c>
      <c r="LV316" s="79">
        <f>LN316*Prices!$B$9</f>
        <v>24</v>
      </c>
      <c r="LW316" s="80">
        <f t="shared" ref="LW316:LW397" si="541">LV316+LU316+LT316+LS316+LQ316</f>
        <v>93.5</v>
      </c>
      <c r="LX316" s="80">
        <f>LN316*Prices!$B$10</f>
        <v>36</v>
      </c>
      <c r="LY316" s="80">
        <f t="shared" ref="LY316:LY397" si="542">LX316+LU316+LT316+LS316+LQ316</f>
        <v>105.5</v>
      </c>
      <c r="LZ316" s="80">
        <f>LN316*Prices!$B$11</f>
        <v>40</v>
      </c>
      <c r="MA316" s="80">
        <f t="shared" ref="MA316:MA397" si="543">LZ316+LU316+LT316+LS316+LQ316</f>
        <v>109.5</v>
      </c>
      <c r="MB316" s="80">
        <f>LN316*Prices!$B$12</f>
        <v>48</v>
      </c>
      <c r="MC316" s="80">
        <f t="shared" ref="MC316:MC397" si="544">MB316+LU316+LT316+LS316+LQ316</f>
        <v>117.5</v>
      </c>
      <c r="MD316" s="80">
        <f>LN316*Prices!$B$13</f>
        <v>52</v>
      </c>
      <c r="ME316" s="80">
        <f t="shared" ref="ME316:ME397" si="545">MD316+LU316+LT316+LS316+LQ316</f>
        <v>121.5</v>
      </c>
      <c r="MF316" s="80">
        <f>LN316*Prices!$B$14</f>
        <v>62</v>
      </c>
      <c r="MG316" s="80">
        <f t="shared" ref="MG316:MG397" si="546">MF316+LU316+LT316+LS316+LQ316</f>
        <v>131.5</v>
      </c>
      <c r="MH316" s="80">
        <f>LN316*Prices!$B$15</f>
        <v>70</v>
      </c>
      <c r="MI316" s="80">
        <f t="shared" ref="MI316:MI397" si="547">MH316+LU316+LT316+LS316+LQ316</f>
        <v>139.5</v>
      </c>
      <c r="MJ316" s="80">
        <f>LN316*Prices!$B$16</f>
        <v>98</v>
      </c>
      <c r="MK316" s="80">
        <f t="shared" ref="MK316:MK397" si="548">MJ316+LU316+LT316+LS316+LQ316</f>
        <v>167.5</v>
      </c>
      <c r="ML316" s="80">
        <f>LN316*Prices!$B$17</f>
        <v>0</v>
      </c>
      <c r="MM316" s="80"/>
      <c r="MN316" s="80"/>
      <c r="MO316" s="80"/>
      <c r="MP316" s="80"/>
      <c r="MQ316" s="80"/>
      <c r="MR316" s="80"/>
      <c r="MS316" s="80"/>
      <c r="MT316" s="80"/>
      <c r="MU316" s="80"/>
      <c r="MV316" s="80"/>
      <c r="MW316" s="80"/>
      <c r="MX316" s="80"/>
      <c r="MY316" s="80"/>
      <c r="MZ316" s="80"/>
      <c r="NA316" s="80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</row>
    <row r="317" spans="1:449" ht="18" customHeight="1" thickBot="1" x14ac:dyDescent="0.3">
      <c r="A317" s="345"/>
      <c r="B317" s="346"/>
      <c r="C317" s="347"/>
      <c r="D317" s="279"/>
      <c r="E317" s="352"/>
      <c r="F317" s="353"/>
      <c r="G317" s="320"/>
      <c r="H317" s="136"/>
      <c r="I317" s="135"/>
      <c r="J317" s="136"/>
      <c r="K317" s="135"/>
      <c r="L317" s="136"/>
      <c r="M317" s="135"/>
      <c r="N317" s="136"/>
      <c r="O317" s="135"/>
      <c r="P317" s="136"/>
      <c r="Q317" s="135"/>
      <c r="R317" s="136"/>
      <c r="S317" s="135"/>
      <c r="T317" s="136"/>
      <c r="U317" s="135"/>
      <c r="V317" s="136"/>
      <c r="W317" s="137"/>
      <c r="X317" s="137"/>
      <c r="Y317" s="137"/>
      <c r="Z317" s="137"/>
      <c r="AA317" s="137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8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8"/>
      <c r="BU317" s="135"/>
      <c r="BV317" s="136"/>
      <c r="BW317" s="135"/>
      <c r="BX317" s="136"/>
      <c r="BY317" s="135"/>
      <c r="BZ317" s="136"/>
      <c r="CA317" s="135"/>
      <c r="CB317" s="136"/>
      <c r="CC317" s="135"/>
      <c r="CD317" s="136"/>
      <c r="CE317" s="135"/>
      <c r="CF317" s="136"/>
      <c r="CG317" s="135"/>
      <c r="CH317" s="136"/>
      <c r="CI317" s="135"/>
      <c r="CJ317" s="136"/>
      <c r="CK317" s="137"/>
      <c r="CL317" s="137"/>
      <c r="CM317" s="137"/>
      <c r="CN317" s="137"/>
      <c r="CO317" s="137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  <c r="DA317" s="136"/>
      <c r="DB317" s="136"/>
      <c r="DC317" s="136"/>
      <c r="DD317" s="136"/>
      <c r="DE317" s="138"/>
      <c r="DK317" s="136"/>
      <c r="DL317" s="136"/>
      <c r="DM317" s="136"/>
      <c r="DN317" s="136"/>
      <c r="DO317" s="136"/>
      <c r="DP317" s="136"/>
      <c r="DQ317" s="136"/>
      <c r="DR317" s="136"/>
      <c r="DS317" s="136"/>
      <c r="DT317" s="136"/>
      <c r="DU317" s="136"/>
      <c r="DV317" s="136"/>
      <c r="DW317" s="136"/>
      <c r="DX317" s="136"/>
      <c r="DY317" s="136"/>
      <c r="DZ317" s="138"/>
      <c r="EP317" s="73"/>
      <c r="EQ317" s="128"/>
      <c r="ER317" s="129"/>
      <c r="ES317" s="73"/>
      <c r="ET317" s="73"/>
      <c r="EU317" s="130"/>
      <c r="EV317" s="55"/>
      <c r="EZ317" s="77"/>
      <c r="FC317" s="79"/>
      <c r="FD317" s="80"/>
      <c r="FE317" s="80"/>
      <c r="FF317" s="80"/>
      <c r="FG317" s="80"/>
      <c r="FH317" s="80"/>
      <c r="FI317" s="80"/>
      <c r="FJ317" s="80"/>
      <c r="FK317" s="80"/>
      <c r="FL317" s="80"/>
      <c r="FM317" s="80"/>
      <c r="FN317" s="80"/>
      <c r="FO317" s="80"/>
      <c r="FP317" s="80"/>
      <c r="FQ317" s="80"/>
      <c r="FR317" s="80"/>
      <c r="FS317" s="80"/>
      <c r="FT317" s="80"/>
      <c r="FU317" s="80"/>
      <c r="FV317" s="80"/>
      <c r="FW317" s="80"/>
      <c r="FX317" s="80"/>
      <c r="FY317" s="80"/>
      <c r="FZ317" s="80"/>
      <c r="GA317" s="80"/>
      <c r="GB317" s="80"/>
      <c r="GC317" s="80"/>
      <c r="GD317" s="80"/>
      <c r="GE317" s="80"/>
      <c r="GF317" s="80"/>
      <c r="GG317" s="80"/>
      <c r="GH317" s="80"/>
      <c r="GI317"/>
      <c r="GJ317"/>
      <c r="GK317"/>
      <c r="GL317"/>
      <c r="GM317"/>
      <c r="GN317"/>
      <c r="GO317"/>
      <c r="GP317" s="73"/>
      <c r="GQ317" s="128"/>
      <c r="GR317" s="129"/>
      <c r="GS317" s="73"/>
      <c r="GT317" s="73"/>
      <c r="GU317" s="130"/>
      <c r="GW317" s="75"/>
      <c r="GX317" s="76"/>
      <c r="GZ317" s="77"/>
      <c r="HA317" s="82"/>
      <c r="HB317" s="82"/>
      <c r="HC317" s="79"/>
      <c r="HD317" s="80"/>
      <c r="HE317" s="80"/>
      <c r="HF317" s="80"/>
      <c r="HG317" s="80"/>
      <c r="HH317" s="80"/>
      <c r="HI317" s="80"/>
      <c r="HJ317" s="80"/>
      <c r="HK317" s="80"/>
      <c r="HL317" s="80"/>
      <c r="HM317" s="80"/>
      <c r="HN317" s="80"/>
      <c r="HO317" s="80"/>
      <c r="HP317" s="80"/>
      <c r="HQ317" s="80"/>
      <c r="HR317" s="80"/>
      <c r="HS317" s="80"/>
      <c r="HT317" s="80"/>
      <c r="HU317" s="80"/>
      <c r="HV317" s="80"/>
      <c r="HW317" s="80"/>
      <c r="HX317" s="80"/>
      <c r="HY317" s="80"/>
      <c r="HZ317" s="80"/>
      <c r="IA317" s="80"/>
      <c r="IB317" s="80"/>
      <c r="IC317" s="80"/>
      <c r="ID317" s="80"/>
      <c r="IE317" s="80"/>
      <c r="IF317" s="80"/>
      <c r="IG317" s="80"/>
      <c r="IH317" s="80"/>
      <c r="II317"/>
      <c r="IJ317"/>
      <c r="IK317"/>
      <c r="IL317"/>
      <c r="IM317"/>
      <c r="IN317"/>
      <c r="IO317"/>
      <c r="IP317"/>
      <c r="IQ317" s="73"/>
      <c r="IR317" s="128"/>
      <c r="IS317" s="129"/>
      <c r="IT317" s="73"/>
      <c r="IU317" s="73"/>
      <c r="IV317" s="130"/>
      <c r="IX317" s="75"/>
      <c r="IY317" s="76"/>
      <c r="IZ317" s="75"/>
      <c r="JA317" s="77"/>
      <c r="JB317" s="82"/>
      <c r="JC317" s="82"/>
      <c r="JD317" s="79"/>
      <c r="JE317" s="80"/>
      <c r="JF317" s="80"/>
      <c r="JG317" s="80"/>
      <c r="JH317" s="80"/>
      <c r="JI317" s="80"/>
      <c r="JJ317" s="80"/>
      <c r="JK317" s="80"/>
      <c r="JL317" s="80"/>
      <c r="JM317" s="80"/>
      <c r="JN317" s="80"/>
      <c r="JO317" s="80"/>
      <c r="JP317" s="80"/>
      <c r="JQ317" s="80"/>
      <c r="JR317" s="80"/>
      <c r="JS317" s="80"/>
      <c r="JT317" s="80"/>
      <c r="JU317" s="80"/>
      <c r="JV317" s="80"/>
      <c r="JW317" s="80"/>
      <c r="JX317" s="80"/>
      <c r="JY317" s="80"/>
      <c r="JZ317" s="80"/>
      <c r="KA317" s="80"/>
      <c r="KB317" s="80"/>
      <c r="KC317" s="80"/>
      <c r="KD317" s="80"/>
      <c r="KE317" s="80"/>
      <c r="KF317" s="80"/>
      <c r="KG317" s="80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F317" s="82"/>
      <c r="LG317" s="80"/>
      <c r="LH317" s="234"/>
      <c r="LI317" s="73"/>
      <c r="LJ317" s="128"/>
      <c r="LK317" s="129"/>
      <c r="LL317" s="73"/>
      <c r="LM317" s="73"/>
      <c r="LN317" s="130"/>
      <c r="LP317" s="75"/>
      <c r="LQ317" s="76"/>
      <c r="LR317" s="75"/>
      <c r="LS317" s="77"/>
      <c r="LT317" s="82"/>
      <c r="LU317" s="82"/>
      <c r="LV317" s="79"/>
      <c r="LW317" s="80"/>
      <c r="LX317" s="80"/>
      <c r="LY317" s="80"/>
      <c r="LZ317" s="80"/>
      <c r="MA317" s="80"/>
      <c r="MB317" s="80"/>
      <c r="MC317" s="80"/>
      <c r="MD317" s="80"/>
      <c r="ME317" s="80"/>
      <c r="MF317" s="80"/>
      <c r="MG317" s="80"/>
      <c r="MH317" s="80"/>
      <c r="MI317" s="80"/>
      <c r="MJ317" s="80"/>
      <c r="MK317" s="80"/>
      <c r="ML317" s="80"/>
      <c r="MM317" s="80"/>
      <c r="MN317" s="80"/>
      <c r="MO317" s="80"/>
      <c r="MP317" s="80"/>
      <c r="MQ317" s="80"/>
      <c r="MR317" s="80"/>
      <c r="MS317" s="80"/>
      <c r="MT317" s="80"/>
      <c r="MU317" s="80"/>
      <c r="MV317" s="80"/>
      <c r="MW317" s="80"/>
      <c r="MX317" s="80"/>
      <c r="MY317" s="80"/>
      <c r="MZ317" s="80"/>
      <c r="NA317" s="80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</row>
    <row r="318" spans="1:449" ht="18" customHeight="1" x14ac:dyDescent="0.25">
      <c r="A318" s="332" t="s">
        <v>443</v>
      </c>
      <c r="B318" s="119" t="s">
        <v>268</v>
      </c>
      <c r="C318" s="120" t="str">
        <f t="shared" ref="C318:C398" si="549">CONCATENATE(B318,": ",D318," (",E318,")")</f>
        <v>Wall &amp; Tall Cab: Refrig.      12"H  X 24"D (30" W)</v>
      </c>
      <c r="D318" s="121" t="s">
        <v>444</v>
      </c>
      <c r="E318" s="333" t="s">
        <v>416</v>
      </c>
      <c r="F318" s="339" t="s">
        <v>443</v>
      </c>
      <c r="G318" s="135">
        <f>ROUND(cabinets_db!FD318/Prices!$B$27,0)</f>
        <v>250</v>
      </c>
      <c r="H318" s="136">
        <f t="shared" ref="H318:H398" si="550">G318</f>
        <v>250</v>
      </c>
      <c r="I318" s="135">
        <f>ROUND(cabinets_db!FF318/Prices!$B$27,0)</f>
        <v>267</v>
      </c>
      <c r="J318" s="136">
        <f t="shared" si="453"/>
        <v>267</v>
      </c>
      <c r="K318" s="135">
        <f>ROUND(cabinets_db!FH318/Prices!$B$27,0)</f>
        <v>273</v>
      </c>
      <c r="L318" s="136">
        <f t="shared" si="454"/>
        <v>273</v>
      </c>
      <c r="M318" s="135">
        <f>ROUND(cabinets_db!FJ318/Prices!$B$27,0)</f>
        <v>285</v>
      </c>
      <c r="N318" s="136">
        <f t="shared" si="455"/>
        <v>285</v>
      </c>
      <c r="O318" s="135">
        <f>ROUND(cabinets_db!FL318/Prices!$B$27,0)</f>
        <v>291</v>
      </c>
      <c r="P318" s="136">
        <f t="shared" si="456"/>
        <v>291</v>
      </c>
      <c r="Q318" s="135">
        <f>ROUND(cabinets_db!FN318/Prices!$B$27,0)</f>
        <v>306</v>
      </c>
      <c r="R318" s="136">
        <f t="shared" si="457"/>
        <v>306</v>
      </c>
      <c r="S318" s="135">
        <f>ROUND(cabinets_db!FP318/Prices!$B$27,0)</f>
        <v>318</v>
      </c>
      <c r="T318" s="136">
        <f t="shared" si="458"/>
        <v>318</v>
      </c>
      <c r="U318" s="135">
        <f>ROUND(cabinets_db!FR318/Prices!$B$27,0)</f>
        <v>360</v>
      </c>
      <c r="V318" s="136">
        <f t="shared" si="459"/>
        <v>360</v>
      </c>
      <c r="W318" s="137"/>
      <c r="X318" s="137"/>
      <c r="Y318" s="137"/>
      <c r="Z318" s="137"/>
      <c r="AA318" s="137"/>
      <c r="AB318" s="136">
        <f>ROUND(cabinets_db!HD318/Prices!$B$27,0)</f>
        <v>226</v>
      </c>
      <c r="AC318" s="136">
        <f t="shared" si="460"/>
        <v>226</v>
      </c>
      <c r="AD318" s="136">
        <f>ROUND(cabinets_db!HF318/Prices!$B$27,0)</f>
        <v>243</v>
      </c>
      <c r="AE318" s="136">
        <f t="shared" si="461"/>
        <v>243</v>
      </c>
      <c r="AF318" s="136">
        <f>ROUND(cabinets_db!HH318/Prices!$B$27,0)</f>
        <v>249</v>
      </c>
      <c r="AG318" s="136">
        <f t="shared" si="462"/>
        <v>249</v>
      </c>
      <c r="AH318" s="136">
        <f>ROUND(cabinets_db!HJ318/Prices!$B$27,0)</f>
        <v>261</v>
      </c>
      <c r="AI318" s="136">
        <f t="shared" si="463"/>
        <v>261</v>
      </c>
      <c r="AJ318" s="136">
        <f>ROUND(cabinets_db!HL318/Prices!$B$27,0)</f>
        <v>267</v>
      </c>
      <c r="AK318" s="136">
        <f t="shared" si="464"/>
        <v>267</v>
      </c>
      <c r="AL318" s="136">
        <f>ROUND(cabinets_db!HN318/Prices!$B$27,0)</f>
        <v>282</v>
      </c>
      <c r="AM318" s="136">
        <f t="shared" si="465"/>
        <v>282</v>
      </c>
      <c r="AN318" s="136">
        <f>ROUND(cabinets_db!HP318/Prices!$B$27,0)</f>
        <v>294</v>
      </c>
      <c r="AO318" s="136">
        <f t="shared" si="466"/>
        <v>294</v>
      </c>
      <c r="AP318" s="136">
        <f>ROUND(cabinets_db!HR318/Prices!$B$27,0)</f>
        <v>336</v>
      </c>
      <c r="AQ318" s="138">
        <f t="shared" si="467"/>
        <v>336</v>
      </c>
      <c r="AW318" s="136">
        <f t="shared" si="468"/>
        <v>226</v>
      </c>
      <c r="AX318" s="136">
        <f t="shared" si="469"/>
        <v>226</v>
      </c>
      <c r="AY318" s="136">
        <f t="shared" si="470"/>
        <v>243</v>
      </c>
      <c r="AZ318" s="136">
        <f t="shared" si="471"/>
        <v>243</v>
      </c>
      <c r="BA318" s="136">
        <f t="shared" si="472"/>
        <v>249</v>
      </c>
      <c r="BB318" s="136">
        <f t="shared" si="473"/>
        <v>249</v>
      </c>
      <c r="BC318" s="136">
        <f t="shared" si="474"/>
        <v>261</v>
      </c>
      <c r="BD318" s="136">
        <f t="shared" si="475"/>
        <v>261</v>
      </c>
      <c r="BE318" s="136">
        <f t="shared" si="476"/>
        <v>267</v>
      </c>
      <c r="BF318" s="136">
        <f t="shared" si="477"/>
        <v>267</v>
      </c>
      <c r="BG318" s="136">
        <f t="shared" si="478"/>
        <v>282</v>
      </c>
      <c r="BH318" s="136">
        <f t="shared" si="479"/>
        <v>282</v>
      </c>
      <c r="BI318" s="136">
        <f t="shared" si="480"/>
        <v>294</v>
      </c>
      <c r="BJ318" s="136">
        <f t="shared" si="481"/>
        <v>294</v>
      </c>
      <c r="BK318" s="136">
        <f t="shared" si="482"/>
        <v>336</v>
      </c>
      <c r="BL318" s="138">
        <f t="shared" si="483"/>
        <v>336</v>
      </c>
      <c r="BU318" s="135">
        <f>ROUND(cabinets_db!JE318/Prices!$B$27,0)</f>
        <v>250</v>
      </c>
      <c r="BV318" s="136">
        <f t="shared" ref="BV318:BV398" si="551">BU318</f>
        <v>250</v>
      </c>
      <c r="BW318" s="135">
        <f>ROUND(cabinets_db!JG318/Prices!$B$27,0)</f>
        <v>267</v>
      </c>
      <c r="BX318" s="136">
        <f t="shared" si="484"/>
        <v>267</v>
      </c>
      <c r="BY318" s="135">
        <f>ROUND(cabinets_db!JI318/Prices!$B$27,0)</f>
        <v>273</v>
      </c>
      <c r="BZ318" s="136">
        <f t="shared" si="485"/>
        <v>273</v>
      </c>
      <c r="CA318" s="135">
        <f>ROUND(cabinets_db!JK318/Prices!$B$27,0)</f>
        <v>285</v>
      </c>
      <c r="CB318" s="136">
        <f t="shared" si="486"/>
        <v>285</v>
      </c>
      <c r="CC318" s="135">
        <f>ROUND(cabinets_db!JM318/Prices!$B$27,0)</f>
        <v>291</v>
      </c>
      <c r="CD318" s="136">
        <f t="shared" si="487"/>
        <v>291</v>
      </c>
      <c r="CE318" s="135">
        <f>ROUND(cabinets_db!JO318/Prices!$B$27,0)</f>
        <v>306</v>
      </c>
      <c r="CF318" s="136">
        <f t="shared" si="488"/>
        <v>306</v>
      </c>
      <c r="CG318" s="135">
        <f>ROUND(cabinets_db!JQ318/Prices!$B$27,0)</f>
        <v>318</v>
      </c>
      <c r="CH318" s="136">
        <f t="shared" si="489"/>
        <v>318</v>
      </c>
      <c r="CI318" s="135">
        <f>ROUND(cabinets_db!JS318/Prices!$B$27,0)</f>
        <v>360</v>
      </c>
      <c r="CJ318" s="136">
        <f t="shared" si="490"/>
        <v>360</v>
      </c>
      <c r="CK318" s="137"/>
      <c r="CL318" s="137"/>
      <c r="CM318" s="137"/>
      <c r="CN318" s="137"/>
      <c r="CO318" s="137"/>
      <c r="CP318" s="136">
        <f>ROUND(cabinets_db!LW318/Prices!$B$27,0)</f>
        <v>226</v>
      </c>
      <c r="CQ318" s="136">
        <f t="shared" ref="CQ318:CQ398" si="552">CP318</f>
        <v>226</v>
      </c>
      <c r="CR318" s="136">
        <f>ROUND(cabinets_db!LY318/Prices!$B$27,0)</f>
        <v>243</v>
      </c>
      <c r="CS318" s="136">
        <f t="shared" si="491"/>
        <v>243</v>
      </c>
      <c r="CT318" s="136">
        <f>ROUND(cabinets_db!MA318/Prices!$B$27,0)</f>
        <v>249</v>
      </c>
      <c r="CU318" s="136">
        <f t="shared" si="492"/>
        <v>249</v>
      </c>
      <c r="CV318" s="136">
        <f>ROUND(cabinets_db!MC318/Prices!$B$27,0)</f>
        <v>261</v>
      </c>
      <c r="CW318" s="136">
        <f t="shared" si="493"/>
        <v>261</v>
      </c>
      <c r="CX318" s="136">
        <f>ROUND(cabinets_db!ME318/Prices!$B$27,0)</f>
        <v>267</v>
      </c>
      <c r="CY318" s="136">
        <f t="shared" si="494"/>
        <v>267</v>
      </c>
      <c r="CZ318" s="136">
        <f>ROUND(cabinets_db!MG318/Prices!$B$27,0)</f>
        <v>282</v>
      </c>
      <c r="DA318" s="136">
        <f t="shared" si="495"/>
        <v>282</v>
      </c>
      <c r="DB318" s="136">
        <f>ROUND(cabinets_db!MI318/Prices!$B$27,0)</f>
        <v>294</v>
      </c>
      <c r="DC318" s="136">
        <f t="shared" si="496"/>
        <v>294</v>
      </c>
      <c r="DD318" s="136">
        <f>ROUND(cabinets_db!MK318/Prices!$B$27,0)</f>
        <v>336</v>
      </c>
      <c r="DE318" s="138">
        <f t="shared" si="497"/>
        <v>336</v>
      </c>
      <c r="DK318" s="136">
        <f t="shared" si="498"/>
        <v>226</v>
      </c>
      <c r="DL318" s="136">
        <f t="shared" si="499"/>
        <v>226</v>
      </c>
      <c r="DM318" s="136">
        <f t="shared" si="500"/>
        <v>243</v>
      </c>
      <c r="DN318" s="136">
        <f t="shared" si="501"/>
        <v>243</v>
      </c>
      <c r="DO318" s="136">
        <f t="shared" si="502"/>
        <v>249</v>
      </c>
      <c r="DP318" s="136">
        <f t="shared" si="503"/>
        <v>249</v>
      </c>
      <c r="DQ318" s="136">
        <f t="shared" si="504"/>
        <v>261</v>
      </c>
      <c r="DR318" s="136">
        <f t="shared" si="505"/>
        <v>261</v>
      </c>
      <c r="DS318" s="136">
        <f t="shared" si="506"/>
        <v>267</v>
      </c>
      <c r="DT318" s="136">
        <f t="shared" si="507"/>
        <v>267</v>
      </c>
      <c r="DU318" s="136">
        <f t="shared" si="508"/>
        <v>282</v>
      </c>
      <c r="DV318" s="136">
        <f t="shared" si="509"/>
        <v>282</v>
      </c>
      <c r="DW318" s="136">
        <f t="shared" si="510"/>
        <v>294</v>
      </c>
      <c r="DX318" s="136">
        <f t="shared" si="511"/>
        <v>294</v>
      </c>
      <c r="DY318" s="136">
        <f t="shared" si="512"/>
        <v>336</v>
      </c>
      <c r="DZ318" s="138">
        <f t="shared" si="513"/>
        <v>336</v>
      </c>
      <c r="EP318" s="73"/>
      <c r="EQ318" s="128"/>
      <c r="ER318" s="129">
        <v>15.5</v>
      </c>
      <c r="ES318" s="73">
        <v>30</v>
      </c>
      <c r="ET318" s="73">
        <f t="shared" si="429"/>
        <v>2.5</v>
      </c>
      <c r="EU318" s="130">
        <f t="shared" si="449"/>
        <v>2.5</v>
      </c>
      <c r="EV318" s="55"/>
      <c r="EW318" s="75">
        <v>4</v>
      </c>
      <c r="EY318" s="75">
        <v>15.5</v>
      </c>
      <c r="EZ318" s="77">
        <f>(EY318*1.2)*(Prices!$B$5/32)</f>
        <v>23.249999999999996</v>
      </c>
      <c r="FA318" s="82">
        <f>(EY318*1.3)*(Prices!$B$4/32)</f>
        <v>50.375000000000007</v>
      </c>
      <c r="FB318" s="82">
        <f>(EV318*Prices!$B$2)+(EW318*Prices!$B$3)</f>
        <v>16.2</v>
      </c>
      <c r="FC318" s="79">
        <f>EU318*Prices!$B$9</f>
        <v>15</v>
      </c>
      <c r="FD318" s="80">
        <f t="shared" si="514"/>
        <v>104.825</v>
      </c>
      <c r="FE318" s="80">
        <f>EU318*Prices!$B$10</f>
        <v>22.5</v>
      </c>
      <c r="FF318" s="80">
        <f t="shared" si="515"/>
        <v>112.32500000000002</v>
      </c>
      <c r="FG318" s="80">
        <f>EU318*Prices!$B$11</f>
        <v>25</v>
      </c>
      <c r="FH318" s="80">
        <f t="shared" si="516"/>
        <v>114.82500000000002</v>
      </c>
      <c r="FI318" s="80">
        <f>EU318*Prices!$B$12</f>
        <v>30</v>
      </c>
      <c r="FJ318" s="80">
        <f t="shared" si="517"/>
        <v>119.82500000000002</v>
      </c>
      <c r="FK318" s="80">
        <f>EU318*Prices!$B$13</f>
        <v>32.5</v>
      </c>
      <c r="FL318" s="80">
        <f t="shared" si="518"/>
        <v>122.32500000000002</v>
      </c>
      <c r="FM318" s="80">
        <f>EU318*Prices!$B$14</f>
        <v>38.75</v>
      </c>
      <c r="FN318" s="80">
        <f t="shared" si="519"/>
        <v>128.57500000000002</v>
      </c>
      <c r="FO318" s="80">
        <f>EU318*Prices!$B$15</f>
        <v>43.75</v>
      </c>
      <c r="FP318" s="80">
        <f t="shared" si="520"/>
        <v>133.57500000000002</v>
      </c>
      <c r="FQ318" s="80">
        <f>EU318*Prices!$B$16</f>
        <v>61.25</v>
      </c>
      <c r="FR318" s="80">
        <f t="shared" si="521"/>
        <v>151.07500000000002</v>
      </c>
      <c r="FS318" s="80">
        <f>EU318*Prices!$B$17</f>
        <v>0</v>
      </c>
      <c r="FT318" s="80"/>
      <c r="FU318" s="80"/>
      <c r="FV318" s="80"/>
      <c r="FW318" s="80"/>
      <c r="FX318" s="80"/>
      <c r="FY318" s="80"/>
      <c r="FZ318" s="80"/>
      <c r="GA318" s="80"/>
      <c r="GB318" s="80"/>
      <c r="GC318" s="80"/>
      <c r="GD318" s="80"/>
      <c r="GE318" s="80"/>
      <c r="GF318" s="80"/>
      <c r="GG318" s="80"/>
      <c r="GH318" s="80"/>
      <c r="GI318"/>
      <c r="GJ318"/>
      <c r="GK318"/>
      <c r="GL318"/>
      <c r="GM318"/>
      <c r="GN318"/>
      <c r="GO318"/>
      <c r="GP318" s="73"/>
      <c r="GQ318" s="128"/>
      <c r="GR318" s="129">
        <v>15.5</v>
      </c>
      <c r="GS318" s="73">
        <v>30</v>
      </c>
      <c r="GT318" s="73">
        <f t="shared" si="430"/>
        <v>2.5</v>
      </c>
      <c r="GU318" s="130">
        <f t="shared" si="450"/>
        <v>2.5</v>
      </c>
      <c r="GW318" s="75">
        <v>4</v>
      </c>
      <c r="GX318" s="76"/>
      <c r="GY318" s="75">
        <v>15.5</v>
      </c>
      <c r="GZ318" s="77">
        <f>(GY318*1.2)*(Prices!$B$5/32)</f>
        <v>23.249999999999996</v>
      </c>
      <c r="HA318" s="82">
        <f>(GY318*1.3)*(Prices!$C$4/32)</f>
        <v>40.300000000000004</v>
      </c>
      <c r="HB318" s="82">
        <f>(GV318*Prices!$B$2)+(GW318*Prices!$B$3)</f>
        <v>16.2</v>
      </c>
      <c r="HC318" s="79">
        <f>GU318*Prices!$B$9</f>
        <v>15</v>
      </c>
      <c r="HD318" s="80">
        <f t="shared" si="522"/>
        <v>94.75</v>
      </c>
      <c r="HE318" s="80">
        <f>GU318*Prices!$B$10</f>
        <v>22.5</v>
      </c>
      <c r="HF318" s="80">
        <f t="shared" si="523"/>
        <v>102.25</v>
      </c>
      <c r="HG318" s="80">
        <f>GU318*Prices!$B$11</f>
        <v>25</v>
      </c>
      <c r="HH318" s="80">
        <f t="shared" si="524"/>
        <v>104.75</v>
      </c>
      <c r="HI318" s="80">
        <f>GU318*Prices!$B$12</f>
        <v>30</v>
      </c>
      <c r="HJ318" s="80">
        <f t="shared" si="525"/>
        <v>109.75</v>
      </c>
      <c r="HK318" s="80">
        <f>GU318*Prices!$B$13</f>
        <v>32.5</v>
      </c>
      <c r="HL318" s="80">
        <f t="shared" si="526"/>
        <v>112.25</v>
      </c>
      <c r="HM318" s="80">
        <f>GU318*Prices!$B$14</f>
        <v>38.75</v>
      </c>
      <c r="HN318" s="80">
        <f t="shared" si="527"/>
        <v>118.5</v>
      </c>
      <c r="HO318" s="80">
        <f>GU318*Prices!$B$15</f>
        <v>43.75</v>
      </c>
      <c r="HP318" s="80">
        <f t="shared" si="528"/>
        <v>123.5</v>
      </c>
      <c r="HQ318" s="80">
        <f>GU318*Prices!$B$16</f>
        <v>61.25</v>
      </c>
      <c r="HR318" s="80">
        <f t="shared" si="529"/>
        <v>141</v>
      </c>
      <c r="HS318" s="80">
        <f>GU318*Prices!$B$17</f>
        <v>0</v>
      </c>
      <c r="HT318" s="80"/>
      <c r="HU318" s="80"/>
      <c r="HV318" s="80"/>
      <c r="HW318" s="80"/>
      <c r="HX318" s="80"/>
      <c r="HY318" s="80"/>
      <c r="HZ318" s="80"/>
      <c r="IA318" s="80"/>
      <c r="IB318" s="80"/>
      <c r="IC318" s="80"/>
      <c r="ID318" s="80"/>
      <c r="IE318" s="80"/>
      <c r="IF318" s="80"/>
      <c r="IG318" s="80"/>
      <c r="IH318" s="80"/>
      <c r="II318"/>
      <c r="IJ318"/>
      <c r="IK318"/>
      <c r="IL318"/>
      <c r="IM318"/>
      <c r="IN318"/>
      <c r="IO318"/>
      <c r="IP318"/>
      <c r="IQ318" s="73"/>
      <c r="IR318" s="128"/>
      <c r="IS318" s="129">
        <v>15.5</v>
      </c>
      <c r="IT318" s="73">
        <v>30</v>
      </c>
      <c r="IU318" s="73">
        <f t="shared" si="431"/>
        <v>2.5</v>
      </c>
      <c r="IV318" s="130">
        <f t="shared" si="451"/>
        <v>2.5</v>
      </c>
      <c r="IX318" s="75">
        <v>4</v>
      </c>
      <c r="IY318" s="76"/>
      <c r="IZ318" s="75">
        <v>15.5</v>
      </c>
      <c r="JA318" s="77">
        <f>(IZ318*1.2)*(Prices!$B$5/32)</f>
        <v>23.249999999999996</v>
      </c>
      <c r="JB318" s="82">
        <f>(IZ318*1.3)*(Prices!$B$4/32)</f>
        <v>50.375000000000007</v>
      </c>
      <c r="JC318" s="82">
        <f>(IW318*Prices!$B$2)+(IX318*Prices!$B$3)</f>
        <v>16.2</v>
      </c>
      <c r="JD318" s="79">
        <f>IV318*Prices!$B$9</f>
        <v>15</v>
      </c>
      <c r="JE318" s="80">
        <f t="shared" si="530"/>
        <v>104.825</v>
      </c>
      <c r="JF318" s="80">
        <f>IV318*Prices!$B$10</f>
        <v>22.5</v>
      </c>
      <c r="JG318" s="80">
        <f t="shared" si="531"/>
        <v>112.32500000000002</v>
      </c>
      <c r="JH318" s="80">
        <f>IV318*Prices!$B$11</f>
        <v>25</v>
      </c>
      <c r="JI318" s="80">
        <f t="shared" si="532"/>
        <v>114.82500000000002</v>
      </c>
      <c r="JJ318" s="80">
        <f>IV318*Prices!$B$12</f>
        <v>30</v>
      </c>
      <c r="JK318" s="80">
        <f t="shared" si="533"/>
        <v>119.82500000000002</v>
      </c>
      <c r="JL318" s="80">
        <f>IV318*Prices!$B$13</f>
        <v>32.5</v>
      </c>
      <c r="JM318" s="80">
        <f t="shared" si="534"/>
        <v>122.32500000000002</v>
      </c>
      <c r="JN318" s="80">
        <f>IV318*Prices!$B$14</f>
        <v>38.75</v>
      </c>
      <c r="JO318" s="80">
        <f t="shared" si="535"/>
        <v>128.57500000000002</v>
      </c>
      <c r="JP318" s="80">
        <f>IV318*Prices!$B$15</f>
        <v>43.75</v>
      </c>
      <c r="JQ318" s="80">
        <f t="shared" si="536"/>
        <v>133.57500000000002</v>
      </c>
      <c r="JR318" s="80">
        <f>IV318*Prices!$B$16</f>
        <v>61.25</v>
      </c>
      <c r="JS318" s="80">
        <f t="shared" si="537"/>
        <v>151.07500000000002</v>
      </c>
      <c r="JT318" s="80">
        <f>IV318*Prices!$B$17</f>
        <v>0</v>
      </c>
      <c r="JU318" s="80"/>
      <c r="JV318" s="80"/>
      <c r="JW318" s="80"/>
      <c r="JX318" s="80"/>
      <c r="JY318" s="80"/>
      <c r="JZ318" s="80"/>
      <c r="KA318" s="80"/>
      <c r="KB318" s="80"/>
      <c r="KC318" s="80"/>
      <c r="KD318" s="80"/>
      <c r="KE318" s="80"/>
      <c r="KF318" s="80"/>
      <c r="KG318" s="80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 s="197">
        <v>0</v>
      </c>
      <c r="LB318" s="200">
        <v>0</v>
      </c>
      <c r="LC318" s="82">
        <f>(44+(cabinets_db!IR318*2-2))*0.58</f>
        <v>24.36</v>
      </c>
      <c r="LD318" s="82">
        <f>(44+(cabinets_db!IR318*2-2))*0.77</f>
        <v>32.340000000000003</v>
      </c>
      <c r="LE318" s="82">
        <f>3*(cabinets_db!IR318*22/144)</f>
        <v>0</v>
      </c>
      <c r="LF318" s="82">
        <f t="shared" si="538"/>
        <v>24.36</v>
      </c>
      <c r="LG318" s="80">
        <f t="shared" si="539"/>
        <v>32.340000000000003</v>
      </c>
      <c r="LH318" s="234">
        <f t="shared" si="540"/>
        <v>0</v>
      </c>
      <c r="LI318" s="73"/>
      <c r="LJ318" s="128"/>
      <c r="LK318" s="129">
        <v>15.5</v>
      </c>
      <c r="LL318" s="73">
        <v>30</v>
      </c>
      <c r="LM318" s="73">
        <f t="shared" si="432"/>
        <v>2.5</v>
      </c>
      <c r="LN318" s="130">
        <f t="shared" si="452"/>
        <v>2.5</v>
      </c>
      <c r="LP318" s="75">
        <v>4</v>
      </c>
      <c r="LQ318" s="76"/>
      <c r="LR318" s="75">
        <v>15.5</v>
      </c>
      <c r="LS318" s="77">
        <f>(LR318*1.2)*(Prices!$B$5/32)</f>
        <v>23.249999999999996</v>
      </c>
      <c r="LT318" s="82">
        <f>(LR318*1.3)*(Prices!$C$4/32)</f>
        <v>40.300000000000004</v>
      </c>
      <c r="LU318" s="82">
        <f>(LO318*Prices!$B$2)+(LP318*Prices!$B$3)</f>
        <v>16.2</v>
      </c>
      <c r="LV318" s="79">
        <f>LN318*Prices!$B$9</f>
        <v>15</v>
      </c>
      <c r="LW318" s="80">
        <f t="shared" si="541"/>
        <v>94.75</v>
      </c>
      <c r="LX318" s="80">
        <f>LN318*Prices!$B$10</f>
        <v>22.5</v>
      </c>
      <c r="LY318" s="80">
        <f t="shared" si="542"/>
        <v>102.25</v>
      </c>
      <c r="LZ318" s="80">
        <f>LN318*Prices!$B$11</f>
        <v>25</v>
      </c>
      <c r="MA318" s="80">
        <f t="shared" si="543"/>
        <v>104.75</v>
      </c>
      <c r="MB318" s="80">
        <f>LN318*Prices!$B$12</f>
        <v>30</v>
      </c>
      <c r="MC318" s="80">
        <f t="shared" si="544"/>
        <v>109.75</v>
      </c>
      <c r="MD318" s="80">
        <f>LN318*Prices!$B$13</f>
        <v>32.5</v>
      </c>
      <c r="ME318" s="80">
        <f t="shared" si="545"/>
        <v>112.25</v>
      </c>
      <c r="MF318" s="80">
        <f>LN318*Prices!$B$14</f>
        <v>38.75</v>
      </c>
      <c r="MG318" s="80">
        <f t="shared" si="546"/>
        <v>118.5</v>
      </c>
      <c r="MH318" s="80">
        <f>LN318*Prices!$B$15</f>
        <v>43.75</v>
      </c>
      <c r="MI318" s="80">
        <f t="shared" si="547"/>
        <v>123.5</v>
      </c>
      <c r="MJ318" s="80">
        <f>LN318*Prices!$B$16</f>
        <v>61.25</v>
      </c>
      <c r="MK318" s="80">
        <f t="shared" si="548"/>
        <v>141</v>
      </c>
      <c r="ML318" s="80">
        <f>LN318*Prices!$B$17</f>
        <v>0</v>
      </c>
      <c r="MM318" s="80"/>
      <c r="MN318" s="80"/>
      <c r="MO318" s="80"/>
      <c r="MP318" s="80"/>
      <c r="MQ318" s="80"/>
      <c r="MR318" s="80"/>
      <c r="MS318" s="80"/>
      <c r="MT318" s="80"/>
      <c r="MU318" s="80"/>
      <c r="MV318" s="80"/>
      <c r="MW318" s="80"/>
      <c r="MX318" s="80"/>
      <c r="MY318" s="80"/>
      <c r="MZ318" s="80"/>
      <c r="NA318" s="80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</row>
    <row r="319" spans="1:449" ht="18" customHeight="1" x14ac:dyDescent="0.25">
      <c r="A319" s="141" t="s">
        <v>445</v>
      </c>
      <c r="B319" s="132" t="s">
        <v>268</v>
      </c>
      <c r="C319" s="133" t="str">
        <f t="shared" si="549"/>
        <v>Wall &amp; Tall Cab: Refrig.      12"H  X 24"D (33" to 36")</v>
      </c>
      <c r="D319" s="70" t="s">
        <v>444</v>
      </c>
      <c r="E319" s="329" t="s">
        <v>440</v>
      </c>
      <c r="F319" s="340" t="s">
        <v>445</v>
      </c>
      <c r="G319" s="135">
        <f>ROUND(cabinets_db!FD319/Prices!$B$27,0)</f>
        <v>285</v>
      </c>
      <c r="H319" s="136">
        <f t="shared" si="550"/>
        <v>285</v>
      </c>
      <c r="I319" s="135">
        <f>ROUND(cabinets_db!FF319/Prices!$B$27,0)</f>
        <v>306</v>
      </c>
      <c r="J319" s="136">
        <f t="shared" si="453"/>
        <v>306</v>
      </c>
      <c r="K319" s="135">
        <f>ROUND(cabinets_db!FH319/Prices!$B$27,0)</f>
        <v>314</v>
      </c>
      <c r="L319" s="136">
        <f t="shared" si="454"/>
        <v>314</v>
      </c>
      <c r="M319" s="135">
        <f>ROUND(cabinets_db!FJ319/Prices!$B$27,0)</f>
        <v>328</v>
      </c>
      <c r="N319" s="136">
        <f t="shared" si="455"/>
        <v>328</v>
      </c>
      <c r="O319" s="135">
        <f>ROUND(cabinets_db!FL319/Prices!$B$27,0)</f>
        <v>335</v>
      </c>
      <c r="P319" s="136">
        <f t="shared" si="456"/>
        <v>335</v>
      </c>
      <c r="Q319" s="135">
        <f>ROUND(cabinets_db!FN319/Prices!$B$27,0)</f>
        <v>353</v>
      </c>
      <c r="R319" s="136">
        <f t="shared" si="457"/>
        <v>353</v>
      </c>
      <c r="S319" s="135">
        <f>ROUND(cabinets_db!FP319/Prices!$B$27,0)</f>
        <v>367</v>
      </c>
      <c r="T319" s="136">
        <f t="shared" si="458"/>
        <v>367</v>
      </c>
      <c r="U319" s="135">
        <f>ROUND(cabinets_db!FR319/Prices!$B$27,0)</f>
        <v>417</v>
      </c>
      <c r="V319" s="136">
        <f t="shared" si="459"/>
        <v>417</v>
      </c>
      <c r="W319" s="137"/>
      <c r="X319" s="137"/>
      <c r="Y319" s="137"/>
      <c r="Z319" s="137"/>
      <c r="AA319" s="137"/>
      <c r="AB319" s="136">
        <f>ROUND(cabinets_db!HD319/Prices!$B$27,0)</f>
        <v>257</v>
      </c>
      <c r="AC319" s="136">
        <f t="shared" si="460"/>
        <v>257</v>
      </c>
      <c r="AD319" s="136">
        <f>ROUND(cabinets_db!HF319/Prices!$B$27,0)</f>
        <v>279</v>
      </c>
      <c r="AE319" s="136">
        <f t="shared" si="461"/>
        <v>279</v>
      </c>
      <c r="AF319" s="136">
        <f>ROUND(cabinets_db!HH319/Prices!$B$27,0)</f>
        <v>286</v>
      </c>
      <c r="AG319" s="136">
        <f t="shared" si="462"/>
        <v>286</v>
      </c>
      <c r="AH319" s="136">
        <f>ROUND(cabinets_db!HJ319/Prices!$B$27,0)</f>
        <v>300</v>
      </c>
      <c r="AI319" s="136">
        <f t="shared" si="463"/>
        <v>300</v>
      </c>
      <c r="AJ319" s="136">
        <f>ROUND(cabinets_db!HL319/Prices!$B$27,0)</f>
        <v>307</v>
      </c>
      <c r="AK319" s="136">
        <f t="shared" si="464"/>
        <v>307</v>
      </c>
      <c r="AL319" s="136">
        <f>ROUND(cabinets_db!HN319/Prices!$B$27,0)</f>
        <v>325</v>
      </c>
      <c r="AM319" s="136">
        <f t="shared" si="465"/>
        <v>325</v>
      </c>
      <c r="AN319" s="136">
        <f>ROUND(cabinets_db!HP319/Prices!$B$27,0)</f>
        <v>339</v>
      </c>
      <c r="AO319" s="136">
        <f t="shared" si="466"/>
        <v>339</v>
      </c>
      <c r="AP319" s="136">
        <f>ROUND(cabinets_db!HR319/Prices!$B$27,0)</f>
        <v>389</v>
      </c>
      <c r="AQ319" s="138">
        <f t="shared" si="467"/>
        <v>389</v>
      </c>
      <c r="AW319" s="136">
        <f t="shared" si="468"/>
        <v>257</v>
      </c>
      <c r="AX319" s="136">
        <f t="shared" si="469"/>
        <v>257</v>
      </c>
      <c r="AY319" s="136">
        <f t="shared" si="470"/>
        <v>279</v>
      </c>
      <c r="AZ319" s="136">
        <f t="shared" si="471"/>
        <v>279</v>
      </c>
      <c r="BA319" s="136">
        <f t="shared" si="472"/>
        <v>286</v>
      </c>
      <c r="BB319" s="136">
        <f t="shared" si="473"/>
        <v>286</v>
      </c>
      <c r="BC319" s="136">
        <f t="shared" si="474"/>
        <v>300</v>
      </c>
      <c r="BD319" s="136">
        <f t="shared" si="475"/>
        <v>300</v>
      </c>
      <c r="BE319" s="136">
        <f t="shared" si="476"/>
        <v>307</v>
      </c>
      <c r="BF319" s="136">
        <f t="shared" si="477"/>
        <v>307</v>
      </c>
      <c r="BG319" s="136">
        <f t="shared" si="478"/>
        <v>325</v>
      </c>
      <c r="BH319" s="136">
        <f t="shared" si="479"/>
        <v>325</v>
      </c>
      <c r="BI319" s="136">
        <f t="shared" si="480"/>
        <v>339</v>
      </c>
      <c r="BJ319" s="136">
        <f t="shared" si="481"/>
        <v>339</v>
      </c>
      <c r="BK319" s="136">
        <f t="shared" si="482"/>
        <v>389</v>
      </c>
      <c r="BL319" s="138">
        <f t="shared" si="483"/>
        <v>389</v>
      </c>
      <c r="BU319" s="135">
        <f>ROUND(cabinets_db!JE319/Prices!$B$27,0)</f>
        <v>285</v>
      </c>
      <c r="BV319" s="136">
        <f t="shared" si="551"/>
        <v>285</v>
      </c>
      <c r="BW319" s="135">
        <f>ROUND(cabinets_db!JG319/Prices!$B$27,0)</f>
        <v>306</v>
      </c>
      <c r="BX319" s="136">
        <f t="shared" si="484"/>
        <v>306</v>
      </c>
      <c r="BY319" s="135">
        <f>ROUND(cabinets_db!JI319/Prices!$B$27,0)</f>
        <v>314</v>
      </c>
      <c r="BZ319" s="136">
        <f t="shared" si="485"/>
        <v>314</v>
      </c>
      <c r="CA319" s="135">
        <f>ROUND(cabinets_db!JK319/Prices!$B$27,0)</f>
        <v>328</v>
      </c>
      <c r="CB319" s="136">
        <f t="shared" si="486"/>
        <v>328</v>
      </c>
      <c r="CC319" s="135">
        <f>ROUND(cabinets_db!JM319/Prices!$B$27,0)</f>
        <v>335</v>
      </c>
      <c r="CD319" s="136">
        <f t="shared" si="487"/>
        <v>335</v>
      </c>
      <c r="CE319" s="135">
        <f>ROUND(cabinets_db!JO319/Prices!$B$27,0)</f>
        <v>353</v>
      </c>
      <c r="CF319" s="136">
        <f t="shared" si="488"/>
        <v>353</v>
      </c>
      <c r="CG319" s="135">
        <f>ROUND(cabinets_db!JQ319/Prices!$B$27,0)</f>
        <v>367</v>
      </c>
      <c r="CH319" s="136">
        <f t="shared" si="489"/>
        <v>367</v>
      </c>
      <c r="CI319" s="135">
        <f>ROUND(cabinets_db!JS319/Prices!$B$27,0)</f>
        <v>417</v>
      </c>
      <c r="CJ319" s="136">
        <f t="shared" si="490"/>
        <v>417</v>
      </c>
      <c r="CK319" s="137"/>
      <c r="CL319" s="137"/>
      <c r="CM319" s="137"/>
      <c r="CN319" s="137"/>
      <c r="CO319" s="137"/>
      <c r="CP319" s="136">
        <f>ROUND(cabinets_db!LW319/Prices!$B$27,0)</f>
        <v>257</v>
      </c>
      <c r="CQ319" s="136">
        <f t="shared" si="552"/>
        <v>257</v>
      </c>
      <c r="CR319" s="136">
        <f>ROUND(cabinets_db!LY319/Prices!$B$27,0)</f>
        <v>279</v>
      </c>
      <c r="CS319" s="136">
        <f t="shared" si="491"/>
        <v>279</v>
      </c>
      <c r="CT319" s="136">
        <f>ROUND(cabinets_db!MA319/Prices!$B$27,0)</f>
        <v>286</v>
      </c>
      <c r="CU319" s="136">
        <f t="shared" si="492"/>
        <v>286</v>
      </c>
      <c r="CV319" s="136">
        <f>ROUND(cabinets_db!MC319/Prices!$B$27,0)</f>
        <v>300</v>
      </c>
      <c r="CW319" s="136">
        <f t="shared" si="493"/>
        <v>300</v>
      </c>
      <c r="CX319" s="136">
        <f>ROUND(cabinets_db!ME319/Prices!$B$27,0)</f>
        <v>307</v>
      </c>
      <c r="CY319" s="136">
        <f t="shared" si="494"/>
        <v>307</v>
      </c>
      <c r="CZ319" s="136">
        <f>ROUND(cabinets_db!MG319/Prices!$B$27,0)</f>
        <v>325</v>
      </c>
      <c r="DA319" s="136">
        <f t="shared" si="495"/>
        <v>325</v>
      </c>
      <c r="DB319" s="136">
        <f>ROUND(cabinets_db!MI319/Prices!$B$27,0)</f>
        <v>339</v>
      </c>
      <c r="DC319" s="136">
        <f t="shared" si="496"/>
        <v>339</v>
      </c>
      <c r="DD319" s="136">
        <f>ROUND(cabinets_db!MK319/Prices!$B$27,0)</f>
        <v>389</v>
      </c>
      <c r="DE319" s="138">
        <f t="shared" si="497"/>
        <v>389</v>
      </c>
      <c r="DK319" s="136">
        <f t="shared" si="498"/>
        <v>257</v>
      </c>
      <c r="DL319" s="136">
        <f t="shared" si="499"/>
        <v>257</v>
      </c>
      <c r="DM319" s="136">
        <f t="shared" si="500"/>
        <v>279</v>
      </c>
      <c r="DN319" s="136">
        <f t="shared" si="501"/>
        <v>279</v>
      </c>
      <c r="DO319" s="136">
        <f t="shared" si="502"/>
        <v>286</v>
      </c>
      <c r="DP319" s="136">
        <f t="shared" si="503"/>
        <v>286</v>
      </c>
      <c r="DQ319" s="136">
        <f t="shared" si="504"/>
        <v>300</v>
      </c>
      <c r="DR319" s="136">
        <f t="shared" si="505"/>
        <v>300</v>
      </c>
      <c r="DS319" s="136">
        <f t="shared" si="506"/>
        <v>307</v>
      </c>
      <c r="DT319" s="136">
        <f t="shared" si="507"/>
        <v>307</v>
      </c>
      <c r="DU319" s="136">
        <f t="shared" si="508"/>
        <v>325</v>
      </c>
      <c r="DV319" s="136">
        <f t="shared" si="509"/>
        <v>325</v>
      </c>
      <c r="DW319" s="136">
        <f t="shared" si="510"/>
        <v>339</v>
      </c>
      <c r="DX319" s="136">
        <f t="shared" si="511"/>
        <v>339</v>
      </c>
      <c r="DY319" s="136">
        <f t="shared" si="512"/>
        <v>389</v>
      </c>
      <c r="DZ319" s="138">
        <f t="shared" si="513"/>
        <v>389</v>
      </c>
      <c r="EP319" s="73"/>
      <c r="EQ319" s="128"/>
      <c r="ER319" s="129">
        <v>18</v>
      </c>
      <c r="ES319" s="73">
        <v>36</v>
      </c>
      <c r="ET319" s="73">
        <f t="shared" si="429"/>
        <v>3</v>
      </c>
      <c r="EU319" s="130">
        <f t="shared" si="449"/>
        <v>3</v>
      </c>
      <c r="EV319" s="55"/>
      <c r="EW319" s="75">
        <v>4</v>
      </c>
      <c r="EY319" s="75">
        <v>18</v>
      </c>
      <c r="EZ319" s="77">
        <f>(EY319*1.2)*(Prices!$B$5/32)</f>
        <v>26.999999999999996</v>
      </c>
      <c r="FA319" s="82">
        <f>(EY319*1.3)*(Prices!$B$4/32)</f>
        <v>58.500000000000007</v>
      </c>
      <c r="FB319" s="82">
        <f>(EV319*Prices!$B$2)+(EW319*Prices!$B$3)</f>
        <v>16.2</v>
      </c>
      <c r="FC319" s="79">
        <f>EU319*Prices!$B$9</f>
        <v>18</v>
      </c>
      <c r="FD319" s="80">
        <f t="shared" si="514"/>
        <v>119.70000000000002</v>
      </c>
      <c r="FE319" s="80">
        <f>EU319*Prices!$B$10</f>
        <v>27</v>
      </c>
      <c r="FF319" s="80">
        <f t="shared" si="515"/>
        <v>128.70000000000002</v>
      </c>
      <c r="FG319" s="80">
        <f>EU319*Prices!$B$11</f>
        <v>30</v>
      </c>
      <c r="FH319" s="80">
        <f t="shared" si="516"/>
        <v>131.70000000000002</v>
      </c>
      <c r="FI319" s="80">
        <f>EU319*Prices!$B$12</f>
        <v>36</v>
      </c>
      <c r="FJ319" s="80">
        <f t="shared" si="517"/>
        <v>137.70000000000002</v>
      </c>
      <c r="FK319" s="80">
        <f>EU319*Prices!$B$13</f>
        <v>39</v>
      </c>
      <c r="FL319" s="80">
        <f t="shared" si="518"/>
        <v>140.70000000000002</v>
      </c>
      <c r="FM319" s="80">
        <f>EU319*Prices!$B$14</f>
        <v>46.5</v>
      </c>
      <c r="FN319" s="80">
        <f t="shared" si="519"/>
        <v>148.20000000000002</v>
      </c>
      <c r="FO319" s="80">
        <f>EU319*Prices!$B$15</f>
        <v>52.5</v>
      </c>
      <c r="FP319" s="80">
        <f t="shared" si="520"/>
        <v>154.20000000000002</v>
      </c>
      <c r="FQ319" s="80">
        <f>EU319*Prices!$B$16</f>
        <v>73.5</v>
      </c>
      <c r="FR319" s="80">
        <f t="shared" si="521"/>
        <v>175.20000000000002</v>
      </c>
      <c r="FS319" s="80">
        <f>EU319*Prices!$B$17</f>
        <v>0</v>
      </c>
      <c r="FT319" s="80"/>
      <c r="FU319" s="80"/>
      <c r="FV319" s="80"/>
      <c r="FW319" s="80"/>
      <c r="FX319" s="80"/>
      <c r="FY319" s="80"/>
      <c r="FZ319" s="80"/>
      <c r="GA319" s="80"/>
      <c r="GB319" s="80"/>
      <c r="GC319" s="80"/>
      <c r="GD319" s="80"/>
      <c r="GE319" s="80"/>
      <c r="GF319" s="80"/>
      <c r="GG319" s="80"/>
      <c r="GH319" s="80"/>
      <c r="GI319"/>
      <c r="GJ319"/>
      <c r="GK319"/>
      <c r="GL319"/>
      <c r="GM319"/>
      <c r="GN319"/>
      <c r="GO319"/>
      <c r="GP319" s="73"/>
      <c r="GQ319" s="128"/>
      <c r="GR319" s="129">
        <v>18</v>
      </c>
      <c r="GS319" s="73">
        <v>36</v>
      </c>
      <c r="GT319" s="73">
        <f t="shared" si="430"/>
        <v>3</v>
      </c>
      <c r="GU319" s="130">
        <f t="shared" si="450"/>
        <v>3</v>
      </c>
      <c r="GW319" s="75">
        <v>4</v>
      </c>
      <c r="GX319" s="76"/>
      <c r="GY319" s="75">
        <v>18</v>
      </c>
      <c r="GZ319" s="77">
        <f>(GY319*1.2)*(Prices!$B$5/32)</f>
        <v>26.999999999999996</v>
      </c>
      <c r="HA319" s="82">
        <f>(GY319*1.3)*(Prices!$C$4/32)</f>
        <v>46.800000000000004</v>
      </c>
      <c r="HB319" s="82">
        <f>(GV319*Prices!$B$2)+(GW319*Prices!$B$3)</f>
        <v>16.2</v>
      </c>
      <c r="HC319" s="79">
        <f>GU319*Prices!$B$9</f>
        <v>18</v>
      </c>
      <c r="HD319" s="80">
        <f t="shared" si="522"/>
        <v>108</v>
      </c>
      <c r="HE319" s="80">
        <f>GU319*Prices!$B$10</f>
        <v>27</v>
      </c>
      <c r="HF319" s="80">
        <f t="shared" si="523"/>
        <v>117</v>
      </c>
      <c r="HG319" s="80">
        <f>GU319*Prices!$B$11</f>
        <v>30</v>
      </c>
      <c r="HH319" s="80">
        <f t="shared" si="524"/>
        <v>120</v>
      </c>
      <c r="HI319" s="80">
        <f>GU319*Prices!$B$12</f>
        <v>36</v>
      </c>
      <c r="HJ319" s="80">
        <f t="shared" si="525"/>
        <v>126</v>
      </c>
      <c r="HK319" s="80">
        <f>GU319*Prices!$B$13</f>
        <v>39</v>
      </c>
      <c r="HL319" s="80">
        <f t="shared" si="526"/>
        <v>129</v>
      </c>
      <c r="HM319" s="80">
        <f>GU319*Prices!$B$14</f>
        <v>46.5</v>
      </c>
      <c r="HN319" s="80">
        <f t="shared" si="527"/>
        <v>136.5</v>
      </c>
      <c r="HO319" s="80">
        <f>GU319*Prices!$B$15</f>
        <v>52.5</v>
      </c>
      <c r="HP319" s="80">
        <f t="shared" si="528"/>
        <v>142.5</v>
      </c>
      <c r="HQ319" s="80">
        <f>GU319*Prices!$B$16</f>
        <v>73.5</v>
      </c>
      <c r="HR319" s="80">
        <f t="shared" si="529"/>
        <v>163.5</v>
      </c>
      <c r="HS319" s="80">
        <f>GU319*Prices!$B$17</f>
        <v>0</v>
      </c>
      <c r="HT319" s="80"/>
      <c r="HU319" s="80"/>
      <c r="HV319" s="80"/>
      <c r="HW319" s="80"/>
      <c r="HX319" s="80"/>
      <c r="HY319" s="80"/>
      <c r="HZ319" s="80"/>
      <c r="IA319" s="80"/>
      <c r="IB319" s="80"/>
      <c r="IC319" s="80"/>
      <c r="ID319" s="80"/>
      <c r="IE319" s="80"/>
      <c r="IF319" s="80"/>
      <c r="IG319" s="80"/>
      <c r="IH319" s="80"/>
      <c r="II319"/>
      <c r="IJ319"/>
      <c r="IK319"/>
      <c r="IL319"/>
      <c r="IM319"/>
      <c r="IN319"/>
      <c r="IO319"/>
      <c r="IP319"/>
      <c r="IQ319" s="73"/>
      <c r="IR319" s="128"/>
      <c r="IS319" s="129">
        <v>18</v>
      </c>
      <c r="IT319" s="73">
        <v>36</v>
      </c>
      <c r="IU319" s="73">
        <f t="shared" si="431"/>
        <v>3</v>
      </c>
      <c r="IV319" s="130">
        <f t="shared" si="451"/>
        <v>3</v>
      </c>
      <c r="IX319" s="75">
        <v>4</v>
      </c>
      <c r="IY319" s="76"/>
      <c r="IZ319" s="75">
        <v>18</v>
      </c>
      <c r="JA319" s="77">
        <f>(IZ319*1.2)*(Prices!$B$5/32)</f>
        <v>26.999999999999996</v>
      </c>
      <c r="JB319" s="82">
        <f>(IZ319*1.3)*(Prices!$B$4/32)</f>
        <v>58.500000000000007</v>
      </c>
      <c r="JC319" s="82">
        <f>(IW319*Prices!$B$2)+(IX319*Prices!$B$3)</f>
        <v>16.2</v>
      </c>
      <c r="JD319" s="79">
        <f>IV319*Prices!$B$9</f>
        <v>18</v>
      </c>
      <c r="JE319" s="80">
        <f t="shared" si="530"/>
        <v>119.70000000000002</v>
      </c>
      <c r="JF319" s="80">
        <f>IV319*Prices!$B$10</f>
        <v>27</v>
      </c>
      <c r="JG319" s="80">
        <f t="shared" si="531"/>
        <v>128.70000000000002</v>
      </c>
      <c r="JH319" s="80">
        <f>IV319*Prices!$B$11</f>
        <v>30</v>
      </c>
      <c r="JI319" s="80">
        <f t="shared" si="532"/>
        <v>131.70000000000002</v>
      </c>
      <c r="JJ319" s="80">
        <f>IV319*Prices!$B$12</f>
        <v>36</v>
      </c>
      <c r="JK319" s="80">
        <f t="shared" si="533"/>
        <v>137.70000000000002</v>
      </c>
      <c r="JL319" s="80">
        <f>IV319*Prices!$B$13</f>
        <v>39</v>
      </c>
      <c r="JM319" s="80">
        <f t="shared" si="534"/>
        <v>140.70000000000002</v>
      </c>
      <c r="JN319" s="80">
        <f>IV319*Prices!$B$14</f>
        <v>46.5</v>
      </c>
      <c r="JO319" s="80">
        <f t="shared" si="535"/>
        <v>148.20000000000002</v>
      </c>
      <c r="JP319" s="80">
        <f>IV319*Prices!$B$15</f>
        <v>52.5</v>
      </c>
      <c r="JQ319" s="80">
        <f t="shared" si="536"/>
        <v>154.20000000000002</v>
      </c>
      <c r="JR319" s="80">
        <f>IV319*Prices!$B$16</f>
        <v>73.5</v>
      </c>
      <c r="JS319" s="80">
        <f t="shared" si="537"/>
        <v>175.20000000000002</v>
      </c>
      <c r="JT319" s="80">
        <f>IV319*Prices!$B$17</f>
        <v>0</v>
      </c>
      <c r="JU319" s="80"/>
      <c r="JV319" s="80"/>
      <c r="JW319" s="80"/>
      <c r="JX319" s="80"/>
      <c r="JY319" s="80"/>
      <c r="JZ319" s="80"/>
      <c r="KA319" s="80"/>
      <c r="KB319" s="80"/>
      <c r="KC319" s="80"/>
      <c r="KD319" s="80"/>
      <c r="KE319" s="80"/>
      <c r="KF319" s="80"/>
      <c r="KG319" s="80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 s="197">
        <v>0</v>
      </c>
      <c r="LB319" s="200">
        <v>0</v>
      </c>
      <c r="LC319" s="82">
        <f>(44+(cabinets_db!IR319*2-2))*0.58</f>
        <v>24.36</v>
      </c>
      <c r="LD319" s="82">
        <f>(44+(cabinets_db!IR319*2-2))*0.77</f>
        <v>32.340000000000003</v>
      </c>
      <c r="LE319" s="82">
        <f>3*(cabinets_db!IR319*22/144)</f>
        <v>0</v>
      </c>
      <c r="LF319" s="82">
        <f t="shared" si="538"/>
        <v>24.36</v>
      </c>
      <c r="LG319" s="80">
        <f t="shared" si="539"/>
        <v>32.340000000000003</v>
      </c>
      <c r="LH319" s="234">
        <f t="shared" si="540"/>
        <v>0</v>
      </c>
      <c r="LI319" s="73"/>
      <c r="LJ319" s="128"/>
      <c r="LK319" s="129">
        <v>18</v>
      </c>
      <c r="LL319" s="73">
        <v>36</v>
      </c>
      <c r="LM319" s="73">
        <f t="shared" si="432"/>
        <v>3</v>
      </c>
      <c r="LN319" s="130">
        <f t="shared" si="452"/>
        <v>3</v>
      </c>
      <c r="LP319" s="75">
        <v>4</v>
      </c>
      <c r="LQ319" s="76"/>
      <c r="LR319" s="75">
        <v>18</v>
      </c>
      <c r="LS319" s="77">
        <f>(LR319*1.2)*(Prices!$B$5/32)</f>
        <v>26.999999999999996</v>
      </c>
      <c r="LT319" s="82">
        <f>(LR319*1.3)*(Prices!$C$4/32)</f>
        <v>46.800000000000004</v>
      </c>
      <c r="LU319" s="82">
        <f>(LO319*Prices!$B$2)+(LP319*Prices!$B$3)</f>
        <v>16.2</v>
      </c>
      <c r="LV319" s="79">
        <f>LN319*Prices!$B$9</f>
        <v>18</v>
      </c>
      <c r="LW319" s="80">
        <f t="shared" si="541"/>
        <v>108</v>
      </c>
      <c r="LX319" s="80">
        <f>LN319*Prices!$B$10</f>
        <v>27</v>
      </c>
      <c r="LY319" s="80">
        <f t="shared" si="542"/>
        <v>117</v>
      </c>
      <c r="LZ319" s="80">
        <f>LN319*Prices!$B$11</f>
        <v>30</v>
      </c>
      <c r="MA319" s="80">
        <f t="shared" si="543"/>
        <v>120</v>
      </c>
      <c r="MB319" s="80">
        <f>LN319*Prices!$B$12</f>
        <v>36</v>
      </c>
      <c r="MC319" s="80">
        <f t="shared" si="544"/>
        <v>126</v>
      </c>
      <c r="MD319" s="80">
        <f>LN319*Prices!$B$13</f>
        <v>39</v>
      </c>
      <c r="ME319" s="80">
        <f t="shared" si="545"/>
        <v>129</v>
      </c>
      <c r="MF319" s="80">
        <f>LN319*Prices!$B$14</f>
        <v>46.5</v>
      </c>
      <c r="MG319" s="80">
        <f t="shared" si="546"/>
        <v>136.5</v>
      </c>
      <c r="MH319" s="80">
        <f>LN319*Prices!$B$15</f>
        <v>52.5</v>
      </c>
      <c r="MI319" s="80">
        <f t="shared" si="547"/>
        <v>142.5</v>
      </c>
      <c r="MJ319" s="80">
        <f>LN319*Prices!$B$16</f>
        <v>73.5</v>
      </c>
      <c r="MK319" s="80">
        <f t="shared" si="548"/>
        <v>163.5</v>
      </c>
      <c r="ML319" s="80">
        <f>LN319*Prices!$B$17</f>
        <v>0</v>
      </c>
      <c r="MM319" s="80"/>
      <c r="MN319" s="80"/>
      <c r="MO319" s="80"/>
      <c r="MP319" s="80"/>
      <c r="MQ319" s="80"/>
      <c r="MR319" s="80"/>
      <c r="MS319" s="80"/>
      <c r="MT319" s="80"/>
      <c r="MU319" s="80"/>
      <c r="MV319" s="80"/>
      <c r="MW319" s="80"/>
      <c r="MX319" s="80"/>
      <c r="MY319" s="80"/>
      <c r="MZ319" s="80"/>
      <c r="NA319" s="80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</row>
    <row r="320" spans="1:449" ht="18" customHeight="1" x14ac:dyDescent="0.25">
      <c r="A320" s="145" t="s">
        <v>446</v>
      </c>
      <c r="B320" s="146" t="s">
        <v>268</v>
      </c>
      <c r="C320" s="147" t="str">
        <f t="shared" si="549"/>
        <v>Wall &amp; Tall Cab: Refrig.      12"H  X 24"D (42" to 48")</v>
      </c>
      <c r="D320" s="114" t="s">
        <v>444</v>
      </c>
      <c r="E320" s="341" t="s">
        <v>442</v>
      </c>
      <c r="F320" s="342" t="s">
        <v>446</v>
      </c>
      <c r="G320" s="135">
        <f>ROUND(cabinets_db!FD320/Prices!$B$27,0)</f>
        <v>356</v>
      </c>
      <c r="H320" s="136">
        <f t="shared" si="550"/>
        <v>356</v>
      </c>
      <c r="I320" s="135">
        <f>ROUND(cabinets_db!FF320/Prices!$B$27,0)</f>
        <v>384</v>
      </c>
      <c r="J320" s="136">
        <f t="shared" si="453"/>
        <v>384</v>
      </c>
      <c r="K320" s="135">
        <f>ROUND(cabinets_db!FH320/Prices!$B$27,0)</f>
        <v>394</v>
      </c>
      <c r="L320" s="136">
        <f t="shared" si="454"/>
        <v>394</v>
      </c>
      <c r="M320" s="135">
        <f>ROUND(cabinets_db!FJ320/Prices!$B$27,0)</f>
        <v>413</v>
      </c>
      <c r="N320" s="136">
        <f t="shared" si="455"/>
        <v>413</v>
      </c>
      <c r="O320" s="135">
        <f>ROUND(cabinets_db!FL320/Prices!$B$27,0)</f>
        <v>423</v>
      </c>
      <c r="P320" s="136">
        <f t="shared" si="456"/>
        <v>423</v>
      </c>
      <c r="Q320" s="135">
        <f>ROUND(cabinets_db!FN320/Prices!$B$27,0)</f>
        <v>446</v>
      </c>
      <c r="R320" s="136">
        <f t="shared" si="457"/>
        <v>446</v>
      </c>
      <c r="S320" s="135">
        <f>ROUND(cabinets_db!FP320/Prices!$B$27,0)</f>
        <v>465</v>
      </c>
      <c r="T320" s="136">
        <f t="shared" si="458"/>
        <v>465</v>
      </c>
      <c r="U320" s="135">
        <f>ROUND(cabinets_db!FR320/Prices!$B$27,0)</f>
        <v>532</v>
      </c>
      <c r="V320" s="136">
        <f t="shared" si="459"/>
        <v>532</v>
      </c>
      <c r="W320" s="137"/>
      <c r="X320" s="137"/>
      <c r="Y320" s="137"/>
      <c r="Z320" s="137"/>
      <c r="AA320" s="137"/>
      <c r="AB320" s="136">
        <f>ROUND(cabinets_db!HD320/Prices!$B$27,0)</f>
        <v>320</v>
      </c>
      <c r="AC320" s="136">
        <f t="shared" si="460"/>
        <v>320</v>
      </c>
      <c r="AD320" s="136">
        <f>ROUND(cabinets_db!HF320/Prices!$B$27,0)</f>
        <v>349</v>
      </c>
      <c r="AE320" s="136">
        <f t="shared" si="461"/>
        <v>349</v>
      </c>
      <c r="AF320" s="136">
        <f>ROUND(cabinets_db!HH320/Prices!$B$27,0)</f>
        <v>358</v>
      </c>
      <c r="AG320" s="136">
        <f t="shared" si="462"/>
        <v>358</v>
      </c>
      <c r="AH320" s="136">
        <f>ROUND(cabinets_db!HJ320/Prices!$B$27,0)</f>
        <v>377</v>
      </c>
      <c r="AI320" s="136">
        <f t="shared" si="463"/>
        <v>377</v>
      </c>
      <c r="AJ320" s="136">
        <f>ROUND(cabinets_db!HL320/Prices!$B$27,0)</f>
        <v>387</v>
      </c>
      <c r="AK320" s="136">
        <f t="shared" si="464"/>
        <v>387</v>
      </c>
      <c r="AL320" s="136">
        <f>ROUND(cabinets_db!HN320/Prices!$B$27,0)</f>
        <v>411</v>
      </c>
      <c r="AM320" s="136">
        <f t="shared" si="465"/>
        <v>411</v>
      </c>
      <c r="AN320" s="136">
        <f>ROUND(cabinets_db!HP320/Prices!$B$27,0)</f>
        <v>430</v>
      </c>
      <c r="AO320" s="136">
        <f t="shared" si="466"/>
        <v>430</v>
      </c>
      <c r="AP320" s="136">
        <f>ROUND(cabinets_db!HR320/Prices!$B$27,0)</f>
        <v>496</v>
      </c>
      <c r="AQ320" s="138">
        <f t="shared" si="467"/>
        <v>496</v>
      </c>
      <c r="AW320" s="136">
        <f t="shared" si="468"/>
        <v>320</v>
      </c>
      <c r="AX320" s="136">
        <f t="shared" si="469"/>
        <v>320</v>
      </c>
      <c r="AY320" s="136">
        <f t="shared" si="470"/>
        <v>349</v>
      </c>
      <c r="AZ320" s="136">
        <f t="shared" si="471"/>
        <v>349</v>
      </c>
      <c r="BA320" s="136">
        <f t="shared" si="472"/>
        <v>358</v>
      </c>
      <c r="BB320" s="136">
        <f t="shared" si="473"/>
        <v>358</v>
      </c>
      <c r="BC320" s="136">
        <f t="shared" si="474"/>
        <v>377</v>
      </c>
      <c r="BD320" s="136">
        <f t="shared" si="475"/>
        <v>377</v>
      </c>
      <c r="BE320" s="136">
        <f t="shared" si="476"/>
        <v>387</v>
      </c>
      <c r="BF320" s="136">
        <f t="shared" si="477"/>
        <v>387</v>
      </c>
      <c r="BG320" s="136">
        <f t="shared" si="478"/>
        <v>411</v>
      </c>
      <c r="BH320" s="136">
        <f t="shared" si="479"/>
        <v>411</v>
      </c>
      <c r="BI320" s="136">
        <f t="shared" si="480"/>
        <v>430</v>
      </c>
      <c r="BJ320" s="136">
        <f t="shared" si="481"/>
        <v>430</v>
      </c>
      <c r="BK320" s="136">
        <f t="shared" si="482"/>
        <v>496</v>
      </c>
      <c r="BL320" s="138">
        <f t="shared" si="483"/>
        <v>496</v>
      </c>
      <c r="BU320" s="135">
        <f>ROUND(cabinets_db!JE320/Prices!$B$27,0)</f>
        <v>356</v>
      </c>
      <c r="BV320" s="136">
        <f t="shared" si="551"/>
        <v>356</v>
      </c>
      <c r="BW320" s="135">
        <f>ROUND(cabinets_db!JG320/Prices!$B$27,0)</f>
        <v>384</v>
      </c>
      <c r="BX320" s="136">
        <f t="shared" si="484"/>
        <v>384</v>
      </c>
      <c r="BY320" s="135">
        <f>ROUND(cabinets_db!JI320/Prices!$B$27,0)</f>
        <v>394</v>
      </c>
      <c r="BZ320" s="136">
        <f t="shared" si="485"/>
        <v>394</v>
      </c>
      <c r="CA320" s="135">
        <f>ROUND(cabinets_db!JK320/Prices!$B$27,0)</f>
        <v>413</v>
      </c>
      <c r="CB320" s="136">
        <f t="shared" si="486"/>
        <v>413</v>
      </c>
      <c r="CC320" s="135">
        <f>ROUND(cabinets_db!JM320/Prices!$B$27,0)</f>
        <v>423</v>
      </c>
      <c r="CD320" s="136">
        <f t="shared" si="487"/>
        <v>423</v>
      </c>
      <c r="CE320" s="135">
        <f>ROUND(cabinets_db!JO320/Prices!$B$27,0)</f>
        <v>446</v>
      </c>
      <c r="CF320" s="136">
        <f t="shared" si="488"/>
        <v>446</v>
      </c>
      <c r="CG320" s="135">
        <f>ROUND(cabinets_db!JQ320/Prices!$B$27,0)</f>
        <v>465</v>
      </c>
      <c r="CH320" s="136">
        <f t="shared" si="489"/>
        <v>465</v>
      </c>
      <c r="CI320" s="135">
        <f>ROUND(cabinets_db!JS320/Prices!$B$27,0)</f>
        <v>532</v>
      </c>
      <c r="CJ320" s="136">
        <f t="shared" si="490"/>
        <v>532</v>
      </c>
      <c r="CK320" s="137"/>
      <c r="CL320" s="137"/>
      <c r="CM320" s="137"/>
      <c r="CN320" s="137"/>
      <c r="CO320" s="137"/>
      <c r="CP320" s="136">
        <f>ROUND(cabinets_db!LW320/Prices!$B$27,0)</f>
        <v>320</v>
      </c>
      <c r="CQ320" s="136">
        <f t="shared" si="552"/>
        <v>320</v>
      </c>
      <c r="CR320" s="136">
        <f>ROUND(cabinets_db!LY320/Prices!$B$27,0)</f>
        <v>349</v>
      </c>
      <c r="CS320" s="136">
        <f t="shared" si="491"/>
        <v>349</v>
      </c>
      <c r="CT320" s="136">
        <f>ROUND(cabinets_db!MA320/Prices!$B$27,0)</f>
        <v>358</v>
      </c>
      <c r="CU320" s="136">
        <f t="shared" si="492"/>
        <v>358</v>
      </c>
      <c r="CV320" s="136">
        <f>ROUND(cabinets_db!MC320/Prices!$B$27,0)</f>
        <v>377</v>
      </c>
      <c r="CW320" s="136">
        <f t="shared" si="493"/>
        <v>377</v>
      </c>
      <c r="CX320" s="136">
        <f>ROUND(cabinets_db!ME320/Prices!$B$27,0)</f>
        <v>387</v>
      </c>
      <c r="CY320" s="136">
        <f t="shared" si="494"/>
        <v>387</v>
      </c>
      <c r="CZ320" s="136">
        <f>ROUND(cabinets_db!MG320/Prices!$B$27,0)</f>
        <v>411</v>
      </c>
      <c r="DA320" s="136">
        <f t="shared" si="495"/>
        <v>411</v>
      </c>
      <c r="DB320" s="136">
        <f>ROUND(cabinets_db!MI320/Prices!$B$27,0)</f>
        <v>430</v>
      </c>
      <c r="DC320" s="136">
        <f t="shared" si="496"/>
        <v>430</v>
      </c>
      <c r="DD320" s="136">
        <f>ROUND(cabinets_db!MK320/Prices!$B$27,0)</f>
        <v>496</v>
      </c>
      <c r="DE320" s="138">
        <f t="shared" si="497"/>
        <v>496</v>
      </c>
      <c r="DK320" s="136">
        <f t="shared" si="498"/>
        <v>320</v>
      </c>
      <c r="DL320" s="136">
        <f t="shared" si="499"/>
        <v>320</v>
      </c>
      <c r="DM320" s="136">
        <f t="shared" si="500"/>
        <v>349</v>
      </c>
      <c r="DN320" s="136">
        <f t="shared" si="501"/>
        <v>349</v>
      </c>
      <c r="DO320" s="136">
        <f t="shared" si="502"/>
        <v>358</v>
      </c>
      <c r="DP320" s="136">
        <f t="shared" si="503"/>
        <v>358</v>
      </c>
      <c r="DQ320" s="136">
        <f t="shared" si="504"/>
        <v>377</v>
      </c>
      <c r="DR320" s="136">
        <f t="shared" si="505"/>
        <v>377</v>
      </c>
      <c r="DS320" s="136">
        <f t="shared" si="506"/>
        <v>387</v>
      </c>
      <c r="DT320" s="136">
        <f t="shared" si="507"/>
        <v>387</v>
      </c>
      <c r="DU320" s="136">
        <f t="shared" si="508"/>
        <v>411</v>
      </c>
      <c r="DV320" s="136">
        <f t="shared" si="509"/>
        <v>411</v>
      </c>
      <c r="DW320" s="136">
        <f t="shared" si="510"/>
        <v>430</v>
      </c>
      <c r="DX320" s="136">
        <f t="shared" si="511"/>
        <v>430</v>
      </c>
      <c r="DY320" s="136">
        <f t="shared" si="512"/>
        <v>496</v>
      </c>
      <c r="DZ320" s="138">
        <f t="shared" si="513"/>
        <v>496</v>
      </c>
      <c r="EP320" s="73"/>
      <c r="EQ320" s="128"/>
      <c r="ER320" s="129">
        <v>23</v>
      </c>
      <c r="ES320" s="73">
        <v>48</v>
      </c>
      <c r="ET320" s="73">
        <f t="shared" si="429"/>
        <v>4</v>
      </c>
      <c r="EU320" s="130">
        <f t="shared" si="449"/>
        <v>4</v>
      </c>
      <c r="EV320" s="55"/>
      <c r="EW320" s="75">
        <v>4</v>
      </c>
      <c r="EY320" s="75">
        <v>23</v>
      </c>
      <c r="EZ320" s="77">
        <f>(EY320*1.2)*(Prices!$B$5/32)</f>
        <v>34.5</v>
      </c>
      <c r="FA320" s="82">
        <f>(EY320*1.3)*(Prices!$B$4/32)</f>
        <v>74.75</v>
      </c>
      <c r="FB320" s="82">
        <f>(EV320*Prices!$B$2)+(EW320*Prices!$B$3)</f>
        <v>16.2</v>
      </c>
      <c r="FC320" s="79">
        <f>EU320*Prices!$B$9</f>
        <v>24</v>
      </c>
      <c r="FD320" s="80">
        <f t="shared" si="514"/>
        <v>149.44999999999999</v>
      </c>
      <c r="FE320" s="80">
        <f>EU320*Prices!$B$10</f>
        <v>36</v>
      </c>
      <c r="FF320" s="80">
        <f t="shared" si="515"/>
        <v>161.44999999999999</v>
      </c>
      <c r="FG320" s="80">
        <f>EU320*Prices!$B$11</f>
        <v>40</v>
      </c>
      <c r="FH320" s="80">
        <f t="shared" si="516"/>
        <v>165.45</v>
      </c>
      <c r="FI320" s="80">
        <f>EU320*Prices!$B$12</f>
        <v>48</v>
      </c>
      <c r="FJ320" s="80">
        <f t="shared" si="517"/>
        <v>173.45</v>
      </c>
      <c r="FK320" s="80">
        <f>EU320*Prices!$B$13</f>
        <v>52</v>
      </c>
      <c r="FL320" s="80">
        <f t="shared" si="518"/>
        <v>177.45</v>
      </c>
      <c r="FM320" s="80">
        <f>EU320*Prices!$B$14</f>
        <v>62</v>
      </c>
      <c r="FN320" s="80">
        <f t="shared" si="519"/>
        <v>187.45</v>
      </c>
      <c r="FO320" s="80">
        <f>EU320*Prices!$B$15</f>
        <v>70</v>
      </c>
      <c r="FP320" s="80">
        <f t="shared" si="520"/>
        <v>195.45</v>
      </c>
      <c r="FQ320" s="80">
        <f>EU320*Prices!$B$16</f>
        <v>98</v>
      </c>
      <c r="FR320" s="80">
        <f t="shared" si="521"/>
        <v>223.45</v>
      </c>
      <c r="FS320" s="80">
        <f>EU320*Prices!$B$17</f>
        <v>0</v>
      </c>
      <c r="FT320" s="80"/>
      <c r="FU320" s="80"/>
      <c r="FV320" s="80"/>
      <c r="FW320" s="80"/>
      <c r="FX320" s="80"/>
      <c r="FY320" s="80"/>
      <c r="FZ320" s="80"/>
      <c r="GA320" s="80"/>
      <c r="GB320" s="80"/>
      <c r="GC320" s="80"/>
      <c r="GD320" s="80"/>
      <c r="GE320" s="80"/>
      <c r="GF320" s="80"/>
      <c r="GG320" s="80"/>
      <c r="GH320" s="80"/>
      <c r="GI320"/>
      <c r="GJ320"/>
      <c r="GK320"/>
      <c r="GL320"/>
      <c r="GM320"/>
      <c r="GN320"/>
      <c r="GO320"/>
      <c r="GP320" s="73"/>
      <c r="GQ320" s="128"/>
      <c r="GR320" s="129">
        <v>23</v>
      </c>
      <c r="GS320" s="73">
        <v>48</v>
      </c>
      <c r="GT320" s="73">
        <f t="shared" si="430"/>
        <v>4</v>
      </c>
      <c r="GU320" s="130">
        <f t="shared" si="450"/>
        <v>4</v>
      </c>
      <c r="GW320" s="75">
        <v>4</v>
      </c>
      <c r="GX320" s="76"/>
      <c r="GY320" s="75">
        <v>23</v>
      </c>
      <c r="GZ320" s="77">
        <f>(GY320*1.2)*(Prices!$B$5/32)</f>
        <v>34.5</v>
      </c>
      <c r="HA320" s="82">
        <f>(GY320*1.3)*(Prices!$C$4/32)</f>
        <v>59.800000000000004</v>
      </c>
      <c r="HB320" s="82">
        <f>(GV320*Prices!$B$2)+(GW320*Prices!$B$3)</f>
        <v>16.2</v>
      </c>
      <c r="HC320" s="79">
        <f>GU320*Prices!$B$9</f>
        <v>24</v>
      </c>
      <c r="HD320" s="80">
        <f t="shared" si="522"/>
        <v>134.5</v>
      </c>
      <c r="HE320" s="80">
        <f>GU320*Prices!$B$10</f>
        <v>36</v>
      </c>
      <c r="HF320" s="80">
        <f t="shared" si="523"/>
        <v>146.5</v>
      </c>
      <c r="HG320" s="80">
        <f>GU320*Prices!$B$11</f>
        <v>40</v>
      </c>
      <c r="HH320" s="80">
        <f t="shared" si="524"/>
        <v>150.5</v>
      </c>
      <c r="HI320" s="80">
        <f>GU320*Prices!$B$12</f>
        <v>48</v>
      </c>
      <c r="HJ320" s="80">
        <f t="shared" si="525"/>
        <v>158.5</v>
      </c>
      <c r="HK320" s="80">
        <f>GU320*Prices!$B$13</f>
        <v>52</v>
      </c>
      <c r="HL320" s="80">
        <f t="shared" si="526"/>
        <v>162.5</v>
      </c>
      <c r="HM320" s="80">
        <f>GU320*Prices!$B$14</f>
        <v>62</v>
      </c>
      <c r="HN320" s="80">
        <f t="shared" si="527"/>
        <v>172.5</v>
      </c>
      <c r="HO320" s="80">
        <f>GU320*Prices!$B$15</f>
        <v>70</v>
      </c>
      <c r="HP320" s="80">
        <f t="shared" si="528"/>
        <v>180.5</v>
      </c>
      <c r="HQ320" s="80">
        <f>GU320*Prices!$B$16</f>
        <v>98</v>
      </c>
      <c r="HR320" s="80">
        <f t="shared" si="529"/>
        <v>208.5</v>
      </c>
      <c r="HS320" s="80">
        <f>GU320*Prices!$B$17</f>
        <v>0</v>
      </c>
      <c r="HT320" s="80"/>
      <c r="HU320" s="80"/>
      <c r="HV320" s="80"/>
      <c r="HW320" s="80"/>
      <c r="HX320" s="80"/>
      <c r="HY320" s="80"/>
      <c r="HZ320" s="80"/>
      <c r="IA320" s="80"/>
      <c r="IB320" s="80"/>
      <c r="IC320" s="80"/>
      <c r="ID320" s="80"/>
      <c r="IE320" s="80"/>
      <c r="IF320" s="80"/>
      <c r="IG320" s="80"/>
      <c r="IH320" s="80"/>
      <c r="II320"/>
      <c r="IJ320"/>
      <c r="IK320"/>
      <c r="IL320"/>
      <c r="IM320"/>
      <c r="IN320"/>
      <c r="IO320"/>
      <c r="IP320"/>
      <c r="IQ320" s="73"/>
      <c r="IR320" s="128"/>
      <c r="IS320" s="129">
        <v>23</v>
      </c>
      <c r="IT320" s="73">
        <v>48</v>
      </c>
      <c r="IU320" s="73">
        <f t="shared" si="431"/>
        <v>4</v>
      </c>
      <c r="IV320" s="130">
        <f t="shared" si="451"/>
        <v>4</v>
      </c>
      <c r="IX320" s="75">
        <v>4</v>
      </c>
      <c r="IY320" s="76"/>
      <c r="IZ320" s="75">
        <v>23</v>
      </c>
      <c r="JA320" s="77">
        <f>(IZ320*1.2)*(Prices!$B$5/32)</f>
        <v>34.5</v>
      </c>
      <c r="JB320" s="82">
        <f>(IZ320*1.3)*(Prices!$B$4/32)</f>
        <v>74.75</v>
      </c>
      <c r="JC320" s="82">
        <f>(IW320*Prices!$B$2)+(IX320*Prices!$B$3)</f>
        <v>16.2</v>
      </c>
      <c r="JD320" s="79">
        <f>IV320*Prices!$B$9</f>
        <v>24</v>
      </c>
      <c r="JE320" s="80">
        <f t="shared" si="530"/>
        <v>149.44999999999999</v>
      </c>
      <c r="JF320" s="80">
        <f>IV320*Prices!$B$10</f>
        <v>36</v>
      </c>
      <c r="JG320" s="80">
        <f t="shared" si="531"/>
        <v>161.44999999999999</v>
      </c>
      <c r="JH320" s="80">
        <f>IV320*Prices!$B$11</f>
        <v>40</v>
      </c>
      <c r="JI320" s="80">
        <f t="shared" si="532"/>
        <v>165.45</v>
      </c>
      <c r="JJ320" s="80">
        <f>IV320*Prices!$B$12</f>
        <v>48</v>
      </c>
      <c r="JK320" s="80">
        <f t="shared" si="533"/>
        <v>173.45</v>
      </c>
      <c r="JL320" s="80">
        <f>IV320*Prices!$B$13</f>
        <v>52</v>
      </c>
      <c r="JM320" s="80">
        <f t="shared" si="534"/>
        <v>177.45</v>
      </c>
      <c r="JN320" s="80">
        <f>IV320*Prices!$B$14</f>
        <v>62</v>
      </c>
      <c r="JO320" s="80">
        <f t="shared" si="535"/>
        <v>187.45</v>
      </c>
      <c r="JP320" s="80">
        <f>IV320*Prices!$B$15</f>
        <v>70</v>
      </c>
      <c r="JQ320" s="80">
        <f t="shared" si="536"/>
        <v>195.45</v>
      </c>
      <c r="JR320" s="80">
        <f>IV320*Prices!$B$16</f>
        <v>98</v>
      </c>
      <c r="JS320" s="80">
        <f t="shared" si="537"/>
        <v>223.45</v>
      </c>
      <c r="JT320" s="80">
        <f>IV320*Prices!$B$17</f>
        <v>0</v>
      </c>
      <c r="JU320" s="80"/>
      <c r="JV320" s="80"/>
      <c r="JW320" s="80"/>
      <c r="JX320" s="80"/>
      <c r="JY320" s="80"/>
      <c r="JZ320" s="80"/>
      <c r="KA320" s="80"/>
      <c r="KB320" s="80"/>
      <c r="KC320" s="80"/>
      <c r="KD320" s="80"/>
      <c r="KE320" s="80"/>
      <c r="KF320" s="80"/>
      <c r="KG320" s="8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 s="197">
        <v>0</v>
      </c>
      <c r="LB320" s="200">
        <v>0</v>
      </c>
      <c r="LC320" s="82">
        <f>(44+(cabinets_db!IR320*2-2))*0.58</f>
        <v>24.36</v>
      </c>
      <c r="LD320" s="82">
        <f>(44+(cabinets_db!IR320*2-2))*0.77</f>
        <v>32.340000000000003</v>
      </c>
      <c r="LE320" s="82">
        <f>3*(cabinets_db!IR320*22/144)</f>
        <v>0</v>
      </c>
      <c r="LF320" s="82">
        <f t="shared" si="538"/>
        <v>24.36</v>
      </c>
      <c r="LG320" s="80">
        <f t="shared" si="539"/>
        <v>32.340000000000003</v>
      </c>
      <c r="LH320" s="234">
        <f t="shared" si="540"/>
        <v>0</v>
      </c>
      <c r="LI320" s="73"/>
      <c r="LJ320" s="128"/>
      <c r="LK320" s="129">
        <v>23</v>
      </c>
      <c r="LL320" s="73">
        <v>48</v>
      </c>
      <c r="LM320" s="73">
        <f t="shared" si="432"/>
        <v>4</v>
      </c>
      <c r="LN320" s="130">
        <f t="shared" si="452"/>
        <v>4</v>
      </c>
      <c r="LP320" s="75">
        <v>4</v>
      </c>
      <c r="LQ320" s="76"/>
      <c r="LR320" s="75">
        <v>23</v>
      </c>
      <c r="LS320" s="77">
        <f>(LR320*1.2)*(Prices!$B$5/32)</f>
        <v>34.5</v>
      </c>
      <c r="LT320" s="82">
        <f>(LR320*1.3)*(Prices!$C$4/32)</f>
        <v>59.800000000000004</v>
      </c>
      <c r="LU320" s="82">
        <f>(LO320*Prices!$B$2)+(LP320*Prices!$B$3)</f>
        <v>16.2</v>
      </c>
      <c r="LV320" s="79">
        <f>LN320*Prices!$B$9</f>
        <v>24</v>
      </c>
      <c r="LW320" s="80">
        <f t="shared" si="541"/>
        <v>134.5</v>
      </c>
      <c r="LX320" s="80">
        <f>LN320*Prices!$B$10</f>
        <v>36</v>
      </c>
      <c r="LY320" s="80">
        <f t="shared" si="542"/>
        <v>146.5</v>
      </c>
      <c r="LZ320" s="80">
        <f>LN320*Prices!$B$11</f>
        <v>40</v>
      </c>
      <c r="MA320" s="80">
        <f t="shared" si="543"/>
        <v>150.5</v>
      </c>
      <c r="MB320" s="80">
        <f>LN320*Prices!$B$12</f>
        <v>48</v>
      </c>
      <c r="MC320" s="80">
        <f t="shared" si="544"/>
        <v>158.5</v>
      </c>
      <c r="MD320" s="80">
        <f>LN320*Prices!$B$13</f>
        <v>52</v>
      </c>
      <c r="ME320" s="80">
        <f t="shared" si="545"/>
        <v>162.5</v>
      </c>
      <c r="MF320" s="80">
        <f>LN320*Prices!$B$14</f>
        <v>62</v>
      </c>
      <c r="MG320" s="80">
        <f t="shared" si="546"/>
        <v>172.5</v>
      </c>
      <c r="MH320" s="80">
        <f>LN320*Prices!$B$15</f>
        <v>70</v>
      </c>
      <c r="MI320" s="80">
        <f t="shared" si="547"/>
        <v>180.5</v>
      </c>
      <c r="MJ320" s="80">
        <f>LN320*Prices!$B$16</f>
        <v>98</v>
      </c>
      <c r="MK320" s="80">
        <f t="shared" si="548"/>
        <v>208.5</v>
      </c>
      <c r="ML320" s="80">
        <f>LN320*Prices!$B$17</f>
        <v>0</v>
      </c>
      <c r="MM320" s="80"/>
      <c r="MN320" s="80"/>
      <c r="MO320" s="80"/>
      <c r="MP320" s="80"/>
      <c r="MQ320" s="80"/>
      <c r="MR320" s="80"/>
      <c r="MS320" s="80"/>
      <c r="MT320" s="80"/>
      <c r="MU320" s="80"/>
      <c r="MV320" s="80"/>
      <c r="MW320" s="80"/>
      <c r="MX320" s="80"/>
      <c r="MY320" s="80"/>
      <c r="MZ320" s="80"/>
      <c r="NA320" s="8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</row>
    <row r="321" spans="1:449" ht="18" customHeight="1" thickBot="1" x14ac:dyDescent="0.3">
      <c r="A321" s="345"/>
      <c r="B321" s="346"/>
      <c r="C321" s="347"/>
      <c r="D321" s="279"/>
      <c r="E321" s="352"/>
      <c r="F321" s="353"/>
      <c r="G321" s="320"/>
      <c r="H321" s="136"/>
      <c r="I321" s="135"/>
      <c r="J321" s="136"/>
      <c r="K321" s="135"/>
      <c r="L321" s="136"/>
      <c r="M321" s="135"/>
      <c r="N321" s="136"/>
      <c r="O321" s="135"/>
      <c r="P321" s="136"/>
      <c r="Q321" s="135"/>
      <c r="R321" s="136"/>
      <c r="S321" s="135"/>
      <c r="T321" s="136"/>
      <c r="U321" s="135"/>
      <c r="V321" s="136"/>
      <c r="W321" s="137"/>
      <c r="X321" s="137"/>
      <c r="Y321" s="137"/>
      <c r="Z321" s="137"/>
      <c r="AA321" s="137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8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8"/>
      <c r="BU321" s="135"/>
      <c r="BV321" s="136"/>
      <c r="BW321" s="135"/>
      <c r="BX321" s="136"/>
      <c r="BY321" s="135"/>
      <c r="BZ321" s="136"/>
      <c r="CA321" s="135"/>
      <c r="CB321" s="136"/>
      <c r="CC321" s="135"/>
      <c r="CD321" s="136"/>
      <c r="CE321" s="135"/>
      <c r="CF321" s="136"/>
      <c r="CG321" s="135"/>
      <c r="CH321" s="136"/>
      <c r="CI321" s="135"/>
      <c r="CJ321" s="136"/>
      <c r="CK321" s="137"/>
      <c r="CL321" s="137"/>
      <c r="CM321" s="137"/>
      <c r="CN321" s="137"/>
      <c r="CO321" s="137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136"/>
      <c r="DE321" s="138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6"/>
      <c r="DU321" s="136"/>
      <c r="DV321" s="136"/>
      <c r="DW321" s="136"/>
      <c r="DX321" s="136"/>
      <c r="DY321" s="136"/>
      <c r="DZ321" s="138"/>
      <c r="EP321" s="73"/>
      <c r="EQ321" s="128"/>
      <c r="ER321" s="129"/>
      <c r="ES321" s="73"/>
      <c r="ET321" s="73"/>
      <c r="EU321" s="130"/>
      <c r="EV321" s="55"/>
      <c r="EZ321" s="77"/>
      <c r="FC321" s="79"/>
      <c r="FD321" s="80"/>
      <c r="FE321" s="80"/>
      <c r="FF321" s="80"/>
      <c r="FG321" s="80"/>
      <c r="FH321" s="80"/>
      <c r="FI321" s="80"/>
      <c r="FJ321" s="80"/>
      <c r="FK321" s="80"/>
      <c r="FL321" s="80"/>
      <c r="FM321" s="80"/>
      <c r="FN321" s="80"/>
      <c r="FO321" s="80"/>
      <c r="FP321" s="80"/>
      <c r="FQ321" s="80"/>
      <c r="FR321" s="80"/>
      <c r="FS321" s="80"/>
      <c r="FT321" s="80"/>
      <c r="FU321" s="80"/>
      <c r="FV321" s="80"/>
      <c r="FW321" s="80"/>
      <c r="FX321" s="80"/>
      <c r="FY321" s="80"/>
      <c r="FZ321" s="80"/>
      <c r="GA321" s="80"/>
      <c r="GB321" s="80"/>
      <c r="GC321" s="80"/>
      <c r="GD321" s="80"/>
      <c r="GE321" s="80"/>
      <c r="GF321" s="80"/>
      <c r="GG321" s="80"/>
      <c r="GH321" s="80"/>
      <c r="GI321"/>
      <c r="GJ321"/>
      <c r="GK321"/>
      <c r="GL321"/>
      <c r="GM321"/>
      <c r="GN321"/>
      <c r="GO321"/>
      <c r="GP321" s="73"/>
      <c r="GQ321" s="128"/>
      <c r="GR321" s="129"/>
      <c r="GS321" s="73"/>
      <c r="GT321" s="73"/>
      <c r="GU321" s="130"/>
      <c r="GW321" s="75"/>
      <c r="GX321" s="76"/>
      <c r="GZ321" s="77"/>
      <c r="HA321" s="82"/>
      <c r="HB321" s="82"/>
      <c r="HC321" s="79"/>
      <c r="HD321" s="80"/>
      <c r="HE321" s="80"/>
      <c r="HF321" s="80"/>
      <c r="HG321" s="80"/>
      <c r="HH321" s="80"/>
      <c r="HI321" s="80"/>
      <c r="HJ321" s="80"/>
      <c r="HK321" s="80"/>
      <c r="HL321" s="80"/>
      <c r="HM321" s="80"/>
      <c r="HN321" s="80"/>
      <c r="HO321" s="80"/>
      <c r="HP321" s="80"/>
      <c r="HQ321" s="80"/>
      <c r="HR321" s="80"/>
      <c r="HS321" s="80"/>
      <c r="HT321" s="80"/>
      <c r="HU321" s="80"/>
      <c r="HV321" s="80"/>
      <c r="HW321" s="80"/>
      <c r="HX321" s="80"/>
      <c r="HY321" s="80"/>
      <c r="HZ321" s="80"/>
      <c r="IA321" s="80"/>
      <c r="IB321" s="80"/>
      <c r="IC321" s="80"/>
      <c r="ID321" s="80"/>
      <c r="IE321" s="80"/>
      <c r="IF321" s="80"/>
      <c r="IG321" s="80"/>
      <c r="IH321" s="80"/>
      <c r="II321"/>
      <c r="IJ321"/>
      <c r="IK321"/>
      <c r="IL321"/>
      <c r="IM321"/>
      <c r="IN321"/>
      <c r="IO321"/>
      <c r="IP321"/>
      <c r="IQ321" s="73"/>
      <c r="IR321" s="128"/>
      <c r="IS321" s="129"/>
      <c r="IT321" s="73"/>
      <c r="IU321" s="73"/>
      <c r="IV321" s="130"/>
      <c r="IX321" s="75"/>
      <c r="IY321" s="76"/>
      <c r="IZ321" s="75"/>
      <c r="JA321" s="77"/>
      <c r="JB321" s="82"/>
      <c r="JC321" s="82"/>
      <c r="JD321" s="79"/>
      <c r="JE321" s="80"/>
      <c r="JF321" s="80"/>
      <c r="JG321" s="80"/>
      <c r="JH321" s="80"/>
      <c r="JI321" s="80"/>
      <c r="JJ321" s="80"/>
      <c r="JK321" s="80"/>
      <c r="JL321" s="80"/>
      <c r="JM321" s="80"/>
      <c r="JN321" s="80"/>
      <c r="JO321" s="80"/>
      <c r="JP321" s="80"/>
      <c r="JQ321" s="80"/>
      <c r="JR321" s="80"/>
      <c r="JS321" s="80"/>
      <c r="JT321" s="80"/>
      <c r="JU321" s="80"/>
      <c r="JV321" s="80"/>
      <c r="JW321" s="80"/>
      <c r="JX321" s="80"/>
      <c r="JY321" s="80"/>
      <c r="JZ321" s="80"/>
      <c r="KA321" s="80"/>
      <c r="KB321" s="80"/>
      <c r="KC321" s="80"/>
      <c r="KD321" s="80"/>
      <c r="KE321" s="80"/>
      <c r="KF321" s="80"/>
      <c r="KG321" s="80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F321" s="82"/>
      <c r="LG321" s="80"/>
      <c r="LH321" s="234"/>
      <c r="LI321" s="73"/>
      <c r="LJ321" s="128"/>
      <c r="LK321" s="129"/>
      <c r="LL321" s="73"/>
      <c r="LM321" s="73"/>
      <c r="LN321" s="130"/>
      <c r="LP321" s="75"/>
      <c r="LQ321" s="76"/>
      <c r="LR321" s="75"/>
      <c r="LS321" s="77"/>
      <c r="LT321" s="82"/>
      <c r="LU321" s="82"/>
      <c r="LV321" s="79"/>
      <c r="LW321" s="80"/>
      <c r="LX321" s="80"/>
      <c r="LY321" s="80"/>
      <c r="LZ321" s="80"/>
      <c r="MA321" s="80"/>
      <c r="MB321" s="80"/>
      <c r="MC321" s="80"/>
      <c r="MD321" s="80"/>
      <c r="ME321" s="80"/>
      <c r="MF321" s="80"/>
      <c r="MG321" s="80"/>
      <c r="MH321" s="80"/>
      <c r="MI321" s="80"/>
      <c r="MJ321" s="80"/>
      <c r="MK321" s="80"/>
      <c r="ML321" s="80"/>
      <c r="MM321" s="80"/>
      <c r="MN321" s="80"/>
      <c r="MO321" s="80"/>
      <c r="MP321" s="80"/>
      <c r="MQ321" s="80"/>
      <c r="MR321" s="80"/>
      <c r="MS321" s="80"/>
      <c r="MT321" s="80"/>
      <c r="MU321" s="80"/>
      <c r="MV321" s="80"/>
      <c r="MW321" s="80"/>
      <c r="MX321" s="80"/>
      <c r="MY321" s="80"/>
      <c r="MZ321" s="80"/>
      <c r="NA321" s="80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</row>
    <row r="322" spans="1:449" ht="18" customHeight="1" x14ac:dyDescent="0.25">
      <c r="A322" s="332" t="s">
        <v>447</v>
      </c>
      <c r="B322" s="119" t="s">
        <v>268</v>
      </c>
      <c r="C322" s="120" t="str">
        <f t="shared" si="549"/>
        <v>Wall &amp; Tall Cab: Refrig.    18"H X 12"D (30" W)</v>
      </c>
      <c r="D322" s="121" t="s">
        <v>448</v>
      </c>
      <c r="E322" s="122" t="s">
        <v>416</v>
      </c>
      <c r="F322" s="333" t="s">
        <v>447</v>
      </c>
      <c r="G322" s="320">
        <f>ROUND(cabinets_db!FD322/Prices!$B$27,0)</f>
        <v>217</v>
      </c>
      <c r="H322" s="136">
        <f t="shared" si="550"/>
        <v>217</v>
      </c>
      <c r="I322" s="135">
        <f>ROUND(cabinets_db!FF322/Prices!$B$27,0)</f>
        <v>243</v>
      </c>
      <c r="J322" s="136">
        <f t="shared" si="453"/>
        <v>243</v>
      </c>
      <c r="K322" s="135">
        <f>ROUND(cabinets_db!FH322/Prices!$B$27,0)</f>
        <v>252</v>
      </c>
      <c r="L322" s="136">
        <f t="shared" si="454"/>
        <v>252</v>
      </c>
      <c r="M322" s="135">
        <f>ROUND(cabinets_db!FJ322/Prices!$B$27,0)</f>
        <v>270</v>
      </c>
      <c r="N322" s="136">
        <f t="shared" si="455"/>
        <v>270</v>
      </c>
      <c r="O322" s="135">
        <f>ROUND(cabinets_db!FL322/Prices!$B$27,0)</f>
        <v>279</v>
      </c>
      <c r="P322" s="136">
        <f t="shared" si="456"/>
        <v>279</v>
      </c>
      <c r="Q322" s="135">
        <f>ROUND(cabinets_db!FN322/Prices!$B$27,0)</f>
        <v>301</v>
      </c>
      <c r="R322" s="136">
        <f t="shared" si="457"/>
        <v>301</v>
      </c>
      <c r="S322" s="135">
        <f>ROUND(cabinets_db!FP322/Prices!$B$27,0)</f>
        <v>319</v>
      </c>
      <c r="T322" s="136">
        <f t="shared" si="458"/>
        <v>319</v>
      </c>
      <c r="U322" s="135">
        <f>ROUND(cabinets_db!FR322/Prices!$B$27,0)</f>
        <v>382</v>
      </c>
      <c r="V322" s="136">
        <f t="shared" si="459"/>
        <v>382</v>
      </c>
      <c r="W322" s="137"/>
      <c r="X322" s="137"/>
      <c r="Y322" s="137"/>
      <c r="Z322" s="137"/>
      <c r="AA322" s="137"/>
      <c r="AB322" s="136">
        <f>ROUND(cabinets_db!HD322/Prices!$B$27,0)</f>
        <v>200</v>
      </c>
      <c r="AC322" s="136">
        <f t="shared" si="460"/>
        <v>200</v>
      </c>
      <c r="AD322" s="136">
        <f>ROUND(cabinets_db!HF322/Prices!$B$27,0)</f>
        <v>226</v>
      </c>
      <c r="AE322" s="136">
        <f t="shared" si="461"/>
        <v>226</v>
      </c>
      <c r="AF322" s="136">
        <f>ROUND(cabinets_db!HH322/Prices!$B$27,0)</f>
        <v>235</v>
      </c>
      <c r="AG322" s="136">
        <f t="shared" si="462"/>
        <v>235</v>
      </c>
      <c r="AH322" s="136">
        <f>ROUND(cabinets_db!HJ322/Prices!$B$27,0)</f>
        <v>253</v>
      </c>
      <c r="AI322" s="136">
        <f t="shared" si="463"/>
        <v>253</v>
      </c>
      <c r="AJ322" s="136">
        <f>ROUND(cabinets_db!HL322/Prices!$B$27,0)</f>
        <v>262</v>
      </c>
      <c r="AK322" s="136">
        <f t="shared" si="464"/>
        <v>262</v>
      </c>
      <c r="AL322" s="136">
        <f>ROUND(cabinets_db!HN322/Prices!$B$27,0)</f>
        <v>284</v>
      </c>
      <c r="AM322" s="136">
        <f t="shared" si="465"/>
        <v>284</v>
      </c>
      <c r="AN322" s="136">
        <f>ROUND(cabinets_db!HP322/Prices!$B$27,0)</f>
        <v>302</v>
      </c>
      <c r="AO322" s="136">
        <f t="shared" si="466"/>
        <v>302</v>
      </c>
      <c r="AP322" s="136">
        <f>ROUND(cabinets_db!HR322/Prices!$B$27,0)</f>
        <v>365</v>
      </c>
      <c r="AQ322" s="138">
        <f t="shared" si="467"/>
        <v>365</v>
      </c>
      <c r="AW322" s="136">
        <f t="shared" si="468"/>
        <v>200</v>
      </c>
      <c r="AX322" s="136">
        <f t="shared" si="469"/>
        <v>200</v>
      </c>
      <c r="AY322" s="136">
        <f t="shared" si="470"/>
        <v>226</v>
      </c>
      <c r="AZ322" s="136">
        <f t="shared" si="471"/>
        <v>226</v>
      </c>
      <c r="BA322" s="136">
        <f t="shared" si="472"/>
        <v>235</v>
      </c>
      <c r="BB322" s="136">
        <f t="shared" si="473"/>
        <v>235</v>
      </c>
      <c r="BC322" s="136">
        <f t="shared" si="474"/>
        <v>253</v>
      </c>
      <c r="BD322" s="136">
        <f t="shared" si="475"/>
        <v>253</v>
      </c>
      <c r="BE322" s="136">
        <f t="shared" si="476"/>
        <v>262</v>
      </c>
      <c r="BF322" s="136">
        <f t="shared" si="477"/>
        <v>262</v>
      </c>
      <c r="BG322" s="136">
        <f t="shared" si="478"/>
        <v>284</v>
      </c>
      <c r="BH322" s="136">
        <f t="shared" si="479"/>
        <v>284</v>
      </c>
      <c r="BI322" s="136">
        <f t="shared" si="480"/>
        <v>302</v>
      </c>
      <c r="BJ322" s="136">
        <f t="shared" si="481"/>
        <v>302</v>
      </c>
      <c r="BK322" s="136">
        <f t="shared" si="482"/>
        <v>365</v>
      </c>
      <c r="BL322" s="138">
        <f t="shared" si="483"/>
        <v>365</v>
      </c>
      <c r="BU322" s="135">
        <f>ROUND(cabinets_db!JE322/Prices!$B$27,0)</f>
        <v>217</v>
      </c>
      <c r="BV322" s="136">
        <f t="shared" si="551"/>
        <v>217</v>
      </c>
      <c r="BW322" s="135">
        <f>ROUND(cabinets_db!JG322/Prices!$B$27,0)</f>
        <v>243</v>
      </c>
      <c r="BX322" s="136">
        <f t="shared" si="484"/>
        <v>243</v>
      </c>
      <c r="BY322" s="135">
        <f>ROUND(cabinets_db!JI322/Prices!$B$27,0)</f>
        <v>252</v>
      </c>
      <c r="BZ322" s="136">
        <f t="shared" si="485"/>
        <v>252</v>
      </c>
      <c r="CA322" s="135">
        <f>ROUND(cabinets_db!JK322/Prices!$B$27,0)</f>
        <v>270</v>
      </c>
      <c r="CB322" s="136">
        <f t="shared" si="486"/>
        <v>270</v>
      </c>
      <c r="CC322" s="135">
        <f>ROUND(cabinets_db!JM322/Prices!$B$27,0)</f>
        <v>279</v>
      </c>
      <c r="CD322" s="136">
        <f t="shared" si="487"/>
        <v>279</v>
      </c>
      <c r="CE322" s="135">
        <f>ROUND(cabinets_db!JO322/Prices!$B$27,0)</f>
        <v>301</v>
      </c>
      <c r="CF322" s="136">
        <f t="shared" si="488"/>
        <v>301</v>
      </c>
      <c r="CG322" s="135">
        <f>ROUND(cabinets_db!JQ322/Prices!$B$27,0)</f>
        <v>319</v>
      </c>
      <c r="CH322" s="136">
        <f t="shared" si="489"/>
        <v>319</v>
      </c>
      <c r="CI322" s="135">
        <f>ROUND(cabinets_db!JS322/Prices!$B$27,0)</f>
        <v>382</v>
      </c>
      <c r="CJ322" s="136">
        <f t="shared" si="490"/>
        <v>382</v>
      </c>
      <c r="CK322" s="137"/>
      <c r="CL322" s="137"/>
      <c r="CM322" s="137"/>
      <c r="CN322" s="137"/>
      <c r="CO322" s="137"/>
      <c r="CP322" s="136">
        <f>ROUND(cabinets_db!LW322/Prices!$B$27,0)</f>
        <v>200</v>
      </c>
      <c r="CQ322" s="136">
        <f t="shared" si="552"/>
        <v>200</v>
      </c>
      <c r="CR322" s="136">
        <f>ROUND(cabinets_db!LY322/Prices!$B$27,0)</f>
        <v>226</v>
      </c>
      <c r="CS322" s="136">
        <f t="shared" si="491"/>
        <v>226</v>
      </c>
      <c r="CT322" s="136">
        <f>ROUND(cabinets_db!MA322/Prices!$B$27,0)</f>
        <v>235</v>
      </c>
      <c r="CU322" s="136">
        <f t="shared" si="492"/>
        <v>235</v>
      </c>
      <c r="CV322" s="136">
        <f>ROUND(cabinets_db!MC322/Prices!$B$27,0)</f>
        <v>253</v>
      </c>
      <c r="CW322" s="136">
        <f t="shared" si="493"/>
        <v>253</v>
      </c>
      <c r="CX322" s="136">
        <f>ROUND(cabinets_db!ME322/Prices!$B$27,0)</f>
        <v>262</v>
      </c>
      <c r="CY322" s="136">
        <f t="shared" si="494"/>
        <v>262</v>
      </c>
      <c r="CZ322" s="136">
        <f>ROUND(cabinets_db!MG322/Prices!$B$27,0)</f>
        <v>284</v>
      </c>
      <c r="DA322" s="136">
        <f t="shared" si="495"/>
        <v>284</v>
      </c>
      <c r="DB322" s="136">
        <f>ROUND(cabinets_db!MI322/Prices!$B$27,0)</f>
        <v>302</v>
      </c>
      <c r="DC322" s="136">
        <f t="shared" si="496"/>
        <v>302</v>
      </c>
      <c r="DD322" s="136">
        <f>ROUND(cabinets_db!MK322/Prices!$B$27,0)</f>
        <v>365</v>
      </c>
      <c r="DE322" s="138">
        <f t="shared" si="497"/>
        <v>365</v>
      </c>
      <c r="DK322" s="136">
        <f t="shared" si="498"/>
        <v>200</v>
      </c>
      <c r="DL322" s="136">
        <f t="shared" si="499"/>
        <v>200</v>
      </c>
      <c r="DM322" s="136">
        <f t="shared" si="500"/>
        <v>226</v>
      </c>
      <c r="DN322" s="136">
        <f t="shared" si="501"/>
        <v>226</v>
      </c>
      <c r="DO322" s="136">
        <f t="shared" si="502"/>
        <v>235</v>
      </c>
      <c r="DP322" s="136">
        <f t="shared" si="503"/>
        <v>235</v>
      </c>
      <c r="DQ322" s="136">
        <f t="shared" si="504"/>
        <v>253</v>
      </c>
      <c r="DR322" s="136">
        <f t="shared" si="505"/>
        <v>253</v>
      </c>
      <c r="DS322" s="136">
        <f t="shared" si="506"/>
        <v>262</v>
      </c>
      <c r="DT322" s="136">
        <f t="shared" si="507"/>
        <v>262</v>
      </c>
      <c r="DU322" s="136">
        <f t="shared" si="508"/>
        <v>284</v>
      </c>
      <c r="DV322" s="136">
        <f t="shared" si="509"/>
        <v>284</v>
      </c>
      <c r="DW322" s="136">
        <f t="shared" si="510"/>
        <v>302</v>
      </c>
      <c r="DX322" s="136">
        <f t="shared" si="511"/>
        <v>302</v>
      </c>
      <c r="DY322" s="136">
        <f t="shared" si="512"/>
        <v>365</v>
      </c>
      <c r="DZ322" s="138">
        <f t="shared" si="513"/>
        <v>365</v>
      </c>
      <c r="EP322" s="73"/>
      <c r="EQ322" s="128"/>
      <c r="ER322" s="129">
        <v>11</v>
      </c>
      <c r="ES322" s="73">
        <v>30</v>
      </c>
      <c r="ET322" s="73">
        <f t="shared" si="429"/>
        <v>2.5</v>
      </c>
      <c r="EU322" s="130">
        <f t="shared" ref="EU322:EU328" si="553">ES322*18/144</f>
        <v>3.75</v>
      </c>
      <c r="EV322" s="55"/>
      <c r="EW322" s="75">
        <v>4</v>
      </c>
      <c r="EY322" s="75">
        <v>11</v>
      </c>
      <c r="EZ322" s="77">
        <f>(EY322*1.2)*(Prices!$B$5/32)</f>
        <v>16.5</v>
      </c>
      <c r="FA322" s="82">
        <f>(EY322*1.3)*(Prices!$B$4/32)</f>
        <v>35.75</v>
      </c>
      <c r="FB322" s="82">
        <f>(EV322*Prices!$B$2)+(EW322*Prices!$B$3)</f>
        <v>16.2</v>
      </c>
      <c r="FC322" s="79">
        <f>EU322*Prices!$B$9</f>
        <v>22.5</v>
      </c>
      <c r="FD322" s="80">
        <f t="shared" si="514"/>
        <v>90.95</v>
      </c>
      <c r="FE322" s="80">
        <f>EU322*Prices!$B$10</f>
        <v>33.75</v>
      </c>
      <c r="FF322" s="80">
        <f t="shared" si="515"/>
        <v>102.2</v>
      </c>
      <c r="FG322" s="80">
        <f>EU322*Prices!$B$11</f>
        <v>37.5</v>
      </c>
      <c r="FH322" s="80">
        <f t="shared" si="516"/>
        <v>105.95</v>
      </c>
      <c r="FI322" s="80">
        <f>EU322*Prices!$B$12</f>
        <v>45</v>
      </c>
      <c r="FJ322" s="80">
        <f t="shared" si="517"/>
        <v>113.45</v>
      </c>
      <c r="FK322" s="80">
        <f>EU322*Prices!$B$13</f>
        <v>48.75</v>
      </c>
      <c r="FL322" s="80">
        <f t="shared" si="518"/>
        <v>117.2</v>
      </c>
      <c r="FM322" s="80">
        <f>EU322*Prices!$B$14</f>
        <v>58.125</v>
      </c>
      <c r="FN322" s="80">
        <f t="shared" si="519"/>
        <v>126.575</v>
      </c>
      <c r="FO322" s="80">
        <f>EU322*Prices!$B$15</f>
        <v>65.625</v>
      </c>
      <c r="FP322" s="80">
        <f t="shared" si="520"/>
        <v>134.07499999999999</v>
      </c>
      <c r="FQ322" s="80">
        <f>EU322*Prices!$B$16</f>
        <v>91.875</v>
      </c>
      <c r="FR322" s="80">
        <f t="shared" si="521"/>
        <v>160.32499999999999</v>
      </c>
      <c r="FS322" s="80">
        <f>EU322*Prices!$B$17</f>
        <v>0</v>
      </c>
      <c r="FT322" s="80"/>
      <c r="FU322" s="80"/>
      <c r="FV322" s="80"/>
      <c r="FW322" s="80"/>
      <c r="FX322" s="80"/>
      <c r="FY322" s="80"/>
      <c r="FZ322" s="80"/>
      <c r="GA322" s="80"/>
      <c r="GB322" s="80"/>
      <c r="GC322" s="80"/>
      <c r="GD322" s="80"/>
      <c r="GE322" s="80"/>
      <c r="GF322" s="80"/>
      <c r="GG322" s="80"/>
      <c r="GH322" s="80"/>
      <c r="GI322"/>
      <c r="GJ322"/>
      <c r="GK322"/>
      <c r="GL322"/>
      <c r="GM322"/>
      <c r="GN322"/>
      <c r="GO322"/>
      <c r="GP322" s="73"/>
      <c r="GQ322" s="128"/>
      <c r="GR322" s="129">
        <v>11</v>
      </c>
      <c r="GS322" s="73">
        <v>30</v>
      </c>
      <c r="GT322" s="73">
        <f t="shared" si="430"/>
        <v>2.5</v>
      </c>
      <c r="GU322" s="130">
        <f t="shared" ref="GU322:GU328" si="554">GS322*18/144</f>
        <v>3.75</v>
      </c>
      <c r="GW322" s="75">
        <v>4</v>
      </c>
      <c r="GX322" s="76"/>
      <c r="GY322" s="75">
        <v>11</v>
      </c>
      <c r="GZ322" s="77">
        <f>(GY322*1.2)*(Prices!$B$5/32)</f>
        <v>16.5</v>
      </c>
      <c r="HA322" s="82">
        <f>(GY322*1.3)*(Prices!$C$4/32)</f>
        <v>28.6</v>
      </c>
      <c r="HB322" s="82">
        <f>(GV322*Prices!$B$2)+(GW322*Prices!$B$3)</f>
        <v>16.2</v>
      </c>
      <c r="HC322" s="79">
        <f>GU322*Prices!$B$9</f>
        <v>22.5</v>
      </c>
      <c r="HD322" s="80">
        <f t="shared" si="522"/>
        <v>83.800000000000011</v>
      </c>
      <c r="HE322" s="80">
        <f>GU322*Prices!$B$10</f>
        <v>33.75</v>
      </c>
      <c r="HF322" s="80">
        <f t="shared" si="523"/>
        <v>95.050000000000011</v>
      </c>
      <c r="HG322" s="80">
        <f>GU322*Prices!$B$11</f>
        <v>37.5</v>
      </c>
      <c r="HH322" s="80">
        <f t="shared" si="524"/>
        <v>98.800000000000011</v>
      </c>
      <c r="HI322" s="80">
        <f>GU322*Prices!$B$12</f>
        <v>45</v>
      </c>
      <c r="HJ322" s="80">
        <f t="shared" si="525"/>
        <v>106.30000000000001</v>
      </c>
      <c r="HK322" s="80">
        <f>GU322*Prices!$B$13</f>
        <v>48.75</v>
      </c>
      <c r="HL322" s="80">
        <f t="shared" si="526"/>
        <v>110.05000000000001</v>
      </c>
      <c r="HM322" s="80">
        <f>GU322*Prices!$B$14</f>
        <v>58.125</v>
      </c>
      <c r="HN322" s="80">
        <f t="shared" si="527"/>
        <v>119.42500000000001</v>
      </c>
      <c r="HO322" s="80">
        <f>GU322*Prices!$B$15</f>
        <v>65.625</v>
      </c>
      <c r="HP322" s="80">
        <f t="shared" si="528"/>
        <v>126.92500000000001</v>
      </c>
      <c r="HQ322" s="80">
        <f>GU322*Prices!$B$16</f>
        <v>91.875</v>
      </c>
      <c r="HR322" s="80">
        <f t="shared" si="529"/>
        <v>153.17500000000001</v>
      </c>
      <c r="HS322" s="80">
        <f>GU322*Prices!$B$17</f>
        <v>0</v>
      </c>
      <c r="HT322" s="80"/>
      <c r="HU322" s="80"/>
      <c r="HV322" s="80"/>
      <c r="HW322" s="80"/>
      <c r="HX322" s="80"/>
      <c r="HY322" s="80"/>
      <c r="HZ322" s="80"/>
      <c r="IA322" s="80"/>
      <c r="IB322" s="80"/>
      <c r="IC322" s="80"/>
      <c r="ID322" s="80"/>
      <c r="IE322" s="80"/>
      <c r="IF322" s="80"/>
      <c r="IG322" s="80"/>
      <c r="IH322" s="80"/>
      <c r="II322"/>
      <c r="IJ322"/>
      <c r="IK322"/>
      <c r="IL322"/>
      <c r="IM322"/>
      <c r="IN322"/>
      <c r="IO322"/>
      <c r="IP322"/>
      <c r="IQ322" s="73"/>
      <c r="IR322" s="128"/>
      <c r="IS322" s="129">
        <v>11</v>
      </c>
      <c r="IT322" s="73">
        <v>30</v>
      </c>
      <c r="IU322" s="73">
        <f t="shared" si="431"/>
        <v>2.5</v>
      </c>
      <c r="IV322" s="130">
        <f t="shared" ref="IV322:IV328" si="555">IT322*18/144</f>
        <v>3.75</v>
      </c>
      <c r="IX322" s="75">
        <v>4</v>
      </c>
      <c r="IY322" s="76"/>
      <c r="IZ322" s="75">
        <v>11</v>
      </c>
      <c r="JA322" s="77">
        <f>(IZ322*1.2)*(Prices!$B$5/32)</f>
        <v>16.5</v>
      </c>
      <c r="JB322" s="82">
        <f>(IZ322*1.3)*(Prices!$B$4/32)</f>
        <v>35.75</v>
      </c>
      <c r="JC322" s="82">
        <f>(IW322*Prices!$B$2)+(IX322*Prices!$B$3)</f>
        <v>16.2</v>
      </c>
      <c r="JD322" s="79">
        <f>IV322*Prices!$B$9</f>
        <v>22.5</v>
      </c>
      <c r="JE322" s="80">
        <f t="shared" si="530"/>
        <v>90.95</v>
      </c>
      <c r="JF322" s="80">
        <f>IV322*Prices!$B$10</f>
        <v>33.75</v>
      </c>
      <c r="JG322" s="80">
        <f t="shared" si="531"/>
        <v>102.2</v>
      </c>
      <c r="JH322" s="80">
        <f>IV322*Prices!$B$11</f>
        <v>37.5</v>
      </c>
      <c r="JI322" s="80">
        <f t="shared" si="532"/>
        <v>105.95</v>
      </c>
      <c r="JJ322" s="80">
        <f>IV322*Prices!$B$12</f>
        <v>45</v>
      </c>
      <c r="JK322" s="80">
        <f t="shared" si="533"/>
        <v>113.45</v>
      </c>
      <c r="JL322" s="80">
        <f>IV322*Prices!$B$13</f>
        <v>48.75</v>
      </c>
      <c r="JM322" s="80">
        <f t="shared" si="534"/>
        <v>117.2</v>
      </c>
      <c r="JN322" s="80">
        <f>IV322*Prices!$B$14</f>
        <v>58.125</v>
      </c>
      <c r="JO322" s="80">
        <f t="shared" si="535"/>
        <v>126.575</v>
      </c>
      <c r="JP322" s="80">
        <f>IV322*Prices!$B$15</f>
        <v>65.625</v>
      </c>
      <c r="JQ322" s="80">
        <f t="shared" si="536"/>
        <v>134.07499999999999</v>
      </c>
      <c r="JR322" s="80">
        <f>IV322*Prices!$B$16</f>
        <v>91.875</v>
      </c>
      <c r="JS322" s="80">
        <f t="shared" si="537"/>
        <v>160.32499999999999</v>
      </c>
      <c r="JT322" s="80">
        <f>IV322*Prices!$B$17</f>
        <v>0</v>
      </c>
      <c r="JU322" s="80"/>
      <c r="JV322" s="80"/>
      <c r="JW322" s="80"/>
      <c r="JX322" s="80"/>
      <c r="JY322" s="80"/>
      <c r="JZ322" s="80"/>
      <c r="KA322" s="80"/>
      <c r="KB322" s="80"/>
      <c r="KC322" s="80"/>
      <c r="KD322" s="80"/>
      <c r="KE322" s="80"/>
      <c r="KF322" s="80"/>
      <c r="KG322" s="80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 s="197">
        <v>0</v>
      </c>
      <c r="LB322" s="200">
        <v>0</v>
      </c>
      <c r="LC322" s="82">
        <f>(44+(cabinets_db!IR322*2-2))*0.58</f>
        <v>24.36</v>
      </c>
      <c r="LD322" s="82">
        <f>(44+(cabinets_db!IR322*2-2))*0.77</f>
        <v>32.340000000000003</v>
      </c>
      <c r="LE322" s="82">
        <f>3*(cabinets_db!IR322*22/144)</f>
        <v>0</v>
      </c>
      <c r="LF322" s="82">
        <f t="shared" si="538"/>
        <v>24.36</v>
      </c>
      <c r="LG322" s="80">
        <f t="shared" si="539"/>
        <v>32.340000000000003</v>
      </c>
      <c r="LH322" s="234">
        <f t="shared" si="540"/>
        <v>0</v>
      </c>
      <c r="LI322" s="73"/>
      <c r="LJ322" s="128"/>
      <c r="LK322" s="129">
        <v>11</v>
      </c>
      <c r="LL322" s="73">
        <v>30</v>
      </c>
      <c r="LM322" s="73">
        <f t="shared" si="432"/>
        <v>2.5</v>
      </c>
      <c r="LN322" s="130">
        <f t="shared" ref="LN322:LN328" si="556">LL322*18/144</f>
        <v>3.75</v>
      </c>
      <c r="LP322" s="75">
        <v>4</v>
      </c>
      <c r="LQ322" s="76"/>
      <c r="LR322" s="75">
        <v>11</v>
      </c>
      <c r="LS322" s="77">
        <f>(LR322*1.2)*(Prices!$B$5/32)</f>
        <v>16.5</v>
      </c>
      <c r="LT322" s="82">
        <f>(LR322*1.3)*(Prices!$C$4/32)</f>
        <v>28.6</v>
      </c>
      <c r="LU322" s="82">
        <f>(LO322*Prices!$B$2)+(LP322*Prices!$B$3)</f>
        <v>16.2</v>
      </c>
      <c r="LV322" s="79">
        <f>LN322*Prices!$B$9</f>
        <v>22.5</v>
      </c>
      <c r="LW322" s="80">
        <f t="shared" si="541"/>
        <v>83.800000000000011</v>
      </c>
      <c r="LX322" s="80">
        <f>LN322*Prices!$B$10</f>
        <v>33.75</v>
      </c>
      <c r="LY322" s="80">
        <f t="shared" si="542"/>
        <v>95.050000000000011</v>
      </c>
      <c r="LZ322" s="80">
        <f>LN322*Prices!$B$11</f>
        <v>37.5</v>
      </c>
      <c r="MA322" s="80">
        <f t="shared" si="543"/>
        <v>98.800000000000011</v>
      </c>
      <c r="MB322" s="80">
        <f>LN322*Prices!$B$12</f>
        <v>45</v>
      </c>
      <c r="MC322" s="80">
        <f t="shared" si="544"/>
        <v>106.30000000000001</v>
      </c>
      <c r="MD322" s="80">
        <f>LN322*Prices!$B$13</f>
        <v>48.75</v>
      </c>
      <c r="ME322" s="80">
        <f t="shared" si="545"/>
        <v>110.05000000000001</v>
      </c>
      <c r="MF322" s="80">
        <f>LN322*Prices!$B$14</f>
        <v>58.125</v>
      </c>
      <c r="MG322" s="80">
        <f t="shared" si="546"/>
        <v>119.42500000000001</v>
      </c>
      <c r="MH322" s="80">
        <f>LN322*Prices!$B$15</f>
        <v>65.625</v>
      </c>
      <c r="MI322" s="80">
        <f t="shared" si="547"/>
        <v>126.92500000000001</v>
      </c>
      <c r="MJ322" s="80">
        <f>LN322*Prices!$B$16</f>
        <v>91.875</v>
      </c>
      <c r="MK322" s="80">
        <f t="shared" si="548"/>
        <v>153.17500000000001</v>
      </c>
      <c r="ML322" s="80">
        <f>LN322*Prices!$B$17</f>
        <v>0</v>
      </c>
      <c r="MM322" s="80"/>
      <c r="MN322" s="80"/>
      <c r="MO322" s="80"/>
      <c r="MP322" s="80"/>
      <c r="MQ322" s="80"/>
      <c r="MR322" s="80"/>
      <c r="MS322" s="80"/>
      <c r="MT322" s="80"/>
      <c r="MU322" s="80"/>
      <c r="MV322" s="80"/>
      <c r="MW322" s="80"/>
      <c r="MX322" s="80"/>
      <c r="MY322" s="80"/>
      <c r="MZ322" s="80"/>
      <c r="NA322" s="80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</row>
    <row r="323" spans="1:449" ht="18" customHeight="1" x14ac:dyDescent="0.25">
      <c r="A323" s="141" t="s">
        <v>449</v>
      </c>
      <c r="B323" s="132" t="s">
        <v>268</v>
      </c>
      <c r="C323" s="133" t="str">
        <f t="shared" si="549"/>
        <v>Wall &amp; Tall Cab: Refrig.    18"H X 12"D (33" to 36")</v>
      </c>
      <c r="D323" s="70" t="s">
        <v>448</v>
      </c>
      <c r="E323" s="134" t="s">
        <v>440</v>
      </c>
      <c r="F323" s="329" t="s">
        <v>449</v>
      </c>
      <c r="G323" s="320">
        <f>ROUND(cabinets_db!FD323/Prices!$B$27,0)</f>
        <v>250</v>
      </c>
      <c r="H323" s="136">
        <f t="shared" si="550"/>
        <v>250</v>
      </c>
      <c r="I323" s="135">
        <f>ROUND(cabinets_db!FF323/Prices!$B$27,0)</f>
        <v>282</v>
      </c>
      <c r="J323" s="136">
        <f t="shared" si="453"/>
        <v>282</v>
      </c>
      <c r="K323" s="135">
        <f>ROUND(cabinets_db!FH323/Prices!$B$27,0)</f>
        <v>293</v>
      </c>
      <c r="L323" s="136">
        <f t="shared" si="454"/>
        <v>293</v>
      </c>
      <c r="M323" s="135">
        <f>ROUND(cabinets_db!FJ323/Prices!$B$27,0)</f>
        <v>314</v>
      </c>
      <c r="N323" s="136">
        <f t="shared" si="455"/>
        <v>314</v>
      </c>
      <c r="O323" s="135">
        <f>ROUND(cabinets_db!FL323/Prices!$B$27,0)</f>
        <v>325</v>
      </c>
      <c r="P323" s="136">
        <f t="shared" si="456"/>
        <v>325</v>
      </c>
      <c r="Q323" s="135">
        <f>ROUND(cabinets_db!FN323/Prices!$B$27,0)</f>
        <v>352</v>
      </c>
      <c r="R323" s="136">
        <f t="shared" si="457"/>
        <v>352</v>
      </c>
      <c r="S323" s="135">
        <f>ROUND(cabinets_db!FP323/Prices!$B$27,0)</f>
        <v>373</v>
      </c>
      <c r="T323" s="136">
        <f t="shared" si="458"/>
        <v>373</v>
      </c>
      <c r="U323" s="135">
        <f>ROUND(cabinets_db!FR323/Prices!$B$27,0)</f>
        <v>448</v>
      </c>
      <c r="V323" s="136">
        <f t="shared" si="459"/>
        <v>448</v>
      </c>
      <c r="W323" s="137"/>
      <c r="X323" s="137"/>
      <c r="Y323" s="137"/>
      <c r="Z323" s="137"/>
      <c r="AA323" s="137"/>
      <c r="AB323" s="136">
        <f>ROUND(cabinets_db!HD323/Prices!$B$27,0)</f>
        <v>230</v>
      </c>
      <c r="AC323" s="136">
        <f t="shared" si="460"/>
        <v>230</v>
      </c>
      <c r="AD323" s="136">
        <f>ROUND(cabinets_db!HF323/Prices!$B$27,0)</f>
        <v>262</v>
      </c>
      <c r="AE323" s="136">
        <f t="shared" si="461"/>
        <v>262</v>
      </c>
      <c r="AF323" s="136">
        <f>ROUND(cabinets_db!HH323/Prices!$B$27,0)</f>
        <v>273</v>
      </c>
      <c r="AG323" s="136">
        <f t="shared" si="462"/>
        <v>273</v>
      </c>
      <c r="AH323" s="136">
        <f>ROUND(cabinets_db!HJ323/Prices!$B$27,0)</f>
        <v>294</v>
      </c>
      <c r="AI323" s="136">
        <f t="shared" si="463"/>
        <v>294</v>
      </c>
      <c r="AJ323" s="136">
        <f>ROUND(cabinets_db!HL323/Prices!$B$27,0)</f>
        <v>305</v>
      </c>
      <c r="AK323" s="136">
        <f t="shared" si="464"/>
        <v>305</v>
      </c>
      <c r="AL323" s="136">
        <f>ROUND(cabinets_db!HN323/Prices!$B$27,0)</f>
        <v>332</v>
      </c>
      <c r="AM323" s="136">
        <f t="shared" si="465"/>
        <v>332</v>
      </c>
      <c r="AN323" s="136">
        <f>ROUND(cabinets_db!HP323/Prices!$B$27,0)</f>
        <v>353</v>
      </c>
      <c r="AO323" s="136">
        <f t="shared" si="466"/>
        <v>353</v>
      </c>
      <c r="AP323" s="136">
        <f>ROUND(cabinets_db!HR323/Prices!$B$27,0)</f>
        <v>428</v>
      </c>
      <c r="AQ323" s="138">
        <f t="shared" si="467"/>
        <v>428</v>
      </c>
      <c r="AW323" s="136">
        <f t="shared" si="468"/>
        <v>230</v>
      </c>
      <c r="AX323" s="136">
        <f t="shared" si="469"/>
        <v>230</v>
      </c>
      <c r="AY323" s="136">
        <f t="shared" si="470"/>
        <v>262</v>
      </c>
      <c r="AZ323" s="136">
        <f t="shared" si="471"/>
        <v>262</v>
      </c>
      <c r="BA323" s="136">
        <f t="shared" si="472"/>
        <v>273</v>
      </c>
      <c r="BB323" s="136">
        <f t="shared" si="473"/>
        <v>273</v>
      </c>
      <c r="BC323" s="136">
        <f t="shared" si="474"/>
        <v>294</v>
      </c>
      <c r="BD323" s="136">
        <f t="shared" si="475"/>
        <v>294</v>
      </c>
      <c r="BE323" s="136">
        <f t="shared" si="476"/>
        <v>305</v>
      </c>
      <c r="BF323" s="136">
        <f t="shared" si="477"/>
        <v>305</v>
      </c>
      <c r="BG323" s="136">
        <f t="shared" si="478"/>
        <v>332</v>
      </c>
      <c r="BH323" s="136">
        <f t="shared" si="479"/>
        <v>332</v>
      </c>
      <c r="BI323" s="136">
        <f t="shared" si="480"/>
        <v>353</v>
      </c>
      <c r="BJ323" s="136">
        <f t="shared" si="481"/>
        <v>353</v>
      </c>
      <c r="BK323" s="136">
        <f t="shared" si="482"/>
        <v>428</v>
      </c>
      <c r="BL323" s="138">
        <f t="shared" si="483"/>
        <v>428</v>
      </c>
      <c r="BU323" s="135">
        <f>ROUND(cabinets_db!JE323/Prices!$B$27,0)</f>
        <v>250</v>
      </c>
      <c r="BV323" s="136">
        <f t="shared" si="551"/>
        <v>250</v>
      </c>
      <c r="BW323" s="135">
        <f>ROUND(cabinets_db!JG323/Prices!$B$27,0)</f>
        <v>282</v>
      </c>
      <c r="BX323" s="136">
        <f t="shared" si="484"/>
        <v>282</v>
      </c>
      <c r="BY323" s="135">
        <f>ROUND(cabinets_db!JI323/Prices!$B$27,0)</f>
        <v>293</v>
      </c>
      <c r="BZ323" s="136">
        <f t="shared" si="485"/>
        <v>293</v>
      </c>
      <c r="CA323" s="135">
        <f>ROUND(cabinets_db!JK323/Prices!$B$27,0)</f>
        <v>314</v>
      </c>
      <c r="CB323" s="136">
        <f t="shared" si="486"/>
        <v>314</v>
      </c>
      <c r="CC323" s="135">
        <f>ROUND(cabinets_db!JM323/Prices!$B$27,0)</f>
        <v>325</v>
      </c>
      <c r="CD323" s="136">
        <f t="shared" si="487"/>
        <v>325</v>
      </c>
      <c r="CE323" s="135">
        <f>ROUND(cabinets_db!JO323/Prices!$B$27,0)</f>
        <v>352</v>
      </c>
      <c r="CF323" s="136">
        <f t="shared" si="488"/>
        <v>352</v>
      </c>
      <c r="CG323" s="135">
        <f>ROUND(cabinets_db!JQ323/Prices!$B$27,0)</f>
        <v>373</v>
      </c>
      <c r="CH323" s="136">
        <f t="shared" si="489"/>
        <v>373</v>
      </c>
      <c r="CI323" s="135">
        <f>ROUND(cabinets_db!JS323/Prices!$B$27,0)</f>
        <v>448</v>
      </c>
      <c r="CJ323" s="136">
        <f t="shared" si="490"/>
        <v>448</v>
      </c>
      <c r="CK323" s="137"/>
      <c r="CL323" s="137"/>
      <c r="CM323" s="137"/>
      <c r="CN323" s="137"/>
      <c r="CO323" s="137"/>
      <c r="CP323" s="136">
        <f>ROUND(cabinets_db!LW323/Prices!$B$27,0)</f>
        <v>230</v>
      </c>
      <c r="CQ323" s="136">
        <f t="shared" si="552"/>
        <v>230</v>
      </c>
      <c r="CR323" s="136">
        <f>ROUND(cabinets_db!LY323/Prices!$B$27,0)</f>
        <v>262</v>
      </c>
      <c r="CS323" s="136">
        <f t="shared" si="491"/>
        <v>262</v>
      </c>
      <c r="CT323" s="136">
        <f>ROUND(cabinets_db!MA323/Prices!$B$27,0)</f>
        <v>273</v>
      </c>
      <c r="CU323" s="136">
        <f t="shared" si="492"/>
        <v>273</v>
      </c>
      <c r="CV323" s="136">
        <f>ROUND(cabinets_db!MC323/Prices!$B$27,0)</f>
        <v>294</v>
      </c>
      <c r="CW323" s="136">
        <f t="shared" si="493"/>
        <v>294</v>
      </c>
      <c r="CX323" s="136">
        <f>ROUND(cabinets_db!ME323/Prices!$B$27,0)</f>
        <v>305</v>
      </c>
      <c r="CY323" s="136">
        <f t="shared" si="494"/>
        <v>305</v>
      </c>
      <c r="CZ323" s="136">
        <f>ROUND(cabinets_db!MG323/Prices!$B$27,0)</f>
        <v>332</v>
      </c>
      <c r="DA323" s="136">
        <f t="shared" si="495"/>
        <v>332</v>
      </c>
      <c r="DB323" s="136">
        <f>ROUND(cabinets_db!MI323/Prices!$B$27,0)</f>
        <v>353</v>
      </c>
      <c r="DC323" s="136">
        <f t="shared" si="496"/>
        <v>353</v>
      </c>
      <c r="DD323" s="136">
        <f>ROUND(cabinets_db!MK323/Prices!$B$27,0)</f>
        <v>428</v>
      </c>
      <c r="DE323" s="138">
        <f t="shared" si="497"/>
        <v>428</v>
      </c>
      <c r="DK323" s="136">
        <f t="shared" si="498"/>
        <v>230</v>
      </c>
      <c r="DL323" s="136">
        <f t="shared" si="499"/>
        <v>230</v>
      </c>
      <c r="DM323" s="136">
        <f t="shared" si="500"/>
        <v>262</v>
      </c>
      <c r="DN323" s="136">
        <f t="shared" si="501"/>
        <v>262</v>
      </c>
      <c r="DO323" s="136">
        <f t="shared" si="502"/>
        <v>273</v>
      </c>
      <c r="DP323" s="136">
        <f t="shared" si="503"/>
        <v>273</v>
      </c>
      <c r="DQ323" s="136">
        <f t="shared" si="504"/>
        <v>294</v>
      </c>
      <c r="DR323" s="136">
        <f t="shared" si="505"/>
        <v>294</v>
      </c>
      <c r="DS323" s="136">
        <f t="shared" si="506"/>
        <v>305</v>
      </c>
      <c r="DT323" s="136">
        <f t="shared" si="507"/>
        <v>305</v>
      </c>
      <c r="DU323" s="136">
        <f t="shared" si="508"/>
        <v>332</v>
      </c>
      <c r="DV323" s="136">
        <f t="shared" si="509"/>
        <v>332</v>
      </c>
      <c r="DW323" s="136">
        <f t="shared" si="510"/>
        <v>353</v>
      </c>
      <c r="DX323" s="136">
        <f t="shared" si="511"/>
        <v>353</v>
      </c>
      <c r="DY323" s="136">
        <f t="shared" si="512"/>
        <v>428</v>
      </c>
      <c r="DZ323" s="138">
        <f t="shared" si="513"/>
        <v>428</v>
      </c>
      <c r="EP323" s="73"/>
      <c r="EQ323" s="128"/>
      <c r="ER323" s="129">
        <v>13</v>
      </c>
      <c r="ES323" s="73">
        <v>36</v>
      </c>
      <c r="ET323" s="73">
        <f t="shared" si="429"/>
        <v>3</v>
      </c>
      <c r="EU323" s="130">
        <f t="shared" si="553"/>
        <v>4.5</v>
      </c>
      <c r="EV323" s="55"/>
      <c r="EW323" s="75">
        <v>4</v>
      </c>
      <c r="EY323" s="75">
        <v>13</v>
      </c>
      <c r="EZ323" s="77">
        <f>(EY323*1.2)*(Prices!$B$5/32)</f>
        <v>19.5</v>
      </c>
      <c r="FA323" s="82">
        <f>(EY323*1.3)*(Prices!$B$4/32)</f>
        <v>42.250000000000007</v>
      </c>
      <c r="FB323" s="82">
        <f>(EV323*Prices!$B$2)+(EW323*Prices!$B$3)</f>
        <v>16.2</v>
      </c>
      <c r="FC323" s="79">
        <f>EU323*Prices!$B$9</f>
        <v>27</v>
      </c>
      <c r="FD323" s="80">
        <f t="shared" si="514"/>
        <v>104.95000000000002</v>
      </c>
      <c r="FE323" s="80">
        <f>EU323*Prices!$B$10</f>
        <v>40.5</v>
      </c>
      <c r="FF323" s="80">
        <f t="shared" si="515"/>
        <v>118.45000000000002</v>
      </c>
      <c r="FG323" s="80">
        <f>EU323*Prices!$B$11</f>
        <v>45</v>
      </c>
      <c r="FH323" s="80">
        <f t="shared" si="516"/>
        <v>122.95000000000002</v>
      </c>
      <c r="FI323" s="80">
        <f>EU323*Prices!$B$12</f>
        <v>54</v>
      </c>
      <c r="FJ323" s="80">
        <f t="shared" si="517"/>
        <v>131.95000000000002</v>
      </c>
      <c r="FK323" s="80">
        <f>EU323*Prices!$B$13</f>
        <v>58.5</v>
      </c>
      <c r="FL323" s="80">
        <f t="shared" si="518"/>
        <v>136.45000000000002</v>
      </c>
      <c r="FM323" s="80">
        <f>EU323*Prices!$B$14</f>
        <v>69.75</v>
      </c>
      <c r="FN323" s="80">
        <f t="shared" si="519"/>
        <v>147.70000000000002</v>
      </c>
      <c r="FO323" s="80">
        <f>EU323*Prices!$B$15</f>
        <v>78.75</v>
      </c>
      <c r="FP323" s="80">
        <f t="shared" si="520"/>
        <v>156.70000000000002</v>
      </c>
      <c r="FQ323" s="80">
        <f>EU323*Prices!$B$16</f>
        <v>110.25</v>
      </c>
      <c r="FR323" s="80">
        <f t="shared" si="521"/>
        <v>188.20000000000002</v>
      </c>
      <c r="FS323" s="80">
        <f>EU323*Prices!$B$17</f>
        <v>0</v>
      </c>
      <c r="FT323" s="80"/>
      <c r="FU323" s="80"/>
      <c r="FV323" s="80"/>
      <c r="FW323" s="80"/>
      <c r="FX323" s="80"/>
      <c r="FY323" s="80"/>
      <c r="FZ323" s="80"/>
      <c r="GA323" s="80"/>
      <c r="GB323" s="80"/>
      <c r="GC323" s="80"/>
      <c r="GD323" s="80"/>
      <c r="GE323" s="80"/>
      <c r="GF323" s="80"/>
      <c r="GG323" s="80"/>
      <c r="GH323" s="80"/>
      <c r="GI323"/>
      <c r="GJ323"/>
      <c r="GK323"/>
      <c r="GL323"/>
      <c r="GM323"/>
      <c r="GN323"/>
      <c r="GO323"/>
      <c r="GP323" s="73"/>
      <c r="GQ323" s="128"/>
      <c r="GR323" s="129">
        <v>13</v>
      </c>
      <c r="GS323" s="73">
        <v>36</v>
      </c>
      <c r="GT323" s="73">
        <f t="shared" si="430"/>
        <v>3</v>
      </c>
      <c r="GU323" s="130">
        <f t="shared" si="554"/>
        <v>4.5</v>
      </c>
      <c r="GW323" s="75">
        <v>4</v>
      </c>
      <c r="GX323" s="76"/>
      <c r="GY323" s="75">
        <v>13</v>
      </c>
      <c r="GZ323" s="77">
        <f>(GY323*1.2)*(Prices!$B$5/32)</f>
        <v>19.5</v>
      </c>
      <c r="HA323" s="82">
        <f>(GY323*1.3)*(Prices!$C$4/32)</f>
        <v>33.800000000000004</v>
      </c>
      <c r="HB323" s="82">
        <f>(GV323*Prices!$B$2)+(GW323*Prices!$B$3)</f>
        <v>16.2</v>
      </c>
      <c r="HC323" s="79">
        <f>GU323*Prices!$B$9</f>
        <v>27</v>
      </c>
      <c r="HD323" s="80">
        <f t="shared" si="522"/>
        <v>96.5</v>
      </c>
      <c r="HE323" s="80">
        <f>GU323*Prices!$B$10</f>
        <v>40.5</v>
      </c>
      <c r="HF323" s="80">
        <f t="shared" si="523"/>
        <v>110</v>
      </c>
      <c r="HG323" s="80">
        <f>GU323*Prices!$B$11</f>
        <v>45</v>
      </c>
      <c r="HH323" s="80">
        <f t="shared" si="524"/>
        <v>114.5</v>
      </c>
      <c r="HI323" s="80">
        <f>GU323*Prices!$B$12</f>
        <v>54</v>
      </c>
      <c r="HJ323" s="80">
        <f t="shared" si="525"/>
        <v>123.5</v>
      </c>
      <c r="HK323" s="80">
        <f>GU323*Prices!$B$13</f>
        <v>58.5</v>
      </c>
      <c r="HL323" s="80">
        <f t="shared" si="526"/>
        <v>128</v>
      </c>
      <c r="HM323" s="80">
        <f>GU323*Prices!$B$14</f>
        <v>69.75</v>
      </c>
      <c r="HN323" s="80">
        <f t="shared" si="527"/>
        <v>139.25</v>
      </c>
      <c r="HO323" s="80">
        <f>GU323*Prices!$B$15</f>
        <v>78.75</v>
      </c>
      <c r="HP323" s="80">
        <f t="shared" si="528"/>
        <v>148.25</v>
      </c>
      <c r="HQ323" s="80">
        <f>GU323*Prices!$B$16</f>
        <v>110.25</v>
      </c>
      <c r="HR323" s="80">
        <f t="shared" si="529"/>
        <v>179.75</v>
      </c>
      <c r="HS323" s="80">
        <f>GU323*Prices!$B$17</f>
        <v>0</v>
      </c>
      <c r="HT323" s="80"/>
      <c r="HU323" s="80"/>
      <c r="HV323" s="80"/>
      <c r="HW323" s="80"/>
      <c r="HX323" s="80"/>
      <c r="HY323" s="80"/>
      <c r="HZ323" s="80"/>
      <c r="IA323" s="80"/>
      <c r="IB323" s="80"/>
      <c r="IC323" s="80"/>
      <c r="ID323" s="80"/>
      <c r="IE323" s="80"/>
      <c r="IF323" s="80"/>
      <c r="IG323" s="80"/>
      <c r="IH323" s="80"/>
      <c r="II323"/>
      <c r="IJ323"/>
      <c r="IK323"/>
      <c r="IL323"/>
      <c r="IM323"/>
      <c r="IN323"/>
      <c r="IO323"/>
      <c r="IP323"/>
      <c r="IQ323" s="73"/>
      <c r="IR323" s="128"/>
      <c r="IS323" s="129">
        <v>13</v>
      </c>
      <c r="IT323" s="73">
        <v>36</v>
      </c>
      <c r="IU323" s="73">
        <f t="shared" si="431"/>
        <v>3</v>
      </c>
      <c r="IV323" s="130">
        <f t="shared" si="555"/>
        <v>4.5</v>
      </c>
      <c r="IX323" s="75">
        <v>4</v>
      </c>
      <c r="IY323" s="76"/>
      <c r="IZ323" s="75">
        <v>13</v>
      </c>
      <c r="JA323" s="77">
        <f>(IZ323*1.2)*(Prices!$B$5/32)</f>
        <v>19.5</v>
      </c>
      <c r="JB323" s="82">
        <f>(IZ323*1.3)*(Prices!$B$4/32)</f>
        <v>42.250000000000007</v>
      </c>
      <c r="JC323" s="82">
        <f>(IW323*Prices!$B$2)+(IX323*Prices!$B$3)</f>
        <v>16.2</v>
      </c>
      <c r="JD323" s="79">
        <f>IV323*Prices!$B$9</f>
        <v>27</v>
      </c>
      <c r="JE323" s="80">
        <f t="shared" si="530"/>
        <v>104.95000000000002</v>
      </c>
      <c r="JF323" s="80">
        <f>IV323*Prices!$B$10</f>
        <v>40.5</v>
      </c>
      <c r="JG323" s="80">
        <f t="shared" si="531"/>
        <v>118.45000000000002</v>
      </c>
      <c r="JH323" s="80">
        <f>IV323*Prices!$B$11</f>
        <v>45</v>
      </c>
      <c r="JI323" s="80">
        <f t="shared" si="532"/>
        <v>122.95000000000002</v>
      </c>
      <c r="JJ323" s="80">
        <f>IV323*Prices!$B$12</f>
        <v>54</v>
      </c>
      <c r="JK323" s="80">
        <f t="shared" si="533"/>
        <v>131.95000000000002</v>
      </c>
      <c r="JL323" s="80">
        <f>IV323*Prices!$B$13</f>
        <v>58.5</v>
      </c>
      <c r="JM323" s="80">
        <f t="shared" si="534"/>
        <v>136.45000000000002</v>
      </c>
      <c r="JN323" s="80">
        <f>IV323*Prices!$B$14</f>
        <v>69.75</v>
      </c>
      <c r="JO323" s="80">
        <f t="shared" si="535"/>
        <v>147.70000000000002</v>
      </c>
      <c r="JP323" s="80">
        <f>IV323*Prices!$B$15</f>
        <v>78.75</v>
      </c>
      <c r="JQ323" s="80">
        <f t="shared" si="536"/>
        <v>156.70000000000002</v>
      </c>
      <c r="JR323" s="80">
        <f>IV323*Prices!$B$16</f>
        <v>110.25</v>
      </c>
      <c r="JS323" s="80">
        <f t="shared" si="537"/>
        <v>188.20000000000002</v>
      </c>
      <c r="JT323" s="80">
        <f>IV323*Prices!$B$17</f>
        <v>0</v>
      </c>
      <c r="JU323" s="80"/>
      <c r="JV323" s="80"/>
      <c r="JW323" s="80"/>
      <c r="JX323" s="80"/>
      <c r="JY323" s="80"/>
      <c r="JZ323" s="80"/>
      <c r="KA323" s="80"/>
      <c r="KB323" s="80"/>
      <c r="KC323" s="80"/>
      <c r="KD323" s="80"/>
      <c r="KE323" s="80"/>
      <c r="KF323" s="80"/>
      <c r="KG323" s="80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 s="197">
        <v>0</v>
      </c>
      <c r="LB323" s="200">
        <v>0</v>
      </c>
      <c r="LC323" s="82">
        <f>(44+(cabinets_db!IR323*2-2))*0.58</f>
        <v>24.36</v>
      </c>
      <c r="LD323" s="82">
        <f>(44+(cabinets_db!IR323*2-2))*0.77</f>
        <v>32.340000000000003</v>
      </c>
      <c r="LE323" s="82">
        <f>3*(cabinets_db!IR323*22/144)</f>
        <v>0</v>
      </c>
      <c r="LF323" s="82">
        <f t="shared" si="538"/>
        <v>24.36</v>
      </c>
      <c r="LG323" s="80">
        <f t="shared" si="539"/>
        <v>32.340000000000003</v>
      </c>
      <c r="LH323" s="234">
        <f t="shared" si="540"/>
        <v>0</v>
      </c>
      <c r="LI323" s="73"/>
      <c r="LJ323" s="128"/>
      <c r="LK323" s="129">
        <v>13</v>
      </c>
      <c r="LL323" s="73">
        <v>36</v>
      </c>
      <c r="LM323" s="73">
        <f t="shared" si="432"/>
        <v>3</v>
      </c>
      <c r="LN323" s="130">
        <f t="shared" si="556"/>
        <v>4.5</v>
      </c>
      <c r="LP323" s="75">
        <v>4</v>
      </c>
      <c r="LQ323" s="76"/>
      <c r="LR323" s="75">
        <v>13</v>
      </c>
      <c r="LS323" s="77">
        <f>(LR323*1.2)*(Prices!$B$5/32)</f>
        <v>19.5</v>
      </c>
      <c r="LT323" s="82">
        <f>(LR323*1.3)*(Prices!$C$4/32)</f>
        <v>33.800000000000004</v>
      </c>
      <c r="LU323" s="82">
        <f>(LO323*Prices!$B$2)+(LP323*Prices!$B$3)</f>
        <v>16.2</v>
      </c>
      <c r="LV323" s="79">
        <f>LN323*Prices!$B$9</f>
        <v>27</v>
      </c>
      <c r="LW323" s="80">
        <f t="shared" si="541"/>
        <v>96.5</v>
      </c>
      <c r="LX323" s="80">
        <f>LN323*Prices!$B$10</f>
        <v>40.5</v>
      </c>
      <c r="LY323" s="80">
        <f t="shared" si="542"/>
        <v>110</v>
      </c>
      <c r="LZ323" s="80">
        <f>LN323*Prices!$B$11</f>
        <v>45</v>
      </c>
      <c r="MA323" s="80">
        <f t="shared" si="543"/>
        <v>114.5</v>
      </c>
      <c r="MB323" s="80">
        <f>LN323*Prices!$B$12</f>
        <v>54</v>
      </c>
      <c r="MC323" s="80">
        <f t="shared" si="544"/>
        <v>123.5</v>
      </c>
      <c r="MD323" s="80">
        <f>LN323*Prices!$B$13</f>
        <v>58.5</v>
      </c>
      <c r="ME323" s="80">
        <f t="shared" si="545"/>
        <v>128</v>
      </c>
      <c r="MF323" s="80">
        <f>LN323*Prices!$B$14</f>
        <v>69.75</v>
      </c>
      <c r="MG323" s="80">
        <f t="shared" si="546"/>
        <v>139.25</v>
      </c>
      <c r="MH323" s="80">
        <f>LN323*Prices!$B$15</f>
        <v>78.75</v>
      </c>
      <c r="MI323" s="80">
        <f t="shared" si="547"/>
        <v>148.25</v>
      </c>
      <c r="MJ323" s="80">
        <f>LN323*Prices!$B$16</f>
        <v>110.25</v>
      </c>
      <c r="MK323" s="80">
        <f t="shared" si="548"/>
        <v>179.75</v>
      </c>
      <c r="ML323" s="80">
        <f>LN323*Prices!$B$17</f>
        <v>0</v>
      </c>
      <c r="MM323" s="80"/>
      <c r="MN323" s="80"/>
      <c r="MO323" s="80"/>
      <c r="MP323" s="80"/>
      <c r="MQ323" s="80"/>
      <c r="MR323" s="80"/>
      <c r="MS323" s="80"/>
      <c r="MT323" s="80"/>
      <c r="MU323" s="80"/>
      <c r="MV323" s="80"/>
      <c r="MW323" s="80"/>
      <c r="MX323" s="80"/>
      <c r="MY323" s="80"/>
      <c r="MZ323" s="80"/>
      <c r="NA323" s="80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</row>
    <row r="324" spans="1:449" ht="18" customHeight="1" thickBot="1" x14ac:dyDescent="0.3">
      <c r="A324" s="330" t="s">
        <v>450</v>
      </c>
      <c r="B324" s="324" t="s">
        <v>268</v>
      </c>
      <c r="C324" s="325" t="str">
        <f t="shared" si="549"/>
        <v>Wall &amp; Tall Cab: Refrig.    18"H X 12"D (42" to 48")</v>
      </c>
      <c r="D324" s="177" t="s">
        <v>448</v>
      </c>
      <c r="E324" s="326" t="s">
        <v>442</v>
      </c>
      <c r="F324" s="331" t="s">
        <v>450</v>
      </c>
      <c r="G324" s="320">
        <f>ROUND(cabinets_db!FD324/Prices!$B$27,0)</f>
        <v>305</v>
      </c>
      <c r="H324" s="136">
        <f t="shared" si="550"/>
        <v>305</v>
      </c>
      <c r="I324" s="135">
        <f>ROUND(cabinets_db!FF324/Prices!$B$27,0)</f>
        <v>348</v>
      </c>
      <c r="J324" s="136">
        <f t="shared" si="453"/>
        <v>348</v>
      </c>
      <c r="K324" s="135">
        <f>ROUND(cabinets_db!FH324/Prices!$B$27,0)</f>
        <v>362</v>
      </c>
      <c r="L324" s="136">
        <f t="shared" si="454"/>
        <v>362</v>
      </c>
      <c r="M324" s="135">
        <f>ROUND(cabinets_db!FJ324/Prices!$B$27,0)</f>
        <v>391</v>
      </c>
      <c r="N324" s="136">
        <f t="shared" si="455"/>
        <v>391</v>
      </c>
      <c r="O324" s="135">
        <f>ROUND(cabinets_db!FL324/Prices!$B$27,0)</f>
        <v>405</v>
      </c>
      <c r="P324" s="136">
        <f t="shared" si="456"/>
        <v>405</v>
      </c>
      <c r="Q324" s="135">
        <f>ROUND(cabinets_db!FN324/Prices!$B$27,0)</f>
        <v>441</v>
      </c>
      <c r="R324" s="136">
        <f t="shared" si="457"/>
        <v>441</v>
      </c>
      <c r="S324" s="135">
        <f>ROUND(cabinets_db!FP324/Prices!$B$27,0)</f>
        <v>470</v>
      </c>
      <c r="T324" s="136">
        <f t="shared" si="458"/>
        <v>470</v>
      </c>
      <c r="U324" s="135">
        <f>ROUND(cabinets_db!FR324/Prices!$B$27,0)</f>
        <v>570</v>
      </c>
      <c r="V324" s="136">
        <f t="shared" si="459"/>
        <v>570</v>
      </c>
      <c r="W324" s="137"/>
      <c r="X324" s="137"/>
      <c r="Y324" s="137"/>
      <c r="Z324" s="137"/>
      <c r="AA324" s="137"/>
      <c r="AB324" s="136">
        <f>ROUND(cabinets_db!HD324/Prices!$B$27,0)</f>
        <v>280</v>
      </c>
      <c r="AC324" s="136">
        <f t="shared" si="460"/>
        <v>280</v>
      </c>
      <c r="AD324" s="136">
        <f>ROUND(cabinets_db!HF324/Prices!$B$27,0)</f>
        <v>323</v>
      </c>
      <c r="AE324" s="136">
        <f t="shared" si="461"/>
        <v>323</v>
      </c>
      <c r="AF324" s="136">
        <f>ROUND(cabinets_db!HH324/Prices!$B$27,0)</f>
        <v>338</v>
      </c>
      <c r="AG324" s="136">
        <f t="shared" si="462"/>
        <v>338</v>
      </c>
      <c r="AH324" s="136">
        <f>ROUND(cabinets_db!HJ324/Prices!$B$27,0)</f>
        <v>366</v>
      </c>
      <c r="AI324" s="136">
        <f t="shared" si="463"/>
        <v>366</v>
      </c>
      <c r="AJ324" s="136">
        <f>ROUND(cabinets_db!HL324/Prices!$B$27,0)</f>
        <v>380</v>
      </c>
      <c r="AK324" s="136">
        <f t="shared" si="464"/>
        <v>380</v>
      </c>
      <c r="AL324" s="136">
        <f>ROUND(cabinets_db!HN324/Prices!$B$27,0)</f>
        <v>416</v>
      </c>
      <c r="AM324" s="136">
        <f t="shared" si="465"/>
        <v>416</v>
      </c>
      <c r="AN324" s="136">
        <f>ROUND(cabinets_db!HP324/Prices!$B$27,0)</f>
        <v>445</v>
      </c>
      <c r="AO324" s="136">
        <f t="shared" si="466"/>
        <v>445</v>
      </c>
      <c r="AP324" s="136">
        <f>ROUND(cabinets_db!HR324/Prices!$B$27,0)</f>
        <v>545</v>
      </c>
      <c r="AQ324" s="138">
        <f t="shared" si="467"/>
        <v>545</v>
      </c>
      <c r="AW324" s="136">
        <f t="shared" si="468"/>
        <v>280</v>
      </c>
      <c r="AX324" s="136">
        <f t="shared" si="469"/>
        <v>280</v>
      </c>
      <c r="AY324" s="136">
        <f t="shared" si="470"/>
        <v>323</v>
      </c>
      <c r="AZ324" s="136">
        <f t="shared" si="471"/>
        <v>323</v>
      </c>
      <c r="BA324" s="136">
        <f t="shared" si="472"/>
        <v>338</v>
      </c>
      <c r="BB324" s="136">
        <f t="shared" si="473"/>
        <v>338</v>
      </c>
      <c r="BC324" s="136">
        <f t="shared" si="474"/>
        <v>366</v>
      </c>
      <c r="BD324" s="136">
        <f t="shared" si="475"/>
        <v>366</v>
      </c>
      <c r="BE324" s="136">
        <f t="shared" si="476"/>
        <v>380</v>
      </c>
      <c r="BF324" s="136">
        <f t="shared" si="477"/>
        <v>380</v>
      </c>
      <c r="BG324" s="136">
        <f t="shared" si="478"/>
        <v>416</v>
      </c>
      <c r="BH324" s="136">
        <f t="shared" si="479"/>
        <v>416</v>
      </c>
      <c r="BI324" s="136">
        <f t="shared" si="480"/>
        <v>445</v>
      </c>
      <c r="BJ324" s="136">
        <f t="shared" si="481"/>
        <v>445</v>
      </c>
      <c r="BK324" s="136">
        <f t="shared" si="482"/>
        <v>545</v>
      </c>
      <c r="BL324" s="138">
        <f t="shared" si="483"/>
        <v>545</v>
      </c>
      <c r="BU324" s="135">
        <f>ROUND(cabinets_db!JE324/Prices!$B$27,0)</f>
        <v>305</v>
      </c>
      <c r="BV324" s="136">
        <f t="shared" si="551"/>
        <v>305</v>
      </c>
      <c r="BW324" s="135">
        <f>ROUND(cabinets_db!JG324/Prices!$B$27,0)</f>
        <v>348</v>
      </c>
      <c r="BX324" s="136">
        <f t="shared" si="484"/>
        <v>348</v>
      </c>
      <c r="BY324" s="135">
        <f>ROUND(cabinets_db!JI324/Prices!$B$27,0)</f>
        <v>362</v>
      </c>
      <c r="BZ324" s="136">
        <f t="shared" si="485"/>
        <v>362</v>
      </c>
      <c r="CA324" s="135">
        <f>ROUND(cabinets_db!JK324/Prices!$B$27,0)</f>
        <v>391</v>
      </c>
      <c r="CB324" s="136">
        <f t="shared" si="486"/>
        <v>391</v>
      </c>
      <c r="CC324" s="135">
        <f>ROUND(cabinets_db!JM324/Prices!$B$27,0)</f>
        <v>405</v>
      </c>
      <c r="CD324" s="136">
        <f t="shared" si="487"/>
        <v>405</v>
      </c>
      <c r="CE324" s="135">
        <f>ROUND(cabinets_db!JO324/Prices!$B$27,0)</f>
        <v>441</v>
      </c>
      <c r="CF324" s="136">
        <f t="shared" si="488"/>
        <v>441</v>
      </c>
      <c r="CG324" s="135">
        <f>ROUND(cabinets_db!JQ324/Prices!$B$27,0)</f>
        <v>470</v>
      </c>
      <c r="CH324" s="136">
        <f t="shared" si="489"/>
        <v>470</v>
      </c>
      <c r="CI324" s="135">
        <f>ROUND(cabinets_db!JS324/Prices!$B$27,0)</f>
        <v>570</v>
      </c>
      <c r="CJ324" s="136">
        <f t="shared" si="490"/>
        <v>570</v>
      </c>
      <c r="CK324" s="137"/>
      <c r="CL324" s="137"/>
      <c r="CM324" s="137"/>
      <c r="CN324" s="137"/>
      <c r="CO324" s="137"/>
      <c r="CP324" s="136">
        <f>ROUND(cabinets_db!LW324/Prices!$B$27,0)</f>
        <v>280</v>
      </c>
      <c r="CQ324" s="136">
        <f t="shared" si="552"/>
        <v>280</v>
      </c>
      <c r="CR324" s="136">
        <f>ROUND(cabinets_db!LY324/Prices!$B$27,0)</f>
        <v>323</v>
      </c>
      <c r="CS324" s="136">
        <f t="shared" si="491"/>
        <v>323</v>
      </c>
      <c r="CT324" s="136">
        <f>ROUND(cabinets_db!MA324/Prices!$B$27,0)</f>
        <v>338</v>
      </c>
      <c r="CU324" s="136">
        <f t="shared" si="492"/>
        <v>338</v>
      </c>
      <c r="CV324" s="136">
        <f>ROUND(cabinets_db!MC324/Prices!$B$27,0)</f>
        <v>366</v>
      </c>
      <c r="CW324" s="136">
        <f t="shared" si="493"/>
        <v>366</v>
      </c>
      <c r="CX324" s="136">
        <f>ROUND(cabinets_db!ME324/Prices!$B$27,0)</f>
        <v>380</v>
      </c>
      <c r="CY324" s="136">
        <f t="shared" si="494"/>
        <v>380</v>
      </c>
      <c r="CZ324" s="136">
        <f>ROUND(cabinets_db!MG324/Prices!$B$27,0)</f>
        <v>416</v>
      </c>
      <c r="DA324" s="136">
        <f t="shared" si="495"/>
        <v>416</v>
      </c>
      <c r="DB324" s="136">
        <f>ROUND(cabinets_db!MI324/Prices!$B$27,0)</f>
        <v>445</v>
      </c>
      <c r="DC324" s="136">
        <f t="shared" si="496"/>
        <v>445</v>
      </c>
      <c r="DD324" s="136">
        <f>ROUND(cabinets_db!MK324/Prices!$B$27,0)</f>
        <v>545</v>
      </c>
      <c r="DE324" s="138">
        <f t="shared" si="497"/>
        <v>545</v>
      </c>
      <c r="DK324" s="136">
        <f t="shared" si="498"/>
        <v>280</v>
      </c>
      <c r="DL324" s="136">
        <f t="shared" si="499"/>
        <v>280</v>
      </c>
      <c r="DM324" s="136">
        <f t="shared" si="500"/>
        <v>323</v>
      </c>
      <c r="DN324" s="136">
        <f t="shared" si="501"/>
        <v>323</v>
      </c>
      <c r="DO324" s="136">
        <f t="shared" si="502"/>
        <v>338</v>
      </c>
      <c r="DP324" s="136">
        <f t="shared" si="503"/>
        <v>338</v>
      </c>
      <c r="DQ324" s="136">
        <f t="shared" si="504"/>
        <v>366</v>
      </c>
      <c r="DR324" s="136">
        <f t="shared" si="505"/>
        <v>366</v>
      </c>
      <c r="DS324" s="136">
        <f t="shared" si="506"/>
        <v>380</v>
      </c>
      <c r="DT324" s="136">
        <f t="shared" si="507"/>
        <v>380</v>
      </c>
      <c r="DU324" s="136">
        <f t="shared" si="508"/>
        <v>416</v>
      </c>
      <c r="DV324" s="136">
        <f t="shared" si="509"/>
        <v>416</v>
      </c>
      <c r="DW324" s="136">
        <f t="shared" si="510"/>
        <v>445</v>
      </c>
      <c r="DX324" s="136">
        <f t="shared" si="511"/>
        <v>445</v>
      </c>
      <c r="DY324" s="136">
        <f t="shared" si="512"/>
        <v>545</v>
      </c>
      <c r="DZ324" s="138">
        <f t="shared" si="513"/>
        <v>545</v>
      </c>
      <c r="EP324" s="73"/>
      <c r="EQ324" s="128"/>
      <c r="ER324" s="129">
        <v>16</v>
      </c>
      <c r="ES324" s="73">
        <v>48</v>
      </c>
      <c r="ET324" s="73">
        <f t="shared" si="429"/>
        <v>4</v>
      </c>
      <c r="EU324" s="130">
        <f t="shared" si="553"/>
        <v>6</v>
      </c>
      <c r="EV324" s="55"/>
      <c r="EW324" s="75">
        <v>4</v>
      </c>
      <c r="EY324" s="75">
        <v>16</v>
      </c>
      <c r="EZ324" s="77">
        <f>(EY324*1.2)*(Prices!$B$5/32)</f>
        <v>24</v>
      </c>
      <c r="FA324" s="82">
        <f>(EY324*1.3)*(Prices!$B$4/32)</f>
        <v>52</v>
      </c>
      <c r="FB324" s="82">
        <f>(EV324*Prices!$B$2)+(EW324*Prices!$B$3)</f>
        <v>16.2</v>
      </c>
      <c r="FC324" s="79">
        <f>EU324*Prices!$B$9</f>
        <v>36</v>
      </c>
      <c r="FD324" s="80">
        <f t="shared" si="514"/>
        <v>128.19999999999999</v>
      </c>
      <c r="FE324" s="80">
        <f>EU324*Prices!$B$10</f>
        <v>54</v>
      </c>
      <c r="FF324" s="80">
        <f t="shared" si="515"/>
        <v>146.19999999999999</v>
      </c>
      <c r="FG324" s="80">
        <f>EU324*Prices!$B$11</f>
        <v>60</v>
      </c>
      <c r="FH324" s="80">
        <f t="shared" si="516"/>
        <v>152.19999999999999</v>
      </c>
      <c r="FI324" s="80">
        <f>EU324*Prices!$B$12</f>
        <v>72</v>
      </c>
      <c r="FJ324" s="80">
        <f t="shared" si="517"/>
        <v>164.2</v>
      </c>
      <c r="FK324" s="80">
        <f>EU324*Prices!$B$13</f>
        <v>78</v>
      </c>
      <c r="FL324" s="80">
        <f t="shared" si="518"/>
        <v>170.2</v>
      </c>
      <c r="FM324" s="80">
        <f>EU324*Prices!$B$14</f>
        <v>93</v>
      </c>
      <c r="FN324" s="80">
        <f t="shared" si="519"/>
        <v>185.2</v>
      </c>
      <c r="FO324" s="80">
        <f>EU324*Prices!$B$15</f>
        <v>105</v>
      </c>
      <c r="FP324" s="80">
        <f t="shared" si="520"/>
        <v>197.2</v>
      </c>
      <c r="FQ324" s="80">
        <f>EU324*Prices!$B$16</f>
        <v>147</v>
      </c>
      <c r="FR324" s="80">
        <f t="shared" si="521"/>
        <v>239.2</v>
      </c>
      <c r="FS324" s="80">
        <f>EU324*Prices!$B$17</f>
        <v>0</v>
      </c>
      <c r="FT324" s="80"/>
      <c r="FU324" s="80"/>
      <c r="FV324" s="80"/>
      <c r="FW324" s="80"/>
      <c r="FX324" s="80"/>
      <c r="FY324" s="80"/>
      <c r="FZ324" s="80"/>
      <c r="GA324" s="80"/>
      <c r="GB324" s="80"/>
      <c r="GC324" s="80"/>
      <c r="GD324" s="80"/>
      <c r="GE324" s="80"/>
      <c r="GF324" s="80"/>
      <c r="GG324" s="80"/>
      <c r="GH324" s="80"/>
      <c r="GI324"/>
      <c r="GJ324"/>
      <c r="GK324"/>
      <c r="GL324"/>
      <c r="GM324"/>
      <c r="GN324"/>
      <c r="GO324"/>
      <c r="GP324" s="73"/>
      <c r="GQ324" s="128"/>
      <c r="GR324" s="129">
        <v>16</v>
      </c>
      <c r="GS324" s="73">
        <v>48</v>
      </c>
      <c r="GT324" s="73">
        <f t="shared" si="430"/>
        <v>4</v>
      </c>
      <c r="GU324" s="130">
        <f t="shared" si="554"/>
        <v>6</v>
      </c>
      <c r="GW324" s="75">
        <v>4</v>
      </c>
      <c r="GX324" s="76"/>
      <c r="GY324" s="75">
        <v>16</v>
      </c>
      <c r="GZ324" s="77">
        <f>(GY324*1.2)*(Prices!$B$5/32)</f>
        <v>24</v>
      </c>
      <c r="HA324" s="82">
        <f>(GY324*1.3)*(Prices!$C$4/32)</f>
        <v>41.6</v>
      </c>
      <c r="HB324" s="82">
        <f>(GV324*Prices!$B$2)+(GW324*Prices!$B$3)</f>
        <v>16.2</v>
      </c>
      <c r="HC324" s="79">
        <f>GU324*Prices!$B$9</f>
        <v>36</v>
      </c>
      <c r="HD324" s="80">
        <f t="shared" si="522"/>
        <v>117.80000000000001</v>
      </c>
      <c r="HE324" s="80">
        <f>GU324*Prices!$B$10</f>
        <v>54</v>
      </c>
      <c r="HF324" s="80">
        <f t="shared" si="523"/>
        <v>135.80000000000001</v>
      </c>
      <c r="HG324" s="80">
        <f>GU324*Prices!$B$11</f>
        <v>60</v>
      </c>
      <c r="HH324" s="80">
        <f t="shared" si="524"/>
        <v>141.80000000000001</v>
      </c>
      <c r="HI324" s="80">
        <f>GU324*Prices!$B$12</f>
        <v>72</v>
      </c>
      <c r="HJ324" s="80">
        <f t="shared" si="525"/>
        <v>153.80000000000001</v>
      </c>
      <c r="HK324" s="80">
        <f>GU324*Prices!$B$13</f>
        <v>78</v>
      </c>
      <c r="HL324" s="80">
        <f t="shared" si="526"/>
        <v>159.80000000000001</v>
      </c>
      <c r="HM324" s="80">
        <f>GU324*Prices!$B$14</f>
        <v>93</v>
      </c>
      <c r="HN324" s="80">
        <f t="shared" si="527"/>
        <v>174.8</v>
      </c>
      <c r="HO324" s="80">
        <f>GU324*Prices!$B$15</f>
        <v>105</v>
      </c>
      <c r="HP324" s="80">
        <f t="shared" si="528"/>
        <v>186.8</v>
      </c>
      <c r="HQ324" s="80">
        <f>GU324*Prices!$B$16</f>
        <v>147</v>
      </c>
      <c r="HR324" s="80">
        <f t="shared" si="529"/>
        <v>228.79999999999998</v>
      </c>
      <c r="HS324" s="80">
        <f>GU324*Prices!$B$17</f>
        <v>0</v>
      </c>
      <c r="HT324" s="80"/>
      <c r="HU324" s="80"/>
      <c r="HV324" s="80"/>
      <c r="HW324" s="80"/>
      <c r="HX324" s="80"/>
      <c r="HY324" s="80"/>
      <c r="HZ324" s="80"/>
      <c r="IA324" s="80"/>
      <c r="IB324" s="80"/>
      <c r="IC324" s="80"/>
      <c r="ID324" s="80"/>
      <c r="IE324" s="80"/>
      <c r="IF324" s="80"/>
      <c r="IG324" s="80"/>
      <c r="IH324" s="80"/>
      <c r="II324"/>
      <c r="IJ324"/>
      <c r="IK324"/>
      <c r="IL324"/>
      <c r="IM324"/>
      <c r="IN324"/>
      <c r="IO324"/>
      <c r="IP324"/>
      <c r="IQ324" s="73"/>
      <c r="IR324" s="128"/>
      <c r="IS324" s="129">
        <v>16</v>
      </c>
      <c r="IT324" s="73">
        <v>48</v>
      </c>
      <c r="IU324" s="73">
        <f t="shared" si="431"/>
        <v>4</v>
      </c>
      <c r="IV324" s="130">
        <f t="shared" si="555"/>
        <v>6</v>
      </c>
      <c r="IX324" s="75">
        <v>4</v>
      </c>
      <c r="IY324" s="76"/>
      <c r="IZ324" s="75">
        <v>16</v>
      </c>
      <c r="JA324" s="77">
        <f>(IZ324*1.2)*(Prices!$B$5/32)</f>
        <v>24</v>
      </c>
      <c r="JB324" s="82">
        <f>(IZ324*1.3)*(Prices!$B$4/32)</f>
        <v>52</v>
      </c>
      <c r="JC324" s="82">
        <f>(IW324*Prices!$B$2)+(IX324*Prices!$B$3)</f>
        <v>16.2</v>
      </c>
      <c r="JD324" s="79">
        <f>IV324*Prices!$B$9</f>
        <v>36</v>
      </c>
      <c r="JE324" s="80">
        <f t="shared" si="530"/>
        <v>128.19999999999999</v>
      </c>
      <c r="JF324" s="80">
        <f>IV324*Prices!$B$10</f>
        <v>54</v>
      </c>
      <c r="JG324" s="80">
        <f t="shared" si="531"/>
        <v>146.19999999999999</v>
      </c>
      <c r="JH324" s="80">
        <f>IV324*Prices!$B$11</f>
        <v>60</v>
      </c>
      <c r="JI324" s="80">
        <f t="shared" si="532"/>
        <v>152.19999999999999</v>
      </c>
      <c r="JJ324" s="80">
        <f>IV324*Prices!$B$12</f>
        <v>72</v>
      </c>
      <c r="JK324" s="80">
        <f t="shared" si="533"/>
        <v>164.2</v>
      </c>
      <c r="JL324" s="80">
        <f>IV324*Prices!$B$13</f>
        <v>78</v>
      </c>
      <c r="JM324" s="80">
        <f t="shared" si="534"/>
        <v>170.2</v>
      </c>
      <c r="JN324" s="80">
        <f>IV324*Prices!$B$14</f>
        <v>93</v>
      </c>
      <c r="JO324" s="80">
        <f t="shared" si="535"/>
        <v>185.2</v>
      </c>
      <c r="JP324" s="80">
        <f>IV324*Prices!$B$15</f>
        <v>105</v>
      </c>
      <c r="JQ324" s="80">
        <f t="shared" si="536"/>
        <v>197.2</v>
      </c>
      <c r="JR324" s="80">
        <f>IV324*Prices!$B$16</f>
        <v>147</v>
      </c>
      <c r="JS324" s="80">
        <f t="shared" si="537"/>
        <v>239.2</v>
      </c>
      <c r="JT324" s="80">
        <f>IV324*Prices!$B$17</f>
        <v>0</v>
      </c>
      <c r="JU324" s="80"/>
      <c r="JV324" s="80"/>
      <c r="JW324" s="80"/>
      <c r="JX324" s="80"/>
      <c r="JY324" s="80"/>
      <c r="JZ324" s="80"/>
      <c r="KA324" s="80"/>
      <c r="KB324" s="80"/>
      <c r="KC324" s="80"/>
      <c r="KD324" s="80"/>
      <c r="KE324" s="80"/>
      <c r="KF324" s="80"/>
      <c r="KG324" s="80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 s="197">
        <v>0</v>
      </c>
      <c r="LB324" s="200">
        <v>0</v>
      </c>
      <c r="LC324" s="82">
        <f>(44+(cabinets_db!IR324*2-2))*0.58</f>
        <v>24.36</v>
      </c>
      <c r="LD324" s="82">
        <f>(44+(cabinets_db!IR324*2-2))*0.77</f>
        <v>32.340000000000003</v>
      </c>
      <c r="LE324" s="82">
        <f>3*(cabinets_db!IR324*22/144)</f>
        <v>0</v>
      </c>
      <c r="LF324" s="82">
        <f t="shared" si="538"/>
        <v>24.36</v>
      </c>
      <c r="LG324" s="80">
        <f t="shared" si="539"/>
        <v>32.340000000000003</v>
      </c>
      <c r="LH324" s="234">
        <f t="shared" si="540"/>
        <v>0</v>
      </c>
      <c r="LI324" s="73"/>
      <c r="LJ324" s="128"/>
      <c r="LK324" s="129">
        <v>16</v>
      </c>
      <c r="LL324" s="73">
        <v>48</v>
      </c>
      <c r="LM324" s="73">
        <f t="shared" si="432"/>
        <v>4</v>
      </c>
      <c r="LN324" s="130">
        <f t="shared" si="556"/>
        <v>6</v>
      </c>
      <c r="LP324" s="75">
        <v>4</v>
      </c>
      <c r="LQ324" s="76"/>
      <c r="LR324" s="75">
        <v>16</v>
      </c>
      <c r="LS324" s="77">
        <f>(LR324*1.2)*(Prices!$B$5/32)</f>
        <v>24</v>
      </c>
      <c r="LT324" s="82">
        <f>(LR324*1.3)*(Prices!$C$4/32)</f>
        <v>41.6</v>
      </c>
      <c r="LU324" s="82">
        <f>(LO324*Prices!$B$2)+(LP324*Prices!$B$3)</f>
        <v>16.2</v>
      </c>
      <c r="LV324" s="79">
        <f>LN324*Prices!$B$9</f>
        <v>36</v>
      </c>
      <c r="LW324" s="80">
        <f t="shared" si="541"/>
        <v>117.80000000000001</v>
      </c>
      <c r="LX324" s="80">
        <f>LN324*Prices!$B$10</f>
        <v>54</v>
      </c>
      <c r="LY324" s="80">
        <f t="shared" si="542"/>
        <v>135.80000000000001</v>
      </c>
      <c r="LZ324" s="80">
        <f>LN324*Prices!$B$11</f>
        <v>60</v>
      </c>
      <c r="MA324" s="80">
        <f t="shared" si="543"/>
        <v>141.80000000000001</v>
      </c>
      <c r="MB324" s="80">
        <f>LN324*Prices!$B$12</f>
        <v>72</v>
      </c>
      <c r="MC324" s="80">
        <f t="shared" si="544"/>
        <v>153.80000000000001</v>
      </c>
      <c r="MD324" s="80">
        <f>LN324*Prices!$B$13</f>
        <v>78</v>
      </c>
      <c r="ME324" s="80">
        <f t="shared" si="545"/>
        <v>159.80000000000001</v>
      </c>
      <c r="MF324" s="80">
        <f>LN324*Prices!$B$14</f>
        <v>93</v>
      </c>
      <c r="MG324" s="80">
        <f t="shared" si="546"/>
        <v>174.8</v>
      </c>
      <c r="MH324" s="80">
        <f>LN324*Prices!$B$15</f>
        <v>105</v>
      </c>
      <c r="MI324" s="80">
        <f t="shared" si="547"/>
        <v>186.8</v>
      </c>
      <c r="MJ324" s="80">
        <f>LN324*Prices!$B$16</f>
        <v>147</v>
      </c>
      <c r="MK324" s="80">
        <f t="shared" si="548"/>
        <v>228.79999999999998</v>
      </c>
      <c r="ML324" s="80">
        <f>LN324*Prices!$B$17</f>
        <v>0</v>
      </c>
      <c r="MM324" s="80"/>
      <c r="MN324" s="80"/>
      <c r="MO324" s="80"/>
      <c r="MP324" s="80"/>
      <c r="MQ324" s="80"/>
      <c r="MR324" s="80"/>
      <c r="MS324" s="80"/>
      <c r="MT324" s="80"/>
      <c r="MU324" s="80"/>
      <c r="MV324" s="80"/>
      <c r="MW324" s="80"/>
      <c r="MX324" s="80"/>
      <c r="MY324" s="80"/>
      <c r="MZ324" s="80"/>
      <c r="NA324" s="80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</row>
    <row r="325" spans="1:449" ht="18" customHeight="1" thickBot="1" x14ac:dyDescent="0.3">
      <c r="A325" s="345"/>
      <c r="B325" s="346"/>
      <c r="C325" s="347"/>
      <c r="D325" s="279"/>
      <c r="E325" s="348"/>
      <c r="F325" s="349"/>
      <c r="G325" s="320"/>
      <c r="H325" s="136"/>
      <c r="I325" s="135"/>
      <c r="J325" s="136"/>
      <c r="K325" s="135"/>
      <c r="L325" s="136"/>
      <c r="M325" s="135"/>
      <c r="N325" s="136"/>
      <c r="O325" s="135"/>
      <c r="P325" s="136"/>
      <c r="Q325" s="135"/>
      <c r="R325" s="136"/>
      <c r="S325" s="135"/>
      <c r="T325" s="136"/>
      <c r="U325" s="135"/>
      <c r="V325" s="136"/>
      <c r="W325" s="137"/>
      <c r="X325" s="137"/>
      <c r="Y325" s="137"/>
      <c r="Z325" s="137"/>
      <c r="AA325" s="137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8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8"/>
      <c r="BU325" s="135"/>
      <c r="BV325" s="136"/>
      <c r="BW325" s="135"/>
      <c r="BX325" s="136"/>
      <c r="BY325" s="135"/>
      <c r="BZ325" s="136"/>
      <c r="CA325" s="135"/>
      <c r="CB325" s="136"/>
      <c r="CC325" s="135"/>
      <c r="CD325" s="136"/>
      <c r="CE325" s="135"/>
      <c r="CF325" s="136"/>
      <c r="CG325" s="135"/>
      <c r="CH325" s="136"/>
      <c r="CI325" s="135"/>
      <c r="CJ325" s="136"/>
      <c r="CK325" s="137"/>
      <c r="CL325" s="137"/>
      <c r="CM325" s="137"/>
      <c r="CN325" s="137"/>
      <c r="CO325" s="137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136"/>
      <c r="DE325" s="138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6"/>
      <c r="DU325" s="136"/>
      <c r="DV325" s="136"/>
      <c r="DW325" s="136"/>
      <c r="DX325" s="136"/>
      <c r="DY325" s="136"/>
      <c r="DZ325" s="138"/>
      <c r="EP325" s="73"/>
      <c r="EQ325" s="128"/>
      <c r="ER325" s="129"/>
      <c r="ES325" s="73"/>
      <c r="ET325" s="73"/>
      <c r="EU325" s="130"/>
      <c r="EV325" s="55"/>
      <c r="EZ325" s="77"/>
      <c r="FC325" s="79"/>
      <c r="FD325" s="80"/>
      <c r="FE325" s="80"/>
      <c r="FF325" s="80"/>
      <c r="FG325" s="80"/>
      <c r="FH325" s="80"/>
      <c r="FI325" s="80"/>
      <c r="FJ325" s="80"/>
      <c r="FK325" s="80"/>
      <c r="FL325" s="80"/>
      <c r="FM325" s="80"/>
      <c r="FN325" s="80"/>
      <c r="FO325" s="80"/>
      <c r="FP325" s="80"/>
      <c r="FQ325" s="80"/>
      <c r="FR325" s="80"/>
      <c r="FS325" s="80"/>
      <c r="FT325" s="80"/>
      <c r="FU325" s="80"/>
      <c r="FV325" s="80"/>
      <c r="FW325" s="80"/>
      <c r="FX325" s="80"/>
      <c r="FY325" s="80"/>
      <c r="FZ325" s="80"/>
      <c r="GA325" s="80"/>
      <c r="GB325" s="80"/>
      <c r="GC325" s="80"/>
      <c r="GD325" s="80"/>
      <c r="GE325" s="80"/>
      <c r="GF325" s="80"/>
      <c r="GG325" s="80"/>
      <c r="GH325" s="80"/>
      <c r="GI325"/>
      <c r="GJ325"/>
      <c r="GK325"/>
      <c r="GL325"/>
      <c r="GM325"/>
      <c r="GN325"/>
      <c r="GO325"/>
      <c r="GP325" s="73"/>
      <c r="GQ325" s="128"/>
      <c r="GR325" s="129"/>
      <c r="GS325" s="73"/>
      <c r="GT325" s="73"/>
      <c r="GU325" s="130"/>
      <c r="GW325" s="75"/>
      <c r="GX325" s="76"/>
      <c r="GZ325" s="77"/>
      <c r="HA325" s="82"/>
      <c r="HB325" s="82"/>
      <c r="HC325" s="79"/>
      <c r="HD325" s="80"/>
      <c r="HE325" s="80"/>
      <c r="HF325" s="80"/>
      <c r="HG325" s="80"/>
      <c r="HH325" s="80"/>
      <c r="HI325" s="80"/>
      <c r="HJ325" s="80"/>
      <c r="HK325" s="80"/>
      <c r="HL325" s="80"/>
      <c r="HM325" s="80"/>
      <c r="HN325" s="80"/>
      <c r="HO325" s="80"/>
      <c r="HP325" s="80"/>
      <c r="HQ325" s="80"/>
      <c r="HR325" s="80"/>
      <c r="HS325" s="80"/>
      <c r="HT325" s="80"/>
      <c r="HU325" s="80"/>
      <c r="HV325" s="80"/>
      <c r="HW325" s="80"/>
      <c r="HX325" s="80"/>
      <c r="HY325" s="80"/>
      <c r="HZ325" s="80"/>
      <c r="IA325" s="80"/>
      <c r="IB325" s="80"/>
      <c r="IC325" s="80"/>
      <c r="ID325" s="80"/>
      <c r="IE325" s="80"/>
      <c r="IF325" s="80"/>
      <c r="IG325" s="80"/>
      <c r="IH325" s="80"/>
      <c r="II325"/>
      <c r="IJ325"/>
      <c r="IK325"/>
      <c r="IL325"/>
      <c r="IM325"/>
      <c r="IN325"/>
      <c r="IO325"/>
      <c r="IP325"/>
      <c r="IQ325" s="73"/>
      <c r="IR325" s="128"/>
      <c r="IS325" s="129"/>
      <c r="IT325" s="73"/>
      <c r="IU325" s="73"/>
      <c r="IV325" s="130"/>
      <c r="IX325" s="75"/>
      <c r="IY325" s="76"/>
      <c r="IZ325" s="75"/>
      <c r="JA325" s="77"/>
      <c r="JB325" s="82"/>
      <c r="JC325" s="82"/>
      <c r="JD325" s="79"/>
      <c r="JE325" s="80"/>
      <c r="JF325" s="80"/>
      <c r="JG325" s="80"/>
      <c r="JH325" s="80"/>
      <c r="JI325" s="80"/>
      <c r="JJ325" s="80"/>
      <c r="JK325" s="80"/>
      <c r="JL325" s="80"/>
      <c r="JM325" s="80"/>
      <c r="JN325" s="80"/>
      <c r="JO325" s="80"/>
      <c r="JP325" s="80"/>
      <c r="JQ325" s="80"/>
      <c r="JR325" s="80"/>
      <c r="JS325" s="80"/>
      <c r="JT325" s="80"/>
      <c r="JU325" s="80"/>
      <c r="JV325" s="80"/>
      <c r="JW325" s="80"/>
      <c r="JX325" s="80"/>
      <c r="JY325" s="80"/>
      <c r="JZ325" s="80"/>
      <c r="KA325" s="80"/>
      <c r="KB325" s="80"/>
      <c r="KC325" s="80"/>
      <c r="KD325" s="80"/>
      <c r="KE325" s="80"/>
      <c r="KF325" s="80"/>
      <c r="KG325" s="80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F325" s="82"/>
      <c r="LG325" s="80"/>
      <c r="LH325" s="234"/>
      <c r="LI325" s="73"/>
      <c r="LJ325" s="128"/>
      <c r="LK325" s="129"/>
      <c r="LL325" s="73"/>
      <c r="LM325" s="73"/>
      <c r="LN325" s="130"/>
      <c r="LP325" s="75"/>
      <c r="LQ325" s="76"/>
      <c r="LR325" s="75"/>
      <c r="LS325" s="77"/>
      <c r="LT325" s="82"/>
      <c r="LU325" s="82"/>
      <c r="LV325" s="79"/>
      <c r="LW325" s="80"/>
      <c r="LX325" s="80"/>
      <c r="LY325" s="80"/>
      <c r="LZ325" s="80"/>
      <c r="MA325" s="80"/>
      <c r="MB325" s="80"/>
      <c r="MC325" s="80"/>
      <c r="MD325" s="80"/>
      <c r="ME325" s="80"/>
      <c r="MF325" s="80"/>
      <c r="MG325" s="80"/>
      <c r="MH325" s="80"/>
      <c r="MI325" s="80"/>
      <c r="MJ325" s="80"/>
      <c r="MK325" s="80"/>
      <c r="ML325" s="80"/>
      <c r="MM325" s="80"/>
      <c r="MN325" s="80"/>
      <c r="MO325" s="80"/>
      <c r="MP325" s="80"/>
      <c r="MQ325" s="80"/>
      <c r="MR325" s="80"/>
      <c r="MS325" s="80"/>
      <c r="MT325" s="80"/>
      <c r="MU325" s="80"/>
      <c r="MV325" s="80"/>
      <c r="MW325" s="80"/>
      <c r="MX325" s="80"/>
      <c r="MY325" s="80"/>
      <c r="MZ325" s="80"/>
      <c r="NA325" s="80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</row>
    <row r="326" spans="1:449" ht="18" customHeight="1" x14ac:dyDescent="0.25">
      <c r="A326" s="332" t="s">
        <v>451</v>
      </c>
      <c r="B326" s="119" t="s">
        <v>268</v>
      </c>
      <c r="C326" s="120" t="str">
        <f t="shared" si="549"/>
        <v>Wall &amp; Tall Cab: Refrig.       18"H  X 24"D (30" W)</v>
      </c>
      <c r="D326" s="121" t="s">
        <v>452</v>
      </c>
      <c r="E326" s="122" t="s">
        <v>416</v>
      </c>
      <c r="F326" s="333" t="s">
        <v>451</v>
      </c>
      <c r="G326" s="320">
        <f>ROUND(cabinets_db!FD326/Prices!$B$27,0)</f>
        <v>307</v>
      </c>
      <c r="H326" s="136">
        <f t="shared" si="550"/>
        <v>307</v>
      </c>
      <c r="I326" s="135">
        <f>ROUND(cabinets_db!FF326/Prices!$B$27,0)</f>
        <v>334</v>
      </c>
      <c r="J326" s="136">
        <f t="shared" si="453"/>
        <v>334</v>
      </c>
      <c r="K326" s="135">
        <f>ROUND(cabinets_db!FH326/Prices!$B$27,0)</f>
        <v>343</v>
      </c>
      <c r="L326" s="136">
        <f t="shared" si="454"/>
        <v>343</v>
      </c>
      <c r="M326" s="135">
        <f>ROUND(cabinets_db!FJ326/Prices!$B$27,0)</f>
        <v>361</v>
      </c>
      <c r="N326" s="136">
        <f t="shared" si="455"/>
        <v>361</v>
      </c>
      <c r="O326" s="135">
        <f>ROUND(cabinets_db!FL326/Prices!$B$27,0)</f>
        <v>370</v>
      </c>
      <c r="P326" s="136">
        <f t="shared" si="456"/>
        <v>370</v>
      </c>
      <c r="Q326" s="135">
        <f>ROUND(cabinets_db!FN326/Prices!$B$27,0)</f>
        <v>392</v>
      </c>
      <c r="R326" s="136">
        <f t="shared" si="457"/>
        <v>392</v>
      </c>
      <c r="S326" s="135">
        <f>ROUND(cabinets_db!FP326/Prices!$B$27,0)</f>
        <v>410</v>
      </c>
      <c r="T326" s="136">
        <f t="shared" si="458"/>
        <v>410</v>
      </c>
      <c r="U326" s="135">
        <f>ROUND(cabinets_db!FR326/Prices!$B$27,0)</f>
        <v>472</v>
      </c>
      <c r="V326" s="136">
        <f t="shared" si="459"/>
        <v>472</v>
      </c>
      <c r="W326" s="137"/>
      <c r="X326" s="137"/>
      <c r="Y326" s="137"/>
      <c r="Z326" s="137"/>
      <c r="AA326" s="137"/>
      <c r="AB326" s="136">
        <f>ROUND(cabinets_db!HD326/Prices!$B$27,0)</f>
        <v>278</v>
      </c>
      <c r="AC326" s="136">
        <f t="shared" si="460"/>
        <v>278</v>
      </c>
      <c r="AD326" s="136">
        <f>ROUND(cabinets_db!HF326/Prices!$B$27,0)</f>
        <v>304</v>
      </c>
      <c r="AE326" s="136">
        <f t="shared" si="461"/>
        <v>304</v>
      </c>
      <c r="AF326" s="136">
        <f>ROUND(cabinets_db!HH326/Prices!$B$27,0)</f>
        <v>313</v>
      </c>
      <c r="AG326" s="136">
        <f t="shared" si="462"/>
        <v>313</v>
      </c>
      <c r="AH326" s="136">
        <f>ROUND(cabinets_db!HJ326/Prices!$B$27,0)</f>
        <v>331</v>
      </c>
      <c r="AI326" s="136">
        <f t="shared" si="463"/>
        <v>331</v>
      </c>
      <c r="AJ326" s="136">
        <f>ROUND(cabinets_db!HL326/Prices!$B$27,0)</f>
        <v>340</v>
      </c>
      <c r="AK326" s="136">
        <f t="shared" si="464"/>
        <v>340</v>
      </c>
      <c r="AL326" s="136">
        <f>ROUND(cabinets_db!HN326/Prices!$B$27,0)</f>
        <v>362</v>
      </c>
      <c r="AM326" s="136">
        <f t="shared" si="465"/>
        <v>362</v>
      </c>
      <c r="AN326" s="136">
        <f>ROUND(cabinets_db!HP326/Prices!$B$27,0)</f>
        <v>380</v>
      </c>
      <c r="AO326" s="136">
        <f t="shared" si="466"/>
        <v>380</v>
      </c>
      <c r="AP326" s="136">
        <f>ROUND(cabinets_db!HR326/Prices!$B$27,0)</f>
        <v>443</v>
      </c>
      <c r="AQ326" s="138">
        <f t="shared" si="467"/>
        <v>443</v>
      </c>
      <c r="AW326" s="136">
        <f t="shared" si="468"/>
        <v>278</v>
      </c>
      <c r="AX326" s="136">
        <f t="shared" si="469"/>
        <v>278</v>
      </c>
      <c r="AY326" s="136">
        <f t="shared" si="470"/>
        <v>304</v>
      </c>
      <c r="AZ326" s="136">
        <f t="shared" si="471"/>
        <v>304</v>
      </c>
      <c r="BA326" s="136">
        <f t="shared" si="472"/>
        <v>313</v>
      </c>
      <c r="BB326" s="136">
        <f t="shared" si="473"/>
        <v>313</v>
      </c>
      <c r="BC326" s="136">
        <f t="shared" si="474"/>
        <v>331</v>
      </c>
      <c r="BD326" s="136">
        <f t="shared" si="475"/>
        <v>331</v>
      </c>
      <c r="BE326" s="136">
        <f t="shared" si="476"/>
        <v>340</v>
      </c>
      <c r="BF326" s="136">
        <f t="shared" si="477"/>
        <v>340</v>
      </c>
      <c r="BG326" s="136">
        <f t="shared" si="478"/>
        <v>362</v>
      </c>
      <c r="BH326" s="136">
        <f t="shared" si="479"/>
        <v>362</v>
      </c>
      <c r="BI326" s="136">
        <f t="shared" si="480"/>
        <v>380</v>
      </c>
      <c r="BJ326" s="136">
        <f t="shared" si="481"/>
        <v>380</v>
      </c>
      <c r="BK326" s="136">
        <f t="shared" si="482"/>
        <v>443</v>
      </c>
      <c r="BL326" s="138">
        <f t="shared" si="483"/>
        <v>443</v>
      </c>
      <c r="BU326" s="135">
        <f>ROUND(cabinets_db!JE326/Prices!$B$27,0)</f>
        <v>307</v>
      </c>
      <c r="BV326" s="136">
        <f t="shared" si="551"/>
        <v>307</v>
      </c>
      <c r="BW326" s="135">
        <f>ROUND(cabinets_db!JG326/Prices!$B$27,0)</f>
        <v>334</v>
      </c>
      <c r="BX326" s="136">
        <f t="shared" si="484"/>
        <v>334</v>
      </c>
      <c r="BY326" s="135">
        <f>ROUND(cabinets_db!JI326/Prices!$B$27,0)</f>
        <v>343</v>
      </c>
      <c r="BZ326" s="136">
        <f t="shared" si="485"/>
        <v>343</v>
      </c>
      <c r="CA326" s="135">
        <f>ROUND(cabinets_db!JK326/Prices!$B$27,0)</f>
        <v>361</v>
      </c>
      <c r="CB326" s="136">
        <f t="shared" si="486"/>
        <v>361</v>
      </c>
      <c r="CC326" s="135">
        <f>ROUND(cabinets_db!JM326/Prices!$B$27,0)</f>
        <v>370</v>
      </c>
      <c r="CD326" s="136">
        <f t="shared" si="487"/>
        <v>370</v>
      </c>
      <c r="CE326" s="135">
        <f>ROUND(cabinets_db!JO326/Prices!$B$27,0)</f>
        <v>392</v>
      </c>
      <c r="CF326" s="136">
        <f t="shared" si="488"/>
        <v>392</v>
      </c>
      <c r="CG326" s="135">
        <f>ROUND(cabinets_db!JQ326/Prices!$B$27,0)</f>
        <v>410</v>
      </c>
      <c r="CH326" s="136">
        <f t="shared" si="489"/>
        <v>410</v>
      </c>
      <c r="CI326" s="135">
        <f>ROUND(cabinets_db!JS326/Prices!$B$27,0)</f>
        <v>472</v>
      </c>
      <c r="CJ326" s="136">
        <f t="shared" si="490"/>
        <v>472</v>
      </c>
      <c r="CK326" s="137"/>
      <c r="CL326" s="137"/>
      <c r="CM326" s="137"/>
      <c r="CN326" s="137"/>
      <c r="CO326" s="137"/>
      <c r="CP326" s="136">
        <f>ROUND(cabinets_db!LW326/Prices!$B$27,0)</f>
        <v>278</v>
      </c>
      <c r="CQ326" s="136">
        <f t="shared" si="552"/>
        <v>278</v>
      </c>
      <c r="CR326" s="136">
        <f>ROUND(cabinets_db!LY326/Prices!$B$27,0)</f>
        <v>304</v>
      </c>
      <c r="CS326" s="136">
        <f t="shared" si="491"/>
        <v>304</v>
      </c>
      <c r="CT326" s="136">
        <f>ROUND(cabinets_db!MA326/Prices!$B$27,0)</f>
        <v>313</v>
      </c>
      <c r="CU326" s="136">
        <f t="shared" si="492"/>
        <v>313</v>
      </c>
      <c r="CV326" s="136">
        <f>ROUND(cabinets_db!MC326/Prices!$B$27,0)</f>
        <v>331</v>
      </c>
      <c r="CW326" s="136">
        <f t="shared" si="493"/>
        <v>331</v>
      </c>
      <c r="CX326" s="136">
        <f>ROUND(cabinets_db!ME326/Prices!$B$27,0)</f>
        <v>340</v>
      </c>
      <c r="CY326" s="136">
        <f t="shared" si="494"/>
        <v>340</v>
      </c>
      <c r="CZ326" s="136">
        <f>ROUND(cabinets_db!MG326/Prices!$B$27,0)</f>
        <v>362</v>
      </c>
      <c r="DA326" s="136">
        <f t="shared" si="495"/>
        <v>362</v>
      </c>
      <c r="DB326" s="136">
        <f>ROUND(cabinets_db!MI326/Prices!$B$27,0)</f>
        <v>380</v>
      </c>
      <c r="DC326" s="136">
        <f t="shared" si="496"/>
        <v>380</v>
      </c>
      <c r="DD326" s="136">
        <f>ROUND(cabinets_db!MK326/Prices!$B$27,0)</f>
        <v>443</v>
      </c>
      <c r="DE326" s="138">
        <f t="shared" si="497"/>
        <v>443</v>
      </c>
      <c r="DK326" s="136">
        <f t="shared" si="498"/>
        <v>278</v>
      </c>
      <c r="DL326" s="136">
        <f t="shared" si="499"/>
        <v>278</v>
      </c>
      <c r="DM326" s="136">
        <f t="shared" si="500"/>
        <v>304</v>
      </c>
      <c r="DN326" s="136">
        <f t="shared" si="501"/>
        <v>304</v>
      </c>
      <c r="DO326" s="136">
        <f t="shared" si="502"/>
        <v>313</v>
      </c>
      <c r="DP326" s="136">
        <f t="shared" si="503"/>
        <v>313</v>
      </c>
      <c r="DQ326" s="136">
        <f t="shared" si="504"/>
        <v>331</v>
      </c>
      <c r="DR326" s="136">
        <f t="shared" si="505"/>
        <v>331</v>
      </c>
      <c r="DS326" s="136">
        <f t="shared" si="506"/>
        <v>340</v>
      </c>
      <c r="DT326" s="136">
        <f t="shared" si="507"/>
        <v>340</v>
      </c>
      <c r="DU326" s="136">
        <f t="shared" si="508"/>
        <v>362</v>
      </c>
      <c r="DV326" s="136">
        <f t="shared" si="509"/>
        <v>362</v>
      </c>
      <c r="DW326" s="136">
        <f t="shared" si="510"/>
        <v>380</v>
      </c>
      <c r="DX326" s="136">
        <f t="shared" si="511"/>
        <v>380</v>
      </c>
      <c r="DY326" s="136">
        <f t="shared" si="512"/>
        <v>443</v>
      </c>
      <c r="DZ326" s="138">
        <f t="shared" si="513"/>
        <v>443</v>
      </c>
      <c r="EP326" s="73"/>
      <c r="EQ326" s="128"/>
      <c r="ER326" s="129">
        <v>19</v>
      </c>
      <c r="ES326" s="95">
        <v>30</v>
      </c>
      <c r="ET326" s="73">
        <f t="shared" si="429"/>
        <v>2.5</v>
      </c>
      <c r="EU326" s="130">
        <f t="shared" si="553"/>
        <v>3.75</v>
      </c>
      <c r="EV326" s="55"/>
      <c r="EW326" s="75">
        <v>4</v>
      </c>
      <c r="EY326" s="75">
        <v>19</v>
      </c>
      <c r="EZ326" s="77">
        <f>(EY326*1.2)*(Prices!$B$5/32)</f>
        <v>28.5</v>
      </c>
      <c r="FA326" s="82">
        <f>(EY326*1.3)*(Prices!$B$4/32)</f>
        <v>61.75</v>
      </c>
      <c r="FB326" s="82">
        <f>(EV326*Prices!$B$2)+(EW326*Prices!$B$3)</f>
        <v>16.2</v>
      </c>
      <c r="FC326" s="79">
        <f>EU326*Prices!$B$9</f>
        <v>22.5</v>
      </c>
      <c r="FD326" s="80">
        <f t="shared" si="514"/>
        <v>128.94999999999999</v>
      </c>
      <c r="FE326" s="80">
        <f>EU326*Prices!$B$10</f>
        <v>33.75</v>
      </c>
      <c r="FF326" s="80">
        <f t="shared" si="515"/>
        <v>140.19999999999999</v>
      </c>
      <c r="FG326" s="80">
        <f>EU326*Prices!$B$11</f>
        <v>37.5</v>
      </c>
      <c r="FH326" s="80">
        <f t="shared" si="516"/>
        <v>143.94999999999999</v>
      </c>
      <c r="FI326" s="80">
        <f>EU326*Prices!$B$12</f>
        <v>45</v>
      </c>
      <c r="FJ326" s="80">
        <f t="shared" si="517"/>
        <v>151.44999999999999</v>
      </c>
      <c r="FK326" s="80">
        <f>EU326*Prices!$B$13</f>
        <v>48.75</v>
      </c>
      <c r="FL326" s="80">
        <f t="shared" si="518"/>
        <v>155.19999999999999</v>
      </c>
      <c r="FM326" s="80">
        <f>EU326*Prices!$B$14</f>
        <v>58.125</v>
      </c>
      <c r="FN326" s="80">
        <f t="shared" si="519"/>
        <v>164.57499999999999</v>
      </c>
      <c r="FO326" s="80">
        <f>EU326*Prices!$B$15</f>
        <v>65.625</v>
      </c>
      <c r="FP326" s="80">
        <f t="shared" si="520"/>
        <v>172.07499999999999</v>
      </c>
      <c r="FQ326" s="80">
        <f>EU326*Prices!$B$16</f>
        <v>91.875</v>
      </c>
      <c r="FR326" s="80">
        <f t="shared" si="521"/>
        <v>198.32499999999999</v>
      </c>
      <c r="FS326" s="80">
        <f>EU326*Prices!$B$17</f>
        <v>0</v>
      </c>
      <c r="FT326" s="80"/>
      <c r="FU326" s="80"/>
      <c r="FV326" s="80"/>
      <c r="FW326" s="80"/>
      <c r="FX326" s="80"/>
      <c r="FY326" s="80"/>
      <c r="FZ326" s="80"/>
      <c r="GA326" s="80"/>
      <c r="GB326" s="80"/>
      <c r="GC326" s="80"/>
      <c r="GD326" s="80"/>
      <c r="GE326" s="80"/>
      <c r="GF326" s="80"/>
      <c r="GG326" s="80"/>
      <c r="GH326" s="80"/>
      <c r="GI326"/>
      <c r="GJ326"/>
      <c r="GK326"/>
      <c r="GL326"/>
      <c r="GM326"/>
      <c r="GN326"/>
      <c r="GO326"/>
      <c r="GP326" s="73"/>
      <c r="GQ326" s="128"/>
      <c r="GR326" s="129">
        <v>19</v>
      </c>
      <c r="GS326" s="95">
        <v>30</v>
      </c>
      <c r="GT326" s="73">
        <f t="shared" si="430"/>
        <v>2.5</v>
      </c>
      <c r="GU326" s="130">
        <f t="shared" si="554"/>
        <v>3.75</v>
      </c>
      <c r="GW326" s="75">
        <v>4</v>
      </c>
      <c r="GX326" s="76"/>
      <c r="GY326" s="75">
        <v>19</v>
      </c>
      <c r="GZ326" s="77">
        <f>(GY326*1.2)*(Prices!$B$5/32)</f>
        <v>28.5</v>
      </c>
      <c r="HA326" s="82">
        <f>(GY326*1.3)*(Prices!$C$4/32)</f>
        <v>49.4</v>
      </c>
      <c r="HB326" s="82">
        <f>(GV326*Prices!$B$2)+(GW326*Prices!$B$3)</f>
        <v>16.2</v>
      </c>
      <c r="HC326" s="79">
        <f>GU326*Prices!$B$9</f>
        <v>22.5</v>
      </c>
      <c r="HD326" s="80">
        <f t="shared" si="522"/>
        <v>116.6</v>
      </c>
      <c r="HE326" s="80">
        <f>GU326*Prices!$B$10</f>
        <v>33.75</v>
      </c>
      <c r="HF326" s="80">
        <f t="shared" si="523"/>
        <v>127.85</v>
      </c>
      <c r="HG326" s="80">
        <f>GU326*Prices!$B$11</f>
        <v>37.5</v>
      </c>
      <c r="HH326" s="80">
        <f t="shared" si="524"/>
        <v>131.6</v>
      </c>
      <c r="HI326" s="80">
        <f>GU326*Prices!$B$12</f>
        <v>45</v>
      </c>
      <c r="HJ326" s="80">
        <f t="shared" si="525"/>
        <v>139.1</v>
      </c>
      <c r="HK326" s="80">
        <f>GU326*Prices!$B$13</f>
        <v>48.75</v>
      </c>
      <c r="HL326" s="80">
        <f t="shared" si="526"/>
        <v>142.85</v>
      </c>
      <c r="HM326" s="80">
        <f>GU326*Prices!$B$14</f>
        <v>58.125</v>
      </c>
      <c r="HN326" s="80">
        <f t="shared" si="527"/>
        <v>152.22499999999999</v>
      </c>
      <c r="HO326" s="80">
        <f>GU326*Prices!$B$15</f>
        <v>65.625</v>
      </c>
      <c r="HP326" s="80">
        <f t="shared" si="528"/>
        <v>159.72499999999999</v>
      </c>
      <c r="HQ326" s="80">
        <f>GU326*Prices!$B$16</f>
        <v>91.875</v>
      </c>
      <c r="HR326" s="80">
        <f t="shared" si="529"/>
        <v>185.97499999999999</v>
      </c>
      <c r="HS326" s="80">
        <f>GU326*Prices!$B$17</f>
        <v>0</v>
      </c>
      <c r="HT326" s="80"/>
      <c r="HU326" s="80"/>
      <c r="HV326" s="80"/>
      <c r="HW326" s="80"/>
      <c r="HX326" s="80"/>
      <c r="HY326" s="80"/>
      <c r="HZ326" s="80"/>
      <c r="IA326" s="80"/>
      <c r="IB326" s="80"/>
      <c r="IC326" s="80"/>
      <c r="ID326" s="80"/>
      <c r="IE326" s="80"/>
      <c r="IF326" s="80"/>
      <c r="IG326" s="80"/>
      <c r="IH326" s="80"/>
      <c r="II326"/>
      <c r="IJ326"/>
      <c r="IK326"/>
      <c r="IL326"/>
      <c r="IM326"/>
      <c r="IN326"/>
      <c r="IO326"/>
      <c r="IP326"/>
      <c r="IQ326" s="73"/>
      <c r="IR326" s="128"/>
      <c r="IS326" s="129">
        <v>19</v>
      </c>
      <c r="IT326" s="95">
        <v>30</v>
      </c>
      <c r="IU326" s="73">
        <f t="shared" si="431"/>
        <v>2.5</v>
      </c>
      <c r="IV326" s="130">
        <f t="shared" si="555"/>
        <v>3.75</v>
      </c>
      <c r="IX326" s="75">
        <v>4</v>
      </c>
      <c r="IY326" s="76"/>
      <c r="IZ326" s="75">
        <v>19</v>
      </c>
      <c r="JA326" s="77">
        <f>(IZ326*1.2)*(Prices!$B$5/32)</f>
        <v>28.5</v>
      </c>
      <c r="JB326" s="82">
        <f>(IZ326*1.3)*(Prices!$B$4/32)</f>
        <v>61.75</v>
      </c>
      <c r="JC326" s="82">
        <f>(IW326*Prices!$B$2)+(IX326*Prices!$B$3)</f>
        <v>16.2</v>
      </c>
      <c r="JD326" s="79">
        <f>IV326*Prices!$B$9</f>
        <v>22.5</v>
      </c>
      <c r="JE326" s="80">
        <f t="shared" si="530"/>
        <v>128.94999999999999</v>
      </c>
      <c r="JF326" s="80">
        <f>IV326*Prices!$B$10</f>
        <v>33.75</v>
      </c>
      <c r="JG326" s="80">
        <f t="shared" si="531"/>
        <v>140.19999999999999</v>
      </c>
      <c r="JH326" s="80">
        <f>IV326*Prices!$B$11</f>
        <v>37.5</v>
      </c>
      <c r="JI326" s="80">
        <f t="shared" si="532"/>
        <v>143.94999999999999</v>
      </c>
      <c r="JJ326" s="80">
        <f>IV326*Prices!$B$12</f>
        <v>45</v>
      </c>
      <c r="JK326" s="80">
        <f t="shared" si="533"/>
        <v>151.44999999999999</v>
      </c>
      <c r="JL326" s="80">
        <f>IV326*Prices!$B$13</f>
        <v>48.75</v>
      </c>
      <c r="JM326" s="80">
        <f t="shared" si="534"/>
        <v>155.19999999999999</v>
      </c>
      <c r="JN326" s="80">
        <f>IV326*Prices!$B$14</f>
        <v>58.125</v>
      </c>
      <c r="JO326" s="80">
        <f t="shared" si="535"/>
        <v>164.57499999999999</v>
      </c>
      <c r="JP326" s="80">
        <f>IV326*Prices!$B$15</f>
        <v>65.625</v>
      </c>
      <c r="JQ326" s="80">
        <f t="shared" si="536"/>
        <v>172.07499999999999</v>
      </c>
      <c r="JR326" s="80">
        <f>IV326*Prices!$B$16</f>
        <v>91.875</v>
      </c>
      <c r="JS326" s="80">
        <f t="shared" si="537"/>
        <v>198.32499999999999</v>
      </c>
      <c r="JT326" s="80">
        <f>IV326*Prices!$B$17</f>
        <v>0</v>
      </c>
      <c r="JU326" s="80"/>
      <c r="JV326" s="80"/>
      <c r="JW326" s="80"/>
      <c r="JX326" s="80"/>
      <c r="JY326" s="80"/>
      <c r="JZ326" s="80"/>
      <c r="KA326" s="80"/>
      <c r="KB326" s="80"/>
      <c r="KC326" s="80"/>
      <c r="KD326" s="80"/>
      <c r="KE326" s="80"/>
      <c r="KF326" s="80"/>
      <c r="KG326" s="80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 s="197">
        <v>0</v>
      </c>
      <c r="LB326" s="200">
        <v>0</v>
      </c>
      <c r="LC326" s="82">
        <f>(44+(cabinets_db!IR326*2-2))*0.58</f>
        <v>24.36</v>
      </c>
      <c r="LD326" s="82">
        <f>(44+(cabinets_db!IR326*2-2))*0.77</f>
        <v>32.340000000000003</v>
      </c>
      <c r="LE326" s="82">
        <f>3*(cabinets_db!IR326*22/144)</f>
        <v>0</v>
      </c>
      <c r="LF326" s="82">
        <f t="shared" si="538"/>
        <v>24.36</v>
      </c>
      <c r="LG326" s="80">
        <f t="shared" si="539"/>
        <v>32.340000000000003</v>
      </c>
      <c r="LH326" s="234">
        <f t="shared" si="540"/>
        <v>0</v>
      </c>
      <c r="LI326" s="73"/>
      <c r="LJ326" s="128"/>
      <c r="LK326" s="129">
        <v>19</v>
      </c>
      <c r="LL326" s="95">
        <v>30</v>
      </c>
      <c r="LM326" s="73">
        <f t="shared" si="432"/>
        <v>2.5</v>
      </c>
      <c r="LN326" s="130">
        <f t="shared" si="556"/>
        <v>3.75</v>
      </c>
      <c r="LP326" s="75">
        <v>4</v>
      </c>
      <c r="LQ326" s="76"/>
      <c r="LR326" s="75">
        <v>19</v>
      </c>
      <c r="LS326" s="77">
        <f>(LR326*1.2)*(Prices!$B$5/32)</f>
        <v>28.5</v>
      </c>
      <c r="LT326" s="82">
        <f>(LR326*1.3)*(Prices!$C$4/32)</f>
        <v>49.4</v>
      </c>
      <c r="LU326" s="82">
        <f>(LO326*Prices!$B$2)+(LP326*Prices!$B$3)</f>
        <v>16.2</v>
      </c>
      <c r="LV326" s="79">
        <f>LN326*Prices!$B$9</f>
        <v>22.5</v>
      </c>
      <c r="LW326" s="80">
        <f t="shared" si="541"/>
        <v>116.6</v>
      </c>
      <c r="LX326" s="80">
        <f>LN326*Prices!$B$10</f>
        <v>33.75</v>
      </c>
      <c r="LY326" s="80">
        <f t="shared" si="542"/>
        <v>127.85</v>
      </c>
      <c r="LZ326" s="80">
        <f>LN326*Prices!$B$11</f>
        <v>37.5</v>
      </c>
      <c r="MA326" s="80">
        <f t="shared" si="543"/>
        <v>131.6</v>
      </c>
      <c r="MB326" s="80">
        <f>LN326*Prices!$B$12</f>
        <v>45</v>
      </c>
      <c r="MC326" s="80">
        <f t="shared" si="544"/>
        <v>139.1</v>
      </c>
      <c r="MD326" s="80">
        <f>LN326*Prices!$B$13</f>
        <v>48.75</v>
      </c>
      <c r="ME326" s="80">
        <f t="shared" si="545"/>
        <v>142.85</v>
      </c>
      <c r="MF326" s="80">
        <f>LN326*Prices!$B$14</f>
        <v>58.125</v>
      </c>
      <c r="MG326" s="80">
        <f t="shared" si="546"/>
        <v>152.22499999999999</v>
      </c>
      <c r="MH326" s="80">
        <f>LN326*Prices!$B$15</f>
        <v>65.625</v>
      </c>
      <c r="MI326" s="80">
        <f t="shared" si="547"/>
        <v>159.72499999999999</v>
      </c>
      <c r="MJ326" s="80">
        <f>LN326*Prices!$B$16</f>
        <v>91.875</v>
      </c>
      <c r="MK326" s="80">
        <f t="shared" si="548"/>
        <v>185.97499999999999</v>
      </c>
      <c r="ML326" s="80">
        <f>LN326*Prices!$B$17</f>
        <v>0</v>
      </c>
      <c r="MM326" s="80"/>
      <c r="MN326" s="80"/>
      <c r="MO326" s="80"/>
      <c r="MP326" s="80"/>
      <c r="MQ326" s="80"/>
      <c r="MR326" s="80"/>
      <c r="MS326" s="80"/>
      <c r="MT326" s="80"/>
      <c r="MU326" s="80"/>
      <c r="MV326" s="80"/>
      <c r="MW326" s="80"/>
      <c r="MX326" s="80"/>
      <c r="MY326" s="80"/>
      <c r="MZ326" s="80"/>
      <c r="NA326" s="80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</row>
    <row r="327" spans="1:449" ht="18" customHeight="1" x14ac:dyDescent="0.25">
      <c r="A327" s="141" t="s">
        <v>453</v>
      </c>
      <c r="B327" s="132" t="s">
        <v>268</v>
      </c>
      <c r="C327" s="133" t="str">
        <f t="shared" si="549"/>
        <v>Wall &amp; Tall Cab: Refrig.       18"H  X 24"D (33" to 36")</v>
      </c>
      <c r="D327" s="70" t="s">
        <v>452</v>
      </c>
      <c r="E327" s="134" t="s">
        <v>440</v>
      </c>
      <c r="F327" s="329" t="s">
        <v>453</v>
      </c>
      <c r="G327" s="320">
        <f>ROUND(cabinets_db!FD327/Prices!$B$27,0)</f>
        <v>346</v>
      </c>
      <c r="H327" s="136">
        <f t="shared" si="550"/>
        <v>346</v>
      </c>
      <c r="I327" s="135">
        <f>ROUND(cabinets_db!FF327/Prices!$B$27,0)</f>
        <v>378</v>
      </c>
      <c r="J327" s="136">
        <f t="shared" si="453"/>
        <v>378</v>
      </c>
      <c r="K327" s="135">
        <f>ROUND(cabinets_db!FH327/Prices!$B$27,0)</f>
        <v>389</v>
      </c>
      <c r="L327" s="136">
        <f t="shared" si="454"/>
        <v>389</v>
      </c>
      <c r="M327" s="135">
        <f>ROUND(cabinets_db!FJ327/Prices!$B$27,0)</f>
        <v>410</v>
      </c>
      <c r="N327" s="136">
        <f t="shared" si="455"/>
        <v>410</v>
      </c>
      <c r="O327" s="135">
        <f>ROUND(cabinets_db!FL327/Prices!$B$27,0)</f>
        <v>421</v>
      </c>
      <c r="P327" s="136">
        <f t="shared" si="456"/>
        <v>421</v>
      </c>
      <c r="Q327" s="135">
        <f>ROUND(cabinets_db!FN327/Prices!$B$27,0)</f>
        <v>448</v>
      </c>
      <c r="R327" s="136">
        <f t="shared" si="457"/>
        <v>448</v>
      </c>
      <c r="S327" s="135">
        <f>ROUND(cabinets_db!FP327/Prices!$B$27,0)</f>
        <v>469</v>
      </c>
      <c r="T327" s="136">
        <f t="shared" si="458"/>
        <v>469</v>
      </c>
      <c r="U327" s="135">
        <f>ROUND(cabinets_db!FR327/Prices!$B$27,0)</f>
        <v>544</v>
      </c>
      <c r="V327" s="136">
        <f t="shared" si="459"/>
        <v>544</v>
      </c>
      <c r="W327" s="137"/>
      <c r="X327" s="137"/>
      <c r="Y327" s="137"/>
      <c r="Z327" s="137"/>
      <c r="AA327" s="137"/>
      <c r="AB327" s="136">
        <f>ROUND(cabinets_db!HD327/Prices!$B$27,0)</f>
        <v>313</v>
      </c>
      <c r="AC327" s="136">
        <f t="shared" si="460"/>
        <v>313</v>
      </c>
      <c r="AD327" s="136">
        <f>ROUND(cabinets_db!HF327/Prices!$B$27,0)</f>
        <v>345</v>
      </c>
      <c r="AE327" s="136">
        <f t="shared" si="461"/>
        <v>345</v>
      </c>
      <c r="AF327" s="136">
        <f>ROUND(cabinets_db!HH327/Prices!$B$27,0)</f>
        <v>356</v>
      </c>
      <c r="AG327" s="136">
        <f t="shared" si="462"/>
        <v>356</v>
      </c>
      <c r="AH327" s="136">
        <f>ROUND(cabinets_db!HJ327/Prices!$B$27,0)</f>
        <v>377</v>
      </c>
      <c r="AI327" s="136">
        <f t="shared" si="463"/>
        <v>377</v>
      </c>
      <c r="AJ327" s="136">
        <f>ROUND(cabinets_db!HL327/Prices!$B$27,0)</f>
        <v>388</v>
      </c>
      <c r="AK327" s="136">
        <f t="shared" si="464"/>
        <v>388</v>
      </c>
      <c r="AL327" s="136">
        <f>ROUND(cabinets_db!HN327/Prices!$B$27,0)</f>
        <v>415</v>
      </c>
      <c r="AM327" s="136">
        <f t="shared" si="465"/>
        <v>415</v>
      </c>
      <c r="AN327" s="136">
        <f>ROUND(cabinets_db!HP327/Prices!$B$27,0)</f>
        <v>436</v>
      </c>
      <c r="AO327" s="136">
        <f t="shared" si="466"/>
        <v>436</v>
      </c>
      <c r="AP327" s="136">
        <f>ROUND(cabinets_db!HR327/Prices!$B$27,0)</f>
        <v>511</v>
      </c>
      <c r="AQ327" s="138">
        <f t="shared" si="467"/>
        <v>511</v>
      </c>
      <c r="AW327" s="136">
        <f t="shared" si="468"/>
        <v>313</v>
      </c>
      <c r="AX327" s="136">
        <f t="shared" si="469"/>
        <v>313</v>
      </c>
      <c r="AY327" s="136">
        <f t="shared" si="470"/>
        <v>345</v>
      </c>
      <c r="AZ327" s="136">
        <f t="shared" si="471"/>
        <v>345</v>
      </c>
      <c r="BA327" s="136">
        <f t="shared" si="472"/>
        <v>356</v>
      </c>
      <c r="BB327" s="136">
        <f t="shared" si="473"/>
        <v>356</v>
      </c>
      <c r="BC327" s="136">
        <f t="shared" si="474"/>
        <v>377</v>
      </c>
      <c r="BD327" s="136">
        <f t="shared" si="475"/>
        <v>377</v>
      </c>
      <c r="BE327" s="136">
        <f t="shared" si="476"/>
        <v>388</v>
      </c>
      <c r="BF327" s="136">
        <f t="shared" si="477"/>
        <v>388</v>
      </c>
      <c r="BG327" s="136">
        <f t="shared" si="478"/>
        <v>415</v>
      </c>
      <c r="BH327" s="136">
        <f t="shared" si="479"/>
        <v>415</v>
      </c>
      <c r="BI327" s="136">
        <f t="shared" si="480"/>
        <v>436</v>
      </c>
      <c r="BJ327" s="136">
        <f t="shared" si="481"/>
        <v>436</v>
      </c>
      <c r="BK327" s="136">
        <f t="shared" si="482"/>
        <v>511</v>
      </c>
      <c r="BL327" s="138">
        <f t="shared" si="483"/>
        <v>511</v>
      </c>
      <c r="BU327" s="135">
        <f>ROUND(cabinets_db!JE327/Prices!$B$27,0)</f>
        <v>346</v>
      </c>
      <c r="BV327" s="136">
        <f t="shared" si="551"/>
        <v>346</v>
      </c>
      <c r="BW327" s="135">
        <f>ROUND(cabinets_db!JG327/Prices!$B$27,0)</f>
        <v>378</v>
      </c>
      <c r="BX327" s="136">
        <f t="shared" si="484"/>
        <v>378</v>
      </c>
      <c r="BY327" s="135">
        <f>ROUND(cabinets_db!JI327/Prices!$B$27,0)</f>
        <v>389</v>
      </c>
      <c r="BZ327" s="136">
        <f t="shared" si="485"/>
        <v>389</v>
      </c>
      <c r="CA327" s="135">
        <f>ROUND(cabinets_db!JK327/Prices!$B$27,0)</f>
        <v>410</v>
      </c>
      <c r="CB327" s="136">
        <f t="shared" si="486"/>
        <v>410</v>
      </c>
      <c r="CC327" s="135">
        <f>ROUND(cabinets_db!JM327/Prices!$B$27,0)</f>
        <v>421</v>
      </c>
      <c r="CD327" s="136">
        <f t="shared" si="487"/>
        <v>421</v>
      </c>
      <c r="CE327" s="135">
        <f>ROUND(cabinets_db!JO327/Prices!$B$27,0)</f>
        <v>448</v>
      </c>
      <c r="CF327" s="136">
        <f t="shared" si="488"/>
        <v>448</v>
      </c>
      <c r="CG327" s="135">
        <f>ROUND(cabinets_db!JQ327/Prices!$B$27,0)</f>
        <v>469</v>
      </c>
      <c r="CH327" s="136">
        <f t="shared" si="489"/>
        <v>469</v>
      </c>
      <c r="CI327" s="135">
        <f>ROUND(cabinets_db!JS327/Prices!$B$27,0)</f>
        <v>544</v>
      </c>
      <c r="CJ327" s="136">
        <f t="shared" si="490"/>
        <v>544</v>
      </c>
      <c r="CK327" s="137"/>
      <c r="CL327" s="137"/>
      <c r="CM327" s="137"/>
      <c r="CN327" s="137"/>
      <c r="CO327" s="137"/>
      <c r="CP327" s="136">
        <f>ROUND(cabinets_db!LW327/Prices!$B$27,0)</f>
        <v>313</v>
      </c>
      <c r="CQ327" s="136">
        <f t="shared" si="552"/>
        <v>313</v>
      </c>
      <c r="CR327" s="136">
        <f>ROUND(cabinets_db!LY327/Prices!$B$27,0)</f>
        <v>345</v>
      </c>
      <c r="CS327" s="136">
        <f t="shared" si="491"/>
        <v>345</v>
      </c>
      <c r="CT327" s="136">
        <f>ROUND(cabinets_db!MA327/Prices!$B$27,0)</f>
        <v>356</v>
      </c>
      <c r="CU327" s="136">
        <f t="shared" si="492"/>
        <v>356</v>
      </c>
      <c r="CV327" s="136">
        <f>ROUND(cabinets_db!MC327/Prices!$B$27,0)</f>
        <v>377</v>
      </c>
      <c r="CW327" s="136">
        <f t="shared" si="493"/>
        <v>377</v>
      </c>
      <c r="CX327" s="136">
        <f>ROUND(cabinets_db!ME327/Prices!$B$27,0)</f>
        <v>388</v>
      </c>
      <c r="CY327" s="136">
        <f t="shared" si="494"/>
        <v>388</v>
      </c>
      <c r="CZ327" s="136">
        <f>ROUND(cabinets_db!MG327/Prices!$B$27,0)</f>
        <v>415</v>
      </c>
      <c r="DA327" s="136">
        <f t="shared" si="495"/>
        <v>415</v>
      </c>
      <c r="DB327" s="136">
        <f>ROUND(cabinets_db!MI327/Prices!$B$27,0)</f>
        <v>436</v>
      </c>
      <c r="DC327" s="136">
        <f t="shared" si="496"/>
        <v>436</v>
      </c>
      <c r="DD327" s="136">
        <f>ROUND(cabinets_db!MK327/Prices!$B$27,0)</f>
        <v>511</v>
      </c>
      <c r="DE327" s="138">
        <f t="shared" si="497"/>
        <v>511</v>
      </c>
      <c r="DK327" s="136">
        <f t="shared" si="498"/>
        <v>313</v>
      </c>
      <c r="DL327" s="136">
        <f t="shared" si="499"/>
        <v>313</v>
      </c>
      <c r="DM327" s="136">
        <f t="shared" si="500"/>
        <v>345</v>
      </c>
      <c r="DN327" s="136">
        <f t="shared" si="501"/>
        <v>345</v>
      </c>
      <c r="DO327" s="136">
        <f t="shared" si="502"/>
        <v>356</v>
      </c>
      <c r="DP327" s="136">
        <f t="shared" si="503"/>
        <v>356</v>
      </c>
      <c r="DQ327" s="136">
        <f t="shared" si="504"/>
        <v>377</v>
      </c>
      <c r="DR327" s="136">
        <f t="shared" si="505"/>
        <v>377</v>
      </c>
      <c r="DS327" s="136">
        <f t="shared" si="506"/>
        <v>388</v>
      </c>
      <c r="DT327" s="136">
        <f t="shared" si="507"/>
        <v>388</v>
      </c>
      <c r="DU327" s="136">
        <f t="shared" si="508"/>
        <v>415</v>
      </c>
      <c r="DV327" s="136">
        <f t="shared" si="509"/>
        <v>415</v>
      </c>
      <c r="DW327" s="136">
        <f t="shared" si="510"/>
        <v>436</v>
      </c>
      <c r="DX327" s="136">
        <f t="shared" si="511"/>
        <v>436</v>
      </c>
      <c r="DY327" s="136">
        <f t="shared" si="512"/>
        <v>511</v>
      </c>
      <c r="DZ327" s="138">
        <f t="shared" si="513"/>
        <v>511</v>
      </c>
      <c r="EP327" s="73"/>
      <c r="EQ327" s="128"/>
      <c r="ER327" s="129">
        <v>21.5</v>
      </c>
      <c r="ES327" s="95">
        <v>36</v>
      </c>
      <c r="ET327" s="73">
        <f t="shared" si="429"/>
        <v>3</v>
      </c>
      <c r="EU327" s="130">
        <f t="shared" si="553"/>
        <v>4.5</v>
      </c>
      <c r="EV327" s="55"/>
      <c r="EW327" s="75">
        <v>4</v>
      </c>
      <c r="EY327" s="75">
        <v>21.5</v>
      </c>
      <c r="EZ327" s="77">
        <f>(EY327*1.2)*(Prices!$B$5/32)</f>
        <v>32.25</v>
      </c>
      <c r="FA327" s="82">
        <f>(EY327*1.3)*(Prices!$B$4/32)</f>
        <v>69.875</v>
      </c>
      <c r="FB327" s="82">
        <f>(EV327*Prices!$B$2)+(EW327*Prices!$B$3)</f>
        <v>16.2</v>
      </c>
      <c r="FC327" s="79">
        <f>EU327*Prices!$B$9</f>
        <v>27</v>
      </c>
      <c r="FD327" s="80">
        <f t="shared" si="514"/>
        <v>145.32499999999999</v>
      </c>
      <c r="FE327" s="80">
        <f>EU327*Prices!$B$10</f>
        <v>40.5</v>
      </c>
      <c r="FF327" s="80">
        <f t="shared" si="515"/>
        <v>158.82499999999999</v>
      </c>
      <c r="FG327" s="80">
        <f>EU327*Prices!$B$11</f>
        <v>45</v>
      </c>
      <c r="FH327" s="80">
        <f t="shared" si="516"/>
        <v>163.32499999999999</v>
      </c>
      <c r="FI327" s="80">
        <f>EU327*Prices!$B$12</f>
        <v>54</v>
      </c>
      <c r="FJ327" s="80">
        <f t="shared" si="517"/>
        <v>172.32499999999999</v>
      </c>
      <c r="FK327" s="80">
        <f>EU327*Prices!$B$13</f>
        <v>58.5</v>
      </c>
      <c r="FL327" s="80">
        <f t="shared" si="518"/>
        <v>176.82499999999999</v>
      </c>
      <c r="FM327" s="80">
        <f>EU327*Prices!$B$14</f>
        <v>69.75</v>
      </c>
      <c r="FN327" s="80">
        <f t="shared" si="519"/>
        <v>188.07499999999999</v>
      </c>
      <c r="FO327" s="80">
        <f>EU327*Prices!$B$15</f>
        <v>78.75</v>
      </c>
      <c r="FP327" s="80">
        <f t="shared" si="520"/>
        <v>197.07499999999999</v>
      </c>
      <c r="FQ327" s="80">
        <f>EU327*Prices!$B$16</f>
        <v>110.25</v>
      </c>
      <c r="FR327" s="80">
        <f t="shared" si="521"/>
        <v>228.57499999999999</v>
      </c>
      <c r="FS327" s="80">
        <f>EU327*Prices!$B$17</f>
        <v>0</v>
      </c>
      <c r="FT327" s="80"/>
      <c r="FU327" s="80"/>
      <c r="FV327" s="80"/>
      <c r="FW327" s="80"/>
      <c r="FX327" s="80"/>
      <c r="FY327" s="80"/>
      <c r="FZ327" s="80"/>
      <c r="GA327" s="80"/>
      <c r="GB327" s="80"/>
      <c r="GC327" s="80"/>
      <c r="GD327" s="80"/>
      <c r="GE327" s="80"/>
      <c r="GF327" s="80"/>
      <c r="GG327" s="80"/>
      <c r="GH327" s="80"/>
      <c r="GI327"/>
      <c r="GJ327"/>
      <c r="GK327"/>
      <c r="GL327"/>
      <c r="GM327"/>
      <c r="GN327"/>
      <c r="GO327"/>
      <c r="GP327" s="73"/>
      <c r="GQ327" s="128"/>
      <c r="GR327" s="129">
        <v>21.5</v>
      </c>
      <c r="GS327" s="95">
        <v>36</v>
      </c>
      <c r="GT327" s="73">
        <f t="shared" si="430"/>
        <v>3</v>
      </c>
      <c r="GU327" s="130">
        <f t="shared" si="554"/>
        <v>4.5</v>
      </c>
      <c r="GW327" s="75">
        <v>4</v>
      </c>
      <c r="GX327" s="76"/>
      <c r="GY327" s="75">
        <v>21.5</v>
      </c>
      <c r="GZ327" s="77">
        <f>(GY327*1.2)*(Prices!$B$5/32)</f>
        <v>32.25</v>
      </c>
      <c r="HA327" s="82">
        <f>(GY327*1.3)*(Prices!$C$4/32)</f>
        <v>55.9</v>
      </c>
      <c r="HB327" s="82">
        <f>(GV327*Prices!$B$2)+(GW327*Prices!$B$3)</f>
        <v>16.2</v>
      </c>
      <c r="HC327" s="79">
        <f>GU327*Prices!$B$9</f>
        <v>27</v>
      </c>
      <c r="HD327" s="80">
        <f t="shared" si="522"/>
        <v>131.35</v>
      </c>
      <c r="HE327" s="80">
        <f>GU327*Prices!$B$10</f>
        <v>40.5</v>
      </c>
      <c r="HF327" s="80">
        <f t="shared" si="523"/>
        <v>144.85</v>
      </c>
      <c r="HG327" s="80">
        <f>GU327*Prices!$B$11</f>
        <v>45</v>
      </c>
      <c r="HH327" s="80">
        <f t="shared" si="524"/>
        <v>149.35</v>
      </c>
      <c r="HI327" s="80">
        <f>GU327*Prices!$B$12</f>
        <v>54</v>
      </c>
      <c r="HJ327" s="80">
        <f t="shared" si="525"/>
        <v>158.35</v>
      </c>
      <c r="HK327" s="80">
        <f>GU327*Prices!$B$13</f>
        <v>58.5</v>
      </c>
      <c r="HL327" s="80">
        <f t="shared" si="526"/>
        <v>162.85</v>
      </c>
      <c r="HM327" s="80">
        <f>GU327*Prices!$B$14</f>
        <v>69.75</v>
      </c>
      <c r="HN327" s="80">
        <f t="shared" si="527"/>
        <v>174.1</v>
      </c>
      <c r="HO327" s="80">
        <f>GU327*Prices!$B$15</f>
        <v>78.75</v>
      </c>
      <c r="HP327" s="80">
        <f t="shared" si="528"/>
        <v>183.1</v>
      </c>
      <c r="HQ327" s="80">
        <f>GU327*Prices!$B$16</f>
        <v>110.25</v>
      </c>
      <c r="HR327" s="80">
        <f t="shared" si="529"/>
        <v>214.6</v>
      </c>
      <c r="HS327" s="80">
        <f>GU327*Prices!$B$17</f>
        <v>0</v>
      </c>
      <c r="HT327" s="80"/>
      <c r="HU327" s="80"/>
      <c r="HV327" s="80"/>
      <c r="HW327" s="80"/>
      <c r="HX327" s="80"/>
      <c r="HY327" s="80"/>
      <c r="HZ327" s="80"/>
      <c r="IA327" s="80"/>
      <c r="IB327" s="80"/>
      <c r="IC327" s="80"/>
      <c r="ID327" s="80"/>
      <c r="IE327" s="80"/>
      <c r="IF327" s="80"/>
      <c r="IG327" s="80"/>
      <c r="IH327" s="80"/>
      <c r="II327"/>
      <c r="IJ327"/>
      <c r="IK327"/>
      <c r="IL327"/>
      <c r="IM327"/>
      <c r="IN327"/>
      <c r="IO327"/>
      <c r="IP327"/>
      <c r="IQ327" s="73"/>
      <c r="IR327" s="128"/>
      <c r="IS327" s="129">
        <v>21.5</v>
      </c>
      <c r="IT327" s="95">
        <v>36</v>
      </c>
      <c r="IU327" s="73">
        <f t="shared" si="431"/>
        <v>3</v>
      </c>
      <c r="IV327" s="130">
        <f t="shared" si="555"/>
        <v>4.5</v>
      </c>
      <c r="IX327" s="75">
        <v>4</v>
      </c>
      <c r="IY327" s="76"/>
      <c r="IZ327" s="75">
        <v>21.5</v>
      </c>
      <c r="JA327" s="77">
        <f>(IZ327*1.2)*(Prices!$B$5/32)</f>
        <v>32.25</v>
      </c>
      <c r="JB327" s="82">
        <f>(IZ327*1.3)*(Prices!$B$4/32)</f>
        <v>69.875</v>
      </c>
      <c r="JC327" s="82">
        <f>(IW327*Prices!$B$2)+(IX327*Prices!$B$3)</f>
        <v>16.2</v>
      </c>
      <c r="JD327" s="79">
        <f>IV327*Prices!$B$9</f>
        <v>27</v>
      </c>
      <c r="JE327" s="80">
        <f t="shared" si="530"/>
        <v>145.32499999999999</v>
      </c>
      <c r="JF327" s="80">
        <f>IV327*Prices!$B$10</f>
        <v>40.5</v>
      </c>
      <c r="JG327" s="80">
        <f t="shared" si="531"/>
        <v>158.82499999999999</v>
      </c>
      <c r="JH327" s="80">
        <f>IV327*Prices!$B$11</f>
        <v>45</v>
      </c>
      <c r="JI327" s="80">
        <f t="shared" si="532"/>
        <v>163.32499999999999</v>
      </c>
      <c r="JJ327" s="80">
        <f>IV327*Prices!$B$12</f>
        <v>54</v>
      </c>
      <c r="JK327" s="80">
        <f t="shared" si="533"/>
        <v>172.32499999999999</v>
      </c>
      <c r="JL327" s="80">
        <f>IV327*Prices!$B$13</f>
        <v>58.5</v>
      </c>
      <c r="JM327" s="80">
        <f t="shared" si="534"/>
        <v>176.82499999999999</v>
      </c>
      <c r="JN327" s="80">
        <f>IV327*Prices!$B$14</f>
        <v>69.75</v>
      </c>
      <c r="JO327" s="80">
        <f t="shared" si="535"/>
        <v>188.07499999999999</v>
      </c>
      <c r="JP327" s="80">
        <f>IV327*Prices!$B$15</f>
        <v>78.75</v>
      </c>
      <c r="JQ327" s="80">
        <f t="shared" si="536"/>
        <v>197.07499999999999</v>
      </c>
      <c r="JR327" s="80">
        <f>IV327*Prices!$B$16</f>
        <v>110.25</v>
      </c>
      <c r="JS327" s="80">
        <f t="shared" si="537"/>
        <v>228.57499999999999</v>
      </c>
      <c r="JT327" s="80">
        <f>IV327*Prices!$B$17</f>
        <v>0</v>
      </c>
      <c r="JU327" s="80"/>
      <c r="JV327" s="80"/>
      <c r="JW327" s="80"/>
      <c r="JX327" s="80"/>
      <c r="JY327" s="80"/>
      <c r="JZ327" s="80"/>
      <c r="KA327" s="80"/>
      <c r="KB327" s="80"/>
      <c r="KC327" s="80"/>
      <c r="KD327" s="80"/>
      <c r="KE327" s="80"/>
      <c r="KF327" s="80"/>
      <c r="KG327" s="80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 s="197">
        <v>0</v>
      </c>
      <c r="LB327" s="200">
        <v>0</v>
      </c>
      <c r="LC327" s="82">
        <f>(44+(cabinets_db!IR327*2-2))*0.58</f>
        <v>24.36</v>
      </c>
      <c r="LD327" s="82">
        <f>(44+(cabinets_db!IR327*2-2))*0.77</f>
        <v>32.340000000000003</v>
      </c>
      <c r="LE327" s="82">
        <f>3*(cabinets_db!IR327*22/144)</f>
        <v>0</v>
      </c>
      <c r="LF327" s="82">
        <f t="shared" si="538"/>
        <v>24.36</v>
      </c>
      <c r="LG327" s="80">
        <f t="shared" si="539"/>
        <v>32.340000000000003</v>
      </c>
      <c r="LH327" s="234">
        <f t="shared" si="540"/>
        <v>0</v>
      </c>
      <c r="LI327" s="73"/>
      <c r="LJ327" s="128"/>
      <c r="LK327" s="129">
        <v>21.5</v>
      </c>
      <c r="LL327" s="95">
        <v>36</v>
      </c>
      <c r="LM327" s="73">
        <f t="shared" si="432"/>
        <v>3</v>
      </c>
      <c r="LN327" s="130">
        <f t="shared" si="556"/>
        <v>4.5</v>
      </c>
      <c r="LP327" s="75">
        <v>4</v>
      </c>
      <c r="LQ327" s="76"/>
      <c r="LR327" s="75">
        <v>21.5</v>
      </c>
      <c r="LS327" s="77">
        <f>(LR327*1.2)*(Prices!$B$5/32)</f>
        <v>32.25</v>
      </c>
      <c r="LT327" s="82">
        <f>(LR327*1.3)*(Prices!$C$4/32)</f>
        <v>55.9</v>
      </c>
      <c r="LU327" s="82">
        <f>(LO327*Prices!$B$2)+(LP327*Prices!$B$3)</f>
        <v>16.2</v>
      </c>
      <c r="LV327" s="79">
        <f>LN327*Prices!$B$9</f>
        <v>27</v>
      </c>
      <c r="LW327" s="80">
        <f t="shared" si="541"/>
        <v>131.35</v>
      </c>
      <c r="LX327" s="80">
        <f>LN327*Prices!$B$10</f>
        <v>40.5</v>
      </c>
      <c r="LY327" s="80">
        <f t="shared" si="542"/>
        <v>144.85</v>
      </c>
      <c r="LZ327" s="80">
        <f>LN327*Prices!$B$11</f>
        <v>45</v>
      </c>
      <c r="MA327" s="80">
        <f t="shared" si="543"/>
        <v>149.35</v>
      </c>
      <c r="MB327" s="80">
        <f>LN327*Prices!$B$12</f>
        <v>54</v>
      </c>
      <c r="MC327" s="80">
        <f t="shared" si="544"/>
        <v>158.35</v>
      </c>
      <c r="MD327" s="80">
        <f>LN327*Prices!$B$13</f>
        <v>58.5</v>
      </c>
      <c r="ME327" s="80">
        <f t="shared" si="545"/>
        <v>162.85</v>
      </c>
      <c r="MF327" s="80">
        <f>LN327*Prices!$B$14</f>
        <v>69.75</v>
      </c>
      <c r="MG327" s="80">
        <f t="shared" si="546"/>
        <v>174.1</v>
      </c>
      <c r="MH327" s="80">
        <f>LN327*Prices!$B$15</f>
        <v>78.75</v>
      </c>
      <c r="MI327" s="80">
        <f t="shared" si="547"/>
        <v>183.1</v>
      </c>
      <c r="MJ327" s="80">
        <f>LN327*Prices!$B$16</f>
        <v>110.25</v>
      </c>
      <c r="MK327" s="80">
        <f t="shared" si="548"/>
        <v>214.6</v>
      </c>
      <c r="ML327" s="80">
        <f>LN327*Prices!$B$17</f>
        <v>0</v>
      </c>
      <c r="MM327" s="80"/>
      <c r="MN327" s="80"/>
      <c r="MO327" s="80"/>
      <c r="MP327" s="80"/>
      <c r="MQ327" s="80"/>
      <c r="MR327" s="80"/>
      <c r="MS327" s="80"/>
      <c r="MT327" s="80"/>
      <c r="MU327" s="80"/>
      <c r="MV327" s="80"/>
      <c r="MW327" s="80"/>
      <c r="MX327" s="80"/>
      <c r="MY327" s="80"/>
      <c r="MZ327" s="80"/>
      <c r="NA327" s="80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</row>
    <row r="328" spans="1:449" ht="18" customHeight="1" thickBot="1" x14ac:dyDescent="0.3">
      <c r="A328" s="323" t="s">
        <v>454</v>
      </c>
      <c r="B328" s="324" t="s">
        <v>268</v>
      </c>
      <c r="C328" s="325" t="str">
        <f t="shared" si="549"/>
        <v>Wall &amp; Tall Cab: Refrig.       18"H  X 24"D (42" to 48")</v>
      </c>
      <c r="D328" s="177" t="s">
        <v>452</v>
      </c>
      <c r="E328" s="326" t="s">
        <v>442</v>
      </c>
      <c r="F328" s="327" t="s">
        <v>454</v>
      </c>
      <c r="G328" s="320">
        <f>ROUND(cabinets_db!FD328/Prices!$B$27,0)</f>
        <v>430</v>
      </c>
      <c r="H328" s="136">
        <f t="shared" si="550"/>
        <v>430</v>
      </c>
      <c r="I328" s="135">
        <f>ROUND(cabinets_db!FF328/Prices!$B$27,0)</f>
        <v>473</v>
      </c>
      <c r="J328" s="136">
        <f t="shared" si="453"/>
        <v>473</v>
      </c>
      <c r="K328" s="135">
        <f>ROUND(cabinets_db!FH328/Prices!$B$27,0)</f>
        <v>487</v>
      </c>
      <c r="L328" s="136">
        <f t="shared" si="454"/>
        <v>487</v>
      </c>
      <c r="M328" s="135">
        <f>ROUND(cabinets_db!FJ328/Prices!$B$27,0)</f>
        <v>515</v>
      </c>
      <c r="N328" s="136">
        <f t="shared" si="455"/>
        <v>515</v>
      </c>
      <c r="O328" s="135">
        <f>ROUND(cabinets_db!FL328/Prices!$B$27,0)</f>
        <v>530</v>
      </c>
      <c r="P328" s="136">
        <f t="shared" si="456"/>
        <v>530</v>
      </c>
      <c r="Q328" s="135">
        <f>ROUND(cabinets_db!FN328/Prices!$B$27,0)</f>
        <v>565</v>
      </c>
      <c r="R328" s="136">
        <f t="shared" si="457"/>
        <v>565</v>
      </c>
      <c r="S328" s="135">
        <f>ROUND(cabinets_db!FP328/Prices!$B$27,0)</f>
        <v>594</v>
      </c>
      <c r="T328" s="136">
        <f t="shared" si="458"/>
        <v>594</v>
      </c>
      <c r="U328" s="135">
        <f>ROUND(cabinets_db!FR328/Prices!$B$27,0)</f>
        <v>694</v>
      </c>
      <c r="V328" s="136">
        <f t="shared" si="459"/>
        <v>694</v>
      </c>
      <c r="W328" s="137"/>
      <c r="X328" s="137"/>
      <c r="Y328" s="137"/>
      <c r="Z328" s="137"/>
      <c r="AA328" s="137"/>
      <c r="AB328" s="136">
        <f>ROUND(cabinets_db!HD328/Prices!$B$27,0)</f>
        <v>388</v>
      </c>
      <c r="AC328" s="136">
        <f t="shared" si="460"/>
        <v>388</v>
      </c>
      <c r="AD328" s="136">
        <f>ROUND(cabinets_db!HF328/Prices!$B$27,0)</f>
        <v>431</v>
      </c>
      <c r="AE328" s="136">
        <f t="shared" si="461"/>
        <v>431</v>
      </c>
      <c r="AF328" s="136">
        <f>ROUND(cabinets_db!HH328/Prices!$B$27,0)</f>
        <v>445</v>
      </c>
      <c r="AG328" s="136">
        <f t="shared" si="462"/>
        <v>445</v>
      </c>
      <c r="AH328" s="136">
        <f>ROUND(cabinets_db!HJ328/Prices!$B$27,0)</f>
        <v>474</v>
      </c>
      <c r="AI328" s="136">
        <f t="shared" si="463"/>
        <v>474</v>
      </c>
      <c r="AJ328" s="136">
        <f>ROUND(cabinets_db!HL328/Prices!$B$27,0)</f>
        <v>488</v>
      </c>
      <c r="AK328" s="136">
        <f t="shared" si="464"/>
        <v>488</v>
      </c>
      <c r="AL328" s="136">
        <f>ROUND(cabinets_db!HN328/Prices!$B$27,0)</f>
        <v>524</v>
      </c>
      <c r="AM328" s="136">
        <f t="shared" si="465"/>
        <v>524</v>
      </c>
      <c r="AN328" s="136">
        <f>ROUND(cabinets_db!HP328/Prices!$B$27,0)</f>
        <v>552</v>
      </c>
      <c r="AO328" s="136">
        <f t="shared" si="466"/>
        <v>552</v>
      </c>
      <c r="AP328" s="136">
        <f>ROUND(cabinets_db!HR328/Prices!$B$27,0)</f>
        <v>652</v>
      </c>
      <c r="AQ328" s="138">
        <f t="shared" si="467"/>
        <v>652</v>
      </c>
      <c r="AW328" s="136">
        <f t="shared" si="468"/>
        <v>388</v>
      </c>
      <c r="AX328" s="136">
        <f t="shared" si="469"/>
        <v>388</v>
      </c>
      <c r="AY328" s="136">
        <f t="shared" si="470"/>
        <v>431</v>
      </c>
      <c r="AZ328" s="136">
        <f t="shared" si="471"/>
        <v>431</v>
      </c>
      <c r="BA328" s="136">
        <f t="shared" si="472"/>
        <v>445</v>
      </c>
      <c r="BB328" s="136">
        <f t="shared" si="473"/>
        <v>445</v>
      </c>
      <c r="BC328" s="136">
        <f t="shared" si="474"/>
        <v>474</v>
      </c>
      <c r="BD328" s="136">
        <f t="shared" si="475"/>
        <v>474</v>
      </c>
      <c r="BE328" s="136">
        <f t="shared" si="476"/>
        <v>488</v>
      </c>
      <c r="BF328" s="136">
        <f t="shared" si="477"/>
        <v>488</v>
      </c>
      <c r="BG328" s="136">
        <f t="shared" si="478"/>
        <v>524</v>
      </c>
      <c r="BH328" s="136">
        <f t="shared" si="479"/>
        <v>524</v>
      </c>
      <c r="BI328" s="136">
        <f t="shared" si="480"/>
        <v>552</v>
      </c>
      <c r="BJ328" s="136">
        <f t="shared" si="481"/>
        <v>552</v>
      </c>
      <c r="BK328" s="136">
        <f t="shared" si="482"/>
        <v>652</v>
      </c>
      <c r="BL328" s="138">
        <f t="shared" si="483"/>
        <v>652</v>
      </c>
      <c r="BU328" s="135">
        <f>ROUND(cabinets_db!JE328/Prices!$B$27,0)</f>
        <v>430</v>
      </c>
      <c r="BV328" s="136">
        <f t="shared" si="551"/>
        <v>430</v>
      </c>
      <c r="BW328" s="135">
        <f>ROUND(cabinets_db!JG328/Prices!$B$27,0)</f>
        <v>473</v>
      </c>
      <c r="BX328" s="136">
        <f t="shared" si="484"/>
        <v>473</v>
      </c>
      <c r="BY328" s="135">
        <f>ROUND(cabinets_db!JI328/Prices!$B$27,0)</f>
        <v>487</v>
      </c>
      <c r="BZ328" s="136">
        <f t="shared" si="485"/>
        <v>487</v>
      </c>
      <c r="CA328" s="135">
        <f>ROUND(cabinets_db!JK328/Prices!$B$27,0)</f>
        <v>515</v>
      </c>
      <c r="CB328" s="136">
        <f t="shared" si="486"/>
        <v>515</v>
      </c>
      <c r="CC328" s="135">
        <f>ROUND(cabinets_db!JM328/Prices!$B$27,0)</f>
        <v>530</v>
      </c>
      <c r="CD328" s="136">
        <f t="shared" si="487"/>
        <v>530</v>
      </c>
      <c r="CE328" s="135">
        <f>ROUND(cabinets_db!JO328/Prices!$B$27,0)</f>
        <v>565</v>
      </c>
      <c r="CF328" s="136">
        <f t="shared" si="488"/>
        <v>565</v>
      </c>
      <c r="CG328" s="135">
        <f>ROUND(cabinets_db!JQ328/Prices!$B$27,0)</f>
        <v>594</v>
      </c>
      <c r="CH328" s="136">
        <f t="shared" si="489"/>
        <v>594</v>
      </c>
      <c r="CI328" s="135">
        <f>ROUND(cabinets_db!JS328/Prices!$B$27,0)</f>
        <v>694</v>
      </c>
      <c r="CJ328" s="136">
        <f t="shared" si="490"/>
        <v>694</v>
      </c>
      <c r="CK328" s="137"/>
      <c r="CL328" s="137"/>
      <c r="CM328" s="137"/>
      <c r="CN328" s="137"/>
      <c r="CO328" s="137"/>
      <c r="CP328" s="136">
        <f>ROUND(cabinets_db!LW328/Prices!$B$27,0)</f>
        <v>388</v>
      </c>
      <c r="CQ328" s="136">
        <f t="shared" si="552"/>
        <v>388</v>
      </c>
      <c r="CR328" s="136">
        <f>ROUND(cabinets_db!LY328/Prices!$B$27,0)</f>
        <v>431</v>
      </c>
      <c r="CS328" s="136">
        <f t="shared" si="491"/>
        <v>431</v>
      </c>
      <c r="CT328" s="136">
        <f>ROUND(cabinets_db!MA328/Prices!$B$27,0)</f>
        <v>445</v>
      </c>
      <c r="CU328" s="136">
        <f t="shared" si="492"/>
        <v>445</v>
      </c>
      <c r="CV328" s="136">
        <f>ROUND(cabinets_db!MC328/Prices!$B$27,0)</f>
        <v>474</v>
      </c>
      <c r="CW328" s="136">
        <f t="shared" si="493"/>
        <v>474</v>
      </c>
      <c r="CX328" s="136">
        <f>ROUND(cabinets_db!ME328/Prices!$B$27,0)</f>
        <v>488</v>
      </c>
      <c r="CY328" s="136">
        <f t="shared" si="494"/>
        <v>488</v>
      </c>
      <c r="CZ328" s="136">
        <f>ROUND(cabinets_db!MG328/Prices!$B$27,0)</f>
        <v>524</v>
      </c>
      <c r="DA328" s="136">
        <f t="shared" si="495"/>
        <v>524</v>
      </c>
      <c r="DB328" s="136">
        <f>ROUND(cabinets_db!MI328/Prices!$B$27,0)</f>
        <v>552</v>
      </c>
      <c r="DC328" s="136">
        <f t="shared" si="496"/>
        <v>552</v>
      </c>
      <c r="DD328" s="136">
        <f>ROUND(cabinets_db!MK328/Prices!$B$27,0)</f>
        <v>652</v>
      </c>
      <c r="DE328" s="138">
        <f t="shared" si="497"/>
        <v>652</v>
      </c>
      <c r="DK328" s="136">
        <f t="shared" si="498"/>
        <v>388</v>
      </c>
      <c r="DL328" s="136">
        <f t="shared" si="499"/>
        <v>388</v>
      </c>
      <c r="DM328" s="136">
        <f t="shared" si="500"/>
        <v>431</v>
      </c>
      <c r="DN328" s="136">
        <f t="shared" si="501"/>
        <v>431</v>
      </c>
      <c r="DO328" s="136">
        <f t="shared" si="502"/>
        <v>445</v>
      </c>
      <c r="DP328" s="136">
        <f t="shared" si="503"/>
        <v>445</v>
      </c>
      <c r="DQ328" s="136">
        <f t="shared" si="504"/>
        <v>474</v>
      </c>
      <c r="DR328" s="136">
        <f t="shared" si="505"/>
        <v>474</v>
      </c>
      <c r="DS328" s="136">
        <f t="shared" si="506"/>
        <v>488</v>
      </c>
      <c r="DT328" s="136">
        <f t="shared" si="507"/>
        <v>488</v>
      </c>
      <c r="DU328" s="136">
        <f t="shared" si="508"/>
        <v>524</v>
      </c>
      <c r="DV328" s="136">
        <f t="shared" si="509"/>
        <v>524</v>
      </c>
      <c r="DW328" s="136">
        <f t="shared" si="510"/>
        <v>552</v>
      </c>
      <c r="DX328" s="136">
        <f t="shared" si="511"/>
        <v>552</v>
      </c>
      <c r="DY328" s="136">
        <f t="shared" si="512"/>
        <v>652</v>
      </c>
      <c r="DZ328" s="138">
        <f t="shared" si="513"/>
        <v>652</v>
      </c>
      <c r="EQ328" s="128"/>
      <c r="ER328" s="129">
        <v>27</v>
      </c>
      <c r="ES328" s="95">
        <v>48</v>
      </c>
      <c r="ET328" s="73">
        <f t="shared" si="429"/>
        <v>4</v>
      </c>
      <c r="EU328" s="130">
        <f t="shared" si="553"/>
        <v>6</v>
      </c>
      <c r="EV328" s="55"/>
      <c r="EW328" s="75">
        <v>4</v>
      </c>
      <c r="EY328" s="75">
        <v>27</v>
      </c>
      <c r="EZ328" s="77">
        <f>(EY328*1.2)*(Prices!$B$5/32)</f>
        <v>40.5</v>
      </c>
      <c r="FA328" s="82">
        <f>(EY328*1.3)*(Prices!$B$4/32)</f>
        <v>87.75</v>
      </c>
      <c r="FB328" s="82">
        <f>(EV328*Prices!$B$2)+(EW328*Prices!$B$3)</f>
        <v>16.2</v>
      </c>
      <c r="FC328" s="79">
        <f>EU328*Prices!$B$9</f>
        <v>36</v>
      </c>
      <c r="FD328" s="80">
        <f t="shared" si="514"/>
        <v>180.45</v>
      </c>
      <c r="FE328" s="80">
        <f>EU328*Prices!$B$10</f>
        <v>54</v>
      </c>
      <c r="FF328" s="80">
        <f t="shared" si="515"/>
        <v>198.45</v>
      </c>
      <c r="FG328" s="80">
        <f>EU328*Prices!$B$11</f>
        <v>60</v>
      </c>
      <c r="FH328" s="80">
        <f t="shared" si="516"/>
        <v>204.45</v>
      </c>
      <c r="FI328" s="80">
        <f>EU328*Prices!$B$12</f>
        <v>72</v>
      </c>
      <c r="FJ328" s="80">
        <f t="shared" si="517"/>
        <v>216.45</v>
      </c>
      <c r="FK328" s="80">
        <f>EU328*Prices!$B$13</f>
        <v>78</v>
      </c>
      <c r="FL328" s="80">
        <f t="shared" si="518"/>
        <v>222.45</v>
      </c>
      <c r="FM328" s="80">
        <f>EU328*Prices!$B$14</f>
        <v>93</v>
      </c>
      <c r="FN328" s="80">
        <f t="shared" si="519"/>
        <v>237.45</v>
      </c>
      <c r="FO328" s="80">
        <f>EU328*Prices!$B$15</f>
        <v>105</v>
      </c>
      <c r="FP328" s="80">
        <f t="shared" si="520"/>
        <v>249.45</v>
      </c>
      <c r="FQ328" s="80">
        <f>EU328*Prices!$B$16</f>
        <v>147</v>
      </c>
      <c r="FR328" s="80">
        <f t="shared" si="521"/>
        <v>291.45</v>
      </c>
      <c r="FS328" s="80">
        <f>EU328*Prices!$B$17</f>
        <v>0</v>
      </c>
      <c r="FT328" s="80"/>
      <c r="FU328" s="80"/>
      <c r="FV328" s="80"/>
      <c r="FW328" s="80"/>
      <c r="FX328" s="80"/>
      <c r="FY328" s="80"/>
      <c r="FZ328" s="80"/>
      <c r="GA328" s="80"/>
      <c r="GB328" s="80"/>
      <c r="GC328" s="80"/>
      <c r="GD328" s="80"/>
      <c r="GE328" s="80"/>
      <c r="GF328" s="80"/>
      <c r="GG328" s="80"/>
      <c r="GH328" s="80"/>
      <c r="GI328"/>
      <c r="GJ328"/>
      <c r="GK328"/>
      <c r="GL328"/>
      <c r="GM328"/>
      <c r="GN328"/>
      <c r="GO328"/>
      <c r="GQ328" s="128"/>
      <c r="GR328" s="129">
        <v>27</v>
      </c>
      <c r="GS328" s="95">
        <v>48</v>
      </c>
      <c r="GT328" s="73">
        <f t="shared" si="430"/>
        <v>4</v>
      </c>
      <c r="GU328" s="130">
        <f t="shared" si="554"/>
        <v>6</v>
      </c>
      <c r="GW328" s="75">
        <v>4</v>
      </c>
      <c r="GX328" s="76"/>
      <c r="GY328" s="75">
        <v>27</v>
      </c>
      <c r="GZ328" s="77">
        <f>(GY328*1.2)*(Prices!$B$5/32)</f>
        <v>40.5</v>
      </c>
      <c r="HA328" s="82">
        <f>(GY328*1.3)*(Prices!$C$4/32)</f>
        <v>70.2</v>
      </c>
      <c r="HB328" s="82">
        <f>(GV328*Prices!$B$2)+(GW328*Prices!$B$3)</f>
        <v>16.2</v>
      </c>
      <c r="HC328" s="79">
        <f>GU328*Prices!$B$9</f>
        <v>36</v>
      </c>
      <c r="HD328" s="80">
        <f t="shared" si="522"/>
        <v>162.9</v>
      </c>
      <c r="HE328" s="80">
        <f>GU328*Prices!$B$10</f>
        <v>54</v>
      </c>
      <c r="HF328" s="80">
        <f t="shared" si="523"/>
        <v>180.9</v>
      </c>
      <c r="HG328" s="80">
        <f>GU328*Prices!$B$11</f>
        <v>60</v>
      </c>
      <c r="HH328" s="80">
        <f t="shared" si="524"/>
        <v>186.9</v>
      </c>
      <c r="HI328" s="80">
        <f>GU328*Prices!$B$12</f>
        <v>72</v>
      </c>
      <c r="HJ328" s="80">
        <f t="shared" si="525"/>
        <v>198.9</v>
      </c>
      <c r="HK328" s="80">
        <f>GU328*Prices!$B$13</f>
        <v>78</v>
      </c>
      <c r="HL328" s="80">
        <f t="shared" si="526"/>
        <v>204.9</v>
      </c>
      <c r="HM328" s="80">
        <f>GU328*Prices!$B$14</f>
        <v>93</v>
      </c>
      <c r="HN328" s="80">
        <f t="shared" si="527"/>
        <v>219.9</v>
      </c>
      <c r="HO328" s="80">
        <f>GU328*Prices!$B$15</f>
        <v>105</v>
      </c>
      <c r="HP328" s="80">
        <f t="shared" si="528"/>
        <v>231.9</v>
      </c>
      <c r="HQ328" s="80">
        <f>GU328*Prices!$B$16</f>
        <v>147</v>
      </c>
      <c r="HR328" s="80">
        <f t="shared" si="529"/>
        <v>273.89999999999998</v>
      </c>
      <c r="HS328" s="80">
        <f>GU328*Prices!$B$17</f>
        <v>0</v>
      </c>
      <c r="HT328" s="80"/>
      <c r="HU328" s="80"/>
      <c r="HV328" s="80"/>
      <c r="HW328" s="80"/>
      <c r="HX328" s="80"/>
      <c r="HY328" s="80"/>
      <c r="HZ328" s="80"/>
      <c r="IA328" s="80"/>
      <c r="IB328" s="80"/>
      <c r="IC328" s="80"/>
      <c r="ID328" s="80"/>
      <c r="IE328" s="80"/>
      <c r="IF328" s="80"/>
      <c r="IG328" s="80"/>
      <c r="IH328" s="80"/>
      <c r="II328"/>
      <c r="IJ328"/>
      <c r="IK328"/>
      <c r="IL328"/>
      <c r="IM328"/>
      <c r="IN328"/>
      <c r="IO328"/>
      <c r="IP328"/>
      <c r="IR328" s="128"/>
      <c r="IS328" s="129">
        <v>27</v>
      </c>
      <c r="IT328" s="95">
        <v>48</v>
      </c>
      <c r="IU328" s="73">
        <f t="shared" si="431"/>
        <v>4</v>
      </c>
      <c r="IV328" s="130">
        <f t="shared" si="555"/>
        <v>6</v>
      </c>
      <c r="IX328" s="75">
        <v>4</v>
      </c>
      <c r="IY328" s="76"/>
      <c r="IZ328" s="75">
        <v>27</v>
      </c>
      <c r="JA328" s="77">
        <f>(IZ328*1.2)*(Prices!$B$5/32)</f>
        <v>40.5</v>
      </c>
      <c r="JB328" s="82">
        <f>(IZ328*1.3)*(Prices!$B$4/32)</f>
        <v>87.75</v>
      </c>
      <c r="JC328" s="82">
        <f>(IW328*Prices!$B$2)+(IX328*Prices!$B$3)</f>
        <v>16.2</v>
      </c>
      <c r="JD328" s="79">
        <f>IV328*Prices!$B$9</f>
        <v>36</v>
      </c>
      <c r="JE328" s="80">
        <f t="shared" si="530"/>
        <v>180.45</v>
      </c>
      <c r="JF328" s="80">
        <f>IV328*Prices!$B$10</f>
        <v>54</v>
      </c>
      <c r="JG328" s="80">
        <f t="shared" si="531"/>
        <v>198.45</v>
      </c>
      <c r="JH328" s="80">
        <f>IV328*Prices!$B$11</f>
        <v>60</v>
      </c>
      <c r="JI328" s="80">
        <f t="shared" si="532"/>
        <v>204.45</v>
      </c>
      <c r="JJ328" s="80">
        <f>IV328*Prices!$B$12</f>
        <v>72</v>
      </c>
      <c r="JK328" s="80">
        <f t="shared" si="533"/>
        <v>216.45</v>
      </c>
      <c r="JL328" s="80">
        <f>IV328*Prices!$B$13</f>
        <v>78</v>
      </c>
      <c r="JM328" s="80">
        <f t="shared" si="534"/>
        <v>222.45</v>
      </c>
      <c r="JN328" s="80">
        <f>IV328*Prices!$B$14</f>
        <v>93</v>
      </c>
      <c r="JO328" s="80">
        <f t="shared" si="535"/>
        <v>237.45</v>
      </c>
      <c r="JP328" s="80">
        <f>IV328*Prices!$B$15</f>
        <v>105</v>
      </c>
      <c r="JQ328" s="80">
        <f t="shared" si="536"/>
        <v>249.45</v>
      </c>
      <c r="JR328" s="80">
        <f>IV328*Prices!$B$16</f>
        <v>147</v>
      </c>
      <c r="JS328" s="80">
        <f t="shared" si="537"/>
        <v>291.45</v>
      </c>
      <c r="JT328" s="80">
        <f>IV328*Prices!$B$17</f>
        <v>0</v>
      </c>
      <c r="JU328" s="80"/>
      <c r="JV328" s="80"/>
      <c r="JW328" s="80"/>
      <c r="JX328" s="80"/>
      <c r="JY328" s="80"/>
      <c r="JZ328" s="80"/>
      <c r="KA328" s="80"/>
      <c r="KB328" s="80"/>
      <c r="KC328" s="80"/>
      <c r="KD328" s="80"/>
      <c r="KE328" s="80"/>
      <c r="KF328" s="80"/>
      <c r="KG328" s="80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 s="197">
        <v>0</v>
      </c>
      <c r="LB328" s="200">
        <v>0</v>
      </c>
      <c r="LC328" s="82">
        <f>(44+(cabinets_db!IR328*2-2))*0.58</f>
        <v>24.36</v>
      </c>
      <c r="LD328" s="82">
        <f>(44+(cabinets_db!IR328*2-2))*0.77</f>
        <v>32.340000000000003</v>
      </c>
      <c r="LE328" s="82">
        <f>3*(cabinets_db!IR328*22/144)</f>
        <v>0</v>
      </c>
      <c r="LF328" s="82">
        <f t="shared" si="538"/>
        <v>24.36</v>
      </c>
      <c r="LG328" s="80">
        <f t="shared" si="539"/>
        <v>32.340000000000003</v>
      </c>
      <c r="LH328" s="234">
        <f t="shared" si="540"/>
        <v>0</v>
      </c>
      <c r="LJ328" s="128"/>
      <c r="LK328" s="129">
        <v>27</v>
      </c>
      <c r="LL328" s="95">
        <v>48</v>
      </c>
      <c r="LM328" s="73">
        <f t="shared" si="432"/>
        <v>4</v>
      </c>
      <c r="LN328" s="130">
        <f t="shared" si="556"/>
        <v>6</v>
      </c>
      <c r="LP328" s="75">
        <v>4</v>
      </c>
      <c r="LQ328" s="76"/>
      <c r="LR328" s="75">
        <v>27</v>
      </c>
      <c r="LS328" s="77">
        <f>(LR328*1.2)*(Prices!$B$5/32)</f>
        <v>40.5</v>
      </c>
      <c r="LT328" s="82">
        <f>(LR328*1.3)*(Prices!$C$4/32)</f>
        <v>70.2</v>
      </c>
      <c r="LU328" s="82">
        <f>(LO328*Prices!$B$2)+(LP328*Prices!$B$3)</f>
        <v>16.2</v>
      </c>
      <c r="LV328" s="79">
        <f>LN328*Prices!$B$9</f>
        <v>36</v>
      </c>
      <c r="LW328" s="80">
        <f t="shared" si="541"/>
        <v>162.9</v>
      </c>
      <c r="LX328" s="80">
        <f>LN328*Prices!$B$10</f>
        <v>54</v>
      </c>
      <c r="LY328" s="80">
        <f t="shared" si="542"/>
        <v>180.9</v>
      </c>
      <c r="LZ328" s="80">
        <f>LN328*Prices!$B$11</f>
        <v>60</v>
      </c>
      <c r="MA328" s="80">
        <f t="shared" si="543"/>
        <v>186.9</v>
      </c>
      <c r="MB328" s="80">
        <f>LN328*Prices!$B$12</f>
        <v>72</v>
      </c>
      <c r="MC328" s="80">
        <f t="shared" si="544"/>
        <v>198.9</v>
      </c>
      <c r="MD328" s="80">
        <f>LN328*Prices!$B$13</f>
        <v>78</v>
      </c>
      <c r="ME328" s="80">
        <f t="shared" si="545"/>
        <v>204.9</v>
      </c>
      <c r="MF328" s="80">
        <f>LN328*Prices!$B$14</f>
        <v>93</v>
      </c>
      <c r="MG328" s="80">
        <f t="shared" si="546"/>
        <v>219.9</v>
      </c>
      <c r="MH328" s="80">
        <f>LN328*Prices!$B$15</f>
        <v>105</v>
      </c>
      <c r="MI328" s="80">
        <f t="shared" si="547"/>
        <v>231.9</v>
      </c>
      <c r="MJ328" s="80">
        <f>LN328*Prices!$B$16</f>
        <v>147</v>
      </c>
      <c r="MK328" s="80">
        <f t="shared" si="548"/>
        <v>273.89999999999998</v>
      </c>
      <c r="ML328" s="80">
        <f>LN328*Prices!$B$17</f>
        <v>0</v>
      </c>
      <c r="MM328" s="80"/>
      <c r="MN328" s="80"/>
      <c r="MO328" s="80"/>
      <c r="MP328" s="80"/>
      <c r="MQ328" s="80"/>
      <c r="MR328" s="80"/>
      <c r="MS328" s="80"/>
      <c r="MT328" s="80"/>
      <c r="MU328" s="80"/>
      <c r="MV328" s="80"/>
      <c r="MW328" s="80"/>
      <c r="MX328" s="80"/>
      <c r="MY328" s="80"/>
      <c r="MZ328" s="80"/>
      <c r="NA328" s="80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</row>
    <row r="329" spans="1:449" ht="18" customHeight="1" thickBot="1" x14ac:dyDescent="0.3">
      <c r="A329" s="350"/>
      <c r="B329" s="346"/>
      <c r="C329" s="347"/>
      <c r="D329" s="279"/>
      <c r="E329" s="348"/>
      <c r="F329" s="351"/>
      <c r="G329" s="320"/>
      <c r="H329" s="136"/>
      <c r="I329" s="135"/>
      <c r="J329" s="136"/>
      <c r="K329" s="135"/>
      <c r="L329" s="136"/>
      <c r="M329" s="135"/>
      <c r="N329" s="136"/>
      <c r="O329" s="135"/>
      <c r="P329" s="136"/>
      <c r="Q329" s="135"/>
      <c r="R329" s="136"/>
      <c r="S329" s="135"/>
      <c r="T329" s="136"/>
      <c r="U329" s="135"/>
      <c r="V329" s="136"/>
      <c r="W329" s="137"/>
      <c r="X329" s="137"/>
      <c r="Y329" s="137"/>
      <c r="Z329" s="137"/>
      <c r="AA329" s="137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8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8"/>
      <c r="BU329" s="135"/>
      <c r="BV329" s="136"/>
      <c r="BW329" s="135"/>
      <c r="BX329" s="136"/>
      <c r="BY329" s="135"/>
      <c r="BZ329" s="136"/>
      <c r="CA329" s="135"/>
      <c r="CB329" s="136"/>
      <c r="CC329" s="135"/>
      <c r="CD329" s="136"/>
      <c r="CE329" s="135"/>
      <c r="CF329" s="136"/>
      <c r="CG329" s="135"/>
      <c r="CH329" s="136"/>
      <c r="CI329" s="135"/>
      <c r="CJ329" s="136"/>
      <c r="CK329" s="137"/>
      <c r="CL329" s="137"/>
      <c r="CM329" s="137"/>
      <c r="CN329" s="137"/>
      <c r="CO329" s="137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8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W329" s="136"/>
      <c r="DX329" s="136"/>
      <c r="DY329" s="136"/>
      <c r="DZ329" s="138"/>
      <c r="EQ329" s="128"/>
      <c r="ER329" s="129"/>
      <c r="ES329" s="95"/>
      <c r="ET329" s="73"/>
      <c r="EU329" s="130"/>
      <c r="EV329" s="55"/>
      <c r="EZ329" s="77"/>
      <c r="FC329" s="79"/>
      <c r="FD329" s="80"/>
      <c r="FE329" s="80"/>
      <c r="FF329" s="80"/>
      <c r="FG329" s="80"/>
      <c r="FH329" s="80"/>
      <c r="FI329" s="80"/>
      <c r="FJ329" s="80"/>
      <c r="FK329" s="80"/>
      <c r="FL329" s="80"/>
      <c r="FM329" s="80"/>
      <c r="FN329" s="80"/>
      <c r="FO329" s="80"/>
      <c r="FP329" s="80"/>
      <c r="FQ329" s="80"/>
      <c r="FR329" s="80"/>
      <c r="FS329" s="80"/>
      <c r="FT329" s="80"/>
      <c r="FU329" s="80"/>
      <c r="FV329" s="80"/>
      <c r="FW329" s="80"/>
      <c r="FX329" s="80"/>
      <c r="FY329" s="80"/>
      <c r="FZ329" s="80"/>
      <c r="GA329" s="80"/>
      <c r="GB329" s="80"/>
      <c r="GC329" s="80"/>
      <c r="GD329" s="80"/>
      <c r="GE329" s="80"/>
      <c r="GF329" s="80"/>
      <c r="GG329" s="80"/>
      <c r="GH329" s="80"/>
      <c r="GI329"/>
      <c r="GJ329"/>
      <c r="GK329"/>
      <c r="GL329"/>
      <c r="GM329"/>
      <c r="GN329"/>
      <c r="GO329"/>
      <c r="GQ329" s="128"/>
      <c r="GR329" s="129"/>
      <c r="GS329" s="95"/>
      <c r="GT329" s="73"/>
      <c r="GU329" s="130"/>
      <c r="GW329" s="75"/>
      <c r="GX329" s="76"/>
      <c r="GZ329" s="77"/>
      <c r="HA329" s="82"/>
      <c r="HB329" s="82"/>
      <c r="HC329" s="79"/>
      <c r="HD329" s="80"/>
      <c r="HE329" s="80"/>
      <c r="HF329" s="80"/>
      <c r="HG329" s="80"/>
      <c r="HH329" s="80"/>
      <c r="HI329" s="80"/>
      <c r="HJ329" s="80"/>
      <c r="HK329" s="80"/>
      <c r="HL329" s="80"/>
      <c r="HM329" s="80"/>
      <c r="HN329" s="80"/>
      <c r="HO329" s="80"/>
      <c r="HP329" s="80"/>
      <c r="HQ329" s="80"/>
      <c r="HR329" s="80"/>
      <c r="HS329" s="80"/>
      <c r="HT329" s="80"/>
      <c r="HU329" s="80"/>
      <c r="HV329" s="80"/>
      <c r="HW329" s="80"/>
      <c r="HX329" s="80"/>
      <c r="HY329" s="80"/>
      <c r="HZ329" s="80"/>
      <c r="IA329" s="80"/>
      <c r="IB329" s="80"/>
      <c r="IC329" s="80"/>
      <c r="ID329" s="80"/>
      <c r="IE329" s="80"/>
      <c r="IF329" s="80"/>
      <c r="IG329" s="80"/>
      <c r="IH329" s="80"/>
      <c r="II329"/>
      <c r="IJ329"/>
      <c r="IK329"/>
      <c r="IL329"/>
      <c r="IM329"/>
      <c r="IN329"/>
      <c r="IO329"/>
      <c r="IP329"/>
      <c r="IR329" s="128"/>
      <c r="IS329" s="129"/>
      <c r="IT329" s="95"/>
      <c r="IU329" s="73"/>
      <c r="IV329" s="130"/>
      <c r="IX329" s="75"/>
      <c r="IY329" s="76"/>
      <c r="IZ329" s="75"/>
      <c r="JA329" s="77"/>
      <c r="JB329" s="82"/>
      <c r="JC329" s="82"/>
      <c r="JD329" s="79"/>
      <c r="JE329" s="80"/>
      <c r="JF329" s="80"/>
      <c r="JG329" s="80"/>
      <c r="JH329" s="80"/>
      <c r="JI329" s="80"/>
      <c r="JJ329" s="80"/>
      <c r="JK329" s="80"/>
      <c r="JL329" s="80"/>
      <c r="JM329" s="80"/>
      <c r="JN329" s="80"/>
      <c r="JO329" s="80"/>
      <c r="JP329" s="80"/>
      <c r="JQ329" s="80"/>
      <c r="JR329" s="80"/>
      <c r="JS329" s="80"/>
      <c r="JT329" s="80"/>
      <c r="JU329" s="80"/>
      <c r="JV329" s="80"/>
      <c r="JW329" s="80"/>
      <c r="JX329" s="80"/>
      <c r="JY329" s="80"/>
      <c r="JZ329" s="80"/>
      <c r="KA329" s="80"/>
      <c r="KB329" s="80"/>
      <c r="KC329" s="80"/>
      <c r="KD329" s="80"/>
      <c r="KE329" s="80"/>
      <c r="KF329" s="80"/>
      <c r="KG329" s="80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F329" s="82"/>
      <c r="LG329" s="80"/>
      <c r="LH329" s="234"/>
      <c r="LJ329" s="128"/>
      <c r="LK329" s="129"/>
      <c r="LL329" s="95"/>
      <c r="LM329" s="73"/>
      <c r="LN329" s="130"/>
      <c r="LP329" s="75"/>
      <c r="LQ329" s="76"/>
      <c r="LR329" s="75"/>
      <c r="LS329" s="77"/>
      <c r="LT329" s="82"/>
      <c r="LU329" s="82"/>
      <c r="LV329" s="79"/>
      <c r="LW329" s="80"/>
      <c r="LX329" s="80"/>
      <c r="LY329" s="80"/>
      <c r="LZ329" s="80"/>
      <c r="MA329" s="80"/>
      <c r="MB329" s="80"/>
      <c r="MC329" s="80"/>
      <c r="MD329" s="80"/>
      <c r="ME329" s="80"/>
      <c r="MF329" s="80"/>
      <c r="MG329" s="80"/>
      <c r="MH329" s="80"/>
      <c r="MI329" s="80"/>
      <c r="MJ329" s="80"/>
      <c r="MK329" s="80"/>
      <c r="ML329" s="80"/>
      <c r="MM329" s="80"/>
      <c r="MN329" s="80"/>
      <c r="MO329" s="80"/>
      <c r="MP329" s="80"/>
      <c r="MQ329" s="80"/>
      <c r="MR329" s="80"/>
      <c r="MS329" s="80"/>
      <c r="MT329" s="80"/>
      <c r="MU329" s="80"/>
      <c r="MV329" s="80"/>
      <c r="MW329" s="80"/>
      <c r="MX329" s="80"/>
      <c r="MY329" s="80"/>
      <c r="MZ329" s="80"/>
      <c r="NA329" s="80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</row>
    <row r="330" spans="1:449" ht="18" customHeight="1" x14ac:dyDescent="0.25">
      <c r="A330" s="332" t="s">
        <v>455</v>
      </c>
      <c r="B330" s="119" t="s">
        <v>268</v>
      </c>
      <c r="C330" s="120" t="str">
        <f t="shared" si="549"/>
        <v>Wall &amp; Tall Cab: Horizontal  15"H   (28" to 30")</v>
      </c>
      <c r="D330" s="121" t="s">
        <v>456</v>
      </c>
      <c r="E330" s="122" t="s">
        <v>109</v>
      </c>
      <c r="F330" s="333" t="s">
        <v>455</v>
      </c>
      <c r="G330" s="320">
        <f>ROUND(cabinets_db!FD330/Prices!$B$27,0)</f>
        <v>216</v>
      </c>
      <c r="H330" s="136">
        <f t="shared" si="550"/>
        <v>216</v>
      </c>
      <c r="I330" s="135">
        <f>ROUND(cabinets_db!FF330/Prices!$B$27,0)</f>
        <v>238</v>
      </c>
      <c r="J330" s="136">
        <f t="shared" si="453"/>
        <v>238</v>
      </c>
      <c r="K330" s="135">
        <f>ROUND(cabinets_db!FH330/Prices!$B$27,0)</f>
        <v>245</v>
      </c>
      <c r="L330" s="136">
        <f t="shared" si="454"/>
        <v>245</v>
      </c>
      <c r="M330" s="135">
        <f>ROUND(cabinets_db!FJ330/Prices!$B$27,0)</f>
        <v>260</v>
      </c>
      <c r="N330" s="136">
        <f t="shared" si="455"/>
        <v>260</v>
      </c>
      <c r="O330" s="135">
        <f>ROUND(cabinets_db!FL330/Prices!$B$27,0)</f>
        <v>268</v>
      </c>
      <c r="P330" s="136">
        <f t="shared" si="456"/>
        <v>268</v>
      </c>
      <c r="Q330" s="135">
        <f>ROUND(cabinets_db!FN330/Prices!$B$27,0)</f>
        <v>286</v>
      </c>
      <c r="R330" s="136">
        <f t="shared" si="457"/>
        <v>286</v>
      </c>
      <c r="S330" s="135">
        <f>ROUND(cabinets_db!FP330/Prices!$B$27,0)</f>
        <v>301</v>
      </c>
      <c r="T330" s="136">
        <f t="shared" si="458"/>
        <v>301</v>
      </c>
      <c r="U330" s="135">
        <f>ROUND(cabinets_db!FR330/Prices!$B$27,0)</f>
        <v>353</v>
      </c>
      <c r="V330" s="136">
        <f t="shared" si="459"/>
        <v>353</v>
      </c>
      <c r="W330" s="137"/>
      <c r="X330" s="137"/>
      <c r="Y330" s="137"/>
      <c r="Z330" s="137"/>
      <c r="AA330" s="137"/>
      <c r="AB330" s="136">
        <f>ROUND(cabinets_db!HD330/Prices!$B$27,0)</f>
        <v>200</v>
      </c>
      <c r="AC330" s="136">
        <f t="shared" si="460"/>
        <v>200</v>
      </c>
      <c r="AD330" s="136">
        <f>ROUND(cabinets_db!HF330/Prices!$B$27,0)</f>
        <v>222</v>
      </c>
      <c r="AE330" s="136">
        <f t="shared" si="461"/>
        <v>222</v>
      </c>
      <c r="AF330" s="136">
        <f>ROUND(cabinets_db!HH330/Prices!$B$27,0)</f>
        <v>230</v>
      </c>
      <c r="AG330" s="136">
        <f t="shared" si="462"/>
        <v>230</v>
      </c>
      <c r="AH330" s="136">
        <f>ROUND(cabinets_db!HJ330/Prices!$B$27,0)</f>
        <v>245</v>
      </c>
      <c r="AI330" s="136">
        <f t="shared" si="463"/>
        <v>245</v>
      </c>
      <c r="AJ330" s="136">
        <f>ROUND(cabinets_db!HL330/Prices!$B$27,0)</f>
        <v>252</v>
      </c>
      <c r="AK330" s="136">
        <f t="shared" si="464"/>
        <v>252</v>
      </c>
      <c r="AL330" s="136">
        <f>ROUND(cabinets_db!HN330/Prices!$B$27,0)</f>
        <v>271</v>
      </c>
      <c r="AM330" s="136">
        <f t="shared" si="465"/>
        <v>271</v>
      </c>
      <c r="AN330" s="136">
        <f>ROUND(cabinets_db!HP330/Prices!$B$27,0)</f>
        <v>286</v>
      </c>
      <c r="AO330" s="136">
        <f t="shared" si="466"/>
        <v>286</v>
      </c>
      <c r="AP330" s="136">
        <f>ROUND(cabinets_db!HR330/Prices!$B$27,0)</f>
        <v>338</v>
      </c>
      <c r="AQ330" s="138">
        <f t="shared" si="467"/>
        <v>338</v>
      </c>
      <c r="AW330" s="136">
        <f t="shared" si="468"/>
        <v>200</v>
      </c>
      <c r="AX330" s="136">
        <f t="shared" si="469"/>
        <v>200</v>
      </c>
      <c r="AY330" s="136">
        <f t="shared" si="470"/>
        <v>222</v>
      </c>
      <c r="AZ330" s="136">
        <f t="shared" si="471"/>
        <v>222</v>
      </c>
      <c r="BA330" s="136">
        <f t="shared" si="472"/>
        <v>230</v>
      </c>
      <c r="BB330" s="136">
        <f t="shared" si="473"/>
        <v>230</v>
      </c>
      <c r="BC330" s="136">
        <f t="shared" si="474"/>
        <v>245</v>
      </c>
      <c r="BD330" s="136">
        <f t="shared" si="475"/>
        <v>245</v>
      </c>
      <c r="BE330" s="136">
        <f t="shared" si="476"/>
        <v>252</v>
      </c>
      <c r="BF330" s="136">
        <f t="shared" si="477"/>
        <v>252</v>
      </c>
      <c r="BG330" s="136">
        <f t="shared" si="478"/>
        <v>271</v>
      </c>
      <c r="BH330" s="136">
        <f t="shared" si="479"/>
        <v>271</v>
      </c>
      <c r="BI330" s="136">
        <f t="shared" si="480"/>
        <v>286</v>
      </c>
      <c r="BJ330" s="136">
        <f t="shared" si="481"/>
        <v>286</v>
      </c>
      <c r="BK330" s="136">
        <f t="shared" si="482"/>
        <v>338</v>
      </c>
      <c r="BL330" s="138">
        <f t="shared" si="483"/>
        <v>338</v>
      </c>
      <c r="BU330" s="135">
        <f>ROUND(cabinets_db!JE330/Prices!$B$27,0)</f>
        <v>216</v>
      </c>
      <c r="BV330" s="136">
        <f t="shared" si="551"/>
        <v>216</v>
      </c>
      <c r="BW330" s="135">
        <f>ROUND(cabinets_db!JG330/Prices!$B$27,0)</f>
        <v>238</v>
      </c>
      <c r="BX330" s="136">
        <f t="shared" si="484"/>
        <v>238</v>
      </c>
      <c r="BY330" s="135">
        <f>ROUND(cabinets_db!JI330/Prices!$B$27,0)</f>
        <v>245</v>
      </c>
      <c r="BZ330" s="136">
        <f t="shared" si="485"/>
        <v>245</v>
      </c>
      <c r="CA330" s="135">
        <f>ROUND(cabinets_db!JK330/Prices!$B$27,0)</f>
        <v>260</v>
      </c>
      <c r="CB330" s="136">
        <f t="shared" si="486"/>
        <v>260</v>
      </c>
      <c r="CC330" s="135">
        <f>ROUND(cabinets_db!JM330/Prices!$B$27,0)</f>
        <v>268</v>
      </c>
      <c r="CD330" s="136">
        <f t="shared" si="487"/>
        <v>268</v>
      </c>
      <c r="CE330" s="135">
        <f>ROUND(cabinets_db!JO330/Prices!$B$27,0)</f>
        <v>286</v>
      </c>
      <c r="CF330" s="136">
        <f t="shared" si="488"/>
        <v>286</v>
      </c>
      <c r="CG330" s="135">
        <f>ROUND(cabinets_db!JQ330/Prices!$B$27,0)</f>
        <v>301</v>
      </c>
      <c r="CH330" s="136">
        <f t="shared" si="489"/>
        <v>301</v>
      </c>
      <c r="CI330" s="135">
        <f>ROUND(cabinets_db!JS330/Prices!$B$27,0)</f>
        <v>353</v>
      </c>
      <c r="CJ330" s="136">
        <f t="shared" si="490"/>
        <v>353</v>
      </c>
      <c r="CK330" s="137"/>
      <c r="CL330" s="137"/>
      <c r="CM330" s="137"/>
      <c r="CN330" s="137"/>
      <c r="CO330" s="137"/>
      <c r="CP330" s="136">
        <f>ROUND(cabinets_db!LW330/Prices!$B$27,0)</f>
        <v>200</v>
      </c>
      <c r="CQ330" s="136">
        <f t="shared" si="552"/>
        <v>200</v>
      </c>
      <c r="CR330" s="136">
        <f>ROUND(cabinets_db!LY330/Prices!$B$27,0)</f>
        <v>222</v>
      </c>
      <c r="CS330" s="136">
        <f t="shared" si="491"/>
        <v>222</v>
      </c>
      <c r="CT330" s="136">
        <f>ROUND(cabinets_db!MA330/Prices!$B$27,0)</f>
        <v>230</v>
      </c>
      <c r="CU330" s="136">
        <f t="shared" si="492"/>
        <v>230</v>
      </c>
      <c r="CV330" s="136">
        <f>ROUND(cabinets_db!MC330/Prices!$B$27,0)</f>
        <v>245</v>
      </c>
      <c r="CW330" s="136">
        <f t="shared" si="493"/>
        <v>245</v>
      </c>
      <c r="CX330" s="136">
        <f>ROUND(cabinets_db!ME330/Prices!$B$27,0)</f>
        <v>252</v>
      </c>
      <c r="CY330" s="136">
        <f t="shared" si="494"/>
        <v>252</v>
      </c>
      <c r="CZ330" s="136">
        <f>ROUND(cabinets_db!MG330/Prices!$B$27,0)</f>
        <v>271</v>
      </c>
      <c r="DA330" s="136">
        <f t="shared" si="495"/>
        <v>271</v>
      </c>
      <c r="DB330" s="136">
        <f>ROUND(cabinets_db!MI330/Prices!$B$27,0)</f>
        <v>286</v>
      </c>
      <c r="DC330" s="136">
        <f t="shared" si="496"/>
        <v>286</v>
      </c>
      <c r="DD330" s="136">
        <f>ROUND(cabinets_db!MK330/Prices!$B$27,0)</f>
        <v>338</v>
      </c>
      <c r="DE330" s="138">
        <f t="shared" si="497"/>
        <v>338</v>
      </c>
      <c r="DK330" s="136">
        <f t="shared" si="498"/>
        <v>200</v>
      </c>
      <c r="DL330" s="136">
        <f t="shared" si="499"/>
        <v>200</v>
      </c>
      <c r="DM330" s="136">
        <f t="shared" si="500"/>
        <v>222</v>
      </c>
      <c r="DN330" s="136">
        <f t="shared" si="501"/>
        <v>222</v>
      </c>
      <c r="DO330" s="136">
        <f t="shared" si="502"/>
        <v>230</v>
      </c>
      <c r="DP330" s="136">
        <f t="shared" si="503"/>
        <v>230</v>
      </c>
      <c r="DQ330" s="136">
        <f t="shared" si="504"/>
        <v>245</v>
      </c>
      <c r="DR330" s="136">
        <f t="shared" si="505"/>
        <v>245</v>
      </c>
      <c r="DS330" s="136">
        <f t="shared" si="506"/>
        <v>252</v>
      </c>
      <c r="DT330" s="136">
        <f t="shared" si="507"/>
        <v>252</v>
      </c>
      <c r="DU330" s="136">
        <f t="shared" si="508"/>
        <v>271</v>
      </c>
      <c r="DV330" s="136">
        <f t="shared" si="509"/>
        <v>271</v>
      </c>
      <c r="DW330" s="136">
        <f t="shared" si="510"/>
        <v>286</v>
      </c>
      <c r="DX330" s="136">
        <f t="shared" si="511"/>
        <v>286</v>
      </c>
      <c r="DY330" s="136">
        <f t="shared" si="512"/>
        <v>338</v>
      </c>
      <c r="DZ330" s="138">
        <f t="shared" si="513"/>
        <v>338</v>
      </c>
      <c r="EP330" s="73"/>
      <c r="EQ330" s="128"/>
      <c r="ER330" s="129">
        <v>10</v>
      </c>
      <c r="ES330" s="95">
        <v>30</v>
      </c>
      <c r="ET330" s="73">
        <f>ES330*15/144</f>
        <v>3.125</v>
      </c>
      <c r="EU330" s="130">
        <f>ES330*15/144</f>
        <v>3.125</v>
      </c>
      <c r="EV330" s="55"/>
      <c r="EW330" s="75">
        <v>6</v>
      </c>
      <c r="EY330" s="75">
        <v>10</v>
      </c>
      <c r="EZ330" s="77">
        <f>(EY330*1.2)*(Prices!$B$5/32)</f>
        <v>15</v>
      </c>
      <c r="FA330" s="82">
        <f>(EY330*1.3)*(Prices!$B$4/32)</f>
        <v>32.5</v>
      </c>
      <c r="FB330" s="82">
        <f>(EV330*Prices!$B$2)+(EW330*Prices!$B$3)</f>
        <v>24.299999999999997</v>
      </c>
      <c r="FC330" s="79">
        <f>EU330*Prices!$B$9</f>
        <v>18.75</v>
      </c>
      <c r="FD330" s="80">
        <f t="shared" si="514"/>
        <v>90.55</v>
      </c>
      <c r="FE330" s="80">
        <f>EU330*Prices!$B$10</f>
        <v>28.125</v>
      </c>
      <c r="FF330" s="80">
        <f t="shared" si="515"/>
        <v>99.924999999999997</v>
      </c>
      <c r="FG330" s="80">
        <f>EU330*Prices!$B$11</f>
        <v>31.25</v>
      </c>
      <c r="FH330" s="80">
        <f t="shared" si="516"/>
        <v>103.05</v>
      </c>
      <c r="FI330" s="80">
        <f>EU330*Prices!$B$12</f>
        <v>37.5</v>
      </c>
      <c r="FJ330" s="80">
        <f t="shared" si="517"/>
        <v>109.3</v>
      </c>
      <c r="FK330" s="80">
        <f>EU330*Prices!$B$13</f>
        <v>40.625</v>
      </c>
      <c r="FL330" s="80">
        <f t="shared" si="518"/>
        <v>112.425</v>
      </c>
      <c r="FM330" s="80">
        <f>EU330*Prices!$B$14</f>
        <v>48.4375</v>
      </c>
      <c r="FN330" s="80">
        <f t="shared" si="519"/>
        <v>120.2375</v>
      </c>
      <c r="FO330" s="80">
        <f>EU330*Prices!$B$15</f>
        <v>54.6875</v>
      </c>
      <c r="FP330" s="80">
        <f t="shared" si="520"/>
        <v>126.4875</v>
      </c>
      <c r="FQ330" s="80">
        <f>EU330*Prices!$B$16</f>
        <v>76.5625</v>
      </c>
      <c r="FR330" s="80">
        <f t="shared" si="521"/>
        <v>148.36250000000001</v>
      </c>
      <c r="FS330" s="80">
        <f>EU330*Prices!$B$17</f>
        <v>0</v>
      </c>
      <c r="FT330" s="80"/>
      <c r="FU330" s="80"/>
      <c r="FV330" s="80"/>
      <c r="FW330" s="80"/>
      <c r="FX330" s="80"/>
      <c r="FY330" s="80"/>
      <c r="FZ330" s="80"/>
      <c r="GA330" s="80"/>
      <c r="GB330" s="80"/>
      <c r="GC330" s="80"/>
      <c r="GD330" s="80"/>
      <c r="GE330" s="80"/>
      <c r="GF330" s="80"/>
      <c r="GG330" s="80"/>
      <c r="GH330" s="80"/>
      <c r="GI330"/>
      <c r="GJ330"/>
      <c r="GK330"/>
      <c r="GL330"/>
      <c r="GM330"/>
      <c r="GN330"/>
      <c r="GO330"/>
      <c r="GP330" s="73"/>
      <c r="GQ330" s="128"/>
      <c r="GR330" s="129">
        <v>10</v>
      </c>
      <c r="GS330" s="95">
        <v>30</v>
      </c>
      <c r="GT330" s="73">
        <f>GS330*15/144</f>
        <v>3.125</v>
      </c>
      <c r="GU330" s="130">
        <f>GS330*15/144</f>
        <v>3.125</v>
      </c>
      <c r="GW330" s="75">
        <v>6</v>
      </c>
      <c r="GX330" s="76"/>
      <c r="GY330" s="75">
        <v>10</v>
      </c>
      <c r="GZ330" s="77">
        <f>(GY330*1.2)*(Prices!$B$5/32)</f>
        <v>15</v>
      </c>
      <c r="HA330" s="82">
        <f>(GY330*1.3)*(Prices!$C$4/32)</f>
        <v>26</v>
      </c>
      <c r="HB330" s="82">
        <f>(GV330*Prices!$B$2)+(GW330*Prices!$B$3)</f>
        <v>24.299999999999997</v>
      </c>
      <c r="HC330" s="79">
        <f>GU330*Prices!$B$9</f>
        <v>18.75</v>
      </c>
      <c r="HD330" s="80">
        <f t="shared" si="522"/>
        <v>84.05</v>
      </c>
      <c r="HE330" s="80">
        <f>GU330*Prices!$B$10</f>
        <v>28.125</v>
      </c>
      <c r="HF330" s="80">
        <f t="shared" si="523"/>
        <v>93.424999999999997</v>
      </c>
      <c r="HG330" s="80">
        <f>GU330*Prices!$B$11</f>
        <v>31.25</v>
      </c>
      <c r="HH330" s="80">
        <f t="shared" si="524"/>
        <v>96.55</v>
      </c>
      <c r="HI330" s="80">
        <f>GU330*Prices!$B$12</f>
        <v>37.5</v>
      </c>
      <c r="HJ330" s="80">
        <f t="shared" si="525"/>
        <v>102.8</v>
      </c>
      <c r="HK330" s="80">
        <f>GU330*Prices!$B$13</f>
        <v>40.625</v>
      </c>
      <c r="HL330" s="80">
        <f t="shared" si="526"/>
        <v>105.925</v>
      </c>
      <c r="HM330" s="80">
        <f>GU330*Prices!$B$14</f>
        <v>48.4375</v>
      </c>
      <c r="HN330" s="80">
        <f t="shared" si="527"/>
        <v>113.7375</v>
      </c>
      <c r="HO330" s="80">
        <f>GU330*Prices!$B$15</f>
        <v>54.6875</v>
      </c>
      <c r="HP330" s="80">
        <f t="shared" si="528"/>
        <v>119.9875</v>
      </c>
      <c r="HQ330" s="80">
        <f>GU330*Prices!$B$16</f>
        <v>76.5625</v>
      </c>
      <c r="HR330" s="80">
        <f t="shared" si="529"/>
        <v>141.86250000000001</v>
      </c>
      <c r="HS330" s="80">
        <f>GU330*Prices!$B$17</f>
        <v>0</v>
      </c>
      <c r="HT330" s="80"/>
      <c r="HU330" s="80"/>
      <c r="HV330" s="80"/>
      <c r="HW330" s="80"/>
      <c r="HX330" s="80"/>
      <c r="HY330" s="80"/>
      <c r="HZ330" s="80"/>
      <c r="IA330" s="80"/>
      <c r="IB330" s="80"/>
      <c r="IC330" s="80"/>
      <c r="ID330" s="80"/>
      <c r="IE330" s="80"/>
      <c r="IF330" s="80"/>
      <c r="IG330" s="80"/>
      <c r="IH330" s="80"/>
      <c r="II330"/>
      <c r="IJ330"/>
      <c r="IK330"/>
      <c r="IL330"/>
      <c r="IM330"/>
      <c r="IN330"/>
      <c r="IO330"/>
      <c r="IP330"/>
      <c r="IQ330" s="73"/>
      <c r="IR330" s="128"/>
      <c r="IS330" s="129">
        <v>10</v>
      </c>
      <c r="IT330" s="95">
        <v>30</v>
      </c>
      <c r="IU330" s="73">
        <f>IT330*15/144</f>
        <v>3.125</v>
      </c>
      <c r="IV330" s="130">
        <f>IT330*15/144</f>
        <v>3.125</v>
      </c>
      <c r="IX330" s="75">
        <v>6</v>
      </c>
      <c r="IY330" s="76"/>
      <c r="IZ330" s="75">
        <v>10</v>
      </c>
      <c r="JA330" s="77">
        <f>(IZ330*1.2)*(Prices!$B$5/32)</f>
        <v>15</v>
      </c>
      <c r="JB330" s="82">
        <f>(IZ330*1.3)*(Prices!$B$4/32)</f>
        <v>32.5</v>
      </c>
      <c r="JC330" s="82">
        <f>(IW330*Prices!$B$2)+(IX330*Prices!$B$3)</f>
        <v>24.299999999999997</v>
      </c>
      <c r="JD330" s="79">
        <f>IV330*Prices!$B$9</f>
        <v>18.75</v>
      </c>
      <c r="JE330" s="80">
        <f t="shared" si="530"/>
        <v>90.55</v>
      </c>
      <c r="JF330" s="80">
        <f>IV330*Prices!$B$10</f>
        <v>28.125</v>
      </c>
      <c r="JG330" s="80">
        <f t="shared" si="531"/>
        <v>99.924999999999997</v>
      </c>
      <c r="JH330" s="80">
        <f>IV330*Prices!$B$11</f>
        <v>31.25</v>
      </c>
      <c r="JI330" s="80">
        <f t="shared" si="532"/>
        <v>103.05</v>
      </c>
      <c r="JJ330" s="80">
        <f>IV330*Prices!$B$12</f>
        <v>37.5</v>
      </c>
      <c r="JK330" s="80">
        <f t="shared" si="533"/>
        <v>109.3</v>
      </c>
      <c r="JL330" s="80">
        <f>IV330*Prices!$B$13</f>
        <v>40.625</v>
      </c>
      <c r="JM330" s="80">
        <f t="shared" si="534"/>
        <v>112.425</v>
      </c>
      <c r="JN330" s="80">
        <f>IV330*Prices!$B$14</f>
        <v>48.4375</v>
      </c>
      <c r="JO330" s="80">
        <f t="shared" si="535"/>
        <v>120.2375</v>
      </c>
      <c r="JP330" s="80">
        <f>IV330*Prices!$B$15</f>
        <v>54.6875</v>
      </c>
      <c r="JQ330" s="80">
        <f t="shared" si="536"/>
        <v>126.4875</v>
      </c>
      <c r="JR330" s="80">
        <f>IV330*Prices!$B$16</f>
        <v>76.5625</v>
      </c>
      <c r="JS330" s="80">
        <f t="shared" si="537"/>
        <v>148.36250000000001</v>
      </c>
      <c r="JT330" s="80">
        <f>IV330*Prices!$B$17</f>
        <v>0</v>
      </c>
      <c r="JU330" s="80"/>
      <c r="JV330" s="80"/>
      <c r="JW330" s="80"/>
      <c r="JX330" s="80"/>
      <c r="JY330" s="80"/>
      <c r="JZ330" s="80"/>
      <c r="KA330" s="80"/>
      <c r="KB330" s="80"/>
      <c r="KC330" s="80"/>
      <c r="KD330" s="80"/>
      <c r="KE330" s="80"/>
      <c r="KF330" s="80"/>
      <c r="KG330" s="8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 s="197">
        <v>0</v>
      </c>
      <c r="LB330" s="200">
        <v>0</v>
      </c>
      <c r="LC330" s="82">
        <f>(44+(cabinets_db!IR330*2-2))*0.58</f>
        <v>24.36</v>
      </c>
      <c r="LD330" s="82">
        <f>(44+(cabinets_db!IR330*2-2))*0.77</f>
        <v>32.340000000000003</v>
      </c>
      <c r="LE330" s="82">
        <f>3*(cabinets_db!IR330*22/144)</f>
        <v>0</v>
      </c>
      <c r="LF330" s="82">
        <f t="shared" si="538"/>
        <v>24.36</v>
      </c>
      <c r="LG330" s="80">
        <f t="shared" si="539"/>
        <v>32.340000000000003</v>
      </c>
      <c r="LH330" s="234">
        <f t="shared" si="540"/>
        <v>0</v>
      </c>
      <c r="LI330" s="73"/>
      <c r="LJ330" s="128"/>
      <c r="LK330" s="129">
        <v>10</v>
      </c>
      <c r="LL330" s="95">
        <v>30</v>
      </c>
      <c r="LM330" s="73">
        <f>LL330*15/144</f>
        <v>3.125</v>
      </c>
      <c r="LN330" s="130">
        <f>LL330*15/144</f>
        <v>3.125</v>
      </c>
      <c r="LP330" s="75">
        <v>6</v>
      </c>
      <c r="LQ330" s="76"/>
      <c r="LR330" s="75">
        <v>10</v>
      </c>
      <c r="LS330" s="77">
        <f>(LR330*1.2)*(Prices!$B$5/32)</f>
        <v>15</v>
      </c>
      <c r="LT330" s="82">
        <f>(LR330*1.3)*(Prices!$C$4/32)</f>
        <v>26</v>
      </c>
      <c r="LU330" s="82">
        <f>(LO330*Prices!$B$2)+(LP330*Prices!$B$3)</f>
        <v>24.299999999999997</v>
      </c>
      <c r="LV330" s="79">
        <f>LN330*Prices!$B$9</f>
        <v>18.75</v>
      </c>
      <c r="LW330" s="80">
        <f t="shared" si="541"/>
        <v>84.05</v>
      </c>
      <c r="LX330" s="80">
        <f>LN330*Prices!$B$10</f>
        <v>28.125</v>
      </c>
      <c r="LY330" s="80">
        <f t="shared" si="542"/>
        <v>93.424999999999997</v>
      </c>
      <c r="LZ330" s="80">
        <f>LN330*Prices!$B$11</f>
        <v>31.25</v>
      </c>
      <c r="MA330" s="80">
        <f t="shared" si="543"/>
        <v>96.55</v>
      </c>
      <c r="MB330" s="80">
        <f>LN330*Prices!$B$12</f>
        <v>37.5</v>
      </c>
      <c r="MC330" s="80">
        <f t="shared" si="544"/>
        <v>102.8</v>
      </c>
      <c r="MD330" s="80">
        <f>LN330*Prices!$B$13</f>
        <v>40.625</v>
      </c>
      <c r="ME330" s="80">
        <f t="shared" si="545"/>
        <v>105.925</v>
      </c>
      <c r="MF330" s="80">
        <f>LN330*Prices!$B$14</f>
        <v>48.4375</v>
      </c>
      <c r="MG330" s="80">
        <f t="shared" si="546"/>
        <v>113.7375</v>
      </c>
      <c r="MH330" s="80">
        <f>LN330*Prices!$B$15</f>
        <v>54.6875</v>
      </c>
      <c r="MI330" s="80">
        <f t="shared" si="547"/>
        <v>119.9875</v>
      </c>
      <c r="MJ330" s="80">
        <f>LN330*Prices!$B$16</f>
        <v>76.5625</v>
      </c>
      <c r="MK330" s="80">
        <f t="shared" si="548"/>
        <v>141.86250000000001</v>
      </c>
      <c r="ML330" s="80">
        <f>LN330*Prices!$B$17</f>
        <v>0</v>
      </c>
      <c r="MM330" s="80"/>
      <c r="MN330" s="80"/>
      <c r="MO330" s="80"/>
      <c r="MP330" s="80"/>
      <c r="MQ330" s="80"/>
      <c r="MR330" s="80"/>
      <c r="MS330" s="80"/>
      <c r="MT330" s="80"/>
      <c r="MU330" s="80"/>
      <c r="MV330" s="80"/>
      <c r="MW330" s="80"/>
      <c r="MX330" s="80"/>
      <c r="MY330" s="80"/>
      <c r="MZ330" s="80"/>
      <c r="NA330" s="8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</row>
    <row r="331" spans="1:449" ht="18" customHeight="1" x14ac:dyDescent="0.25">
      <c r="A331" s="141" t="s">
        <v>457</v>
      </c>
      <c r="B331" s="132" t="s">
        <v>268</v>
      </c>
      <c r="C331" s="133" t="str">
        <f t="shared" si="549"/>
        <v>Wall &amp; Tall Cab: Horizontal  15"H   (31" to 33")</v>
      </c>
      <c r="D331" s="70" t="s">
        <v>456</v>
      </c>
      <c r="E331" s="134" t="s">
        <v>111</v>
      </c>
      <c r="F331" s="329" t="s">
        <v>457</v>
      </c>
      <c r="G331" s="320">
        <f>ROUND(cabinets_db!FD331/Prices!$B$27,0)</f>
        <v>231</v>
      </c>
      <c r="H331" s="136">
        <f t="shared" si="550"/>
        <v>231</v>
      </c>
      <c r="I331" s="135">
        <f>ROUND(cabinets_db!FF331/Prices!$B$27,0)</f>
        <v>256</v>
      </c>
      <c r="J331" s="136">
        <f t="shared" si="453"/>
        <v>256</v>
      </c>
      <c r="K331" s="135">
        <f>ROUND(cabinets_db!FH331/Prices!$B$27,0)</f>
        <v>264</v>
      </c>
      <c r="L331" s="136">
        <f t="shared" si="454"/>
        <v>264</v>
      </c>
      <c r="M331" s="135">
        <f>ROUND(cabinets_db!FJ331/Prices!$B$27,0)</f>
        <v>280</v>
      </c>
      <c r="N331" s="136">
        <f t="shared" si="455"/>
        <v>280</v>
      </c>
      <c r="O331" s="135">
        <f>ROUND(cabinets_db!FL331/Prices!$B$27,0)</f>
        <v>289</v>
      </c>
      <c r="P331" s="136">
        <f t="shared" si="456"/>
        <v>289</v>
      </c>
      <c r="Q331" s="135">
        <f>ROUND(cabinets_db!FN331/Prices!$B$27,0)</f>
        <v>309</v>
      </c>
      <c r="R331" s="136">
        <f t="shared" si="457"/>
        <v>309</v>
      </c>
      <c r="S331" s="135">
        <f>ROUND(cabinets_db!FP331/Prices!$B$27,0)</f>
        <v>325</v>
      </c>
      <c r="T331" s="136">
        <f t="shared" si="458"/>
        <v>325</v>
      </c>
      <c r="U331" s="135">
        <f>ROUND(cabinets_db!FR331/Prices!$B$27,0)</f>
        <v>383</v>
      </c>
      <c r="V331" s="136">
        <f t="shared" si="459"/>
        <v>383</v>
      </c>
      <c r="W331" s="137"/>
      <c r="X331" s="137"/>
      <c r="Y331" s="137"/>
      <c r="Z331" s="137"/>
      <c r="AA331" s="137"/>
      <c r="AB331" s="136">
        <f>ROUND(cabinets_db!HD331/Prices!$B$27,0)</f>
        <v>214</v>
      </c>
      <c r="AC331" s="136">
        <f t="shared" si="460"/>
        <v>214</v>
      </c>
      <c r="AD331" s="136">
        <f>ROUND(cabinets_db!HF331/Prices!$B$27,0)</f>
        <v>239</v>
      </c>
      <c r="AE331" s="136">
        <f t="shared" si="461"/>
        <v>239</v>
      </c>
      <c r="AF331" s="136">
        <f>ROUND(cabinets_db!HH331/Prices!$B$27,0)</f>
        <v>247</v>
      </c>
      <c r="AG331" s="136">
        <f t="shared" si="462"/>
        <v>247</v>
      </c>
      <c r="AH331" s="136">
        <f>ROUND(cabinets_db!HJ331/Prices!$B$27,0)</f>
        <v>263</v>
      </c>
      <c r="AI331" s="136">
        <f t="shared" si="463"/>
        <v>263</v>
      </c>
      <c r="AJ331" s="136">
        <f>ROUND(cabinets_db!HL331/Prices!$B$27,0)</f>
        <v>272</v>
      </c>
      <c r="AK331" s="136">
        <f t="shared" si="464"/>
        <v>272</v>
      </c>
      <c r="AL331" s="136">
        <f>ROUND(cabinets_db!HN331/Prices!$B$27,0)</f>
        <v>292</v>
      </c>
      <c r="AM331" s="136">
        <f t="shared" si="465"/>
        <v>292</v>
      </c>
      <c r="AN331" s="136">
        <f>ROUND(cabinets_db!HP331/Prices!$B$27,0)</f>
        <v>308</v>
      </c>
      <c r="AO331" s="136">
        <f t="shared" si="466"/>
        <v>308</v>
      </c>
      <c r="AP331" s="136">
        <f>ROUND(cabinets_db!HR331/Prices!$B$27,0)</f>
        <v>366</v>
      </c>
      <c r="AQ331" s="138">
        <f t="shared" si="467"/>
        <v>366</v>
      </c>
      <c r="AW331" s="136">
        <f t="shared" si="468"/>
        <v>214</v>
      </c>
      <c r="AX331" s="136">
        <f t="shared" si="469"/>
        <v>214</v>
      </c>
      <c r="AY331" s="136">
        <f t="shared" si="470"/>
        <v>239</v>
      </c>
      <c r="AZ331" s="136">
        <f t="shared" si="471"/>
        <v>239</v>
      </c>
      <c r="BA331" s="136">
        <f t="shared" si="472"/>
        <v>247</v>
      </c>
      <c r="BB331" s="136">
        <f t="shared" si="473"/>
        <v>247</v>
      </c>
      <c r="BC331" s="136">
        <f t="shared" si="474"/>
        <v>263</v>
      </c>
      <c r="BD331" s="136">
        <f t="shared" si="475"/>
        <v>263</v>
      </c>
      <c r="BE331" s="136">
        <f t="shared" si="476"/>
        <v>272</v>
      </c>
      <c r="BF331" s="136">
        <f t="shared" si="477"/>
        <v>272</v>
      </c>
      <c r="BG331" s="136">
        <f t="shared" si="478"/>
        <v>292</v>
      </c>
      <c r="BH331" s="136">
        <f t="shared" si="479"/>
        <v>292</v>
      </c>
      <c r="BI331" s="136">
        <f t="shared" si="480"/>
        <v>308</v>
      </c>
      <c r="BJ331" s="136">
        <f t="shared" si="481"/>
        <v>308</v>
      </c>
      <c r="BK331" s="136">
        <f t="shared" si="482"/>
        <v>366</v>
      </c>
      <c r="BL331" s="138">
        <f t="shared" si="483"/>
        <v>366</v>
      </c>
      <c r="BU331" s="135">
        <f>ROUND(cabinets_db!JE331/Prices!$B$27,0)</f>
        <v>231</v>
      </c>
      <c r="BV331" s="136">
        <f t="shared" si="551"/>
        <v>231</v>
      </c>
      <c r="BW331" s="135">
        <f>ROUND(cabinets_db!JG331/Prices!$B$27,0)</f>
        <v>256</v>
      </c>
      <c r="BX331" s="136">
        <f t="shared" si="484"/>
        <v>256</v>
      </c>
      <c r="BY331" s="135">
        <f>ROUND(cabinets_db!JI331/Prices!$B$27,0)</f>
        <v>264</v>
      </c>
      <c r="BZ331" s="136">
        <f t="shared" si="485"/>
        <v>264</v>
      </c>
      <c r="CA331" s="135">
        <f>ROUND(cabinets_db!JK331/Prices!$B$27,0)</f>
        <v>280</v>
      </c>
      <c r="CB331" s="136">
        <f t="shared" si="486"/>
        <v>280</v>
      </c>
      <c r="CC331" s="135">
        <f>ROUND(cabinets_db!JM331/Prices!$B$27,0)</f>
        <v>289</v>
      </c>
      <c r="CD331" s="136">
        <f t="shared" si="487"/>
        <v>289</v>
      </c>
      <c r="CE331" s="135">
        <f>ROUND(cabinets_db!JO331/Prices!$B$27,0)</f>
        <v>309</v>
      </c>
      <c r="CF331" s="136">
        <f t="shared" si="488"/>
        <v>309</v>
      </c>
      <c r="CG331" s="135">
        <f>ROUND(cabinets_db!JQ331/Prices!$B$27,0)</f>
        <v>325</v>
      </c>
      <c r="CH331" s="136">
        <f t="shared" si="489"/>
        <v>325</v>
      </c>
      <c r="CI331" s="135">
        <f>ROUND(cabinets_db!JS331/Prices!$B$27,0)</f>
        <v>383</v>
      </c>
      <c r="CJ331" s="136">
        <f t="shared" si="490"/>
        <v>383</v>
      </c>
      <c r="CK331" s="137"/>
      <c r="CL331" s="137"/>
      <c r="CM331" s="137"/>
      <c r="CN331" s="137"/>
      <c r="CO331" s="137"/>
      <c r="CP331" s="136">
        <f>ROUND(cabinets_db!LW331/Prices!$B$27,0)</f>
        <v>214</v>
      </c>
      <c r="CQ331" s="136">
        <f t="shared" si="552"/>
        <v>214</v>
      </c>
      <c r="CR331" s="136">
        <f>ROUND(cabinets_db!LY331/Prices!$B$27,0)</f>
        <v>239</v>
      </c>
      <c r="CS331" s="136">
        <f t="shared" si="491"/>
        <v>239</v>
      </c>
      <c r="CT331" s="136">
        <f>ROUND(cabinets_db!MA331/Prices!$B$27,0)</f>
        <v>247</v>
      </c>
      <c r="CU331" s="136">
        <f t="shared" si="492"/>
        <v>247</v>
      </c>
      <c r="CV331" s="136">
        <f>ROUND(cabinets_db!MC331/Prices!$B$27,0)</f>
        <v>263</v>
      </c>
      <c r="CW331" s="136">
        <f t="shared" si="493"/>
        <v>263</v>
      </c>
      <c r="CX331" s="136">
        <f>ROUND(cabinets_db!ME331/Prices!$B$27,0)</f>
        <v>272</v>
      </c>
      <c r="CY331" s="136">
        <f t="shared" si="494"/>
        <v>272</v>
      </c>
      <c r="CZ331" s="136">
        <f>ROUND(cabinets_db!MG331/Prices!$B$27,0)</f>
        <v>292</v>
      </c>
      <c r="DA331" s="136">
        <f t="shared" si="495"/>
        <v>292</v>
      </c>
      <c r="DB331" s="136">
        <f>ROUND(cabinets_db!MI331/Prices!$B$27,0)</f>
        <v>308</v>
      </c>
      <c r="DC331" s="136">
        <f t="shared" si="496"/>
        <v>308</v>
      </c>
      <c r="DD331" s="136">
        <f>ROUND(cabinets_db!MK331/Prices!$B$27,0)</f>
        <v>366</v>
      </c>
      <c r="DE331" s="138">
        <f t="shared" si="497"/>
        <v>366</v>
      </c>
      <c r="DK331" s="136">
        <f t="shared" si="498"/>
        <v>214</v>
      </c>
      <c r="DL331" s="136">
        <f t="shared" si="499"/>
        <v>214</v>
      </c>
      <c r="DM331" s="136">
        <f t="shared" si="500"/>
        <v>239</v>
      </c>
      <c r="DN331" s="136">
        <f t="shared" si="501"/>
        <v>239</v>
      </c>
      <c r="DO331" s="136">
        <f t="shared" si="502"/>
        <v>247</v>
      </c>
      <c r="DP331" s="136">
        <f t="shared" si="503"/>
        <v>247</v>
      </c>
      <c r="DQ331" s="136">
        <f t="shared" si="504"/>
        <v>263</v>
      </c>
      <c r="DR331" s="136">
        <f t="shared" si="505"/>
        <v>263</v>
      </c>
      <c r="DS331" s="136">
        <f t="shared" si="506"/>
        <v>272</v>
      </c>
      <c r="DT331" s="136">
        <f t="shared" si="507"/>
        <v>272</v>
      </c>
      <c r="DU331" s="136">
        <f t="shared" si="508"/>
        <v>292</v>
      </c>
      <c r="DV331" s="136">
        <f t="shared" si="509"/>
        <v>292</v>
      </c>
      <c r="DW331" s="136">
        <f t="shared" si="510"/>
        <v>308</v>
      </c>
      <c r="DX331" s="136">
        <f t="shared" si="511"/>
        <v>308</v>
      </c>
      <c r="DY331" s="136">
        <f t="shared" si="512"/>
        <v>366</v>
      </c>
      <c r="DZ331" s="138">
        <f t="shared" si="513"/>
        <v>366</v>
      </c>
      <c r="EP331" s="73"/>
      <c r="EQ331" s="128"/>
      <c r="ER331" s="129">
        <v>11</v>
      </c>
      <c r="ES331" s="95">
        <v>33</v>
      </c>
      <c r="ET331" s="73">
        <f>ES331*15/144</f>
        <v>3.4375</v>
      </c>
      <c r="EU331" s="130">
        <f>ES331*15/144</f>
        <v>3.4375</v>
      </c>
      <c r="EV331" s="55"/>
      <c r="EW331" s="75">
        <v>6</v>
      </c>
      <c r="EY331" s="75">
        <v>11</v>
      </c>
      <c r="EZ331" s="77">
        <f>(EY331*1.2)*(Prices!$B$5/32)</f>
        <v>16.5</v>
      </c>
      <c r="FA331" s="82">
        <f>(EY331*1.3)*(Prices!$B$4/32)</f>
        <v>35.75</v>
      </c>
      <c r="FB331" s="82">
        <f>(EV331*Prices!$B$2)+(EW331*Prices!$B$3)</f>
        <v>24.299999999999997</v>
      </c>
      <c r="FC331" s="79">
        <f>EU331*Prices!$B$9</f>
        <v>20.625</v>
      </c>
      <c r="FD331" s="80">
        <f t="shared" si="514"/>
        <v>97.174999999999997</v>
      </c>
      <c r="FE331" s="80">
        <f>EU331*Prices!$B$10</f>
        <v>30.9375</v>
      </c>
      <c r="FF331" s="80">
        <f t="shared" si="515"/>
        <v>107.4875</v>
      </c>
      <c r="FG331" s="80">
        <f>EU331*Prices!$B$11</f>
        <v>34.375</v>
      </c>
      <c r="FH331" s="80">
        <f t="shared" si="516"/>
        <v>110.925</v>
      </c>
      <c r="FI331" s="80">
        <f>EU331*Prices!$B$12</f>
        <v>41.25</v>
      </c>
      <c r="FJ331" s="80">
        <f t="shared" si="517"/>
        <v>117.8</v>
      </c>
      <c r="FK331" s="80">
        <f>EU331*Prices!$B$13</f>
        <v>44.6875</v>
      </c>
      <c r="FL331" s="80">
        <f t="shared" si="518"/>
        <v>121.2375</v>
      </c>
      <c r="FM331" s="80">
        <f>EU331*Prices!$B$14</f>
        <v>53.28125</v>
      </c>
      <c r="FN331" s="80">
        <f t="shared" si="519"/>
        <v>129.83125000000001</v>
      </c>
      <c r="FO331" s="80">
        <f>EU331*Prices!$B$15</f>
        <v>60.15625</v>
      </c>
      <c r="FP331" s="80">
        <f t="shared" si="520"/>
        <v>136.70625000000001</v>
      </c>
      <c r="FQ331" s="80">
        <f>EU331*Prices!$B$16</f>
        <v>84.21875</v>
      </c>
      <c r="FR331" s="80">
        <f t="shared" si="521"/>
        <v>160.76875000000001</v>
      </c>
      <c r="FS331" s="80">
        <f>EU331*Prices!$B$17</f>
        <v>0</v>
      </c>
      <c r="FT331" s="80"/>
      <c r="FU331" s="80"/>
      <c r="FV331" s="80"/>
      <c r="FW331" s="80"/>
      <c r="FX331" s="80"/>
      <c r="FY331" s="80"/>
      <c r="FZ331" s="80"/>
      <c r="GA331" s="80"/>
      <c r="GB331" s="80"/>
      <c r="GC331" s="80"/>
      <c r="GD331" s="80"/>
      <c r="GE331" s="80"/>
      <c r="GF331" s="80"/>
      <c r="GG331" s="80"/>
      <c r="GH331" s="80"/>
      <c r="GI331"/>
      <c r="GJ331"/>
      <c r="GK331"/>
      <c r="GL331"/>
      <c r="GM331"/>
      <c r="GN331"/>
      <c r="GO331"/>
      <c r="GP331" s="73"/>
      <c r="GQ331" s="128"/>
      <c r="GR331" s="129">
        <v>11</v>
      </c>
      <c r="GS331" s="95">
        <v>33</v>
      </c>
      <c r="GT331" s="73">
        <f>GS331*15/144</f>
        <v>3.4375</v>
      </c>
      <c r="GU331" s="130">
        <f>GS331*15/144</f>
        <v>3.4375</v>
      </c>
      <c r="GW331" s="75">
        <v>6</v>
      </c>
      <c r="GX331" s="76"/>
      <c r="GY331" s="75">
        <v>11</v>
      </c>
      <c r="GZ331" s="77">
        <f>(GY331*1.2)*(Prices!$B$5/32)</f>
        <v>16.5</v>
      </c>
      <c r="HA331" s="82">
        <f>(GY331*1.3)*(Prices!$C$4/32)</f>
        <v>28.6</v>
      </c>
      <c r="HB331" s="82">
        <f>(GV331*Prices!$B$2)+(GW331*Prices!$B$3)</f>
        <v>24.299999999999997</v>
      </c>
      <c r="HC331" s="79">
        <f>GU331*Prices!$B$9</f>
        <v>20.625</v>
      </c>
      <c r="HD331" s="80">
        <f t="shared" si="522"/>
        <v>90.025000000000006</v>
      </c>
      <c r="HE331" s="80">
        <f>GU331*Prices!$B$10</f>
        <v>30.9375</v>
      </c>
      <c r="HF331" s="80">
        <f t="shared" si="523"/>
        <v>100.33750000000001</v>
      </c>
      <c r="HG331" s="80">
        <f>GU331*Prices!$B$11</f>
        <v>34.375</v>
      </c>
      <c r="HH331" s="80">
        <f t="shared" si="524"/>
        <v>103.77500000000001</v>
      </c>
      <c r="HI331" s="80">
        <f>GU331*Prices!$B$12</f>
        <v>41.25</v>
      </c>
      <c r="HJ331" s="80">
        <f t="shared" si="525"/>
        <v>110.65</v>
      </c>
      <c r="HK331" s="80">
        <f>GU331*Prices!$B$13</f>
        <v>44.6875</v>
      </c>
      <c r="HL331" s="80">
        <f t="shared" si="526"/>
        <v>114.08750000000001</v>
      </c>
      <c r="HM331" s="80">
        <f>GU331*Prices!$B$14</f>
        <v>53.28125</v>
      </c>
      <c r="HN331" s="80">
        <f t="shared" si="527"/>
        <v>122.68125000000001</v>
      </c>
      <c r="HO331" s="80">
        <f>GU331*Prices!$B$15</f>
        <v>60.15625</v>
      </c>
      <c r="HP331" s="80">
        <f t="shared" si="528"/>
        <v>129.55625000000001</v>
      </c>
      <c r="HQ331" s="80">
        <f>GU331*Prices!$B$16</f>
        <v>84.21875</v>
      </c>
      <c r="HR331" s="80">
        <f t="shared" si="529"/>
        <v>153.61875000000001</v>
      </c>
      <c r="HS331" s="80">
        <f>GU331*Prices!$B$17</f>
        <v>0</v>
      </c>
      <c r="HT331" s="80"/>
      <c r="HU331" s="80"/>
      <c r="HV331" s="80"/>
      <c r="HW331" s="80"/>
      <c r="HX331" s="80"/>
      <c r="HY331" s="80"/>
      <c r="HZ331" s="80"/>
      <c r="IA331" s="80"/>
      <c r="IB331" s="80"/>
      <c r="IC331" s="80"/>
      <c r="ID331" s="80"/>
      <c r="IE331" s="80"/>
      <c r="IF331" s="80"/>
      <c r="IG331" s="80"/>
      <c r="IH331" s="80"/>
      <c r="II331"/>
      <c r="IJ331"/>
      <c r="IK331"/>
      <c r="IL331"/>
      <c r="IM331"/>
      <c r="IN331"/>
      <c r="IO331"/>
      <c r="IP331"/>
      <c r="IQ331" s="73"/>
      <c r="IR331" s="128"/>
      <c r="IS331" s="129">
        <v>11</v>
      </c>
      <c r="IT331" s="95">
        <v>33</v>
      </c>
      <c r="IU331" s="73">
        <f>IT331*15/144</f>
        <v>3.4375</v>
      </c>
      <c r="IV331" s="130">
        <f>IT331*15/144</f>
        <v>3.4375</v>
      </c>
      <c r="IX331" s="75">
        <v>6</v>
      </c>
      <c r="IY331" s="76"/>
      <c r="IZ331" s="75">
        <v>11</v>
      </c>
      <c r="JA331" s="77">
        <f>(IZ331*1.2)*(Prices!$B$5/32)</f>
        <v>16.5</v>
      </c>
      <c r="JB331" s="82">
        <f>(IZ331*1.3)*(Prices!$B$4/32)</f>
        <v>35.75</v>
      </c>
      <c r="JC331" s="82">
        <f>(IW331*Prices!$B$2)+(IX331*Prices!$B$3)</f>
        <v>24.299999999999997</v>
      </c>
      <c r="JD331" s="79">
        <f>IV331*Prices!$B$9</f>
        <v>20.625</v>
      </c>
      <c r="JE331" s="80">
        <f t="shared" si="530"/>
        <v>97.174999999999997</v>
      </c>
      <c r="JF331" s="80">
        <f>IV331*Prices!$B$10</f>
        <v>30.9375</v>
      </c>
      <c r="JG331" s="80">
        <f t="shared" si="531"/>
        <v>107.4875</v>
      </c>
      <c r="JH331" s="80">
        <f>IV331*Prices!$B$11</f>
        <v>34.375</v>
      </c>
      <c r="JI331" s="80">
        <f t="shared" si="532"/>
        <v>110.925</v>
      </c>
      <c r="JJ331" s="80">
        <f>IV331*Prices!$B$12</f>
        <v>41.25</v>
      </c>
      <c r="JK331" s="80">
        <f t="shared" si="533"/>
        <v>117.8</v>
      </c>
      <c r="JL331" s="80">
        <f>IV331*Prices!$B$13</f>
        <v>44.6875</v>
      </c>
      <c r="JM331" s="80">
        <f t="shared" si="534"/>
        <v>121.2375</v>
      </c>
      <c r="JN331" s="80">
        <f>IV331*Prices!$B$14</f>
        <v>53.28125</v>
      </c>
      <c r="JO331" s="80">
        <f t="shared" si="535"/>
        <v>129.83125000000001</v>
      </c>
      <c r="JP331" s="80">
        <f>IV331*Prices!$B$15</f>
        <v>60.15625</v>
      </c>
      <c r="JQ331" s="80">
        <f t="shared" si="536"/>
        <v>136.70625000000001</v>
      </c>
      <c r="JR331" s="80">
        <f>IV331*Prices!$B$16</f>
        <v>84.21875</v>
      </c>
      <c r="JS331" s="80">
        <f t="shared" si="537"/>
        <v>160.76875000000001</v>
      </c>
      <c r="JT331" s="80">
        <f>IV331*Prices!$B$17</f>
        <v>0</v>
      </c>
      <c r="JU331" s="80"/>
      <c r="JV331" s="80"/>
      <c r="JW331" s="80"/>
      <c r="JX331" s="80"/>
      <c r="JY331" s="80"/>
      <c r="JZ331" s="80"/>
      <c r="KA331" s="80"/>
      <c r="KB331" s="80"/>
      <c r="KC331" s="80"/>
      <c r="KD331" s="80"/>
      <c r="KE331" s="80"/>
      <c r="KF331" s="80"/>
      <c r="KG331" s="80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 s="197">
        <v>0</v>
      </c>
      <c r="LB331" s="200">
        <v>0</v>
      </c>
      <c r="LC331" s="82">
        <f>(44+(cabinets_db!IR331*2-2))*0.58</f>
        <v>24.36</v>
      </c>
      <c r="LD331" s="82">
        <f>(44+(cabinets_db!IR331*2-2))*0.77</f>
        <v>32.340000000000003</v>
      </c>
      <c r="LE331" s="82">
        <f>3*(cabinets_db!IR331*22/144)</f>
        <v>0</v>
      </c>
      <c r="LF331" s="82">
        <f t="shared" si="538"/>
        <v>24.36</v>
      </c>
      <c r="LG331" s="80">
        <f t="shared" si="539"/>
        <v>32.340000000000003</v>
      </c>
      <c r="LH331" s="234">
        <f t="shared" si="540"/>
        <v>0</v>
      </c>
      <c r="LI331" s="73"/>
      <c r="LJ331" s="128"/>
      <c r="LK331" s="129">
        <v>11</v>
      </c>
      <c r="LL331" s="95">
        <v>33</v>
      </c>
      <c r="LM331" s="73">
        <f>LL331*15/144</f>
        <v>3.4375</v>
      </c>
      <c r="LN331" s="130">
        <f>LL331*15/144</f>
        <v>3.4375</v>
      </c>
      <c r="LP331" s="75">
        <v>6</v>
      </c>
      <c r="LQ331" s="76"/>
      <c r="LR331" s="75">
        <v>11</v>
      </c>
      <c r="LS331" s="77">
        <f>(LR331*1.2)*(Prices!$B$5/32)</f>
        <v>16.5</v>
      </c>
      <c r="LT331" s="82">
        <f>(LR331*1.3)*(Prices!$C$4/32)</f>
        <v>28.6</v>
      </c>
      <c r="LU331" s="82">
        <f>(LO331*Prices!$B$2)+(LP331*Prices!$B$3)</f>
        <v>24.299999999999997</v>
      </c>
      <c r="LV331" s="79">
        <f>LN331*Prices!$B$9</f>
        <v>20.625</v>
      </c>
      <c r="LW331" s="80">
        <f t="shared" si="541"/>
        <v>90.025000000000006</v>
      </c>
      <c r="LX331" s="80">
        <f>LN331*Prices!$B$10</f>
        <v>30.9375</v>
      </c>
      <c r="LY331" s="80">
        <f t="shared" si="542"/>
        <v>100.33750000000001</v>
      </c>
      <c r="LZ331" s="80">
        <f>LN331*Prices!$B$11</f>
        <v>34.375</v>
      </c>
      <c r="MA331" s="80">
        <f t="shared" si="543"/>
        <v>103.77500000000001</v>
      </c>
      <c r="MB331" s="80">
        <f>LN331*Prices!$B$12</f>
        <v>41.25</v>
      </c>
      <c r="MC331" s="80">
        <f t="shared" si="544"/>
        <v>110.65</v>
      </c>
      <c r="MD331" s="80">
        <f>LN331*Prices!$B$13</f>
        <v>44.6875</v>
      </c>
      <c r="ME331" s="80">
        <f t="shared" si="545"/>
        <v>114.08750000000001</v>
      </c>
      <c r="MF331" s="80">
        <f>LN331*Prices!$B$14</f>
        <v>53.28125</v>
      </c>
      <c r="MG331" s="80">
        <f t="shared" si="546"/>
        <v>122.68125000000001</v>
      </c>
      <c r="MH331" s="80">
        <f>LN331*Prices!$B$15</f>
        <v>60.15625</v>
      </c>
      <c r="MI331" s="80">
        <f t="shared" si="547"/>
        <v>129.55625000000001</v>
      </c>
      <c r="MJ331" s="80">
        <f>LN331*Prices!$B$16</f>
        <v>84.21875</v>
      </c>
      <c r="MK331" s="80">
        <f t="shared" si="548"/>
        <v>153.61875000000001</v>
      </c>
      <c r="ML331" s="80">
        <f>LN331*Prices!$B$17</f>
        <v>0</v>
      </c>
      <c r="MM331" s="80"/>
      <c r="MN331" s="80"/>
      <c r="MO331" s="80"/>
      <c r="MP331" s="80"/>
      <c r="MQ331" s="80"/>
      <c r="MR331" s="80"/>
      <c r="MS331" s="80"/>
      <c r="MT331" s="80"/>
      <c r="MU331" s="80"/>
      <c r="MV331" s="80"/>
      <c r="MW331" s="80"/>
      <c r="MX331" s="80"/>
      <c r="MY331" s="80"/>
      <c r="MZ331" s="80"/>
      <c r="NA331" s="80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</row>
    <row r="332" spans="1:449" ht="18" customHeight="1" thickBot="1" x14ac:dyDescent="0.3">
      <c r="A332" s="330" t="s">
        <v>458</v>
      </c>
      <c r="B332" s="324" t="s">
        <v>268</v>
      </c>
      <c r="C332" s="325" t="str">
        <f t="shared" si="549"/>
        <v>Wall &amp; Tall Cab: Horizontal  15"H   (34" to 36")</v>
      </c>
      <c r="D332" s="177" t="s">
        <v>456</v>
      </c>
      <c r="E332" s="326" t="s">
        <v>113</v>
      </c>
      <c r="F332" s="331" t="s">
        <v>458</v>
      </c>
      <c r="G332" s="320">
        <f>ROUND(cabinets_db!FD332/Prices!$B$27,0)</f>
        <v>241</v>
      </c>
      <c r="H332" s="136">
        <f t="shared" si="550"/>
        <v>241</v>
      </c>
      <c r="I332" s="135">
        <f>ROUND(cabinets_db!FF332/Prices!$B$27,0)</f>
        <v>268</v>
      </c>
      <c r="J332" s="136">
        <f t="shared" si="453"/>
        <v>268</v>
      </c>
      <c r="K332" s="135">
        <f>ROUND(cabinets_db!FH332/Prices!$B$27,0)</f>
        <v>277</v>
      </c>
      <c r="L332" s="136">
        <f t="shared" si="454"/>
        <v>277</v>
      </c>
      <c r="M332" s="135">
        <f>ROUND(cabinets_db!FJ332/Prices!$B$27,0)</f>
        <v>295</v>
      </c>
      <c r="N332" s="136">
        <f t="shared" si="455"/>
        <v>295</v>
      </c>
      <c r="O332" s="135">
        <f>ROUND(cabinets_db!FL332/Prices!$B$27,0)</f>
        <v>304</v>
      </c>
      <c r="P332" s="136">
        <f t="shared" si="456"/>
        <v>304</v>
      </c>
      <c r="Q332" s="135">
        <f>ROUND(cabinets_db!FN332/Prices!$B$27,0)</f>
        <v>326</v>
      </c>
      <c r="R332" s="136">
        <f t="shared" si="457"/>
        <v>326</v>
      </c>
      <c r="S332" s="135">
        <f>ROUND(cabinets_db!FP332/Prices!$B$27,0)</f>
        <v>344</v>
      </c>
      <c r="T332" s="136">
        <f t="shared" si="458"/>
        <v>344</v>
      </c>
      <c r="U332" s="135">
        <f>ROUND(cabinets_db!FR332/Prices!$B$27,0)</f>
        <v>407</v>
      </c>
      <c r="V332" s="136">
        <f t="shared" si="459"/>
        <v>407</v>
      </c>
      <c r="W332" s="137"/>
      <c r="X332" s="137"/>
      <c r="Y332" s="137"/>
      <c r="Z332" s="137"/>
      <c r="AA332" s="137"/>
      <c r="AB332" s="136">
        <f>ROUND(cabinets_db!HD332/Prices!$B$27,0)</f>
        <v>224</v>
      </c>
      <c r="AC332" s="136">
        <f t="shared" si="460"/>
        <v>224</v>
      </c>
      <c r="AD332" s="136">
        <f>ROUND(cabinets_db!HF332/Prices!$B$27,0)</f>
        <v>250</v>
      </c>
      <c r="AE332" s="136">
        <f t="shared" si="461"/>
        <v>250</v>
      </c>
      <c r="AF332" s="136">
        <f>ROUND(cabinets_db!HH332/Prices!$B$27,0)</f>
        <v>259</v>
      </c>
      <c r="AG332" s="136">
        <f t="shared" si="462"/>
        <v>259</v>
      </c>
      <c r="AH332" s="136">
        <f>ROUND(cabinets_db!HJ332/Prices!$B$27,0)</f>
        <v>277</v>
      </c>
      <c r="AI332" s="136">
        <f t="shared" si="463"/>
        <v>277</v>
      </c>
      <c r="AJ332" s="136">
        <f>ROUND(cabinets_db!HL332/Prices!$B$27,0)</f>
        <v>286</v>
      </c>
      <c r="AK332" s="136">
        <f t="shared" si="464"/>
        <v>286</v>
      </c>
      <c r="AL332" s="136">
        <f>ROUND(cabinets_db!HN332/Prices!$B$27,0)</f>
        <v>309</v>
      </c>
      <c r="AM332" s="136">
        <f t="shared" si="465"/>
        <v>309</v>
      </c>
      <c r="AN332" s="136">
        <f>ROUND(cabinets_db!HP332/Prices!$B$27,0)</f>
        <v>326</v>
      </c>
      <c r="AO332" s="136">
        <f t="shared" si="466"/>
        <v>326</v>
      </c>
      <c r="AP332" s="136">
        <f>ROUND(cabinets_db!HR332/Prices!$B$27,0)</f>
        <v>389</v>
      </c>
      <c r="AQ332" s="138">
        <f t="shared" si="467"/>
        <v>389</v>
      </c>
      <c r="AW332" s="136">
        <f t="shared" si="468"/>
        <v>224</v>
      </c>
      <c r="AX332" s="136">
        <f t="shared" si="469"/>
        <v>224</v>
      </c>
      <c r="AY332" s="136">
        <f t="shared" si="470"/>
        <v>250</v>
      </c>
      <c r="AZ332" s="136">
        <f t="shared" si="471"/>
        <v>250</v>
      </c>
      <c r="BA332" s="136">
        <f t="shared" si="472"/>
        <v>259</v>
      </c>
      <c r="BB332" s="136">
        <f t="shared" si="473"/>
        <v>259</v>
      </c>
      <c r="BC332" s="136">
        <f t="shared" si="474"/>
        <v>277</v>
      </c>
      <c r="BD332" s="136">
        <f t="shared" si="475"/>
        <v>277</v>
      </c>
      <c r="BE332" s="136">
        <f t="shared" si="476"/>
        <v>286</v>
      </c>
      <c r="BF332" s="136">
        <f t="shared" si="477"/>
        <v>286</v>
      </c>
      <c r="BG332" s="136">
        <f t="shared" si="478"/>
        <v>309</v>
      </c>
      <c r="BH332" s="136">
        <f t="shared" si="479"/>
        <v>309</v>
      </c>
      <c r="BI332" s="136">
        <f t="shared" si="480"/>
        <v>326</v>
      </c>
      <c r="BJ332" s="136">
        <f t="shared" si="481"/>
        <v>326</v>
      </c>
      <c r="BK332" s="136">
        <f t="shared" si="482"/>
        <v>389</v>
      </c>
      <c r="BL332" s="138">
        <f t="shared" si="483"/>
        <v>389</v>
      </c>
      <c r="BU332" s="135">
        <f>ROUND(cabinets_db!JE332/Prices!$B$27,0)</f>
        <v>241</v>
      </c>
      <c r="BV332" s="136">
        <f t="shared" si="551"/>
        <v>241</v>
      </c>
      <c r="BW332" s="135">
        <f>ROUND(cabinets_db!JG332/Prices!$B$27,0)</f>
        <v>268</v>
      </c>
      <c r="BX332" s="136">
        <f t="shared" si="484"/>
        <v>268</v>
      </c>
      <c r="BY332" s="135">
        <f>ROUND(cabinets_db!JI332/Prices!$B$27,0)</f>
        <v>277</v>
      </c>
      <c r="BZ332" s="136">
        <f t="shared" si="485"/>
        <v>277</v>
      </c>
      <c r="CA332" s="135">
        <f>ROUND(cabinets_db!JK332/Prices!$B$27,0)</f>
        <v>295</v>
      </c>
      <c r="CB332" s="136">
        <f t="shared" si="486"/>
        <v>295</v>
      </c>
      <c r="CC332" s="135">
        <f>ROUND(cabinets_db!JM332/Prices!$B$27,0)</f>
        <v>304</v>
      </c>
      <c r="CD332" s="136">
        <f t="shared" si="487"/>
        <v>304</v>
      </c>
      <c r="CE332" s="135">
        <f>ROUND(cabinets_db!JO332/Prices!$B$27,0)</f>
        <v>326</v>
      </c>
      <c r="CF332" s="136">
        <f t="shared" si="488"/>
        <v>326</v>
      </c>
      <c r="CG332" s="135">
        <f>ROUND(cabinets_db!JQ332/Prices!$B$27,0)</f>
        <v>344</v>
      </c>
      <c r="CH332" s="136">
        <f t="shared" si="489"/>
        <v>344</v>
      </c>
      <c r="CI332" s="135">
        <f>ROUND(cabinets_db!JS332/Prices!$B$27,0)</f>
        <v>407</v>
      </c>
      <c r="CJ332" s="136">
        <f t="shared" si="490"/>
        <v>407</v>
      </c>
      <c r="CK332" s="137"/>
      <c r="CL332" s="137"/>
      <c r="CM332" s="137"/>
      <c r="CN332" s="137"/>
      <c r="CO332" s="137"/>
      <c r="CP332" s="136">
        <f>ROUND(cabinets_db!LW332/Prices!$B$27,0)</f>
        <v>224</v>
      </c>
      <c r="CQ332" s="136">
        <f t="shared" si="552"/>
        <v>224</v>
      </c>
      <c r="CR332" s="136">
        <f>ROUND(cabinets_db!LY332/Prices!$B$27,0)</f>
        <v>250</v>
      </c>
      <c r="CS332" s="136">
        <f t="shared" si="491"/>
        <v>250</v>
      </c>
      <c r="CT332" s="136">
        <f>ROUND(cabinets_db!MA332/Prices!$B$27,0)</f>
        <v>259</v>
      </c>
      <c r="CU332" s="136">
        <f t="shared" si="492"/>
        <v>259</v>
      </c>
      <c r="CV332" s="136">
        <f>ROUND(cabinets_db!MC332/Prices!$B$27,0)</f>
        <v>277</v>
      </c>
      <c r="CW332" s="136">
        <f t="shared" si="493"/>
        <v>277</v>
      </c>
      <c r="CX332" s="136">
        <f>ROUND(cabinets_db!ME332/Prices!$B$27,0)</f>
        <v>286</v>
      </c>
      <c r="CY332" s="136">
        <f t="shared" si="494"/>
        <v>286</v>
      </c>
      <c r="CZ332" s="136">
        <f>ROUND(cabinets_db!MG332/Prices!$B$27,0)</f>
        <v>309</v>
      </c>
      <c r="DA332" s="136">
        <f t="shared" si="495"/>
        <v>309</v>
      </c>
      <c r="DB332" s="136">
        <f>ROUND(cabinets_db!MI332/Prices!$B$27,0)</f>
        <v>326</v>
      </c>
      <c r="DC332" s="136">
        <f t="shared" si="496"/>
        <v>326</v>
      </c>
      <c r="DD332" s="136">
        <f>ROUND(cabinets_db!MK332/Prices!$B$27,0)</f>
        <v>389</v>
      </c>
      <c r="DE332" s="138">
        <f t="shared" si="497"/>
        <v>389</v>
      </c>
      <c r="DK332" s="136">
        <f t="shared" si="498"/>
        <v>224</v>
      </c>
      <c r="DL332" s="136">
        <f t="shared" si="499"/>
        <v>224</v>
      </c>
      <c r="DM332" s="136">
        <f t="shared" si="500"/>
        <v>250</v>
      </c>
      <c r="DN332" s="136">
        <f t="shared" si="501"/>
        <v>250</v>
      </c>
      <c r="DO332" s="136">
        <f t="shared" si="502"/>
        <v>259</v>
      </c>
      <c r="DP332" s="136">
        <f t="shared" si="503"/>
        <v>259</v>
      </c>
      <c r="DQ332" s="136">
        <f t="shared" si="504"/>
        <v>277</v>
      </c>
      <c r="DR332" s="136">
        <f t="shared" si="505"/>
        <v>277</v>
      </c>
      <c r="DS332" s="136">
        <f t="shared" si="506"/>
        <v>286</v>
      </c>
      <c r="DT332" s="136">
        <f t="shared" si="507"/>
        <v>286</v>
      </c>
      <c r="DU332" s="136">
        <f t="shared" si="508"/>
        <v>309</v>
      </c>
      <c r="DV332" s="136">
        <f t="shared" si="509"/>
        <v>309</v>
      </c>
      <c r="DW332" s="136">
        <f t="shared" si="510"/>
        <v>326</v>
      </c>
      <c r="DX332" s="136">
        <f t="shared" si="511"/>
        <v>326</v>
      </c>
      <c r="DY332" s="136">
        <f t="shared" si="512"/>
        <v>389</v>
      </c>
      <c r="DZ332" s="138">
        <f t="shared" si="513"/>
        <v>389</v>
      </c>
      <c r="EP332" s="73"/>
      <c r="EQ332" s="128"/>
      <c r="ER332" s="129">
        <v>11.5</v>
      </c>
      <c r="ES332" s="95">
        <v>36</v>
      </c>
      <c r="ET332" s="73">
        <f>ES332*15/144</f>
        <v>3.75</v>
      </c>
      <c r="EU332" s="130">
        <f>ES332*15/144</f>
        <v>3.75</v>
      </c>
      <c r="EV332" s="55"/>
      <c r="EW332" s="75">
        <v>6</v>
      </c>
      <c r="EY332" s="75">
        <v>11.5</v>
      </c>
      <c r="EZ332" s="77">
        <f>(EY332*1.2)*(Prices!$B$5/32)</f>
        <v>17.25</v>
      </c>
      <c r="FA332" s="82">
        <f>(EY332*1.3)*(Prices!$B$4/32)</f>
        <v>37.375</v>
      </c>
      <c r="FB332" s="82">
        <f>(EV332*Prices!$B$2)+(EW332*Prices!$B$3)</f>
        <v>24.299999999999997</v>
      </c>
      <c r="FC332" s="79">
        <f>EU332*Prices!$B$9</f>
        <v>22.5</v>
      </c>
      <c r="FD332" s="80">
        <f t="shared" si="514"/>
        <v>101.425</v>
      </c>
      <c r="FE332" s="80">
        <f>EU332*Prices!$B$10</f>
        <v>33.75</v>
      </c>
      <c r="FF332" s="80">
        <f t="shared" si="515"/>
        <v>112.675</v>
      </c>
      <c r="FG332" s="80">
        <f>EU332*Prices!$B$11</f>
        <v>37.5</v>
      </c>
      <c r="FH332" s="80">
        <f t="shared" si="516"/>
        <v>116.425</v>
      </c>
      <c r="FI332" s="80">
        <f>EU332*Prices!$B$12</f>
        <v>45</v>
      </c>
      <c r="FJ332" s="80">
        <f t="shared" si="517"/>
        <v>123.925</v>
      </c>
      <c r="FK332" s="80">
        <f>EU332*Prices!$B$13</f>
        <v>48.75</v>
      </c>
      <c r="FL332" s="80">
        <f t="shared" si="518"/>
        <v>127.675</v>
      </c>
      <c r="FM332" s="80">
        <f>EU332*Prices!$B$14</f>
        <v>58.125</v>
      </c>
      <c r="FN332" s="80">
        <f t="shared" si="519"/>
        <v>137.05000000000001</v>
      </c>
      <c r="FO332" s="80">
        <f>EU332*Prices!$B$15</f>
        <v>65.625</v>
      </c>
      <c r="FP332" s="80">
        <f t="shared" si="520"/>
        <v>144.55000000000001</v>
      </c>
      <c r="FQ332" s="80">
        <f>EU332*Prices!$B$16</f>
        <v>91.875</v>
      </c>
      <c r="FR332" s="80">
        <f t="shared" si="521"/>
        <v>170.8</v>
      </c>
      <c r="FS332" s="80">
        <f>EU332*Prices!$B$17</f>
        <v>0</v>
      </c>
      <c r="FT332" s="80"/>
      <c r="FU332" s="80"/>
      <c r="FV332" s="80"/>
      <c r="FW332" s="80"/>
      <c r="FX332" s="80"/>
      <c r="FY332" s="80"/>
      <c r="FZ332" s="80"/>
      <c r="GA332" s="80"/>
      <c r="GB332" s="80"/>
      <c r="GC332" s="80"/>
      <c r="GD332" s="80"/>
      <c r="GE332" s="80"/>
      <c r="GF332" s="80"/>
      <c r="GG332" s="80"/>
      <c r="GH332" s="80"/>
      <c r="GI332"/>
      <c r="GJ332"/>
      <c r="GK332"/>
      <c r="GL332"/>
      <c r="GM332"/>
      <c r="GN332"/>
      <c r="GO332"/>
      <c r="GP332" s="73"/>
      <c r="GQ332" s="128"/>
      <c r="GR332" s="129">
        <v>11.5</v>
      </c>
      <c r="GS332" s="95">
        <v>36</v>
      </c>
      <c r="GT332" s="73">
        <f>GS332*15/144</f>
        <v>3.75</v>
      </c>
      <c r="GU332" s="130">
        <f>GS332*15/144</f>
        <v>3.75</v>
      </c>
      <c r="GW332" s="75">
        <v>6</v>
      </c>
      <c r="GX332" s="76"/>
      <c r="GY332" s="75">
        <v>11.5</v>
      </c>
      <c r="GZ332" s="77">
        <f>(GY332*1.2)*(Prices!$B$5/32)</f>
        <v>17.25</v>
      </c>
      <c r="HA332" s="82">
        <f>(GY332*1.3)*(Prices!$C$4/32)</f>
        <v>29.900000000000002</v>
      </c>
      <c r="HB332" s="82">
        <f>(GV332*Prices!$B$2)+(GW332*Prices!$B$3)</f>
        <v>24.299999999999997</v>
      </c>
      <c r="HC332" s="79">
        <f>GU332*Prices!$B$9</f>
        <v>22.5</v>
      </c>
      <c r="HD332" s="80">
        <f t="shared" si="522"/>
        <v>93.95</v>
      </c>
      <c r="HE332" s="80">
        <f>GU332*Prices!$B$10</f>
        <v>33.75</v>
      </c>
      <c r="HF332" s="80">
        <f t="shared" si="523"/>
        <v>105.2</v>
      </c>
      <c r="HG332" s="80">
        <f>GU332*Prices!$B$11</f>
        <v>37.5</v>
      </c>
      <c r="HH332" s="80">
        <f t="shared" si="524"/>
        <v>108.95</v>
      </c>
      <c r="HI332" s="80">
        <f>GU332*Prices!$B$12</f>
        <v>45</v>
      </c>
      <c r="HJ332" s="80">
        <f t="shared" si="525"/>
        <v>116.45</v>
      </c>
      <c r="HK332" s="80">
        <f>GU332*Prices!$B$13</f>
        <v>48.75</v>
      </c>
      <c r="HL332" s="80">
        <f t="shared" si="526"/>
        <v>120.2</v>
      </c>
      <c r="HM332" s="80">
        <f>GU332*Prices!$B$14</f>
        <v>58.125</v>
      </c>
      <c r="HN332" s="80">
        <f t="shared" si="527"/>
        <v>129.57499999999999</v>
      </c>
      <c r="HO332" s="80">
        <f>GU332*Prices!$B$15</f>
        <v>65.625</v>
      </c>
      <c r="HP332" s="80">
        <f t="shared" si="528"/>
        <v>137.07499999999999</v>
      </c>
      <c r="HQ332" s="80">
        <f>GU332*Prices!$B$16</f>
        <v>91.875</v>
      </c>
      <c r="HR332" s="80">
        <f t="shared" si="529"/>
        <v>163.32499999999999</v>
      </c>
      <c r="HS332" s="80">
        <f>GU332*Prices!$B$17</f>
        <v>0</v>
      </c>
      <c r="HT332" s="80"/>
      <c r="HU332" s="80"/>
      <c r="HV332" s="80"/>
      <c r="HW332" s="80"/>
      <c r="HX332" s="80"/>
      <c r="HY332" s="80"/>
      <c r="HZ332" s="80"/>
      <c r="IA332" s="80"/>
      <c r="IB332" s="80"/>
      <c r="IC332" s="80"/>
      <c r="ID332" s="80"/>
      <c r="IE332" s="80"/>
      <c r="IF332" s="80"/>
      <c r="IG332" s="80"/>
      <c r="IH332" s="80"/>
      <c r="II332"/>
      <c r="IJ332"/>
      <c r="IK332"/>
      <c r="IL332"/>
      <c r="IM332"/>
      <c r="IN332"/>
      <c r="IO332"/>
      <c r="IP332"/>
      <c r="IQ332" s="73"/>
      <c r="IR332" s="128"/>
      <c r="IS332" s="129">
        <v>11.5</v>
      </c>
      <c r="IT332" s="95">
        <v>36</v>
      </c>
      <c r="IU332" s="73">
        <f>IT332*15/144</f>
        <v>3.75</v>
      </c>
      <c r="IV332" s="130">
        <f>IT332*15/144</f>
        <v>3.75</v>
      </c>
      <c r="IX332" s="75">
        <v>6</v>
      </c>
      <c r="IY332" s="76"/>
      <c r="IZ332" s="75">
        <v>11.5</v>
      </c>
      <c r="JA332" s="77">
        <f>(IZ332*1.2)*(Prices!$B$5/32)</f>
        <v>17.25</v>
      </c>
      <c r="JB332" s="82">
        <f>(IZ332*1.3)*(Prices!$B$4/32)</f>
        <v>37.375</v>
      </c>
      <c r="JC332" s="82">
        <f>(IW332*Prices!$B$2)+(IX332*Prices!$B$3)</f>
        <v>24.299999999999997</v>
      </c>
      <c r="JD332" s="79">
        <f>IV332*Prices!$B$9</f>
        <v>22.5</v>
      </c>
      <c r="JE332" s="80">
        <f t="shared" si="530"/>
        <v>101.425</v>
      </c>
      <c r="JF332" s="80">
        <f>IV332*Prices!$B$10</f>
        <v>33.75</v>
      </c>
      <c r="JG332" s="80">
        <f t="shared" si="531"/>
        <v>112.675</v>
      </c>
      <c r="JH332" s="80">
        <f>IV332*Prices!$B$11</f>
        <v>37.5</v>
      </c>
      <c r="JI332" s="80">
        <f t="shared" si="532"/>
        <v>116.425</v>
      </c>
      <c r="JJ332" s="80">
        <f>IV332*Prices!$B$12</f>
        <v>45</v>
      </c>
      <c r="JK332" s="80">
        <f t="shared" si="533"/>
        <v>123.925</v>
      </c>
      <c r="JL332" s="80">
        <f>IV332*Prices!$B$13</f>
        <v>48.75</v>
      </c>
      <c r="JM332" s="80">
        <f t="shared" si="534"/>
        <v>127.675</v>
      </c>
      <c r="JN332" s="80">
        <f>IV332*Prices!$B$14</f>
        <v>58.125</v>
      </c>
      <c r="JO332" s="80">
        <f t="shared" si="535"/>
        <v>137.05000000000001</v>
      </c>
      <c r="JP332" s="80">
        <f>IV332*Prices!$B$15</f>
        <v>65.625</v>
      </c>
      <c r="JQ332" s="80">
        <f t="shared" si="536"/>
        <v>144.55000000000001</v>
      </c>
      <c r="JR332" s="80">
        <f>IV332*Prices!$B$16</f>
        <v>91.875</v>
      </c>
      <c r="JS332" s="80">
        <f t="shared" si="537"/>
        <v>170.8</v>
      </c>
      <c r="JT332" s="80">
        <f>IV332*Prices!$B$17</f>
        <v>0</v>
      </c>
      <c r="JU332" s="80"/>
      <c r="JV332" s="80"/>
      <c r="JW332" s="80"/>
      <c r="JX332" s="80"/>
      <c r="JY332" s="80"/>
      <c r="JZ332" s="80"/>
      <c r="KA332" s="80"/>
      <c r="KB332" s="80"/>
      <c r="KC332" s="80"/>
      <c r="KD332" s="80"/>
      <c r="KE332" s="80"/>
      <c r="KF332" s="80"/>
      <c r="KG332" s="80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 s="197">
        <v>0</v>
      </c>
      <c r="LB332" s="200">
        <v>0</v>
      </c>
      <c r="LC332" s="82">
        <f>(44+(cabinets_db!IR332*2-2))*0.58</f>
        <v>24.36</v>
      </c>
      <c r="LD332" s="82">
        <f>(44+(cabinets_db!IR332*2-2))*0.77</f>
        <v>32.340000000000003</v>
      </c>
      <c r="LE332" s="82">
        <f>3*(cabinets_db!IR332*22/144)</f>
        <v>0</v>
      </c>
      <c r="LF332" s="82">
        <f t="shared" si="538"/>
        <v>24.36</v>
      </c>
      <c r="LG332" s="80">
        <f t="shared" si="539"/>
        <v>32.340000000000003</v>
      </c>
      <c r="LH332" s="234">
        <f t="shared" si="540"/>
        <v>0</v>
      </c>
      <c r="LI332" s="73"/>
      <c r="LJ332" s="128"/>
      <c r="LK332" s="129">
        <v>11.5</v>
      </c>
      <c r="LL332" s="95">
        <v>36</v>
      </c>
      <c r="LM332" s="73">
        <f>LL332*15/144</f>
        <v>3.75</v>
      </c>
      <c r="LN332" s="130">
        <f>LL332*15/144</f>
        <v>3.75</v>
      </c>
      <c r="LP332" s="75">
        <v>6</v>
      </c>
      <c r="LQ332" s="76"/>
      <c r="LR332" s="75">
        <v>11.5</v>
      </c>
      <c r="LS332" s="77">
        <f>(LR332*1.2)*(Prices!$B$5/32)</f>
        <v>17.25</v>
      </c>
      <c r="LT332" s="82">
        <f>(LR332*1.3)*(Prices!$C$4/32)</f>
        <v>29.900000000000002</v>
      </c>
      <c r="LU332" s="82">
        <f>(LO332*Prices!$B$2)+(LP332*Prices!$B$3)</f>
        <v>24.299999999999997</v>
      </c>
      <c r="LV332" s="79">
        <f>LN332*Prices!$B$9</f>
        <v>22.5</v>
      </c>
      <c r="LW332" s="80">
        <f t="shared" si="541"/>
        <v>93.95</v>
      </c>
      <c r="LX332" s="80">
        <f>LN332*Prices!$B$10</f>
        <v>33.75</v>
      </c>
      <c r="LY332" s="80">
        <f t="shared" si="542"/>
        <v>105.2</v>
      </c>
      <c r="LZ332" s="80">
        <f>LN332*Prices!$B$11</f>
        <v>37.5</v>
      </c>
      <c r="MA332" s="80">
        <f t="shared" si="543"/>
        <v>108.95</v>
      </c>
      <c r="MB332" s="80">
        <f>LN332*Prices!$B$12</f>
        <v>45</v>
      </c>
      <c r="MC332" s="80">
        <f t="shared" si="544"/>
        <v>116.45</v>
      </c>
      <c r="MD332" s="80">
        <f>LN332*Prices!$B$13</f>
        <v>48.75</v>
      </c>
      <c r="ME332" s="80">
        <f t="shared" si="545"/>
        <v>120.2</v>
      </c>
      <c r="MF332" s="80">
        <f>LN332*Prices!$B$14</f>
        <v>58.125</v>
      </c>
      <c r="MG332" s="80">
        <f t="shared" si="546"/>
        <v>129.57499999999999</v>
      </c>
      <c r="MH332" s="80">
        <f>LN332*Prices!$B$15</f>
        <v>65.625</v>
      </c>
      <c r="MI332" s="80">
        <f t="shared" si="547"/>
        <v>137.07499999999999</v>
      </c>
      <c r="MJ332" s="80">
        <f>LN332*Prices!$B$16</f>
        <v>91.875</v>
      </c>
      <c r="MK332" s="80">
        <f t="shared" si="548"/>
        <v>163.32499999999999</v>
      </c>
      <c r="ML332" s="80">
        <f>LN332*Prices!$B$17</f>
        <v>0</v>
      </c>
      <c r="MM332" s="80"/>
      <c r="MN332" s="80"/>
      <c r="MO332" s="80"/>
      <c r="MP332" s="80"/>
      <c r="MQ332" s="80"/>
      <c r="MR332" s="80"/>
      <c r="MS332" s="80"/>
      <c r="MT332" s="80"/>
      <c r="MU332" s="80"/>
      <c r="MV332" s="80"/>
      <c r="MW332" s="80"/>
      <c r="MX332" s="80"/>
      <c r="MY332" s="80"/>
      <c r="MZ332" s="80"/>
      <c r="NA332" s="80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</row>
    <row r="333" spans="1:449" ht="18" customHeight="1" thickBot="1" x14ac:dyDescent="0.3">
      <c r="A333" s="345"/>
      <c r="B333" s="346"/>
      <c r="C333" s="347"/>
      <c r="D333" s="279"/>
      <c r="E333" s="348"/>
      <c r="F333" s="349"/>
      <c r="G333" s="320"/>
      <c r="H333" s="136"/>
      <c r="I333" s="135"/>
      <c r="J333" s="136"/>
      <c r="K333" s="135"/>
      <c r="L333" s="136"/>
      <c r="M333" s="135"/>
      <c r="N333" s="136"/>
      <c r="O333" s="135"/>
      <c r="P333" s="136"/>
      <c r="Q333" s="135"/>
      <c r="R333" s="136"/>
      <c r="S333" s="135"/>
      <c r="T333" s="136"/>
      <c r="U333" s="135"/>
      <c r="V333" s="136"/>
      <c r="W333" s="137"/>
      <c r="X333" s="137"/>
      <c r="Y333" s="137"/>
      <c r="Z333" s="137"/>
      <c r="AA333" s="137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8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8"/>
      <c r="BU333" s="135"/>
      <c r="BV333" s="136"/>
      <c r="BW333" s="135"/>
      <c r="BX333" s="136"/>
      <c r="BY333" s="135"/>
      <c r="BZ333" s="136"/>
      <c r="CA333" s="135"/>
      <c r="CB333" s="136"/>
      <c r="CC333" s="135"/>
      <c r="CD333" s="136"/>
      <c r="CE333" s="135"/>
      <c r="CF333" s="136"/>
      <c r="CG333" s="135"/>
      <c r="CH333" s="136"/>
      <c r="CI333" s="135"/>
      <c r="CJ333" s="136"/>
      <c r="CK333" s="137"/>
      <c r="CL333" s="137"/>
      <c r="CM333" s="137"/>
      <c r="CN333" s="137"/>
      <c r="CO333" s="137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  <c r="DA333" s="136"/>
      <c r="DB333" s="136"/>
      <c r="DC333" s="136"/>
      <c r="DD333" s="136"/>
      <c r="DE333" s="138"/>
      <c r="DK333" s="136"/>
      <c r="DL333" s="136"/>
      <c r="DM333" s="136"/>
      <c r="DN333" s="136"/>
      <c r="DO333" s="136"/>
      <c r="DP333" s="136"/>
      <c r="DQ333" s="136"/>
      <c r="DR333" s="136"/>
      <c r="DS333" s="136"/>
      <c r="DT333" s="136"/>
      <c r="DU333" s="136"/>
      <c r="DV333" s="136"/>
      <c r="DW333" s="136"/>
      <c r="DX333" s="136"/>
      <c r="DY333" s="136"/>
      <c r="DZ333" s="138"/>
      <c r="EP333" s="73"/>
      <c r="EQ333" s="128"/>
      <c r="ER333" s="129"/>
      <c r="ES333" s="95"/>
      <c r="ET333" s="73"/>
      <c r="EU333" s="130"/>
      <c r="EV333" s="55"/>
      <c r="EZ333" s="77"/>
      <c r="FC333" s="79"/>
      <c r="FD333" s="80"/>
      <c r="FE333" s="80"/>
      <c r="FF333" s="80"/>
      <c r="FG333" s="80"/>
      <c r="FH333" s="80"/>
      <c r="FI333" s="80"/>
      <c r="FJ333" s="80"/>
      <c r="FK333" s="80"/>
      <c r="FL333" s="80"/>
      <c r="FM333" s="80"/>
      <c r="FN333" s="80"/>
      <c r="FO333" s="80"/>
      <c r="FP333" s="80"/>
      <c r="FQ333" s="80"/>
      <c r="FR333" s="80"/>
      <c r="FS333" s="80"/>
      <c r="FT333" s="80"/>
      <c r="FU333" s="80"/>
      <c r="FV333" s="80"/>
      <c r="FW333" s="80"/>
      <c r="FX333" s="80"/>
      <c r="FY333" s="80"/>
      <c r="FZ333" s="80"/>
      <c r="GA333" s="80"/>
      <c r="GB333" s="80"/>
      <c r="GC333" s="80"/>
      <c r="GD333" s="80"/>
      <c r="GE333" s="80"/>
      <c r="GF333" s="80"/>
      <c r="GG333" s="80"/>
      <c r="GH333" s="80"/>
      <c r="GI333"/>
      <c r="GJ333"/>
      <c r="GK333"/>
      <c r="GL333"/>
      <c r="GM333"/>
      <c r="GN333"/>
      <c r="GO333"/>
      <c r="GP333" s="73"/>
      <c r="GQ333" s="128"/>
      <c r="GR333" s="129"/>
      <c r="GS333" s="95"/>
      <c r="GT333" s="73"/>
      <c r="GU333" s="130"/>
      <c r="GW333" s="75"/>
      <c r="GX333" s="76"/>
      <c r="GZ333" s="77"/>
      <c r="HA333" s="82"/>
      <c r="HB333" s="82"/>
      <c r="HC333" s="79"/>
      <c r="HD333" s="80"/>
      <c r="HE333" s="80"/>
      <c r="HF333" s="80"/>
      <c r="HG333" s="80"/>
      <c r="HH333" s="80"/>
      <c r="HI333" s="80"/>
      <c r="HJ333" s="80"/>
      <c r="HK333" s="80"/>
      <c r="HL333" s="80"/>
      <c r="HM333" s="80"/>
      <c r="HN333" s="80"/>
      <c r="HO333" s="80"/>
      <c r="HP333" s="80"/>
      <c r="HQ333" s="80"/>
      <c r="HR333" s="80"/>
      <c r="HS333" s="80"/>
      <c r="HT333" s="80"/>
      <c r="HU333" s="80"/>
      <c r="HV333" s="80"/>
      <c r="HW333" s="80"/>
      <c r="HX333" s="80"/>
      <c r="HY333" s="80"/>
      <c r="HZ333" s="80"/>
      <c r="IA333" s="80"/>
      <c r="IB333" s="80"/>
      <c r="IC333" s="80"/>
      <c r="ID333" s="80"/>
      <c r="IE333" s="80"/>
      <c r="IF333" s="80"/>
      <c r="IG333" s="80"/>
      <c r="IH333" s="80"/>
      <c r="II333"/>
      <c r="IJ333"/>
      <c r="IK333"/>
      <c r="IL333"/>
      <c r="IM333"/>
      <c r="IN333"/>
      <c r="IO333"/>
      <c r="IP333"/>
      <c r="IQ333" s="73"/>
      <c r="IR333" s="128"/>
      <c r="IS333" s="129"/>
      <c r="IT333" s="95"/>
      <c r="IU333" s="73"/>
      <c r="IV333" s="130"/>
      <c r="IX333" s="75"/>
      <c r="IY333" s="76"/>
      <c r="IZ333" s="75"/>
      <c r="JA333" s="77"/>
      <c r="JB333" s="82"/>
      <c r="JC333" s="82"/>
      <c r="JD333" s="79"/>
      <c r="JE333" s="80"/>
      <c r="JF333" s="80"/>
      <c r="JG333" s="80"/>
      <c r="JH333" s="80"/>
      <c r="JI333" s="80"/>
      <c r="JJ333" s="80"/>
      <c r="JK333" s="80"/>
      <c r="JL333" s="80"/>
      <c r="JM333" s="80"/>
      <c r="JN333" s="80"/>
      <c r="JO333" s="80"/>
      <c r="JP333" s="80"/>
      <c r="JQ333" s="80"/>
      <c r="JR333" s="80"/>
      <c r="JS333" s="80"/>
      <c r="JT333" s="80"/>
      <c r="JU333" s="80"/>
      <c r="JV333" s="80"/>
      <c r="JW333" s="80"/>
      <c r="JX333" s="80"/>
      <c r="JY333" s="80"/>
      <c r="JZ333" s="80"/>
      <c r="KA333" s="80"/>
      <c r="KB333" s="80"/>
      <c r="KC333" s="80"/>
      <c r="KD333" s="80"/>
      <c r="KE333" s="80"/>
      <c r="KF333" s="80"/>
      <c r="KG333" s="80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F333" s="82"/>
      <c r="LG333" s="80"/>
      <c r="LH333" s="234"/>
      <c r="LI333" s="73"/>
      <c r="LJ333" s="128"/>
      <c r="LK333" s="129"/>
      <c r="LL333" s="95"/>
      <c r="LM333" s="73"/>
      <c r="LN333" s="130"/>
      <c r="LP333" s="75"/>
      <c r="LQ333" s="76"/>
      <c r="LR333" s="75"/>
      <c r="LS333" s="77"/>
      <c r="LT333" s="82"/>
      <c r="LU333" s="82"/>
      <c r="LV333" s="79"/>
      <c r="LW333" s="80"/>
      <c r="LX333" s="80"/>
      <c r="LY333" s="80"/>
      <c r="LZ333" s="80"/>
      <c r="MA333" s="80"/>
      <c r="MB333" s="80"/>
      <c r="MC333" s="80"/>
      <c r="MD333" s="80"/>
      <c r="ME333" s="80"/>
      <c r="MF333" s="80"/>
      <c r="MG333" s="80"/>
      <c r="MH333" s="80"/>
      <c r="MI333" s="80"/>
      <c r="MJ333" s="80"/>
      <c r="MK333" s="80"/>
      <c r="ML333" s="80"/>
      <c r="MM333" s="80"/>
      <c r="MN333" s="80"/>
      <c r="MO333" s="80"/>
      <c r="MP333" s="80"/>
      <c r="MQ333" s="80"/>
      <c r="MR333" s="80"/>
      <c r="MS333" s="80"/>
      <c r="MT333" s="80"/>
      <c r="MU333" s="80"/>
      <c r="MV333" s="80"/>
      <c r="MW333" s="80"/>
      <c r="MX333" s="80"/>
      <c r="MY333" s="80"/>
      <c r="MZ333" s="80"/>
      <c r="NA333" s="80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</row>
    <row r="334" spans="1:449" ht="18" customHeight="1" x14ac:dyDescent="0.25">
      <c r="A334" s="332" t="s">
        <v>459</v>
      </c>
      <c r="B334" s="119" t="s">
        <v>268</v>
      </c>
      <c r="C334" s="120" t="str">
        <f t="shared" si="549"/>
        <v>Wall &amp; Tall Cab: Horizontal  18"H   (28" to 30")</v>
      </c>
      <c r="D334" s="121" t="s">
        <v>460</v>
      </c>
      <c r="E334" s="122" t="s">
        <v>109</v>
      </c>
      <c r="F334" s="333" t="s">
        <v>459</v>
      </c>
      <c r="G334" s="320">
        <f>ROUND(cabinets_db!FD334/Prices!$B$27,0)</f>
        <v>236</v>
      </c>
      <c r="H334" s="136">
        <f t="shared" si="550"/>
        <v>236</v>
      </c>
      <c r="I334" s="135">
        <f>ROUND(cabinets_db!FF334/Prices!$B$27,0)</f>
        <v>263</v>
      </c>
      <c r="J334" s="136">
        <f t="shared" si="453"/>
        <v>263</v>
      </c>
      <c r="K334" s="135">
        <f>ROUND(cabinets_db!FH334/Prices!$B$27,0)</f>
        <v>272</v>
      </c>
      <c r="L334" s="136">
        <f t="shared" si="454"/>
        <v>272</v>
      </c>
      <c r="M334" s="135">
        <f>ROUND(cabinets_db!FJ334/Prices!$B$27,0)</f>
        <v>289</v>
      </c>
      <c r="N334" s="136">
        <f t="shared" si="455"/>
        <v>289</v>
      </c>
      <c r="O334" s="135">
        <f>ROUND(cabinets_db!FL334/Prices!$B$27,0)</f>
        <v>298</v>
      </c>
      <c r="P334" s="136">
        <f t="shared" si="456"/>
        <v>298</v>
      </c>
      <c r="Q334" s="135">
        <f>ROUND(cabinets_db!FN334/Prices!$B$27,0)</f>
        <v>321</v>
      </c>
      <c r="R334" s="136">
        <f t="shared" si="457"/>
        <v>321</v>
      </c>
      <c r="S334" s="135">
        <f>ROUND(cabinets_db!FP334/Prices!$B$27,0)</f>
        <v>339</v>
      </c>
      <c r="T334" s="136">
        <f t="shared" si="458"/>
        <v>339</v>
      </c>
      <c r="U334" s="135">
        <f>ROUND(cabinets_db!FR334/Prices!$B$27,0)</f>
        <v>401</v>
      </c>
      <c r="V334" s="136">
        <f t="shared" si="459"/>
        <v>401</v>
      </c>
      <c r="W334" s="137"/>
      <c r="X334" s="137"/>
      <c r="Y334" s="137"/>
      <c r="Z334" s="137"/>
      <c r="AA334" s="137"/>
      <c r="AB334" s="136">
        <f>ROUND(cabinets_db!HD334/Prices!$B$27,0)</f>
        <v>219</v>
      </c>
      <c r="AC334" s="136">
        <f t="shared" si="460"/>
        <v>219</v>
      </c>
      <c r="AD334" s="136">
        <f>ROUND(cabinets_db!HF334/Prices!$B$27,0)</f>
        <v>246</v>
      </c>
      <c r="AE334" s="136">
        <f t="shared" si="461"/>
        <v>246</v>
      </c>
      <c r="AF334" s="136">
        <f>ROUND(cabinets_db!HH334/Prices!$B$27,0)</f>
        <v>255</v>
      </c>
      <c r="AG334" s="136">
        <f t="shared" si="462"/>
        <v>255</v>
      </c>
      <c r="AH334" s="136">
        <f>ROUND(cabinets_db!HJ334/Prices!$B$27,0)</f>
        <v>272</v>
      </c>
      <c r="AI334" s="136">
        <f t="shared" si="463"/>
        <v>272</v>
      </c>
      <c r="AJ334" s="136">
        <f>ROUND(cabinets_db!HL334/Prices!$B$27,0)</f>
        <v>281</v>
      </c>
      <c r="AK334" s="136">
        <f t="shared" si="464"/>
        <v>281</v>
      </c>
      <c r="AL334" s="136">
        <f>ROUND(cabinets_db!HN334/Prices!$B$27,0)</f>
        <v>304</v>
      </c>
      <c r="AM334" s="136">
        <f t="shared" si="465"/>
        <v>304</v>
      </c>
      <c r="AN334" s="136">
        <f>ROUND(cabinets_db!HP334/Prices!$B$27,0)</f>
        <v>321</v>
      </c>
      <c r="AO334" s="136">
        <f t="shared" si="466"/>
        <v>321</v>
      </c>
      <c r="AP334" s="136">
        <f>ROUND(cabinets_db!HR334/Prices!$B$27,0)</f>
        <v>384</v>
      </c>
      <c r="AQ334" s="138">
        <f t="shared" si="467"/>
        <v>384</v>
      </c>
      <c r="AW334" s="136">
        <f t="shared" si="468"/>
        <v>219</v>
      </c>
      <c r="AX334" s="136">
        <f t="shared" si="469"/>
        <v>219</v>
      </c>
      <c r="AY334" s="136">
        <f t="shared" si="470"/>
        <v>246</v>
      </c>
      <c r="AZ334" s="136">
        <f t="shared" si="471"/>
        <v>246</v>
      </c>
      <c r="BA334" s="136">
        <f t="shared" si="472"/>
        <v>255</v>
      </c>
      <c r="BB334" s="136">
        <f t="shared" si="473"/>
        <v>255</v>
      </c>
      <c r="BC334" s="136">
        <f t="shared" si="474"/>
        <v>272</v>
      </c>
      <c r="BD334" s="136">
        <f t="shared" si="475"/>
        <v>272</v>
      </c>
      <c r="BE334" s="136">
        <f t="shared" si="476"/>
        <v>281</v>
      </c>
      <c r="BF334" s="136">
        <f t="shared" si="477"/>
        <v>281</v>
      </c>
      <c r="BG334" s="136">
        <f t="shared" si="478"/>
        <v>304</v>
      </c>
      <c r="BH334" s="136">
        <f t="shared" si="479"/>
        <v>304</v>
      </c>
      <c r="BI334" s="136">
        <f t="shared" si="480"/>
        <v>321</v>
      </c>
      <c r="BJ334" s="136">
        <f t="shared" si="481"/>
        <v>321</v>
      </c>
      <c r="BK334" s="136">
        <f t="shared" si="482"/>
        <v>384</v>
      </c>
      <c r="BL334" s="138">
        <f t="shared" si="483"/>
        <v>384</v>
      </c>
      <c r="BU334" s="135">
        <f>ROUND(cabinets_db!JE334/Prices!$B$27,0)</f>
        <v>236</v>
      </c>
      <c r="BV334" s="136">
        <f t="shared" si="551"/>
        <v>236</v>
      </c>
      <c r="BW334" s="135">
        <f>ROUND(cabinets_db!JG334/Prices!$B$27,0)</f>
        <v>263</v>
      </c>
      <c r="BX334" s="136">
        <f t="shared" si="484"/>
        <v>263</v>
      </c>
      <c r="BY334" s="135">
        <f>ROUND(cabinets_db!JI334/Prices!$B$27,0)</f>
        <v>272</v>
      </c>
      <c r="BZ334" s="136">
        <f t="shared" si="485"/>
        <v>272</v>
      </c>
      <c r="CA334" s="135">
        <f>ROUND(cabinets_db!JK334/Prices!$B$27,0)</f>
        <v>289</v>
      </c>
      <c r="CB334" s="136">
        <f t="shared" si="486"/>
        <v>289</v>
      </c>
      <c r="CC334" s="135">
        <f>ROUND(cabinets_db!JM334/Prices!$B$27,0)</f>
        <v>298</v>
      </c>
      <c r="CD334" s="136">
        <f t="shared" si="487"/>
        <v>298</v>
      </c>
      <c r="CE334" s="135">
        <f>ROUND(cabinets_db!JO334/Prices!$B$27,0)</f>
        <v>321</v>
      </c>
      <c r="CF334" s="136">
        <f t="shared" si="488"/>
        <v>321</v>
      </c>
      <c r="CG334" s="135">
        <f>ROUND(cabinets_db!JQ334/Prices!$B$27,0)</f>
        <v>339</v>
      </c>
      <c r="CH334" s="136">
        <f t="shared" si="489"/>
        <v>339</v>
      </c>
      <c r="CI334" s="135">
        <f>ROUND(cabinets_db!JS334/Prices!$B$27,0)</f>
        <v>401</v>
      </c>
      <c r="CJ334" s="136">
        <f t="shared" si="490"/>
        <v>401</v>
      </c>
      <c r="CK334" s="137"/>
      <c r="CL334" s="137"/>
      <c r="CM334" s="137"/>
      <c r="CN334" s="137"/>
      <c r="CO334" s="137"/>
      <c r="CP334" s="136">
        <f>ROUND(cabinets_db!LW334/Prices!$B$27,0)</f>
        <v>219</v>
      </c>
      <c r="CQ334" s="136">
        <f t="shared" si="552"/>
        <v>219</v>
      </c>
      <c r="CR334" s="136">
        <f>ROUND(cabinets_db!LY334/Prices!$B$27,0)</f>
        <v>246</v>
      </c>
      <c r="CS334" s="136">
        <f t="shared" si="491"/>
        <v>246</v>
      </c>
      <c r="CT334" s="136">
        <f>ROUND(cabinets_db!MA334/Prices!$B$27,0)</f>
        <v>255</v>
      </c>
      <c r="CU334" s="136">
        <f t="shared" si="492"/>
        <v>255</v>
      </c>
      <c r="CV334" s="136">
        <f>ROUND(cabinets_db!MC334/Prices!$B$27,0)</f>
        <v>272</v>
      </c>
      <c r="CW334" s="136">
        <f t="shared" si="493"/>
        <v>272</v>
      </c>
      <c r="CX334" s="136">
        <f>ROUND(cabinets_db!ME334/Prices!$B$27,0)</f>
        <v>281</v>
      </c>
      <c r="CY334" s="136">
        <f t="shared" si="494"/>
        <v>281</v>
      </c>
      <c r="CZ334" s="136">
        <f>ROUND(cabinets_db!MG334/Prices!$B$27,0)</f>
        <v>304</v>
      </c>
      <c r="DA334" s="136">
        <f t="shared" si="495"/>
        <v>304</v>
      </c>
      <c r="DB334" s="136">
        <f>ROUND(cabinets_db!MI334/Prices!$B$27,0)</f>
        <v>321</v>
      </c>
      <c r="DC334" s="136">
        <f t="shared" si="496"/>
        <v>321</v>
      </c>
      <c r="DD334" s="136">
        <f>ROUND(cabinets_db!MK334/Prices!$B$27,0)</f>
        <v>384</v>
      </c>
      <c r="DE334" s="138">
        <f t="shared" si="497"/>
        <v>384</v>
      </c>
      <c r="DK334" s="136">
        <f t="shared" si="498"/>
        <v>219</v>
      </c>
      <c r="DL334" s="136">
        <f t="shared" si="499"/>
        <v>219</v>
      </c>
      <c r="DM334" s="136">
        <f t="shared" si="500"/>
        <v>246</v>
      </c>
      <c r="DN334" s="136">
        <f t="shared" si="501"/>
        <v>246</v>
      </c>
      <c r="DO334" s="136">
        <f t="shared" si="502"/>
        <v>255</v>
      </c>
      <c r="DP334" s="136">
        <f t="shared" si="503"/>
        <v>255</v>
      </c>
      <c r="DQ334" s="136">
        <f t="shared" si="504"/>
        <v>272</v>
      </c>
      <c r="DR334" s="136">
        <f t="shared" si="505"/>
        <v>272</v>
      </c>
      <c r="DS334" s="136">
        <f t="shared" si="506"/>
        <v>281</v>
      </c>
      <c r="DT334" s="136">
        <f t="shared" si="507"/>
        <v>281</v>
      </c>
      <c r="DU334" s="136">
        <f t="shared" si="508"/>
        <v>304</v>
      </c>
      <c r="DV334" s="136">
        <f t="shared" si="509"/>
        <v>304</v>
      </c>
      <c r="DW334" s="136">
        <f t="shared" si="510"/>
        <v>321</v>
      </c>
      <c r="DX334" s="136">
        <f t="shared" si="511"/>
        <v>321</v>
      </c>
      <c r="DY334" s="136">
        <f t="shared" si="512"/>
        <v>384</v>
      </c>
      <c r="DZ334" s="138">
        <f t="shared" si="513"/>
        <v>384</v>
      </c>
      <c r="EP334" s="73"/>
      <c r="EQ334" s="128"/>
      <c r="ER334" s="129">
        <v>11</v>
      </c>
      <c r="ES334" s="95">
        <v>30</v>
      </c>
      <c r="ET334" s="73">
        <f>ES334*18/144</f>
        <v>3.75</v>
      </c>
      <c r="EU334" s="130">
        <f>ES334*18/144</f>
        <v>3.75</v>
      </c>
      <c r="EV334" s="55"/>
      <c r="EW334" s="75">
        <v>6</v>
      </c>
      <c r="EY334" s="75">
        <v>11</v>
      </c>
      <c r="EZ334" s="77">
        <f>(EY334*1.2)*(Prices!$B$5/32)</f>
        <v>16.5</v>
      </c>
      <c r="FA334" s="82">
        <f>(EY334*1.3)*(Prices!$B$4/32)</f>
        <v>35.75</v>
      </c>
      <c r="FB334" s="82">
        <f>(EV334*Prices!$B$2)+(EW334*Prices!$B$3)</f>
        <v>24.299999999999997</v>
      </c>
      <c r="FC334" s="79">
        <f>EU334*Prices!$B$9</f>
        <v>22.5</v>
      </c>
      <c r="FD334" s="80">
        <f t="shared" si="514"/>
        <v>99.05</v>
      </c>
      <c r="FE334" s="80">
        <f>EU334*Prices!$B$10</f>
        <v>33.75</v>
      </c>
      <c r="FF334" s="80">
        <f t="shared" si="515"/>
        <v>110.3</v>
      </c>
      <c r="FG334" s="80">
        <f>EU334*Prices!$B$11</f>
        <v>37.5</v>
      </c>
      <c r="FH334" s="80">
        <f t="shared" si="516"/>
        <v>114.05</v>
      </c>
      <c r="FI334" s="80">
        <f>EU334*Prices!$B$12</f>
        <v>45</v>
      </c>
      <c r="FJ334" s="80">
        <f t="shared" si="517"/>
        <v>121.55</v>
      </c>
      <c r="FK334" s="80">
        <f>EU334*Prices!$B$13</f>
        <v>48.75</v>
      </c>
      <c r="FL334" s="80">
        <f t="shared" si="518"/>
        <v>125.3</v>
      </c>
      <c r="FM334" s="80">
        <f>EU334*Prices!$B$14</f>
        <v>58.125</v>
      </c>
      <c r="FN334" s="80">
        <f t="shared" si="519"/>
        <v>134.67500000000001</v>
      </c>
      <c r="FO334" s="80">
        <f>EU334*Prices!$B$15</f>
        <v>65.625</v>
      </c>
      <c r="FP334" s="80">
        <f t="shared" si="520"/>
        <v>142.17500000000001</v>
      </c>
      <c r="FQ334" s="80">
        <f>EU334*Prices!$B$16</f>
        <v>91.875</v>
      </c>
      <c r="FR334" s="80">
        <f t="shared" si="521"/>
        <v>168.42500000000001</v>
      </c>
      <c r="FS334" s="80">
        <f>EU334*Prices!$B$17</f>
        <v>0</v>
      </c>
      <c r="FT334" s="80"/>
      <c r="FU334" s="80"/>
      <c r="FV334" s="80"/>
      <c r="FW334" s="80"/>
      <c r="FX334" s="80"/>
      <c r="FY334" s="80"/>
      <c r="FZ334" s="80"/>
      <c r="GA334" s="80"/>
      <c r="GB334" s="80"/>
      <c r="GC334" s="80"/>
      <c r="GD334" s="80"/>
      <c r="GE334" s="80"/>
      <c r="GF334" s="80"/>
      <c r="GG334" s="80"/>
      <c r="GH334" s="80"/>
      <c r="GI334"/>
      <c r="GJ334"/>
      <c r="GK334"/>
      <c r="GL334"/>
      <c r="GM334"/>
      <c r="GN334"/>
      <c r="GO334"/>
      <c r="GP334" s="73"/>
      <c r="GQ334" s="128"/>
      <c r="GR334" s="129">
        <v>11</v>
      </c>
      <c r="GS334" s="95">
        <v>30</v>
      </c>
      <c r="GT334" s="73">
        <f>GS334*18/144</f>
        <v>3.75</v>
      </c>
      <c r="GU334" s="130">
        <f>GS334*18/144</f>
        <v>3.75</v>
      </c>
      <c r="GW334" s="75">
        <v>6</v>
      </c>
      <c r="GX334" s="76"/>
      <c r="GY334" s="75">
        <v>11</v>
      </c>
      <c r="GZ334" s="77">
        <f>(GY334*1.2)*(Prices!$B$5/32)</f>
        <v>16.5</v>
      </c>
      <c r="HA334" s="82">
        <f>(GY334*1.3)*(Prices!$C$4/32)</f>
        <v>28.6</v>
      </c>
      <c r="HB334" s="82">
        <f>(GV334*Prices!$B$2)+(GW334*Prices!$B$3)</f>
        <v>24.299999999999997</v>
      </c>
      <c r="HC334" s="79">
        <f>GU334*Prices!$B$9</f>
        <v>22.5</v>
      </c>
      <c r="HD334" s="80">
        <f t="shared" si="522"/>
        <v>91.9</v>
      </c>
      <c r="HE334" s="80">
        <f>GU334*Prices!$B$10</f>
        <v>33.75</v>
      </c>
      <c r="HF334" s="80">
        <f t="shared" si="523"/>
        <v>103.15</v>
      </c>
      <c r="HG334" s="80">
        <f>GU334*Prices!$B$11</f>
        <v>37.5</v>
      </c>
      <c r="HH334" s="80">
        <f t="shared" si="524"/>
        <v>106.9</v>
      </c>
      <c r="HI334" s="80">
        <f>GU334*Prices!$B$12</f>
        <v>45</v>
      </c>
      <c r="HJ334" s="80">
        <f t="shared" si="525"/>
        <v>114.4</v>
      </c>
      <c r="HK334" s="80">
        <f>GU334*Prices!$B$13</f>
        <v>48.75</v>
      </c>
      <c r="HL334" s="80">
        <f t="shared" si="526"/>
        <v>118.15</v>
      </c>
      <c r="HM334" s="80">
        <f>GU334*Prices!$B$14</f>
        <v>58.125</v>
      </c>
      <c r="HN334" s="80">
        <f t="shared" si="527"/>
        <v>127.52500000000001</v>
      </c>
      <c r="HO334" s="80">
        <f>GU334*Prices!$B$15</f>
        <v>65.625</v>
      </c>
      <c r="HP334" s="80">
        <f t="shared" si="528"/>
        <v>135.02500000000001</v>
      </c>
      <c r="HQ334" s="80">
        <f>GU334*Prices!$B$16</f>
        <v>91.875</v>
      </c>
      <c r="HR334" s="80">
        <f t="shared" si="529"/>
        <v>161.27500000000001</v>
      </c>
      <c r="HS334" s="80">
        <f>GU334*Prices!$B$17</f>
        <v>0</v>
      </c>
      <c r="HT334" s="80"/>
      <c r="HU334" s="80"/>
      <c r="HV334" s="80"/>
      <c r="HW334" s="80"/>
      <c r="HX334" s="80"/>
      <c r="HY334" s="80"/>
      <c r="HZ334" s="80"/>
      <c r="IA334" s="80"/>
      <c r="IB334" s="80"/>
      <c r="IC334" s="80"/>
      <c r="ID334" s="80"/>
      <c r="IE334" s="80"/>
      <c r="IF334" s="80"/>
      <c r="IG334" s="80"/>
      <c r="IH334" s="80"/>
      <c r="II334"/>
      <c r="IJ334"/>
      <c r="IK334"/>
      <c r="IL334"/>
      <c r="IM334"/>
      <c r="IN334"/>
      <c r="IO334"/>
      <c r="IP334"/>
      <c r="IQ334" s="73"/>
      <c r="IR334" s="128"/>
      <c r="IS334" s="129">
        <v>11</v>
      </c>
      <c r="IT334" s="95">
        <v>30</v>
      </c>
      <c r="IU334" s="73">
        <f>IT334*18/144</f>
        <v>3.75</v>
      </c>
      <c r="IV334" s="130">
        <f>IT334*18/144</f>
        <v>3.75</v>
      </c>
      <c r="IX334" s="75">
        <v>6</v>
      </c>
      <c r="IY334" s="76"/>
      <c r="IZ334" s="75">
        <v>11</v>
      </c>
      <c r="JA334" s="77">
        <f>(IZ334*1.2)*(Prices!$B$5/32)</f>
        <v>16.5</v>
      </c>
      <c r="JB334" s="82">
        <f>(IZ334*1.3)*(Prices!$B$4/32)</f>
        <v>35.75</v>
      </c>
      <c r="JC334" s="82">
        <f>(IW334*Prices!$B$2)+(IX334*Prices!$B$3)</f>
        <v>24.299999999999997</v>
      </c>
      <c r="JD334" s="79">
        <f>IV334*Prices!$B$9</f>
        <v>22.5</v>
      </c>
      <c r="JE334" s="80">
        <f t="shared" si="530"/>
        <v>99.05</v>
      </c>
      <c r="JF334" s="80">
        <f>IV334*Prices!$B$10</f>
        <v>33.75</v>
      </c>
      <c r="JG334" s="80">
        <f t="shared" si="531"/>
        <v>110.3</v>
      </c>
      <c r="JH334" s="80">
        <f>IV334*Prices!$B$11</f>
        <v>37.5</v>
      </c>
      <c r="JI334" s="80">
        <f t="shared" si="532"/>
        <v>114.05</v>
      </c>
      <c r="JJ334" s="80">
        <f>IV334*Prices!$B$12</f>
        <v>45</v>
      </c>
      <c r="JK334" s="80">
        <f t="shared" si="533"/>
        <v>121.55</v>
      </c>
      <c r="JL334" s="80">
        <f>IV334*Prices!$B$13</f>
        <v>48.75</v>
      </c>
      <c r="JM334" s="80">
        <f t="shared" si="534"/>
        <v>125.3</v>
      </c>
      <c r="JN334" s="80">
        <f>IV334*Prices!$B$14</f>
        <v>58.125</v>
      </c>
      <c r="JO334" s="80">
        <f t="shared" si="535"/>
        <v>134.67500000000001</v>
      </c>
      <c r="JP334" s="80">
        <f>IV334*Prices!$B$15</f>
        <v>65.625</v>
      </c>
      <c r="JQ334" s="80">
        <f t="shared" si="536"/>
        <v>142.17500000000001</v>
      </c>
      <c r="JR334" s="80">
        <f>IV334*Prices!$B$16</f>
        <v>91.875</v>
      </c>
      <c r="JS334" s="80">
        <f t="shared" si="537"/>
        <v>168.42500000000001</v>
      </c>
      <c r="JT334" s="80">
        <f>IV334*Prices!$B$17</f>
        <v>0</v>
      </c>
      <c r="JU334" s="80"/>
      <c r="JV334" s="80"/>
      <c r="JW334" s="80"/>
      <c r="JX334" s="80"/>
      <c r="JY334" s="80"/>
      <c r="JZ334" s="80"/>
      <c r="KA334" s="80"/>
      <c r="KB334" s="80"/>
      <c r="KC334" s="80"/>
      <c r="KD334" s="80"/>
      <c r="KE334" s="80"/>
      <c r="KF334" s="80"/>
      <c r="KG334" s="80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 s="197">
        <v>0</v>
      </c>
      <c r="LB334" s="200">
        <v>0</v>
      </c>
      <c r="LC334" s="82">
        <f>(44+(cabinets_db!IR334*2-2))*0.58</f>
        <v>24.36</v>
      </c>
      <c r="LD334" s="82">
        <f>(44+(cabinets_db!IR334*2-2))*0.77</f>
        <v>32.340000000000003</v>
      </c>
      <c r="LE334" s="82">
        <f>3*(cabinets_db!IR334*22/144)</f>
        <v>0</v>
      </c>
      <c r="LF334" s="82">
        <f t="shared" si="538"/>
        <v>24.36</v>
      </c>
      <c r="LG334" s="80">
        <f t="shared" si="539"/>
        <v>32.340000000000003</v>
      </c>
      <c r="LH334" s="234">
        <f t="shared" si="540"/>
        <v>0</v>
      </c>
      <c r="LI334" s="73"/>
      <c r="LJ334" s="128"/>
      <c r="LK334" s="129">
        <v>11</v>
      </c>
      <c r="LL334" s="95">
        <v>30</v>
      </c>
      <c r="LM334" s="73">
        <f>LL334*18/144</f>
        <v>3.75</v>
      </c>
      <c r="LN334" s="130">
        <f>LL334*18/144</f>
        <v>3.75</v>
      </c>
      <c r="LP334" s="75">
        <v>6</v>
      </c>
      <c r="LQ334" s="76"/>
      <c r="LR334" s="75">
        <v>11</v>
      </c>
      <c r="LS334" s="77">
        <f>(LR334*1.2)*(Prices!$B$5/32)</f>
        <v>16.5</v>
      </c>
      <c r="LT334" s="82">
        <f>(LR334*1.3)*(Prices!$C$4/32)</f>
        <v>28.6</v>
      </c>
      <c r="LU334" s="82">
        <f>(LO334*Prices!$B$2)+(LP334*Prices!$B$3)</f>
        <v>24.299999999999997</v>
      </c>
      <c r="LV334" s="79">
        <f>LN334*Prices!$B$9</f>
        <v>22.5</v>
      </c>
      <c r="LW334" s="80">
        <f t="shared" si="541"/>
        <v>91.9</v>
      </c>
      <c r="LX334" s="80">
        <f>LN334*Prices!$B$10</f>
        <v>33.75</v>
      </c>
      <c r="LY334" s="80">
        <f t="shared" si="542"/>
        <v>103.15</v>
      </c>
      <c r="LZ334" s="80">
        <f>LN334*Prices!$B$11</f>
        <v>37.5</v>
      </c>
      <c r="MA334" s="80">
        <f t="shared" si="543"/>
        <v>106.9</v>
      </c>
      <c r="MB334" s="80">
        <f>LN334*Prices!$B$12</f>
        <v>45</v>
      </c>
      <c r="MC334" s="80">
        <f t="shared" si="544"/>
        <v>114.4</v>
      </c>
      <c r="MD334" s="80">
        <f>LN334*Prices!$B$13</f>
        <v>48.75</v>
      </c>
      <c r="ME334" s="80">
        <f t="shared" si="545"/>
        <v>118.15</v>
      </c>
      <c r="MF334" s="80">
        <f>LN334*Prices!$B$14</f>
        <v>58.125</v>
      </c>
      <c r="MG334" s="80">
        <f t="shared" si="546"/>
        <v>127.52500000000001</v>
      </c>
      <c r="MH334" s="80">
        <f>LN334*Prices!$B$15</f>
        <v>65.625</v>
      </c>
      <c r="MI334" s="80">
        <f t="shared" si="547"/>
        <v>135.02500000000001</v>
      </c>
      <c r="MJ334" s="80">
        <f>LN334*Prices!$B$16</f>
        <v>91.875</v>
      </c>
      <c r="MK334" s="80">
        <f t="shared" si="548"/>
        <v>161.27500000000001</v>
      </c>
      <c r="ML334" s="80">
        <f>LN334*Prices!$B$17</f>
        <v>0</v>
      </c>
      <c r="MM334" s="80"/>
      <c r="MN334" s="80"/>
      <c r="MO334" s="80"/>
      <c r="MP334" s="80"/>
      <c r="MQ334" s="80"/>
      <c r="MR334" s="80"/>
      <c r="MS334" s="80"/>
      <c r="MT334" s="80"/>
      <c r="MU334" s="80"/>
      <c r="MV334" s="80"/>
      <c r="MW334" s="80"/>
      <c r="MX334" s="80"/>
      <c r="MY334" s="80"/>
      <c r="MZ334" s="80"/>
      <c r="NA334" s="80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</row>
    <row r="335" spans="1:449" ht="18" customHeight="1" x14ac:dyDescent="0.25">
      <c r="A335" s="141" t="s">
        <v>461</v>
      </c>
      <c r="B335" s="132" t="s">
        <v>268</v>
      </c>
      <c r="C335" s="133" t="str">
        <f t="shared" si="549"/>
        <v>Wall &amp; Tall Cab: Horizontal  18"H   (31" to 33")</v>
      </c>
      <c r="D335" s="70" t="s">
        <v>460</v>
      </c>
      <c r="E335" s="134" t="s">
        <v>111</v>
      </c>
      <c r="F335" s="329" t="s">
        <v>461</v>
      </c>
      <c r="G335" s="320">
        <f>ROUND(cabinets_db!FD335/Prices!$B$27,0)</f>
        <v>253</v>
      </c>
      <c r="H335" s="136">
        <f t="shared" si="550"/>
        <v>253</v>
      </c>
      <c r="I335" s="135">
        <f>ROUND(cabinets_db!FF335/Prices!$B$27,0)</f>
        <v>282</v>
      </c>
      <c r="J335" s="136">
        <f t="shared" si="453"/>
        <v>282</v>
      </c>
      <c r="K335" s="135">
        <f>ROUND(cabinets_db!FH335/Prices!$B$27,0)</f>
        <v>292</v>
      </c>
      <c r="L335" s="136">
        <f t="shared" si="454"/>
        <v>292</v>
      </c>
      <c r="M335" s="135">
        <f>ROUND(cabinets_db!FJ335/Prices!$B$27,0)</f>
        <v>311</v>
      </c>
      <c r="N335" s="136">
        <f t="shared" si="455"/>
        <v>311</v>
      </c>
      <c r="O335" s="135">
        <f>ROUND(cabinets_db!FL335/Prices!$B$27,0)</f>
        <v>321</v>
      </c>
      <c r="P335" s="136">
        <f t="shared" si="456"/>
        <v>321</v>
      </c>
      <c r="Q335" s="135">
        <f>ROUND(cabinets_db!FN335/Prices!$B$27,0)</f>
        <v>346</v>
      </c>
      <c r="R335" s="136">
        <f t="shared" si="457"/>
        <v>346</v>
      </c>
      <c r="S335" s="135">
        <f>ROUND(cabinets_db!FP335/Prices!$B$27,0)</f>
        <v>365</v>
      </c>
      <c r="T335" s="136">
        <f t="shared" si="458"/>
        <v>365</v>
      </c>
      <c r="U335" s="135">
        <f>ROUND(cabinets_db!FR335/Prices!$B$27,0)</f>
        <v>434</v>
      </c>
      <c r="V335" s="136">
        <f t="shared" si="459"/>
        <v>434</v>
      </c>
      <c r="W335" s="137"/>
      <c r="X335" s="137"/>
      <c r="Y335" s="137"/>
      <c r="Z335" s="137"/>
      <c r="AA335" s="137"/>
      <c r="AB335" s="136">
        <f>ROUND(cabinets_db!HD335/Prices!$B$27,0)</f>
        <v>234</v>
      </c>
      <c r="AC335" s="136">
        <f t="shared" si="460"/>
        <v>234</v>
      </c>
      <c r="AD335" s="136">
        <f>ROUND(cabinets_db!HF335/Prices!$B$27,0)</f>
        <v>263</v>
      </c>
      <c r="AE335" s="136">
        <f t="shared" si="461"/>
        <v>263</v>
      </c>
      <c r="AF335" s="136">
        <f>ROUND(cabinets_db!HH335/Prices!$B$27,0)</f>
        <v>273</v>
      </c>
      <c r="AG335" s="136">
        <f t="shared" si="462"/>
        <v>273</v>
      </c>
      <c r="AH335" s="136">
        <f>ROUND(cabinets_db!HJ335/Prices!$B$27,0)</f>
        <v>293</v>
      </c>
      <c r="AI335" s="136">
        <f t="shared" si="463"/>
        <v>293</v>
      </c>
      <c r="AJ335" s="136">
        <f>ROUND(cabinets_db!HL335/Prices!$B$27,0)</f>
        <v>303</v>
      </c>
      <c r="AK335" s="136">
        <f t="shared" si="464"/>
        <v>303</v>
      </c>
      <c r="AL335" s="136">
        <f>ROUND(cabinets_db!HN335/Prices!$B$27,0)</f>
        <v>327</v>
      </c>
      <c r="AM335" s="136">
        <f t="shared" si="465"/>
        <v>327</v>
      </c>
      <c r="AN335" s="136">
        <f>ROUND(cabinets_db!HP335/Prices!$B$27,0)</f>
        <v>347</v>
      </c>
      <c r="AO335" s="136">
        <f t="shared" si="466"/>
        <v>347</v>
      </c>
      <c r="AP335" s="136">
        <f>ROUND(cabinets_db!HR335/Prices!$B$27,0)</f>
        <v>416</v>
      </c>
      <c r="AQ335" s="138">
        <f t="shared" si="467"/>
        <v>416</v>
      </c>
      <c r="AW335" s="136">
        <f t="shared" si="468"/>
        <v>234</v>
      </c>
      <c r="AX335" s="136">
        <f t="shared" si="469"/>
        <v>234</v>
      </c>
      <c r="AY335" s="136">
        <f t="shared" si="470"/>
        <v>263</v>
      </c>
      <c r="AZ335" s="136">
        <f t="shared" si="471"/>
        <v>263</v>
      </c>
      <c r="BA335" s="136">
        <f t="shared" si="472"/>
        <v>273</v>
      </c>
      <c r="BB335" s="136">
        <f t="shared" si="473"/>
        <v>273</v>
      </c>
      <c r="BC335" s="136">
        <f t="shared" si="474"/>
        <v>293</v>
      </c>
      <c r="BD335" s="136">
        <f t="shared" si="475"/>
        <v>293</v>
      </c>
      <c r="BE335" s="136">
        <f t="shared" si="476"/>
        <v>303</v>
      </c>
      <c r="BF335" s="136">
        <f t="shared" si="477"/>
        <v>303</v>
      </c>
      <c r="BG335" s="136">
        <f t="shared" si="478"/>
        <v>327</v>
      </c>
      <c r="BH335" s="136">
        <f t="shared" si="479"/>
        <v>327</v>
      </c>
      <c r="BI335" s="136">
        <f t="shared" si="480"/>
        <v>347</v>
      </c>
      <c r="BJ335" s="136">
        <f t="shared" si="481"/>
        <v>347</v>
      </c>
      <c r="BK335" s="136">
        <f t="shared" si="482"/>
        <v>416</v>
      </c>
      <c r="BL335" s="138">
        <f t="shared" si="483"/>
        <v>416</v>
      </c>
      <c r="BU335" s="135">
        <f>ROUND(cabinets_db!JE335/Prices!$B$27,0)</f>
        <v>253</v>
      </c>
      <c r="BV335" s="136">
        <f t="shared" si="551"/>
        <v>253</v>
      </c>
      <c r="BW335" s="135">
        <f>ROUND(cabinets_db!JG335/Prices!$B$27,0)</f>
        <v>282</v>
      </c>
      <c r="BX335" s="136">
        <f t="shared" si="484"/>
        <v>282</v>
      </c>
      <c r="BY335" s="135">
        <f>ROUND(cabinets_db!JI335/Prices!$B$27,0)</f>
        <v>292</v>
      </c>
      <c r="BZ335" s="136">
        <f t="shared" si="485"/>
        <v>292</v>
      </c>
      <c r="CA335" s="135">
        <f>ROUND(cabinets_db!JK335/Prices!$B$27,0)</f>
        <v>311</v>
      </c>
      <c r="CB335" s="136">
        <f t="shared" si="486"/>
        <v>311</v>
      </c>
      <c r="CC335" s="135">
        <f>ROUND(cabinets_db!JM335/Prices!$B$27,0)</f>
        <v>321</v>
      </c>
      <c r="CD335" s="136">
        <f t="shared" si="487"/>
        <v>321</v>
      </c>
      <c r="CE335" s="135">
        <f>ROUND(cabinets_db!JO335/Prices!$B$27,0)</f>
        <v>346</v>
      </c>
      <c r="CF335" s="136">
        <f t="shared" si="488"/>
        <v>346</v>
      </c>
      <c r="CG335" s="135">
        <f>ROUND(cabinets_db!JQ335/Prices!$B$27,0)</f>
        <v>365</v>
      </c>
      <c r="CH335" s="136">
        <f t="shared" si="489"/>
        <v>365</v>
      </c>
      <c r="CI335" s="135">
        <f>ROUND(cabinets_db!JS335/Prices!$B$27,0)</f>
        <v>434</v>
      </c>
      <c r="CJ335" s="136">
        <f t="shared" si="490"/>
        <v>434</v>
      </c>
      <c r="CK335" s="137"/>
      <c r="CL335" s="137"/>
      <c r="CM335" s="137"/>
      <c r="CN335" s="137"/>
      <c r="CO335" s="137"/>
      <c r="CP335" s="136">
        <f>ROUND(cabinets_db!LW335/Prices!$B$27,0)</f>
        <v>234</v>
      </c>
      <c r="CQ335" s="136">
        <f t="shared" si="552"/>
        <v>234</v>
      </c>
      <c r="CR335" s="136">
        <f>ROUND(cabinets_db!LY335/Prices!$B$27,0)</f>
        <v>263</v>
      </c>
      <c r="CS335" s="136">
        <f t="shared" si="491"/>
        <v>263</v>
      </c>
      <c r="CT335" s="136">
        <f>ROUND(cabinets_db!MA335/Prices!$B$27,0)</f>
        <v>273</v>
      </c>
      <c r="CU335" s="136">
        <f t="shared" si="492"/>
        <v>273</v>
      </c>
      <c r="CV335" s="136">
        <f>ROUND(cabinets_db!MC335/Prices!$B$27,0)</f>
        <v>293</v>
      </c>
      <c r="CW335" s="136">
        <f t="shared" si="493"/>
        <v>293</v>
      </c>
      <c r="CX335" s="136">
        <f>ROUND(cabinets_db!ME335/Prices!$B$27,0)</f>
        <v>303</v>
      </c>
      <c r="CY335" s="136">
        <f t="shared" si="494"/>
        <v>303</v>
      </c>
      <c r="CZ335" s="136">
        <f>ROUND(cabinets_db!MG335/Prices!$B$27,0)</f>
        <v>327</v>
      </c>
      <c r="DA335" s="136">
        <f t="shared" si="495"/>
        <v>327</v>
      </c>
      <c r="DB335" s="136">
        <f>ROUND(cabinets_db!MI335/Prices!$B$27,0)</f>
        <v>347</v>
      </c>
      <c r="DC335" s="136">
        <f t="shared" si="496"/>
        <v>347</v>
      </c>
      <c r="DD335" s="136">
        <f>ROUND(cabinets_db!MK335/Prices!$B$27,0)</f>
        <v>416</v>
      </c>
      <c r="DE335" s="138">
        <f t="shared" si="497"/>
        <v>416</v>
      </c>
      <c r="DK335" s="136">
        <f t="shared" si="498"/>
        <v>234</v>
      </c>
      <c r="DL335" s="136">
        <f t="shared" si="499"/>
        <v>234</v>
      </c>
      <c r="DM335" s="136">
        <f t="shared" si="500"/>
        <v>263</v>
      </c>
      <c r="DN335" s="136">
        <f t="shared" si="501"/>
        <v>263</v>
      </c>
      <c r="DO335" s="136">
        <f t="shared" si="502"/>
        <v>273</v>
      </c>
      <c r="DP335" s="136">
        <f t="shared" si="503"/>
        <v>273</v>
      </c>
      <c r="DQ335" s="136">
        <f t="shared" si="504"/>
        <v>293</v>
      </c>
      <c r="DR335" s="136">
        <f t="shared" si="505"/>
        <v>293</v>
      </c>
      <c r="DS335" s="136">
        <f t="shared" si="506"/>
        <v>303</v>
      </c>
      <c r="DT335" s="136">
        <f t="shared" si="507"/>
        <v>303</v>
      </c>
      <c r="DU335" s="136">
        <f t="shared" si="508"/>
        <v>327</v>
      </c>
      <c r="DV335" s="136">
        <f t="shared" si="509"/>
        <v>327</v>
      </c>
      <c r="DW335" s="136">
        <f t="shared" si="510"/>
        <v>347</v>
      </c>
      <c r="DX335" s="136">
        <f t="shared" si="511"/>
        <v>347</v>
      </c>
      <c r="DY335" s="136">
        <f t="shared" si="512"/>
        <v>416</v>
      </c>
      <c r="DZ335" s="138">
        <f t="shared" si="513"/>
        <v>416</v>
      </c>
      <c r="EP335" s="73"/>
      <c r="EQ335" s="128"/>
      <c r="ER335" s="129">
        <v>12</v>
      </c>
      <c r="ES335" s="95">
        <v>33</v>
      </c>
      <c r="ET335" s="73">
        <f>ES335*18/144</f>
        <v>4.125</v>
      </c>
      <c r="EU335" s="130">
        <f>ES335*18/144</f>
        <v>4.125</v>
      </c>
      <c r="EV335" s="55"/>
      <c r="EW335" s="75">
        <v>6</v>
      </c>
      <c r="EY335" s="75">
        <v>12</v>
      </c>
      <c r="EZ335" s="77">
        <f>(EY335*1.2)*(Prices!$B$5/32)</f>
        <v>18</v>
      </c>
      <c r="FA335" s="82">
        <f>(EY335*1.3)*(Prices!$B$4/32)</f>
        <v>39</v>
      </c>
      <c r="FB335" s="82">
        <f>(EV335*Prices!$B$2)+(EW335*Prices!$B$3)</f>
        <v>24.299999999999997</v>
      </c>
      <c r="FC335" s="79">
        <f>EU335*Prices!$B$9</f>
        <v>24.75</v>
      </c>
      <c r="FD335" s="80">
        <f t="shared" si="514"/>
        <v>106.05</v>
      </c>
      <c r="FE335" s="80">
        <f>EU335*Prices!$B$10</f>
        <v>37.125</v>
      </c>
      <c r="FF335" s="80">
        <f t="shared" si="515"/>
        <v>118.425</v>
      </c>
      <c r="FG335" s="80">
        <f>EU335*Prices!$B$11</f>
        <v>41.25</v>
      </c>
      <c r="FH335" s="80">
        <f t="shared" si="516"/>
        <v>122.55</v>
      </c>
      <c r="FI335" s="80">
        <f>EU335*Prices!$B$12</f>
        <v>49.5</v>
      </c>
      <c r="FJ335" s="80">
        <f t="shared" si="517"/>
        <v>130.80000000000001</v>
      </c>
      <c r="FK335" s="80">
        <f>EU335*Prices!$B$13</f>
        <v>53.625</v>
      </c>
      <c r="FL335" s="80">
        <f t="shared" si="518"/>
        <v>134.92500000000001</v>
      </c>
      <c r="FM335" s="80">
        <f>EU335*Prices!$B$14</f>
        <v>63.9375</v>
      </c>
      <c r="FN335" s="80">
        <f t="shared" si="519"/>
        <v>145.23750000000001</v>
      </c>
      <c r="FO335" s="80">
        <f>EU335*Prices!$B$15</f>
        <v>72.1875</v>
      </c>
      <c r="FP335" s="80">
        <f t="shared" si="520"/>
        <v>153.48750000000001</v>
      </c>
      <c r="FQ335" s="80">
        <f>EU335*Prices!$B$16</f>
        <v>101.0625</v>
      </c>
      <c r="FR335" s="80">
        <f t="shared" si="521"/>
        <v>182.36250000000001</v>
      </c>
      <c r="FS335" s="80">
        <f>EU335*Prices!$B$17</f>
        <v>0</v>
      </c>
      <c r="FT335" s="80"/>
      <c r="FU335" s="80"/>
      <c r="FV335" s="80"/>
      <c r="FW335" s="80"/>
      <c r="FX335" s="80"/>
      <c r="FY335" s="80"/>
      <c r="FZ335" s="80"/>
      <c r="GA335" s="80"/>
      <c r="GB335" s="80"/>
      <c r="GC335" s="80"/>
      <c r="GD335" s="80"/>
      <c r="GE335" s="80"/>
      <c r="GF335" s="80"/>
      <c r="GG335" s="80"/>
      <c r="GH335" s="80"/>
      <c r="GI335"/>
      <c r="GJ335"/>
      <c r="GK335"/>
      <c r="GL335"/>
      <c r="GM335"/>
      <c r="GN335"/>
      <c r="GO335"/>
      <c r="GP335" s="73"/>
      <c r="GQ335" s="128"/>
      <c r="GR335" s="129">
        <v>12</v>
      </c>
      <c r="GS335" s="95">
        <v>33</v>
      </c>
      <c r="GT335" s="73">
        <f>GS335*18/144</f>
        <v>4.125</v>
      </c>
      <c r="GU335" s="130">
        <f>GS335*18/144</f>
        <v>4.125</v>
      </c>
      <c r="GW335" s="75">
        <v>6</v>
      </c>
      <c r="GX335" s="76"/>
      <c r="GY335" s="75">
        <v>12</v>
      </c>
      <c r="GZ335" s="77">
        <f>(GY335*1.2)*(Prices!$B$5/32)</f>
        <v>18</v>
      </c>
      <c r="HA335" s="82">
        <f>(GY335*1.3)*(Prices!$C$4/32)</f>
        <v>31.200000000000003</v>
      </c>
      <c r="HB335" s="82">
        <f>(GV335*Prices!$B$2)+(GW335*Prices!$B$3)</f>
        <v>24.299999999999997</v>
      </c>
      <c r="HC335" s="79">
        <f>GU335*Prices!$B$9</f>
        <v>24.75</v>
      </c>
      <c r="HD335" s="80">
        <f t="shared" si="522"/>
        <v>98.25</v>
      </c>
      <c r="HE335" s="80">
        <f>GU335*Prices!$B$10</f>
        <v>37.125</v>
      </c>
      <c r="HF335" s="80">
        <f t="shared" si="523"/>
        <v>110.625</v>
      </c>
      <c r="HG335" s="80">
        <f>GU335*Prices!$B$11</f>
        <v>41.25</v>
      </c>
      <c r="HH335" s="80">
        <f t="shared" si="524"/>
        <v>114.75</v>
      </c>
      <c r="HI335" s="80">
        <f>GU335*Prices!$B$12</f>
        <v>49.5</v>
      </c>
      <c r="HJ335" s="80">
        <f t="shared" si="525"/>
        <v>123</v>
      </c>
      <c r="HK335" s="80">
        <f>GU335*Prices!$B$13</f>
        <v>53.625</v>
      </c>
      <c r="HL335" s="80">
        <f t="shared" si="526"/>
        <v>127.125</v>
      </c>
      <c r="HM335" s="80">
        <f>GU335*Prices!$B$14</f>
        <v>63.9375</v>
      </c>
      <c r="HN335" s="80">
        <f t="shared" si="527"/>
        <v>137.4375</v>
      </c>
      <c r="HO335" s="80">
        <f>GU335*Prices!$B$15</f>
        <v>72.1875</v>
      </c>
      <c r="HP335" s="80">
        <f t="shared" si="528"/>
        <v>145.6875</v>
      </c>
      <c r="HQ335" s="80">
        <f>GU335*Prices!$B$16</f>
        <v>101.0625</v>
      </c>
      <c r="HR335" s="80">
        <f t="shared" si="529"/>
        <v>174.5625</v>
      </c>
      <c r="HS335" s="80">
        <f>GU335*Prices!$B$17</f>
        <v>0</v>
      </c>
      <c r="HT335" s="80"/>
      <c r="HU335" s="80"/>
      <c r="HV335" s="80"/>
      <c r="HW335" s="80"/>
      <c r="HX335" s="80"/>
      <c r="HY335" s="80"/>
      <c r="HZ335" s="80"/>
      <c r="IA335" s="80"/>
      <c r="IB335" s="80"/>
      <c r="IC335" s="80"/>
      <c r="ID335" s="80"/>
      <c r="IE335" s="80"/>
      <c r="IF335" s="80"/>
      <c r="IG335" s="80"/>
      <c r="IH335" s="80"/>
      <c r="II335"/>
      <c r="IJ335"/>
      <c r="IK335"/>
      <c r="IL335"/>
      <c r="IM335"/>
      <c r="IN335"/>
      <c r="IO335"/>
      <c r="IP335"/>
      <c r="IQ335" s="73"/>
      <c r="IR335" s="128"/>
      <c r="IS335" s="129">
        <v>12</v>
      </c>
      <c r="IT335" s="95">
        <v>33</v>
      </c>
      <c r="IU335" s="73">
        <f>IT335*18/144</f>
        <v>4.125</v>
      </c>
      <c r="IV335" s="130">
        <f>IT335*18/144</f>
        <v>4.125</v>
      </c>
      <c r="IX335" s="75">
        <v>6</v>
      </c>
      <c r="IY335" s="76"/>
      <c r="IZ335" s="75">
        <v>12</v>
      </c>
      <c r="JA335" s="77">
        <f>(IZ335*1.2)*(Prices!$B$5/32)</f>
        <v>18</v>
      </c>
      <c r="JB335" s="82">
        <f>(IZ335*1.3)*(Prices!$B$4/32)</f>
        <v>39</v>
      </c>
      <c r="JC335" s="82">
        <f>(IW335*Prices!$B$2)+(IX335*Prices!$B$3)</f>
        <v>24.299999999999997</v>
      </c>
      <c r="JD335" s="79">
        <f>IV335*Prices!$B$9</f>
        <v>24.75</v>
      </c>
      <c r="JE335" s="80">
        <f t="shared" si="530"/>
        <v>106.05</v>
      </c>
      <c r="JF335" s="80">
        <f>IV335*Prices!$B$10</f>
        <v>37.125</v>
      </c>
      <c r="JG335" s="80">
        <f t="shared" si="531"/>
        <v>118.425</v>
      </c>
      <c r="JH335" s="80">
        <f>IV335*Prices!$B$11</f>
        <v>41.25</v>
      </c>
      <c r="JI335" s="80">
        <f t="shared" si="532"/>
        <v>122.55</v>
      </c>
      <c r="JJ335" s="80">
        <f>IV335*Prices!$B$12</f>
        <v>49.5</v>
      </c>
      <c r="JK335" s="80">
        <f t="shared" si="533"/>
        <v>130.80000000000001</v>
      </c>
      <c r="JL335" s="80">
        <f>IV335*Prices!$B$13</f>
        <v>53.625</v>
      </c>
      <c r="JM335" s="80">
        <f t="shared" si="534"/>
        <v>134.92500000000001</v>
      </c>
      <c r="JN335" s="80">
        <f>IV335*Prices!$B$14</f>
        <v>63.9375</v>
      </c>
      <c r="JO335" s="80">
        <f t="shared" si="535"/>
        <v>145.23750000000001</v>
      </c>
      <c r="JP335" s="80">
        <f>IV335*Prices!$B$15</f>
        <v>72.1875</v>
      </c>
      <c r="JQ335" s="80">
        <f t="shared" si="536"/>
        <v>153.48750000000001</v>
      </c>
      <c r="JR335" s="80">
        <f>IV335*Prices!$B$16</f>
        <v>101.0625</v>
      </c>
      <c r="JS335" s="80">
        <f t="shared" si="537"/>
        <v>182.36250000000001</v>
      </c>
      <c r="JT335" s="80">
        <f>IV335*Prices!$B$17</f>
        <v>0</v>
      </c>
      <c r="JU335" s="80"/>
      <c r="JV335" s="80"/>
      <c r="JW335" s="80"/>
      <c r="JX335" s="80"/>
      <c r="JY335" s="80"/>
      <c r="JZ335" s="80"/>
      <c r="KA335" s="80"/>
      <c r="KB335" s="80"/>
      <c r="KC335" s="80"/>
      <c r="KD335" s="80"/>
      <c r="KE335" s="80"/>
      <c r="KF335" s="80"/>
      <c r="KG335" s="80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 s="197">
        <v>0</v>
      </c>
      <c r="LB335" s="200">
        <v>0</v>
      </c>
      <c r="LC335" s="82">
        <f>(44+(cabinets_db!IR335*2-2))*0.58</f>
        <v>24.36</v>
      </c>
      <c r="LD335" s="82">
        <f>(44+(cabinets_db!IR335*2-2))*0.77</f>
        <v>32.340000000000003</v>
      </c>
      <c r="LE335" s="82">
        <f>3*(cabinets_db!IR335*22/144)</f>
        <v>0</v>
      </c>
      <c r="LF335" s="82">
        <f t="shared" si="538"/>
        <v>24.36</v>
      </c>
      <c r="LG335" s="80">
        <f t="shared" si="539"/>
        <v>32.340000000000003</v>
      </c>
      <c r="LH335" s="234">
        <f t="shared" si="540"/>
        <v>0</v>
      </c>
      <c r="LI335" s="73"/>
      <c r="LJ335" s="128"/>
      <c r="LK335" s="129">
        <v>12</v>
      </c>
      <c r="LL335" s="95">
        <v>33</v>
      </c>
      <c r="LM335" s="73">
        <f>LL335*18/144</f>
        <v>4.125</v>
      </c>
      <c r="LN335" s="130">
        <f>LL335*18/144</f>
        <v>4.125</v>
      </c>
      <c r="LP335" s="75">
        <v>6</v>
      </c>
      <c r="LQ335" s="76"/>
      <c r="LR335" s="75">
        <v>12</v>
      </c>
      <c r="LS335" s="77">
        <f>(LR335*1.2)*(Prices!$B$5/32)</f>
        <v>18</v>
      </c>
      <c r="LT335" s="82">
        <f>(LR335*1.3)*(Prices!$C$4/32)</f>
        <v>31.200000000000003</v>
      </c>
      <c r="LU335" s="82">
        <f>(LO335*Prices!$B$2)+(LP335*Prices!$B$3)</f>
        <v>24.299999999999997</v>
      </c>
      <c r="LV335" s="79">
        <f>LN335*Prices!$B$9</f>
        <v>24.75</v>
      </c>
      <c r="LW335" s="80">
        <f t="shared" si="541"/>
        <v>98.25</v>
      </c>
      <c r="LX335" s="80">
        <f>LN335*Prices!$B$10</f>
        <v>37.125</v>
      </c>
      <c r="LY335" s="80">
        <f t="shared" si="542"/>
        <v>110.625</v>
      </c>
      <c r="LZ335" s="80">
        <f>LN335*Prices!$B$11</f>
        <v>41.25</v>
      </c>
      <c r="MA335" s="80">
        <f t="shared" si="543"/>
        <v>114.75</v>
      </c>
      <c r="MB335" s="80">
        <f>LN335*Prices!$B$12</f>
        <v>49.5</v>
      </c>
      <c r="MC335" s="80">
        <f t="shared" si="544"/>
        <v>123</v>
      </c>
      <c r="MD335" s="80">
        <f>LN335*Prices!$B$13</f>
        <v>53.625</v>
      </c>
      <c r="ME335" s="80">
        <f t="shared" si="545"/>
        <v>127.125</v>
      </c>
      <c r="MF335" s="80">
        <f>LN335*Prices!$B$14</f>
        <v>63.9375</v>
      </c>
      <c r="MG335" s="80">
        <f t="shared" si="546"/>
        <v>137.4375</v>
      </c>
      <c r="MH335" s="80">
        <f>LN335*Prices!$B$15</f>
        <v>72.1875</v>
      </c>
      <c r="MI335" s="80">
        <f t="shared" si="547"/>
        <v>145.6875</v>
      </c>
      <c r="MJ335" s="80">
        <f>LN335*Prices!$B$16</f>
        <v>101.0625</v>
      </c>
      <c r="MK335" s="80">
        <f t="shared" si="548"/>
        <v>174.5625</v>
      </c>
      <c r="ML335" s="80">
        <f>LN335*Prices!$B$17</f>
        <v>0</v>
      </c>
      <c r="MM335" s="80"/>
      <c r="MN335" s="80"/>
      <c r="MO335" s="80"/>
      <c r="MP335" s="80"/>
      <c r="MQ335" s="80"/>
      <c r="MR335" s="80"/>
      <c r="MS335" s="80"/>
      <c r="MT335" s="80"/>
      <c r="MU335" s="80"/>
      <c r="MV335" s="80"/>
      <c r="MW335" s="80"/>
      <c r="MX335" s="80"/>
      <c r="MY335" s="80"/>
      <c r="MZ335" s="80"/>
      <c r="NA335" s="80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</row>
    <row r="336" spans="1:449" ht="18" customHeight="1" thickBot="1" x14ac:dyDescent="0.3">
      <c r="A336" s="330" t="s">
        <v>462</v>
      </c>
      <c r="B336" s="324" t="s">
        <v>268</v>
      </c>
      <c r="C336" s="325" t="str">
        <f t="shared" si="549"/>
        <v>Wall &amp; Tall Cab: Horizontal  18"H   (34" to 36")</v>
      </c>
      <c r="D336" s="177" t="s">
        <v>460</v>
      </c>
      <c r="E336" s="326" t="s">
        <v>113</v>
      </c>
      <c r="F336" s="331" t="s">
        <v>462</v>
      </c>
      <c r="G336" s="320">
        <f>ROUND(cabinets_db!FD336/Prices!$B$27,0)</f>
        <v>269</v>
      </c>
      <c r="H336" s="136">
        <f t="shared" si="550"/>
        <v>269</v>
      </c>
      <c r="I336" s="135">
        <f>ROUND(cabinets_db!FF336/Prices!$B$27,0)</f>
        <v>301</v>
      </c>
      <c r="J336" s="136">
        <f t="shared" si="453"/>
        <v>301</v>
      </c>
      <c r="K336" s="135">
        <f>ROUND(cabinets_db!FH336/Prices!$B$27,0)</f>
        <v>312</v>
      </c>
      <c r="L336" s="136">
        <f t="shared" si="454"/>
        <v>312</v>
      </c>
      <c r="M336" s="135">
        <f>ROUND(cabinets_db!FJ336/Prices!$B$27,0)</f>
        <v>333</v>
      </c>
      <c r="N336" s="136">
        <f t="shared" si="455"/>
        <v>333</v>
      </c>
      <c r="O336" s="135">
        <f>ROUND(cabinets_db!FL336/Prices!$B$27,0)</f>
        <v>344</v>
      </c>
      <c r="P336" s="136">
        <f t="shared" si="456"/>
        <v>344</v>
      </c>
      <c r="Q336" s="135">
        <f>ROUND(cabinets_db!FN336/Prices!$B$27,0)</f>
        <v>371</v>
      </c>
      <c r="R336" s="136">
        <f t="shared" si="457"/>
        <v>371</v>
      </c>
      <c r="S336" s="135">
        <f>ROUND(cabinets_db!FP336/Prices!$B$27,0)</f>
        <v>392</v>
      </c>
      <c r="T336" s="136">
        <f t="shared" si="458"/>
        <v>392</v>
      </c>
      <c r="U336" s="135">
        <f>ROUND(cabinets_db!FR336/Prices!$B$27,0)</f>
        <v>467</v>
      </c>
      <c r="V336" s="136">
        <f t="shared" si="459"/>
        <v>467</v>
      </c>
      <c r="W336" s="137"/>
      <c r="X336" s="137"/>
      <c r="Y336" s="137"/>
      <c r="Z336" s="137"/>
      <c r="AA336" s="137"/>
      <c r="AB336" s="136">
        <f>ROUND(cabinets_db!HD336/Prices!$B$27,0)</f>
        <v>249</v>
      </c>
      <c r="AC336" s="136">
        <f t="shared" si="460"/>
        <v>249</v>
      </c>
      <c r="AD336" s="136">
        <f>ROUND(cabinets_db!HF336/Prices!$B$27,0)</f>
        <v>281</v>
      </c>
      <c r="AE336" s="136">
        <f t="shared" si="461"/>
        <v>281</v>
      </c>
      <c r="AF336" s="136">
        <f>ROUND(cabinets_db!HH336/Prices!$B$27,0)</f>
        <v>292</v>
      </c>
      <c r="AG336" s="136">
        <f t="shared" si="462"/>
        <v>292</v>
      </c>
      <c r="AH336" s="136">
        <f>ROUND(cabinets_db!HJ336/Prices!$B$27,0)</f>
        <v>313</v>
      </c>
      <c r="AI336" s="136">
        <f t="shared" si="463"/>
        <v>313</v>
      </c>
      <c r="AJ336" s="136">
        <f>ROUND(cabinets_db!HL336/Prices!$B$27,0)</f>
        <v>324</v>
      </c>
      <c r="AK336" s="136">
        <f t="shared" si="464"/>
        <v>324</v>
      </c>
      <c r="AL336" s="136">
        <f>ROUND(cabinets_db!HN336/Prices!$B$27,0)</f>
        <v>351</v>
      </c>
      <c r="AM336" s="136">
        <f t="shared" si="465"/>
        <v>351</v>
      </c>
      <c r="AN336" s="136">
        <f>ROUND(cabinets_db!HP336/Prices!$B$27,0)</f>
        <v>372</v>
      </c>
      <c r="AO336" s="136">
        <f t="shared" si="466"/>
        <v>372</v>
      </c>
      <c r="AP336" s="136">
        <f>ROUND(cabinets_db!HR336/Prices!$B$27,0)</f>
        <v>447</v>
      </c>
      <c r="AQ336" s="138">
        <f t="shared" si="467"/>
        <v>447</v>
      </c>
      <c r="AW336" s="136">
        <f t="shared" si="468"/>
        <v>249</v>
      </c>
      <c r="AX336" s="136">
        <f t="shared" si="469"/>
        <v>249</v>
      </c>
      <c r="AY336" s="136">
        <f t="shared" si="470"/>
        <v>281</v>
      </c>
      <c r="AZ336" s="136">
        <f t="shared" si="471"/>
        <v>281</v>
      </c>
      <c r="BA336" s="136">
        <f t="shared" si="472"/>
        <v>292</v>
      </c>
      <c r="BB336" s="136">
        <f t="shared" si="473"/>
        <v>292</v>
      </c>
      <c r="BC336" s="136">
        <f t="shared" si="474"/>
        <v>313</v>
      </c>
      <c r="BD336" s="136">
        <f t="shared" si="475"/>
        <v>313</v>
      </c>
      <c r="BE336" s="136">
        <f t="shared" si="476"/>
        <v>324</v>
      </c>
      <c r="BF336" s="136">
        <f t="shared" si="477"/>
        <v>324</v>
      </c>
      <c r="BG336" s="136">
        <f t="shared" si="478"/>
        <v>351</v>
      </c>
      <c r="BH336" s="136">
        <f t="shared" si="479"/>
        <v>351</v>
      </c>
      <c r="BI336" s="136">
        <f t="shared" si="480"/>
        <v>372</v>
      </c>
      <c r="BJ336" s="136">
        <f t="shared" si="481"/>
        <v>372</v>
      </c>
      <c r="BK336" s="136">
        <f t="shared" si="482"/>
        <v>447</v>
      </c>
      <c r="BL336" s="138">
        <f t="shared" si="483"/>
        <v>447</v>
      </c>
      <c r="BU336" s="135">
        <f>ROUND(cabinets_db!JE336/Prices!$B$27,0)</f>
        <v>269</v>
      </c>
      <c r="BV336" s="136">
        <f t="shared" si="551"/>
        <v>269</v>
      </c>
      <c r="BW336" s="135">
        <f>ROUND(cabinets_db!JG336/Prices!$B$27,0)</f>
        <v>301</v>
      </c>
      <c r="BX336" s="136">
        <f t="shared" si="484"/>
        <v>301</v>
      </c>
      <c r="BY336" s="135">
        <f>ROUND(cabinets_db!JI336/Prices!$B$27,0)</f>
        <v>312</v>
      </c>
      <c r="BZ336" s="136">
        <f t="shared" si="485"/>
        <v>312</v>
      </c>
      <c r="CA336" s="135">
        <f>ROUND(cabinets_db!JK336/Prices!$B$27,0)</f>
        <v>333</v>
      </c>
      <c r="CB336" s="136">
        <f t="shared" si="486"/>
        <v>333</v>
      </c>
      <c r="CC336" s="135">
        <f>ROUND(cabinets_db!JM336/Prices!$B$27,0)</f>
        <v>344</v>
      </c>
      <c r="CD336" s="136">
        <f t="shared" si="487"/>
        <v>344</v>
      </c>
      <c r="CE336" s="135">
        <f>ROUND(cabinets_db!JO336/Prices!$B$27,0)</f>
        <v>371</v>
      </c>
      <c r="CF336" s="136">
        <f t="shared" si="488"/>
        <v>371</v>
      </c>
      <c r="CG336" s="135">
        <f>ROUND(cabinets_db!JQ336/Prices!$B$27,0)</f>
        <v>392</v>
      </c>
      <c r="CH336" s="136">
        <f t="shared" si="489"/>
        <v>392</v>
      </c>
      <c r="CI336" s="135">
        <f>ROUND(cabinets_db!JS336/Prices!$B$27,0)</f>
        <v>467</v>
      </c>
      <c r="CJ336" s="136">
        <f t="shared" si="490"/>
        <v>467</v>
      </c>
      <c r="CK336" s="137"/>
      <c r="CL336" s="137"/>
      <c r="CM336" s="137"/>
      <c r="CN336" s="137"/>
      <c r="CO336" s="137"/>
      <c r="CP336" s="136">
        <f>ROUND(cabinets_db!LW336/Prices!$B$27,0)</f>
        <v>249</v>
      </c>
      <c r="CQ336" s="136">
        <f t="shared" si="552"/>
        <v>249</v>
      </c>
      <c r="CR336" s="136">
        <f>ROUND(cabinets_db!LY336/Prices!$B$27,0)</f>
        <v>281</v>
      </c>
      <c r="CS336" s="136">
        <f t="shared" si="491"/>
        <v>281</v>
      </c>
      <c r="CT336" s="136">
        <f>ROUND(cabinets_db!MA336/Prices!$B$27,0)</f>
        <v>292</v>
      </c>
      <c r="CU336" s="136">
        <f t="shared" si="492"/>
        <v>292</v>
      </c>
      <c r="CV336" s="136">
        <f>ROUND(cabinets_db!MC336/Prices!$B$27,0)</f>
        <v>313</v>
      </c>
      <c r="CW336" s="136">
        <f t="shared" si="493"/>
        <v>313</v>
      </c>
      <c r="CX336" s="136">
        <f>ROUND(cabinets_db!ME336/Prices!$B$27,0)</f>
        <v>324</v>
      </c>
      <c r="CY336" s="136">
        <f t="shared" si="494"/>
        <v>324</v>
      </c>
      <c r="CZ336" s="136">
        <f>ROUND(cabinets_db!MG336/Prices!$B$27,0)</f>
        <v>351</v>
      </c>
      <c r="DA336" s="136">
        <f t="shared" si="495"/>
        <v>351</v>
      </c>
      <c r="DB336" s="136">
        <f>ROUND(cabinets_db!MI336/Prices!$B$27,0)</f>
        <v>372</v>
      </c>
      <c r="DC336" s="136">
        <f t="shared" si="496"/>
        <v>372</v>
      </c>
      <c r="DD336" s="136">
        <f>ROUND(cabinets_db!MK336/Prices!$B$27,0)</f>
        <v>447</v>
      </c>
      <c r="DE336" s="138">
        <f t="shared" si="497"/>
        <v>447</v>
      </c>
      <c r="DK336" s="136">
        <f t="shared" si="498"/>
        <v>249</v>
      </c>
      <c r="DL336" s="136">
        <f t="shared" si="499"/>
        <v>249</v>
      </c>
      <c r="DM336" s="136">
        <f t="shared" si="500"/>
        <v>281</v>
      </c>
      <c r="DN336" s="136">
        <f t="shared" si="501"/>
        <v>281</v>
      </c>
      <c r="DO336" s="136">
        <f t="shared" si="502"/>
        <v>292</v>
      </c>
      <c r="DP336" s="136">
        <f t="shared" si="503"/>
        <v>292</v>
      </c>
      <c r="DQ336" s="136">
        <f t="shared" si="504"/>
        <v>313</v>
      </c>
      <c r="DR336" s="136">
        <f t="shared" si="505"/>
        <v>313</v>
      </c>
      <c r="DS336" s="136">
        <f t="shared" si="506"/>
        <v>324</v>
      </c>
      <c r="DT336" s="136">
        <f t="shared" si="507"/>
        <v>324</v>
      </c>
      <c r="DU336" s="136">
        <f t="shared" si="508"/>
        <v>351</v>
      </c>
      <c r="DV336" s="136">
        <f t="shared" si="509"/>
        <v>351</v>
      </c>
      <c r="DW336" s="136">
        <f t="shared" si="510"/>
        <v>372</v>
      </c>
      <c r="DX336" s="136">
        <f t="shared" si="511"/>
        <v>372</v>
      </c>
      <c r="DY336" s="136">
        <f t="shared" si="512"/>
        <v>447</v>
      </c>
      <c r="DZ336" s="138">
        <f t="shared" si="513"/>
        <v>447</v>
      </c>
      <c r="EP336" s="73"/>
      <c r="EQ336" s="128"/>
      <c r="ER336" s="129">
        <v>13</v>
      </c>
      <c r="ES336" s="95">
        <v>36</v>
      </c>
      <c r="ET336" s="73">
        <f>ES336*18/144</f>
        <v>4.5</v>
      </c>
      <c r="EU336" s="130">
        <f>ES336*18/144</f>
        <v>4.5</v>
      </c>
      <c r="EV336" s="55"/>
      <c r="EW336" s="75">
        <v>6</v>
      </c>
      <c r="EY336" s="75">
        <v>13</v>
      </c>
      <c r="EZ336" s="77">
        <f>(EY336*1.2)*(Prices!$B$5/32)</f>
        <v>19.5</v>
      </c>
      <c r="FA336" s="82">
        <f>(EY336*1.3)*(Prices!$B$4/32)</f>
        <v>42.250000000000007</v>
      </c>
      <c r="FB336" s="82">
        <f>(EV336*Prices!$B$2)+(EW336*Prices!$B$3)</f>
        <v>24.299999999999997</v>
      </c>
      <c r="FC336" s="79">
        <f>EU336*Prices!$B$9</f>
        <v>27</v>
      </c>
      <c r="FD336" s="80">
        <f t="shared" si="514"/>
        <v>113.05000000000001</v>
      </c>
      <c r="FE336" s="80">
        <f>EU336*Prices!$B$10</f>
        <v>40.5</v>
      </c>
      <c r="FF336" s="80">
        <f t="shared" si="515"/>
        <v>126.55000000000001</v>
      </c>
      <c r="FG336" s="80">
        <f>EU336*Prices!$B$11</f>
        <v>45</v>
      </c>
      <c r="FH336" s="80">
        <f t="shared" si="516"/>
        <v>131.05000000000001</v>
      </c>
      <c r="FI336" s="80">
        <f>EU336*Prices!$B$12</f>
        <v>54</v>
      </c>
      <c r="FJ336" s="80">
        <f t="shared" si="517"/>
        <v>140.05000000000001</v>
      </c>
      <c r="FK336" s="80">
        <f>EU336*Prices!$B$13</f>
        <v>58.5</v>
      </c>
      <c r="FL336" s="80">
        <f t="shared" si="518"/>
        <v>144.55000000000001</v>
      </c>
      <c r="FM336" s="80">
        <f>EU336*Prices!$B$14</f>
        <v>69.75</v>
      </c>
      <c r="FN336" s="80">
        <f t="shared" si="519"/>
        <v>155.80000000000001</v>
      </c>
      <c r="FO336" s="80">
        <f>EU336*Prices!$B$15</f>
        <v>78.75</v>
      </c>
      <c r="FP336" s="80">
        <f t="shared" si="520"/>
        <v>164.8</v>
      </c>
      <c r="FQ336" s="80">
        <f>EU336*Prices!$B$16</f>
        <v>110.25</v>
      </c>
      <c r="FR336" s="80">
        <f t="shared" si="521"/>
        <v>196.3</v>
      </c>
      <c r="FS336" s="80">
        <f>EU336*Prices!$B$17</f>
        <v>0</v>
      </c>
      <c r="FT336" s="80"/>
      <c r="FU336" s="80"/>
      <c r="FV336" s="80"/>
      <c r="FW336" s="80"/>
      <c r="FX336" s="80"/>
      <c r="FY336" s="80"/>
      <c r="FZ336" s="80"/>
      <c r="GA336" s="80"/>
      <c r="GB336" s="80"/>
      <c r="GC336" s="80"/>
      <c r="GD336" s="80"/>
      <c r="GE336" s="80"/>
      <c r="GF336" s="80"/>
      <c r="GG336" s="80"/>
      <c r="GH336" s="80"/>
      <c r="GI336"/>
      <c r="GJ336"/>
      <c r="GK336"/>
      <c r="GL336"/>
      <c r="GM336"/>
      <c r="GN336"/>
      <c r="GO336"/>
      <c r="GP336" s="73"/>
      <c r="GQ336" s="128"/>
      <c r="GR336" s="129">
        <v>13</v>
      </c>
      <c r="GS336" s="95">
        <v>36</v>
      </c>
      <c r="GT336" s="73">
        <f>GS336*18/144</f>
        <v>4.5</v>
      </c>
      <c r="GU336" s="130">
        <f>GS336*18/144</f>
        <v>4.5</v>
      </c>
      <c r="GW336" s="75">
        <v>6</v>
      </c>
      <c r="GX336" s="76"/>
      <c r="GY336" s="75">
        <v>13</v>
      </c>
      <c r="GZ336" s="77">
        <f>(GY336*1.2)*(Prices!$B$5/32)</f>
        <v>19.5</v>
      </c>
      <c r="HA336" s="82">
        <f>(GY336*1.3)*(Prices!$C$4/32)</f>
        <v>33.800000000000004</v>
      </c>
      <c r="HB336" s="82">
        <f>(GV336*Prices!$B$2)+(GW336*Prices!$B$3)</f>
        <v>24.299999999999997</v>
      </c>
      <c r="HC336" s="79">
        <f>GU336*Prices!$B$9</f>
        <v>27</v>
      </c>
      <c r="HD336" s="80">
        <f t="shared" si="522"/>
        <v>104.6</v>
      </c>
      <c r="HE336" s="80">
        <f>GU336*Prices!$B$10</f>
        <v>40.5</v>
      </c>
      <c r="HF336" s="80">
        <f t="shared" si="523"/>
        <v>118.1</v>
      </c>
      <c r="HG336" s="80">
        <f>GU336*Prices!$B$11</f>
        <v>45</v>
      </c>
      <c r="HH336" s="80">
        <f t="shared" si="524"/>
        <v>122.6</v>
      </c>
      <c r="HI336" s="80">
        <f>GU336*Prices!$B$12</f>
        <v>54</v>
      </c>
      <c r="HJ336" s="80">
        <f t="shared" si="525"/>
        <v>131.6</v>
      </c>
      <c r="HK336" s="80">
        <f>GU336*Prices!$B$13</f>
        <v>58.5</v>
      </c>
      <c r="HL336" s="80">
        <f t="shared" si="526"/>
        <v>136.1</v>
      </c>
      <c r="HM336" s="80">
        <f>GU336*Prices!$B$14</f>
        <v>69.75</v>
      </c>
      <c r="HN336" s="80">
        <f t="shared" si="527"/>
        <v>147.35</v>
      </c>
      <c r="HO336" s="80">
        <f>GU336*Prices!$B$15</f>
        <v>78.75</v>
      </c>
      <c r="HP336" s="80">
        <f t="shared" si="528"/>
        <v>156.35</v>
      </c>
      <c r="HQ336" s="80">
        <f>GU336*Prices!$B$16</f>
        <v>110.25</v>
      </c>
      <c r="HR336" s="80">
        <f t="shared" si="529"/>
        <v>187.85000000000002</v>
      </c>
      <c r="HS336" s="80">
        <f>GU336*Prices!$B$17</f>
        <v>0</v>
      </c>
      <c r="HT336" s="80"/>
      <c r="HU336" s="80"/>
      <c r="HV336" s="80"/>
      <c r="HW336" s="80"/>
      <c r="HX336" s="80"/>
      <c r="HY336" s="80"/>
      <c r="HZ336" s="80"/>
      <c r="IA336" s="80"/>
      <c r="IB336" s="80"/>
      <c r="IC336" s="80"/>
      <c r="ID336" s="80"/>
      <c r="IE336" s="80"/>
      <c r="IF336" s="80"/>
      <c r="IG336" s="80"/>
      <c r="IH336" s="80"/>
      <c r="II336"/>
      <c r="IJ336"/>
      <c r="IK336"/>
      <c r="IL336"/>
      <c r="IM336"/>
      <c r="IN336"/>
      <c r="IO336"/>
      <c r="IP336"/>
      <c r="IQ336" s="73"/>
      <c r="IR336" s="128"/>
      <c r="IS336" s="129">
        <v>13</v>
      </c>
      <c r="IT336" s="95">
        <v>36</v>
      </c>
      <c r="IU336" s="73">
        <f>IT336*18/144</f>
        <v>4.5</v>
      </c>
      <c r="IV336" s="130">
        <f>IT336*18/144</f>
        <v>4.5</v>
      </c>
      <c r="IX336" s="75">
        <v>6</v>
      </c>
      <c r="IY336" s="76"/>
      <c r="IZ336" s="75">
        <v>13</v>
      </c>
      <c r="JA336" s="77">
        <f>(IZ336*1.2)*(Prices!$B$5/32)</f>
        <v>19.5</v>
      </c>
      <c r="JB336" s="82">
        <f>(IZ336*1.3)*(Prices!$B$4/32)</f>
        <v>42.250000000000007</v>
      </c>
      <c r="JC336" s="82">
        <f>(IW336*Prices!$B$2)+(IX336*Prices!$B$3)</f>
        <v>24.299999999999997</v>
      </c>
      <c r="JD336" s="79">
        <f>IV336*Prices!$B$9</f>
        <v>27</v>
      </c>
      <c r="JE336" s="80">
        <f t="shared" si="530"/>
        <v>113.05000000000001</v>
      </c>
      <c r="JF336" s="80">
        <f>IV336*Prices!$B$10</f>
        <v>40.5</v>
      </c>
      <c r="JG336" s="80">
        <f t="shared" si="531"/>
        <v>126.55000000000001</v>
      </c>
      <c r="JH336" s="80">
        <f>IV336*Prices!$B$11</f>
        <v>45</v>
      </c>
      <c r="JI336" s="80">
        <f t="shared" si="532"/>
        <v>131.05000000000001</v>
      </c>
      <c r="JJ336" s="80">
        <f>IV336*Prices!$B$12</f>
        <v>54</v>
      </c>
      <c r="JK336" s="80">
        <f t="shared" si="533"/>
        <v>140.05000000000001</v>
      </c>
      <c r="JL336" s="80">
        <f>IV336*Prices!$B$13</f>
        <v>58.5</v>
      </c>
      <c r="JM336" s="80">
        <f t="shared" si="534"/>
        <v>144.55000000000001</v>
      </c>
      <c r="JN336" s="80">
        <f>IV336*Prices!$B$14</f>
        <v>69.75</v>
      </c>
      <c r="JO336" s="80">
        <f t="shared" si="535"/>
        <v>155.80000000000001</v>
      </c>
      <c r="JP336" s="80">
        <f>IV336*Prices!$B$15</f>
        <v>78.75</v>
      </c>
      <c r="JQ336" s="80">
        <f t="shared" si="536"/>
        <v>164.8</v>
      </c>
      <c r="JR336" s="80">
        <f>IV336*Prices!$B$16</f>
        <v>110.25</v>
      </c>
      <c r="JS336" s="80">
        <f t="shared" si="537"/>
        <v>196.3</v>
      </c>
      <c r="JT336" s="80">
        <f>IV336*Prices!$B$17</f>
        <v>0</v>
      </c>
      <c r="JU336" s="80"/>
      <c r="JV336" s="80"/>
      <c r="JW336" s="80"/>
      <c r="JX336" s="80"/>
      <c r="JY336" s="80"/>
      <c r="JZ336" s="80"/>
      <c r="KA336" s="80"/>
      <c r="KB336" s="80"/>
      <c r="KC336" s="80"/>
      <c r="KD336" s="80"/>
      <c r="KE336" s="80"/>
      <c r="KF336" s="80"/>
      <c r="KG336" s="80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 s="197">
        <v>0</v>
      </c>
      <c r="LB336" s="200">
        <v>0</v>
      </c>
      <c r="LC336" s="82">
        <f>(44+(cabinets_db!IR336*2-2))*0.58</f>
        <v>24.36</v>
      </c>
      <c r="LD336" s="82">
        <f>(44+(cabinets_db!IR336*2-2))*0.77</f>
        <v>32.340000000000003</v>
      </c>
      <c r="LE336" s="82">
        <f>3*(cabinets_db!IR336*22/144)</f>
        <v>0</v>
      </c>
      <c r="LF336" s="82">
        <f t="shared" si="538"/>
        <v>24.36</v>
      </c>
      <c r="LG336" s="80">
        <f t="shared" si="539"/>
        <v>32.340000000000003</v>
      </c>
      <c r="LH336" s="234">
        <f t="shared" si="540"/>
        <v>0</v>
      </c>
      <c r="LI336" s="73"/>
      <c r="LJ336" s="128"/>
      <c r="LK336" s="129">
        <v>13</v>
      </c>
      <c r="LL336" s="95">
        <v>36</v>
      </c>
      <c r="LM336" s="73">
        <f>LL336*18/144</f>
        <v>4.5</v>
      </c>
      <c r="LN336" s="130">
        <f>LL336*18/144</f>
        <v>4.5</v>
      </c>
      <c r="LP336" s="75">
        <v>6</v>
      </c>
      <c r="LQ336" s="76"/>
      <c r="LR336" s="75">
        <v>13</v>
      </c>
      <c r="LS336" s="77">
        <f>(LR336*1.2)*(Prices!$B$5/32)</f>
        <v>19.5</v>
      </c>
      <c r="LT336" s="82">
        <f>(LR336*1.3)*(Prices!$C$4/32)</f>
        <v>33.800000000000004</v>
      </c>
      <c r="LU336" s="82">
        <f>(LO336*Prices!$B$2)+(LP336*Prices!$B$3)</f>
        <v>24.299999999999997</v>
      </c>
      <c r="LV336" s="79">
        <f>LN336*Prices!$B$9</f>
        <v>27</v>
      </c>
      <c r="LW336" s="80">
        <f t="shared" si="541"/>
        <v>104.6</v>
      </c>
      <c r="LX336" s="80">
        <f>LN336*Prices!$B$10</f>
        <v>40.5</v>
      </c>
      <c r="LY336" s="80">
        <f t="shared" si="542"/>
        <v>118.1</v>
      </c>
      <c r="LZ336" s="80">
        <f>LN336*Prices!$B$11</f>
        <v>45</v>
      </c>
      <c r="MA336" s="80">
        <f t="shared" si="543"/>
        <v>122.6</v>
      </c>
      <c r="MB336" s="80">
        <f>LN336*Prices!$B$12</f>
        <v>54</v>
      </c>
      <c r="MC336" s="80">
        <f t="shared" si="544"/>
        <v>131.6</v>
      </c>
      <c r="MD336" s="80">
        <f>LN336*Prices!$B$13</f>
        <v>58.5</v>
      </c>
      <c r="ME336" s="80">
        <f t="shared" si="545"/>
        <v>136.1</v>
      </c>
      <c r="MF336" s="80">
        <f>LN336*Prices!$B$14</f>
        <v>69.75</v>
      </c>
      <c r="MG336" s="80">
        <f t="shared" si="546"/>
        <v>147.35</v>
      </c>
      <c r="MH336" s="80">
        <f>LN336*Prices!$B$15</f>
        <v>78.75</v>
      </c>
      <c r="MI336" s="80">
        <f t="shared" si="547"/>
        <v>156.35</v>
      </c>
      <c r="MJ336" s="80">
        <f>LN336*Prices!$B$16</f>
        <v>110.25</v>
      </c>
      <c r="MK336" s="80">
        <f t="shared" si="548"/>
        <v>187.85000000000002</v>
      </c>
      <c r="ML336" s="80">
        <f>LN336*Prices!$B$17</f>
        <v>0</v>
      </c>
      <c r="MM336" s="80"/>
      <c r="MN336" s="80"/>
      <c r="MO336" s="80"/>
      <c r="MP336" s="80"/>
      <c r="MQ336" s="80"/>
      <c r="MR336" s="80"/>
      <c r="MS336" s="80"/>
      <c r="MT336" s="80"/>
      <c r="MU336" s="80"/>
      <c r="MV336" s="80"/>
      <c r="MW336" s="80"/>
      <c r="MX336" s="80"/>
      <c r="MY336" s="80"/>
      <c r="MZ336" s="80"/>
      <c r="NA336" s="80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</row>
    <row r="337" spans="1:449" ht="18" customHeight="1" thickBot="1" x14ac:dyDescent="0.3">
      <c r="A337" s="345"/>
      <c r="B337" s="346"/>
      <c r="C337" s="347"/>
      <c r="D337" s="279"/>
      <c r="E337" s="348"/>
      <c r="F337" s="349"/>
      <c r="G337" s="320"/>
      <c r="H337" s="136"/>
      <c r="I337" s="135"/>
      <c r="J337" s="136"/>
      <c r="K337" s="135"/>
      <c r="L337" s="136"/>
      <c r="M337" s="135"/>
      <c r="N337" s="136"/>
      <c r="O337" s="135"/>
      <c r="P337" s="136"/>
      <c r="Q337" s="135"/>
      <c r="R337" s="136"/>
      <c r="S337" s="135"/>
      <c r="T337" s="136"/>
      <c r="U337" s="135"/>
      <c r="V337" s="136"/>
      <c r="W337" s="137"/>
      <c r="X337" s="137"/>
      <c r="Y337" s="137"/>
      <c r="Z337" s="137"/>
      <c r="AA337" s="137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8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8"/>
      <c r="BU337" s="135"/>
      <c r="BV337" s="136"/>
      <c r="BW337" s="135"/>
      <c r="BX337" s="136"/>
      <c r="BY337" s="135"/>
      <c r="BZ337" s="136"/>
      <c r="CA337" s="135"/>
      <c r="CB337" s="136"/>
      <c r="CC337" s="135"/>
      <c r="CD337" s="136"/>
      <c r="CE337" s="135"/>
      <c r="CF337" s="136"/>
      <c r="CG337" s="135"/>
      <c r="CH337" s="136"/>
      <c r="CI337" s="135"/>
      <c r="CJ337" s="136"/>
      <c r="CK337" s="137"/>
      <c r="CL337" s="137"/>
      <c r="CM337" s="137"/>
      <c r="CN337" s="137"/>
      <c r="CO337" s="137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  <c r="DA337" s="136"/>
      <c r="DB337" s="136"/>
      <c r="DC337" s="136"/>
      <c r="DD337" s="136"/>
      <c r="DE337" s="138"/>
      <c r="DK337" s="136"/>
      <c r="DL337" s="136"/>
      <c r="DM337" s="136"/>
      <c r="DN337" s="136"/>
      <c r="DO337" s="136"/>
      <c r="DP337" s="136"/>
      <c r="DQ337" s="136"/>
      <c r="DR337" s="136"/>
      <c r="DS337" s="136"/>
      <c r="DT337" s="136"/>
      <c r="DU337" s="136"/>
      <c r="DV337" s="136"/>
      <c r="DW337" s="136"/>
      <c r="DX337" s="136"/>
      <c r="DY337" s="136"/>
      <c r="DZ337" s="138"/>
      <c r="EP337" s="73"/>
      <c r="EQ337" s="128"/>
      <c r="ER337" s="129"/>
      <c r="ES337" s="95"/>
      <c r="ET337" s="73"/>
      <c r="EU337" s="130"/>
      <c r="EV337" s="55"/>
      <c r="EZ337" s="77"/>
      <c r="FC337" s="79"/>
      <c r="FD337" s="80"/>
      <c r="FE337" s="80"/>
      <c r="FF337" s="80"/>
      <c r="FG337" s="80"/>
      <c r="FH337" s="80"/>
      <c r="FI337" s="80"/>
      <c r="FJ337" s="80"/>
      <c r="FK337" s="80"/>
      <c r="FL337" s="80"/>
      <c r="FM337" s="80"/>
      <c r="FN337" s="80"/>
      <c r="FO337" s="80"/>
      <c r="FP337" s="80"/>
      <c r="FQ337" s="80"/>
      <c r="FR337" s="80"/>
      <c r="FS337" s="80"/>
      <c r="FT337" s="80"/>
      <c r="FU337" s="80"/>
      <c r="FV337" s="80"/>
      <c r="FW337" s="80"/>
      <c r="FX337" s="80"/>
      <c r="FY337" s="80"/>
      <c r="FZ337" s="80"/>
      <c r="GA337" s="80"/>
      <c r="GB337" s="80"/>
      <c r="GC337" s="80"/>
      <c r="GD337" s="80"/>
      <c r="GE337" s="80"/>
      <c r="GF337" s="80"/>
      <c r="GG337" s="80"/>
      <c r="GH337" s="80"/>
      <c r="GI337"/>
      <c r="GJ337"/>
      <c r="GK337"/>
      <c r="GL337"/>
      <c r="GM337"/>
      <c r="GN337"/>
      <c r="GO337"/>
      <c r="GP337" s="73"/>
      <c r="GQ337" s="128"/>
      <c r="GR337" s="129"/>
      <c r="GS337" s="95"/>
      <c r="GT337" s="73"/>
      <c r="GU337" s="130"/>
      <c r="GW337" s="75"/>
      <c r="GX337" s="76"/>
      <c r="GZ337" s="77"/>
      <c r="HA337" s="82"/>
      <c r="HB337" s="82"/>
      <c r="HC337" s="79"/>
      <c r="HD337" s="80"/>
      <c r="HE337" s="80"/>
      <c r="HF337" s="80"/>
      <c r="HG337" s="80"/>
      <c r="HH337" s="80"/>
      <c r="HI337" s="80"/>
      <c r="HJ337" s="80"/>
      <c r="HK337" s="80"/>
      <c r="HL337" s="80"/>
      <c r="HM337" s="80"/>
      <c r="HN337" s="80"/>
      <c r="HO337" s="80"/>
      <c r="HP337" s="80"/>
      <c r="HQ337" s="80"/>
      <c r="HR337" s="80"/>
      <c r="HS337" s="80"/>
      <c r="HT337" s="80"/>
      <c r="HU337" s="80"/>
      <c r="HV337" s="80"/>
      <c r="HW337" s="80"/>
      <c r="HX337" s="80"/>
      <c r="HY337" s="80"/>
      <c r="HZ337" s="80"/>
      <c r="IA337" s="80"/>
      <c r="IB337" s="80"/>
      <c r="IC337" s="80"/>
      <c r="ID337" s="80"/>
      <c r="IE337" s="80"/>
      <c r="IF337" s="80"/>
      <c r="IG337" s="80"/>
      <c r="IH337" s="80"/>
      <c r="II337"/>
      <c r="IJ337"/>
      <c r="IK337"/>
      <c r="IL337"/>
      <c r="IM337"/>
      <c r="IN337"/>
      <c r="IO337"/>
      <c r="IP337"/>
      <c r="IQ337" s="73"/>
      <c r="IR337" s="128"/>
      <c r="IS337" s="129"/>
      <c r="IT337" s="95"/>
      <c r="IU337" s="73"/>
      <c r="IV337" s="130"/>
      <c r="IX337" s="75"/>
      <c r="IY337" s="76"/>
      <c r="IZ337" s="75"/>
      <c r="JA337" s="77"/>
      <c r="JB337" s="82"/>
      <c r="JC337" s="82"/>
      <c r="JD337" s="79"/>
      <c r="JE337" s="80"/>
      <c r="JF337" s="80"/>
      <c r="JG337" s="80"/>
      <c r="JH337" s="80"/>
      <c r="JI337" s="80"/>
      <c r="JJ337" s="80"/>
      <c r="JK337" s="80"/>
      <c r="JL337" s="80"/>
      <c r="JM337" s="80"/>
      <c r="JN337" s="80"/>
      <c r="JO337" s="80"/>
      <c r="JP337" s="80"/>
      <c r="JQ337" s="80"/>
      <c r="JR337" s="80"/>
      <c r="JS337" s="80"/>
      <c r="JT337" s="80"/>
      <c r="JU337" s="80"/>
      <c r="JV337" s="80"/>
      <c r="JW337" s="80"/>
      <c r="JX337" s="80"/>
      <c r="JY337" s="80"/>
      <c r="JZ337" s="80"/>
      <c r="KA337" s="80"/>
      <c r="KB337" s="80"/>
      <c r="KC337" s="80"/>
      <c r="KD337" s="80"/>
      <c r="KE337" s="80"/>
      <c r="KF337" s="80"/>
      <c r="KG337" s="80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F337" s="82"/>
      <c r="LG337" s="80"/>
      <c r="LH337" s="234"/>
      <c r="LI337" s="73"/>
      <c r="LJ337" s="128"/>
      <c r="LK337" s="129"/>
      <c r="LL337" s="95"/>
      <c r="LM337" s="73"/>
      <c r="LN337" s="130"/>
      <c r="LP337" s="75"/>
      <c r="LQ337" s="76"/>
      <c r="LR337" s="75"/>
      <c r="LS337" s="77"/>
      <c r="LT337" s="82"/>
      <c r="LU337" s="82"/>
      <c r="LV337" s="79"/>
      <c r="LW337" s="80"/>
      <c r="LX337" s="80"/>
      <c r="LY337" s="80"/>
      <c r="LZ337" s="80"/>
      <c r="MA337" s="80"/>
      <c r="MB337" s="80"/>
      <c r="MC337" s="80"/>
      <c r="MD337" s="80"/>
      <c r="ME337" s="80"/>
      <c r="MF337" s="80"/>
      <c r="MG337" s="80"/>
      <c r="MH337" s="80"/>
      <c r="MI337" s="80"/>
      <c r="MJ337" s="80"/>
      <c r="MK337" s="80"/>
      <c r="ML337" s="80"/>
      <c r="MM337" s="80"/>
      <c r="MN337" s="80"/>
      <c r="MO337" s="80"/>
      <c r="MP337" s="80"/>
      <c r="MQ337" s="80"/>
      <c r="MR337" s="80"/>
      <c r="MS337" s="80"/>
      <c r="MT337" s="80"/>
      <c r="MU337" s="80"/>
      <c r="MV337" s="80"/>
      <c r="MW337" s="80"/>
      <c r="MX337" s="80"/>
      <c r="MY337" s="80"/>
      <c r="MZ337" s="80"/>
      <c r="NA337" s="80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</row>
    <row r="338" spans="1:449" ht="18" customHeight="1" x14ac:dyDescent="0.25">
      <c r="A338" s="332" t="s">
        <v>463</v>
      </c>
      <c r="B338" s="119" t="s">
        <v>268</v>
      </c>
      <c r="C338" s="120" t="str">
        <f t="shared" si="549"/>
        <v>Wall &amp; Tall Cab: Horizontal  20 1/2 "H   (28" to 30")</v>
      </c>
      <c r="D338" s="121" t="s">
        <v>464</v>
      </c>
      <c r="E338" s="122" t="s">
        <v>109</v>
      </c>
      <c r="F338" s="333" t="s">
        <v>463</v>
      </c>
      <c r="G338" s="320">
        <f>ROUND(cabinets_db!FD338/Prices!$B$27,0)</f>
        <v>255</v>
      </c>
      <c r="H338" s="136">
        <f t="shared" si="550"/>
        <v>255</v>
      </c>
      <c r="I338" s="135">
        <f>ROUND(cabinets_db!FF338/Prices!$B$27,0)</f>
        <v>285</v>
      </c>
      <c r="J338" s="136">
        <f t="shared" si="453"/>
        <v>285</v>
      </c>
      <c r="K338" s="135">
        <f>ROUND(cabinets_db!FH338/Prices!$B$27,0)</f>
        <v>295</v>
      </c>
      <c r="L338" s="136">
        <f t="shared" si="454"/>
        <v>295</v>
      </c>
      <c r="M338" s="135">
        <f>ROUND(cabinets_db!FJ338/Prices!$B$27,0)</f>
        <v>316</v>
      </c>
      <c r="N338" s="136">
        <f t="shared" si="455"/>
        <v>316</v>
      </c>
      <c r="O338" s="135">
        <f>ROUND(cabinets_db!FL338/Prices!$B$27,0)</f>
        <v>326</v>
      </c>
      <c r="P338" s="136">
        <f t="shared" si="456"/>
        <v>326</v>
      </c>
      <c r="Q338" s="135">
        <f>ROUND(cabinets_db!FN338/Prices!$B$27,0)</f>
        <v>351</v>
      </c>
      <c r="R338" s="136">
        <f t="shared" si="457"/>
        <v>351</v>
      </c>
      <c r="S338" s="135">
        <f>ROUND(cabinets_db!FP338/Prices!$B$27,0)</f>
        <v>372</v>
      </c>
      <c r="T338" s="136">
        <f t="shared" si="458"/>
        <v>372</v>
      </c>
      <c r="U338" s="135">
        <f>ROUND(cabinets_db!FR338/Prices!$B$27,0)</f>
        <v>443</v>
      </c>
      <c r="V338" s="136">
        <f t="shared" si="459"/>
        <v>443</v>
      </c>
      <c r="W338" s="137"/>
      <c r="X338" s="137"/>
      <c r="Y338" s="137"/>
      <c r="Z338" s="137"/>
      <c r="AA338" s="137"/>
      <c r="AB338" s="136">
        <f>ROUND(cabinets_db!HD338/Prices!$B$27,0)</f>
        <v>236</v>
      </c>
      <c r="AC338" s="136">
        <f t="shared" si="460"/>
        <v>236</v>
      </c>
      <c r="AD338" s="136">
        <f>ROUND(cabinets_db!HF338/Prices!$B$27,0)</f>
        <v>267</v>
      </c>
      <c r="AE338" s="136">
        <f t="shared" si="461"/>
        <v>267</v>
      </c>
      <c r="AF338" s="136">
        <f>ROUND(cabinets_db!HH338/Prices!$B$27,0)</f>
        <v>277</v>
      </c>
      <c r="AG338" s="136">
        <f t="shared" si="462"/>
        <v>277</v>
      </c>
      <c r="AH338" s="136">
        <f>ROUND(cabinets_db!HJ338/Prices!$B$27,0)</f>
        <v>297</v>
      </c>
      <c r="AI338" s="136">
        <f t="shared" si="463"/>
        <v>297</v>
      </c>
      <c r="AJ338" s="136">
        <f>ROUND(cabinets_db!HL338/Prices!$B$27,0)</f>
        <v>307</v>
      </c>
      <c r="AK338" s="136">
        <f t="shared" si="464"/>
        <v>307</v>
      </c>
      <c r="AL338" s="136">
        <f>ROUND(cabinets_db!HN338/Prices!$B$27,0)</f>
        <v>333</v>
      </c>
      <c r="AM338" s="136">
        <f t="shared" si="465"/>
        <v>333</v>
      </c>
      <c r="AN338" s="136">
        <f>ROUND(cabinets_db!HP338/Prices!$B$27,0)</f>
        <v>353</v>
      </c>
      <c r="AO338" s="136">
        <f t="shared" si="466"/>
        <v>353</v>
      </c>
      <c r="AP338" s="136">
        <f>ROUND(cabinets_db!HR338/Prices!$B$27,0)</f>
        <v>424</v>
      </c>
      <c r="AQ338" s="138">
        <f t="shared" si="467"/>
        <v>424</v>
      </c>
      <c r="AW338" s="136">
        <f t="shared" si="468"/>
        <v>236</v>
      </c>
      <c r="AX338" s="136">
        <f t="shared" si="469"/>
        <v>236</v>
      </c>
      <c r="AY338" s="136">
        <f t="shared" si="470"/>
        <v>267</v>
      </c>
      <c r="AZ338" s="136">
        <f t="shared" si="471"/>
        <v>267</v>
      </c>
      <c r="BA338" s="136">
        <f t="shared" si="472"/>
        <v>277</v>
      </c>
      <c r="BB338" s="136">
        <f t="shared" si="473"/>
        <v>277</v>
      </c>
      <c r="BC338" s="136">
        <f t="shared" si="474"/>
        <v>297</v>
      </c>
      <c r="BD338" s="136">
        <f t="shared" si="475"/>
        <v>297</v>
      </c>
      <c r="BE338" s="136">
        <f t="shared" si="476"/>
        <v>307</v>
      </c>
      <c r="BF338" s="136">
        <f t="shared" si="477"/>
        <v>307</v>
      </c>
      <c r="BG338" s="136">
        <f t="shared" si="478"/>
        <v>333</v>
      </c>
      <c r="BH338" s="136">
        <f t="shared" si="479"/>
        <v>333</v>
      </c>
      <c r="BI338" s="136">
        <f t="shared" si="480"/>
        <v>353</v>
      </c>
      <c r="BJ338" s="136">
        <f t="shared" si="481"/>
        <v>353</v>
      </c>
      <c r="BK338" s="136">
        <f t="shared" si="482"/>
        <v>424</v>
      </c>
      <c r="BL338" s="138">
        <f t="shared" si="483"/>
        <v>424</v>
      </c>
      <c r="BU338" s="135">
        <f>ROUND(cabinets_db!JE338/Prices!$B$27,0)</f>
        <v>255</v>
      </c>
      <c r="BV338" s="136">
        <f t="shared" si="551"/>
        <v>255</v>
      </c>
      <c r="BW338" s="135">
        <f>ROUND(cabinets_db!JG338/Prices!$B$27,0)</f>
        <v>285</v>
      </c>
      <c r="BX338" s="136">
        <f t="shared" si="484"/>
        <v>285</v>
      </c>
      <c r="BY338" s="135">
        <f>ROUND(cabinets_db!JI338/Prices!$B$27,0)</f>
        <v>295</v>
      </c>
      <c r="BZ338" s="136">
        <f t="shared" si="485"/>
        <v>295</v>
      </c>
      <c r="CA338" s="135">
        <f>ROUND(cabinets_db!JK338/Prices!$B$27,0)</f>
        <v>316</v>
      </c>
      <c r="CB338" s="136">
        <f t="shared" si="486"/>
        <v>316</v>
      </c>
      <c r="CC338" s="135">
        <f>ROUND(cabinets_db!JM338/Prices!$B$27,0)</f>
        <v>326</v>
      </c>
      <c r="CD338" s="136">
        <f t="shared" si="487"/>
        <v>326</v>
      </c>
      <c r="CE338" s="135">
        <f>ROUND(cabinets_db!JO338/Prices!$B$27,0)</f>
        <v>351</v>
      </c>
      <c r="CF338" s="136">
        <f t="shared" si="488"/>
        <v>351</v>
      </c>
      <c r="CG338" s="135">
        <f>ROUND(cabinets_db!JQ338/Prices!$B$27,0)</f>
        <v>372</v>
      </c>
      <c r="CH338" s="136">
        <f t="shared" si="489"/>
        <v>372</v>
      </c>
      <c r="CI338" s="135">
        <f>ROUND(cabinets_db!JS338/Prices!$B$27,0)</f>
        <v>443</v>
      </c>
      <c r="CJ338" s="136">
        <f t="shared" si="490"/>
        <v>443</v>
      </c>
      <c r="CK338" s="137"/>
      <c r="CL338" s="137"/>
      <c r="CM338" s="137"/>
      <c r="CN338" s="137"/>
      <c r="CO338" s="137"/>
      <c r="CP338" s="136">
        <f>ROUND(cabinets_db!LW338/Prices!$B$27,0)</f>
        <v>236</v>
      </c>
      <c r="CQ338" s="136">
        <f t="shared" si="552"/>
        <v>236</v>
      </c>
      <c r="CR338" s="136">
        <f>ROUND(cabinets_db!LY338/Prices!$B$27,0)</f>
        <v>267</v>
      </c>
      <c r="CS338" s="136">
        <f t="shared" si="491"/>
        <v>267</v>
      </c>
      <c r="CT338" s="136">
        <f>ROUND(cabinets_db!MA338/Prices!$B$27,0)</f>
        <v>277</v>
      </c>
      <c r="CU338" s="136">
        <f t="shared" si="492"/>
        <v>277</v>
      </c>
      <c r="CV338" s="136">
        <f>ROUND(cabinets_db!MC338/Prices!$B$27,0)</f>
        <v>297</v>
      </c>
      <c r="CW338" s="136">
        <f t="shared" si="493"/>
        <v>297</v>
      </c>
      <c r="CX338" s="136">
        <f>ROUND(cabinets_db!ME338/Prices!$B$27,0)</f>
        <v>307</v>
      </c>
      <c r="CY338" s="136">
        <f t="shared" si="494"/>
        <v>307</v>
      </c>
      <c r="CZ338" s="136">
        <f>ROUND(cabinets_db!MG338/Prices!$B$27,0)</f>
        <v>333</v>
      </c>
      <c r="DA338" s="136">
        <f t="shared" si="495"/>
        <v>333</v>
      </c>
      <c r="DB338" s="136">
        <f>ROUND(cabinets_db!MI338/Prices!$B$27,0)</f>
        <v>353</v>
      </c>
      <c r="DC338" s="136">
        <f t="shared" si="496"/>
        <v>353</v>
      </c>
      <c r="DD338" s="136">
        <f>ROUND(cabinets_db!MK338/Prices!$B$27,0)</f>
        <v>424</v>
      </c>
      <c r="DE338" s="138">
        <f t="shared" si="497"/>
        <v>424</v>
      </c>
      <c r="DK338" s="136">
        <f t="shared" si="498"/>
        <v>236</v>
      </c>
      <c r="DL338" s="136">
        <f t="shared" si="499"/>
        <v>236</v>
      </c>
      <c r="DM338" s="136">
        <f t="shared" si="500"/>
        <v>267</v>
      </c>
      <c r="DN338" s="136">
        <f t="shared" si="501"/>
        <v>267</v>
      </c>
      <c r="DO338" s="136">
        <f t="shared" si="502"/>
        <v>277</v>
      </c>
      <c r="DP338" s="136">
        <f t="shared" si="503"/>
        <v>277</v>
      </c>
      <c r="DQ338" s="136">
        <f t="shared" si="504"/>
        <v>297</v>
      </c>
      <c r="DR338" s="136">
        <f t="shared" si="505"/>
        <v>297</v>
      </c>
      <c r="DS338" s="136">
        <f t="shared" si="506"/>
        <v>307</v>
      </c>
      <c r="DT338" s="136">
        <f t="shared" si="507"/>
        <v>307</v>
      </c>
      <c r="DU338" s="136">
        <f t="shared" si="508"/>
        <v>333</v>
      </c>
      <c r="DV338" s="136">
        <f t="shared" si="509"/>
        <v>333</v>
      </c>
      <c r="DW338" s="136">
        <f t="shared" si="510"/>
        <v>353</v>
      </c>
      <c r="DX338" s="136">
        <f t="shared" si="511"/>
        <v>353</v>
      </c>
      <c r="DY338" s="136">
        <f t="shared" si="512"/>
        <v>424</v>
      </c>
      <c r="DZ338" s="138">
        <f t="shared" si="513"/>
        <v>424</v>
      </c>
      <c r="EP338" s="73"/>
      <c r="EQ338" s="128"/>
      <c r="ER338" s="129">
        <v>12</v>
      </c>
      <c r="ES338" s="95">
        <v>30</v>
      </c>
      <c r="ET338" s="73">
        <f>ES338*20/144</f>
        <v>4.166666666666667</v>
      </c>
      <c r="EU338" s="130">
        <f>ES338*20.5/144</f>
        <v>4.270833333333333</v>
      </c>
      <c r="EV338" s="55"/>
      <c r="EW338" s="75">
        <v>6</v>
      </c>
      <c r="EY338" s="75">
        <v>12</v>
      </c>
      <c r="EZ338" s="77">
        <f>(EY338*1.2)*(Prices!$B$5/32)</f>
        <v>18</v>
      </c>
      <c r="FA338" s="82">
        <f>(EY338*1.3)*(Prices!$B$4/32)</f>
        <v>39</v>
      </c>
      <c r="FB338" s="82">
        <f>(EV338*Prices!$B$2)+(EW338*Prices!$B$3)</f>
        <v>24.299999999999997</v>
      </c>
      <c r="FC338" s="79">
        <f>EU338*Prices!$B$9</f>
        <v>25.625</v>
      </c>
      <c r="FD338" s="80">
        <f t="shared" si="514"/>
        <v>106.925</v>
      </c>
      <c r="FE338" s="80">
        <f>EU338*Prices!$B$10</f>
        <v>38.4375</v>
      </c>
      <c r="FF338" s="80">
        <f t="shared" si="515"/>
        <v>119.7375</v>
      </c>
      <c r="FG338" s="80">
        <f>EU338*Prices!$B$11</f>
        <v>42.708333333333329</v>
      </c>
      <c r="FH338" s="80">
        <f t="shared" si="516"/>
        <v>124.00833333333333</v>
      </c>
      <c r="FI338" s="80">
        <f>EU338*Prices!$B$12</f>
        <v>51.25</v>
      </c>
      <c r="FJ338" s="80">
        <f t="shared" si="517"/>
        <v>132.55000000000001</v>
      </c>
      <c r="FK338" s="80">
        <f>EU338*Prices!$B$13</f>
        <v>55.520833333333329</v>
      </c>
      <c r="FL338" s="80">
        <f t="shared" si="518"/>
        <v>136.82083333333333</v>
      </c>
      <c r="FM338" s="80">
        <f>EU338*Prices!$B$14</f>
        <v>66.197916666666657</v>
      </c>
      <c r="FN338" s="80">
        <f t="shared" si="519"/>
        <v>147.49791666666664</v>
      </c>
      <c r="FO338" s="80">
        <f>EU338*Prices!$B$15</f>
        <v>74.739583333333329</v>
      </c>
      <c r="FP338" s="80">
        <f t="shared" si="520"/>
        <v>156.03958333333333</v>
      </c>
      <c r="FQ338" s="80">
        <f>EU338*Prices!$B$16</f>
        <v>104.63541666666666</v>
      </c>
      <c r="FR338" s="80">
        <f t="shared" si="521"/>
        <v>185.93541666666664</v>
      </c>
      <c r="FS338" s="80">
        <f>EU338*Prices!$B$17</f>
        <v>0</v>
      </c>
      <c r="FT338" s="80"/>
      <c r="FU338" s="80"/>
      <c r="FV338" s="80"/>
      <c r="FW338" s="80"/>
      <c r="FX338" s="80"/>
      <c r="FY338" s="80"/>
      <c r="FZ338" s="80"/>
      <c r="GA338" s="80"/>
      <c r="GB338" s="80"/>
      <c r="GC338" s="80"/>
      <c r="GD338" s="80"/>
      <c r="GE338" s="80"/>
      <c r="GF338" s="80"/>
      <c r="GG338" s="80"/>
      <c r="GH338" s="80"/>
      <c r="GI338"/>
      <c r="GJ338"/>
      <c r="GK338"/>
      <c r="GL338"/>
      <c r="GM338"/>
      <c r="GN338"/>
      <c r="GO338"/>
      <c r="GP338" s="73"/>
      <c r="GQ338" s="128"/>
      <c r="GR338" s="129">
        <v>12</v>
      </c>
      <c r="GS338" s="95">
        <v>30</v>
      </c>
      <c r="GT338" s="73">
        <f>GS338*20/144</f>
        <v>4.166666666666667</v>
      </c>
      <c r="GU338" s="130">
        <f>GS338*20.5/144</f>
        <v>4.270833333333333</v>
      </c>
      <c r="GW338" s="75">
        <v>6</v>
      </c>
      <c r="GX338" s="76"/>
      <c r="GY338" s="75">
        <v>12</v>
      </c>
      <c r="GZ338" s="77">
        <f>(GY338*1.2)*(Prices!$B$5/32)</f>
        <v>18</v>
      </c>
      <c r="HA338" s="82">
        <f>(GY338*1.3)*(Prices!$C$4/32)</f>
        <v>31.200000000000003</v>
      </c>
      <c r="HB338" s="82">
        <f>(GV338*Prices!$B$2)+(GW338*Prices!$B$3)</f>
        <v>24.299999999999997</v>
      </c>
      <c r="HC338" s="79">
        <f>GU338*Prices!$B$9</f>
        <v>25.625</v>
      </c>
      <c r="HD338" s="80">
        <f t="shared" si="522"/>
        <v>99.125</v>
      </c>
      <c r="HE338" s="80">
        <f>GU338*Prices!$B$10</f>
        <v>38.4375</v>
      </c>
      <c r="HF338" s="80">
        <f t="shared" si="523"/>
        <v>111.9375</v>
      </c>
      <c r="HG338" s="80">
        <f>GU338*Prices!$B$11</f>
        <v>42.708333333333329</v>
      </c>
      <c r="HH338" s="80">
        <f t="shared" si="524"/>
        <v>116.20833333333333</v>
      </c>
      <c r="HI338" s="80">
        <f>GU338*Prices!$B$12</f>
        <v>51.25</v>
      </c>
      <c r="HJ338" s="80">
        <f t="shared" si="525"/>
        <v>124.75</v>
      </c>
      <c r="HK338" s="80">
        <f>GU338*Prices!$B$13</f>
        <v>55.520833333333329</v>
      </c>
      <c r="HL338" s="80">
        <f t="shared" si="526"/>
        <v>129.02083333333331</v>
      </c>
      <c r="HM338" s="80">
        <f>GU338*Prices!$B$14</f>
        <v>66.197916666666657</v>
      </c>
      <c r="HN338" s="80">
        <f t="shared" si="527"/>
        <v>139.69791666666666</v>
      </c>
      <c r="HO338" s="80">
        <f>GU338*Prices!$B$15</f>
        <v>74.739583333333329</v>
      </c>
      <c r="HP338" s="80">
        <f t="shared" si="528"/>
        <v>148.23958333333331</v>
      </c>
      <c r="HQ338" s="80">
        <f>GU338*Prices!$B$16</f>
        <v>104.63541666666666</v>
      </c>
      <c r="HR338" s="80">
        <f t="shared" si="529"/>
        <v>178.13541666666663</v>
      </c>
      <c r="HS338" s="80">
        <f>GU338*Prices!$B$17</f>
        <v>0</v>
      </c>
      <c r="HT338" s="80"/>
      <c r="HU338" s="80"/>
      <c r="HV338" s="80"/>
      <c r="HW338" s="80"/>
      <c r="HX338" s="80"/>
      <c r="HY338" s="80"/>
      <c r="HZ338" s="80"/>
      <c r="IA338" s="80"/>
      <c r="IB338" s="80"/>
      <c r="IC338" s="80"/>
      <c r="ID338" s="80"/>
      <c r="IE338" s="80"/>
      <c r="IF338" s="80"/>
      <c r="IG338" s="80"/>
      <c r="IH338" s="80"/>
      <c r="II338"/>
      <c r="IJ338"/>
      <c r="IK338"/>
      <c r="IL338"/>
      <c r="IM338"/>
      <c r="IN338"/>
      <c r="IO338"/>
      <c r="IP338"/>
      <c r="IQ338" s="73"/>
      <c r="IR338" s="128"/>
      <c r="IS338" s="129">
        <v>12</v>
      </c>
      <c r="IT338" s="95">
        <v>30</v>
      </c>
      <c r="IU338" s="73">
        <f>IT338*20/144</f>
        <v>4.166666666666667</v>
      </c>
      <c r="IV338" s="130">
        <f>IT338*20.5/144</f>
        <v>4.270833333333333</v>
      </c>
      <c r="IX338" s="75">
        <v>6</v>
      </c>
      <c r="IY338" s="76"/>
      <c r="IZ338" s="75">
        <v>12</v>
      </c>
      <c r="JA338" s="77">
        <f>(IZ338*1.2)*(Prices!$B$5/32)</f>
        <v>18</v>
      </c>
      <c r="JB338" s="82">
        <f>(IZ338*1.3)*(Prices!$B$4/32)</f>
        <v>39</v>
      </c>
      <c r="JC338" s="82">
        <f>(IW338*Prices!$B$2)+(IX338*Prices!$B$3)</f>
        <v>24.299999999999997</v>
      </c>
      <c r="JD338" s="79">
        <f>IV338*Prices!$B$9</f>
        <v>25.625</v>
      </c>
      <c r="JE338" s="80">
        <f t="shared" si="530"/>
        <v>106.925</v>
      </c>
      <c r="JF338" s="80">
        <f>IV338*Prices!$B$10</f>
        <v>38.4375</v>
      </c>
      <c r="JG338" s="80">
        <f t="shared" si="531"/>
        <v>119.7375</v>
      </c>
      <c r="JH338" s="80">
        <f>IV338*Prices!$B$11</f>
        <v>42.708333333333329</v>
      </c>
      <c r="JI338" s="80">
        <f t="shared" si="532"/>
        <v>124.00833333333333</v>
      </c>
      <c r="JJ338" s="80">
        <f>IV338*Prices!$B$12</f>
        <v>51.25</v>
      </c>
      <c r="JK338" s="80">
        <f t="shared" si="533"/>
        <v>132.55000000000001</v>
      </c>
      <c r="JL338" s="80">
        <f>IV338*Prices!$B$13</f>
        <v>55.520833333333329</v>
      </c>
      <c r="JM338" s="80">
        <f t="shared" si="534"/>
        <v>136.82083333333333</v>
      </c>
      <c r="JN338" s="80">
        <f>IV338*Prices!$B$14</f>
        <v>66.197916666666657</v>
      </c>
      <c r="JO338" s="80">
        <f t="shared" si="535"/>
        <v>147.49791666666664</v>
      </c>
      <c r="JP338" s="80">
        <f>IV338*Prices!$B$15</f>
        <v>74.739583333333329</v>
      </c>
      <c r="JQ338" s="80">
        <f t="shared" si="536"/>
        <v>156.03958333333333</v>
      </c>
      <c r="JR338" s="80">
        <f>IV338*Prices!$B$16</f>
        <v>104.63541666666666</v>
      </c>
      <c r="JS338" s="80">
        <f t="shared" si="537"/>
        <v>185.93541666666664</v>
      </c>
      <c r="JT338" s="80">
        <f>IV338*Prices!$B$17</f>
        <v>0</v>
      </c>
      <c r="JU338" s="80"/>
      <c r="JV338" s="80"/>
      <c r="JW338" s="80"/>
      <c r="JX338" s="80"/>
      <c r="JY338" s="80"/>
      <c r="JZ338" s="80"/>
      <c r="KA338" s="80"/>
      <c r="KB338" s="80"/>
      <c r="KC338" s="80"/>
      <c r="KD338" s="80"/>
      <c r="KE338" s="80"/>
      <c r="KF338" s="80"/>
      <c r="KG338" s="80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 s="197">
        <v>0</v>
      </c>
      <c r="LB338" s="200">
        <v>0</v>
      </c>
      <c r="LC338" s="82">
        <f>(44+(cabinets_db!IR338*2-2))*0.58</f>
        <v>24.36</v>
      </c>
      <c r="LD338" s="82">
        <f>(44+(cabinets_db!IR338*2-2))*0.77</f>
        <v>32.340000000000003</v>
      </c>
      <c r="LE338" s="82">
        <f>3*(cabinets_db!IR338*22/144)</f>
        <v>0</v>
      </c>
      <c r="LF338" s="82">
        <f t="shared" si="538"/>
        <v>24.36</v>
      </c>
      <c r="LG338" s="80">
        <f t="shared" si="539"/>
        <v>32.340000000000003</v>
      </c>
      <c r="LH338" s="234">
        <f t="shared" si="540"/>
        <v>0</v>
      </c>
      <c r="LI338" s="73"/>
      <c r="LJ338" s="128"/>
      <c r="LK338" s="129">
        <v>12</v>
      </c>
      <c r="LL338" s="95">
        <v>30</v>
      </c>
      <c r="LM338" s="73">
        <f>LL338*20/144</f>
        <v>4.166666666666667</v>
      </c>
      <c r="LN338" s="130">
        <f>LL338*20.5/144</f>
        <v>4.270833333333333</v>
      </c>
      <c r="LP338" s="75">
        <v>6</v>
      </c>
      <c r="LQ338" s="76"/>
      <c r="LR338" s="75">
        <v>12</v>
      </c>
      <c r="LS338" s="77">
        <f>(LR338*1.2)*(Prices!$B$5/32)</f>
        <v>18</v>
      </c>
      <c r="LT338" s="82">
        <f>(LR338*1.3)*(Prices!$C$4/32)</f>
        <v>31.200000000000003</v>
      </c>
      <c r="LU338" s="82">
        <f>(LO338*Prices!$B$2)+(LP338*Prices!$B$3)</f>
        <v>24.299999999999997</v>
      </c>
      <c r="LV338" s="79">
        <f>LN338*Prices!$B$9</f>
        <v>25.625</v>
      </c>
      <c r="LW338" s="80">
        <f t="shared" si="541"/>
        <v>99.125</v>
      </c>
      <c r="LX338" s="80">
        <f>LN338*Prices!$B$10</f>
        <v>38.4375</v>
      </c>
      <c r="LY338" s="80">
        <f t="shared" si="542"/>
        <v>111.9375</v>
      </c>
      <c r="LZ338" s="80">
        <f>LN338*Prices!$B$11</f>
        <v>42.708333333333329</v>
      </c>
      <c r="MA338" s="80">
        <f t="shared" si="543"/>
        <v>116.20833333333333</v>
      </c>
      <c r="MB338" s="80">
        <f>LN338*Prices!$B$12</f>
        <v>51.25</v>
      </c>
      <c r="MC338" s="80">
        <f t="shared" si="544"/>
        <v>124.75</v>
      </c>
      <c r="MD338" s="80">
        <f>LN338*Prices!$B$13</f>
        <v>55.520833333333329</v>
      </c>
      <c r="ME338" s="80">
        <f t="shared" si="545"/>
        <v>129.02083333333331</v>
      </c>
      <c r="MF338" s="80">
        <f>LN338*Prices!$B$14</f>
        <v>66.197916666666657</v>
      </c>
      <c r="MG338" s="80">
        <f t="shared" si="546"/>
        <v>139.69791666666666</v>
      </c>
      <c r="MH338" s="80">
        <f>LN338*Prices!$B$15</f>
        <v>74.739583333333329</v>
      </c>
      <c r="MI338" s="80">
        <f t="shared" si="547"/>
        <v>148.23958333333331</v>
      </c>
      <c r="MJ338" s="80">
        <f>LN338*Prices!$B$16</f>
        <v>104.63541666666666</v>
      </c>
      <c r="MK338" s="80">
        <f t="shared" si="548"/>
        <v>178.13541666666663</v>
      </c>
      <c r="ML338" s="80">
        <f>LN338*Prices!$B$17</f>
        <v>0</v>
      </c>
      <c r="MM338" s="80"/>
      <c r="MN338" s="80"/>
      <c r="MO338" s="80"/>
      <c r="MP338" s="80"/>
      <c r="MQ338" s="80"/>
      <c r="MR338" s="80"/>
      <c r="MS338" s="80"/>
      <c r="MT338" s="80"/>
      <c r="MU338" s="80"/>
      <c r="MV338" s="80"/>
      <c r="MW338" s="80"/>
      <c r="MX338" s="80"/>
      <c r="MY338" s="80"/>
      <c r="MZ338" s="80"/>
      <c r="NA338" s="80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</row>
    <row r="339" spans="1:449" ht="18" customHeight="1" x14ac:dyDescent="0.25">
      <c r="A339" s="141" t="s">
        <v>465</v>
      </c>
      <c r="B339" s="132" t="s">
        <v>268</v>
      </c>
      <c r="C339" s="133" t="str">
        <f t="shared" si="549"/>
        <v>Wall &amp; Tall Cab: Horizontal  20 1/2 "H   (31" to 33")</v>
      </c>
      <c r="D339" s="70" t="s">
        <v>464</v>
      </c>
      <c r="E339" s="134" t="s">
        <v>111</v>
      </c>
      <c r="F339" s="329" t="s">
        <v>465</v>
      </c>
      <c r="G339" s="320">
        <f>ROUND(cabinets_db!FD339/Prices!$B$27,0)</f>
        <v>272</v>
      </c>
      <c r="H339" s="136">
        <f t="shared" si="550"/>
        <v>272</v>
      </c>
      <c r="I339" s="135">
        <f>ROUND(cabinets_db!FF339/Prices!$B$27,0)</f>
        <v>306</v>
      </c>
      <c r="J339" s="136">
        <f t="shared" si="453"/>
        <v>306</v>
      </c>
      <c r="K339" s="135">
        <f>ROUND(cabinets_db!FH339/Prices!$B$27,0)</f>
        <v>317</v>
      </c>
      <c r="L339" s="136">
        <f t="shared" si="454"/>
        <v>317</v>
      </c>
      <c r="M339" s="135">
        <f>ROUND(cabinets_db!FJ339/Prices!$B$27,0)</f>
        <v>339</v>
      </c>
      <c r="N339" s="136">
        <f t="shared" si="455"/>
        <v>339</v>
      </c>
      <c r="O339" s="135">
        <f>ROUND(cabinets_db!FL339/Prices!$B$27,0)</f>
        <v>350</v>
      </c>
      <c r="P339" s="136">
        <f t="shared" si="456"/>
        <v>350</v>
      </c>
      <c r="Q339" s="135">
        <f>ROUND(cabinets_db!FN339/Prices!$B$27,0)</f>
        <v>378</v>
      </c>
      <c r="R339" s="136">
        <f t="shared" si="457"/>
        <v>378</v>
      </c>
      <c r="S339" s="135">
        <f>ROUND(cabinets_db!FP339/Prices!$B$27,0)</f>
        <v>401</v>
      </c>
      <c r="T339" s="136">
        <f t="shared" si="458"/>
        <v>401</v>
      </c>
      <c r="U339" s="135">
        <f>ROUND(cabinets_db!FR339/Prices!$B$27,0)</f>
        <v>479</v>
      </c>
      <c r="V339" s="136">
        <f t="shared" si="459"/>
        <v>479</v>
      </c>
      <c r="W339" s="137"/>
      <c r="X339" s="137"/>
      <c r="Y339" s="137"/>
      <c r="Z339" s="137"/>
      <c r="AA339" s="137"/>
      <c r="AB339" s="136">
        <f>ROUND(cabinets_db!HD339/Prices!$B$27,0)</f>
        <v>252</v>
      </c>
      <c r="AC339" s="136">
        <f t="shared" si="460"/>
        <v>252</v>
      </c>
      <c r="AD339" s="136">
        <f>ROUND(cabinets_db!HF339/Prices!$B$27,0)</f>
        <v>285</v>
      </c>
      <c r="AE339" s="136">
        <f t="shared" si="461"/>
        <v>285</v>
      </c>
      <c r="AF339" s="136">
        <f>ROUND(cabinets_db!HH339/Prices!$B$27,0)</f>
        <v>297</v>
      </c>
      <c r="AG339" s="136">
        <f t="shared" si="462"/>
        <v>297</v>
      </c>
      <c r="AH339" s="136">
        <f>ROUND(cabinets_db!HJ339/Prices!$B$27,0)</f>
        <v>319</v>
      </c>
      <c r="AI339" s="136">
        <f t="shared" si="463"/>
        <v>319</v>
      </c>
      <c r="AJ339" s="136">
        <f>ROUND(cabinets_db!HL339/Prices!$B$27,0)</f>
        <v>330</v>
      </c>
      <c r="AK339" s="136">
        <f t="shared" si="464"/>
        <v>330</v>
      </c>
      <c r="AL339" s="136">
        <f>ROUND(cabinets_db!HN339/Prices!$B$27,0)</f>
        <v>358</v>
      </c>
      <c r="AM339" s="136">
        <f t="shared" si="465"/>
        <v>358</v>
      </c>
      <c r="AN339" s="136">
        <f>ROUND(cabinets_db!HP339/Prices!$B$27,0)</f>
        <v>381</v>
      </c>
      <c r="AO339" s="136">
        <f t="shared" si="466"/>
        <v>381</v>
      </c>
      <c r="AP339" s="136">
        <f>ROUND(cabinets_db!HR339/Prices!$B$27,0)</f>
        <v>459</v>
      </c>
      <c r="AQ339" s="138">
        <f t="shared" si="467"/>
        <v>459</v>
      </c>
      <c r="AW339" s="136">
        <f t="shared" si="468"/>
        <v>252</v>
      </c>
      <c r="AX339" s="136">
        <f t="shared" si="469"/>
        <v>252</v>
      </c>
      <c r="AY339" s="136">
        <f t="shared" si="470"/>
        <v>285</v>
      </c>
      <c r="AZ339" s="136">
        <f t="shared" si="471"/>
        <v>285</v>
      </c>
      <c r="BA339" s="136">
        <f t="shared" si="472"/>
        <v>297</v>
      </c>
      <c r="BB339" s="136">
        <f t="shared" si="473"/>
        <v>297</v>
      </c>
      <c r="BC339" s="136">
        <f t="shared" si="474"/>
        <v>319</v>
      </c>
      <c r="BD339" s="136">
        <f t="shared" si="475"/>
        <v>319</v>
      </c>
      <c r="BE339" s="136">
        <f t="shared" si="476"/>
        <v>330</v>
      </c>
      <c r="BF339" s="136">
        <f t="shared" si="477"/>
        <v>330</v>
      </c>
      <c r="BG339" s="136">
        <f t="shared" si="478"/>
        <v>358</v>
      </c>
      <c r="BH339" s="136">
        <f t="shared" si="479"/>
        <v>358</v>
      </c>
      <c r="BI339" s="136">
        <f t="shared" si="480"/>
        <v>381</v>
      </c>
      <c r="BJ339" s="136">
        <f t="shared" si="481"/>
        <v>381</v>
      </c>
      <c r="BK339" s="136">
        <f t="shared" si="482"/>
        <v>459</v>
      </c>
      <c r="BL339" s="138">
        <f t="shared" si="483"/>
        <v>459</v>
      </c>
      <c r="BU339" s="135">
        <f>ROUND(cabinets_db!JE339/Prices!$B$27,0)</f>
        <v>272</v>
      </c>
      <c r="BV339" s="136">
        <f t="shared" si="551"/>
        <v>272</v>
      </c>
      <c r="BW339" s="135">
        <f>ROUND(cabinets_db!JG339/Prices!$B$27,0)</f>
        <v>306</v>
      </c>
      <c r="BX339" s="136">
        <f t="shared" si="484"/>
        <v>306</v>
      </c>
      <c r="BY339" s="135">
        <f>ROUND(cabinets_db!JI339/Prices!$B$27,0)</f>
        <v>317</v>
      </c>
      <c r="BZ339" s="136">
        <f t="shared" si="485"/>
        <v>317</v>
      </c>
      <c r="CA339" s="135">
        <f>ROUND(cabinets_db!JK339/Prices!$B$27,0)</f>
        <v>339</v>
      </c>
      <c r="CB339" s="136">
        <f t="shared" si="486"/>
        <v>339</v>
      </c>
      <c r="CC339" s="135">
        <f>ROUND(cabinets_db!JM339/Prices!$B$27,0)</f>
        <v>350</v>
      </c>
      <c r="CD339" s="136">
        <f t="shared" si="487"/>
        <v>350</v>
      </c>
      <c r="CE339" s="135">
        <f>ROUND(cabinets_db!JO339/Prices!$B$27,0)</f>
        <v>378</v>
      </c>
      <c r="CF339" s="136">
        <f t="shared" si="488"/>
        <v>378</v>
      </c>
      <c r="CG339" s="135">
        <f>ROUND(cabinets_db!JQ339/Prices!$B$27,0)</f>
        <v>401</v>
      </c>
      <c r="CH339" s="136">
        <f t="shared" si="489"/>
        <v>401</v>
      </c>
      <c r="CI339" s="135">
        <f>ROUND(cabinets_db!JS339/Prices!$B$27,0)</f>
        <v>479</v>
      </c>
      <c r="CJ339" s="136">
        <f t="shared" si="490"/>
        <v>479</v>
      </c>
      <c r="CK339" s="137"/>
      <c r="CL339" s="137"/>
      <c r="CM339" s="137"/>
      <c r="CN339" s="137"/>
      <c r="CO339" s="137"/>
      <c r="CP339" s="136">
        <f>ROUND(cabinets_db!LW339/Prices!$B$27,0)</f>
        <v>252</v>
      </c>
      <c r="CQ339" s="136">
        <f t="shared" si="552"/>
        <v>252</v>
      </c>
      <c r="CR339" s="136">
        <f>ROUND(cabinets_db!LY339/Prices!$B$27,0)</f>
        <v>285</v>
      </c>
      <c r="CS339" s="136">
        <f t="shared" si="491"/>
        <v>285</v>
      </c>
      <c r="CT339" s="136">
        <f>ROUND(cabinets_db!MA339/Prices!$B$27,0)</f>
        <v>297</v>
      </c>
      <c r="CU339" s="136">
        <f t="shared" si="492"/>
        <v>297</v>
      </c>
      <c r="CV339" s="136">
        <f>ROUND(cabinets_db!MC339/Prices!$B$27,0)</f>
        <v>319</v>
      </c>
      <c r="CW339" s="136">
        <f t="shared" si="493"/>
        <v>319</v>
      </c>
      <c r="CX339" s="136">
        <f>ROUND(cabinets_db!ME339/Prices!$B$27,0)</f>
        <v>330</v>
      </c>
      <c r="CY339" s="136">
        <f t="shared" si="494"/>
        <v>330</v>
      </c>
      <c r="CZ339" s="136">
        <f>ROUND(cabinets_db!MG339/Prices!$B$27,0)</f>
        <v>358</v>
      </c>
      <c r="DA339" s="136">
        <f t="shared" si="495"/>
        <v>358</v>
      </c>
      <c r="DB339" s="136">
        <f>ROUND(cabinets_db!MI339/Prices!$B$27,0)</f>
        <v>381</v>
      </c>
      <c r="DC339" s="136">
        <f t="shared" si="496"/>
        <v>381</v>
      </c>
      <c r="DD339" s="136">
        <f>ROUND(cabinets_db!MK339/Prices!$B$27,0)</f>
        <v>459</v>
      </c>
      <c r="DE339" s="138">
        <f t="shared" si="497"/>
        <v>459</v>
      </c>
      <c r="DK339" s="136">
        <f t="shared" si="498"/>
        <v>252</v>
      </c>
      <c r="DL339" s="136">
        <f t="shared" si="499"/>
        <v>252</v>
      </c>
      <c r="DM339" s="136">
        <f t="shared" si="500"/>
        <v>285</v>
      </c>
      <c r="DN339" s="136">
        <f t="shared" si="501"/>
        <v>285</v>
      </c>
      <c r="DO339" s="136">
        <f t="shared" si="502"/>
        <v>297</v>
      </c>
      <c r="DP339" s="136">
        <f t="shared" si="503"/>
        <v>297</v>
      </c>
      <c r="DQ339" s="136">
        <f t="shared" si="504"/>
        <v>319</v>
      </c>
      <c r="DR339" s="136">
        <f t="shared" si="505"/>
        <v>319</v>
      </c>
      <c r="DS339" s="136">
        <f t="shared" si="506"/>
        <v>330</v>
      </c>
      <c r="DT339" s="136">
        <f t="shared" si="507"/>
        <v>330</v>
      </c>
      <c r="DU339" s="136">
        <f t="shared" si="508"/>
        <v>358</v>
      </c>
      <c r="DV339" s="136">
        <f t="shared" si="509"/>
        <v>358</v>
      </c>
      <c r="DW339" s="136">
        <f t="shared" si="510"/>
        <v>381</v>
      </c>
      <c r="DX339" s="136">
        <f t="shared" si="511"/>
        <v>381</v>
      </c>
      <c r="DY339" s="136">
        <f t="shared" si="512"/>
        <v>459</v>
      </c>
      <c r="DZ339" s="138">
        <f t="shared" si="513"/>
        <v>459</v>
      </c>
      <c r="EP339" s="73"/>
      <c r="EQ339" s="128"/>
      <c r="ER339" s="129">
        <v>13</v>
      </c>
      <c r="ES339" s="95">
        <v>33</v>
      </c>
      <c r="ET339" s="73">
        <f>ES339*20/144</f>
        <v>4.583333333333333</v>
      </c>
      <c r="EU339" s="130">
        <f>ES339*20.5/144</f>
        <v>4.697916666666667</v>
      </c>
      <c r="EV339" s="55"/>
      <c r="EW339" s="75">
        <v>6</v>
      </c>
      <c r="EY339" s="75">
        <v>13</v>
      </c>
      <c r="EZ339" s="77">
        <f>(EY339*1.2)*(Prices!$B$5/32)</f>
        <v>19.5</v>
      </c>
      <c r="FA339" s="82">
        <f>(EY339*1.3)*(Prices!$B$4/32)</f>
        <v>42.250000000000007</v>
      </c>
      <c r="FB339" s="82">
        <f>(EV339*Prices!$B$2)+(EW339*Prices!$B$3)</f>
        <v>24.299999999999997</v>
      </c>
      <c r="FC339" s="79">
        <f>EU339*Prices!$B$9</f>
        <v>28.1875</v>
      </c>
      <c r="FD339" s="80">
        <f t="shared" si="514"/>
        <v>114.23750000000001</v>
      </c>
      <c r="FE339" s="80">
        <f>EU339*Prices!$B$10</f>
        <v>42.28125</v>
      </c>
      <c r="FF339" s="80">
        <f t="shared" si="515"/>
        <v>128.33125000000001</v>
      </c>
      <c r="FG339" s="80">
        <f>EU339*Prices!$B$11</f>
        <v>46.979166666666671</v>
      </c>
      <c r="FH339" s="80">
        <f t="shared" si="516"/>
        <v>133.02916666666667</v>
      </c>
      <c r="FI339" s="80">
        <f>EU339*Prices!$B$12</f>
        <v>56.375</v>
      </c>
      <c r="FJ339" s="80">
        <f t="shared" si="517"/>
        <v>142.42500000000001</v>
      </c>
      <c r="FK339" s="80">
        <f>EU339*Prices!$B$13</f>
        <v>61.072916666666671</v>
      </c>
      <c r="FL339" s="80">
        <f t="shared" si="518"/>
        <v>147.12291666666667</v>
      </c>
      <c r="FM339" s="80">
        <f>EU339*Prices!$B$14</f>
        <v>72.817708333333343</v>
      </c>
      <c r="FN339" s="80">
        <f t="shared" si="519"/>
        <v>158.86770833333335</v>
      </c>
      <c r="FO339" s="80">
        <f>EU339*Prices!$B$15</f>
        <v>82.213541666666671</v>
      </c>
      <c r="FP339" s="80">
        <f t="shared" si="520"/>
        <v>168.26354166666667</v>
      </c>
      <c r="FQ339" s="80">
        <f>EU339*Prices!$B$16</f>
        <v>115.09895833333334</v>
      </c>
      <c r="FR339" s="80">
        <f t="shared" si="521"/>
        <v>201.14895833333333</v>
      </c>
      <c r="FS339" s="80">
        <f>EU339*Prices!$B$17</f>
        <v>0</v>
      </c>
      <c r="FT339" s="80"/>
      <c r="FU339" s="80"/>
      <c r="FV339" s="80"/>
      <c r="FW339" s="80"/>
      <c r="FX339" s="80"/>
      <c r="FY339" s="80"/>
      <c r="FZ339" s="80"/>
      <c r="GA339" s="80"/>
      <c r="GB339" s="80"/>
      <c r="GC339" s="80"/>
      <c r="GD339" s="80"/>
      <c r="GE339" s="80"/>
      <c r="GF339" s="80"/>
      <c r="GG339" s="80"/>
      <c r="GH339" s="80"/>
      <c r="GI339"/>
      <c r="GJ339"/>
      <c r="GK339"/>
      <c r="GL339"/>
      <c r="GM339"/>
      <c r="GN339"/>
      <c r="GO339"/>
      <c r="GP339" s="73"/>
      <c r="GQ339" s="128"/>
      <c r="GR339" s="129">
        <v>13</v>
      </c>
      <c r="GS339" s="95">
        <v>33</v>
      </c>
      <c r="GT339" s="73">
        <f>GS339*20/144</f>
        <v>4.583333333333333</v>
      </c>
      <c r="GU339" s="130">
        <f>GS339*20.5/144</f>
        <v>4.697916666666667</v>
      </c>
      <c r="GW339" s="75">
        <v>6</v>
      </c>
      <c r="GX339" s="76"/>
      <c r="GY339" s="75">
        <v>13</v>
      </c>
      <c r="GZ339" s="77">
        <f>(GY339*1.2)*(Prices!$B$5/32)</f>
        <v>19.5</v>
      </c>
      <c r="HA339" s="82">
        <f>(GY339*1.3)*(Prices!$C$4/32)</f>
        <v>33.800000000000004</v>
      </c>
      <c r="HB339" s="82">
        <f>(GV339*Prices!$B$2)+(GW339*Prices!$B$3)</f>
        <v>24.299999999999997</v>
      </c>
      <c r="HC339" s="79">
        <f>GU339*Prices!$B$9</f>
        <v>28.1875</v>
      </c>
      <c r="HD339" s="80">
        <f t="shared" si="522"/>
        <v>105.78749999999999</v>
      </c>
      <c r="HE339" s="80">
        <f>GU339*Prices!$B$10</f>
        <v>42.28125</v>
      </c>
      <c r="HF339" s="80">
        <f t="shared" si="523"/>
        <v>119.88124999999999</v>
      </c>
      <c r="HG339" s="80">
        <f>GU339*Prices!$B$11</f>
        <v>46.979166666666671</v>
      </c>
      <c r="HH339" s="80">
        <f t="shared" si="524"/>
        <v>124.57916666666668</v>
      </c>
      <c r="HI339" s="80">
        <f>GU339*Prices!$B$12</f>
        <v>56.375</v>
      </c>
      <c r="HJ339" s="80">
        <f t="shared" si="525"/>
        <v>133.97499999999999</v>
      </c>
      <c r="HK339" s="80">
        <f>GU339*Prices!$B$13</f>
        <v>61.072916666666671</v>
      </c>
      <c r="HL339" s="80">
        <f t="shared" si="526"/>
        <v>138.67291666666668</v>
      </c>
      <c r="HM339" s="80">
        <f>GU339*Prices!$B$14</f>
        <v>72.817708333333343</v>
      </c>
      <c r="HN339" s="80">
        <f t="shared" si="527"/>
        <v>150.41770833333334</v>
      </c>
      <c r="HO339" s="80">
        <f>GU339*Prices!$B$15</f>
        <v>82.213541666666671</v>
      </c>
      <c r="HP339" s="80">
        <f t="shared" si="528"/>
        <v>159.81354166666668</v>
      </c>
      <c r="HQ339" s="80">
        <f>GU339*Prices!$B$16</f>
        <v>115.09895833333334</v>
      </c>
      <c r="HR339" s="80">
        <f t="shared" si="529"/>
        <v>192.69895833333334</v>
      </c>
      <c r="HS339" s="80">
        <f>GU339*Prices!$B$17</f>
        <v>0</v>
      </c>
      <c r="HT339" s="80"/>
      <c r="HU339" s="80"/>
      <c r="HV339" s="80"/>
      <c r="HW339" s="80"/>
      <c r="HX339" s="80"/>
      <c r="HY339" s="80"/>
      <c r="HZ339" s="80"/>
      <c r="IA339" s="80"/>
      <c r="IB339" s="80"/>
      <c r="IC339" s="80"/>
      <c r="ID339" s="80"/>
      <c r="IE339" s="80"/>
      <c r="IF339" s="80"/>
      <c r="IG339" s="80"/>
      <c r="IH339" s="80"/>
      <c r="II339"/>
      <c r="IJ339"/>
      <c r="IK339"/>
      <c r="IL339"/>
      <c r="IM339"/>
      <c r="IN339"/>
      <c r="IO339"/>
      <c r="IP339"/>
      <c r="IQ339" s="73"/>
      <c r="IR339" s="128"/>
      <c r="IS339" s="129">
        <v>13</v>
      </c>
      <c r="IT339" s="95">
        <v>33</v>
      </c>
      <c r="IU339" s="73">
        <f>IT339*20/144</f>
        <v>4.583333333333333</v>
      </c>
      <c r="IV339" s="130">
        <f>IT339*20.5/144</f>
        <v>4.697916666666667</v>
      </c>
      <c r="IX339" s="75">
        <v>6</v>
      </c>
      <c r="IY339" s="76"/>
      <c r="IZ339" s="75">
        <v>13</v>
      </c>
      <c r="JA339" s="77">
        <f>(IZ339*1.2)*(Prices!$B$5/32)</f>
        <v>19.5</v>
      </c>
      <c r="JB339" s="82">
        <f>(IZ339*1.3)*(Prices!$B$4/32)</f>
        <v>42.250000000000007</v>
      </c>
      <c r="JC339" s="82">
        <f>(IW339*Prices!$B$2)+(IX339*Prices!$B$3)</f>
        <v>24.299999999999997</v>
      </c>
      <c r="JD339" s="79">
        <f>IV339*Prices!$B$9</f>
        <v>28.1875</v>
      </c>
      <c r="JE339" s="80">
        <f t="shared" si="530"/>
        <v>114.23750000000001</v>
      </c>
      <c r="JF339" s="80">
        <f>IV339*Prices!$B$10</f>
        <v>42.28125</v>
      </c>
      <c r="JG339" s="80">
        <f t="shared" si="531"/>
        <v>128.33125000000001</v>
      </c>
      <c r="JH339" s="80">
        <f>IV339*Prices!$B$11</f>
        <v>46.979166666666671</v>
      </c>
      <c r="JI339" s="80">
        <f t="shared" si="532"/>
        <v>133.02916666666667</v>
      </c>
      <c r="JJ339" s="80">
        <f>IV339*Prices!$B$12</f>
        <v>56.375</v>
      </c>
      <c r="JK339" s="80">
        <f t="shared" si="533"/>
        <v>142.42500000000001</v>
      </c>
      <c r="JL339" s="80">
        <f>IV339*Prices!$B$13</f>
        <v>61.072916666666671</v>
      </c>
      <c r="JM339" s="80">
        <f t="shared" si="534"/>
        <v>147.12291666666667</v>
      </c>
      <c r="JN339" s="80">
        <f>IV339*Prices!$B$14</f>
        <v>72.817708333333343</v>
      </c>
      <c r="JO339" s="80">
        <f t="shared" si="535"/>
        <v>158.86770833333335</v>
      </c>
      <c r="JP339" s="80">
        <f>IV339*Prices!$B$15</f>
        <v>82.213541666666671</v>
      </c>
      <c r="JQ339" s="80">
        <f t="shared" si="536"/>
        <v>168.26354166666667</v>
      </c>
      <c r="JR339" s="80">
        <f>IV339*Prices!$B$16</f>
        <v>115.09895833333334</v>
      </c>
      <c r="JS339" s="80">
        <f t="shared" si="537"/>
        <v>201.14895833333333</v>
      </c>
      <c r="JT339" s="80">
        <f>IV339*Prices!$B$17</f>
        <v>0</v>
      </c>
      <c r="JU339" s="80"/>
      <c r="JV339" s="80"/>
      <c r="JW339" s="80"/>
      <c r="JX339" s="80"/>
      <c r="JY339" s="80"/>
      <c r="JZ339" s="80"/>
      <c r="KA339" s="80"/>
      <c r="KB339" s="80"/>
      <c r="KC339" s="80"/>
      <c r="KD339" s="80"/>
      <c r="KE339" s="80"/>
      <c r="KF339" s="80"/>
      <c r="KG339" s="80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 s="197">
        <v>0</v>
      </c>
      <c r="LB339" s="200">
        <v>0</v>
      </c>
      <c r="LC339" s="82">
        <f>(44+(cabinets_db!IR339*2-2))*0.58</f>
        <v>24.36</v>
      </c>
      <c r="LD339" s="82">
        <f>(44+(cabinets_db!IR339*2-2))*0.77</f>
        <v>32.340000000000003</v>
      </c>
      <c r="LE339" s="82">
        <f>3*(cabinets_db!IR339*22/144)</f>
        <v>0</v>
      </c>
      <c r="LF339" s="82">
        <f t="shared" si="538"/>
        <v>24.36</v>
      </c>
      <c r="LG339" s="80">
        <f t="shared" si="539"/>
        <v>32.340000000000003</v>
      </c>
      <c r="LH339" s="234">
        <f t="shared" si="540"/>
        <v>0</v>
      </c>
      <c r="LI339" s="73"/>
      <c r="LJ339" s="128"/>
      <c r="LK339" s="129">
        <v>13</v>
      </c>
      <c r="LL339" s="95">
        <v>33</v>
      </c>
      <c r="LM339" s="73">
        <f>LL339*20/144</f>
        <v>4.583333333333333</v>
      </c>
      <c r="LN339" s="130">
        <f>LL339*20.5/144</f>
        <v>4.697916666666667</v>
      </c>
      <c r="LP339" s="75">
        <v>6</v>
      </c>
      <c r="LQ339" s="76"/>
      <c r="LR339" s="75">
        <v>13</v>
      </c>
      <c r="LS339" s="77">
        <f>(LR339*1.2)*(Prices!$B$5/32)</f>
        <v>19.5</v>
      </c>
      <c r="LT339" s="82">
        <f>(LR339*1.3)*(Prices!$C$4/32)</f>
        <v>33.800000000000004</v>
      </c>
      <c r="LU339" s="82">
        <f>(LO339*Prices!$B$2)+(LP339*Prices!$B$3)</f>
        <v>24.299999999999997</v>
      </c>
      <c r="LV339" s="79">
        <f>LN339*Prices!$B$9</f>
        <v>28.1875</v>
      </c>
      <c r="LW339" s="80">
        <f t="shared" si="541"/>
        <v>105.78749999999999</v>
      </c>
      <c r="LX339" s="80">
        <f>LN339*Prices!$B$10</f>
        <v>42.28125</v>
      </c>
      <c r="LY339" s="80">
        <f t="shared" si="542"/>
        <v>119.88124999999999</v>
      </c>
      <c r="LZ339" s="80">
        <f>LN339*Prices!$B$11</f>
        <v>46.979166666666671</v>
      </c>
      <c r="MA339" s="80">
        <f t="shared" si="543"/>
        <v>124.57916666666668</v>
      </c>
      <c r="MB339" s="80">
        <f>LN339*Prices!$B$12</f>
        <v>56.375</v>
      </c>
      <c r="MC339" s="80">
        <f t="shared" si="544"/>
        <v>133.97499999999999</v>
      </c>
      <c r="MD339" s="80">
        <f>LN339*Prices!$B$13</f>
        <v>61.072916666666671</v>
      </c>
      <c r="ME339" s="80">
        <f t="shared" si="545"/>
        <v>138.67291666666668</v>
      </c>
      <c r="MF339" s="80">
        <f>LN339*Prices!$B$14</f>
        <v>72.817708333333343</v>
      </c>
      <c r="MG339" s="80">
        <f t="shared" si="546"/>
        <v>150.41770833333334</v>
      </c>
      <c r="MH339" s="80">
        <f>LN339*Prices!$B$15</f>
        <v>82.213541666666671</v>
      </c>
      <c r="MI339" s="80">
        <f t="shared" si="547"/>
        <v>159.81354166666668</v>
      </c>
      <c r="MJ339" s="80">
        <f>LN339*Prices!$B$16</f>
        <v>115.09895833333334</v>
      </c>
      <c r="MK339" s="80">
        <f t="shared" si="548"/>
        <v>192.69895833333334</v>
      </c>
      <c r="ML339" s="80">
        <f>LN339*Prices!$B$17</f>
        <v>0</v>
      </c>
      <c r="MM339" s="80"/>
      <c r="MN339" s="80"/>
      <c r="MO339" s="80"/>
      <c r="MP339" s="80"/>
      <c r="MQ339" s="80"/>
      <c r="MR339" s="80"/>
      <c r="MS339" s="80"/>
      <c r="MT339" s="80"/>
      <c r="MU339" s="80"/>
      <c r="MV339" s="80"/>
      <c r="MW339" s="80"/>
      <c r="MX339" s="80"/>
      <c r="MY339" s="80"/>
      <c r="MZ339" s="80"/>
      <c r="NA339" s="80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</row>
    <row r="340" spans="1:449" ht="18" customHeight="1" thickBot="1" x14ac:dyDescent="0.3">
      <c r="A340" s="323" t="s">
        <v>466</v>
      </c>
      <c r="B340" s="324" t="s">
        <v>268</v>
      </c>
      <c r="C340" s="325" t="str">
        <f t="shared" si="549"/>
        <v>Wall &amp; Tall Cab: Horizontal  20 1/2 "H   (34" to 36")</v>
      </c>
      <c r="D340" s="177" t="s">
        <v>464</v>
      </c>
      <c r="E340" s="326" t="s">
        <v>113</v>
      </c>
      <c r="F340" s="327" t="s">
        <v>466</v>
      </c>
      <c r="G340" s="320">
        <f>ROUND(cabinets_db!FD340/Prices!$B$27,0)</f>
        <v>289</v>
      </c>
      <c r="H340" s="136">
        <f t="shared" si="550"/>
        <v>289</v>
      </c>
      <c r="I340" s="135">
        <f>ROUND(cabinets_db!FF340/Prices!$B$27,0)</f>
        <v>326</v>
      </c>
      <c r="J340" s="136">
        <f t="shared" si="453"/>
        <v>326</v>
      </c>
      <c r="K340" s="135">
        <f>ROUND(cabinets_db!FH340/Prices!$B$27,0)</f>
        <v>338</v>
      </c>
      <c r="L340" s="136">
        <f t="shared" si="454"/>
        <v>338</v>
      </c>
      <c r="M340" s="135">
        <f>ROUND(cabinets_db!FJ340/Prices!$B$27,0)</f>
        <v>363</v>
      </c>
      <c r="N340" s="136">
        <f t="shared" si="455"/>
        <v>363</v>
      </c>
      <c r="O340" s="135">
        <f>ROUND(cabinets_db!FL340/Prices!$B$27,0)</f>
        <v>375</v>
      </c>
      <c r="P340" s="136">
        <f t="shared" si="456"/>
        <v>375</v>
      </c>
      <c r="Q340" s="135">
        <f>ROUND(cabinets_db!FN340/Prices!$B$27,0)</f>
        <v>405</v>
      </c>
      <c r="R340" s="136">
        <f t="shared" si="457"/>
        <v>405</v>
      </c>
      <c r="S340" s="135">
        <f>ROUND(cabinets_db!FP340/Prices!$B$27,0)</f>
        <v>430</v>
      </c>
      <c r="T340" s="136">
        <f t="shared" si="458"/>
        <v>430</v>
      </c>
      <c r="U340" s="135">
        <f>ROUND(cabinets_db!FR340/Prices!$B$27,0)</f>
        <v>515</v>
      </c>
      <c r="V340" s="136">
        <f t="shared" si="459"/>
        <v>515</v>
      </c>
      <c r="W340" s="137"/>
      <c r="X340" s="137"/>
      <c r="Y340" s="137"/>
      <c r="Z340" s="137"/>
      <c r="AA340" s="137"/>
      <c r="AB340" s="136">
        <f>ROUND(cabinets_db!HD340/Prices!$B$27,0)</f>
        <v>268</v>
      </c>
      <c r="AC340" s="136">
        <f t="shared" si="460"/>
        <v>268</v>
      </c>
      <c r="AD340" s="136">
        <f>ROUND(cabinets_db!HF340/Prices!$B$27,0)</f>
        <v>304</v>
      </c>
      <c r="AE340" s="136">
        <f t="shared" si="461"/>
        <v>304</v>
      </c>
      <c r="AF340" s="136">
        <f>ROUND(cabinets_db!HH340/Prices!$B$27,0)</f>
        <v>317</v>
      </c>
      <c r="AG340" s="136">
        <f t="shared" si="462"/>
        <v>317</v>
      </c>
      <c r="AH340" s="136">
        <f>ROUND(cabinets_db!HJ340/Prices!$B$27,0)</f>
        <v>341</v>
      </c>
      <c r="AI340" s="136">
        <f t="shared" si="463"/>
        <v>341</v>
      </c>
      <c r="AJ340" s="136">
        <f>ROUND(cabinets_db!HL340/Prices!$B$27,0)</f>
        <v>353</v>
      </c>
      <c r="AK340" s="136">
        <f t="shared" si="464"/>
        <v>353</v>
      </c>
      <c r="AL340" s="136">
        <f>ROUND(cabinets_db!HN340/Prices!$B$27,0)</f>
        <v>384</v>
      </c>
      <c r="AM340" s="136">
        <f t="shared" si="465"/>
        <v>384</v>
      </c>
      <c r="AN340" s="136">
        <f>ROUND(cabinets_db!HP340/Prices!$B$27,0)</f>
        <v>408</v>
      </c>
      <c r="AO340" s="136">
        <f t="shared" si="466"/>
        <v>408</v>
      </c>
      <c r="AP340" s="136">
        <f>ROUND(cabinets_db!HR340/Prices!$B$27,0)</f>
        <v>493</v>
      </c>
      <c r="AQ340" s="138">
        <f t="shared" si="467"/>
        <v>493</v>
      </c>
      <c r="AW340" s="136">
        <f t="shared" si="468"/>
        <v>268</v>
      </c>
      <c r="AX340" s="136">
        <f t="shared" si="469"/>
        <v>268</v>
      </c>
      <c r="AY340" s="136">
        <f t="shared" si="470"/>
        <v>304</v>
      </c>
      <c r="AZ340" s="136">
        <f t="shared" si="471"/>
        <v>304</v>
      </c>
      <c r="BA340" s="136">
        <f t="shared" si="472"/>
        <v>317</v>
      </c>
      <c r="BB340" s="136">
        <f t="shared" si="473"/>
        <v>317</v>
      </c>
      <c r="BC340" s="136">
        <f t="shared" si="474"/>
        <v>341</v>
      </c>
      <c r="BD340" s="136">
        <f t="shared" si="475"/>
        <v>341</v>
      </c>
      <c r="BE340" s="136">
        <f t="shared" si="476"/>
        <v>353</v>
      </c>
      <c r="BF340" s="136">
        <f t="shared" si="477"/>
        <v>353</v>
      </c>
      <c r="BG340" s="136">
        <f t="shared" si="478"/>
        <v>384</v>
      </c>
      <c r="BH340" s="136">
        <f t="shared" si="479"/>
        <v>384</v>
      </c>
      <c r="BI340" s="136">
        <f t="shared" si="480"/>
        <v>408</v>
      </c>
      <c r="BJ340" s="136">
        <f t="shared" si="481"/>
        <v>408</v>
      </c>
      <c r="BK340" s="136">
        <f t="shared" si="482"/>
        <v>493</v>
      </c>
      <c r="BL340" s="138">
        <f t="shared" si="483"/>
        <v>493</v>
      </c>
      <c r="BU340" s="135">
        <f>ROUND(cabinets_db!JE340/Prices!$B$27,0)</f>
        <v>289</v>
      </c>
      <c r="BV340" s="136">
        <f t="shared" si="551"/>
        <v>289</v>
      </c>
      <c r="BW340" s="135">
        <f>ROUND(cabinets_db!JG340/Prices!$B$27,0)</f>
        <v>326</v>
      </c>
      <c r="BX340" s="136">
        <f t="shared" si="484"/>
        <v>326</v>
      </c>
      <c r="BY340" s="135">
        <f>ROUND(cabinets_db!JI340/Prices!$B$27,0)</f>
        <v>338</v>
      </c>
      <c r="BZ340" s="136">
        <f t="shared" si="485"/>
        <v>338</v>
      </c>
      <c r="CA340" s="135">
        <f>ROUND(cabinets_db!JK340/Prices!$B$27,0)</f>
        <v>363</v>
      </c>
      <c r="CB340" s="136">
        <f t="shared" si="486"/>
        <v>363</v>
      </c>
      <c r="CC340" s="135">
        <f>ROUND(cabinets_db!JM340/Prices!$B$27,0)</f>
        <v>375</v>
      </c>
      <c r="CD340" s="136">
        <f t="shared" si="487"/>
        <v>375</v>
      </c>
      <c r="CE340" s="135">
        <f>ROUND(cabinets_db!JO340/Prices!$B$27,0)</f>
        <v>405</v>
      </c>
      <c r="CF340" s="136">
        <f t="shared" si="488"/>
        <v>405</v>
      </c>
      <c r="CG340" s="135">
        <f>ROUND(cabinets_db!JQ340/Prices!$B$27,0)</f>
        <v>430</v>
      </c>
      <c r="CH340" s="136">
        <f t="shared" si="489"/>
        <v>430</v>
      </c>
      <c r="CI340" s="135">
        <f>ROUND(cabinets_db!JS340/Prices!$B$27,0)</f>
        <v>515</v>
      </c>
      <c r="CJ340" s="136">
        <f t="shared" si="490"/>
        <v>515</v>
      </c>
      <c r="CK340" s="137"/>
      <c r="CL340" s="137"/>
      <c r="CM340" s="137"/>
      <c r="CN340" s="137"/>
      <c r="CO340" s="137"/>
      <c r="CP340" s="136">
        <f>ROUND(cabinets_db!LW340/Prices!$B$27,0)</f>
        <v>268</v>
      </c>
      <c r="CQ340" s="136">
        <f t="shared" si="552"/>
        <v>268</v>
      </c>
      <c r="CR340" s="136">
        <f>ROUND(cabinets_db!LY340/Prices!$B$27,0)</f>
        <v>304</v>
      </c>
      <c r="CS340" s="136">
        <f t="shared" si="491"/>
        <v>304</v>
      </c>
      <c r="CT340" s="136">
        <f>ROUND(cabinets_db!MA340/Prices!$B$27,0)</f>
        <v>317</v>
      </c>
      <c r="CU340" s="136">
        <f t="shared" si="492"/>
        <v>317</v>
      </c>
      <c r="CV340" s="136">
        <f>ROUND(cabinets_db!MC340/Prices!$B$27,0)</f>
        <v>341</v>
      </c>
      <c r="CW340" s="136">
        <f t="shared" si="493"/>
        <v>341</v>
      </c>
      <c r="CX340" s="136">
        <f>ROUND(cabinets_db!ME340/Prices!$B$27,0)</f>
        <v>353</v>
      </c>
      <c r="CY340" s="136">
        <f t="shared" si="494"/>
        <v>353</v>
      </c>
      <c r="CZ340" s="136">
        <f>ROUND(cabinets_db!MG340/Prices!$B$27,0)</f>
        <v>384</v>
      </c>
      <c r="DA340" s="136">
        <f t="shared" si="495"/>
        <v>384</v>
      </c>
      <c r="DB340" s="136">
        <f>ROUND(cabinets_db!MI340/Prices!$B$27,0)</f>
        <v>408</v>
      </c>
      <c r="DC340" s="136">
        <f t="shared" si="496"/>
        <v>408</v>
      </c>
      <c r="DD340" s="136">
        <f>ROUND(cabinets_db!MK340/Prices!$B$27,0)</f>
        <v>493</v>
      </c>
      <c r="DE340" s="138">
        <f t="shared" si="497"/>
        <v>493</v>
      </c>
      <c r="DK340" s="136">
        <f t="shared" si="498"/>
        <v>268</v>
      </c>
      <c r="DL340" s="136">
        <f t="shared" si="499"/>
        <v>268</v>
      </c>
      <c r="DM340" s="136">
        <f t="shared" si="500"/>
        <v>304</v>
      </c>
      <c r="DN340" s="136">
        <f t="shared" si="501"/>
        <v>304</v>
      </c>
      <c r="DO340" s="136">
        <f t="shared" si="502"/>
        <v>317</v>
      </c>
      <c r="DP340" s="136">
        <f t="shared" si="503"/>
        <v>317</v>
      </c>
      <c r="DQ340" s="136">
        <f t="shared" si="504"/>
        <v>341</v>
      </c>
      <c r="DR340" s="136">
        <f t="shared" si="505"/>
        <v>341</v>
      </c>
      <c r="DS340" s="136">
        <f t="shared" si="506"/>
        <v>353</v>
      </c>
      <c r="DT340" s="136">
        <f t="shared" si="507"/>
        <v>353</v>
      </c>
      <c r="DU340" s="136">
        <f t="shared" si="508"/>
        <v>384</v>
      </c>
      <c r="DV340" s="136">
        <f t="shared" si="509"/>
        <v>384</v>
      </c>
      <c r="DW340" s="136">
        <f t="shared" si="510"/>
        <v>408</v>
      </c>
      <c r="DX340" s="136">
        <f t="shared" si="511"/>
        <v>408</v>
      </c>
      <c r="DY340" s="136">
        <f t="shared" si="512"/>
        <v>493</v>
      </c>
      <c r="DZ340" s="138">
        <f t="shared" si="513"/>
        <v>493</v>
      </c>
      <c r="EP340" s="73"/>
      <c r="EQ340" s="128"/>
      <c r="ER340" s="129">
        <v>14</v>
      </c>
      <c r="ES340" s="95">
        <v>36</v>
      </c>
      <c r="ET340" s="73">
        <f>ES340*20/144</f>
        <v>5</v>
      </c>
      <c r="EU340" s="130">
        <f>ES340*20.5/144</f>
        <v>5.125</v>
      </c>
      <c r="EV340" s="55"/>
      <c r="EW340" s="75">
        <v>6</v>
      </c>
      <c r="EY340" s="75">
        <v>14</v>
      </c>
      <c r="EZ340" s="77">
        <f>(EY340*1.2)*(Prices!$B$5/32)</f>
        <v>21</v>
      </c>
      <c r="FA340" s="82">
        <f>(EY340*1.3)*(Prices!$B$4/32)</f>
        <v>45.5</v>
      </c>
      <c r="FB340" s="82">
        <f>(EV340*Prices!$B$2)+(EW340*Prices!$B$3)</f>
        <v>24.299999999999997</v>
      </c>
      <c r="FC340" s="79">
        <f>EU340*Prices!$B$9</f>
        <v>30.75</v>
      </c>
      <c r="FD340" s="80">
        <f t="shared" si="514"/>
        <v>121.55</v>
      </c>
      <c r="FE340" s="80">
        <f>EU340*Prices!$B$10</f>
        <v>46.125</v>
      </c>
      <c r="FF340" s="80">
        <f t="shared" si="515"/>
        <v>136.92500000000001</v>
      </c>
      <c r="FG340" s="80">
        <f>EU340*Prices!$B$11</f>
        <v>51.25</v>
      </c>
      <c r="FH340" s="80">
        <f t="shared" si="516"/>
        <v>142.05000000000001</v>
      </c>
      <c r="FI340" s="80">
        <f>EU340*Prices!$B$12</f>
        <v>61.5</v>
      </c>
      <c r="FJ340" s="80">
        <f t="shared" si="517"/>
        <v>152.30000000000001</v>
      </c>
      <c r="FK340" s="80">
        <f>EU340*Prices!$B$13</f>
        <v>66.625</v>
      </c>
      <c r="FL340" s="80">
        <f t="shared" si="518"/>
        <v>157.42500000000001</v>
      </c>
      <c r="FM340" s="80">
        <f>EU340*Prices!$B$14</f>
        <v>79.4375</v>
      </c>
      <c r="FN340" s="80">
        <f t="shared" si="519"/>
        <v>170.23750000000001</v>
      </c>
      <c r="FO340" s="80">
        <f>EU340*Prices!$B$15</f>
        <v>89.6875</v>
      </c>
      <c r="FP340" s="80">
        <f t="shared" si="520"/>
        <v>180.48750000000001</v>
      </c>
      <c r="FQ340" s="80">
        <f>EU340*Prices!$B$16</f>
        <v>125.5625</v>
      </c>
      <c r="FR340" s="80">
        <f t="shared" si="521"/>
        <v>216.36250000000001</v>
      </c>
      <c r="FS340" s="80">
        <f>EU340*Prices!$B$17</f>
        <v>0</v>
      </c>
      <c r="FT340" s="80"/>
      <c r="FU340" s="80"/>
      <c r="FV340" s="80"/>
      <c r="FW340" s="80"/>
      <c r="FX340" s="80"/>
      <c r="FY340" s="80"/>
      <c r="FZ340" s="80"/>
      <c r="GA340" s="80"/>
      <c r="GB340" s="80"/>
      <c r="GC340" s="80"/>
      <c r="GD340" s="80"/>
      <c r="GE340" s="80"/>
      <c r="GF340" s="80"/>
      <c r="GG340" s="80"/>
      <c r="GH340" s="80"/>
      <c r="GI340"/>
      <c r="GJ340"/>
      <c r="GK340"/>
      <c r="GL340"/>
      <c r="GM340"/>
      <c r="GN340"/>
      <c r="GO340"/>
      <c r="GP340" s="73"/>
      <c r="GQ340" s="128"/>
      <c r="GR340" s="129">
        <v>14</v>
      </c>
      <c r="GS340" s="95">
        <v>36</v>
      </c>
      <c r="GT340" s="73">
        <f>GS340*20/144</f>
        <v>5</v>
      </c>
      <c r="GU340" s="130">
        <f>GS340*20.5/144</f>
        <v>5.125</v>
      </c>
      <c r="GW340" s="75">
        <v>6</v>
      </c>
      <c r="GX340" s="76"/>
      <c r="GY340" s="75">
        <v>14</v>
      </c>
      <c r="GZ340" s="77">
        <f>(GY340*1.2)*(Prices!$B$5/32)</f>
        <v>21</v>
      </c>
      <c r="HA340" s="82">
        <f>(GY340*1.3)*(Prices!$C$4/32)</f>
        <v>36.4</v>
      </c>
      <c r="HB340" s="82">
        <f>(GV340*Prices!$B$2)+(GW340*Prices!$B$3)</f>
        <v>24.299999999999997</v>
      </c>
      <c r="HC340" s="79">
        <f>GU340*Prices!$B$9</f>
        <v>30.75</v>
      </c>
      <c r="HD340" s="80">
        <f t="shared" si="522"/>
        <v>112.44999999999999</v>
      </c>
      <c r="HE340" s="80">
        <f>GU340*Prices!$B$10</f>
        <v>46.125</v>
      </c>
      <c r="HF340" s="80">
        <f t="shared" si="523"/>
        <v>127.82499999999999</v>
      </c>
      <c r="HG340" s="80">
        <f>GU340*Prices!$B$11</f>
        <v>51.25</v>
      </c>
      <c r="HH340" s="80">
        <f t="shared" si="524"/>
        <v>132.94999999999999</v>
      </c>
      <c r="HI340" s="80">
        <f>GU340*Prices!$B$12</f>
        <v>61.5</v>
      </c>
      <c r="HJ340" s="80">
        <f t="shared" si="525"/>
        <v>143.19999999999999</v>
      </c>
      <c r="HK340" s="80">
        <f>GU340*Prices!$B$13</f>
        <v>66.625</v>
      </c>
      <c r="HL340" s="80">
        <f t="shared" si="526"/>
        <v>148.32499999999999</v>
      </c>
      <c r="HM340" s="80">
        <f>GU340*Prices!$B$14</f>
        <v>79.4375</v>
      </c>
      <c r="HN340" s="80">
        <f t="shared" si="527"/>
        <v>161.13749999999999</v>
      </c>
      <c r="HO340" s="80">
        <f>GU340*Prices!$B$15</f>
        <v>89.6875</v>
      </c>
      <c r="HP340" s="80">
        <f t="shared" si="528"/>
        <v>171.38749999999999</v>
      </c>
      <c r="HQ340" s="80">
        <f>GU340*Prices!$B$16</f>
        <v>125.5625</v>
      </c>
      <c r="HR340" s="80">
        <f t="shared" si="529"/>
        <v>207.26250000000002</v>
      </c>
      <c r="HS340" s="80">
        <f>GU340*Prices!$B$17</f>
        <v>0</v>
      </c>
      <c r="HT340" s="80"/>
      <c r="HU340" s="80"/>
      <c r="HV340" s="80"/>
      <c r="HW340" s="80"/>
      <c r="HX340" s="80"/>
      <c r="HY340" s="80"/>
      <c r="HZ340" s="80"/>
      <c r="IA340" s="80"/>
      <c r="IB340" s="80"/>
      <c r="IC340" s="80"/>
      <c r="ID340" s="80"/>
      <c r="IE340" s="80"/>
      <c r="IF340" s="80"/>
      <c r="IG340" s="80"/>
      <c r="IH340" s="80"/>
      <c r="II340"/>
      <c r="IJ340"/>
      <c r="IK340"/>
      <c r="IL340"/>
      <c r="IM340"/>
      <c r="IN340"/>
      <c r="IO340"/>
      <c r="IP340"/>
      <c r="IQ340" s="73"/>
      <c r="IR340" s="128"/>
      <c r="IS340" s="129">
        <v>14</v>
      </c>
      <c r="IT340" s="95">
        <v>36</v>
      </c>
      <c r="IU340" s="73">
        <f>IT340*20/144</f>
        <v>5</v>
      </c>
      <c r="IV340" s="130">
        <f>IT340*20.5/144</f>
        <v>5.125</v>
      </c>
      <c r="IX340" s="75">
        <v>6</v>
      </c>
      <c r="IY340" s="76"/>
      <c r="IZ340" s="75">
        <v>14</v>
      </c>
      <c r="JA340" s="77">
        <f>(IZ340*1.2)*(Prices!$B$5/32)</f>
        <v>21</v>
      </c>
      <c r="JB340" s="82">
        <f>(IZ340*1.3)*(Prices!$B$4/32)</f>
        <v>45.5</v>
      </c>
      <c r="JC340" s="82">
        <f>(IW340*Prices!$B$2)+(IX340*Prices!$B$3)</f>
        <v>24.299999999999997</v>
      </c>
      <c r="JD340" s="79">
        <f>IV340*Prices!$B$9</f>
        <v>30.75</v>
      </c>
      <c r="JE340" s="80">
        <f t="shared" si="530"/>
        <v>121.55</v>
      </c>
      <c r="JF340" s="80">
        <f>IV340*Prices!$B$10</f>
        <v>46.125</v>
      </c>
      <c r="JG340" s="80">
        <f t="shared" si="531"/>
        <v>136.92500000000001</v>
      </c>
      <c r="JH340" s="80">
        <f>IV340*Prices!$B$11</f>
        <v>51.25</v>
      </c>
      <c r="JI340" s="80">
        <f t="shared" si="532"/>
        <v>142.05000000000001</v>
      </c>
      <c r="JJ340" s="80">
        <f>IV340*Prices!$B$12</f>
        <v>61.5</v>
      </c>
      <c r="JK340" s="80">
        <f t="shared" si="533"/>
        <v>152.30000000000001</v>
      </c>
      <c r="JL340" s="80">
        <f>IV340*Prices!$B$13</f>
        <v>66.625</v>
      </c>
      <c r="JM340" s="80">
        <f t="shared" si="534"/>
        <v>157.42500000000001</v>
      </c>
      <c r="JN340" s="80">
        <f>IV340*Prices!$B$14</f>
        <v>79.4375</v>
      </c>
      <c r="JO340" s="80">
        <f t="shared" si="535"/>
        <v>170.23750000000001</v>
      </c>
      <c r="JP340" s="80">
        <f>IV340*Prices!$B$15</f>
        <v>89.6875</v>
      </c>
      <c r="JQ340" s="80">
        <f t="shared" si="536"/>
        <v>180.48750000000001</v>
      </c>
      <c r="JR340" s="80">
        <f>IV340*Prices!$B$16</f>
        <v>125.5625</v>
      </c>
      <c r="JS340" s="80">
        <f t="shared" si="537"/>
        <v>216.36250000000001</v>
      </c>
      <c r="JT340" s="80">
        <f>IV340*Prices!$B$17</f>
        <v>0</v>
      </c>
      <c r="JU340" s="80"/>
      <c r="JV340" s="80"/>
      <c r="JW340" s="80"/>
      <c r="JX340" s="80"/>
      <c r="JY340" s="80"/>
      <c r="JZ340" s="80"/>
      <c r="KA340" s="80"/>
      <c r="KB340" s="80"/>
      <c r="KC340" s="80"/>
      <c r="KD340" s="80"/>
      <c r="KE340" s="80"/>
      <c r="KF340" s="80"/>
      <c r="KG340" s="8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 s="197">
        <v>0</v>
      </c>
      <c r="LB340" s="200">
        <v>0</v>
      </c>
      <c r="LC340" s="82">
        <f>(44+(cabinets_db!IR340*2-2))*0.58</f>
        <v>24.36</v>
      </c>
      <c r="LD340" s="82">
        <f>(44+(cabinets_db!IR340*2-2))*0.77</f>
        <v>32.340000000000003</v>
      </c>
      <c r="LE340" s="82">
        <f>3*(cabinets_db!IR340*22/144)</f>
        <v>0</v>
      </c>
      <c r="LF340" s="82">
        <f t="shared" si="538"/>
        <v>24.36</v>
      </c>
      <c r="LG340" s="80">
        <f t="shared" si="539"/>
        <v>32.340000000000003</v>
      </c>
      <c r="LH340" s="234">
        <f t="shared" si="540"/>
        <v>0</v>
      </c>
      <c r="LI340" s="73"/>
      <c r="LJ340" s="128"/>
      <c r="LK340" s="129">
        <v>14</v>
      </c>
      <c r="LL340" s="95">
        <v>36</v>
      </c>
      <c r="LM340" s="73">
        <f>LL340*20/144</f>
        <v>5</v>
      </c>
      <c r="LN340" s="130">
        <f>LL340*20.5/144</f>
        <v>5.125</v>
      </c>
      <c r="LP340" s="75">
        <v>6</v>
      </c>
      <c r="LQ340" s="76"/>
      <c r="LR340" s="75">
        <v>14</v>
      </c>
      <c r="LS340" s="77">
        <f>(LR340*1.2)*(Prices!$B$5/32)</f>
        <v>21</v>
      </c>
      <c r="LT340" s="82">
        <f>(LR340*1.3)*(Prices!$C$4/32)</f>
        <v>36.4</v>
      </c>
      <c r="LU340" s="82">
        <f>(LO340*Prices!$B$2)+(LP340*Prices!$B$3)</f>
        <v>24.299999999999997</v>
      </c>
      <c r="LV340" s="79">
        <f>LN340*Prices!$B$9</f>
        <v>30.75</v>
      </c>
      <c r="LW340" s="80">
        <f t="shared" si="541"/>
        <v>112.44999999999999</v>
      </c>
      <c r="LX340" s="80">
        <f>LN340*Prices!$B$10</f>
        <v>46.125</v>
      </c>
      <c r="LY340" s="80">
        <f t="shared" si="542"/>
        <v>127.82499999999999</v>
      </c>
      <c r="LZ340" s="80">
        <f>LN340*Prices!$B$11</f>
        <v>51.25</v>
      </c>
      <c r="MA340" s="80">
        <f t="shared" si="543"/>
        <v>132.94999999999999</v>
      </c>
      <c r="MB340" s="80">
        <f>LN340*Prices!$B$12</f>
        <v>61.5</v>
      </c>
      <c r="MC340" s="80">
        <f t="shared" si="544"/>
        <v>143.19999999999999</v>
      </c>
      <c r="MD340" s="80">
        <f>LN340*Prices!$B$13</f>
        <v>66.625</v>
      </c>
      <c r="ME340" s="80">
        <f t="shared" si="545"/>
        <v>148.32499999999999</v>
      </c>
      <c r="MF340" s="80">
        <f>LN340*Prices!$B$14</f>
        <v>79.4375</v>
      </c>
      <c r="MG340" s="80">
        <f t="shared" si="546"/>
        <v>161.13749999999999</v>
      </c>
      <c r="MH340" s="80">
        <f>LN340*Prices!$B$15</f>
        <v>89.6875</v>
      </c>
      <c r="MI340" s="80">
        <f t="shared" si="547"/>
        <v>171.38749999999999</v>
      </c>
      <c r="MJ340" s="80">
        <f>LN340*Prices!$B$16</f>
        <v>125.5625</v>
      </c>
      <c r="MK340" s="80">
        <f t="shared" si="548"/>
        <v>207.26250000000002</v>
      </c>
      <c r="ML340" s="80">
        <f>LN340*Prices!$B$17</f>
        <v>0</v>
      </c>
      <c r="MM340" s="80"/>
      <c r="MN340" s="80"/>
      <c r="MO340" s="80"/>
      <c r="MP340" s="80"/>
      <c r="MQ340" s="80"/>
      <c r="MR340" s="80"/>
      <c r="MS340" s="80"/>
      <c r="MT340" s="80"/>
      <c r="MU340" s="80"/>
      <c r="MV340" s="80"/>
      <c r="MW340" s="80"/>
      <c r="MX340" s="80"/>
      <c r="MY340" s="80"/>
      <c r="MZ340" s="80"/>
      <c r="NA340" s="8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</row>
    <row r="341" spans="1:449" ht="18" customHeight="1" thickBot="1" x14ac:dyDescent="0.3">
      <c r="A341" s="350"/>
      <c r="B341" s="346"/>
      <c r="C341" s="347"/>
      <c r="D341" s="279"/>
      <c r="E341" s="348"/>
      <c r="F341" s="351"/>
      <c r="G341" s="320"/>
      <c r="H341" s="136"/>
      <c r="I341" s="135"/>
      <c r="J341" s="136"/>
      <c r="K341" s="135"/>
      <c r="L341" s="136"/>
      <c r="M341" s="135"/>
      <c r="N341" s="136"/>
      <c r="O341" s="135"/>
      <c r="P341" s="136"/>
      <c r="Q341" s="135"/>
      <c r="R341" s="136"/>
      <c r="S341" s="135"/>
      <c r="T341" s="136"/>
      <c r="U341" s="135"/>
      <c r="V341" s="136"/>
      <c r="W341" s="137"/>
      <c r="X341" s="137"/>
      <c r="Y341" s="137"/>
      <c r="Z341" s="137"/>
      <c r="AA341" s="137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8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8"/>
      <c r="BU341" s="135"/>
      <c r="BV341" s="136"/>
      <c r="BW341" s="135"/>
      <c r="BX341" s="136"/>
      <c r="BY341" s="135"/>
      <c r="BZ341" s="136"/>
      <c r="CA341" s="135"/>
      <c r="CB341" s="136"/>
      <c r="CC341" s="135"/>
      <c r="CD341" s="136"/>
      <c r="CE341" s="135"/>
      <c r="CF341" s="136"/>
      <c r="CG341" s="135"/>
      <c r="CH341" s="136"/>
      <c r="CI341" s="135"/>
      <c r="CJ341" s="136"/>
      <c r="CK341" s="137"/>
      <c r="CL341" s="137"/>
      <c r="CM341" s="137"/>
      <c r="CN341" s="137"/>
      <c r="CO341" s="137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  <c r="DA341" s="136"/>
      <c r="DB341" s="136"/>
      <c r="DC341" s="136"/>
      <c r="DD341" s="136"/>
      <c r="DE341" s="138"/>
      <c r="DK341" s="136"/>
      <c r="DL341" s="136"/>
      <c r="DM341" s="136"/>
      <c r="DN341" s="136"/>
      <c r="DO341" s="136"/>
      <c r="DP341" s="136"/>
      <c r="DQ341" s="136"/>
      <c r="DR341" s="136"/>
      <c r="DS341" s="136"/>
      <c r="DT341" s="136"/>
      <c r="DU341" s="136"/>
      <c r="DV341" s="136"/>
      <c r="DW341" s="136"/>
      <c r="DX341" s="136"/>
      <c r="DY341" s="136"/>
      <c r="DZ341" s="138"/>
      <c r="EP341" s="73"/>
      <c r="EQ341" s="128"/>
      <c r="ER341" s="129"/>
      <c r="ES341" s="95"/>
      <c r="ET341" s="73"/>
      <c r="EU341" s="130"/>
      <c r="EV341" s="55"/>
      <c r="EZ341" s="77"/>
      <c r="FC341" s="79"/>
      <c r="FD341" s="80"/>
      <c r="FE341" s="80"/>
      <c r="FF341" s="80"/>
      <c r="FG341" s="80"/>
      <c r="FH341" s="80"/>
      <c r="FI341" s="80"/>
      <c r="FJ341" s="80"/>
      <c r="FK341" s="80"/>
      <c r="FL341" s="80"/>
      <c r="FM341" s="80"/>
      <c r="FN341" s="80"/>
      <c r="FO341" s="80"/>
      <c r="FP341" s="80"/>
      <c r="FQ341" s="80"/>
      <c r="FR341" s="80"/>
      <c r="FS341" s="80"/>
      <c r="FT341" s="80"/>
      <c r="FU341" s="80"/>
      <c r="FV341" s="80"/>
      <c r="FW341" s="80"/>
      <c r="FX341" s="80"/>
      <c r="FY341" s="80"/>
      <c r="FZ341" s="80"/>
      <c r="GA341" s="80"/>
      <c r="GB341" s="80"/>
      <c r="GC341" s="80"/>
      <c r="GD341" s="80"/>
      <c r="GE341" s="80"/>
      <c r="GF341" s="80"/>
      <c r="GG341" s="80"/>
      <c r="GH341" s="80"/>
      <c r="GI341"/>
      <c r="GJ341"/>
      <c r="GK341"/>
      <c r="GL341"/>
      <c r="GM341"/>
      <c r="GN341"/>
      <c r="GO341"/>
      <c r="GP341" s="73"/>
      <c r="GQ341" s="128"/>
      <c r="GR341" s="129"/>
      <c r="GS341" s="95"/>
      <c r="GT341" s="73"/>
      <c r="GU341" s="130"/>
      <c r="GW341" s="75"/>
      <c r="GX341" s="76"/>
      <c r="GZ341" s="77"/>
      <c r="HA341" s="82"/>
      <c r="HB341" s="82"/>
      <c r="HC341" s="79"/>
      <c r="HD341" s="80"/>
      <c r="HE341" s="80"/>
      <c r="HF341" s="80"/>
      <c r="HG341" s="80"/>
      <c r="HH341" s="80"/>
      <c r="HI341" s="80"/>
      <c r="HJ341" s="80"/>
      <c r="HK341" s="80"/>
      <c r="HL341" s="80"/>
      <c r="HM341" s="80"/>
      <c r="HN341" s="80"/>
      <c r="HO341" s="80"/>
      <c r="HP341" s="80"/>
      <c r="HQ341" s="80"/>
      <c r="HR341" s="80"/>
      <c r="HS341" s="80"/>
      <c r="HT341" s="80"/>
      <c r="HU341" s="80"/>
      <c r="HV341" s="80"/>
      <c r="HW341" s="80"/>
      <c r="HX341" s="80"/>
      <c r="HY341" s="80"/>
      <c r="HZ341" s="80"/>
      <c r="IA341" s="80"/>
      <c r="IB341" s="80"/>
      <c r="IC341" s="80"/>
      <c r="ID341" s="80"/>
      <c r="IE341" s="80"/>
      <c r="IF341" s="80"/>
      <c r="IG341" s="80"/>
      <c r="IH341" s="80"/>
      <c r="II341"/>
      <c r="IJ341"/>
      <c r="IK341"/>
      <c r="IL341"/>
      <c r="IM341"/>
      <c r="IN341"/>
      <c r="IO341"/>
      <c r="IP341"/>
      <c r="IQ341" s="73"/>
      <c r="IR341" s="128"/>
      <c r="IS341" s="129"/>
      <c r="IT341" s="95"/>
      <c r="IU341" s="73"/>
      <c r="IV341" s="130"/>
      <c r="IX341" s="75"/>
      <c r="IY341" s="76"/>
      <c r="IZ341" s="75"/>
      <c r="JA341" s="77"/>
      <c r="JB341" s="82"/>
      <c r="JC341" s="82"/>
      <c r="JD341" s="79"/>
      <c r="JE341" s="80"/>
      <c r="JF341" s="80"/>
      <c r="JG341" s="80"/>
      <c r="JH341" s="80"/>
      <c r="JI341" s="80"/>
      <c r="JJ341" s="80"/>
      <c r="JK341" s="80"/>
      <c r="JL341" s="80"/>
      <c r="JM341" s="80"/>
      <c r="JN341" s="80"/>
      <c r="JO341" s="80"/>
      <c r="JP341" s="80"/>
      <c r="JQ341" s="80"/>
      <c r="JR341" s="80"/>
      <c r="JS341" s="80"/>
      <c r="JT341" s="80"/>
      <c r="JU341" s="80"/>
      <c r="JV341" s="80"/>
      <c r="JW341" s="80"/>
      <c r="JX341" s="80"/>
      <c r="JY341" s="80"/>
      <c r="JZ341" s="80"/>
      <c r="KA341" s="80"/>
      <c r="KB341" s="80"/>
      <c r="KC341" s="80"/>
      <c r="KD341" s="80"/>
      <c r="KE341" s="80"/>
      <c r="KF341" s="80"/>
      <c r="KG341" s="80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F341" s="82"/>
      <c r="LG341" s="80"/>
      <c r="LH341" s="234"/>
      <c r="LI341" s="73"/>
      <c r="LJ341" s="128"/>
      <c r="LK341" s="129"/>
      <c r="LL341" s="95"/>
      <c r="LM341" s="73"/>
      <c r="LN341" s="130"/>
      <c r="LP341" s="75"/>
      <c r="LQ341" s="76"/>
      <c r="LR341" s="75"/>
      <c r="LS341" s="77"/>
      <c r="LT341" s="82"/>
      <c r="LU341" s="82"/>
      <c r="LV341" s="79"/>
      <c r="LW341" s="80"/>
      <c r="LX341" s="80"/>
      <c r="LY341" s="80"/>
      <c r="LZ341" s="80"/>
      <c r="MA341" s="80"/>
      <c r="MB341" s="80"/>
      <c r="MC341" s="80"/>
      <c r="MD341" s="80"/>
      <c r="ME341" s="80"/>
      <c r="MF341" s="80"/>
      <c r="MG341" s="80"/>
      <c r="MH341" s="80"/>
      <c r="MI341" s="80"/>
      <c r="MJ341" s="80"/>
      <c r="MK341" s="80"/>
      <c r="ML341" s="80"/>
      <c r="MM341" s="80"/>
      <c r="MN341" s="80"/>
      <c r="MO341" s="80"/>
      <c r="MP341" s="80"/>
      <c r="MQ341" s="80"/>
      <c r="MR341" s="80"/>
      <c r="MS341" s="80"/>
      <c r="MT341" s="80"/>
      <c r="MU341" s="80"/>
      <c r="MV341" s="80"/>
      <c r="MW341" s="80"/>
      <c r="MX341" s="80"/>
      <c r="MY341" s="80"/>
      <c r="MZ341" s="80"/>
      <c r="NA341" s="80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</row>
    <row r="342" spans="1:449" ht="18" customHeight="1" x14ac:dyDescent="0.25">
      <c r="A342" s="332" t="s">
        <v>467</v>
      </c>
      <c r="B342" s="119" t="s">
        <v>268</v>
      </c>
      <c r="C342" s="120" t="str">
        <f t="shared" si="549"/>
        <v>Wall &amp; Tall Cab: Horizontal Metal 15"H   (28" to 30")</v>
      </c>
      <c r="D342" s="121" t="s">
        <v>468</v>
      </c>
      <c r="E342" s="122" t="s">
        <v>109</v>
      </c>
      <c r="F342" s="333" t="s">
        <v>467</v>
      </c>
      <c r="G342" s="320">
        <f>ROUND(cabinets_db!FD342/Prices!$B$27,0)</f>
        <v>364</v>
      </c>
      <c r="H342" s="136">
        <f t="shared" si="550"/>
        <v>364</v>
      </c>
      <c r="I342" s="135">
        <f>ROUND(cabinets_db!FF342/Prices!$B$27,0)</f>
        <v>364</v>
      </c>
      <c r="J342" s="136">
        <f t="shared" si="453"/>
        <v>364</v>
      </c>
      <c r="K342" s="135">
        <f>ROUND(cabinets_db!FH342/Prices!$B$27,0)</f>
        <v>364</v>
      </c>
      <c r="L342" s="136">
        <f t="shared" si="454"/>
        <v>364</v>
      </c>
      <c r="M342" s="135">
        <f>ROUND(cabinets_db!FJ342/Prices!$B$27,0)</f>
        <v>364</v>
      </c>
      <c r="N342" s="136">
        <f t="shared" si="455"/>
        <v>364</v>
      </c>
      <c r="O342" s="135">
        <f>ROUND(cabinets_db!FL342/Prices!$B$27,0)</f>
        <v>364</v>
      </c>
      <c r="P342" s="136">
        <f t="shared" si="456"/>
        <v>364</v>
      </c>
      <c r="Q342" s="135">
        <f>ROUND(cabinets_db!FN342/Prices!$B$27,0)</f>
        <v>364</v>
      </c>
      <c r="R342" s="136">
        <f t="shared" si="457"/>
        <v>364</v>
      </c>
      <c r="S342" s="135">
        <f>ROUND(cabinets_db!FP342/Prices!$B$27,0)</f>
        <v>364</v>
      </c>
      <c r="T342" s="136">
        <f t="shared" si="458"/>
        <v>364</v>
      </c>
      <c r="U342" s="135">
        <f>ROUND(cabinets_db!FR342/Prices!$B$27,0)</f>
        <v>364</v>
      </c>
      <c r="V342" s="136">
        <f t="shared" si="459"/>
        <v>364</v>
      </c>
      <c r="W342" s="137"/>
      <c r="X342" s="137"/>
      <c r="Y342" s="137"/>
      <c r="Z342" s="137"/>
      <c r="AA342" s="137"/>
      <c r="AB342" s="136">
        <f>ROUND(cabinets_db!HD342/Prices!$B$27,0)</f>
        <v>348</v>
      </c>
      <c r="AC342" s="136">
        <f t="shared" si="460"/>
        <v>348</v>
      </c>
      <c r="AD342" s="136">
        <f>ROUND(cabinets_db!HF342/Prices!$B$27,0)</f>
        <v>348</v>
      </c>
      <c r="AE342" s="136">
        <f t="shared" si="461"/>
        <v>348</v>
      </c>
      <c r="AF342" s="136">
        <f>ROUND(cabinets_db!HH342/Prices!$B$27,0)</f>
        <v>348</v>
      </c>
      <c r="AG342" s="136">
        <f t="shared" si="462"/>
        <v>348</v>
      </c>
      <c r="AH342" s="136">
        <f>ROUND(cabinets_db!HJ342/Prices!$B$27,0)</f>
        <v>348</v>
      </c>
      <c r="AI342" s="136">
        <f t="shared" si="463"/>
        <v>348</v>
      </c>
      <c r="AJ342" s="136">
        <f>ROUND(cabinets_db!HL342/Prices!$B$27,0)</f>
        <v>348</v>
      </c>
      <c r="AK342" s="136">
        <f t="shared" si="464"/>
        <v>348</v>
      </c>
      <c r="AL342" s="136">
        <f>ROUND(cabinets_db!HN342/Prices!$B$27,0)</f>
        <v>348</v>
      </c>
      <c r="AM342" s="136">
        <f t="shared" si="465"/>
        <v>348</v>
      </c>
      <c r="AN342" s="136">
        <f>ROUND(cabinets_db!HP342/Prices!$B$27,0)</f>
        <v>348</v>
      </c>
      <c r="AO342" s="136">
        <f t="shared" si="466"/>
        <v>348</v>
      </c>
      <c r="AP342" s="136">
        <f>ROUND(cabinets_db!HR342/Prices!$B$27,0)</f>
        <v>348</v>
      </c>
      <c r="AQ342" s="138">
        <f t="shared" si="467"/>
        <v>348</v>
      </c>
      <c r="AW342" s="136">
        <f t="shared" si="468"/>
        <v>348</v>
      </c>
      <c r="AX342" s="136">
        <f t="shared" si="469"/>
        <v>348</v>
      </c>
      <c r="AY342" s="136">
        <f t="shared" si="470"/>
        <v>348</v>
      </c>
      <c r="AZ342" s="136">
        <f t="shared" si="471"/>
        <v>348</v>
      </c>
      <c r="BA342" s="136">
        <f t="shared" si="472"/>
        <v>348</v>
      </c>
      <c r="BB342" s="136">
        <f t="shared" si="473"/>
        <v>348</v>
      </c>
      <c r="BC342" s="136">
        <f t="shared" si="474"/>
        <v>348</v>
      </c>
      <c r="BD342" s="136">
        <f t="shared" si="475"/>
        <v>348</v>
      </c>
      <c r="BE342" s="136">
        <f t="shared" si="476"/>
        <v>348</v>
      </c>
      <c r="BF342" s="136">
        <f t="shared" si="477"/>
        <v>348</v>
      </c>
      <c r="BG342" s="136">
        <f t="shared" si="478"/>
        <v>348</v>
      </c>
      <c r="BH342" s="136">
        <f t="shared" si="479"/>
        <v>348</v>
      </c>
      <c r="BI342" s="136">
        <f t="shared" si="480"/>
        <v>348</v>
      </c>
      <c r="BJ342" s="136">
        <f t="shared" si="481"/>
        <v>348</v>
      </c>
      <c r="BK342" s="136">
        <f t="shared" si="482"/>
        <v>348</v>
      </c>
      <c r="BL342" s="138">
        <f t="shared" si="483"/>
        <v>348</v>
      </c>
      <c r="BU342" s="135">
        <f>ROUND(cabinets_db!JE342/Prices!$B$27,0)</f>
        <v>364</v>
      </c>
      <c r="BV342" s="136">
        <f t="shared" si="551"/>
        <v>364</v>
      </c>
      <c r="BW342" s="135">
        <f>ROUND(cabinets_db!JG342/Prices!$B$27,0)</f>
        <v>364</v>
      </c>
      <c r="BX342" s="136">
        <f t="shared" si="484"/>
        <v>364</v>
      </c>
      <c r="BY342" s="135">
        <f>ROUND(cabinets_db!JI342/Prices!$B$27,0)</f>
        <v>364</v>
      </c>
      <c r="BZ342" s="136">
        <f t="shared" si="485"/>
        <v>364</v>
      </c>
      <c r="CA342" s="135">
        <f>ROUND(cabinets_db!JK342/Prices!$B$27,0)</f>
        <v>364</v>
      </c>
      <c r="CB342" s="136">
        <f t="shared" si="486"/>
        <v>364</v>
      </c>
      <c r="CC342" s="135">
        <f>ROUND(cabinets_db!JM342/Prices!$B$27,0)</f>
        <v>364</v>
      </c>
      <c r="CD342" s="136">
        <f t="shared" si="487"/>
        <v>364</v>
      </c>
      <c r="CE342" s="135">
        <f>ROUND(cabinets_db!JO342/Prices!$B$27,0)</f>
        <v>364</v>
      </c>
      <c r="CF342" s="136">
        <f t="shared" si="488"/>
        <v>364</v>
      </c>
      <c r="CG342" s="135">
        <f>ROUND(cabinets_db!JQ342/Prices!$B$27,0)</f>
        <v>364</v>
      </c>
      <c r="CH342" s="136">
        <f t="shared" si="489"/>
        <v>364</v>
      </c>
      <c r="CI342" s="135">
        <f>ROUND(cabinets_db!JS342/Prices!$B$27,0)</f>
        <v>364</v>
      </c>
      <c r="CJ342" s="136">
        <f t="shared" si="490"/>
        <v>364</v>
      </c>
      <c r="CK342" s="137"/>
      <c r="CL342" s="137"/>
      <c r="CM342" s="137"/>
      <c r="CN342" s="137"/>
      <c r="CO342" s="137"/>
      <c r="CP342" s="136">
        <f>ROUND(cabinets_db!LW342/Prices!$B$27,0)</f>
        <v>348</v>
      </c>
      <c r="CQ342" s="136">
        <f t="shared" si="552"/>
        <v>348</v>
      </c>
      <c r="CR342" s="136">
        <f>ROUND(cabinets_db!LY342/Prices!$B$27,0)</f>
        <v>348</v>
      </c>
      <c r="CS342" s="136">
        <f t="shared" si="491"/>
        <v>348</v>
      </c>
      <c r="CT342" s="136">
        <f>ROUND(cabinets_db!MA342/Prices!$B$27,0)</f>
        <v>348</v>
      </c>
      <c r="CU342" s="136">
        <f t="shared" si="492"/>
        <v>348</v>
      </c>
      <c r="CV342" s="136">
        <f>ROUND(cabinets_db!MC342/Prices!$B$27,0)</f>
        <v>348</v>
      </c>
      <c r="CW342" s="136">
        <f t="shared" si="493"/>
        <v>348</v>
      </c>
      <c r="CX342" s="136">
        <f>ROUND(cabinets_db!ME342/Prices!$B$27,0)</f>
        <v>348</v>
      </c>
      <c r="CY342" s="136">
        <f t="shared" si="494"/>
        <v>348</v>
      </c>
      <c r="CZ342" s="136">
        <f>ROUND(cabinets_db!MG342/Prices!$B$27,0)</f>
        <v>348</v>
      </c>
      <c r="DA342" s="136">
        <f t="shared" si="495"/>
        <v>348</v>
      </c>
      <c r="DB342" s="136">
        <f>ROUND(cabinets_db!MI342/Prices!$B$27,0)</f>
        <v>348</v>
      </c>
      <c r="DC342" s="136">
        <f t="shared" si="496"/>
        <v>348</v>
      </c>
      <c r="DD342" s="136">
        <f>ROUND(cabinets_db!MK342/Prices!$B$27,0)</f>
        <v>348</v>
      </c>
      <c r="DE342" s="138">
        <f t="shared" si="497"/>
        <v>348</v>
      </c>
      <c r="DK342" s="136">
        <f t="shared" si="498"/>
        <v>348</v>
      </c>
      <c r="DL342" s="136">
        <f t="shared" si="499"/>
        <v>348</v>
      </c>
      <c r="DM342" s="136">
        <f t="shared" si="500"/>
        <v>348</v>
      </c>
      <c r="DN342" s="136">
        <f t="shared" si="501"/>
        <v>348</v>
      </c>
      <c r="DO342" s="136">
        <f t="shared" si="502"/>
        <v>348</v>
      </c>
      <c r="DP342" s="136">
        <f t="shared" si="503"/>
        <v>348</v>
      </c>
      <c r="DQ342" s="136">
        <f t="shared" si="504"/>
        <v>348</v>
      </c>
      <c r="DR342" s="136">
        <f t="shared" si="505"/>
        <v>348</v>
      </c>
      <c r="DS342" s="136">
        <f t="shared" si="506"/>
        <v>348</v>
      </c>
      <c r="DT342" s="136">
        <f t="shared" si="507"/>
        <v>348</v>
      </c>
      <c r="DU342" s="136">
        <f t="shared" si="508"/>
        <v>348</v>
      </c>
      <c r="DV342" s="136">
        <f t="shared" si="509"/>
        <v>348</v>
      </c>
      <c r="DW342" s="136">
        <f t="shared" si="510"/>
        <v>348</v>
      </c>
      <c r="DX342" s="136">
        <f t="shared" si="511"/>
        <v>348</v>
      </c>
      <c r="DY342" s="136">
        <f t="shared" si="512"/>
        <v>348</v>
      </c>
      <c r="DZ342" s="138">
        <f t="shared" si="513"/>
        <v>348</v>
      </c>
      <c r="EP342" s="73"/>
      <c r="EQ342" s="128"/>
      <c r="ER342" s="129">
        <v>10</v>
      </c>
      <c r="ES342" s="95"/>
      <c r="ET342" s="73"/>
      <c r="EU342" s="130"/>
      <c r="EV342" s="55"/>
      <c r="EW342" s="75">
        <v>4</v>
      </c>
      <c r="EX342" s="76">
        <v>89</v>
      </c>
      <c r="EY342" s="75">
        <v>10</v>
      </c>
      <c r="EZ342" s="77">
        <f>(EY342*1.2)*(Prices!$B$5/32)</f>
        <v>15</v>
      </c>
      <c r="FA342" s="82">
        <f>(EY342*1.3)*(Prices!$B$4/32)</f>
        <v>32.5</v>
      </c>
      <c r="FB342" s="82">
        <f>(EV342*Prices!$B$2)+(EW342*Prices!$B$3)</f>
        <v>16.2</v>
      </c>
      <c r="FC342" s="79">
        <f>EU342*Prices!$B$9</f>
        <v>0</v>
      </c>
      <c r="FD342" s="80">
        <f t="shared" si="514"/>
        <v>152.69999999999999</v>
      </c>
      <c r="FE342" s="80">
        <f>EU342*Prices!$B$10</f>
        <v>0</v>
      </c>
      <c r="FF342" s="80">
        <f t="shared" si="515"/>
        <v>152.69999999999999</v>
      </c>
      <c r="FG342" s="80">
        <f>EU342*Prices!$B$11</f>
        <v>0</v>
      </c>
      <c r="FH342" s="80">
        <f t="shared" si="516"/>
        <v>152.69999999999999</v>
      </c>
      <c r="FI342" s="80">
        <f>EU342*Prices!$B$12</f>
        <v>0</v>
      </c>
      <c r="FJ342" s="80">
        <f t="shared" si="517"/>
        <v>152.69999999999999</v>
      </c>
      <c r="FK342" s="80">
        <f>EU342*Prices!$B$13</f>
        <v>0</v>
      </c>
      <c r="FL342" s="80">
        <f t="shared" si="518"/>
        <v>152.69999999999999</v>
      </c>
      <c r="FM342" s="80">
        <f>EU342*Prices!$B$14</f>
        <v>0</v>
      </c>
      <c r="FN342" s="80">
        <f t="shared" si="519"/>
        <v>152.69999999999999</v>
      </c>
      <c r="FO342" s="80">
        <f>EU342*Prices!$B$15</f>
        <v>0</v>
      </c>
      <c r="FP342" s="80">
        <f t="shared" si="520"/>
        <v>152.69999999999999</v>
      </c>
      <c r="FQ342" s="80">
        <f>EU342*Prices!$B$16</f>
        <v>0</v>
      </c>
      <c r="FR342" s="80">
        <f t="shared" si="521"/>
        <v>152.69999999999999</v>
      </c>
      <c r="FS342" s="80">
        <f>EU342*Prices!$B$17</f>
        <v>0</v>
      </c>
      <c r="FT342" s="80"/>
      <c r="FU342" s="80"/>
      <c r="FV342" s="80"/>
      <c r="FW342" s="80"/>
      <c r="FX342" s="80"/>
      <c r="FY342" s="80"/>
      <c r="FZ342" s="80"/>
      <c r="GA342" s="80"/>
      <c r="GB342" s="80"/>
      <c r="GC342" s="80"/>
      <c r="GD342" s="80"/>
      <c r="GE342" s="80"/>
      <c r="GF342" s="80"/>
      <c r="GG342" s="80"/>
      <c r="GH342" s="80"/>
      <c r="GI342"/>
      <c r="GJ342"/>
      <c r="GK342"/>
      <c r="GL342"/>
      <c r="GM342"/>
      <c r="GN342"/>
      <c r="GO342"/>
      <c r="GP342" s="73"/>
      <c r="GQ342" s="128"/>
      <c r="GR342" s="129">
        <v>10</v>
      </c>
      <c r="GS342" s="95"/>
      <c r="GT342" s="73"/>
      <c r="GU342" s="130"/>
      <c r="GW342" s="75">
        <v>4</v>
      </c>
      <c r="GX342" s="76">
        <v>89</v>
      </c>
      <c r="GY342" s="75">
        <v>10</v>
      </c>
      <c r="GZ342" s="77">
        <f>(GY342*1.2)*(Prices!$B$5/32)</f>
        <v>15</v>
      </c>
      <c r="HA342" s="82">
        <f>(GY342*1.3)*(Prices!$C$4/32)</f>
        <v>26</v>
      </c>
      <c r="HB342" s="82">
        <f>(GV342*Prices!$B$2)+(GW342*Prices!$B$3)</f>
        <v>16.2</v>
      </c>
      <c r="HC342" s="79">
        <f>GU342*Prices!$B$9</f>
        <v>0</v>
      </c>
      <c r="HD342" s="80">
        <f t="shared" si="522"/>
        <v>146.19999999999999</v>
      </c>
      <c r="HE342" s="80">
        <f>GU342*Prices!$B$10</f>
        <v>0</v>
      </c>
      <c r="HF342" s="80">
        <f t="shared" si="523"/>
        <v>146.19999999999999</v>
      </c>
      <c r="HG342" s="80">
        <f>GU342*Prices!$B$11</f>
        <v>0</v>
      </c>
      <c r="HH342" s="80">
        <f t="shared" si="524"/>
        <v>146.19999999999999</v>
      </c>
      <c r="HI342" s="80">
        <f>GU342*Prices!$B$12</f>
        <v>0</v>
      </c>
      <c r="HJ342" s="80">
        <f t="shared" si="525"/>
        <v>146.19999999999999</v>
      </c>
      <c r="HK342" s="80">
        <f>GU342*Prices!$B$13</f>
        <v>0</v>
      </c>
      <c r="HL342" s="80">
        <f t="shared" si="526"/>
        <v>146.19999999999999</v>
      </c>
      <c r="HM342" s="80">
        <f>GU342*Prices!$B$14</f>
        <v>0</v>
      </c>
      <c r="HN342" s="80">
        <f t="shared" si="527"/>
        <v>146.19999999999999</v>
      </c>
      <c r="HO342" s="80">
        <f>GU342*Prices!$B$15</f>
        <v>0</v>
      </c>
      <c r="HP342" s="80">
        <f t="shared" si="528"/>
        <v>146.19999999999999</v>
      </c>
      <c r="HQ342" s="80">
        <f>GU342*Prices!$B$16</f>
        <v>0</v>
      </c>
      <c r="HR342" s="80">
        <f t="shared" si="529"/>
        <v>146.19999999999999</v>
      </c>
      <c r="HS342" s="80">
        <f>GU342*Prices!$B$17</f>
        <v>0</v>
      </c>
      <c r="HT342" s="80"/>
      <c r="HU342" s="80"/>
      <c r="HV342" s="80"/>
      <c r="HW342" s="80"/>
      <c r="HX342" s="80"/>
      <c r="HY342" s="80"/>
      <c r="HZ342" s="80"/>
      <c r="IA342" s="80"/>
      <c r="IB342" s="80"/>
      <c r="IC342" s="80"/>
      <c r="ID342" s="80"/>
      <c r="IE342" s="80"/>
      <c r="IF342" s="80"/>
      <c r="IG342" s="80"/>
      <c r="IH342" s="80"/>
      <c r="II342"/>
      <c r="IJ342"/>
      <c r="IK342"/>
      <c r="IL342"/>
      <c r="IM342"/>
      <c r="IN342"/>
      <c r="IO342"/>
      <c r="IP342"/>
      <c r="IQ342" s="73"/>
      <c r="IR342" s="128"/>
      <c r="IS342" s="129">
        <v>10</v>
      </c>
      <c r="IT342" s="95"/>
      <c r="IU342" s="73"/>
      <c r="IV342" s="130"/>
      <c r="IX342" s="75">
        <v>4</v>
      </c>
      <c r="IY342" s="76">
        <v>89</v>
      </c>
      <c r="IZ342" s="75">
        <v>10</v>
      </c>
      <c r="JA342" s="77">
        <f>(IZ342*1.2)*(Prices!$B$5/32)</f>
        <v>15</v>
      </c>
      <c r="JB342" s="82">
        <f>(IZ342*1.3)*(Prices!$B$4/32)</f>
        <v>32.5</v>
      </c>
      <c r="JC342" s="82">
        <f>(IW342*Prices!$B$2)+(IX342*Prices!$B$3)</f>
        <v>16.2</v>
      </c>
      <c r="JD342" s="79">
        <f>IV342*Prices!$B$9</f>
        <v>0</v>
      </c>
      <c r="JE342" s="80">
        <f t="shared" si="530"/>
        <v>152.69999999999999</v>
      </c>
      <c r="JF342" s="80">
        <f>IV342*Prices!$B$10</f>
        <v>0</v>
      </c>
      <c r="JG342" s="80">
        <f t="shared" si="531"/>
        <v>152.69999999999999</v>
      </c>
      <c r="JH342" s="80">
        <f>IV342*Prices!$B$11</f>
        <v>0</v>
      </c>
      <c r="JI342" s="80">
        <f t="shared" si="532"/>
        <v>152.69999999999999</v>
      </c>
      <c r="JJ342" s="80">
        <f>IV342*Prices!$B$12</f>
        <v>0</v>
      </c>
      <c r="JK342" s="80">
        <f t="shared" si="533"/>
        <v>152.69999999999999</v>
      </c>
      <c r="JL342" s="80">
        <f>IV342*Prices!$B$13</f>
        <v>0</v>
      </c>
      <c r="JM342" s="80">
        <f t="shared" si="534"/>
        <v>152.69999999999999</v>
      </c>
      <c r="JN342" s="80">
        <f>IV342*Prices!$B$14</f>
        <v>0</v>
      </c>
      <c r="JO342" s="80">
        <f t="shared" si="535"/>
        <v>152.69999999999999</v>
      </c>
      <c r="JP342" s="80">
        <f>IV342*Prices!$B$15</f>
        <v>0</v>
      </c>
      <c r="JQ342" s="80">
        <f t="shared" si="536"/>
        <v>152.69999999999999</v>
      </c>
      <c r="JR342" s="80">
        <f>IV342*Prices!$B$16</f>
        <v>0</v>
      </c>
      <c r="JS342" s="80">
        <f t="shared" si="537"/>
        <v>152.69999999999999</v>
      </c>
      <c r="JT342" s="80">
        <f>IV342*Prices!$B$17</f>
        <v>0</v>
      </c>
      <c r="JU342" s="80"/>
      <c r="JV342" s="80"/>
      <c r="JW342" s="80"/>
      <c r="JX342" s="80"/>
      <c r="JY342" s="80"/>
      <c r="JZ342" s="80"/>
      <c r="KA342" s="80"/>
      <c r="KB342" s="80"/>
      <c r="KC342" s="80"/>
      <c r="KD342" s="80"/>
      <c r="KE342" s="80"/>
      <c r="KF342" s="80"/>
      <c r="KG342" s="80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 s="197">
        <v>0</v>
      </c>
      <c r="LB342" s="200">
        <v>0</v>
      </c>
      <c r="LC342" s="82">
        <f>(44+(cabinets_db!IR342*2-2))*0.58</f>
        <v>24.36</v>
      </c>
      <c r="LD342" s="82">
        <f>(44+(cabinets_db!IR342*2-2))*0.77</f>
        <v>32.340000000000003</v>
      </c>
      <c r="LE342" s="82">
        <f>3*(cabinets_db!IR342*22/144)</f>
        <v>0</v>
      </c>
      <c r="LF342" s="82">
        <f t="shared" si="538"/>
        <v>24.36</v>
      </c>
      <c r="LG342" s="80">
        <f t="shared" si="539"/>
        <v>32.340000000000003</v>
      </c>
      <c r="LH342" s="234">
        <f t="shared" si="540"/>
        <v>0</v>
      </c>
      <c r="LI342" s="73"/>
      <c r="LJ342" s="128"/>
      <c r="LK342" s="129">
        <v>10</v>
      </c>
      <c r="LL342" s="95"/>
      <c r="LM342" s="73"/>
      <c r="LN342" s="130"/>
      <c r="LP342" s="75">
        <v>4</v>
      </c>
      <c r="LQ342" s="76">
        <v>89</v>
      </c>
      <c r="LR342" s="75">
        <v>10</v>
      </c>
      <c r="LS342" s="77">
        <f>(LR342*1.2)*(Prices!$B$5/32)</f>
        <v>15</v>
      </c>
      <c r="LT342" s="82">
        <f>(LR342*1.3)*(Prices!$C$4/32)</f>
        <v>26</v>
      </c>
      <c r="LU342" s="82">
        <f>(LO342*Prices!$B$2)+(LP342*Prices!$B$3)</f>
        <v>16.2</v>
      </c>
      <c r="LV342" s="79">
        <f>LN342*Prices!$B$9</f>
        <v>0</v>
      </c>
      <c r="LW342" s="80">
        <f t="shared" si="541"/>
        <v>146.19999999999999</v>
      </c>
      <c r="LX342" s="80">
        <f>LN342*Prices!$B$10</f>
        <v>0</v>
      </c>
      <c r="LY342" s="80">
        <f t="shared" si="542"/>
        <v>146.19999999999999</v>
      </c>
      <c r="LZ342" s="80">
        <f>LN342*Prices!$B$11</f>
        <v>0</v>
      </c>
      <c r="MA342" s="80">
        <f t="shared" si="543"/>
        <v>146.19999999999999</v>
      </c>
      <c r="MB342" s="80">
        <f>LN342*Prices!$B$12</f>
        <v>0</v>
      </c>
      <c r="MC342" s="80">
        <f t="shared" si="544"/>
        <v>146.19999999999999</v>
      </c>
      <c r="MD342" s="80">
        <f>LN342*Prices!$B$13</f>
        <v>0</v>
      </c>
      <c r="ME342" s="80">
        <f t="shared" si="545"/>
        <v>146.19999999999999</v>
      </c>
      <c r="MF342" s="80">
        <f>LN342*Prices!$B$14</f>
        <v>0</v>
      </c>
      <c r="MG342" s="80">
        <f t="shared" si="546"/>
        <v>146.19999999999999</v>
      </c>
      <c r="MH342" s="80">
        <f>LN342*Prices!$B$15</f>
        <v>0</v>
      </c>
      <c r="MI342" s="80">
        <f t="shared" si="547"/>
        <v>146.19999999999999</v>
      </c>
      <c r="MJ342" s="80">
        <f>LN342*Prices!$B$16</f>
        <v>0</v>
      </c>
      <c r="MK342" s="80">
        <f t="shared" si="548"/>
        <v>146.19999999999999</v>
      </c>
      <c r="ML342" s="80">
        <f>LN342*Prices!$B$17</f>
        <v>0</v>
      </c>
      <c r="MM342" s="80"/>
      <c r="MN342" s="80"/>
      <c r="MO342" s="80"/>
      <c r="MP342" s="80"/>
      <c r="MQ342" s="80"/>
      <c r="MR342" s="80"/>
      <c r="MS342" s="80"/>
      <c r="MT342" s="80"/>
      <c r="MU342" s="80"/>
      <c r="MV342" s="80"/>
      <c r="MW342" s="80"/>
      <c r="MX342" s="80"/>
      <c r="MY342" s="80"/>
      <c r="MZ342" s="80"/>
      <c r="NA342" s="80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</row>
    <row r="343" spans="1:449" ht="18" customHeight="1" x14ac:dyDescent="0.25">
      <c r="A343" s="141" t="s">
        <v>469</v>
      </c>
      <c r="B343" s="132" t="s">
        <v>268</v>
      </c>
      <c r="C343" s="133" t="str">
        <f t="shared" si="549"/>
        <v>Wall &amp; Tall Cab: Horizontal Metal 15"H   (31" to 33")</v>
      </c>
      <c r="D343" s="70" t="s">
        <v>468</v>
      </c>
      <c r="E343" s="134" t="s">
        <v>111</v>
      </c>
      <c r="F343" s="329" t="s">
        <v>469</v>
      </c>
      <c r="G343" s="320">
        <f>ROUND(cabinets_db!FD343/Prices!$B$27,0)</f>
        <v>375</v>
      </c>
      <c r="H343" s="136">
        <f t="shared" si="550"/>
        <v>375</v>
      </c>
      <c r="I343" s="135">
        <f>ROUND(cabinets_db!FF343/Prices!$B$27,0)</f>
        <v>375</v>
      </c>
      <c r="J343" s="136">
        <f t="shared" si="453"/>
        <v>375</v>
      </c>
      <c r="K343" s="135">
        <f>ROUND(cabinets_db!FH343/Prices!$B$27,0)</f>
        <v>375</v>
      </c>
      <c r="L343" s="136">
        <f t="shared" si="454"/>
        <v>375</v>
      </c>
      <c r="M343" s="135">
        <f>ROUND(cabinets_db!FJ343/Prices!$B$27,0)</f>
        <v>375</v>
      </c>
      <c r="N343" s="136">
        <f t="shared" si="455"/>
        <v>375</v>
      </c>
      <c r="O343" s="135">
        <f>ROUND(cabinets_db!FL343/Prices!$B$27,0)</f>
        <v>375</v>
      </c>
      <c r="P343" s="136">
        <f t="shared" si="456"/>
        <v>375</v>
      </c>
      <c r="Q343" s="135">
        <f>ROUND(cabinets_db!FN343/Prices!$B$27,0)</f>
        <v>375</v>
      </c>
      <c r="R343" s="136">
        <f t="shared" si="457"/>
        <v>375</v>
      </c>
      <c r="S343" s="135">
        <f>ROUND(cabinets_db!FP343/Prices!$B$27,0)</f>
        <v>375</v>
      </c>
      <c r="T343" s="136">
        <f t="shared" si="458"/>
        <v>375</v>
      </c>
      <c r="U343" s="135">
        <f>ROUND(cabinets_db!FR343/Prices!$B$27,0)</f>
        <v>375</v>
      </c>
      <c r="V343" s="136">
        <f t="shared" si="459"/>
        <v>375</v>
      </c>
      <c r="W343" s="137"/>
      <c r="X343" s="137"/>
      <c r="Y343" s="137"/>
      <c r="Z343" s="137"/>
      <c r="AA343" s="137"/>
      <c r="AB343" s="136">
        <f>ROUND(cabinets_db!HD343/Prices!$B$27,0)</f>
        <v>358</v>
      </c>
      <c r="AC343" s="136">
        <f t="shared" si="460"/>
        <v>358</v>
      </c>
      <c r="AD343" s="136">
        <f>ROUND(cabinets_db!HF343/Prices!$B$27,0)</f>
        <v>358</v>
      </c>
      <c r="AE343" s="136">
        <f t="shared" si="461"/>
        <v>358</v>
      </c>
      <c r="AF343" s="136">
        <f>ROUND(cabinets_db!HH343/Prices!$B$27,0)</f>
        <v>358</v>
      </c>
      <c r="AG343" s="136">
        <f t="shared" si="462"/>
        <v>358</v>
      </c>
      <c r="AH343" s="136">
        <f>ROUND(cabinets_db!HJ343/Prices!$B$27,0)</f>
        <v>358</v>
      </c>
      <c r="AI343" s="136">
        <f t="shared" si="463"/>
        <v>358</v>
      </c>
      <c r="AJ343" s="136">
        <f>ROUND(cabinets_db!HL343/Prices!$B$27,0)</f>
        <v>358</v>
      </c>
      <c r="AK343" s="136">
        <f t="shared" si="464"/>
        <v>358</v>
      </c>
      <c r="AL343" s="136">
        <f>ROUND(cabinets_db!HN343/Prices!$B$27,0)</f>
        <v>358</v>
      </c>
      <c r="AM343" s="136">
        <f t="shared" si="465"/>
        <v>358</v>
      </c>
      <c r="AN343" s="136">
        <f>ROUND(cabinets_db!HP343/Prices!$B$27,0)</f>
        <v>358</v>
      </c>
      <c r="AO343" s="136">
        <f t="shared" si="466"/>
        <v>358</v>
      </c>
      <c r="AP343" s="136">
        <f>ROUND(cabinets_db!HR343/Prices!$B$27,0)</f>
        <v>358</v>
      </c>
      <c r="AQ343" s="138">
        <f t="shared" si="467"/>
        <v>358</v>
      </c>
      <c r="AW343" s="136">
        <f t="shared" si="468"/>
        <v>358</v>
      </c>
      <c r="AX343" s="136">
        <f t="shared" si="469"/>
        <v>358</v>
      </c>
      <c r="AY343" s="136">
        <f t="shared" si="470"/>
        <v>358</v>
      </c>
      <c r="AZ343" s="136">
        <f t="shared" si="471"/>
        <v>358</v>
      </c>
      <c r="BA343" s="136">
        <f t="shared" si="472"/>
        <v>358</v>
      </c>
      <c r="BB343" s="136">
        <f t="shared" si="473"/>
        <v>358</v>
      </c>
      <c r="BC343" s="136">
        <f t="shared" si="474"/>
        <v>358</v>
      </c>
      <c r="BD343" s="136">
        <f t="shared" si="475"/>
        <v>358</v>
      </c>
      <c r="BE343" s="136">
        <f t="shared" si="476"/>
        <v>358</v>
      </c>
      <c r="BF343" s="136">
        <f t="shared" si="477"/>
        <v>358</v>
      </c>
      <c r="BG343" s="136">
        <f t="shared" si="478"/>
        <v>358</v>
      </c>
      <c r="BH343" s="136">
        <f t="shared" si="479"/>
        <v>358</v>
      </c>
      <c r="BI343" s="136">
        <f t="shared" si="480"/>
        <v>358</v>
      </c>
      <c r="BJ343" s="136">
        <f t="shared" si="481"/>
        <v>358</v>
      </c>
      <c r="BK343" s="136">
        <f t="shared" si="482"/>
        <v>358</v>
      </c>
      <c r="BL343" s="138">
        <f t="shared" si="483"/>
        <v>358</v>
      </c>
      <c r="BU343" s="135">
        <f>ROUND(cabinets_db!JE343/Prices!$B$27,0)</f>
        <v>375</v>
      </c>
      <c r="BV343" s="136">
        <f t="shared" si="551"/>
        <v>375</v>
      </c>
      <c r="BW343" s="135">
        <f>ROUND(cabinets_db!JG343/Prices!$B$27,0)</f>
        <v>375</v>
      </c>
      <c r="BX343" s="136">
        <f t="shared" si="484"/>
        <v>375</v>
      </c>
      <c r="BY343" s="135">
        <f>ROUND(cabinets_db!JI343/Prices!$B$27,0)</f>
        <v>375</v>
      </c>
      <c r="BZ343" s="136">
        <f t="shared" si="485"/>
        <v>375</v>
      </c>
      <c r="CA343" s="135">
        <f>ROUND(cabinets_db!JK343/Prices!$B$27,0)</f>
        <v>375</v>
      </c>
      <c r="CB343" s="136">
        <f t="shared" si="486"/>
        <v>375</v>
      </c>
      <c r="CC343" s="135">
        <f>ROUND(cabinets_db!JM343/Prices!$B$27,0)</f>
        <v>375</v>
      </c>
      <c r="CD343" s="136">
        <f t="shared" si="487"/>
        <v>375</v>
      </c>
      <c r="CE343" s="135">
        <f>ROUND(cabinets_db!JO343/Prices!$B$27,0)</f>
        <v>375</v>
      </c>
      <c r="CF343" s="136">
        <f t="shared" si="488"/>
        <v>375</v>
      </c>
      <c r="CG343" s="135">
        <f>ROUND(cabinets_db!JQ343/Prices!$B$27,0)</f>
        <v>375</v>
      </c>
      <c r="CH343" s="136">
        <f t="shared" si="489"/>
        <v>375</v>
      </c>
      <c r="CI343" s="135">
        <f>ROUND(cabinets_db!JS343/Prices!$B$27,0)</f>
        <v>375</v>
      </c>
      <c r="CJ343" s="136">
        <f t="shared" si="490"/>
        <v>375</v>
      </c>
      <c r="CK343" s="137"/>
      <c r="CL343" s="137"/>
      <c r="CM343" s="137"/>
      <c r="CN343" s="137"/>
      <c r="CO343" s="137"/>
      <c r="CP343" s="136">
        <f>ROUND(cabinets_db!LW343/Prices!$B$27,0)</f>
        <v>358</v>
      </c>
      <c r="CQ343" s="136">
        <f t="shared" si="552"/>
        <v>358</v>
      </c>
      <c r="CR343" s="136">
        <f>ROUND(cabinets_db!LY343/Prices!$B$27,0)</f>
        <v>358</v>
      </c>
      <c r="CS343" s="136">
        <f t="shared" si="491"/>
        <v>358</v>
      </c>
      <c r="CT343" s="136">
        <f>ROUND(cabinets_db!MA343/Prices!$B$27,0)</f>
        <v>358</v>
      </c>
      <c r="CU343" s="136">
        <f t="shared" si="492"/>
        <v>358</v>
      </c>
      <c r="CV343" s="136">
        <f>ROUND(cabinets_db!MC343/Prices!$B$27,0)</f>
        <v>358</v>
      </c>
      <c r="CW343" s="136">
        <f t="shared" si="493"/>
        <v>358</v>
      </c>
      <c r="CX343" s="136">
        <f>ROUND(cabinets_db!ME343/Prices!$B$27,0)</f>
        <v>358</v>
      </c>
      <c r="CY343" s="136">
        <f t="shared" si="494"/>
        <v>358</v>
      </c>
      <c r="CZ343" s="136">
        <f>ROUND(cabinets_db!MG343/Prices!$B$27,0)</f>
        <v>358</v>
      </c>
      <c r="DA343" s="136">
        <f t="shared" si="495"/>
        <v>358</v>
      </c>
      <c r="DB343" s="136">
        <f>ROUND(cabinets_db!MI343/Prices!$B$27,0)</f>
        <v>358</v>
      </c>
      <c r="DC343" s="136">
        <f t="shared" si="496"/>
        <v>358</v>
      </c>
      <c r="DD343" s="136">
        <f>ROUND(cabinets_db!MK343/Prices!$B$27,0)</f>
        <v>358</v>
      </c>
      <c r="DE343" s="138">
        <f t="shared" si="497"/>
        <v>358</v>
      </c>
      <c r="DK343" s="136">
        <f t="shared" si="498"/>
        <v>358</v>
      </c>
      <c r="DL343" s="136">
        <f t="shared" si="499"/>
        <v>358</v>
      </c>
      <c r="DM343" s="136">
        <f t="shared" si="500"/>
        <v>358</v>
      </c>
      <c r="DN343" s="136">
        <f t="shared" si="501"/>
        <v>358</v>
      </c>
      <c r="DO343" s="136">
        <f t="shared" si="502"/>
        <v>358</v>
      </c>
      <c r="DP343" s="136">
        <f t="shared" si="503"/>
        <v>358</v>
      </c>
      <c r="DQ343" s="136">
        <f t="shared" si="504"/>
        <v>358</v>
      </c>
      <c r="DR343" s="136">
        <f t="shared" si="505"/>
        <v>358</v>
      </c>
      <c r="DS343" s="136">
        <f t="shared" si="506"/>
        <v>358</v>
      </c>
      <c r="DT343" s="136">
        <f t="shared" si="507"/>
        <v>358</v>
      </c>
      <c r="DU343" s="136">
        <f t="shared" si="508"/>
        <v>358</v>
      </c>
      <c r="DV343" s="136">
        <f t="shared" si="509"/>
        <v>358</v>
      </c>
      <c r="DW343" s="136">
        <f t="shared" si="510"/>
        <v>358</v>
      </c>
      <c r="DX343" s="136">
        <f t="shared" si="511"/>
        <v>358</v>
      </c>
      <c r="DY343" s="136">
        <f t="shared" si="512"/>
        <v>358</v>
      </c>
      <c r="DZ343" s="138">
        <f t="shared" si="513"/>
        <v>358</v>
      </c>
      <c r="EP343" s="73"/>
      <c r="EQ343" s="128"/>
      <c r="ER343" s="129">
        <v>11</v>
      </c>
      <c r="ES343" s="95"/>
      <c r="ET343" s="73"/>
      <c r="EU343" s="130"/>
      <c r="EV343" s="55"/>
      <c r="EW343" s="75">
        <v>4</v>
      </c>
      <c r="EX343" s="76">
        <v>89</v>
      </c>
      <c r="EY343" s="75">
        <v>11</v>
      </c>
      <c r="EZ343" s="77">
        <f>(EY343*1.2)*(Prices!$B$5/32)</f>
        <v>16.5</v>
      </c>
      <c r="FA343" s="82">
        <f>(EY343*1.3)*(Prices!$B$4/32)</f>
        <v>35.75</v>
      </c>
      <c r="FB343" s="82">
        <f>(EV343*Prices!$B$2)+(EW343*Prices!$B$3)</f>
        <v>16.2</v>
      </c>
      <c r="FC343" s="79">
        <f>EU343*Prices!$B$9</f>
        <v>0</v>
      </c>
      <c r="FD343" s="80">
        <f t="shared" si="514"/>
        <v>157.44999999999999</v>
      </c>
      <c r="FE343" s="80">
        <f>EU343*Prices!$B$10</f>
        <v>0</v>
      </c>
      <c r="FF343" s="80">
        <f t="shared" si="515"/>
        <v>157.44999999999999</v>
      </c>
      <c r="FG343" s="80">
        <f>EU343*Prices!$B$11</f>
        <v>0</v>
      </c>
      <c r="FH343" s="80">
        <f t="shared" si="516"/>
        <v>157.44999999999999</v>
      </c>
      <c r="FI343" s="80">
        <f>EU343*Prices!$B$12</f>
        <v>0</v>
      </c>
      <c r="FJ343" s="80">
        <f t="shared" si="517"/>
        <v>157.44999999999999</v>
      </c>
      <c r="FK343" s="80">
        <f>EU343*Prices!$B$13</f>
        <v>0</v>
      </c>
      <c r="FL343" s="80">
        <f t="shared" si="518"/>
        <v>157.44999999999999</v>
      </c>
      <c r="FM343" s="80">
        <f>EU343*Prices!$B$14</f>
        <v>0</v>
      </c>
      <c r="FN343" s="80">
        <f t="shared" si="519"/>
        <v>157.44999999999999</v>
      </c>
      <c r="FO343" s="80">
        <f>EU343*Prices!$B$15</f>
        <v>0</v>
      </c>
      <c r="FP343" s="80">
        <f t="shared" si="520"/>
        <v>157.44999999999999</v>
      </c>
      <c r="FQ343" s="80">
        <f>EU343*Prices!$B$16</f>
        <v>0</v>
      </c>
      <c r="FR343" s="80">
        <f t="shared" si="521"/>
        <v>157.44999999999999</v>
      </c>
      <c r="FS343" s="80">
        <f>EU343*Prices!$B$17</f>
        <v>0</v>
      </c>
      <c r="FT343" s="80"/>
      <c r="FU343" s="80"/>
      <c r="FV343" s="80"/>
      <c r="FW343" s="80"/>
      <c r="FX343" s="80"/>
      <c r="FY343" s="80"/>
      <c r="FZ343" s="80"/>
      <c r="GA343" s="80"/>
      <c r="GB343" s="80"/>
      <c r="GC343" s="80"/>
      <c r="GD343" s="80"/>
      <c r="GE343" s="80"/>
      <c r="GF343" s="80"/>
      <c r="GG343" s="80"/>
      <c r="GH343" s="80"/>
      <c r="GI343"/>
      <c r="GJ343"/>
      <c r="GK343"/>
      <c r="GL343"/>
      <c r="GM343"/>
      <c r="GN343"/>
      <c r="GO343"/>
      <c r="GP343" s="73"/>
      <c r="GQ343" s="128"/>
      <c r="GR343" s="129">
        <v>11</v>
      </c>
      <c r="GS343" s="95"/>
      <c r="GT343" s="73"/>
      <c r="GU343" s="130"/>
      <c r="GW343" s="75">
        <v>4</v>
      </c>
      <c r="GX343" s="76">
        <v>89</v>
      </c>
      <c r="GY343" s="75">
        <v>11</v>
      </c>
      <c r="GZ343" s="77">
        <f>(GY343*1.2)*(Prices!$B$5/32)</f>
        <v>16.5</v>
      </c>
      <c r="HA343" s="82">
        <f>(GY343*1.3)*(Prices!$C$4/32)</f>
        <v>28.6</v>
      </c>
      <c r="HB343" s="82">
        <f>(GV343*Prices!$B$2)+(GW343*Prices!$B$3)</f>
        <v>16.2</v>
      </c>
      <c r="HC343" s="79">
        <f>GU343*Prices!$B$9</f>
        <v>0</v>
      </c>
      <c r="HD343" s="80">
        <f t="shared" si="522"/>
        <v>150.30000000000001</v>
      </c>
      <c r="HE343" s="80">
        <f>GU343*Prices!$B$10</f>
        <v>0</v>
      </c>
      <c r="HF343" s="80">
        <f t="shared" si="523"/>
        <v>150.30000000000001</v>
      </c>
      <c r="HG343" s="80">
        <f>GU343*Prices!$B$11</f>
        <v>0</v>
      </c>
      <c r="HH343" s="80">
        <f t="shared" si="524"/>
        <v>150.30000000000001</v>
      </c>
      <c r="HI343" s="80">
        <f>GU343*Prices!$B$12</f>
        <v>0</v>
      </c>
      <c r="HJ343" s="80">
        <f t="shared" si="525"/>
        <v>150.30000000000001</v>
      </c>
      <c r="HK343" s="80">
        <f>GU343*Prices!$B$13</f>
        <v>0</v>
      </c>
      <c r="HL343" s="80">
        <f t="shared" si="526"/>
        <v>150.30000000000001</v>
      </c>
      <c r="HM343" s="80">
        <f>GU343*Prices!$B$14</f>
        <v>0</v>
      </c>
      <c r="HN343" s="80">
        <f t="shared" si="527"/>
        <v>150.30000000000001</v>
      </c>
      <c r="HO343" s="80">
        <f>GU343*Prices!$B$15</f>
        <v>0</v>
      </c>
      <c r="HP343" s="80">
        <f t="shared" si="528"/>
        <v>150.30000000000001</v>
      </c>
      <c r="HQ343" s="80">
        <f>GU343*Prices!$B$16</f>
        <v>0</v>
      </c>
      <c r="HR343" s="80">
        <f t="shared" si="529"/>
        <v>150.30000000000001</v>
      </c>
      <c r="HS343" s="80">
        <f>GU343*Prices!$B$17</f>
        <v>0</v>
      </c>
      <c r="HT343" s="80"/>
      <c r="HU343" s="80"/>
      <c r="HV343" s="80"/>
      <c r="HW343" s="80"/>
      <c r="HX343" s="80"/>
      <c r="HY343" s="80"/>
      <c r="HZ343" s="80"/>
      <c r="IA343" s="80"/>
      <c r="IB343" s="80"/>
      <c r="IC343" s="80"/>
      <c r="ID343" s="80"/>
      <c r="IE343" s="80"/>
      <c r="IF343" s="80"/>
      <c r="IG343" s="80"/>
      <c r="IH343" s="80"/>
      <c r="II343"/>
      <c r="IJ343"/>
      <c r="IK343"/>
      <c r="IL343"/>
      <c r="IM343"/>
      <c r="IN343"/>
      <c r="IO343"/>
      <c r="IP343"/>
      <c r="IQ343" s="73"/>
      <c r="IR343" s="128"/>
      <c r="IS343" s="129">
        <v>11</v>
      </c>
      <c r="IT343" s="95"/>
      <c r="IU343" s="73"/>
      <c r="IV343" s="130"/>
      <c r="IX343" s="75">
        <v>4</v>
      </c>
      <c r="IY343" s="76">
        <v>89</v>
      </c>
      <c r="IZ343" s="75">
        <v>11</v>
      </c>
      <c r="JA343" s="77">
        <f>(IZ343*1.2)*(Prices!$B$5/32)</f>
        <v>16.5</v>
      </c>
      <c r="JB343" s="82">
        <f>(IZ343*1.3)*(Prices!$B$4/32)</f>
        <v>35.75</v>
      </c>
      <c r="JC343" s="82">
        <f>(IW343*Prices!$B$2)+(IX343*Prices!$B$3)</f>
        <v>16.2</v>
      </c>
      <c r="JD343" s="79">
        <f>IV343*Prices!$B$9</f>
        <v>0</v>
      </c>
      <c r="JE343" s="80">
        <f t="shared" si="530"/>
        <v>157.44999999999999</v>
      </c>
      <c r="JF343" s="80">
        <f>IV343*Prices!$B$10</f>
        <v>0</v>
      </c>
      <c r="JG343" s="80">
        <f t="shared" si="531"/>
        <v>157.44999999999999</v>
      </c>
      <c r="JH343" s="80">
        <f>IV343*Prices!$B$11</f>
        <v>0</v>
      </c>
      <c r="JI343" s="80">
        <f t="shared" si="532"/>
        <v>157.44999999999999</v>
      </c>
      <c r="JJ343" s="80">
        <f>IV343*Prices!$B$12</f>
        <v>0</v>
      </c>
      <c r="JK343" s="80">
        <f t="shared" si="533"/>
        <v>157.44999999999999</v>
      </c>
      <c r="JL343" s="80">
        <f>IV343*Prices!$B$13</f>
        <v>0</v>
      </c>
      <c r="JM343" s="80">
        <f t="shared" si="534"/>
        <v>157.44999999999999</v>
      </c>
      <c r="JN343" s="80">
        <f>IV343*Prices!$B$14</f>
        <v>0</v>
      </c>
      <c r="JO343" s="80">
        <f t="shared" si="535"/>
        <v>157.44999999999999</v>
      </c>
      <c r="JP343" s="80">
        <f>IV343*Prices!$B$15</f>
        <v>0</v>
      </c>
      <c r="JQ343" s="80">
        <f t="shared" si="536"/>
        <v>157.44999999999999</v>
      </c>
      <c r="JR343" s="80">
        <f>IV343*Prices!$B$16</f>
        <v>0</v>
      </c>
      <c r="JS343" s="80">
        <f t="shared" si="537"/>
        <v>157.44999999999999</v>
      </c>
      <c r="JT343" s="80">
        <f>IV343*Prices!$B$17</f>
        <v>0</v>
      </c>
      <c r="JU343" s="80"/>
      <c r="JV343" s="80"/>
      <c r="JW343" s="80"/>
      <c r="JX343" s="80"/>
      <c r="JY343" s="80"/>
      <c r="JZ343" s="80"/>
      <c r="KA343" s="80"/>
      <c r="KB343" s="80"/>
      <c r="KC343" s="80"/>
      <c r="KD343" s="80"/>
      <c r="KE343" s="80"/>
      <c r="KF343" s="80"/>
      <c r="KG343" s="80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 s="197">
        <v>0</v>
      </c>
      <c r="LB343" s="200">
        <v>0</v>
      </c>
      <c r="LC343" s="82">
        <f>(44+(cabinets_db!IR343*2-2))*0.58</f>
        <v>24.36</v>
      </c>
      <c r="LD343" s="82">
        <f>(44+(cabinets_db!IR343*2-2))*0.77</f>
        <v>32.340000000000003</v>
      </c>
      <c r="LE343" s="82">
        <f>3*(cabinets_db!IR343*22/144)</f>
        <v>0</v>
      </c>
      <c r="LF343" s="82">
        <f t="shared" si="538"/>
        <v>24.36</v>
      </c>
      <c r="LG343" s="80">
        <f t="shared" si="539"/>
        <v>32.340000000000003</v>
      </c>
      <c r="LH343" s="234">
        <f t="shared" si="540"/>
        <v>0</v>
      </c>
      <c r="LI343" s="73"/>
      <c r="LJ343" s="128"/>
      <c r="LK343" s="129">
        <v>11</v>
      </c>
      <c r="LL343" s="95"/>
      <c r="LM343" s="73"/>
      <c r="LN343" s="130"/>
      <c r="LP343" s="75">
        <v>4</v>
      </c>
      <c r="LQ343" s="76">
        <v>89</v>
      </c>
      <c r="LR343" s="75">
        <v>11</v>
      </c>
      <c r="LS343" s="77">
        <f>(LR343*1.2)*(Prices!$B$5/32)</f>
        <v>16.5</v>
      </c>
      <c r="LT343" s="82">
        <f>(LR343*1.3)*(Prices!$C$4/32)</f>
        <v>28.6</v>
      </c>
      <c r="LU343" s="82">
        <f>(LO343*Prices!$B$2)+(LP343*Prices!$B$3)</f>
        <v>16.2</v>
      </c>
      <c r="LV343" s="79">
        <f>LN343*Prices!$B$9</f>
        <v>0</v>
      </c>
      <c r="LW343" s="80">
        <f t="shared" si="541"/>
        <v>150.30000000000001</v>
      </c>
      <c r="LX343" s="80">
        <f>LN343*Prices!$B$10</f>
        <v>0</v>
      </c>
      <c r="LY343" s="80">
        <f t="shared" si="542"/>
        <v>150.30000000000001</v>
      </c>
      <c r="LZ343" s="80">
        <f>LN343*Prices!$B$11</f>
        <v>0</v>
      </c>
      <c r="MA343" s="80">
        <f t="shared" si="543"/>
        <v>150.30000000000001</v>
      </c>
      <c r="MB343" s="80">
        <f>LN343*Prices!$B$12</f>
        <v>0</v>
      </c>
      <c r="MC343" s="80">
        <f t="shared" si="544"/>
        <v>150.30000000000001</v>
      </c>
      <c r="MD343" s="80">
        <f>LN343*Prices!$B$13</f>
        <v>0</v>
      </c>
      <c r="ME343" s="80">
        <f t="shared" si="545"/>
        <v>150.30000000000001</v>
      </c>
      <c r="MF343" s="80">
        <f>LN343*Prices!$B$14</f>
        <v>0</v>
      </c>
      <c r="MG343" s="80">
        <f t="shared" si="546"/>
        <v>150.30000000000001</v>
      </c>
      <c r="MH343" s="80">
        <f>LN343*Prices!$B$15</f>
        <v>0</v>
      </c>
      <c r="MI343" s="80">
        <f t="shared" si="547"/>
        <v>150.30000000000001</v>
      </c>
      <c r="MJ343" s="80">
        <f>LN343*Prices!$B$16</f>
        <v>0</v>
      </c>
      <c r="MK343" s="80">
        <f t="shared" si="548"/>
        <v>150.30000000000001</v>
      </c>
      <c r="ML343" s="80">
        <f>LN343*Prices!$B$17</f>
        <v>0</v>
      </c>
      <c r="MM343" s="80"/>
      <c r="MN343" s="80"/>
      <c r="MO343" s="80"/>
      <c r="MP343" s="80"/>
      <c r="MQ343" s="80"/>
      <c r="MR343" s="80"/>
      <c r="MS343" s="80"/>
      <c r="MT343" s="80"/>
      <c r="MU343" s="80"/>
      <c r="MV343" s="80"/>
      <c r="MW343" s="80"/>
      <c r="MX343" s="80"/>
      <c r="MY343" s="80"/>
      <c r="MZ343" s="80"/>
      <c r="NA343" s="80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</row>
    <row r="344" spans="1:449" ht="18" customHeight="1" thickBot="1" x14ac:dyDescent="0.3">
      <c r="A344" s="330" t="s">
        <v>470</v>
      </c>
      <c r="B344" s="324" t="s">
        <v>268</v>
      </c>
      <c r="C344" s="325" t="str">
        <f t="shared" si="549"/>
        <v>Wall &amp; Tall Cab: Horizontal Metal 15"H   (34" to 36")</v>
      </c>
      <c r="D344" s="177" t="s">
        <v>468</v>
      </c>
      <c r="E344" s="326" t="s">
        <v>113</v>
      </c>
      <c r="F344" s="331" t="s">
        <v>470</v>
      </c>
      <c r="G344" s="320">
        <f>ROUND(cabinets_db!FD344/Prices!$B$27,0)</f>
        <v>381</v>
      </c>
      <c r="H344" s="136">
        <f t="shared" si="550"/>
        <v>381</v>
      </c>
      <c r="I344" s="135">
        <f>ROUND(cabinets_db!FF344/Prices!$B$27,0)</f>
        <v>381</v>
      </c>
      <c r="J344" s="136">
        <f t="shared" si="453"/>
        <v>381</v>
      </c>
      <c r="K344" s="135">
        <f>ROUND(cabinets_db!FH344/Prices!$B$27,0)</f>
        <v>381</v>
      </c>
      <c r="L344" s="136">
        <f t="shared" si="454"/>
        <v>381</v>
      </c>
      <c r="M344" s="135">
        <f>ROUND(cabinets_db!FJ344/Prices!$B$27,0)</f>
        <v>381</v>
      </c>
      <c r="N344" s="136">
        <f t="shared" si="455"/>
        <v>381</v>
      </c>
      <c r="O344" s="135">
        <f>ROUND(cabinets_db!FL344/Prices!$B$27,0)</f>
        <v>381</v>
      </c>
      <c r="P344" s="136">
        <f t="shared" si="456"/>
        <v>381</v>
      </c>
      <c r="Q344" s="135">
        <f>ROUND(cabinets_db!FN344/Prices!$B$27,0)</f>
        <v>381</v>
      </c>
      <c r="R344" s="136">
        <f t="shared" si="457"/>
        <v>381</v>
      </c>
      <c r="S344" s="135">
        <f>ROUND(cabinets_db!FP344/Prices!$B$27,0)</f>
        <v>381</v>
      </c>
      <c r="T344" s="136">
        <f t="shared" si="458"/>
        <v>381</v>
      </c>
      <c r="U344" s="135">
        <f>ROUND(cabinets_db!FR344/Prices!$B$27,0)</f>
        <v>381</v>
      </c>
      <c r="V344" s="136">
        <f t="shared" si="459"/>
        <v>381</v>
      </c>
      <c r="W344" s="137"/>
      <c r="X344" s="137"/>
      <c r="Y344" s="137"/>
      <c r="Z344" s="137"/>
      <c r="AA344" s="137"/>
      <c r="AB344" s="136">
        <f>ROUND(cabinets_db!HD344/Prices!$B$27,0)</f>
        <v>363</v>
      </c>
      <c r="AC344" s="136">
        <f t="shared" si="460"/>
        <v>363</v>
      </c>
      <c r="AD344" s="136">
        <f>ROUND(cabinets_db!HF344/Prices!$B$27,0)</f>
        <v>363</v>
      </c>
      <c r="AE344" s="136">
        <f t="shared" si="461"/>
        <v>363</v>
      </c>
      <c r="AF344" s="136">
        <f>ROUND(cabinets_db!HH344/Prices!$B$27,0)</f>
        <v>363</v>
      </c>
      <c r="AG344" s="136">
        <f t="shared" si="462"/>
        <v>363</v>
      </c>
      <c r="AH344" s="136">
        <f>ROUND(cabinets_db!HJ344/Prices!$B$27,0)</f>
        <v>363</v>
      </c>
      <c r="AI344" s="136">
        <f t="shared" si="463"/>
        <v>363</v>
      </c>
      <c r="AJ344" s="136">
        <f>ROUND(cabinets_db!HL344/Prices!$B$27,0)</f>
        <v>363</v>
      </c>
      <c r="AK344" s="136">
        <f t="shared" si="464"/>
        <v>363</v>
      </c>
      <c r="AL344" s="136">
        <f>ROUND(cabinets_db!HN344/Prices!$B$27,0)</f>
        <v>363</v>
      </c>
      <c r="AM344" s="136">
        <f t="shared" si="465"/>
        <v>363</v>
      </c>
      <c r="AN344" s="136">
        <f>ROUND(cabinets_db!HP344/Prices!$B$27,0)</f>
        <v>363</v>
      </c>
      <c r="AO344" s="136">
        <f t="shared" si="466"/>
        <v>363</v>
      </c>
      <c r="AP344" s="136">
        <f>ROUND(cabinets_db!HR344/Prices!$B$27,0)</f>
        <v>363</v>
      </c>
      <c r="AQ344" s="138">
        <f t="shared" si="467"/>
        <v>363</v>
      </c>
      <c r="AW344" s="136">
        <f t="shared" si="468"/>
        <v>363</v>
      </c>
      <c r="AX344" s="136">
        <f t="shared" si="469"/>
        <v>363</v>
      </c>
      <c r="AY344" s="136">
        <f t="shared" si="470"/>
        <v>363</v>
      </c>
      <c r="AZ344" s="136">
        <f t="shared" si="471"/>
        <v>363</v>
      </c>
      <c r="BA344" s="136">
        <f t="shared" si="472"/>
        <v>363</v>
      </c>
      <c r="BB344" s="136">
        <f t="shared" si="473"/>
        <v>363</v>
      </c>
      <c r="BC344" s="136">
        <f t="shared" si="474"/>
        <v>363</v>
      </c>
      <c r="BD344" s="136">
        <f t="shared" si="475"/>
        <v>363</v>
      </c>
      <c r="BE344" s="136">
        <f t="shared" si="476"/>
        <v>363</v>
      </c>
      <c r="BF344" s="136">
        <f t="shared" si="477"/>
        <v>363</v>
      </c>
      <c r="BG344" s="136">
        <f t="shared" si="478"/>
        <v>363</v>
      </c>
      <c r="BH344" s="136">
        <f t="shared" si="479"/>
        <v>363</v>
      </c>
      <c r="BI344" s="136">
        <f t="shared" si="480"/>
        <v>363</v>
      </c>
      <c r="BJ344" s="136">
        <f t="shared" si="481"/>
        <v>363</v>
      </c>
      <c r="BK344" s="136">
        <f t="shared" si="482"/>
        <v>363</v>
      </c>
      <c r="BL344" s="138">
        <f t="shared" si="483"/>
        <v>363</v>
      </c>
      <c r="BU344" s="135">
        <f>ROUND(cabinets_db!JE344/Prices!$B$27,0)</f>
        <v>381</v>
      </c>
      <c r="BV344" s="136">
        <f t="shared" si="551"/>
        <v>381</v>
      </c>
      <c r="BW344" s="135">
        <f>ROUND(cabinets_db!JG344/Prices!$B$27,0)</f>
        <v>381</v>
      </c>
      <c r="BX344" s="136">
        <f t="shared" si="484"/>
        <v>381</v>
      </c>
      <c r="BY344" s="135">
        <f>ROUND(cabinets_db!JI344/Prices!$B$27,0)</f>
        <v>381</v>
      </c>
      <c r="BZ344" s="136">
        <f t="shared" si="485"/>
        <v>381</v>
      </c>
      <c r="CA344" s="135">
        <f>ROUND(cabinets_db!JK344/Prices!$B$27,0)</f>
        <v>381</v>
      </c>
      <c r="CB344" s="136">
        <f t="shared" si="486"/>
        <v>381</v>
      </c>
      <c r="CC344" s="135">
        <f>ROUND(cabinets_db!JM344/Prices!$B$27,0)</f>
        <v>381</v>
      </c>
      <c r="CD344" s="136">
        <f t="shared" si="487"/>
        <v>381</v>
      </c>
      <c r="CE344" s="135">
        <f>ROUND(cabinets_db!JO344/Prices!$B$27,0)</f>
        <v>381</v>
      </c>
      <c r="CF344" s="136">
        <f t="shared" si="488"/>
        <v>381</v>
      </c>
      <c r="CG344" s="135">
        <f>ROUND(cabinets_db!JQ344/Prices!$B$27,0)</f>
        <v>381</v>
      </c>
      <c r="CH344" s="136">
        <f t="shared" si="489"/>
        <v>381</v>
      </c>
      <c r="CI344" s="135">
        <f>ROUND(cabinets_db!JS344/Prices!$B$27,0)</f>
        <v>381</v>
      </c>
      <c r="CJ344" s="136">
        <f t="shared" si="490"/>
        <v>381</v>
      </c>
      <c r="CK344" s="137"/>
      <c r="CL344" s="137"/>
      <c r="CM344" s="137"/>
      <c r="CN344" s="137"/>
      <c r="CO344" s="137"/>
      <c r="CP344" s="136">
        <f>ROUND(cabinets_db!LW344/Prices!$B$27,0)</f>
        <v>363</v>
      </c>
      <c r="CQ344" s="136">
        <f t="shared" si="552"/>
        <v>363</v>
      </c>
      <c r="CR344" s="136">
        <f>ROUND(cabinets_db!LY344/Prices!$B$27,0)</f>
        <v>363</v>
      </c>
      <c r="CS344" s="136">
        <f t="shared" si="491"/>
        <v>363</v>
      </c>
      <c r="CT344" s="136">
        <f>ROUND(cabinets_db!MA344/Prices!$B$27,0)</f>
        <v>363</v>
      </c>
      <c r="CU344" s="136">
        <f t="shared" si="492"/>
        <v>363</v>
      </c>
      <c r="CV344" s="136">
        <f>ROUND(cabinets_db!MC344/Prices!$B$27,0)</f>
        <v>363</v>
      </c>
      <c r="CW344" s="136">
        <f t="shared" si="493"/>
        <v>363</v>
      </c>
      <c r="CX344" s="136">
        <f>ROUND(cabinets_db!ME344/Prices!$B$27,0)</f>
        <v>363</v>
      </c>
      <c r="CY344" s="136">
        <f t="shared" si="494"/>
        <v>363</v>
      </c>
      <c r="CZ344" s="136">
        <f>ROUND(cabinets_db!MG344/Prices!$B$27,0)</f>
        <v>363</v>
      </c>
      <c r="DA344" s="136">
        <f t="shared" si="495"/>
        <v>363</v>
      </c>
      <c r="DB344" s="136">
        <f>ROUND(cabinets_db!MI344/Prices!$B$27,0)</f>
        <v>363</v>
      </c>
      <c r="DC344" s="136">
        <f t="shared" si="496"/>
        <v>363</v>
      </c>
      <c r="DD344" s="136">
        <f>ROUND(cabinets_db!MK344/Prices!$B$27,0)</f>
        <v>363</v>
      </c>
      <c r="DE344" s="138">
        <f t="shared" si="497"/>
        <v>363</v>
      </c>
      <c r="DK344" s="136">
        <f t="shared" si="498"/>
        <v>363</v>
      </c>
      <c r="DL344" s="136">
        <f t="shared" si="499"/>
        <v>363</v>
      </c>
      <c r="DM344" s="136">
        <f t="shared" si="500"/>
        <v>363</v>
      </c>
      <c r="DN344" s="136">
        <f t="shared" si="501"/>
        <v>363</v>
      </c>
      <c r="DO344" s="136">
        <f t="shared" si="502"/>
        <v>363</v>
      </c>
      <c r="DP344" s="136">
        <f t="shared" si="503"/>
        <v>363</v>
      </c>
      <c r="DQ344" s="136">
        <f t="shared" si="504"/>
        <v>363</v>
      </c>
      <c r="DR344" s="136">
        <f t="shared" si="505"/>
        <v>363</v>
      </c>
      <c r="DS344" s="136">
        <f t="shared" si="506"/>
        <v>363</v>
      </c>
      <c r="DT344" s="136">
        <f t="shared" si="507"/>
        <v>363</v>
      </c>
      <c r="DU344" s="136">
        <f t="shared" si="508"/>
        <v>363</v>
      </c>
      <c r="DV344" s="136">
        <f t="shared" si="509"/>
        <v>363</v>
      </c>
      <c r="DW344" s="136">
        <f t="shared" si="510"/>
        <v>363</v>
      </c>
      <c r="DX344" s="136">
        <f t="shared" si="511"/>
        <v>363</v>
      </c>
      <c r="DY344" s="136">
        <f t="shared" si="512"/>
        <v>363</v>
      </c>
      <c r="DZ344" s="138">
        <f t="shared" si="513"/>
        <v>363</v>
      </c>
      <c r="EP344" s="73"/>
      <c r="EQ344" s="128"/>
      <c r="ER344" s="129">
        <v>11.5</v>
      </c>
      <c r="ES344" s="95"/>
      <c r="ET344" s="73"/>
      <c r="EU344" s="130"/>
      <c r="EV344" s="55"/>
      <c r="EW344" s="75">
        <v>4</v>
      </c>
      <c r="EX344" s="76">
        <v>89</v>
      </c>
      <c r="EY344" s="75">
        <v>11.5</v>
      </c>
      <c r="EZ344" s="77">
        <f>(EY344*1.2)*(Prices!$B$5/32)</f>
        <v>17.25</v>
      </c>
      <c r="FA344" s="82">
        <f>(EY344*1.3)*(Prices!$B$4/32)</f>
        <v>37.375</v>
      </c>
      <c r="FB344" s="82">
        <f>(EV344*Prices!$B$2)+(EW344*Prices!$B$3)</f>
        <v>16.2</v>
      </c>
      <c r="FC344" s="79">
        <f>EU344*Prices!$B$9</f>
        <v>0</v>
      </c>
      <c r="FD344" s="80">
        <f t="shared" si="514"/>
        <v>159.82499999999999</v>
      </c>
      <c r="FE344" s="80">
        <f>EU344*Prices!$B$10</f>
        <v>0</v>
      </c>
      <c r="FF344" s="80">
        <f t="shared" si="515"/>
        <v>159.82499999999999</v>
      </c>
      <c r="FG344" s="80">
        <f>EU344*Prices!$B$11</f>
        <v>0</v>
      </c>
      <c r="FH344" s="80">
        <f t="shared" si="516"/>
        <v>159.82499999999999</v>
      </c>
      <c r="FI344" s="80">
        <f>EU344*Prices!$B$12</f>
        <v>0</v>
      </c>
      <c r="FJ344" s="80">
        <f t="shared" si="517"/>
        <v>159.82499999999999</v>
      </c>
      <c r="FK344" s="80">
        <f>EU344*Prices!$B$13</f>
        <v>0</v>
      </c>
      <c r="FL344" s="80">
        <f t="shared" si="518"/>
        <v>159.82499999999999</v>
      </c>
      <c r="FM344" s="80">
        <f>EU344*Prices!$B$14</f>
        <v>0</v>
      </c>
      <c r="FN344" s="80">
        <f t="shared" si="519"/>
        <v>159.82499999999999</v>
      </c>
      <c r="FO344" s="80">
        <f>EU344*Prices!$B$15</f>
        <v>0</v>
      </c>
      <c r="FP344" s="80">
        <f t="shared" si="520"/>
        <v>159.82499999999999</v>
      </c>
      <c r="FQ344" s="80">
        <f>EU344*Prices!$B$16</f>
        <v>0</v>
      </c>
      <c r="FR344" s="80">
        <f t="shared" si="521"/>
        <v>159.82499999999999</v>
      </c>
      <c r="FS344" s="80">
        <f>EU344*Prices!$B$17</f>
        <v>0</v>
      </c>
      <c r="FT344" s="80"/>
      <c r="FU344" s="80"/>
      <c r="FV344" s="80"/>
      <c r="FW344" s="80"/>
      <c r="FX344" s="80"/>
      <c r="FY344" s="80"/>
      <c r="FZ344" s="80"/>
      <c r="GA344" s="80"/>
      <c r="GB344" s="80"/>
      <c r="GC344" s="80"/>
      <c r="GD344" s="80"/>
      <c r="GE344" s="80"/>
      <c r="GF344" s="80"/>
      <c r="GG344" s="80"/>
      <c r="GH344" s="80"/>
      <c r="GI344"/>
      <c r="GJ344"/>
      <c r="GK344"/>
      <c r="GL344"/>
      <c r="GM344"/>
      <c r="GN344"/>
      <c r="GO344"/>
      <c r="GP344" s="73"/>
      <c r="GQ344" s="128"/>
      <c r="GR344" s="129">
        <v>11.5</v>
      </c>
      <c r="GS344" s="95"/>
      <c r="GT344" s="73"/>
      <c r="GU344" s="130"/>
      <c r="GW344" s="75">
        <v>4</v>
      </c>
      <c r="GX344" s="76">
        <v>89</v>
      </c>
      <c r="GY344" s="75">
        <v>11.5</v>
      </c>
      <c r="GZ344" s="77">
        <f>(GY344*1.2)*(Prices!$B$5/32)</f>
        <v>17.25</v>
      </c>
      <c r="HA344" s="82">
        <f>(GY344*1.3)*(Prices!$C$4/32)</f>
        <v>29.900000000000002</v>
      </c>
      <c r="HB344" s="82">
        <f>(GV344*Prices!$B$2)+(GW344*Prices!$B$3)</f>
        <v>16.2</v>
      </c>
      <c r="HC344" s="79">
        <f>GU344*Prices!$B$9</f>
        <v>0</v>
      </c>
      <c r="HD344" s="80">
        <f t="shared" si="522"/>
        <v>152.35</v>
      </c>
      <c r="HE344" s="80">
        <f>GU344*Prices!$B$10</f>
        <v>0</v>
      </c>
      <c r="HF344" s="80">
        <f t="shared" si="523"/>
        <v>152.35</v>
      </c>
      <c r="HG344" s="80">
        <f>GU344*Prices!$B$11</f>
        <v>0</v>
      </c>
      <c r="HH344" s="80">
        <f t="shared" si="524"/>
        <v>152.35</v>
      </c>
      <c r="HI344" s="80">
        <f>GU344*Prices!$B$12</f>
        <v>0</v>
      </c>
      <c r="HJ344" s="80">
        <f t="shared" si="525"/>
        <v>152.35</v>
      </c>
      <c r="HK344" s="80">
        <f>GU344*Prices!$B$13</f>
        <v>0</v>
      </c>
      <c r="HL344" s="80">
        <f t="shared" si="526"/>
        <v>152.35</v>
      </c>
      <c r="HM344" s="80">
        <f>GU344*Prices!$B$14</f>
        <v>0</v>
      </c>
      <c r="HN344" s="80">
        <f t="shared" si="527"/>
        <v>152.35</v>
      </c>
      <c r="HO344" s="80">
        <f>GU344*Prices!$B$15</f>
        <v>0</v>
      </c>
      <c r="HP344" s="80">
        <f t="shared" si="528"/>
        <v>152.35</v>
      </c>
      <c r="HQ344" s="80">
        <f>GU344*Prices!$B$16</f>
        <v>0</v>
      </c>
      <c r="HR344" s="80">
        <f t="shared" si="529"/>
        <v>152.35</v>
      </c>
      <c r="HS344" s="80">
        <f>GU344*Prices!$B$17</f>
        <v>0</v>
      </c>
      <c r="HT344" s="80"/>
      <c r="HU344" s="80"/>
      <c r="HV344" s="80"/>
      <c r="HW344" s="80"/>
      <c r="HX344" s="80"/>
      <c r="HY344" s="80"/>
      <c r="HZ344" s="80"/>
      <c r="IA344" s="80"/>
      <c r="IB344" s="80"/>
      <c r="IC344" s="80"/>
      <c r="ID344" s="80"/>
      <c r="IE344" s="80"/>
      <c r="IF344" s="80"/>
      <c r="IG344" s="80"/>
      <c r="IH344" s="80"/>
      <c r="II344"/>
      <c r="IJ344"/>
      <c r="IK344"/>
      <c r="IL344"/>
      <c r="IM344"/>
      <c r="IN344"/>
      <c r="IO344"/>
      <c r="IP344"/>
      <c r="IQ344" s="73"/>
      <c r="IR344" s="128"/>
      <c r="IS344" s="129">
        <v>11.5</v>
      </c>
      <c r="IT344" s="95"/>
      <c r="IU344" s="73"/>
      <c r="IV344" s="130"/>
      <c r="IX344" s="75">
        <v>4</v>
      </c>
      <c r="IY344" s="76">
        <v>89</v>
      </c>
      <c r="IZ344" s="75">
        <v>11.5</v>
      </c>
      <c r="JA344" s="77">
        <f>(IZ344*1.2)*(Prices!$B$5/32)</f>
        <v>17.25</v>
      </c>
      <c r="JB344" s="82">
        <f>(IZ344*1.3)*(Prices!$B$4/32)</f>
        <v>37.375</v>
      </c>
      <c r="JC344" s="82">
        <f>(IW344*Prices!$B$2)+(IX344*Prices!$B$3)</f>
        <v>16.2</v>
      </c>
      <c r="JD344" s="79">
        <f>IV344*Prices!$B$9</f>
        <v>0</v>
      </c>
      <c r="JE344" s="80">
        <f t="shared" si="530"/>
        <v>159.82499999999999</v>
      </c>
      <c r="JF344" s="80">
        <f>IV344*Prices!$B$10</f>
        <v>0</v>
      </c>
      <c r="JG344" s="80">
        <f t="shared" si="531"/>
        <v>159.82499999999999</v>
      </c>
      <c r="JH344" s="80">
        <f>IV344*Prices!$B$11</f>
        <v>0</v>
      </c>
      <c r="JI344" s="80">
        <f t="shared" si="532"/>
        <v>159.82499999999999</v>
      </c>
      <c r="JJ344" s="80">
        <f>IV344*Prices!$B$12</f>
        <v>0</v>
      </c>
      <c r="JK344" s="80">
        <f t="shared" si="533"/>
        <v>159.82499999999999</v>
      </c>
      <c r="JL344" s="80">
        <f>IV344*Prices!$B$13</f>
        <v>0</v>
      </c>
      <c r="JM344" s="80">
        <f t="shared" si="534"/>
        <v>159.82499999999999</v>
      </c>
      <c r="JN344" s="80">
        <f>IV344*Prices!$B$14</f>
        <v>0</v>
      </c>
      <c r="JO344" s="80">
        <f t="shared" si="535"/>
        <v>159.82499999999999</v>
      </c>
      <c r="JP344" s="80">
        <f>IV344*Prices!$B$15</f>
        <v>0</v>
      </c>
      <c r="JQ344" s="80">
        <f t="shared" si="536"/>
        <v>159.82499999999999</v>
      </c>
      <c r="JR344" s="80">
        <f>IV344*Prices!$B$16</f>
        <v>0</v>
      </c>
      <c r="JS344" s="80">
        <f t="shared" si="537"/>
        <v>159.82499999999999</v>
      </c>
      <c r="JT344" s="80">
        <f>IV344*Prices!$B$17</f>
        <v>0</v>
      </c>
      <c r="JU344" s="80"/>
      <c r="JV344" s="80"/>
      <c r="JW344" s="80"/>
      <c r="JX344" s="80"/>
      <c r="JY344" s="80"/>
      <c r="JZ344" s="80"/>
      <c r="KA344" s="80"/>
      <c r="KB344" s="80"/>
      <c r="KC344" s="80"/>
      <c r="KD344" s="80"/>
      <c r="KE344" s="80"/>
      <c r="KF344" s="80"/>
      <c r="KG344" s="80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 s="197">
        <v>0</v>
      </c>
      <c r="LB344" s="200">
        <v>0</v>
      </c>
      <c r="LC344" s="82">
        <f>(44+(cabinets_db!IR344*2-2))*0.58</f>
        <v>24.36</v>
      </c>
      <c r="LD344" s="82">
        <f>(44+(cabinets_db!IR344*2-2))*0.77</f>
        <v>32.340000000000003</v>
      </c>
      <c r="LE344" s="82">
        <f>3*(cabinets_db!IR344*22/144)</f>
        <v>0</v>
      </c>
      <c r="LF344" s="82">
        <f t="shared" si="538"/>
        <v>24.36</v>
      </c>
      <c r="LG344" s="80">
        <f t="shared" si="539"/>
        <v>32.340000000000003</v>
      </c>
      <c r="LH344" s="234">
        <f t="shared" si="540"/>
        <v>0</v>
      </c>
      <c r="LI344" s="73"/>
      <c r="LJ344" s="128"/>
      <c r="LK344" s="129">
        <v>11.5</v>
      </c>
      <c r="LL344" s="95"/>
      <c r="LM344" s="73"/>
      <c r="LN344" s="130"/>
      <c r="LP344" s="75">
        <v>4</v>
      </c>
      <c r="LQ344" s="76">
        <v>89</v>
      </c>
      <c r="LR344" s="75">
        <v>11.5</v>
      </c>
      <c r="LS344" s="77">
        <f>(LR344*1.2)*(Prices!$B$5/32)</f>
        <v>17.25</v>
      </c>
      <c r="LT344" s="82">
        <f>(LR344*1.3)*(Prices!$C$4/32)</f>
        <v>29.900000000000002</v>
      </c>
      <c r="LU344" s="82">
        <f>(LO344*Prices!$B$2)+(LP344*Prices!$B$3)</f>
        <v>16.2</v>
      </c>
      <c r="LV344" s="79">
        <f>LN344*Prices!$B$9</f>
        <v>0</v>
      </c>
      <c r="LW344" s="80">
        <f t="shared" si="541"/>
        <v>152.35</v>
      </c>
      <c r="LX344" s="80">
        <f>LN344*Prices!$B$10</f>
        <v>0</v>
      </c>
      <c r="LY344" s="80">
        <f t="shared" si="542"/>
        <v>152.35</v>
      </c>
      <c r="LZ344" s="80">
        <f>LN344*Prices!$B$11</f>
        <v>0</v>
      </c>
      <c r="MA344" s="80">
        <f t="shared" si="543"/>
        <v>152.35</v>
      </c>
      <c r="MB344" s="80">
        <f>LN344*Prices!$B$12</f>
        <v>0</v>
      </c>
      <c r="MC344" s="80">
        <f t="shared" si="544"/>
        <v>152.35</v>
      </c>
      <c r="MD344" s="80">
        <f>LN344*Prices!$B$13</f>
        <v>0</v>
      </c>
      <c r="ME344" s="80">
        <f t="shared" si="545"/>
        <v>152.35</v>
      </c>
      <c r="MF344" s="80">
        <f>LN344*Prices!$B$14</f>
        <v>0</v>
      </c>
      <c r="MG344" s="80">
        <f t="shared" si="546"/>
        <v>152.35</v>
      </c>
      <c r="MH344" s="80">
        <f>LN344*Prices!$B$15</f>
        <v>0</v>
      </c>
      <c r="MI344" s="80">
        <f t="shared" si="547"/>
        <v>152.35</v>
      </c>
      <c r="MJ344" s="80">
        <f>LN344*Prices!$B$16</f>
        <v>0</v>
      </c>
      <c r="MK344" s="80">
        <f t="shared" si="548"/>
        <v>152.35</v>
      </c>
      <c r="ML344" s="80">
        <f>LN344*Prices!$B$17</f>
        <v>0</v>
      </c>
      <c r="MM344" s="80"/>
      <c r="MN344" s="80"/>
      <c r="MO344" s="80"/>
      <c r="MP344" s="80"/>
      <c r="MQ344" s="80"/>
      <c r="MR344" s="80"/>
      <c r="MS344" s="80"/>
      <c r="MT344" s="80"/>
      <c r="MU344" s="80"/>
      <c r="MV344" s="80"/>
      <c r="MW344" s="80"/>
      <c r="MX344" s="80"/>
      <c r="MY344" s="80"/>
      <c r="MZ344" s="80"/>
      <c r="NA344" s="80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</row>
    <row r="345" spans="1:449" ht="18" customHeight="1" thickBot="1" x14ac:dyDescent="0.3">
      <c r="A345" s="345"/>
      <c r="B345" s="346"/>
      <c r="C345" s="347"/>
      <c r="D345" s="279"/>
      <c r="E345" s="348"/>
      <c r="F345" s="349"/>
      <c r="G345" s="320"/>
      <c r="H345" s="136"/>
      <c r="I345" s="135"/>
      <c r="J345" s="136"/>
      <c r="K345" s="135"/>
      <c r="L345" s="136"/>
      <c r="M345" s="135"/>
      <c r="N345" s="136"/>
      <c r="O345" s="135"/>
      <c r="P345" s="136"/>
      <c r="Q345" s="135"/>
      <c r="R345" s="136"/>
      <c r="S345" s="135"/>
      <c r="T345" s="136"/>
      <c r="U345" s="135"/>
      <c r="V345" s="136"/>
      <c r="W345" s="137"/>
      <c r="X345" s="137"/>
      <c r="Y345" s="137"/>
      <c r="Z345" s="137"/>
      <c r="AA345" s="137"/>
      <c r="AB345" s="136"/>
      <c r="AC345" s="136"/>
      <c r="AD345" s="136"/>
      <c r="AE345" s="136"/>
      <c r="AF345" s="136"/>
      <c r="AG345" s="136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8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8"/>
      <c r="BU345" s="135"/>
      <c r="BV345" s="136"/>
      <c r="BW345" s="135"/>
      <c r="BX345" s="136"/>
      <c r="BY345" s="135"/>
      <c r="BZ345" s="136"/>
      <c r="CA345" s="135"/>
      <c r="CB345" s="136"/>
      <c r="CC345" s="135"/>
      <c r="CD345" s="136"/>
      <c r="CE345" s="135"/>
      <c r="CF345" s="136"/>
      <c r="CG345" s="135"/>
      <c r="CH345" s="136"/>
      <c r="CI345" s="135"/>
      <c r="CJ345" s="136"/>
      <c r="CK345" s="137"/>
      <c r="CL345" s="137"/>
      <c r="CM345" s="137"/>
      <c r="CN345" s="137"/>
      <c r="CO345" s="137"/>
      <c r="CP345" s="136"/>
      <c r="CQ345" s="136"/>
      <c r="CR345" s="136"/>
      <c r="CS345" s="136"/>
      <c r="CT345" s="136"/>
      <c r="CU345" s="136"/>
      <c r="CV345" s="136"/>
      <c r="CW345" s="136"/>
      <c r="CX345" s="136"/>
      <c r="CY345" s="136"/>
      <c r="CZ345" s="136"/>
      <c r="DA345" s="136"/>
      <c r="DB345" s="136"/>
      <c r="DC345" s="136"/>
      <c r="DD345" s="136"/>
      <c r="DE345" s="138"/>
      <c r="DK345" s="136"/>
      <c r="DL345" s="136"/>
      <c r="DM345" s="136"/>
      <c r="DN345" s="136"/>
      <c r="DO345" s="136"/>
      <c r="DP345" s="136"/>
      <c r="DQ345" s="136"/>
      <c r="DR345" s="136"/>
      <c r="DS345" s="136"/>
      <c r="DT345" s="136"/>
      <c r="DU345" s="136"/>
      <c r="DV345" s="136"/>
      <c r="DW345" s="136"/>
      <c r="DX345" s="136"/>
      <c r="DY345" s="136"/>
      <c r="DZ345" s="138"/>
      <c r="EP345" s="73"/>
      <c r="EQ345" s="128"/>
      <c r="ER345" s="129"/>
      <c r="ES345" s="95"/>
      <c r="ET345" s="73"/>
      <c r="EU345" s="130"/>
      <c r="EV345" s="55"/>
      <c r="EZ345" s="77"/>
      <c r="FC345" s="79"/>
      <c r="FD345" s="80"/>
      <c r="FE345" s="80"/>
      <c r="FF345" s="80"/>
      <c r="FG345" s="80"/>
      <c r="FH345" s="80"/>
      <c r="FI345" s="80"/>
      <c r="FJ345" s="80"/>
      <c r="FK345" s="80"/>
      <c r="FL345" s="80"/>
      <c r="FM345" s="80"/>
      <c r="FN345" s="80"/>
      <c r="FO345" s="80"/>
      <c r="FP345" s="80"/>
      <c r="FQ345" s="80"/>
      <c r="FR345" s="80"/>
      <c r="FS345" s="80"/>
      <c r="FT345" s="80"/>
      <c r="FU345" s="80"/>
      <c r="FV345" s="80"/>
      <c r="FW345" s="80"/>
      <c r="FX345" s="80"/>
      <c r="FY345" s="80"/>
      <c r="FZ345" s="80"/>
      <c r="GA345" s="80"/>
      <c r="GB345" s="80"/>
      <c r="GC345" s="80"/>
      <c r="GD345" s="80"/>
      <c r="GE345" s="80"/>
      <c r="GF345" s="80"/>
      <c r="GG345" s="80"/>
      <c r="GH345" s="80"/>
      <c r="GI345"/>
      <c r="GJ345"/>
      <c r="GK345"/>
      <c r="GL345"/>
      <c r="GM345"/>
      <c r="GN345"/>
      <c r="GO345"/>
      <c r="GP345" s="73"/>
      <c r="GQ345" s="128"/>
      <c r="GR345" s="129"/>
      <c r="GS345" s="95"/>
      <c r="GT345" s="73"/>
      <c r="GU345" s="130"/>
      <c r="GW345" s="75"/>
      <c r="GX345" s="76"/>
      <c r="GZ345" s="77"/>
      <c r="HA345" s="82"/>
      <c r="HB345" s="82"/>
      <c r="HC345" s="79"/>
      <c r="HD345" s="80"/>
      <c r="HE345" s="80"/>
      <c r="HF345" s="80"/>
      <c r="HG345" s="80"/>
      <c r="HH345" s="80"/>
      <c r="HI345" s="80"/>
      <c r="HJ345" s="80"/>
      <c r="HK345" s="80"/>
      <c r="HL345" s="80"/>
      <c r="HM345" s="80"/>
      <c r="HN345" s="80"/>
      <c r="HO345" s="80"/>
      <c r="HP345" s="80"/>
      <c r="HQ345" s="80"/>
      <c r="HR345" s="80"/>
      <c r="HS345" s="80"/>
      <c r="HT345" s="80"/>
      <c r="HU345" s="80"/>
      <c r="HV345" s="80"/>
      <c r="HW345" s="80"/>
      <c r="HX345" s="80"/>
      <c r="HY345" s="80"/>
      <c r="HZ345" s="80"/>
      <c r="IA345" s="80"/>
      <c r="IB345" s="80"/>
      <c r="IC345" s="80"/>
      <c r="ID345" s="80"/>
      <c r="IE345" s="80"/>
      <c r="IF345" s="80"/>
      <c r="IG345" s="80"/>
      <c r="IH345" s="80"/>
      <c r="II345"/>
      <c r="IJ345"/>
      <c r="IK345"/>
      <c r="IL345"/>
      <c r="IM345"/>
      <c r="IN345"/>
      <c r="IO345"/>
      <c r="IP345"/>
      <c r="IQ345" s="73"/>
      <c r="IR345" s="128"/>
      <c r="IS345" s="129"/>
      <c r="IT345" s="95"/>
      <c r="IU345" s="73"/>
      <c r="IV345" s="130"/>
      <c r="IX345" s="75"/>
      <c r="IY345" s="76"/>
      <c r="IZ345" s="75"/>
      <c r="JA345" s="77"/>
      <c r="JB345" s="82"/>
      <c r="JC345" s="82"/>
      <c r="JD345" s="79"/>
      <c r="JE345" s="80"/>
      <c r="JF345" s="80"/>
      <c r="JG345" s="80"/>
      <c r="JH345" s="80"/>
      <c r="JI345" s="80"/>
      <c r="JJ345" s="80"/>
      <c r="JK345" s="80"/>
      <c r="JL345" s="80"/>
      <c r="JM345" s="80"/>
      <c r="JN345" s="80"/>
      <c r="JO345" s="80"/>
      <c r="JP345" s="80"/>
      <c r="JQ345" s="80"/>
      <c r="JR345" s="80"/>
      <c r="JS345" s="80"/>
      <c r="JT345" s="80"/>
      <c r="JU345" s="80"/>
      <c r="JV345" s="80"/>
      <c r="JW345" s="80"/>
      <c r="JX345" s="80"/>
      <c r="JY345" s="80"/>
      <c r="JZ345" s="80"/>
      <c r="KA345" s="80"/>
      <c r="KB345" s="80"/>
      <c r="KC345" s="80"/>
      <c r="KD345" s="80"/>
      <c r="KE345" s="80"/>
      <c r="KF345" s="80"/>
      <c r="KG345" s="80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F345" s="82"/>
      <c r="LG345" s="80"/>
      <c r="LH345" s="234"/>
      <c r="LI345" s="73"/>
      <c r="LJ345" s="128"/>
      <c r="LK345" s="129"/>
      <c r="LL345" s="95"/>
      <c r="LM345" s="73"/>
      <c r="LN345" s="130"/>
      <c r="LP345" s="75"/>
      <c r="LQ345" s="76"/>
      <c r="LR345" s="75"/>
      <c r="LS345" s="77"/>
      <c r="LT345" s="82"/>
      <c r="LU345" s="82"/>
      <c r="LV345" s="79"/>
      <c r="LW345" s="80"/>
      <c r="LX345" s="80"/>
      <c r="LY345" s="80"/>
      <c r="LZ345" s="80"/>
      <c r="MA345" s="80"/>
      <c r="MB345" s="80"/>
      <c r="MC345" s="80"/>
      <c r="MD345" s="80"/>
      <c r="ME345" s="80"/>
      <c r="MF345" s="80"/>
      <c r="MG345" s="80"/>
      <c r="MH345" s="80"/>
      <c r="MI345" s="80"/>
      <c r="MJ345" s="80"/>
      <c r="MK345" s="80"/>
      <c r="ML345" s="80"/>
      <c r="MM345" s="80"/>
      <c r="MN345" s="80"/>
      <c r="MO345" s="80"/>
      <c r="MP345" s="80"/>
      <c r="MQ345" s="80"/>
      <c r="MR345" s="80"/>
      <c r="MS345" s="80"/>
      <c r="MT345" s="80"/>
      <c r="MU345" s="80"/>
      <c r="MV345" s="80"/>
      <c r="MW345" s="80"/>
      <c r="MX345" s="80"/>
      <c r="MY345" s="80"/>
      <c r="MZ345" s="80"/>
      <c r="NA345" s="80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</row>
    <row r="346" spans="1:449" ht="18" customHeight="1" x14ac:dyDescent="0.25">
      <c r="A346" s="332" t="s">
        <v>471</v>
      </c>
      <c r="B346" s="119" t="s">
        <v>268</v>
      </c>
      <c r="C346" s="120" t="str">
        <f t="shared" si="549"/>
        <v>Wall &amp; Tall Cab: Horizontal Metal 18"H   (28" to 30")</v>
      </c>
      <c r="D346" s="121" t="s">
        <v>472</v>
      </c>
      <c r="E346" s="122" t="s">
        <v>109</v>
      </c>
      <c r="F346" s="333" t="s">
        <v>471</v>
      </c>
      <c r="G346" s="320">
        <f>ROUND(cabinets_db!FD346/Prices!$B$27,0)</f>
        <v>375</v>
      </c>
      <c r="H346" s="136">
        <f t="shared" si="550"/>
        <v>375</v>
      </c>
      <c r="I346" s="135">
        <f>ROUND(cabinets_db!FF346/Prices!$B$27,0)</f>
        <v>375</v>
      </c>
      <c r="J346" s="136">
        <f t="shared" si="453"/>
        <v>375</v>
      </c>
      <c r="K346" s="135">
        <f>ROUND(cabinets_db!FH346/Prices!$B$27,0)</f>
        <v>375</v>
      </c>
      <c r="L346" s="136">
        <f t="shared" si="454"/>
        <v>375</v>
      </c>
      <c r="M346" s="135">
        <f>ROUND(cabinets_db!FJ346/Prices!$B$27,0)</f>
        <v>375</v>
      </c>
      <c r="N346" s="136">
        <f t="shared" si="455"/>
        <v>375</v>
      </c>
      <c r="O346" s="135">
        <f>ROUND(cabinets_db!FL346/Prices!$B$27,0)</f>
        <v>375</v>
      </c>
      <c r="P346" s="136">
        <f t="shared" si="456"/>
        <v>375</v>
      </c>
      <c r="Q346" s="135">
        <f>ROUND(cabinets_db!FN346/Prices!$B$27,0)</f>
        <v>375</v>
      </c>
      <c r="R346" s="136">
        <f t="shared" si="457"/>
        <v>375</v>
      </c>
      <c r="S346" s="135">
        <f>ROUND(cabinets_db!FP346/Prices!$B$27,0)</f>
        <v>375</v>
      </c>
      <c r="T346" s="136">
        <f t="shared" si="458"/>
        <v>375</v>
      </c>
      <c r="U346" s="135">
        <f>ROUND(cabinets_db!FR346/Prices!$B$27,0)</f>
        <v>375</v>
      </c>
      <c r="V346" s="136">
        <f t="shared" si="459"/>
        <v>375</v>
      </c>
      <c r="W346" s="137"/>
      <c r="X346" s="137"/>
      <c r="Y346" s="137"/>
      <c r="Z346" s="137"/>
      <c r="AA346" s="137"/>
      <c r="AB346" s="136">
        <f>ROUND(cabinets_db!HD346/Prices!$B$27,0)</f>
        <v>358</v>
      </c>
      <c r="AC346" s="136">
        <f t="shared" si="460"/>
        <v>358</v>
      </c>
      <c r="AD346" s="136">
        <f>ROUND(cabinets_db!HF346/Prices!$B$27,0)</f>
        <v>358</v>
      </c>
      <c r="AE346" s="136">
        <f t="shared" si="461"/>
        <v>358</v>
      </c>
      <c r="AF346" s="136">
        <f>ROUND(cabinets_db!HH346/Prices!$B$27,0)</f>
        <v>358</v>
      </c>
      <c r="AG346" s="136">
        <f t="shared" si="462"/>
        <v>358</v>
      </c>
      <c r="AH346" s="136">
        <f>ROUND(cabinets_db!HJ346/Prices!$B$27,0)</f>
        <v>358</v>
      </c>
      <c r="AI346" s="136">
        <f t="shared" si="463"/>
        <v>358</v>
      </c>
      <c r="AJ346" s="136">
        <f>ROUND(cabinets_db!HL346/Prices!$B$27,0)</f>
        <v>358</v>
      </c>
      <c r="AK346" s="136">
        <f t="shared" si="464"/>
        <v>358</v>
      </c>
      <c r="AL346" s="136">
        <f>ROUND(cabinets_db!HN346/Prices!$B$27,0)</f>
        <v>358</v>
      </c>
      <c r="AM346" s="136">
        <f t="shared" si="465"/>
        <v>358</v>
      </c>
      <c r="AN346" s="136">
        <f>ROUND(cabinets_db!HP346/Prices!$B$27,0)</f>
        <v>358</v>
      </c>
      <c r="AO346" s="136">
        <f t="shared" si="466"/>
        <v>358</v>
      </c>
      <c r="AP346" s="136">
        <f>ROUND(cabinets_db!HR346/Prices!$B$27,0)</f>
        <v>358</v>
      </c>
      <c r="AQ346" s="138">
        <f t="shared" si="467"/>
        <v>358</v>
      </c>
      <c r="AW346" s="136">
        <f t="shared" si="468"/>
        <v>358</v>
      </c>
      <c r="AX346" s="136">
        <f t="shared" si="469"/>
        <v>358</v>
      </c>
      <c r="AY346" s="136">
        <f t="shared" si="470"/>
        <v>358</v>
      </c>
      <c r="AZ346" s="136">
        <f t="shared" si="471"/>
        <v>358</v>
      </c>
      <c r="BA346" s="136">
        <f t="shared" si="472"/>
        <v>358</v>
      </c>
      <c r="BB346" s="136">
        <f t="shared" si="473"/>
        <v>358</v>
      </c>
      <c r="BC346" s="136">
        <f t="shared" si="474"/>
        <v>358</v>
      </c>
      <c r="BD346" s="136">
        <f t="shared" si="475"/>
        <v>358</v>
      </c>
      <c r="BE346" s="136">
        <f t="shared" si="476"/>
        <v>358</v>
      </c>
      <c r="BF346" s="136">
        <f t="shared" si="477"/>
        <v>358</v>
      </c>
      <c r="BG346" s="136">
        <f t="shared" si="478"/>
        <v>358</v>
      </c>
      <c r="BH346" s="136">
        <f t="shared" si="479"/>
        <v>358</v>
      </c>
      <c r="BI346" s="136">
        <f t="shared" si="480"/>
        <v>358</v>
      </c>
      <c r="BJ346" s="136">
        <f t="shared" si="481"/>
        <v>358</v>
      </c>
      <c r="BK346" s="136">
        <f t="shared" si="482"/>
        <v>358</v>
      </c>
      <c r="BL346" s="138">
        <f t="shared" si="483"/>
        <v>358</v>
      </c>
      <c r="BU346" s="135">
        <f>ROUND(cabinets_db!JE346/Prices!$B$27,0)</f>
        <v>375</v>
      </c>
      <c r="BV346" s="136">
        <f t="shared" si="551"/>
        <v>375</v>
      </c>
      <c r="BW346" s="135">
        <f>ROUND(cabinets_db!JG346/Prices!$B$27,0)</f>
        <v>375</v>
      </c>
      <c r="BX346" s="136">
        <f t="shared" si="484"/>
        <v>375</v>
      </c>
      <c r="BY346" s="135">
        <f>ROUND(cabinets_db!JI346/Prices!$B$27,0)</f>
        <v>375</v>
      </c>
      <c r="BZ346" s="136">
        <f t="shared" si="485"/>
        <v>375</v>
      </c>
      <c r="CA346" s="135">
        <f>ROUND(cabinets_db!JK346/Prices!$B$27,0)</f>
        <v>375</v>
      </c>
      <c r="CB346" s="136">
        <f t="shared" si="486"/>
        <v>375</v>
      </c>
      <c r="CC346" s="135">
        <f>ROUND(cabinets_db!JM346/Prices!$B$27,0)</f>
        <v>375</v>
      </c>
      <c r="CD346" s="136">
        <f t="shared" si="487"/>
        <v>375</v>
      </c>
      <c r="CE346" s="135">
        <f>ROUND(cabinets_db!JO346/Prices!$B$27,0)</f>
        <v>375</v>
      </c>
      <c r="CF346" s="136">
        <f t="shared" si="488"/>
        <v>375</v>
      </c>
      <c r="CG346" s="135">
        <f>ROUND(cabinets_db!JQ346/Prices!$B$27,0)</f>
        <v>375</v>
      </c>
      <c r="CH346" s="136">
        <f t="shared" si="489"/>
        <v>375</v>
      </c>
      <c r="CI346" s="135">
        <f>ROUND(cabinets_db!JS346/Prices!$B$27,0)</f>
        <v>375</v>
      </c>
      <c r="CJ346" s="136">
        <f t="shared" si="490"/>
        <v>375</v>
      </c>
      <c r="CK346" s="137"/>
      <c r="CL346" s="137"/>
      <c r="CM346" s="137"/>
      <c r="CN346" s="137"/>
      <c r="CO346" s="137"/>
      <c r="CP346" s="136">
        <f>ROUND(cabinets_db!LW346/Prices!$B$27,0)</f>
        <v>358</v>
      </c>
      <c r="CQ346" s="136">
        <f t="shared" si="552"/>
        <v>358</v>
      </c>
      <c r="CR346" s="136">
        <f>ROUND(cabinets_db!LY346/Prices!$B$27,0)</f>
        <v>358</v>
      </c>
      <c r="CS346" s="136">
        <f t="shared" si="491"/>
        <v>358</v>
      </c>
      <c r="CT346" s="136">
        <f>ROUND(cabinets_db!MA346/Prices!$B$27,0)</f>
        <v>358</v>
      </c>
      <c r="CU346" s="136">
        <f t="shared" si="492"/>
        <v>358</v>
      </c>
      <c r="CV346" s="136">
        <f>ROUND(cabinets_db!MC346/Prices!$B$27,0)</f>
        <v>358</v>
      </c>
      <c r="CW346" s="136">
        <f t="shared" si="493"/>
        <v>358</v>
      </c>
      <c r="CX346" s="136">
        <f>ROUND(cabinets_db!ME346/Prices!$B$27,0)</f>
        <v>358</v>
      </c>
      <c r="CY346" s="136">
        <f t="shared" si="494"/>
        <v>358</v>
      </c>
      <c r="CZ346" s="136">
        <f>ROUND(cabinets_db!MG346/Prices!$B$27,0)</f>
        <v>358</v>
      </c>
      <c r="DA346" s="136">
        <f t="shared" si="495"/>
        <v>358</v>
      </c>
      <c r="DB346" s="136">
        <f>ROUND(cabinets_db!MI346/Prices!$B$27,0)</f>
        <v>358</v>
      </c>
      <c r="DC346" s="136">
        <f t="shared" si="496"/>
        <v>358</v>
      </c>
      <c r="DD346" s="136">
        <f>ROUND(cabinets_db!MK346/Prices!$B$27,0)</f>
        <v>358</v>
      </c>
      <c r="DE346" s="138">
        <f t="shared" si="497"/>
        <v>358</v>
      </c>
      <c r="DK346" s="136">
        <f t="shared" si="498"/>
        <v>358</v>
      </c>
      <c r="DL346" s="136">
        <f t="shared" si="499"/>
        <v>358</v>
      </c>
      <c r="DM346" s="136">
        <f t="shared" si="500"/>
        <v>358</v>
      </c>
      <c r="DN346" s="136">
        <f t="shared" si="501"/>
        <v>358</v>
      </c>
      <c r="DO346" s="136">
        <f t="shared" si="502"/>
        <v>358</v>
      </c>
      <c r="DP346" s="136">
        <f t="shared" si="503"/>
        <v>358</v>
      </c>
      <c r="DQ346" s="136">
        <f t="shared" si="504"/>
        <v>358</v>
      </c>
      <c r="DR346" s="136">
        <f t="shared" si="505"/>
        <v>358</v>
      </c>
      <c r="DS346" s="136">
        <f t="shared" si="506"/>
        <v>358</v>
      </c>
      <c r="DT346" s="136">
        <f t="shared" si="507"/>
        <v>358</v>
      </c>
      <c r="DU346" s="136">
        <f t="shared" si="508"/>
        <v>358</v>
      </c>
      <c r="DV346" s="136">
        <f t="shared" si="509"/>
        <v>358</v>
      </c>
      <c r="DW346" s="136">
        <f t="shared" si="510"/>
        <v>358</v>
      </c>
      <c r="DX346" s="136">
        <f t="shared" si="511"/>
        <v>358</v>
      </c>
      <c r="DY346" s="136">
        <f t="shared" si="512"/>
        <v>358</v>
      </c>
      <c r="DZ346" s="138">
        <f t="shared" si="513"/>
        <v>358</v>
      </c>
      <c r="EP346" s="73"/>
      <c r="EQ346" s="128"/>
      <c r="ER346" s="129">
        <v>11</v>
      </c>
      <c r="ES346" s="95"/>
      <c r="ET346" s="73"/>
      <c r="EU346" s="130"/>
      <c r="EV346" s="55"/>
      <c r="EW346" s="75">
        <v>4</v>
      </c>
      <c r="EX346" s="76">
        <v>89</v>
      </c>
      <c r="EY346" s="75">
        <v>11</v>
      </c>
      <c r="EZ346" s="77">
        <f>(EY346*1.2)*(Prices!$B$5/32)</f>
        <v>16.5</v>
      </c>
      <c r="FA346" s="82">
        <f>(EY346*1.3)*(Prices!$B$4/32)</f>
        <v>35.75</v>
      </c>
      <c r="FB346" s="82">
        <f>(EV346*Prices!$B$2)+(EW346*Prices!$B$3)</f>
        <v>16.2</v>
      </c>
      <c r="FC346" s="79">
        <f>EU346*Prices!$B$9</f>
        <v>0</v>
      </c>
      <c r="FD346" s="80">
        <f t="shared" si="514"/>
        <v>157.44999999999999</v>
      </c>
      <c r="FE346" s="80">
        <f>EU346*Prices!$B$10</f>
        <v>0</v>
      </c>
      <c r="FF346" s="80">
        <f t="shared" si="515"/>
        <v>157.44999999999999</v>
      </c>
      <c r="FG346" s="80">
        <f>EU346*Prices!$B$11</f>
        <v>0</v>
      </c>
      <c r="FH346" s="80">
        <f t="shared" si="516"/>
        <v>157.44999999999999</v>
      </c>
      <c r="FI346" s="80">
        <f>EU346*Prices!$B$12</f>
        <v>0</v>
      </c>
      <c r="FJ346" s="80">
        <f t="shared" si="517"/>
        <v>157.44999999999999</v>
      </c>
      <c r="FK346" s="80">
        <f>EU346*Prices!$B$13</f>
        <v>0</v>
      </c>
      <c r="FL346" s="80">
        <f t="shared" si="518"/>
        <v>157.44999999999999</v>
      </c>
      <c r="FM346" s="80">
        <f>EU346*Prices!$B$14</f>
        <v>0</v>
      </c>
      <c r="FN346" s="80">
        <f t="shared" si="519"/>
        <v>157.44999999999999</v>
      </c>
      <c r="FO346" s="80">
        <f>EU346*Prices!$B$15</f>
        <v>0</v>
      </c>
      <c r="FP346" s="80">
        <f t="shared" si="520"/>
        <v>157.44999999999999</v>
      </c>
      <c r="FQ346" s="80">
        <f>EU346*Prices!$B$16</f>
        <v>0</v>
      </c>
      <c r="FR346" s="80">
        <f t="shared" si="521"/>
        <v>157.44999999999999</v>
      </c>
      <c r="FS346" s="80">
        <f>EU346*Prices!$B$17</f>
        <v>0</v>
      </c>
      <c r="FT346" s="80"/>
      <c r="FU346" s="80"/>
      <c r="FV346" s="80"/>
      <c r="FW346" s="80"/>
      <c r="FX346" s="80"/>
      <c r="FY346" s="80"/>
      <c r="FZ346" s="80"/>
      <c r="GA346" s="80"/>
      <c r="GB346" s="80"/>
      <c r="GC346" s="80"/>
      <c r="GD346" s="80"/>
      <c r="GE346" s="80"/>
      <c r="GF346" s="80"/>
      <c r="GG346" s="80"/>
      <c r="GH346" s="80"/>
      <c r="GI346"/>
      <c r="GJ346"/>
      <c r="GK346"/>
      <c r="GL346"/>
      <c r="GM346"/>
      <c r="GN346"/>
      <c r="GO346"/>
      <c r="GP346" s="73"/>
      <c r="GQ346" s="128"/>
      <c r="GR346" s="129">
        <v>11</v>
      </c>
      <c r="GS346" s="95"/>
      <c r="GT346" s="73"/>
      <c r="GU346" s="130"/>
      <c r="GW346" s="75">
        <v>4</v>
      </c>
      <c r="GX346" s="76">
        <v>89</v>
      </c>
      <c r="GY346" s="75">
        <v>11</v>
      </c>
      <c r="GZ346" s="77">
        <f>(GY346*1.2)*(Prices!$B$5/32)</f>
        <v>16.5</v>
      </c>
      <c r="HA346" s="82">
        <f>(GY346*1.3)*(Prices!$C$4/32)</f>
        <v>28.6</v>
      </c>
      <c r="HB346" s="82">
        <f>(GV346*Prices!$B$2)+(GW346*Prices!$B$3)</f>
        <v>16.2</v>
      </c>
      <c r="HC346" s="79">
        <f>GU346*Prices!$B$9</f>
        <v>0</v>
      </c>
      <c r="HD346" s="80">
        <f t="shared" si="522"/>
        <v>150.30000000000001</v>
      </c>
      <c r="HE346" s="80">
        <f>GU346*Prices!$B$10</f>
        <v>0</v>
      </c>
      <c r="HF346" s="80">
        <f t="shared" si="523"/>
        <v>150.30000000000001</v>
      </c>
      <c r="HG346" s="80">
        <f>GU346*Prices!$B$11</f>
        <v>0</v>
      </c>
      <c r="HH346" s="80">
        <f t="shared" si="524"/>
        <v>150.30000000000001</v>
      </c>
      <c r="HI346" s="80">
        <f>GU346*Prices!$B$12</f>
        <v>0</v>
      </c>
      <c r="HJ346" s="80">
        <f t="shared" si="525"/>
        <v>150.30000000000001</v>
      </c>
      <c r="HK346" s="80">
        <f>GU346*Prices!$B$13</f>
        <v>0</v>
      </c>
      <c r="HL346" s="80">
        <f t="shared" si="526"/>
        <v>150.30000000000001</v>
      </c>
      <c r="HM346" s="80">
        <f>GU346*Prices!$B$14</f>
        <v>0</v>
      </c>
      <c r="HN346" s="80">
        <f t="shared" si="527"/>
        <v>150.30000000000001</v>
      </c>
      <c r="HO346" s="80">
        <f>GU346*Prices!$B$15</f>
        <v>0</v>
      </c>
      <c r="HP346" s="80">
        <f t="shared" si="528"/>
        <v>150.30000000000001</v>
      </c>
      <c r="HQ346" s="80">
        <f>GU346*Prices!$B$16</f>
        <v>0</v>
      </c>
      <c r="HR346" s="80">
        <f t="shared" si="529"/>
        <v>150.30000000000001</v>
      </c>
      <c r="HS346" s="80">
        <f>GU346*Prices!$B$17</f>
        <v>0</v>
      </c>
      <c r="HT346" s="80"/>
      <c r="HU346" s="80"/>
      <c r="HV346" s="80"/>
      <c r="HW346" s="80"/>
      <c r="HX346" s="80"/>
      <c r="HY346" s="80"/>
      <c r="HZ346" s="80"/>
      <c r="IA346" s="80"/>
      <c r="IB346" s="80"/>
      <c r="IC346" s="80"/>
      <c r="ID346" s="80"/>
      <c r="IE346" s="80"/>
      <c r="IF346" s="80"/>
      <c r="IG346" s="80"/>
      <c r="IH346" s="80"/>
      <c r="II346"/>
      <c r="IJ346"/>
      <c r="IK346"/>
      <c r="IL346"/>
      <c r="IM346"/>
      <c r="IN346"/>
      <c r="IO346"/>
      <c r="IP346"/>
      <c r="IQ346" s="73"/>
      <c r="IR346" s="128"/>
      <c r="IS346" s="129">
        <v>11</v>
      </c>
      <c r="IT346" s="95"/>
      <c r="IU346" s="73"/>
      <c r="IV346" s="130"/>
      <c r="IX346" s="75">
        <v>4</v>
      </c>
      <c r="IY346" s="76">
        <v>89</v>
      </c>
      <c r="IZ346" s="75">
        <v>11</v>
      </c>
      <c r="JA346" s="77">
        <f>(IZ346*1.2)*(Prices!$B$5/32)</f>
        <v>16.5</v>
      </c>
      <c r="JB346" s="82">
        <f>(IZ346*1.3)*(Prices!$B$4/32)</f>
        <v>35.75</v>
      </c>
      <c r="JC346" s="82">
        <f>(IW346*Prices!$B$2)+(IX346*Prices!$B$3)</f>
        <v>16.2</v>
      </c>
      <c r="JD346" s="79">
        <f>IV346*Prices!$B$9</f>
        <v>0</v>
      </c>
      <c r="JE346" s="80">
        <f t="shared" si="530"/>
        <v>157.44999999999999</v>
      </c>
      <c r="JF346" s="80">
        <f>IV346*Prices!$B$10</f>
        <v>0</v>
      </c>
      <c r="JG346" s="80">
        <f t="shared" si="531"/>
        <v>157.44999999999999</v>
      </c>
      <c r="JH346" s="80">
        <f>IV346*Prices!$B$11</f>
        <v>0</v>
      </c>
      <c r="JI346" s="80">
        <f t="shared" si="532"/>
        <v>157.44999999999999</v>
      </c>
      <c r="JJ346" s="80">
        <f>IV346*Prices!$B$12</f>
        <v>0</v>
      </c>
      <c r="JK346" s="80">
        <f t="shared" si="533"/>
        <v>157.44999999999999</v>
      </c>
      <c r="JL346" s="80">
        <f>IV346*Prices!$B$13</f>
        <v>0</v>
      </c>
      <c r="JM346" s="80">
        <f t="shared" si="534"/>
        <v>157.44999999999999</v>
      </c>
      <c r="JN346" s="80">
        <f>IV346*Prices!$B$14</f>
        <v>0</v>
      </c>
      <c r="JO346" s="80">
        <f t="shared" si="535"/>
        <v>157.44999999999999</v>
      </c>
      <c r="JP346" s="80">
        <f>IV346*Prices!$B$15</f>
        <v>0</v>
      </c>
      <c r="JQ346" s="80">
        <f t="shared" si="536"/>
        <v>157.44999999999999</v>
      </c>
      <c r="JR346" s="80">
        <f>IV346*Prices!$B$16</f>
        <v>0</v>
      </c>
      <c r="JS346" s="80">
        <f t="shared" si="537"/>
        <v>157.44999999999999</v>
      </c>
      <c r="JT346" s="80">
        <f>IV346*Prices!$B$17</f>
        <v>0</v>
      </c>
      <c r="JU346" s="80"/>
      <c r="JV346" s="80"/>
      <c r="JW346" s="80"/>
      <c r="JX346" s="80"/>
      <c r="JY346" s="80"/>
      <c r="JZ346" s="80"/>
      <c r="KA346" s="80"/>
      <c r="KB346" s="80"/>
      <c r="KC346" s="80"/>
      <c r="KD346" s="80"/>
      <c r="KE346" s="80"/>
      <c r="KF346" s="80"/>
      <c r="KG346" s="80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 s="197">
        <v>0</v>
      </c>
      <c r="LB346" s="200">
        <v>0</v>
      </c>
      <c r="LC346" s="82">
        <f>(44+(cabinets_db!IR346*2-2))*0.58</f>
        <v>24.36</v>
      </c>
      <c r="LD346" s="82">
        <f>(44+(cabinets_db!IR346*2-2))*0.77</f>
        <v>32.340000000000003</v>
      </c>
      <c r="LE346" s="82">
        <f>3*(cabinets_db!IR346*22/144)</f>
        <v>0</v>
      </c>
      <c r="LF346" s="82">
        <f t="shared" si="538"/>
        <v>24.36</v>
      </c>
      <c r="LG346" s="80">
        <f t="shared" si="539"/>
        <v>32.340000000000003</v>
      </c>
      <c r="LH346" s="234">
        <f t="shared" si="540"/>
        <v>0</v>
      </c>
      <c r="LI346" s="73"/>
      <c r="LJ346" s="128"/>
      <c r="LK346" s="129">
        <v>11</v>
      </c>
      <c r="LL346" s="95"/>
      <c r="LM346" s="73"/>
      <c r="LN346" s="130"/>
      <c r="LP346" s="75">
        <v>4</v>
      </c>
      <c r="LQ346" s="76">
        <v>89</v>
      </c>
      <c r="LR346" s="75">
        <v>11</v>
      </c>
      <c r="LS346" s="77">
        <f>(LR346*1.2)*(Prices!$B$5/32)</f>
        <v>16.5</v>
      </c>
      <c r="LT346" s="82">
        <f>(LR346*1.3)*(Prices!$C$4/32)</f>
        <v>28.6</v>
      </c>
      <c r="LU346" s="82">
        <f>(LO346*Prices!$B$2)+(LP346*Prices!$B$3)</f>
        <v>16.2</v>
      </c>
      <c r="LV346" s="79">
        <f>LN346*Prices!$B$9</f>
        <v>0</v>
      </c>
      <c r="LW346" s="80">
        <f t="shared" si="541"/>
        <v>150.30000000000001</v>
      </c>
      <c r="LX346" s="80">
        <f>LN346*Prices!$B$10</f>
        <v>0</v>
      </c>
      <c r="LY346" s="80">
        <f t="shared" si="542"/>
        <v>150.30000000000001</v>
      </c>
      <c r="LZ346" s="80">
        <f>LN346*Prices!$B$11</f>
        <v>0</v>
      </c>
      <c r="MA346" s="80">
        <f t="shared" si="543"/>
        <v>150.30000000000001</v>
      </c>
      <c r="MB346" s="80">
        <f>LN346*Prices!$B$12</f>
        <v>0</v>
      </c>
      <c r="MC346" s="80">
        <f t="shared" si="544"/>
        <v>150.30000000000001</v>
      </c>
      <c r="MD346" s="80">
        <f>LN346*Prices!$B$13</f>
        <v>0</v>
      </c>
      <c r="ME346" s="80">
        <f t="shared" si="545"/>
        <v>150.30000000000001</v>
      </c>
      <c r="MF346" s="80">
        <f>LN346*Prices!$B$14</f>
        <v>0</v>
      </c>
      <c r="MG346" s="80">
        <f t="shared" si="546"/>
        <v>150.30000000000001</v>
      </c>
      <c r="MH346" s="80">
        <f>LN346*Prices!$B$15</f>
        <v>0</v>
      </c>
      <c r="MI346" s="80">
        <f t="shared" si="547"/>
        <v>150.30000000000001</v>
      </c>
      <c r="MJ346" s="80">
        <f>LN346*Prices!$B$16</f>
        <v>0</v>
      </c>
      <c r="MK346" s="80">
        <f t="shared" si="548"/>
        <v>150.30000000000001</v>
      </c>
      <c r="ML346" s="80">
        <f>LN346*Prices!$B$17</f>
        <v>0</v>
      </c>
      <c r="MM346" s="80"/>
      <c r="MN346" s="80"/>
      <c r="MO346" s="80"/>
      <c r="MP346" s="80"/>
      <c r="MQ346" s="80"/>
      <c r="MR346" s="80"/>
      <c r="MS346" s="80"/>
      <c r="MT346" s="80"/>
      <c r="MU346" s="80"/>
      <c r="MV346" s="80"/>
      <c r="MW346" s="80"/>
      <c r="MX346" s="80"/>
      <c r="MY346" s="80"/>
      <c r="MZ346" s="80"/>
      <c r="NA346" s="80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</row>
    <row r="347" spans="1:449" ht="18" customHeight="1" x14ac:dyDescent="0.25">
      <c r="A347" s="141" t="s">
        <v>473</v>
      </c>
      <c r="B347" s="132" t="s">
        <v>268</v>
      </c>
      <c r="C347" s="133" t="str">
        <f t="shared" si="549"/>
        <v>Wall &amp; Tall Cab: Horizontal Metal 18"H   (31" to 33")</v>
      </c>
      <c r="D347" s="70" t="s">
        <v>472</v>
      </c>
      <c r="E347" s="134" t="s">
        <v>111</v>
      </c>
      <c r="F347" s="329" t="s">
        <v>473</v>
      </c>
      <c r="G347" s="320">
        <f>ROUND(cabinets_db!FD347/Prices!$B$27,0)</f>
        <v>386</v>
      </c>
      <c r="H347" s="136">
        <f t="shared" si="550"/>
        <v>386</v>
      </c>
      <c r="I347" s="135">
        <f>ROUND(cabinets_db!FF347/Prices!$B$27,0)</f>
        <v>386</v>
      </c>
      <c r="J347" s="136">
        <f t="shared" si="453"/>
        <v>386</v>
      </c>
      <c r="K347" s="135">
        <f>ROUND(cabinets_db!FH347/Prices!$B$27,0)</f>
        <v>386</v>
      </c>
      <c r="L347" s="136">
        <f t="shared" si="454"/>
        <v>386</v>
      </c>
      <c r="M347" s="135">
        <f>ROUND(cabinets_db!FJ347/Prices!$B$27,0)</f>
        <v>386</v>
      </c>
      <c r="N347" s="136">
        <f t="shared" si="455"/>
        <v>386</v>
      </c>
      <c r="O347" s="135">
        <f>ROUND(cabinets_db!FL347/Prices!$B$27,0)</f>
        <v>386</v>
      </c>
      <c r="P347" s="136">
        <f t="shared" si="456"/>
        <v>386</v>
      </c>
      <c r="Q347" s="135">
        <f>ROUND(cabinets_db!FN347/Prices!$B$27,0)</f>
        <v>386</v>
      </c>
      <c r="R347" s="136">
        <f t="shared" si="457"/>
        <v>386</v>
      </c>
      <c r="S347" s="135">
        <f>ROUND(cabinets_db!FP347/Prices!$B$27,0)</f>
        <v>386</v>
      </c>
      <c r="T347" s="136">
        <f t="shared" si="458"/>
        <v>386</v>
      </c>
      <c r="U347" s="135">
        <f>ROUND(cabinets_db!FR347/Prices!$B$27,0)</f>
        <v>386</v>
      </c>
      <c r="V347" s="136">
        <f t="shared" si="459"/>
        <v>386</v>
      </c>
      <c r="W347" s="137"/>
      <c r="X347" s="137"/>
      <c r="Y347" s="137"/>
      <c r="Z347" s="137"/>
      <c r="AA347" s="137"/>
      <c r="AB347" s="136">
        <f>ROUND(cabinets_db!HD347/Prices!$B$27,0)</f>
        <v>368</v>
      </c>
      <c r="AC347" s="136">
        <f t="shared" si="460"/>
        <v>368</v>
      </c>
      <c r="AD347" s="136">
        <f>ROUND(cabinets_db!HF347/Prices!$B$27,0)</f>
        <v>368</v>
      </c>
      <c r="AE347" s="136">
        <f t="shared" si="461"/>
        <v>368</v>
      </c>
      <c r="AF347" s="136">
        <f>ROUND(cabinets_db!HH347/Prices!$B$27,0)</f>
        <v>368</v>
      </c>
      <c r="AG347" s="136">
        <f t="shared" si="462"/>
        <v>368</v>
      </c>
      <c r="AH347" s="136">
        <f>ROUND(cabinets_db!HJ347/Prices!$B$27,0)</f>
        <v>368</v>
      </c>
      <c r="AI347" s="136">
        <f t="shared" si="463"/>
        <v>368</v>
      </c>
      <c r="AJ347" s="136">
        <f>ROUND(cabinets_db!HL347/Prices!$B$27,0)</f>
        <v>368</v>
      </c>
      <c r="AK347" s="136">
        <f t="shared" si="464"/>
        <v>368</v>
      </c>
      <c r="AL347" s="136">
        <f>ROUND(cabinets_db!HN347/Prices!$B$27,0)</f>
        <v>368</v>
      </c>
      <c r="AM347" s="136">
        <f t="shared" si="465"/>
        <v>368</v>
      </c>
      <c r="AN347" s="136">
        <f>ROUND(cabinets_db!HP347/Prices!$B$27,0)</f>
        <v>368</v>
      </c>
      <c r="AO347" s="136">
        <f t="shared" si="466"/>
        <v>368</v>
      </c>
      <c r="AP347" s="136">
        <f>ROUND(cabinets_db!HR347/Prices!$B$27,0)</f>
        <v>368</v>
      </c>
      <c r="AQ347" s="138">
        <f t="shared" si="467"/>
        <v>368</v>
      </c>
      <c r="AW347" s="136">
        <f t="shared" si="468"/>
        <v>368</v>
      </c>
      <c r="AX347" s="136">
        <f t="shared" si="469"/>
        <v>368</v>
      </c>
      <c r="AY347" s="136">
        <f t="shared" si="470"/>
        <v>368</v>
      </c>
      <c r="AZ347" s="136">
        <f t="shared" si="471"/>
        <v>368</v>
      </c>
      <c r="BA347" s="136">
        <f t="shared" si="472"/>
        <v>368</v>
      </c>
      <c r="BB347" s="136">
        <f t="shared" si="473"/>
        <v>368</v>
      </c>
      <c r="BC347" s="136">
        <f t="shared" si="474"/>
        <v>368</v>
      </c>
      <c r="BD347" s="136">
        <f t="shared" si="475"/>
        <v>368</v>
      </c>
      <c r="BE347" s="136">
        <f t="shared" si="476"/>
        <v>368</v>
      </c>
      <c r="BF347" s="136">
        <f t="shared" si="477"/>
        <v>368</v>
      </c>
      <c r="BG347" s="136">
        <f t="shared" si="478"/>
        <v>368</v>
      </c>
      <c r="BH347" s="136">
        <f t="shared" si="479"/>
        <v>368</v>
      </c>
      <c r="BI347" s="136">
        <f t="shared" si="480"/>
        <v>368</v>
      </c>
      <c r="BJ347" s="136">
        <f t="shared" si="481"/>
        <v>368</v>
      </c>
      <c r="BK347" s="136">
        <f t="shared" si="482"/>
        <v>368</v>
      </c>
      <c r="BL347" s="138">
        <f t="shared" si="483"/>
        <v>368</v>
      </c>
      <c r="BU347" s="135">
        <f>ROUND(cabinets_db!JE347/Prices!$B$27,0)</f>
        <v>386</v>
      </c>
      <c r="BV347" s="136">
        <f t="shared" si="551"/>
        <v>386</v>
      </c>
      <c r="BW347" s="135">
        <f>ROUND(cabinets_db!JG347/Prices!$B$27,0)</f>
        <v>386</v>
      </c>
      <c r="BX347" s="136">
        <f t="shared" si="484"/>
        <v>386</v>
      </c>
      <c r="BY347" s="135">
        <f>ROUND(cabinets_db!JI347/Prices!$B$27,0)</f>
        <v>386</v>
      </c>
      <c r="BZ347" s="136">
        <f t="shared" si="485"/>
        <v>386</v>
      </c>
      <c r="CA347" s="135">
        <f>ROUND(cabinets_db!JK347/Prices!$B$27,0)</f>
        <v>386</v>
      </c>
      <c r="CB347" s="136">
        <f t="shared" si="486"/>
        <v>386</v>
      </c>
      <c r="CC347" s="135">
        <f>ROUND(cabinets_db!JM347/Prices!$B$27,0)</f>
        <v>386</v>
      </c>
      <c r="CD347" s="136">
        <f t="shared" si="487"/>
        <v>386</v>
      </c>
      <c r="CE347" s="135">
        <f>ROUND(cabinets_db!JO347/Prices!$B$27,0)</f>
        <v>386</v>
      </c>
      <c r="CF347" s="136">
        <f t="shared" si="488"/>
        <v>386</v>
      </c>
      <c r="CG347" s="135">
        <f>ROUND(cabinets_db!JQ347/Prices!$B$27,0)</f>
        <v>386</v>
      </c>
      <c r="CH347" s="136">
        <f t="shared" si="489"/>
        <v>386</v>
      </c>
      <c r="CI347" s="135">
        <f>ROUND(cabinets_db!JS347/Prices!$B$27,0)</f>
        <v>386</v>
      </c>
      <c r="CJ347" s="136">
        <f t="shared" si="490"/>
        <v>386</v>
      </c>
      <c r="CK347" s="137"/>
      <c r="CL347" s="137"/>
      <c r="CM347" s="137"/>
      <c r="CN347" s="137"/>
      <c r="CO347" s="137"/>
      <c r="CP347" s="136">
        <f>ROUND(cabinets_db!LW347/Prices!$B$27,0)</f>
        <v>368</v>
      </c>
      <c r="CQ347" s="136">
        <f t="shared" si="552"/>
        <v>368</v>
      </c>
      <c r="CR347" s="136">
        <f>ROUND(cabinets_db!LY347/Prices!$B$27,0)</f>
        <v>368</v>
      </c>
      <c r="CS347" s="136">
        <f t="shared" si="491"/>
        <v>368</v>
      </c>
      <c r="CT347" s="136">
        <f>ROUND(cabinets_db!MA347/Prices!$B$27,0)</f>
        <v>368</v>
      </c>
      <c r="CU347" s="136">
        <f t="shared" si="492"/>
        <v>368</v>
      </c>
      <c r="CV347" s="136">
        <f>ROUND(cabinets_db!MC347/Prices!$B$27,0)</f>
        <v>368</v>
      </c>
      <c r="CW347" s="136">
        <f t="shared" si="493"/>
        <v>368</v>
      </c>
      <c r="CX347" s="136">
        <f>ROUND(cabinets_db!ME347/Prices!$B$27,0)</f>
        <v>368</v>
      </c>
      <c r="CY347" s="136">
        <f t="shared" si="494"/>
        <v>368</v>
      </c>
      <c r="CZ347" s="136">
        <f>ROUND(cabinets_db!MG347/Prices!$B$27,0)</f>
        <v>368</v>
      </c>
      <c r="DA347" s="136">
        <f t="shared" si="495"/>
        <v>368</v>
      </c>
      <c r="DB347" s="136">
        <f>ROUND(cabinets_db!MI347/Prices!$B$27,0)</f>
        <v>368</v>
      </c>
      <c r="DC347" s="136">
        <f t="shared" si="496"/>
        <v>368</v>
      </c>
      <c r="DD347" s="136">
        <f>ROUND(cabinets_db!MK347/Prices!$B$27,0)</f>
        <v>368</v>
      </c>
      <c r="DE347" s="138">
        <f t="shared" si="497"/>
        <v>368</v>
      </c>
      <c r="DK347" s="136">
        <f t="shared" si="498"/>
        <v>368</v>
      </c>
      <c r="DL347" s="136">
        <f t="shared" si="499"/>
        <v>368</v>
      </c>
      <c r="DM347" s="136">
        <f t="shared" si="500"/>
        <v>368</v>
      </c>
      <c r="DN347" s="136">
        <f t="shared" si="501"/>
        <v>368</v>
      </c>
      <c r="DO347" s="136">
        <f t="shared" si="502"/>
        <v>368</v>
      </c>
      <c r="DP347" s="136">
        <f t="shared" si="503"/>
        <v>368</v>
      </c>
      <c r="DQ347" s="136">
        <f t="shared" si="504"/>
        <v>368</v>
      </c>
      <c r="DR347" s="136">
        <f t="shared" si="505"/>
        <v>368</v>
      </c>
      <c r="DS347" s="136">
        <f t="shared" si="506"/>
        <v>368</v>
      </c>
      <c r="DT347" s="136">
        <f t="shared" si="507"/>
        <v>368</v>
      </c>
      <c r="DU347" s="136">
        <f t="shared" si="508"/>
        <v>368</v>
      </c>
      <c r="DV347" s="136">
        <f t="shared" si="509"/>
        <v>368</v>
      </c>
      <c r="DW347" s="136">
        <f t="shared" si="510"/>
        <v>368</v>
      </c>
      <c r="DX347" s="136">
        <f t="shared" si="511"/>
        <v>368</v>
      </c>
      <c r="DY347" s="136">
        <f t="shared" si="512"/>
        <v>368</v>
      </c>
      <c r="DZ347" s="138">
        <f t="shared" si="513"/>
        <v>368</v>
      </c>
      <c r="EP347" s="73"/>
      <c r="EQ347" s="128"/>
      <c r="ER347" s="129">
        <v>12</v>
      </c>
      <c r="ES347" s="95"/>
      <c r="ET347" s="73"/>
      <c r="EU347" s="130"/>
      <c r="EV347" s="55"/>
      <c r="EW347" s="75">
        <v>4</v>
      </c>
      <c r="EX347" s="76">
        <v>89</v>
      </c>
      <c r="EY347" s="75">
        <v>12</v>
      </c>
      <c r="EZ347" s="77">
        <f>(EY347*1.2)*(Prices!$B$5/32)</f>
        <v>18</v>
      </c>
      <c r="FA347" s="82">
        <f>(EY347*1.3)*(Prices!$B$4/32)</f>
        <v>39</v>
      </c>
      <c r="FB347" s="82">
        <f>(EV347*Prices!$B$2)+(EW347*Prices!$B$3)</f>
        <v>16.2</v>
      </c>
      <c r="FC347" s="79">
        <f>EU347*Prices!$B$9</f>
        <v>0</v>
      </c>
      <c r="FD347" s="80">
        <f t="shared" si="514"/>
        <v>162.19999999999999</v>
      </c>
      <c r="FE347" s="80">
        <f>EU347*Prices!$B$10</f>
        <v>0</v>
      </c>
      <c r="FF347" s="80">
        <f t="shared" si="515"/>
        <v>162.19999999999999</v>
      </c>
      <c r="FG347" s="80">
        <f>EU347*Prices!$B$11</f>
        <v>0</v>
      </c>
      <c r="FH347" s="80">
        <f t="shared" si="516"/>
        <v>162.19999999999999</v>
      </c>
      <c r="FI347" s="80">
        <f>EU347*Prices!$B$12</f>
        <v>0</v>
      </c>
      <c r="FJ347" s="80">
        <f t="shared" si="517"/>
        <v>162.19999999999999</v>
      </c>
      <c r="FK347" s="80">
        <f>EU347*Prices!$B$13</f>
        <v>0</v>
      </c>
      <c r="FL347" s="80">
        <f t="shared" si="518"/>
        <v>162.19999999999999</v>
      </c>
      <c r="FM347" s="80">
        <f>EU347*Prices!$B$14</f>
        <v>0</v>
      </c>
      <c r="FN347" s="80">
        <f t="shared" si="519"/>
        <v>162.19999999999999</v>
      </c>
      <c r="FO347" s="80">
        <f>EU347*Prices!$B$15</f>
        <v>0</v>
      </c>
      <c r="FP347" s="80">
        <f t="shared" si="520"/>
        <v>162.19999999999999</v>
      </c>
      <c r="FQ347" s="80">
        <f>EU347*Prices!$B$16</f>
        <v>0</v>
      </c>
      <c r="FR347" s="80">
        <f t="shared" si="521"/>
        <v>162.19999999999999</v>
      </c>
      <c r="FS347" s="80">
        <f>EU347*Prices!$B$17</f>
        <v>0</v>
      </c>
      <c r="FT347" s="80"/>
      <c r="FU347" s="80"/>
      <c r="FV347" s="80"/>
      <c r="FW347" s="80"/>
      <c r="FX347" s="80"/>
      <c r="FY347" s="80"/>
      <c r="FZ347" s="80"/>
      <c r="GA347" s="80"/>
      <c r="GB347" s="80"/>
      <c r="GC347" s="80"/>
      <c r="GD347" s="80"/>
      <c r="GE347" s="80"/>
      <c r="GF347" s="80"/>
      <c r="GG347" s="80"/>
      <c r="GH347" s="80"/>
      <c r="GI347"/>
      <c r="GJ347"/>
      <c r="GK347"/>
      <c r="GL347"/>
      <c r="GM347"/>
      <c r="GN347"/>
      <c r="GO347"/>
      <c r="GP347" s="73"/>
      <c r="GQ347" s="128"/>
      <c r="GR347" s="129">
        <v>12</v>
      </c>
      <c r="GS347" s="95"/>
      <c r="GT347" s="73"/>
      <c r="GU347" s="130"/>
      <c r="GW347" s="75">
        <v>4</v>
      </c>
      <c r="GX347" s="76">
        <v>89</v>
      </c>
      <c r="GY347" s="75">
        <v>12</v>
      </c>
      <c r="GZ347" s="77">
        <f>(GY347*1.2)*(Prices!$B$5/32)</f>
        <v>18</v>
      </c>
      <c r="HA347" s="82">
        <f>(GY347*1.3)*(Prices!$C$4/32)</f>
        <v>31.200000000000003</v>
      </c>
      <c r="HB347" s="82">
        <f>(GV347*Prices!$B$2)+(GW347*Prices!$B$3)</f>
        <v>16.2</v>
      </c>
      <c r="HC347" s="79">
        <f>GU347*Prices!$B$9</f>
        <v>0</v>
      </c>
      <c r="HD347" s="80">
        <f t="shared" si="522"/>
        <v>154.4</v>
      </c>
      <c r="HE347" s="80">
        <f>GU347*Prices!$B$10</f>
        <v>0</v>
      </c>
      <c r="HF347" s="80">
        <f t="shared" si="523"/>
        <v>154.4</v>
      </c>
      <c r="HG347" s="80">
        <f>GU347*Prices!$B$11</f>
        <v>0</v>
      </c>
      <c r="HH347" s="80">
        <f t="shared" si="524"/>
        <v>154.4</v>
      </c>
      <c r="HI347" s="80">
        <f>GU347*Prices!$B$12</f>
        <v>0</v>
      </c>
      <c r="HJ347" s="80">
        <f t="shared" si="525"/>
        <v>154.4</v>
      </c>
      <c r="HK347" s="80">
        <f>GU347*Prices!$B$13</f>
        <v>0</v>
      </c>
      <c r="HL347" s="80">
        <f t="shared" si="526"/>
        <v>154.4</v>
      </c>
      <c r="HM347" s="80">
        <f>GU347*Prices!$B$14</f>
        <v>0</v>
      </c>
      <c r="HN347" s="80">
        <f t="shared" si="527"/>
        <v>154.4</v>
      </c>
      <c r="HO347" s="80">
        <f>GU347*Prices!$B$15</f>
        <v>0</v>
      </c>
      <c r="HP347" s="80">
        <f t="shared" si="528"/>
        <v>154.4</v>
      </c>
      <c r="HQ347" s="80">
        <f>GU347*Prices!$B$16</f>
        <v>0</v>
      </c>
      <c r="HR347" s="80">
        <f t="shared" si="529"/>
        <v>154.4</v>
      </c>
      <c r="HS347" s="80">
        <f>GU347*Prices!$B$17</f>
        <v>0</v>
      </c>
      <c r="HT347" s="80"/>
      <c r="HU347" s="80"/>
      <c r="HV347" s="80"/>
      <c r="HW347" s="80"/>
      <c r="HX347" s="80"/>
      <c r="HY347" s="80"/>
      <c r="HZ347" s="80"/>
      <c r="IA347" s="80"/>
      <c r="IB347" s="80"/>
      <c r="IC347" s="80"/>
      <c r="ID347" s="80"/>
      <c r="IE347" s="80"/>
      <c r="IF347" s="80"/>
      <c r="IG347" s="80"/>
      <c r="IH347" s="80"/>
      <c r="II347"/>
      <c r="IJ347"/>
      <c r="IK347"/>
      <c r="IL347"/>
      <c r="IM347"/>
      <c r="IN347"/>
      <c r="IO347"/>
      <c r="IP347"/>
      <c r="IQ347" s="73"/>
      <c r="IR347" s="128"/>
      <c r="IS347" s="129">
        <v>12</v>
      </c>
      <c r="IT347" s="95"/>
      <c r="IU347" s="73"/>
      <c r="IV347" s="130"/>
      <c r="IX347" s="75">
        <v>4</v>
      </c>
      <c r="IY347" s="76">
        <v>89</v>
      </c>
      <c r="IZ347" s="75">
        <v>12</v>
      </c>
      <c r="JA347" s="77">
        <f>(IZ347*1.2)*(Prices!$B$5/32)</f>
        <v>18</v>
      </c>
      <c r="JB347" s="82">
        <f>(IZ347*1.3)*(Prices!$B$4/32)</f>
        <v>39</v>
      </c>
      <c r="JC347" s="82">
        <f>(IW347*Prices!$B$2)+(IX347*Prices!$B$3)</f>
        <v>16.2</v>
      </c>
      <c r="JD347" s="79">
        <f>IV347*Prices!$B$9</f>
        <v>0</v>
      </c>
      <c r="JE347" s="80">
        <f t="shared" si="530"/>
        <v>162.19999999999999</v>
      </c>
      <c r="JF347" s="80">
        <f>IV347*Prices!$B$10</f>
        <v>0</v>
      </c>
      <c r="JG347" s="80">
        <f t="shared" si="531"/>
        <v>162.19999999999999</v>
      </c>
      <c r="JH347" s="80">
        <f>IV347*Prices!$B$11</f>
        <v>0</v>
      </c>
      <c r="JI347" s="80">
        <f t="shared" si="532"/>
        <v>162.19999999999999</v>
      </c>
      <c r="JJ347" s="80">
        <f>IV347*Prices!$B$12</f>
        <v>0</v>
      </c>
      <c r="JK347" s="80">
        <f t="shared" si="533"/>
        <v>162.19999999999999</v>
      </c>
      <c r="JL347" s="80">
        <f>IV347*Prices!$B$13</f>
        <v>0</v>
      </c>
      <c r="JM347" s="80">
        <f t="shared" si="534"/>
        <v>162.19999999999999</v>
      </c>
      <c r="JN347" s="80">
        <f>IV347*Prices!$B$14</f>
        <v>0</v>
      </c>
      <c r="JO347" s="80">
        <f t="shared" si="535"/>
        <v>162.19999999999999</v>
      </c>
      <c r="JP347" s="80">
        <f>IV347*Prices!$B$15</f>
        <v>0</v>
      </c>
      <c r="JQ347" s="80">
        <f t="shared" si="536"/>
        <v>162.19999999999999</v>
      </c>
      <c r="JR347" s="80">
        <f>IV347*Prices!$B$16</f>
        <v>0</v>
      </c>
      <c r="JS347" s="80">
        <f t="shared" si="537"/>
        <v>162.19999999999999</v>
      </c>
      <c r="JT347" s="80">
        <f>IV347*Prices!$B$17</f>
        <v>0</v>
      </c>
      <c r="JU347" s="80"/>
      <c r="JV347" s="80"/>
      <c r="JW347" s="80"/>
      <c r="JX347" s="80"/>
      <c r="JY347" s="80"/>
      <c r="JZ347" s="80"/>
      <c r="KA347" s="80"/>
      <c r="KB347" s="80"/>
      <c r="KC347" s="80"/>
      <c r="KD347" s="80"/>
      <c r="KE347" s="80"/>
      <c r="KF347" s="80"/>
      <c r="KG347" s="80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 s="197">
        <v>0</v>
      </c>
      <c r="LB347" s="200">
        <v>0</v>
      </c>
      <c r="LC347" s="82">
        <f>(44+(cabinets_db!IR347*2-2))*0.58</f>
        <v>24.36</v>
      </c>
      <c r="LD347" s="82">
        <f>(44+(cabinets_db!IR347*2-2))*0.77</f>
        <v>32.340000000000003</v>
      </c>
      <c r="LE347" s="82">
        <f>3*(cabinets_db!IR347*22/144)</f>
        <v>0</v>
      </c>
      <c r="LF347" s="82">
        <f t="shared" si="538"/>
        <v>24.36</v>
      </c>
      <c r="LG347" s="80">
        <f t="shared" si="539"/>
        <v>32.340000000000003</v>
      </c>
      <c r="LH347" s="234">
        <f t="shared" si="540"/>
        <v>0</v>
      </c>
      <c r="LI347" s="73"/>
      <c r="LJ347" s="128"/>
      <c r="LK347" s="129">
        <v>12</v>
      </c>
      <c r="LL347" s="95"/>
      <c r="LM347" s="73"/>
      <c r="LN347" s="130"/>
      <c r="LP347" s="75">
        <v>4</v>
      </c>
      <c r="LQ347" s="76">
        <v>89</v>
      </c>
      <c r="LR347" s="75">
        <v>12</v>
      </c>
      <c r="LS347" s="77">
        <f>(LR347*1.2)*(Prices!$B$5/32)</f>
        <v>18</v>
      </c>
      <c r="LT347" s="82">
        <f>(LR347*1.3)*(Prices!$C$4/32)</f>
        <v>31.200000000000003</v>
      </c>
      <c r="LU347" s="82">
        <f>(LO347*Prices!$B$2)+(LP347*Prices!$B$3)</f>
        <v>16.2</v>
      </c>
      <c r="LV347" s="79">
        <f>LN347*Prices!$B$9</f>
        <v>0</v>
      </c>
      <c r="LW347" s="80">
        <f t="shared" si="541"/>
        <v>154.4</v>
      </c>
      <c r="LX347" s="80">
        <f>LN347*Prices!$B$10</f>
        <v>0</v>
      </c>
      <c r="LY347" s="80">
        <f t="shared" si="542"/>
        <v>154.4</v>
      </c>
      <c r="LZ347" s="80">
        <f>LN347*Prices!$B$11</f>
        <v>0</v>
      </c>
      <c r="MA347" s="80">
        <f t="shared" si="543"/>
        <v>154.4</v>
      </c>
      <c r="MB347" s="80">
        <f>LN347*Prices!$B$12</f>
        <v>0</v>
      </c>
      <c r="MC347" s="80">
        <f t="shared" si="544"/>
        <v>154.4</v>
      </c>
      <c r="MD347" s="80">
        <f>LN347*Prices!$B$13</f>
        <v>0</v>
      </c>
      <c r="ME347" s="80">
        <f t="shared" si="545"/>
        <v>154.4</v>
      </c>
      <c r="MF347" s="80">
        <f>LN347*Prices!$B$14</f>
        <v>0</v>
      </c>
      <c r="MG347" s="80">
        <f t="shared" si="546"/>
        <v>154.4</v>
      </c>
      <c r="MH347" s="80">
        <f>LN347*Prices!$B$15</f>
        <v>0</v>
      </c>
      <c r="MI347" s="80">
        <f t="shared" si="547"/>
        <v>154.4</v>
      </c>
      <c r="MJ347" s="80">
        <f>LN347*Prices!$B$16</f>
        <v>0</v>
      </c>
      <c r="MK347" s="80">
        <f t="shared" si="548"/>
        <v>154.4</v>
      </c>
      <c r="ML347" s="80">
        <f>LN347*Prices!$B$17</f>
        <v>0</v>
      </c>
      <c r="MM347" s="80"/>
      <c r="MN347" s="80"/>
      <c r="MO347" s="80"/>
      <c r="MP347" s="80"/>
      <c r="MQ347" s="80"/>
      <c r="MR347" s="80"/>
      <c r="MS347" s="80"/>
      <c r="MT347" s="80"/>
      <c r="MU347" s="80"/>
      <c r="MV347" s="80"/>
      <c r="MW347" s="80"/>
      <c r="MX347" s="80"/>
      <c r="MY347" s="80"/>
      <c r="MZ347" s="80"/>
      <c r="NA347" s="80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</row>
    <row r="348" spans="1:449" ht="18" customHeight="1" thickBot="1" x14ac:dyDescent="0.3">
      <c r="A348" s="330" t="s">
        <v>474</v>
      </c>
      <c r="B348" s="324" t="s">
        <v>268</v>
      </c>
      <c r="C348" s="325" t="str">
        <f t="shared" si="549"/>
        <v>Wall &amp; Tall Cab: Horizontal Metal 18"H   (34" to 36")</v>
      </c>
      <c r="D348" s="177" t="s">
        <v>472</v>
      </c>
      <c r="E348" s="326" t="s">
        <v>113</v>
      </c>
      <c r="F348" s="331" t="s">
        <v>474</v>
      </c>
      <c r="G348" s="320">
        <f>ROUND(cabinets_db!FD348/Prices!$B$27,0)</f>
        <v>398</v>
      </c>
      <c r="H348" s="136">
        <f t="shared" si="550"/>
        <v>398</v>
      </c>
      <c r="I348" s="135">
        <f>ROUND(cabinets_db!FF348/Prices!$B$27,0)</f>
        <v>398</v>
      </c>
      <c r="J348" s="136">
        <f t="shared" si="453"/>
        <v>398</v>
      </c>
      <c r="K348" s="135">
        <f>ROUND(cabinets_db!FH348/Prices!$B$27,0)</f>
        <v>398</v>
      </c>
      <c r="L348" s="136">
        <f t="shared" si="454"/>
        <v>398</v>
      </c>
      <c r="M348" s="135">
        <f>ROUND(cabinets_db!FJ348/Prices!$B$27,0)</f>
        <v>398</v>
      </c>
      <c r="N348" s="136">
        <f t="shared" si="455"/>
        <v>398</v>
      </c>
      <c r="O348" s="135">
        <f>ROUND(cabinets_db!FL348/Prices!$B$27,0)</f>
        <v>398</v>
      </c>
      <c r="P348" s="136">
        <f t="shared" si="456"/>
        <v>398</v>
      </c>
      <c r="Q348" s="135">
        <f>ROUND(cabinets_db!FN348/Prices!$B$27,0)</f>
        <v>398</v>
      </c>
      <c r="R348" s="136">
        <f t="shared" si="457"/>
        <v>398</v>
      </c>
      <c r="S348" s="135">
        <f>ROUND(cabinets_db!FP348/Prices!$B$27,0)</f>
        <v>398</v>
      </c>
      <c r="T348" s="136">
        <f t="shared" si="458"/>
        <v>398</v>
      </c>
      <c r="U348" s="135">
        <f>ROUND(cabinets_db!FR348/Prices!$B$27,0)</f>
        <v>398</v>
      </c>
      <c r="V348" s="136">
        <f t="shared" si="459"/>
        <v>398</v>
      </c>
      <c r="W348" s="137"/>
      <c r="X348" s="137"/>
      <c r="Y348" s="137"/>
      <c r="Z348" s="137"/>
      <c r="AA348" s="137"/>
      <c r="AB348" s="136">
        <f>ROUND(cabinets_db!HD348/Prices!$B$27,0)</f>
        <v>377</v>
      </c>
      <c r="AC348" s="136">
        <f t="shared" si="460"/>
        <v>377</v>
      </c>
      <c r="AD348" s="136">
        <f>ROUND(cabinets_db!HF348/Prices!$B$27,0)</f>
        <v>377</v>
      </c>
      <c r="AE348" s="136">
        <f t="shared" si="461"/>
        <v>377</v>
      </c>
      <c r="AF348" s="136">
        <f>ROUND(cabinets_db!HH348/Prices!$B$27,0)</f>
        <v>377</v>
      </c>
      <c r="AG348" s="136">
        <f t="shared" si="462"/>
        <v>377</v>
      </c>
      <c r="AH348" s="136">
        <f>ROUND(cabinets_db!HJ348/Prices!$B$27,0)</f>
        <v>377</v>
      </c>
      <c r="AI348" s="136">
        <f t="shared" si="463"/>
        <v>377</v>
      </c>
      <c r="AJ348" s="136">
        <f>ROUND(cabinets_db!HL348/Prices!$B$27,0)</f>
        <v>377</v>
      </c>
      <c r="AK348" s="136">
        <f t="shared" si="464"/>
        <v>377</v>
      </c>
      <c r="AL348" s="136">
        <f>ROUND(cabinets_db!HN348/Prices!$B$27,0)</f>
        <v>377</v>
      </c>
      <c r="AM348" s="136">
        <f t="shared" si="465"/>
        <v>377</v>
      </c>
      <c r="AN348" s="136">
        <f>ROUND(cabinets_db!HP348/Prices!$B$27,0)</f>
        <v>377</v>
      </c>
      <c r="AO348" s="136">
        <f t="shared" si="466"/>
        <v>377</v>
      </c>
      <c r="AP348" s="136">
        <f>ROUND(cabinets_db!HR348/Prices!$B$27,0)</f>
        <v>377</v>
      </c>
      <c r="AQ348" s="138">
        <f t="shared" si="467"/>
        <v>377</v>
      </c>
      <c r="AW348" s="136">
        <f t="shared" si="468"/>
        <v>377</v>
      </c>
      <c r="AX348" s="136">
        <f t="shared" si="469"/>
        <v>377</v>
      </c>
      <c r="AY348" s="136">
        <f t="shared" si="470"/>
        <v>377</v>
      </c>
      <c r="AZ348" s="136">
        <f t="shared" si="471"/>
        <v>377</v>
      </c>
      <c r="BA348" s="136">
        <f t="shared" si="472"/>
        <v>377</v>
      </c>
      <c r="BB348" s="136">
        <f t="shared" si="473"/>
        <v>377</v>
      </c>
      <c r="BC348" s="136">
        <f t="shared" si="474"/>
        <v>377</v>
      </c>
      <c r="BD348" s="136">
        <f t="shared" si="475"/>
        <v>377</v>
      </c>
      <c r="BE348" s="136">
        <f t="shared" si="476"/>
        <v>377</v>
      </c>
      <c r="BF348" s="136">
        <f t="shared" si="477"/>
        <v>377</v>
      </c>
      <c r="BG348" s="136">
        <f t="shared" si="478"/>
        <v>377</v>
      </c>
      <c r="BH348" s="136">
        <f t="shared" si="479"/>
        <v>377</v>
      </c>
      <c r="BI348" s="136">
        <f t="shared" si="480"/>
        <v>377</v>
      </c>
      <c r="BJ348" s="136">
        <f t="shared" si="481"/>
        <v>377</v>
      </c>
      <c r="BK348" s="136">
        <f t="shared" si="482"/>
        <v>377</v>
      </c>
      <c r="BL348" s="138">
        <f t="shared" si="483"/>
        <v>377</v>
      </c>
      <c r="BU348" s="135">
        <f>ROUND(cabinets_db!JE348/Prices!$B$27,0)</f>
        <v>398</v>
      </c>
      <c r="BV348" s="136">
        <f t="shared" si="551"/>
        <v>398</v>
      </c>
      <c r="BW348" s="135">
        <f>ROUND(cabinets_db!JG348/Prices!$B$27,0)</f>
        <v>398</v>
      </c>
      <c r="BX348" s="136">
        <f t="shared" si="484"/>
        <v>398</v>
      </c>
      <c r="BY348" s="135">
        <f>ROUND(cabinets_db!JI348/Prices!$B$27,0)</f>
        <v>398</v>
      </c>
      <c r="BZ348" s="136">
        <f t="shared" si="485"/>
        <v>398</v>
      </c>
      <c r="CA348" s="135">
        <f>ROUND(cabinets_db!JK348/Prices!$B$27,0)</f>
        <v>398</v>
      </c>
      <c r="CB348" s="136">
        <f t="shared" si="486"/>
        <v>398</v>
      </c>
      <c r="CC348" s="135">
        <f>ROUND(cabinets_db!JM348/Prices!$B$27,0)</f>
        <v>398</v>
      </c>
      <c r="CD348" s="136">
        <f t="shared" si="487"/>
        <v>398</v>
      </c>
      <c r="CE348" s="135">
        <f>ROUND(cabinets_db!JO348/Prices!$B$27,0)</f>
        <v>398</v>
      </c>
      <c r="CF348" s="136">
        <f t="shared" si="488"/>
        <v>398</v>
      </c>
      <c r="CG348" s="135">
        <f>ROUND(cabinets_db!JQ348/Prices!$B$27,0)</f>
        <v>398</v>
      </c>
      <c r="CH348" s="136">
        <f t="shared" si="489"/>
        <v>398</v>
      </c>
      <c r="CI348" s="135">
        <f>ROUND(cabinets_db!JS348/Prices!$B$27,0)</f>
        <v>398</v>
      </c>
      <c r="CJ348" s="136">
        <f t="shared" si="490"/>
        <v>398</v>
      </c>
      <c r="CK348" s="137"/>
      <c r="CL348" s="137"/>
      <c r="CM348" s="137"/>
      <c r="CN348" s="137"/>
      <c r="CO348" s="137"/>
      <c r="CP348" s="136">
        <f>ROUND(cabinets_db!LW348/Prices!$B$27,0)</f>
        <v>377</v>
      </c>
      <c r="CQ348" s="136">
        <f t="shared" si="552"/>
        <v>377</v>
      </c>
      <c r="CR348" s="136">
        <f>ROUND(cabinets_db!LY348/Prices!$B$27,0)</f>
        <v>377</v>
      </c>
      <c r="CS348" s="136">
        <f t="shared" si="491"/>
        <v>377</v>
      </c>
      <c r="CT348" s="136">
        <f>ROUND(cabinets_db!MA348/Prices!$B$27,0)</f>
        <v>377</v>
      </c>
      <c r="CU348" s="136">
        <f t="shared" si="492"/>
        <v>377</v>
      </c>
      <c r="CV348" s="136">
        <f>ROUND(cabinets_db!MC348/Prices!$B$27,0)</f>
        <v>377</v>
      </c>
      <c r="CW348" s="136">
        <f t="shared" si="493"/>
        <v>377</v>
      </c>
      <c r="CX348" s="136">
        <f>ROUND(cabinets_db!ME348/Prices!$B$27,0)</f>
        <v>377</v>
      </c>
      <c r="CY348" s="136">
        <f t="shared" si="494"/>
        <v>377</v>
      </c>
      <c r="CZ348" s="136">
        <f>ROUND(cabinets_db!MG348/Prices!$B$27,0)</f>
        <v>377</v>
      </c>
      <c r="DA348" s="136">
        <f t="shared" si="495"/>
        <v>377</v>
      </c>
      <c r="DB348" s="136">
        <f>ROUND(cabinets_db!MI348/Prices!$B$27,0)</f>
        <v>377</v>
      </c>
      <c r="DC348" s="136">
        <f t="shared" si="496"/>
        <v>377</v>
      </c>
      <c r="DD348" s="136">
        <f>ROUND(cabinets_db!MK348/Prices!$B$27,0)</f>
        <v>377</v>
      </c>
      <c r="DE348" s="138">
        <f t="shared" si="497"/>
        <v>377</v>
      </c>
      <c r="DK348" s="136">
        <f t="shared" si="498"/>
        <v>377</v>
      </c>
      <c r="DL348" s="136">
        <f t="shared" si="499"/>
        <v>377</v>
      </c>
      <c r="DM348" s="136">
        <f t="shared" si="500"/>
        <v>377</v>
      </c>
      <c r="DN348" s="136">
        <f t="shared" si="501"/>
        <v>377</v>
      </c>
      <c r="DO348" s="136">
        <f t="shared" si="502"/>
        <v>377</v>
      </c>
      <c r="DP348" s="136">
        <f t="shared" si="503"/>
        <v>377</v>
      </c>
      <c r="DQ348" s="136">
        <f t="shared" si="504"/>
        <v>377</v>
      </c>
      <c r="DR348" s="136">
        <f t="shared" si="505"/>
        <v>377</v>
      </c>
      <c r="DS348" s="136">
        <f t="shared" si="506"/>
        <v>377</v>
      </c>
      <c r="DT348" s="136">
        <f t="shared" si="507"/>
        <v>377</v>
      </c>
      <c r="DU348" s="136">
        <f t="shared" si="508"/>
        <v>377</v>
      </c>
      <c r="DV348" s="136">
        <f t="shared" si="509"/>
        <v>377</v>
      </c>
      <c r="DW348" s="136">
        <f t="shared" si="510"/>
        <v>377</v>
      </c>
      <c r="DX348" s="136">
        <f t="shared" si="511"/>
        <v>377</v>
      </c>
      <c r="DY348" s="136">
        <f t="shared" si="512"/>
        <v>377</v>
      </c>
      <c r="DZ348" s="138">
        <f t="shared" si="513"/>
        <v>377</v>
      </c>
      <c r="EP348" s="73"/>
      <c r="EQ348" s="128"/>
      <c r="ER348" s="129">
        <v>13</v>
      </c>
      <c r="ES348" s="95"/>
      <c r="ET348" s="73"/>
      <c r="EU348" s="130"/>
      <c r="EV348" s="55"/>
      <c r="EW348" s="75">
        <v>4</v>
      </c>
      <c r="EX348" s="76">
        <v>89</v>
      </c>
      <c r="EY348" s="75">
        <v>13</v>
      </c>
      <c r="EZ348" s="77">
        <f>(EY348*1.2)*(Prices!$B$5/32)</f>
        <v>19.5</v>
      </c>
      <c r="FA348" s="82">
        <f>(EY348*1.3)*(Prices!$B$4/32)</f>
        <v>42.250000000000007</v>
      </c>
      <c r="FB348" s="82">
        <f>(EV348*Prices!$B$2)+(EW348*Prices!$B$3)</f>
        <v>16.2</v>
      </c>
      <c r="FC348" s="79">
        <f>EU348*Prices!$B$9</f>
        <v>0</v>
      </c>
      <c r="FD348" s="80">
        <f t="shared" si="514"/>
        <v>166.95</v>
      </c>
      <c r="FE348" s="80">
        <f>EU348*Prices!$B$10</f>
        <v>0</v>
      </c>
      <c r="FF348" s="80">
        <f t="shared" si="515"/>
        <v>166.95</v>
      </c>
      <c r="FG348" s="80">
        <f>EU348*Prices!$B$11</f>
        <v>0</v>
      </c>
      <c r="FH348" s="80">
        <f t="shared" si="516"/>
        <v>166.95</v>
      </c>
      <c r="FI348" s="80">
        <f>EU348*Prices!$B$12</f>
        <v>0</v>
      </c>
      <c r="FJ348" s="80">
        <f t="shared" si="517"/>
        <v>166.95</v>
      </c>
      <c r="FK348" s="80">
        <f>EU348*Prices!$B$13</f>
        <v>0</v>
      </c>
      <c r="FL348" s="80">
        <f t="shared" si="518"/>
        <v>166.95</v>
      </c>
      <c r="FM348" s="80">
        <f>EU348*Prices!$B$14</f>
        <v>0</v>
      </c>
      <c r="FN348" s="80">
        <f t="shared" si="519"/>
        <v>166.95</v>
      </c>
      <c r="FO348" s="80">
        <f>EU348*Prices!$B$15</f>
        <v>0</v>
      </c>
      <c r="FP348" s="80">
        <f t="shared" si="520"/>
        <v>166.95</v>
      </c>
      <c r="FQ348" s="80">
        <f>EU348*Prices!$B$16</f>
        <v>0</v>
      </c>
      <c r="FR348" s="80">
        <f t="shared" si="521"/>
        <v>166.95</v>
      </c>
      <c r="FS348" s="80">
        <f>EU348*Prices!$B$17</f>
        <v>0</v>
      </c>
      <c r="FT348" s="80"/>
      <c r="FU348" s="80"/>
      <c r="FV348" s="80"/>
      <c r="FW348" s="80"/>
      <c r="FX348" s="80"/>
      <c r="FY348" s="80"/>
      <c r="FZ348" s="80"/>
      <c r="GA348" s="80"/>
      <c r="GB348" s="80"/>
      <c r="GC348" s="80"/>
      <c r="GD348" s="80"/>
      <c r="GE348" s="80"/>
      <c r="GF348" s="80"/>
      <c r="GG348" s="80"/>
      <c r="GH348" s="80"/>
      <c r="GI348"/>
      <c r="GJ348"/>
      <c r="GK348"/>
      <c r="GL348"/>
      <c r="GM348"/>
      <c r="GN348"/>
      <c r="GO348"/>
      <c r="GP348" s="73"/>
      <c r="GQ348" s="128"/>
      <c r="GR348" s="129">
        <v>13</v>
      </c>
      <c r="GS348" s="95"/>
      <c r="GT348" s="73"/>
      <c r="GU348" s="130"/>
      <c r="GW348" s="75">
        <v>4</v>
      </c>
      <c r="GX348" s="76">
        <v>89</v>
      </c>
      <c r="GY348" s="75">
        <v>13</v>
      </c>
      <c r="GZ348" s="77">
        <f>(GY348*1.2)*(Prices!$B$5/32)</f>
        <v>19.5</v>
      </c>
      <c r="HA348" s="82">
        <f>(GY348*1.3)*(Prices!$C$4/32)</f>
        <v>33.800000000000004</v>
      </c>
      <c r="HB348" s="82">
        <f>(GV348*Prices!$B$2)+(GW348*Prices!$B$3)</f>
        <v>16.2</v>
      </c>
      <c r="HC348" s="79">
        <f>GU348*Prices!$B$9</f>
        <v>0</v>
      </c>
      <c r="HD348" s="80">
        <f t="shared" si="522"/>
        <v>158.5</v>
      </c>
      <c r="HE348" s="80">
        <f>GU348*Prices!$B$10</f>
        <v>0</v>
      </c>
      <c r="HF348" s="80">
        <f t="shared" si="523"/>
        <v>158.5</v>
      </c>
      <c r="HG348" s="80">
        <f>GU348*Prices!$B$11</f>
        <v>0</v>
      </c>
      <c r="HH348" s="80">
        <f t="shared" si="524"/>
        <v>158.5</v>
      </c>
      <c r="HI348" s="80">
        <f>GU348*Prices!$B$12</f>
        <v>0</v>
      </c>
      <c r="HJ348" s="80">
        <f t="shared" si="525"/>
        <v>158.5</v>
      </c>
      <c r="HK348" s="80">
        <f>GU348*Prices!$B$13</f>
        <v>0</v>
      </c>
      <c r="HL348" s="80">
        <f t="shared" si="526"/>
        <v>158.5</v>
      </c>
      <c r="HM348" s="80">
        <f>GU348*Prices!$B$14</f>
        <v>0</v>
      </c>
      <c r="HN348" s="80">
        <f t="shared" si="527"/>
        <v>158.5</v>
      </c>
      <c r="HO348" s="80">
        <f>GU348*Prices!$B$15</f>
        <v>0</v>
      </c>
      <c r="HP348" s="80">
        <f t="shared" si="528"/>
        <v>158.5</v>
      </c>
      <c r="HQ348" s="80">
        <f>GU348*Prices!$B$16</f>
        <v>0</v>
      </c>
      <c r="HR348" s="80">
        <f t="shared" si="529"/>
        <v>158.5</v>
      </c>
      <c r="HS348" s="80">
        <f>GU348*Prices!$B$17</f>
        <v>0</v>
      </c>
      <c r="HT348" s="80"/>
      <c r="HU348" s="80"/>
      <c r="HV348" s="80"/>
      <c r="HW348" s="80"/>
      <c r="HX348" s="80"/>
      <c r="HY348" s="80"/>
      <c r="HZ348" s="80"/>
      <c r="IA348" s="80"/>
      <c r="IB348" s="80"/>
      <c r="IC348" s="80"/>
      <c r="ID348" s="80"/>
      <c r="IE348" s="80"/>
      <c r="IF348" s="80"/>
      <c r="IG348" s="80"/>
      <c r="IH348" s="80"/>
      <c r="II348"/>
      <c r="IJ348"/>
      <c r="IK348"/>
      <c r="IL348"/>
      <c r="IM348"/>
      <c r="IN348"/>
      <c r="IO348"/>
      <c r="IP348"/>
      <c r="IQ348" s="73"/>
      <c r="IR348" s="128"/>
      <c r="IS348" s="129">
        <v>13</v>
      </c>
      <c r="IT348" s="95"/>
      <c r="IU348" s="73"/>
      <c r="IV348" s="130"/>
      <c r="IX348" s="75">
        <v>4</v>
      </c>
      <c r="IY348" s="76">
        <v>89</v>
      </c>
      <c r="IZ348" s="75">
        <v>13</v>
      </c>
      <c r="JA348" s="77">
        <f>(IZ348*1.2)*(Prices!$B$5/32)</f>
        <v>19.5</v>
      </c>
      <c r="JB348" s="82">
        <f>(IZ348*1.3)*(Prices!$B$4/32)</f>
        <v>42.250000000000007</v>
      </c>
      <c r="JC348" s="82">
        <f>(IW348*Prices!$B$2)+(IX348*Prices!$B$3)</f>
        <v>16.2</v>
      </c>
      <c r="JD348" s="79">
        <f>IV348*Prices!$B$9</f>
        <v>0</v>
      </c>
      <c r="JE348" s="80">
        <f t="shared" si="530"/>
        <v>166.95</v>
      </c>
      <c r="JF348" s="80">
        <f>IV348*Prices!$B$10</f>
        <v>0</v>
      </c>
      <c r="JG348" s="80">
        <f t="shared" si="531"/>
        <v>166.95</v>
      </c>
      <c r="JH348" s="80">
        <f>IV348*Prices!$B$11</f>
        <v>0</v>
      </c>
      <c r="JI348" s="80">
        <f t="shared" si="532"/>
        <v>166.95</v>
      </c>
      <c r="JJ348" s="80">
        <f>IV348*Prices!$B$12</f>
        <v>0</v>
      </c>
      <c r="JK348" s="80">
        <f t="shared" si="533"/>
        <v>166.95</v>
      </c>
      <c r="JL348" s="80">
        <f>IV348*Prices!$B$13</f>
        <v>0</v>
      </c>
      <c r="JM348" s="80">
        <f t="shared" si="534"/>
        <v>166.95</v>
      </c>
      <c r="JN348" s="80">
        <f>IV348*Prices!$B$14</f>
        <v>0</v>
      </c>
      <c r="JO348" s="80">
        <f t="shared" si="535"/>
        <v>166.95</v>
      </c>
      <c r="JP348" s="80">
        <f>IV348*Prices!$B$15</f>
        <v>0</v>
      </c>
      <c r="JQ348" s="80">
        <f t="shared" si="536"/>
        <v>166.95</v>
      </c>
      <c r="JR348" s="80">
        <f>IV348*Prices!$B$16</f>
        <v>0</v>
      </c>
      <c r="JS348" s="80">
        <f t="shared" si="537"/>
        <v>166.95</v>
      </c>
      <c r="JT348" s="80">
        <f>IV348*Prices!$B$17</f>
        <v>0</v>
      </c>
      <c r="JU348" s="80"/>
      <c r="JV348" s="80"/>
      <c r="JW348" s="80"/>
      <c r="JX348" s="80"/>
      <c r="JY348" s="80"/>
      <c r="JZ348" s="80"/>
      <c r="KA348" s="80"/>
      <c r="KB348" s="80"/>
      <c r="KC348" s="80"/>
      <c r="KD348" s="80"/>
      <c r="KE348" s="80"/>
      <c r="KF348" s="80"/>
      <c r="KG348" s="80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 s="197">
        <v>0</v>
      </c>
      <c r="LB348" s="200">
        <v>0</v>
      </c>
      <c r="LC348" s="82">
        <f>(44+(cabinets_db!IR348*2-2))*0.58</f>
        <v>24.36</v>
      </c>
      <c r="LD348" s="82">
        <f>(44+(cabinets_db!IR348*2-2))*0.77</f>
        <v>32.340000000000003</v>
      </c>
      <c r="LE348" s="82">
        <f>3*(cabinets_db!IR348*22/144)</f>
        <v>0</v>
      </c>
      <c r="LF348" s="82">
        <f t="shared" si="538"/>
        <v>24.36</v>
      </c>
      <c r="LG348" s="80">
        <f t="shared" si="539"/>
        <v>32.340000000000003</v>
      </c>
      <c r="LH348" s="234">
        <f t="shared" si="540"/>
        <v>0</v>
      </c>
      <c r="LI348" s="73"/>
      <c r="LJ348" s="128"/>
      <c r="LK348" s="129">
        <v>13</v>
      </c>
      <c r="LL348" s="95"/>
      <c r="LM348" s="73"/>
      <c r="LN348" s="130"/>
      <c r="LP348" s="75">
        <v>4</v>
      </c>
      <c r="LQ348" s="76">
        <v>89</v>
      </c>
      <c r="LR348" s="75">
        <v>13</v>
      </c>
      <c r="LS348" s="77">
        <f>(LR348*1.2)*(Prices!$B$5/32)</f>
        <v>19.5</v>
      </c>
      <c r="LT348" s="82">
        <f>(LR348*1.3)*(Prices!$C$4/32)</f>
        <v>33.800000000000004</v>
      </c>
      <c r="LU348" s="82">
        <f>(LO348*Prices!$B$2)+(LP348*Prices!$B$3)</f>
        <v>16.2</v>
      </c>
      <c r="LV348" s="79">
        <f>LN348*Prices!$B$9</f>
        <v>0</v>
      </c>
      <c r="LW348" s="80">
        <f t="shared" si="541"/>
        <v>158.5</v>
      </c>
      <c r="LX348" s="80">
        <f>LN348*Prices!$B$10</f>
        <v>0</v>
      </c>
      <c r="LY348" s="80">
        <f t="shared" si="542"/>
        <v>158.5</v>
      </c>
      <c r="LZ348" s="80">
        <f>LN348*Prices!$B$11</f>
        <v>0</v>
      </c>
      <c r="MA348" s="80">
        <f t="shared" si="543"/>
        <v>158.5</v>
      </c>
      <c r="MB348" s="80">
        <f>LN348*Prices!$B$12</f>
        <v>0</v>
      </c>
      <c r="MC348" s="80">
        <f t="shared" si="544"/>
        <v>158.5</v>
      </c>
      <c r="MD348" s="80">
        <f>LN348*Prices!$B$13</f>
        <v>0</v>
      </c>
      <c r="ME348" s="80">
        <f t="shared" si="545"/>
        <v>158.5</v>
      </c>
      <c r="MF348" s="80">
        <f>LN348*Prices!$B$14</f>
        <v>0</v>
      </c>
      <c r="MG348" s="80">
        <f t="shared" si="546"/>
        <v>158.5</v>
      </c>
      <c r="MH348" s="80">
        <f>LN348*Prices!$B$15</f>
        <v>0</v>
      </c>
      <c r="MI348" s="80">
        <f t="shared" si="547"/>
        <v>158.5</v>
      </c>
      <c r="MJ348" s="80">
        <f>LN348*Prices!$B$16</f>
        <v>0</v>
      </c>
      <c r="MK348" s="80">
        <f t="shared" si="548"/>
        <v>158.5</v>
      </c>
      <c r="ML348" s="80">
        <f>LN348*Prices!$B$17</f>
        <v>0</v>
      </c>
      <c r="MM348" s="80"/>
      <c r="MN348" s="80"/>
      <c r="MO348" s="80"/>
      <c r="MP348" s="80"/>
      <c r="MQ348" s="80"/>
      <c r="MR348" s="80"/>
      <c r="MS348" s="80"/>
      <c r="MT348" s="80"/>
      <c r="MU348" s="80"/>
      <c r="MV348" s="80"/>
      <c r="MW348" s="80"/>
      <c r="MX348" s="80"/>
      <c r="MY348" s="80"/>
      <c r="MZ348" s="80"/>
      <c r="NA348" s="80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</row>
    <row r="349" spans="1:449" ht="18" customHeight="1" thickBot="1" x14ac:dyDescent="0.3">
      <c r="A349" s="345"/>
      <c r="B349" s="346"/>
      <c r="C349" s="347"/>
      <c r="D349" s="279"/>
      <c r="E349" s="348"/>
      <c r="F349" s="349"/>
      <c r="G349" s="320"/>
      <c r="H349" s="136"/>
      <c r="I349" s="135"/>
      <c r="J349" s="136"/>
      <c r="K349" s="135"/>
      <c r="L349" s="136"/>
      <c r="M349" s="135"/>
      <c r="N349" s="136"/>
      <c r="O349" s="135"/>
      <c r="P349" s="136"/>
      <c r="Q349" s="135"/>
      <c r="R349" s="136"/>
      <c r="S349" s="135"/>
      <c r="T349" s="136"/>
      <c r="U349" s="135"/>
      <c r="V349" s="136"/>
      <c r="W349" s="137"/>
      <c r="X349" s="137"/>
      <c r="Y349" s="137"/>
      <c r="Z349" s="137"/>
      <c r="AA349" s="137"/>
      <c r="AB349" s="136"/>
      <c r="AC349" s="136"/>
      <c r="AD349" s="136"/>
      <c r="AE349" s="136"/>
      <c r="AF349" s="136"/>
      <c r="AG349" s="136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8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8"/>
      <c r="BU349" s="135"/>
      <c r="BV349" s="136"/>
      <c r="BW349" s="135"/>
      <c r="BX349" s="136"/>
      <c r="BY349" s="135"/>
      <c r="BZ349" s="136"/>
      <c r="CA349" s="135"/>
      <c r="CB349" s="136"/>
      <c r="CC349" s="135"/>
      <c r="CD349" s="136"/>
      <c r="CE349" s="135"/>
      <c r="CF349" s="136"/>
      <c r="CG349" s="135"/>
      <c r="CH349" s="136"/>
      <c r="CI349" s="135"/>
      <c r="CJ349" s="136"/>
      <c r="CK349" s="137"/>
      <c r="CL349" s="137"/>
      <c r="CM349" s="137"/>
      <c r="CN349" s="137"/>
      <c r="CO349" s="137"/>
      <c r="CP349" s="136"/>
      <c r="CQ349" s="136"/>
      <c r="CR349" s="136"/>
      <c r="CS349" s="136"/>
      <c r="CT349" s="136"/>
      <c r="CU349" s="136"/>
      <c r="CV349" s="136"/>
      <c r="CW349" s="136"/>
      <c r="CX349" s="136"/>
      <c r="CY349" s="136"/>
      <c r="CZ349" s="136"/>
      <c r="DA349" s="136"/>
      <c r="DB349" s="136"/>
      <c r="DC349" s="136"/>
      <c r="DD349" s="136"/>
      <c r="DE349" s="138"/>
      <c r="DK349" s="136"/>
      <c r="DL349" s="136"/>
      <c r="DM349" s="136"/>
      <c r="DN349" s="136"/>
      <c r="DO349" s="136"/>
      <c r="DP349" s="136"/>
      <c r="DQ349" s="136"/>
      <c r="DR349" s="136"/>
      <c r="DS349" s="136"/>
      <c r="DT349" s="136"/>
      <c r="DU349" s="136"/>
      <c r="DV349" s="136"/>
      <c r="DW349" s="136"/>
      <c r="DX349" s="136"/>
      <c r="DY349" s="136"/>
      <c r="DZ349" s="138"/>
      <c r="EP349" s="73"/>
      <c r="EQ349" s="128"/>
      <c r="ER349" s="129"/>
      <c r="ES349" s="95"/>
      <c r="ET349" s="73"/>
      <c r="EU349" s="130"/>
      <c r="EV349" s="55"/>
      <c r="EZ349" s="77"/>
      <c r="FC349" s="79"/>
      <c r="FD349" s="80"/>
      <c r="FE349" s="80"/>
      <c r="FF349" s="80"/>
      <c r="FG349" s="80"/>
      <c r="FH349" s="80"/>
      <c r="FI349" s="80"/>
      <c r="FJ349" s="80"/>
      <c r="FK349" s="80"/>
      <c r="FL349" s="80"/>
      <c r="FM349" s="80"/>
      <c r="FN349" s="80"/>
      <c r="FO349" s="80"/>
      <c r="FP349" s="80"/>
      <c r="FQ349" s="80"/>
      <c r="FR349" s="80"/>
      <c r="FS349" s="80"/>
      <c r="FT349" s="80"/>
      <c r="FU349" s="80"/>
      <c r="FV349" s="80"/>
      <c r="FW349" s="80"/>
      <c r="FX349" s="80"/>
      <c r="FY349" s="80"/>
      <c r="FZ349" s="80"/>
      <c r="GA349" s="80"/>
      <c r="GB349" s="80"/>
      <c r="GC349" s="80"/>
      <c r="GD349" s="80"/>
      <c r="GE349" s="80"/>
      <c r="GF349" s="80"/>
      <c r="GG349" s="80"/>
      <c r="GH349" s="80"/>
      <c r="GI349"/>
      <c r="GJ349"/>
      <c r="GK349"/>
      <c r="GL349"/>
      <c r="GM349"/>
      <c r="GN349"/>
      <c r="GO349"/>
      <c r="GP349" s="73"/>
      <c r="GQ349" s="128"/>
      <c r="GR349" s="129"/>
      <c r="GS349" s="95"/>
      <c r="GT349" s="73"/>
      <c r="GU349" s="130"/>
      <c r="GW349" s="75"/>
      <c r="GX349" s="76"/>
      <c r="GZ349" s="77"/>
      <c r="HA349" s="82"/>
      <c r="HB349" s="82"/>
      <c r="HC349" s="79"/>
      <c r="HD349" s="80"/>
      <c r="HE349" s="80"/>
      <c r="HF349" s="80"/>
      <c r="HG349" s="80"/>
      <c r="HH349" s="80"/>
      <c r="HI349" s="80"/>
      <c r="HJ349" s="80"/>
      <c r="HK349" s="80"/>
      <c r="HL349" s="80"/>
      <c r="HM349" s="80"/>
      <c r="HN349" s="80"/>
      <c r="HO349" s="80"/>
      <c r="HP349" s="80"/>
      <c r="HQ349" s="80"/>
      <c r="HR349" s="80"/>
      <c r="HS349" s="80"/>
      <c r="HT349" s="80"/>
      <c r="HU349" s="80"/>
      <c r="HV349" s="80"/>
      <c r="HW349" s="80"/>
      <c r="HX349" s="80"/>
      <c r="HY349" s="80"/>
      <c r="HZ349" s="80"/>
      <c r="IA349" s="80"/>
      <c r="IB349" s="80"/>
      <c r="IC349" s="80"/>
      <c r="ID349" s="80"/>
      <c r="IE349" s="80"/>
      <c r="IF349" s="80"/>
      <c r="IG349" s="80"/>
      <c r="IH349" s="80"/>
      <c r="II349"/>
      <c r="IJ349"/>
      <c r="IK349"/>
      <c r="IL349"/>
      <c r="IM349"/>
      <c r="IN349"/>
      <c r="IO349"/>
      <c r="IP349"/>
      <c r="IQ349" s="73"/>
      <c r="IR349" s="128"/>
      <c r="IS349" s="129"/>
      <c r="IT349" s="95"/>
      <c r="IU349" s="73"/>
      <c r="IV349" s="130"/>
      <c r="IX349" s="75"/>
      <c r="IY349" s="76"/>
      <c r="IZ349" s="75"/>
      <c r="JA349" s="77"/>
      <c r="JB349" s="82"/>
      <c r="JC349" s="82"/>
      <c r="JD349" s="79"/>
      <c r="JE349" s="80"/>
      <c r="JF349" s="80"/>
      <c r="JG349" s="80"/>
      <c r="JH349" s="80"/>
      <c r="JI349" s="80"/>
      <c r="JJ349" s="80"/>
      <c r="JK349" s="80"/>
      <c r="JL349" s="80"/>
      <c r="JM349" s="80"/>
      <c r="JN349" s="80"/>
      <c r="JO349" s="80"/>
      <c r="JP349" s="80"/>
      <c r="JQ349" s="80"/>
      <c r="JR349" s="80"/>
      <c r="JS349" s="80"/>
      <c r="JT349" s="80"/>
      <c r="JU349" s="80"/>
      <c r="JV349" s="80"/>
      <c r="JW349" s="80"/>
      <c r="JX349" s="80"/>
      <c r="JY349" s="80"/>
      <c r="JZ349" s="80"/>
      <c r="KA349" s="80"/>
      <c r="KB349" s="80"/>
      <c r="KC349" s="80"/>
      <c r="KD349" s="80"/>
      <c r="KE349" s="80"/>
      <c r="KF349" s="80"/>
      <c r="KG349" s="80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F349" s="82"/>
      <c r="LG349" s="80"/>
      <c r="LH349" s="234"/>
      <c r="LI349" s="73"/>
      <c r="LJ349" s="128"/>
      <c r="LK349" s="129"/>
      <c r="LL349" s="95"/>
      <c r="LM349" s="73"/>
      <c r="LN349" s="130"/>
      <c r="LP349" s="75"/>
      <c r="LQ349" s="76"/>
      <c r="LR349" s="75"/>
      <c r="LS349" s="77"/>
      <c r="LT349" s="82"/>
      <c r="LU349" s="82"/>
      <c r="LV349" s="79"/>
      <c r="LW349" s="80"/>
      <c r="LX349" s="80"/>
      <c r="LY349" s="80"/>
      <c r="LZ349" s="80"/>
      <c r="MA349" s="80"/>
      <c r="MB349" s="80"/>
      <c r="MC349" s="80"/>
      <c r="MD349" s="80"/>
      <c r="ME349" s="80"/>
      <c r="MF349" s="80"/>
      <c r="MG349" s="80"/>
      <c r="MH349" s="80"/>
      <c r="MI349" s="80"/>
      <c r="MJ349" s="80"/>
      <c r="MK349" s="80"/>
      <c r="ML349" s="80"/>
      <c r="MM349" s="80"/>
      <c r="MN349" s="80"/>
      <c r="MO349" s="80"/>
      <c r="MP349" s="80"/>
      <c r="MQ349" s="80"/>
      <c r="MR349" s="80"/>
      <c r="MS349" s="80"/>
      <c r="MT349" s="80"/>
      <c r="MU349" s="80"/>
      <c r="MV349" s="80"/>
      <c r="MW349" s="80"/>
      <c r="MX349" s="80"/>
      <c r="MY349" s="80"/>
      <c r="MZ349" s="80"/>
      <c r="NA349" s="80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</row>
    <row r="350" spans="1:449" ht="18" customHeight="1" x14ac:dyDescent="0.25">
      <c r="A350" s="332" t="s">
        <v>475</v>
      </c>
      <c r="B350" s="119" t="s">
        <v>268</v>
      </c>
      <c r="C350" s="120" t="str">
        <f t="shared" si="549"/>
        <v>Wall &amp; Tall Cab: Horizontal Metal 20 1/2"H   (28" to 30")</v>
      </c>
      <c r="D350" s="121" t="s">
        <v>476</v>
      </c>
      <c r="E350" s="122" t="s">
        <v>109</v>
      </c>
      <c r="F350" s="333" t="s">
        <v>475</v>
      </c>
      <c r="G350" s="320">
        <f>ROUND(cabinets_db!FD350/Prices!$B$27,0)</f>
        <v>436</v>
      </c>
      <c r="H350" s="136">
        <f t="shared" si="550"/>
        <v>436</v>
      </c>
      <c r="I350" s="135">
        <f>ROUND(cabinets_db!FF350/Prices!$B$27,0)</f>
        <v>436</v>
      </c>
      <c r="J350" s="136">
        <f t="shared" si="453"/>
        <v>436</v>
      </c>
      <c r="K350" s="135">
        <f>ROUND(cabinets_db!FH350/Prices!$B$27,0)</f>
        <v>436</v>
      </c>
      <c r="L350" s="136">
        <f t="shared" si="454"/>
        <v>436</v>
      </c>
      <c r="M350" s="135">
        <f>ROUND(cabinets_db!FJ350/Prices!$B$27,0)</f>
        <v>436</v>
      </c>
      <c r="N350" s="136">
        <f t="shared" si="455"/>
        <v>436</v>
      </c>
      <c r="O350" s="135">
        <f>ROUND(cabinets_db!FL350/Prices!$B$27,0)</f>
        <v>436</v>
      </c>
      <c r="P350" s="136">
        <f t="shared" si="456"/>
        <v>436</v>
      </c>
      <c r="Q350" s="135">
        <f>ROUND(cabinets_db!FN350/Prices!$B$27,0)</f>
        <v>436</v>
      </c>
      <c r="R350" s="136">
        <f t="shared" si="457"/>
        <v>436</v>
      </c>
      <c r="S350" s="135">
        <f>ROUND(cabinets_db!FP350/Prices!$B$27,0)</f>
        <v>436</v>
      </c>
      <c r="T350" s="136">
        <f t="shared" si="458"/>
        <v>436</v>
      </c>
      <c r="U350" s="135">
        <f>ROUND(cabinets_db!FR350/Prices!$B$27,0)</f>
        <v>436</v>
      </c>
      <c r="V350" s="136">
        <f t="shared" si="459"/>
        <v>436</v>
      </c>
      <c r="W350" s="137"/>
      <c r="X350" s="137"/>
      <c r="Y350" s="137"/>
      <c r="Z350" s="137"/>
      <c r="AA350" s="137"/>
      <c r="AB350" s="136">
        <f>ROUND(cabinets_db!HD350/Prices!$B$27,0)</f>
        <v>418</v>
      </c>
      <c r="AC350" s="136">
        <f t="shared" si="460"/>
        <v>418</v>
      </c>
      <c r="AD350" s="136">
        <f>ROUND(cabinets_db!HF350/Prices!$B$27,0)</f>
        <v>418</v>
      </c>
      <c r="AE350" s="136">
        <f t="shared" si="461"/>
        <v>418</v>
      </c>
      <c r="AF350" s="136">
        <f>ROUND(cabinets_db!HH350/Prices!$B$27,0)</f>
        <v>418</v>
      </c>
      <c r="AG350" s="136">
        <f t="shared" si="462"/>
        <v>418</v>
      </c>
      <c r="AH350" s="136">
        <f>ROUND(cabinets_db!HJ350/Prices!$B$27,0)</f>
        <v>418</v>
      </c>
      <c r="AI350" s="136">
        <f t="shared" si="463"/>
        <v>418</v>
      </c>
      <c r="AJ350" s="136">
        <f>ROUND(cabinets_db!HL350/Prices!$B$27,0)</f>
        <v>418</v>
      </c>
      <c r="AK350" s="136">
        <f t="shared" si="464"/>
        <v>418</v>
      </c>
      <c r="AL350" s="136">
        <f>ROUND(cabinets_db!HN350/Prices!$B$27,0)</f>
        <v>418</v>
      </c>
      <c r="AM350" s="136">
        <f t="shared" si="465"/>
        <v>418</v>
      </c>
      <c r="AN350" s="136">
        <f>ROUND(cabinets_db!HP350/Prices!$B$27,0)</f>
        <v>418</v>
      </c>
      <c r="AO350" s="136">
        <f t="shared" si="466"/>
        <v>418</v>
      </c>
      <c r="AP350" s="136">
        <f>ROUND(cabinets_db!HR350/Prices!$B$27,0)</f>
        <v>418</v>
      </c>
      <c r="AQ350" s="138">
        <f t="shared" si="467"/>
        <v>418</v>
      </c>
      <c r="AW350" s="136">
        <f t="shared" si="468"/>
        <v>418</v>
      </c>
      <c r="AX350" s="136">
        <f t="shared" si="469"/>
        <v>418</v>
      </c>
      <c r="AY350" s="136">
        <f t="shared" si="470"/>
        <v>418</v>
      </c>
      <c r="AZ350" s="136">
        <f t="shared" si="471"/>
        <v>418</v>
      </c>
      <c r="BA350" s="136">
        <f t="shared" si="472"/>
        <v>418</v>
      </c>
      <c r="BB350" s="136">
        <f t="shared" si="473"/>
        <v>418</v>
      </c>
      <c r="BC350" s="136">
        <f t="shared" si="474"/>
        <v>418</v>
      </c>
      <c r="BD350" s="136">
        <f t="shared" si="475"/>
        <v>418</v>
      </c>
      <c r="BE350" s="136">
        <f t="shared" si="476"/>
        <v>418</v>
      </c>
      <c r="BF350" s="136">
        <f t="shared" si="477"/>
        <v>418</v>
      </c>
      <c r="BG350" s="136">
        <f t="shared" si="478"/>
        <v>418</v>
      </c>
      <c r="BH350" s="136">
        <f t="shared" si="479"/>
        <v>418</v>
      </c>
      <c r="BI350" s="136">
        <f t="shared" si="480"/>
        <v>418</v>
      </c>
      <c r="BJ350" s="136">
        <f t="shared" si="481"/>
        <v>418</v>
      </c>
      <c r="BK350" s="136">
        <f t="shared" si="482"/>
        <v>418</v>
      </c>
      <c r="BL350" s="138">
        <f t="shared" si="483"/>
        <v>418</v>
      </c>
      <c r="BU350" s="135">
        <f>ROUND(cabinets_db!JE350/Prices!$B$27,0)</f>
        <v>436</v>
      </c>
      <c r="BV350" s="136">
        <f t="shared" si="551"/>
        <v>436</v>
      </c>
      <c r="BW350" s="135">
        <f>ROUND(cabinets_db!JG350/Prices!$B$27,0)</f>
        <v>436</v>
      </c>
      <c r="BX350" s="136">
        <f t="shared" si="484"/>
        <v>436</v>
      </c>
      <c r="BY350" s="135">
        <f>ROUND(cabinets_db!JI350/Prices!$B$27,0)</f>
        <v>436</v>
      </c>
      <c r="BZ350" s="136">
        <f t="shared" si="485"/>
        <v>436</v>
      </c>
      <c r="CA350" s="135">
        <f>ROUND(cabinets_db!JK350/Prices!$B$27,0)</f>
        <v>436</v>
      </c>
      <c r="CB350" s="136">
        <f t="shared" si="486"/>
        <v>436</v>
      </c>
      <c r="CC350" s="135">
        <f>ROUND(cabinets_db!JM350/Prices!$B$27,0)</f>
        <v>436</v>
      </c>
      <c r="CD350" s="136">
        <f t="shared" si="487"/>
        <v>436</v>
      </c>
      <c r="CE350" s="135">
        <f>ROUND(cabinets_db!JO350/Prices!$B$27,0)</f>
        <v>436</v>
      </c>
      <c r="CF350" s="136">
        <f t="shared" si="488"/>
        <v>436</v>
      </c>
      <c r="CG350" s="135">
        <f>ROUND(cabinets_db!JQ350/Prices!$B$27,0)</f>
        <v>436</v>
      </c>
      <c r="CH350" s="136">
        <f t="shared" si="489"/>
        <v>436</v>
      </c>
      <c r="CI350" s="135">
        <f>ROUND(cabinets_db!JS350/Prices!$B$27,0)</f>
        <v>436</v>
      </c>
      <c r="CJ350" s="136">
        <f t="shared" si="490"/>
        <v>436</v>
      </c>
      <c r="CK350" s="137"/>
      <c r="CL350" s="137"/>
      <c r="CM350" s="137"/>
      <c r="CN350" s="137"/>
      <c r="CO350" s="137"/>
      <c r="CP350" s="136">
        <f>ROUND(cabinets_db!LW350/Prices!$B$27,0)</f>
        <v>418</v>
      </c>
      <c r="CQ350" s="136">
        <f t="shared" si="552"/>
        <v>418</v>
      </c>
      <c r="CR350" s="136">
        <f>ROUND(cabinets_db!LY350/Prices!$B$27,0)</f>
        <v>418</v>
      </c>
      <c r="CS350" s="136">
        <f t="shared" si="491"/>
        <v>418</v>
      </c>
      <c r="CT350" s="136">
        <f>ROUND(cabinets_db!MA350/Prices!$B$27,0)</f>
        <v>418</v>
      </c>
      <c r="CU350" s="136">
        <f t="shared" si="492"/>
        <v>418</v>
      </c>
      <c r="CV350" s="136">
        <f>ROUND(cabinets_db!MC350/Prices!$B$27,0)</f>
        <v>418</v>
      </c>
      <c r="CW350" s="136">
        <f t="shared" si="493"/>
        <v>418</v>
      </c>
      <c r="CX350" s="136">
        <f>ROUND(cabinets_db!ME350/Prices!$B$27,0)</f>
        <v>418</v>
      </c>
      <c r="CY350" s="136">
        <f t="shared" si="494"/>
        <v>418</v>
      </c>
      <c r="CZ350" s="136">
        <f>ROUND(cabinets_db!MG350/Prices!$B$27,0)</f>
        <v>418</v>
      </c>
      <c r="DA350" s="136">
        <f t="shared" si="495"/>
        <v>418</v>
      </c>
      <c r="DB350" s="136">
        <f>ROUND(cabinets_db!MI350/Prices!$B$27,0)</f>
        <v>418</v>
      </c>
      <c r="DC350" s="136">
        <f t="shared" si="496"/>
        <v>418</v>
      </c>
      <c r="DD350" s="136">
        <f>ROUND(cabinets_db!MK350/Prices!$B$27,0)</f>
        <v>418</v>
      </c>
      <c r="DE350" s="138">
        <f t="shared" si="497"/>
        <v>418</v>
      </c>
      <c r="DK350" s="136">
        <f t="shared" si="498"/>
        <v>418</v>
      </c>
      <c r="DL350" s="136">
        <f t="shared" si="499"/>
        <v>418</v>
      </c>
      <c r="DM350" s="136">
        <f t="shared" si="500"/>
        <v>418</v>
      </c>
      <c r="DN350" s="136">
        <f t="shared" si="501"/>
        <v>418</v>
      </c>
      <c r="DO350" s="136">
        <f t="shared" si="502"/>
        <v>418</v>
      </c>
      <c r="DP350" s="136">
        <f t="shared" si="503"/>
        <v>418</v>
      </c>
      <c r="DQ350" s="136">
        <f t="shared" si="504"/>
        <v>418</v>
      </c>
      <c r="DR350" s="136">
        <f t="shared" si="505"/>
        <v>418</v>
      </c>
      <c r="DS350" s="136">
        <f t="shared" si="506"/>
        <v>418</v>
      </c>
      <c r="DT350" s="136">
        <f t="shared" si="507"/>
        <v>418</v>
      </c>
      <c r="DU350" s="136">
        <f t="shared" si="508"/>
        <v>418</v>
      </c>
      <c r="DV350" s="136">
        <f t="shared" si="509"/>
        <v>418</v>
      </c>
      <c r="DW350" s="136">
        <f t="shared" si="510"/>
        <v>418</v>
      </c>
      <c r="DX350" s="136">
        <f t="shared" si="511"/>
        <v>418</v>
      </c>
      <c r="DY350" s="136">
        <f t="shared" si="512"/>
        <v>418</v>
      </c>
      <c r="DZ350" s="138">
        <f t="shared" si="513"/>
        <v>418</v>
      </c>
      <c r="EP350" s="73"/>
      <c r="EQ350" s="128"/>
      <c r="ER350" s="129">
        <v>12</v>
      </c>
      <c r="ES350" s="73"/>
      <c r="ET350" s="73"/>
      <c r="EU350" s="130"/>
      <c r="EV350" s="55"/>
      <c r="EW350" s="75">
        <v>4</v>
      </c>
      <c r="EX350" s="76">
        <v>110</v>
      </c>
      <c r="EY350" s="75">
        <v>12</v>
      </c>
      <c r="EZ350" s="77">
        <f>(EY350*1.2)*(Prices!$B$5/32)</f>
        <v>18</v>
      </c>
      <c r="FA350" s="82">
        <f>(EY350*1.3)*(Prices!$B$4/32)</f>
        <v>39</v>
      </c>
      <c r="FB350" s="82">
        <f>(EV350*Prices!$B$2)+(EW350*Prices!$B$3)</f>
        <v>16.2</v>
      </c>
      <c r="FC350" s="79">
        <f>EU350*Prices!$B$9</f>
        <v>0</v>
      </c>
      <c r="FD350" s="80">
        <f t="shared" si="514"/>
        <v>183.2</v>
      </c>
      <c r="FE350" s="80">
        <f>EU350*Prices!$B$10</f>
        <v>0</v>
      </c>
      <c r="FF350" s="80">
        <f t="shared" si="515"/>
        <v>183.2</v>
      </c>
      <c r="FG350" s="80">
        <f>EU350*Prices!$B$11</f>
        <v>0</v>
      </c>
      <c r="FH350" s="80">
        <f t="shared" si="516"/>
        <v>183.2</v>
      </c>
      <c r="FI350" s="80">
        <f>EU350*Prices!$B$12</f>
        <v>0</v>
      </c>
      <c r="FJ350" s="80">
        <f t="shared" si="517"/>
        <v>183.2</v>
      </c>
      <c r="FK350" s="80">
        <f>EU350*Prices!$B$13</f>
        <v>0</v>
      </c>
      <c r="FL350" s="80">
        <f t="shared" si="518"/>
        <v>183.2</v>
      </c>
      <c r="FM350" s="80">
        <f>EU350*Prices!$B$14</f>
        <v>0</v>
      </c>
      <c r="FN350" s="80">
        <f t="shared" si="519"/>
        <v>183.2</v>
      </c>
      <c r="FO350" s="80">
        <f>EU350*Prices!$B$15</f>
        <v>0</v>
      </c>
      <c r="FP350" s="80">
        <f t="shared" si="520"/>
        <v>183.2</v>
      </c>
      <c r="FQ350" s="80">
        <f>EU350*Prices!$B$16</f>
        <v>0</v>
      </c>
      <c r="FR350" s="80">
        <f t="shared" si="521"/>
        <v>183.2</v>
      </c>
      <c r="FS350" s="80">
        <f>EU350*Prices!$B$17</f>
        <v>0</v>
      </c>
      <c r="FT350" s="80"/>
      <c r="FU350" s="80"/>
      <c r="FV350" s="80"/>
      <c r="FW350" s="80"/>
      <c r="FX350" s="80"/>
      <c r="FY350" s="80"/>
      <c r="FZ350" s="80"/>
      <c r="GA350" s="80"/>
      <c r="GB350" s="80"/>
      <c r="GC350" s="80"/>
      <c r="GD350" s="80"/>
      <c r="GE350" s="80"/>
      <c r="GF350" s="80"/>
      <c r="GG350" s="80"/>
      <c r="GH350" s="80"/>
      <c r="GI350"/>
      <c r="GJ350"/>
      <c r="GK350"/>
      <c r="GL350"/>
      <c r="GM350"/>
      <c r="GN350"/>
      <c r="GO350"/>
      <c r="GP350" s="73"/>
      <c r="GQ350" s="128"/>
      <c r="GR350" s="129">
        <v>12</v>
      </c>
      <c r="GS350" s="73"/>
      <c r="GT350" s="73"/>
      <c r="GU350" s="130"/>
      <c r="GW350" s="75">
        <v>4</v>
      </c>
      <c r="GX350" s="76">
        <v>110</v>
      </c>
      <c r="GY350" s="75">
        <v>12</v>
      </c>
      <c r="GZ350" s="77">
        <f>(GY350*1.2)*(Prices!$B$5/32)</f>
        <v>18</v>
      </c>
      <c r="HA350" s="82">
        <f>(GY350*1.3)*(Prices!$C$4/32)</f>
        <v>31.200000000000003</v>
      </c>
      <c r="HB350" s="82">
        <f>(GV350*Prices!$B$2)+(GW350*Prices!$B$3)</f>
        <v>16.2</v>
      </c>
      <c r="HC350" s="79">
        <f>GU350*Prices!$B$9</f>
        <v>0</v>
      </c>
      <c r="HD350" s="80">
        <f t="shared" si="522"/>
        <v>175.4</v>
      </c>
      <c r="HE350" s="80">
        <f>GU350*Prices!$B$10</f>
        <v>0</v>
      </c>
      <c r="HF350" s="80">
        <f t="shared" si="523"/>
        <v>175.4</v>
      </c>
      <c r="HG350" s="80">
        <f>GU350*Prices!$B$11</f>
        <v>0</v>
      </c>
      <c r="HH350" s="80">
        <f t="shared" si="524"/>
        <v>175.4</v>
      </c>
      <c r="HI350" s="80">
        <f>GU350*Prices!$B$12</f>
        <v>0</v>
      </c>
      <c r="HJ350" s="80">
        <f t="shared" si="525"/>
        <v>175.4</v>
      </c>
      <c r="HK350" s="80">
        <f>GU350*Prices!$B$13</f>
        <v>0</v>
      </c>
      <c r="HL350" s="80">
        <f t="shared" si="526"/>
        <v>175.4</v>
      </c>
      <c r="HM350" s="80">
        <f>GU350*Prices!$B$14</f>
        <v>0</v>
      </c>
      <c r="HN350" s="80">
        <f t="shared" si="527"/>
        <v>175.4</v>
      </c>
      <c r="HO350" s="80">
        <f>GU350*Prices!$B$15</f>
        <v>0</v>
      </c>
      <c r="HP350" s="80">
        <f t="shared" si="528"/>
        <v>175.4</v>
      </c>
      <c r="HQ350" s="80">
        <f>GU350*Prices!$B$16</f>
        <v>0</v>
      </c>
      <c r="HR350" s="80">
        <f t="shared" si="529"/>
        <v>175.4</v>
      </c>
      <c r="HS350" s="80">
        <f>GU350*Prices!$B$17</f>
        <v>0</v>
      </c>
      <c r="HT350" s="80"/>
      <c r="HU350" s="80"/>
      <c r="HV350" s="80"/>
      <c r="HW350" s="80"/>
      <c r="HX350" s="80"/>
      <c r="HY350" s="80"/>
      <c r="HZ350" s="80"/>
      <c r="IA350" s="80"/>
      <c r="IB350" s="80"/>
      <c r="IC350" s="80"/>
      <c r="ID350" s="80"/>
      <c r="IE350" s="80"/>
      <c r="IF350" s="80"/>
      <c r="IG350" s="80"/>
      <c r="IH350" s="80"/>
      <c r="II350"/>
      <c r="IJ350"/>
      <c r="IK350"/>
      <c r="IL350"/>
      <c r="IM350"/>
      <c r="IN350"/>
      <c r="IO350"/>
      <c r="IP350"/>
      <c r="IQ350" s="73"/>
      <c r="IR350" s="128"/>
      <c r="IS350" s="129">
        <v>12</v>
      </c>
      <c r="IT350" s="73"/>
      <c r="IU350" s="73"/>
      <c r="IV350" s="130"/>
      <c r="IX350" s="75">
        <v>4</v>
      </c>
      <c r="IY350" s="76">
        <v>110</v>
      </c>
      <c r="IZ350" s="75">
        <v>12</v>
      </c>
      <c r="JA350" s="77">
        <f>(IZ350*1.2)*(Prices!$B$5/32)</f>
        <v>18</v>
      </c>
      <c r="JB350" s="82">
        <f>(IZ350*1.3)*(Prices!$B$4/32)</f>
        <v>39</v>
      </c>
      <c r="JC350" s="82">
        <f>(IW350*Prices!$B$2)+(IX350*Prices!$B$3)</f>
        <v>16.2</v>
      </c>
      <c r="JD350" s="79">
        <f>IV350*Prices!$B$9</f>
        <v>0</v>
      </c>
      <c r="JE350" s="80">
        <f t="shared" si="530"/>
        <v>183.2</v>
      </c>
      <c r="JF350" s="80">
        <f>IV350*Prices!$B$10</f>
        <v>0</v>
      </c>
      <c r="JG350" s="80">
        <f t="shared" si="531"/>
        <v>183.2</v>
      </c>
      <c r="JH350" s="80">
        <f>IV350*Prices!$B$11</f>
        <v>0</v>
      </c>
      <c r="JI350" s="80">
        <f t="shared" si="532"/>
        <v>183.2</v>
      </c>
      <c r="JJ350" s="80">
        <f>IV350*Prices!$B$12</f>
        <v>0</v>
      </c>
      <c r="JK350" s="80">
        <f t="shared" si="533"/>
        <v>183.2</v>
      </c>
      <c r="JL350" s="80">
        <f>IV350*Prices!$B$13</f>
        <v>0</v>
      </c>
      <c r="JM350" s="80">
        <f t="shared" si="534"/>
        <v>183.2</v>
      </c>
      <c r="JN350" s="80">
        <f>IV350*Prices!$B$14</f>
        <v>0</v>
      </c>
      <c r="JO350" s="80">
        <f t="shared" si="535"/>
        <v>183.2</v>
      </c>
      <c r="JP350" s="80">
        <f>IV350*Prices!$B$15</f>
        <v>0</v>
      </c>
      <c r="JQ350" s="80">
        <f t="shared" si="536"/>
        <v>183.2</v>
      </c>
      <c r="JR350" s="80">
        <f>IV350*Prices!$B$16</f>
        <v>0</v>
      </c>
      <c r="JS350" s="80">
        <f t="shared" si="537"/>
        <v>183.2</v>
      </c>
      <c r="JT350" s="80">
        <f>IV350*Prices!$B$17</f>
        <v>0</v>
      </c>
      <c r="JU350" s="80"/>
      <c r="JV350" s="80"/>
      <c r="JW350" s="80"/>
      <c r="JX350" s="80"/>
      <c r="JY350" s="80"/>
      <c r="JZ350" s="80"/>
      <c r="KA350" s="80"/>
      <c r="KB350" s="80"/>
      <c r="KC350" s="80"/>
      <c r="KD350" s="80"/>
      <c r="KE350" s="80"/>
      <c r="KF350" s="80"/>
      <c r="KG350" s="8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 s="197">
        <v>0</v>
      </c>
      <c r="LB350" s="200">
        <v>0</v>
      </c>
      <c r="LC350" s="82">
        <f>(44+(cabinets_db!IR350*2-2))*0.58</f>
        <v>24.36</v>
      </c>
      <c r="LD350" s="82">
        <f>(44+(cabinets_db!IR350*2-2))*0.77</f>
        <v>32.340000000000003</v>
      </c>
      <c r="LE350" s="82">
        <f>3*(cabinets_db!IR350*22/144)</f>
        <v>0</v>
      </c>
      <c r="LF350" s="82">
        <f t="shared" si="538"/>
        <v>24.36</v>
      </c>
      <c r="LG350" s="80">
        <f t="shared" si="539"/>
        <v>32.340000000000003</v>
      </c>
      <c r="LH350" s="234">
        <f t="shared" si="540"/>
        <v>0</v>
      </c>
      <c r="LI350" s="73"/>
      <c r="LJ350" s="128"/>
      <c r="LK350" s="129">
        <v>12</v>
      </c>
      <c r="LL350" s="73"/>
      <c r="LM350" s="73"/>
      <c r="LN350" s="130"/>
      <c r="LP350" s="75">
        <v>4</v>
      </c>
      <c r="LQ350" s="76">
        <v>110</v>
      </c>
      <c r="LR350" s="75">
        <v>12</v>
      </c>
      <c r="LS350" s="77">
        <f>(LR350*1.2)*(Prices!$B$5/32)</f>
        <v>18</v>
      </c>
      <c r="LT350" s="82">
        <f>(LR350*1.3)*(Prices!$C$4/32)</f>
        <v>31.200000000000003</v>
      </c>
      <c r="LU350" s="82">
        <f>(LO350*Prices!$B$2)+(LP350*Prices!$B$3)</f>
        <v>16.2</v>
      </c>
      <c r="LV350" s="79">
        <f>LN350*Prices!$B$9</f>
        <v>0</v>
      </c>
      <c r="LW350" s="80">
        <f t="shared" si="541"/>
        <v>175.4</v>
      </c>
      <c r="LX350" s="80">
        <f>LN350*Prices!$B$10</f>
        <v>0</v>
      </c>
      <c r="LY350" s="80">
        <f t="shared" si="542"/>
        <v>175.4</v>
      </c>
      <c r="LZ350" s="80">
        <f>LN350*Prices!$B$11</f>
        <v>0</v>
      </c>
      <c r="MA350" s="80">
        <f t="shared" si="543"/>
        <v>175.4</v>
      </c>
      <c r="MB350" s="80">
        <f>LN350*Prices!$B$12</f>
        <v>0</v>
      </c>
      <c r="MC350" s="80">
        <f t="shared" si="544"/>
        <v>175.4</v>
      </c>
      <c r="MD350" s="80">
        <f>LN350*Prices!$B$13</f>
        <v>0</v>
      </c>
      <c r="ME350" s="80">
        <f t="shared" si="545"/>
        <v>175.4</v>
      </c>
      <c r="MF350" s="80">
        <f>LN350*Prices!$B$14</f>
        <v>0</v>
      </c>
      <c r="MG350" s="80">
        <f t="shared" si="546"/>
        <v>175.4</v>
      </c>
      <c r="MH350" s="80">
        <f>LN350*Prices!$B$15</f>
        <v>0</v>
      </c>
      <c r="MI350" s="80">
        <f t="shared" si="547"/>
        <v>175.4</v>
      </c>
      <c r="MJ350" s="80">
        <f>LN350*Prices!$B$16</f>
        <v>0</v>
      </c>
      <c r="MK350" s="80">
        <f t="shared" si="548"/>
        <v>175.4</v>
      </c>
      <c r="ML350" s="80">
        <f>LN350*Prices!$B$17</f>
        <v>0</v>
      </c>
      <c r="MM350" s="80"/>
      <c r="MN350" s="80"/>
      <c r="MO350" s="80"/>
      <c r="MP350" s="80"/>
      <c r="MQ350" s="80"/>
      <c r="MR350" s="80"/>
      <c r="MS350" s="80"/>
      <c r="MT350" s="80"/>
      <c r="MU350" s="80"/>
      <c r="MV350" s="80"/>
      <c r="MW350" s="80"/>
      <c r="MX350" s="80"/>
      <c r="MY350" s="80"/>
      <c r="MZ350" s="80"/>
      <c r="NA350" s="8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</row>
    <row r="351" spans="1:449" ht="18" customHeight="1" x14ac:dyDescent="0.25">
      <c r="A351" s="141" t="s">
        <v>477</v>
      </c>
      <c r="B351" s="132" t="s">
        <v>268</v>
      </c>
      <c r="C351" s="133" t="str">
        <f t="shared" si="549"/>
        <v>Wall &amp; Tall Cab: Horizontal Metal 20 1/2"H   (31" to 33")</v>
      </c>
      <c r="D351" s="70" t="s">
        <v>476</v>
      </c>
      <c r="E351" s="134" t="s">
        <v>111</v>
      </c>
      <c r="F351" s="329" t="s">
        <v>477</v>
      </c>
      <c r="G351" s="320">
        <f>ROUND(cabinets_db!FD351/Prices!$B$27,0)</f>
        <v>483</v>
      </c>
      <c r="H351" s="136">
        <f t="shared" si="550"/>
        <v>483</v>
      </c>
      <c r="I351" s="135">
        <f>ROUND(cabinets_db!FF351/Prices!$B$27,0)</f>
        <v>483</v>
      </c>
      <c r="J351" s="136">
        <f t="shared" si="453"/>
        <v>483</v>
      </c>
      <c r="K351" s="135">
        <f>ROUND(cabinets_db!FH351/Prices!$B$27,0)</f>
        <v>483</v>
      </c>
      <c r="L351" s="136">
        <f t="shared" si="454"/>
        <v>483</v>
      </c>
      <c r="M351" s="135">
        <f>ROUND(cabinets_db!FJ351/Prices!$B$27,0)</f>
        <v>483</v>
      </c>
      <c r="N351" s="136">
        <f t="shared" si="455"/>
        <v>483</v>
      </c>
      <c r="O351" s="135">
        <f>ROUND(cabinets_db!FL351/Prices!$B$27,0)</f>
        <v>483</v>
      </c>
      <c r="P351" s="136">
        <f t="shared" si="456"/>
        <v>483</v>
      </c>
      <c r="Q351" s="135">
        <f>ROUND(cabinets_db!FN351/Prices!$B$27,0)</f>
        <v>483</v>
      </c>
      <c r="R351" s="136">
        <f t="shared" si="457"/>
        <v>483</v>
      </c>
      <c r="S351" s="135">
        <f>ROUND(cabinets_db!FP351/Prices!$B$27,0)</f>
        <v>483</v>
      </c>
      <c r="T351" s="136">
        <f t="shared" si="458"/>
        <v>483</v>
      </c>
      <c r="U351" s="135">
        <f>ROUND(cabinets_db!FR351/Prices!$B$27,0)</f>
        <v>483</v>
      </c>
      <c r="V351" s="136">
        <f t="shared" si="459"/>
        <v>483</v>
      </c>
      <c r="W351" s="137"/>
      <c r="X351" s="137"/>
      <c r="Y351" s="137"/>
      <c r="Z351" s="137"/>
      <c r="AA351" s="137"/>
      <c r="AB351" s="136">
        <f>ROUND(cabinets_db!HD351/Prices!$B$27,0)</f>
        <v>463</v>
      </c>
      <c r="AC351" s="136">
        <f t="shared" si="460"/>
        <v>463</v>
      </c>
      <c r="AD351" s="136">
        <f>ROUND(cabinets_db!HF351/Prices!$B$27,0)</f>
        <v>463</v>
      </c>
      <c r="AE351" s="136">
        <f t="shared" si="461"/>
        <v>463</v>
      </c>
      <c r="AF351" s="136">
        <f>ROUND(cabinets_db!HH351/Prices!$B$27,0)</f>
        <v>463</v>
      </c>
      <c r="AG351" s="136">
        <f t="shared" si="462"/>
        <v>463</v>
      </c>
      <c r="AH351" s="136">
        <f>ROUND(cabinets_db!HJ351/Prices!$B$27,0)</f>
        <v>463</v>
      </c>
      <c r="AI351" s="136">
        <f t="shared" si="463"/>
        <v>463</v>
      </c>
      <c r="AJ351" s="136">
        <f>ROUND(cabinets_db!HL351/Prices!$B$27,0)</f>
        <v>463</v>
      </c>
      <c r="AK351" s="136">
        <f t="shared" si="464"/>
        <v>463</v>
      </c>
      <c r="AL351" s="136">
        <f>ROUND(cabinets_db!HN351/Prices!$B$27,0)</f>
        <v>463</v>
      </c>
      <c r="AM351" s="136">
        <f t="shared" si="465"/>
        <v>463</v>
      </c>
      <c r="AN351" s="136">
        <f>ROUND(cabinets_db!HP351/Prices!$B$27,0)</f>
        <v>463</v>
      </c>
      <c r="AO351" s="136">
        <f t="shared" si="466"/>
        <v>463</v>
      </c>
      <c r="AP351" s="136">
        <f>ROUND(cabinets_db!HR351/Prices!$B$27,0)</f>
        <v>463</v>
      </c>
      <c r="AQ351" s="138">
        <f t="shared" si="467"/>
        <v>463</v>
      </c>
      <c r="AW351" s="136">
        <f t="shared" si="468"/>
        <v>463</v>
      </c>
      <c r="AX351" s="136">
        <f t="shared" si="469"/>
        <v>463</v>
      </c>
      <c r="AY351" s="136">
        <f t="shared" si="470"/>
        <v>463</v>
      </c>
      <c r="AZ351" s="136">
        <f t="shared" si="471"/>
        <v>463</v>
      </c>
      <c r="BA351" s="136">
        <f t="shared" si="472"/>
        <v>463</v>
      </c>
      <c r="BB351" s="136">
        <f t="shared" si="473"/>
        <v>463</v>
      </c>
      <c r="BC351" s="136">
        <f t="shared" si="474"/>
        <v>463</v>
      </c>
      <c r="BD351" s="136">
        <f t="shared" si="475"/>
        <v>463</v>
      </c>
      <c r="BE351" s="136">
        <f t="shared" si="476"/>
        <v>463</v>
      </c>
      <c r="BF351" s="136">
        <f t="shared" si="477"/>
        <v>463</v>
      </c>
      <c r="BG351" s="136">
        <f t="shared" si="478"/>
        <v>463</v>
      </c>
      <c r="BH351" s="136">
        <f t="shared" si="479"/>
        <v>463</v>
      </c>
      <c r="BI351" s="136">
        <f t="shared" si="480"/>
        <v>463</v>
      </c>
      <c r="BJ351" s="136">
        <f t="shared" si="481"/>
        <v>463</v>
      </c>
      <c r="BK351" s="136">
        <f t="shared" si="482"/>
        <v>463</v>
      </c>
      <c r="BL351" s="138">
        <f t="shared" si="483"/>
        <v>463</v>
      </c>
      <c r="BU351" s="135">
        <f>ROUND(cabinets_db!JE351/Prices!$B$27,0)</f>
        <v>483</v>
      </c>
      <c r="BV351" s="136">
        <f t="shared" si="551"/>
        <v>483</v>
      </c>
      <c r="BW351" s="135">
        <f>ROUND(cabinets_db!JG351/Prices!$B$27,0)</f>
        <v>483</v>
      </c>
      <c r="BX351" s="136">
        <f t="shared" si="484"/>
        <v>483</v>
      </c>
      <c r="BY351" s="135">
        <f>ROUND(cabinets_db!JI351/Prices!$B$27,0)</f>
        <v>483</v>
      </c>
      <c r="BZ351" s="136">
        <f t="shared" si="485"/>
        <v>483</v>
      </c>
      <c r="CA351" s="135">
        <f>ROUND(cabinets_db!JK351/Prices!$B$27,0)</f>
        <v>483</v>
      </c>
      <c r="CB351" s="136">
        <f t="shared" si="486"/>
        <v>483</v>
      </c>
      <c r="CC351" s="135">
        <f>ROUND(cabinets_db!JM351/Prices!$B$27,0)</f>
        <v>483</v>
      </c>
      <c r="CD351" s="136">
        <f t="shared" si="487"/>
        <v>483</v>
      </c>
      <c r="CE351" s="135">
        <f>ROUND(cabinets_db!JO351/Prices!$B$27,0)</f>
        <v>483</v>
      </c>
      <c r="CF351" s="136">
        <f t="shared" si="488"/>
        <v>483</v>
      </c>
      <c r="CG351" s="135">
        <f>ROUND(cabinets_db!JQ351/Prices!$B$27,0)</f>
        <v>483</v>
      </c>
      <c r="CH351" s="136">
        <f t="shared" si="489"/>
        <v>483</v>
      </c>
      <c r="CI351" s="135">
        <f>ROUND(cabinets_db!JS351/Prices!$B$27,0)</f>
        <v>483</v>
      </c>
      <c r="CJ351" s="136">
        <f t="shared" si="490"/>
        <v>483</v>
      </c>
      <c r="CK351" s="137"/>
      <c r="CL351" s="137"/>
      <c r="CM351" s="137"/>
      <c r="CN351" s="137"/>
      <c r="CO351" s="137"/>
      <c r="CP351" s="136">
        <f>ROUND(cabinets_db!LW351/Prices!$B$27,0)</f>
        <v>463</v>
      </c>
      <c r="CQ351" s="136">
        <f t="shared" si="552"/>
        <v>463</v>
      </c>
      <c r="CR351" s="136">
        <f>ROUND(cabinets_db!LY351/Prices!$B$27,0)</f>
        <v>463</v>
      </c>
      <c r="CS351" s="136">
        <f t="shared" si="491"/>
        <v>463</v>
      </c>
      <c r="CT351" s="136">
        <f>ROUND(cabinets_db!MA351/Prices!$B$27,0)</f>
        <v>463</v>
      </c>
      <c r="CU351" s="136">
        <f t="shared" si="492"/>
        <v>463</v>
      </c>
      <c r="CV351" s="136">
        <f>ROUND(cabinets_db!MC351/Prices!$B$27,0)</f>
        <v>463</v>
      </c>
      <c r="CW351" s="136">
        <f t="shared" si="493"/>
        <v>463</v>
      </c>
      <c r="CX351" s="136">
        <f>ROUND(cabinets_db!ME351/Prices!$B$27,0)</f>
        <v>463</v>
      </c>
      <c r="CY351" s="136">
        <f t="shared" si="494"/>
        <v>463</v>
      </c>
      <c r="CZ351" s="136">
        <f>ROUND(cabinets_db!MG351/Prices!$B$27,0)</f>
        <v>463</v>
      </c>
      <c r="DA351" s="136">
        <f t="shared" si="495"/>
        <v>463</v>
      </c>
      <c r="DB351" s="136">
        <f>ROUND(cabinets_db!MI351/Prices!$B$27,0)</f>
        <v>463</v>
      </c>
      <c r="DC351" s="136">
        <f t="shared" si="496"/>
        <v>463</v>
      </c>
      <c r="DD351" s="136">
        <f>ROUND(cabinets_db!MK351/Prices!$B$27,0)</f>
        <v>463</v>
      </c>
      <c r="DE351" s="138">
        <f t="shared" si="497"/>
        <v>463</v>
      </c>
      <c r="DK351" s="136">
        <f t="shared" si="498"/>
        <v>463</v>
      </c>
      <c r="DL351" s="136">
        <f t="shared" si="499"/>
        <v>463</v>
      </c>
      <c r="DM351" s="136">
        <f t="shared" si="500"/>
        <v>463</v>
      </c>
      <c r="DN351" s="136">
        <f t="shared" si="501"/>
        <v>463</v>
      </c>
      <c r="DO351" s="136">
        <f t="shared" si="502"/>
        <v>463</v>
      </c>
      <c r="DP351" s="136">
        <f t="shared" si="503"/>
        <v>463</v>
      </c>
      <c r="DQ351" s="136">
        <f t="shared" si="504"/>
        <v>463</v>
      </c>
      <c r="DR351" s="136">
        <f t="shared" si="505"/>
        <v>463</v>
      </c>
      <c r="DS351" s="136">
        <f t="shared" si="506"/>
        <v>463</v>
      </c>
      <c r="DT351" s="136">
        <f t="shared" si="507"/>
        <v>463</v>
      </c>
      <c r="DU351" s="136">
        <f t="shared" si="508"/>
        <v>463</v>
      </c>
      <c r="DV351" s="136">
        <f t="shared" si="509"/>
        <v>463</v>
      </c>
      <c r="DW351" s="136">
        <f t="shared" si="510"/>
        <v>463</v>
      </c>
      <c r="DX351" s="136">
        <f t="shared" si="511"/>
        <v>463</v>
      </c>
      <c r="DY351" s="136">
        <f t="shared" si="512"/>
        <v>463</v>
      </c>
      <c r="DZ351" s="138">
        <f t="shared" si="513"/>
        <v>463</v>
      </c>
      <c r="EP351" s="73"/>
      <c r="EQ351" s="128"/>
      <c r="ER351" s="129">
        <v>13</v>
      </c>
      <c r="ES351" s="73"/>
      <c r="ET351" s="73"/>
      <c r="EU351" s="130"/>
      <c r="EV351" s="55"/>
      <c r="EW351" s="75">
        <v>4</v>
      </c>
      <c r="EX351" s="76">
        <v>125</v>
      </c>
      <c r="EY351" s="75">
        <v>13</v>
      </c>
      <c r="EZ351" s="77">
        <f>(EY351*1.2)*(Prices!$B$5/32)</f>
        <v>19.5</v>
      </c>
      <c r="FA351" s="82">
        <f>(EY351*1.3)*(Prices!$B$4/32)</f>
        <v>42.250000000000007</v>
      </c>
      <c r="FB351" s="82">
        <f>(EV351*Prices!$B$2)+(EW351*Prices!$B$3)</f>
        <v>16.2</v>
      </c>
      <c r="FC351" s="79">
        <f>EU351*Prices!$B$9</f>
        <v>0</v>
      </c>
      <c r="FD351" s="80">
        <f t="shared" si="514"/>
        <v>202.95</v>
      </c>
      <c r="FE351" s="80">
        <f>EU351*Prices!$B$10</f>
        <v>0</v>
      </c>
      <c r="FF351" s="80">
        <f t="shared" si="515"/>
        <v>202.95</v>
      </c>
      <c r="FG351" s="80">
        <f>EU351*Prices!$B$11</f>
        <v>0</v>
      </c>
      <c r="FH351" s="80">
        <f t="shared" si="516"/>
        <v>202.95</v>
      </c>
      <c r="FI351" s="80">
        <f>EU351*Prices!$B$12</f>
        <v>0</v>
      </c>
      <c r="FJ351" s="80">
        <f t="shared" si="517"/>
        <v>202.95</v>
      </c>
      <c r="FK351" s="80">
        <f>EU351*Prices!$B$13</f>
        <v>0</v>
      </c>
      <c r="FL351" s="80">
        <f t="shared" si="518"/>
        <v>202.95</v>
      </c>
      <c r="FM351" s="80">
        <f>EU351*Prices!$B$14</f>
        <v>0</v>
      </c>
      <c r="FN351" s="80">
        <f t="shared" si="519"/>
        <v>202.95</v>
      </c>
      <c r="FO351" s="80">
        <f>EU351*Prices!$B$15</f>
        <v>0</v>
      </c>
      <c r="FP351" s="80">
        <f t="shared" si="520"/>
        <v>202.95</v>
      </c>
      <c r="FQ351" s="80">
        <f>EU351*Prices!$B$16</f>
        <v>0</v>
      </c>
      <c r="FR351" s="80">
        <f t="shared" si="521"/>
        <v>202.95</v>
      </c>
      <c r="FS351" s="80">
        <f>EU351*Prices!$B$17</f>
        <v>0</v>
      </c>
      <c r="FT351" s="80"/>
      <c r="FU351" s="80"/>
      <c r="FV351" s="80"/>
      <c r="FW351" s="80"/>
      <c r="FX351" s="80"/>
      <c r="FY351" s="80"/>
      <c r="FZ351" s="80"/>
      <c r="GA351" s="80"/>
      <c r="GB351" s="80"/>
      <c r="GC351" s="80"/>
      <c r="GD351" s="80"/>
      <c r="GE351" s="80"/>
      <c r="GF351" s="80"/>
      <c r="GG351" s="80"/>
      <c r="GH351" s="80"/>
      <c r="GI351"/>
      <c r="GJ351"/>
      <c r="GK351"/>
      <c r="GL351"/>
      <c r="GM351"/>
      <c r="GN351"/>
      <c r="GO351"/>
      <c r="GP351" s="73"/>
      <c r="GQ351" s="128"/>
      <c r="GR351" s="129">
        <v>13</v>
      </c>
      <c r="GS351" s="73"/>
      <c r="GT351" s="73"/>
      <c r="GU351" s="130"/>
      <c r="GW351" s="75">
        <v>4</v>
      </c>
      <c r="GX351" s="76">
        <v>125</v>
      </c>
      <c r="GY351" s="75">
        <v>13</v>
      </c>
      <c r="GZ351" s="77">
        <f>(GY351*1.2)*(Prices!$B$5/32)</f>
        <v>19.5</v>
      </c>
      <c r="HA351" s="82">
        <f>(GY351*1.3)*(Prices!$C$4/32)</f>
        <v>33.800000000000004</v>
      </c>
      <c r="HB351" s="82">
        <f>(GV351*Prices!$B$2)+(GW351*Prices!$B$3)</f>
        <v>16.2</v>
      </c>
      <c r="HC351" s="79">
        <f>GU351*Prices!$B$9</f>
        <v>0</v>
      </c>
      <c r="HD351" s="80">
        <f t="shared" si="522"/>
        <v>194.5</v>
      </c>
      <c r="HE351" s="80">
        <f>GU351*Prices!$B$10</f>
        <v>0</v>
      </c>
      <c r="HF351" s="80">
        <f t="shared" si="523"/>
        <v>194.5</v>
      </c>
      <c r="HG351" s="80">
        <f>GU351*Prices!$B$11</f>
        <v>0</v>
      </c>
      <c r="HH351" s="80">
        <f t="shared" si="524"/>
        <v>194.5</v>
      </c>
      <c r="HI351" s="80">
        <f>GU351*Prices!$B$12</f>
        <v>0</v>
      </c>
      <c r="HJ351" s="80">
        <f t="shared" si="525"/>
        <v>194.5</v>
      </c>
      <c r="HK351" s="80">
        <f>GU351*Prices!$B$13</f>
        <v>0</v>
      </c>
      <c r="HL351" s="80">
        <f t="shared" si="526"/>
        <v>194.5</v>
      </c>
      <c r="HM351" s="80">
        <f>GU351*Prices!$B$14</f>
        <v>0</v>
      </c>
      <c r="HN351" s="80">
        <f t="shared" si="527"/>
        <v>194.5</v>
      </c>
      <c r="HO351" s="80">
        <f>GU351*Prices!$B$15</f>
        <v>0</v>
      </c>
      <c r="HP351" s="80">
        <f t="shared" si="528"/>
        <v>194.5</v>
      </c>
      <c r="HQ351" s="80">
        <f>GU351*Prices!$B$16</f>
        <v>0</v>
      </c>
      <c r="HR351" s="80">
        <f t="shared" si="529"/>
        <v>194.5</v>
      </c>
      <c r="HS351" s="80">
        <f>GU351*Prices!$B$17</f>
        <v>0</v>
      </c>
      <c r="HT351" s="80"/>
      <c r="HU351" s="80"/>
      <c r="HV351" s="80"/>
      <c r="HW351" s="80"/>
      <c r="HX351" s="80"/>
      <c r="HY351" s="80"/>
      <c r="HZ351" s="80"/>
      <c r="IA351" s="80"/>
      <c r="IB351" s="80"/>
      <c r="IC351" s="80"/>
      <c r="ID351" s="80"/>
      <c r="IE351" s="80"/>
      <c r="IF351" s="80"/>
      <c r="IG351" s="80"/>
      <c r="IH351" s="80"/>
      <c r="II351"/>
      <c r="IJ351"/>
      <c r="IK351"/>
      <c r="IL351"/>
      <c r="IM351"/>
      <c r="IN351"/>
      <c r="IO351"/>
      <c r="IP351"/>
      <c r="IQ351" s="73"/>
      <c r="IR351" s="128"/>
      <c r="IS351" s="129">
        <v>13</v>
      </c>
      <c r="IT351" s="73"/>
      <c r="IU351" s="73"/>
      <c r="IV351" s="130"/>
      <c r="IX351" s="75">
        <v>4</v>
      </c>
      <c r="IY351" s="76">
        <v>125</v>
      </c>
      <c r="IZ351" s="75">
        <v>13</v>
      </c>
      <c r="JA351" s="77">
        <f>(IZ351*1.2)*(Prices!$B$5/32)</f>
        <v>19.5</v>
      </c>
      <c r="JB351" s="82">
        <f>(IZ351*1.3)*(Prices!$B$4/32)</f>
        <v>42.250000000000007</v>
      </c>
      <c r="JC351" s="82">
        <f>(IW351*Prices!$B$2)+(IX351*Prices!$B$3)</f>
        <v>16.2</v>
      </c>
      <c r="JD351" s="79">
        <f>IV351*Prices!$B$9</f>
        <v>0</v>
      </c>
      <c r="JE351" s="80">
        <f t="shared" si="530"/>
        <v>202.95</v>
      </c>
      <c r="JF351" s="80">
        <f>IV351*Prices!$B$10</f>
        <v>0</v>
      </c>
      <c r="JG351" s="80">
        <f t="shared" si="531"/>
        <v>202.95</v>
      </c>
      <c r="JH351" s="80">
        <f>IV351*Prices!$B$11</f>
        <v>0</v>
      </c>
      <c r="JI351" s="80">
        <f t="shared" si="532"/>
        <v>202.95</v>
      </c>
      <c r="JJ351" s="80">
        <f>IV351*Prices!$B$12</f>
        <v>0</v>
      </c>
      <c r="JK351" s="80">
        <f t="shared" si="533"/>
        <v>202.95</v>
      </c>
      <c r="JL351" s="80">
        <f>IV351*Prices!$B$13</f>
        <v>0</v>
      </c>
      <c r="JM351" s="80">
        <f t="shared" si="534"/>
        <v>202.95</v>
      </c>
      <c r="JN351" s="80">
        <f>IV351*Prices!$B$14</f>
        <v>0</v>
      </c>
      <c r="JO351" s="80">
        <f t="shared" si="535"/>
        <v>202.95</v>
      </c>
      <c r="JP351" s="80">
        <f>IV351*Prices!$B$15</f>
        <v>0</v>
      </c>
      <c r="JQ351" s="80">
        <f t="shared" si="536"/>
        <v>202.95</v>
      </c>
      <c r="JR351" s="80">
        <f>IV351*Prices!$B$16</f>
        <v>0</v>
      </c>
      <c r="JS351" s="80">
        <f t="shared" si="537"/>
        <v>202.95</v>
      </c>
      <c r="JT351" s="80">
        <f>IV351*Prices!$B$17</f>
        <v>0</v>
      </c>
      <c r="JU351" s="80"/>
      <c r="JV351" s="80"/>
      <c r="JW351" s="80"/>
      <c r="JX351" s="80"/>
      <c r="JY351" s="80"/>
      <c r="JZ351" s="80"/>
      <c r="KA351" s="80"/>
      <c r="KB351" s="80"/>
      <c r="KC351" s="80"/>
      <c r="KD351" s="80"/>
      <c r="KE351" s="80"/>
      <c r="KF351" s="80"/>
      <c r="KG351" s="80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 s="197">
        <v>0</v>
      </c>
      <c r="LB351" s="200">
        <v>0</v>
      </c>
      <c r="LC351" s="82">
        <f>(44+(cabinets_db!IR351*2-2))*0.58</f>
        <v>24.36</v>
      </c>
      <c r="LD351" s="82">
        <f>(44+(cabinets_db!IR351*2-2))*0.77</f>
        <v>32.340000000000003</v>
      </c>
      <c r="LE351" s="82">
        <f>3*(cabinets_db!IR351*22/144)</f>
        <v>0</v>
      </c>
      <c r="LF351" s="82">
        <f t="shared" si="538"/>
        <v>24.36</v>
      </c>
      <c r="LG351" s="80">
        <f t="shared" si="539"/>
        <v>32.340000000000003</v>
      </c>
      <c r="LH351" s="234">
        <f t="shared" si="540"/>
        <v>0</v>
      </c>
      <c r="LI351" s="73"/>
      <c r="LJ351" s="128"/>
      <c r="LK351" s="129">
        <v>13</v>
      </c>
      <c r="LL351" s="73"/>
      <c r="LM351" s="73"/>
      <c r="LN351" s="130"/>
      <c r="LP351" s="75">
        <v>4</v>
      </c>
      <c r="LQ351" s="76">
        <v>125</v>
      </c>
      <c r="LR351" s="75">
        <v>13</v>
      </c>
      <c r="LS351" s="77">
        <f>(LR351*1.2)*(Prices!$B$5/32)</f>
        <v>19.5</v>
      </c>
      <c r="LT351" s="82">
        <f>(LR351*1.3)*(Prices!$C$4/32)</f>
        <v>33.800000000000004</v>
      </c>
      <c r="LU351" s="82">
        <f>(LO351*Prices!$B$2)+(LP351*Prices!$B$3)</f>
        <v>16.2</v>
      </c>
      <c r="LV351" s="79">
        <f>LN351*Prices!$B$9</f>
        <v>0</v>
      </c>
      <c r="LW351" s="80">
        <f t="shared" si="541"/>
        <v>194.5</v>
      </c>
      <c r="LX351" s="80">
        <f>LN351*Prices!$B$10</f>
        <v>0</v>
      </c>
      <c r="LY351" s="80">
        <f t="shared" si="542"/>
        <v>194.5</v>
      </c>
      <c r="LZ351" s="80">
        <f>LN351*Prices!$B$11</f>
        <v>0</v>
      </c>
      <c r="MA351" s="80">
        <f t="shared" si="543"/>
        <v>194.5</v>
      </c>
      <c r="MB351" s="80">
        <f>LN351*Prices!$B$12</f>
        <v>0</v>
      </c>
      <c r="MC351" s="80">
        <f t="shared" si="544"/>
        <v>194.5</v>
      </c>
      <c r="MD351" s="80">
        <f>LN351*Prices!$B$13</f>
        <v>0</v>
      </c>
      <c r="ME351" s="80">
        <f t="shared" si="545"/>
        <v>194.5</v>
      </c>
      <c r="MF351" s="80">
        <f>LN351*Prices!$B$14</f>
        <v>0</v>
      </c>
      <c r="MG351" s="80">
        <f t="shared" si="546"/>
        <v>194.5</v>
      </c>
      <c r="MH351" s="80">
        <f>LN351*Prices!$B$15</f>
        <v>0</v>
      </c>
      <c r="MI351" s="80">
        <f t="shared" si="547"/>
        <v>194.5</v>
      </c>
      <c r="MJ351" s="80">
        <f>LN351*Prices!$B$16</f>
        <v>0</v>
      </c>
      <c r="MK351" s="80">
        <f t="shared" si="548"/>
        <v>194.5</v>
      </c>
      <c r="ML351" s="80">
        <f>LN351*Prices!$B$17</f>
        <v>0</v>
      </c>
      <c r="MM351" s="80"/>
      <c r="MN351" s="80"/>
      <c r="MO351" s="80"/>
      <c r="MP351" s="80"/>
      <c r="MQ351" s="80"/>
      <c r="MR351" s="80"/>
      <c r="MS351" s="80"/>
      <c r="MT351" s="80"/>
      <c r="MU351" s="80"/>
      <c r="MV351" s="80"/>
      <c r="MW351" s="80"/>
      <c r="MX351" s="80"/>
      <c r="MY351" s="80"/>
      <c r="MZ351" s="80"/>
      <c r="NA351" s="80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</row>
    <row r="352" spans="1:449" ht="18" customHeight="1" thickBot="1" x14ac:dyDescent="0.3">
      <c r="A352" s="323" t="s">
        <v>478</v>
      </c>
      <c r="B352" s="324" t="s">
        <v>268</v>
      </c>
      <c r="C352" s="325" t="str">
        <f t="shared" si="549"/>
        <v>Wall &amp; Tall Cab: Horizontal Metal 20 1/2"H   (34" to 36")</v>
      </c>
      <c r="D352" s="177" t="s">
        <v>476</v>
      </c>
      <c r="E352" s="326" t="s">
        <v>113</v>
      </c>
      <c r="F352" s="327" t="s">
        <v>478</v>
      </c>
      <c r="G352" s="320">
        <f>ROUND(cabinets_db!FD352/Prices!$B$27,0)</f>
        <v>511</v>
      </c>
      <c r="H352" s="136">
        <f t="shared" si="550"/>
        <v>511</v>
      </c>
      <c r="I352" s="135">
        <f>ROUND(cabinets_db!FF352/Prices!$B$27,0)</f>
        <v>511</v>
      </c>
      <c r="J352" s="136">
        <f t="shared" si="453"/>
        <v>511</v>
      </c>
      <c r="K352" s="135">
        <f>ROUND(cabinets_db!FH352/Prices!$B$27,0)</f>
        <v>511</v>
      </c>
      <c r="L352" s="136">
        <f t="shared" si="454"/>
        <v>511</v>
      </c>
      <c r="M352" s="135">
        <f>ROUND(cabinets_db!FJ352/Prices!$B$27,0)</f>
        <v>511</v>
      </c>
      <c r="N352" s="136">
        <f t="shared" si="455"/>
        <v>511</v>
      </c>
      <c r="O352" s="135">
        <f>ROUND(cabinets_db!FL352/Prices!$B$27,0)</f>
        <v>511</v>
      </c>
      <c r="P352" s="136">
        <f t="shared" si="456"/>
        <v>511</v>
      </c>
      <c r="Q352" s="135">
        <f>ROUND(cabinets_db!FN352/Prices!$B$27,0)</f>
        <v>511</v>
      </c>
      <c r="R352" s="136">
        <f t="shared" si="457"/>
        <v>511</v>
      </c>
      <c r="S352" s="135">
        <f>ROUND(cabinets_db!FP352/Prices!$B$27,0)</f>
        <v>511</v>
      </c>
      <c r="T352" s="136">
        <f t="shared" si="458"/>
        <v>511</v>
      </c>
      <c r="U352" s="135">
        <f>ROUND(cabinets_db!FR352/Prices!$B$27,0)</f>
        <v>511</v>
      </c>
      <c r="V352" s="136">
        <f t="shared" si="459"/>
        <v>511</v>
      </c>
      <c r="W352" s="137"/>
      <c r="X352" s="137"/>
      <c r="Y352" s="137"/>
      <c r="Z352" s="137"/>
      <c r="AA352" s="137"/>
      <c r="AB352" s="136">
        <f>ROUND(cabinets_db!HD352/Prices!$B$27,0)</f>
        <v>490</v>
      </c>
      <c r="AC352" s="136">
        <f t="shared" si="460"/>
        <v>490</v>
      </c>
      <c r="AD352" s="136">
        <f>ROUND(cabinets_db!HF352/Prices!$B$27,0)</f>
        <v>490</v>
      </c>
      <c r="AE352" s="136">
        <f t="shared" si="461"/>
        <v>490</v>
      </c>
      <c r="AF352" s="136">
        <f>ROUND(cabinets_db!HH352/Prices!$B$27,0)</f>
        <v>490</v>
      </c>
      <c r="AG352" s="136">
        <f t="shared" si="462"/>
        <v>490</v>
      </c>
      <c r="AH352" s="136">
        <f>ROUND(cabinets_db!HJ352/Prices!$B$27,0)</f>
        <v>490</v>
      </c>
      <c r="AI352" s="136">
        <f t="shared" si="463"/>
        <v>490</v>
      </c>
      <c r="AJ352" s="136">
        <f>ROUND(cabinets_db!HL352/Prices!$B$27,0)</f>
        <v>490</v>
      </c>
      <c r="AK352" s="136">
        <f t="shared" si="464"/>
        <v>490</v>
      </c>
      <c r="AL352" s="136">
        <f>ROUND(cabinets_db!HN352/Prices!$B$27,0)</f>
        <v>490</v>
      </c>
      <c r="AM352" s="136">
        <f t="shared" si="465"/>
        <v>490</v>
      </c>
      <c r="AN352" s="136">
        <f>ROUND(cabinets_db!HP352/Prices!$B$27,0)</f>
        <v>490</v>
      </c>
      <c r="AO352" s="136">
        <f t="shared" si="466"/>
        <v>490</v>
      </c>
      <c r="AP352" s="136">
        <f>ROUND(cabinets_db!HR352/Prices!$B$27,0)</f>
        <v>490</v>
      </c>
      <c r="AQ352" s="138">
        <f t="shared" si="467"/>
        <v>490</v>
      </c>
      <c r="AW352" s="136">
        <f t="shared" si="468"/>
        <v>490</v>
      </c>
      <c r="AX352" s="136">
        <f t="shared" si="469"/>
        <v>490</v>
      </c>
      <c r="AY352" s="136">
        <f t="shared" si="470"/>
        <v>490</v>
      </c>
      <c r="AZ352" s="136">
        <f t="shared" si="471"/>
        <v>490</v>
      </c>
      <c r="BA352" s="136">
        <f t="shared" si="472"/>
        <v>490</v>
      </c>
      <c r="BB352" s="136">
        <f t="shared" si="473"/>
        <v>490</v>
      </c>
      <c r="BC352" s="136">
        <f t="shared" si="474"/>
        <v>490</v>
      </c>
      <c r="BD352" s="136">
        <f t="shared" si="475"/>
        <v>490</v>
      </c>
      <c r="BE352" s="136">
        <f t="shared" si="476"/>
        <v>490</v>
      </c>
      <c r="BF352" s="136">
        <f t="shared" si="477"/>
        <v>490</v>
      </c>
      <c r="BG352" s="136">
        <f t="shared" si="478"/>
        <v>490</v>
      </c>
      <c r="BH352" s="136">
        <f t="shared" si="479"/>
        <v>490</v>
      </c>
      <c r="BI352" s="136">
        <f t="shared" si="480"/>
        <v>490</v>
      </c>
      <c r="BJ352" s="136">
        <f t="shared" si="481"/>
        <v>490</v>
      </c>
      <c r="BK352" s="136">
        <f t="shared" si="482"/>
        <v>490</v>
      </c>
      <c r="BL352" s="138">
        <f t="shared" si="483"/>
        <v>490</v>
      </c>
      <c r="BU352" s="135">
        <f>ROUND(cabinets_db!JE352/Prices!$B$27,0)</f>
        <v>511</v>
      </c>
      <c r="BV352" s="136">
        <f t="shared" si="551"/>
        <v>511</v>
      </c>
      <c r="BW352" s="135">
        <f>ROUND(cabinets_db!JG352/Prices!$B$27,0)</f>
        <v>511</v>
      </c>
      <c r="BX352" s="136">
        <f t="shared" si="484"/>
        <v>511</v>
      </c>
      <c r="BY352" s="135">
        <f>ROUND(cabinets_db!JI352/Prices!$B$27,0)</f>
        <v>511</v>
      </c>
      <c r="BZ352" s="136">
        <f t="shared" si="485"/>
        <v>511</v>
      </c>
      <c r="CA352" s="135">
        <f>ROUND(cabinets_db!JK352/Prices!$B$27,0)</f>
        <v>511</v>
      </c>
      <c r="CB352" s="136">
        <f t="shared" si="486"/>
        <v>511</v>
      </c>
      <c r="CC352" s="135">
        <f>ROUND(cabinets_db!JM352/Prices!$B$27,0)</f>
        <v>511</v>
      </c>
      <c r="CD352" s="136">
        <f t="shared" si="487"/>
        <v>511</v>
      </c>
      <c r="CE352" s="135">
        <f>ROUND(cabinets_db!JO352/Prices!$B$27,0)</f>
        <v>511</v>
      </c>
      <c r="CF352" s="136">
        <f t="shared" si="488"/>
        <v>511</v>
      </c>
      <c r="CG352" s="135">
        <f>ROUND(cabinets_db!JQ352/Prices!$B$27,0)</f>
        <v>511</v>
      </c>
      <c r="CH352" s="136">
        <f t="shared" si="489"/>
        <v>511</v>
      </c>
      <c r="CI352" s="135">
        <f>ROUND(cabinets_db!JS352/Prices!$B$27,0)</f>
        <v>511</v>
      </c>
      <c r="CJ352" s="136">
        <f t="shared" si="490"/>
        <v>511</v>
      </c>
      <c r="CK352" s="137"/>
      <c r="CL352" s="137"/>
      <c r="CM352" s="137"/>
      <c r="CN352" s="137"/>
      <c r="CO352" s="137"/>
      <c r="CP352" s="136">
        <f>ROUND(cabinets_db!LW352/Prices!$B$27,0)</f>
        <v>490</v>
      </c>
      <c r="CQ352" s="136">
        <f t="shared" si="552"/>
        <v>490</v>
      </c>
      <c r="CR352" s="136">
        <f>ROUND(cabinets_db!LY352/Prices!$B$27,0)</f>
        <v>490</v>
      </c>
      <c r="CS352" s="136">
        <f t="shared" si="491"/>
        <v>490</v>
      </c>
      <c r="CT352" s="136">
        <f>ROUND(cabinets_db!MA352/Prices!$B$27,0)</f>
        <v>490</v>
      </c>
      <c r="CU352" s="136">
        <f t="shared" si="492"/>
        <v>490</v>
      </c>
      <c r="CV352" s="136">
        <f>ROUND(cabinets_db!MC352/Prices!$B$27,0)</f>
        <v>490</v>
      </c>
      <c r="CW352" s="136">
        <f t="shared" si="493"/>
        <v>490</v>
      </c>
      <c r="CX352" s="136">
        <f>ROUND(cabinets_db!ME352/Prices!$B$27,0)</f>
        <v>490</v>
      </c>
      <c r="CY352" s="136">
        <f t="shared" si="494"/>
        <v>490</v>
      </c>
      <c r="CZ352" s="136">
        <f>ROUND(cabinets_db!MG352/Prices!$B$27,0)</f>
        <v>490</v>
      </c>
      <c r="DA352" s="136">
        <f t="shared" si="495"/>
        <v>490</v>
      </c>
      <c r="DB352" s="136">
        <f>ROUND(cabinets_db!MI352/Prices!$B$27,0)</f>
        <v>490</v>
      </c>
      <c r="DC352" s="136">
        <f t="shared" si="496"/>
        <v>490</v>
      </c>
      <c r="DD352" s="136">
        <f>ROUND(cabinets_db!MK352/Prices!$B$27,0)</f>
        <v>490</v>
      </c>
      <c r="DE352" s="138">
        <f t="shared" si="497"/>
        <v>490</v>
      </c>
      <c r="DK352" s="136">
        <f t="shared" si="498"/>
        <v>490</v>
      </c>
      <c r="DL352" s="136">
        <f t="shared" si="499"/>
        <v>490</v>
      </c>
      <c r="DM352" s="136">
        <f t="shared" si="500"/>
        <v>490</v>
      </c>
      <c r="DN352" s="136">
        <f t="shared" si="501"/>
        <v>490</v>
      </c>
      <c r="DO352" s="136">
        <f t="shared" si="502"/>
        <v>490</v>
      </c>
      <c r="DP352" s="136">
        <f t="shared" si="503"/>
        <v>490</v>
      </c>
      <c r="DQ352" s="136">
        <f t="shared" si="504"/>
        <v>490</v>
      </c>
      <c r="DR352" s="136">
        <f t="shared" si="505"/>
        <v>490</v>
      </c>
      <c r="DS352" s="136">
        <f t="shared" si="506"/>
        <v>490</v>
      </c>
      <c r="DT352" s="136">
        <f t="shared" si="507"/>
        <v>490</v>
      </c>
      <c r="DU352" s="136">
        <f t="shared" si="508"/>
        <v>490</v>
      </c>
      <c r="DV352" s="136">
        <f t="shared" si="509"/>
        <v>490</v>
      </c>
      <c r="DW352" s="136">
        <f t="shared" si="510"/>
        <v>490</v>
      </c>
      <c r="DX352" s="136">
        <f t="shared" si="511"/>
        <v>490</v>
      </c>
      <c r="DY352" s="136">
        <f t="shared" si="512"/>
        <v>490</v>
      </c>
      <c r="DZ352" s="138">
        <f t="shared" si="513"/>
        <v>490</v>
      </c>
      <c r="EP352" s="73"/>
      <c r="EQ352" s="128"/>
      <c r="ER352" s="129">
        <v>14</v>
      </c>
      <c r="ES352" s="73"/>
      <c r="ET352" s="73"/>
      <c r="EU352" s="130"/>
      <c r="EV352" s="55"/>
      <c r="EW352" s="75">
        <v>4</v>
      </c>
      <c r="EX352" s="76">
        <v>132</v>
      </c>
      <c r="EY352" s="75">
        <v>14</v>
      </c>
      <c r="EZ352" s="77">
        <f>(EY352*1.2)*(Prices!$B$5/32)</f>
        <v>21</v>
      </c>
      <c r="FA352" s="82">
        <f>(EY352*1.3)*(Prices!$B$4/32)</f>
        <v>45.5</v>
      </c>
      <c r="FB352" s="82">
        <f>(EV352*Prices!$B$2)+(EW352*Prices!$B$3)</f>
        <v>16.2</v>
      </c>
      <c r="FC352" s="79">
        <f>EU352*Prices!$B$9</f>
        <v>0</v>
      </c>
      <c r="FD352" s="80">
        <f t="shared" si="514"/>
        <v>214.7</v>
      </c>
      <c r="FE352" s="80">
        <f>EU352*Prices!$B$10</f>
        <v>0</v>
      </c>
      <c r="FF352" s="80">
        <f t="shared" si="515"/>
        <v>214.7</v>
      </c>
      <c r="FG352" s="80">
        <f>EU352*Prices!$B$11</f>
        <v>0</v>
      </c>
      <c r="FH352" s="80">
        <f t="shared" si="516"/>
        <v>214.7</v>
      </c>
      <c r="FI352" s="80">
        <f>EU352*Prices!$B$12</f>
        <v>0</v>
      </c>
      <c r="FJ352" s="80">
        <f t="shared" si="517"/>
        <v>214.7</v>
      </c>
      <c r="FK352" s="80">
        <f>EU352*Prices!$B$13</f>
        <v>0</v>
      </c>
      <c r="FL352" s="80">
        <f t="shared" si="518"/>
        <v>214.7</v>
      </c>
      <c r="FM352" s="80">
        <f>EU352*Prices!$B$14</f>
        <v>0</v>
      </c>
      <c r="FN352" s="80">
        <f t="shared" si="519"/>
        <v>214.7</v>
      </c>
      <c r="FO352" s="80">
        <f>EU352*Prices!$B$15</f>
        <v>0</v>
      </c>
      <c r="FP352" s="80">
        <f t="shared" si="520"/>
        <v>214.7</v>
      </c>
      <c r="FQ352" s="80">
        <f>EU352*Prices!$B$16</f>
        <v>0</v>
      </c>
      <c r="FR352" s="80">
        <f t="shared" si="521"/>
        <v>214.7</v>
      </c>
      <c r="FS352" s="80">
        <f>EU352*Prices!$B$17</f>
        <v>0</v>
      </c>
      <c r="FT352" s="80"/>
      <c r="FU352" s="80"/>
      <c r="FV352" s="80"/>
      <c r="FW352" s="80"/>
      <c r="FX352" s="80"/>
      <c r="FY352" s="80"/>
      <c r="FZ352" s="80"/>
      <c r="GA352" s="80"/>
      <c r="GB352" s="80"/>
      <c r="GC352" s="80"/>
      <c r="GD352" s="80"/>
      <c r="GE352" s="80"/>
      <c r="GF352" s="80"/>
      <c r="GG352" s="80"/>
      <c r="GH352" s="80"/>
      <c r="GI352"/>
      <c r="GJ352"/>
      <c r="GK352"/>
      <c r="GL352"/>
      <c r="GM352"/>
      <c r="GN352"/>
      <c r="GO352"/>
      <c r="GP352" s="73"/>
      <c r="GQ352" s="128"/>
      <c r="GR352" s="129">
        <v>14</v>
      </c>
      <c r="GS352" s="73"/>
      <c r="GT352" s="73"/>
      <c r="GU352" s="130"/>
      <c r="GW352" s="75">
        <v>4</v>
      </c>
      <c r="GX352" s="76">
        <v>132</v>
      </c>
      <c r="GY352" s="75">
        <v>14</v>
      </c>
      <c r="GZ352" s="77">
        <f>(GY352*1.2)*(Prices!$B$5/32)</f>
        <v>21</v>
      </c>
      <c r="HA352" s="82">
        <f>(GY352*1.3)*(Prices!$C$4/32)</f>
        <v>36.4</v>
      </c>
      <c r="HB352" s="82">
        <f>(GV352*Prices!$B$2)+(GW352*Prices!$B$3)</f>
        <v>16.2</v>
      </c>
      <c r="HC352" s="79">
        <f>GU352*Prices!$B$9</f>
        <v>0</v>
      </c>
      <c r="HD352" s="80">
        <f t="shared" si="522"/>
        <v>205.6</v>
      </c>
      <c r="HE352" s="80">
        <f>GU352*Prices!$B$10</f>
        <v>0</v>
      </c>
      <c r="HF352" s="80">
        <f t="shared" si="523"/>
        <v>205.6</v>
      </c>
      <c r="HG352" s="80">
        <f>GU352*Prices!$B$11</f>
        <v>0</v>
      </c>
      <c r="HH352" s="80">
        <f t="shared" si="524"/>
        <v>205.6</v>
      </c>
      <c r="HI352" s="80">
        <f>GU352*Prices!$B$12</f>
        <v>0</v>
      </c>
      <c r="HJ352" s="80">
        <f t="shared" si="525"/>
        <v>205.6</v>
      </c>
      <c r="HK352" s="80">
        <f>GU352*Prices!$B$13</f>
        <v>0</v>
      </c>
      <c r="HL352" s="80">
        <f t="shared" si="526"/>
        <v>205.6</v>
      </c>
      <c r="HM352" s="80">
        <f>GU352*Prices!$B$14</f>
        <v>0</v>
      </c>
      <c r="HN352" s="80">
        <f t="shared" si="527"/>
        <v>205.6</v>
      </c>
      <c r="HO352" s="80">
        <f>GU352*Prices!$B$15</f>
        <v>0</v>
      </c>
      <c r="HP352" s="80">
        <f t="shared" si="528"/>
        <v>205.6</v>
      </c>
      <c r="HQ352" s="80">
        <f>GU352*Prices!$B$16</f>
        <v>0</v>
      </c>
      <c r="HR352" s="80">
        <f t="shared" si="529"/>
        <v>205.6</v>
      </c>
      <c r="HS352" s="80">
        <f>GU352*Prices!$B$17</f>
        <v>0</v>
      </c>
      <c r="HT352" s="80"/>
      <c r="HU352" s="80"/>
      <c r="HV352" s="80"/>
      <c r="HW352" s="80"/>
      <c r="HX352" s="80"/>
      <c r="HY352" s="80"/>
      <c r="HZ352" s="80"/>
      <c r="IA352" s="80"/>
      <c r="IB352" s="80"/>
      <c r="IC352" s="80"/>
      <c r="ID352" s="80"/>
      <c r="IE352" s="80"/>
      <c r="IF352" s="80"/>
      <c r="IG352" s="80"/>
      <c r="IH352" s="80"/>
      <c r="II352"/>
      <c r="IJ352"/>
      <c r="IK352"/>
      <c r="IL352"/>
      <c r="IM352"/>
      <c r="IN352"/>
      <c r="IO352"/>
      <c r="IP352"/>
      <c r="IQ352" s="73"/>
      <c r="IR352" s="128"/>
      <c r="IS352" s="129">
        <v>14</v>
      </c>
      <c r="IT352" s="73"/>
      <c r="IU352" s="73"/>
      <c r="IV352" s="130"/>
      <c r="IX352" s="75">
        <v>4</v>
      </c>
      <c r="IY352" s="76">
        <v>132</v>
      </c>
      <c r="IZ352" s="75">
        <v>14</v>
      </c>
      <c r="JA352" s="77">
        <f>(IZ352*1.2)*(Prices!$B$5/32)</f>
        <v>21</v>
      </c>
      <c r="JB352" s="82">
        <f>(IZ352*1.3)*(Prices!$B$4/32)</f>
        <v>45.5</v>
      </c>
      <c r="JC352" s="82">
        <f>(IW352*Prices!$B$2)+(IX352*Prices!$B$3)</f>
        <v>16.2</v>
      </c>
      <c r="JD352" s="79">
        <f>IV352*Prices!$B$9</f>
        <v>0</v>
      </c>
      <c r="JE352" s="80">
        <f t="shared" si="530"/>
        <v>214.7</v>
      </c>
      <c r="JF352" s="80">
        <f>IV352*Prices!$B$10</f>
        <v>0</v>
      </c>
      <c r="JG352" s="80">
        <f t="shared" si="531"/>
        <v>214.7</v>
      </c>
      <c r="JH352" s="80">
        <f>IV352*Prices!$B$11</f>
        <v>0</v>
      </c>
      <c r="JI352" s="80">
        <f t="shared" si="532"/>
        <v>214.7</v>
      </c>
      <c r="JJ352" s="80">
        <f>IV352*Prices!$B$12</f>
        <v>0</v>
      </c>
      <c r="JK352" s="80">
        <f t="shared" si="533"/>
        <v>214.7</v>
      </c>
      <c r="JL352" s="80">
        <f>IV352*Prices!$B$13</f>
        <v>0</v>
      </c>
      <c r="JM352" s="80">
        <f t="shared" si="534"/>
        <v>214.7</v>
      </c>
      <c r="JN352" s="80">
        <f>IV352*Prices!$B$14</f>
        <v>0</v>
      </c>
      <c r="JO352" s="80">
        <f t="shared" si="535"/>
        <v>214.7</v>
      </c>
      <c r="JP352" s="80">
        <f>IV352*Prices!$B$15</f>
        <v>0</v>
      </c>
      <c r="JQ352" s="80">
        <f t="shared" si="536"/>
        <v>214.7</v>
      </c>
      <c r="JR352" s="80">
        <f>IV352*Prices!$B$16</f>
        <v>0</v>
      </c>
      <c r="JS352" s="80">
        <f t="shared" si="537"/>
        <v>214.7</v>
      </c>
      <c r="JT352" s="80">
        <f>IV352*Prices!$B$17</f>
        <v>0</v>
      </c>
      <c r="JU352" s="80"/>
      <c r="JV352" s="80"/>
      <c r="JW352" s="80"/>
      <c r="JX352" s="80"/>
      <c r="JY352" s="80"/>
      <c r="JZ352" s="80"/>
      <c r="KA352" s="80"/>
      <c r="KB352" s="80"/>
      <c r="KC352" s="80"/>
      <c r="KD352" s="80"/>
      <c r="KE352" s="80"/>
      <c r="KF352" s="80"/>
      <c r="KG352" s="80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 s="197">
        <v>0</v>
      </c>
      <c r="LB352" s="200">
        <v>0</v>
      </c>
      <c r="LC352" s="82">
        <f>(44+(cabinets_db!IR352*2-2))*0.58</f>
        <v>24.36</v>
      </c>
      <c r="LD352" s="82">
        <f>(44+(cabinets_db!IR352*2-2))*0.77</f>
        <v>32.340000000000003</v>
      </c>
      <c r="LE352" s="82">
        <f>3*(cabinets_db!IR352*22/144)</f>
        <v>0</v>
      </c>
      <c r="LF352" s="82">
        <f t="shared" si="538"/>
        <v>24.36</v>
      </c>
      <c r="LG352" s="80">
        <f t="shared" si="539"/>
        <v>32.340000000000003</v>
      </c>
      <c r="LH352" s="234">
        <f t="shared" si="540"/>
        <v>0</v>
      </c>
      <c r="LI352" s="73"/>
      <c r="LJ352" s="128"/>
      <c r="LK352" s="129">
        <v>14</v>
      </c>
      <c r="LL352" s="73"/>
      <c r="LM352" s="73"/>
      <c r="LN352" s="130"/>
      <c r="LP352" s="75">
        <v>4</v>
      </c>
      <c r="LQ352" s="76">
        <v>132</v>
      </c>
      <c r="LR352" s="75">
        <v>14</v>
      </c>
      <c r="LS352" s="77">
        <f>(LR352*1.2)*(Prices!$B$5/32)</f>
        <v>21</v>
      </c>
      <c r="LT352" s="82">
        <f>(LR352*1.3)*(Prices!$C$4/32)</f>
        <v>36.4</v>
      </c>
      <c r="LU352" s="82">
        <f>(LO352*Prices!$B$2)+(LP352*Prices!$B$3)</f>
        <v>16.2</v>
      </c>
      <c r="LV352" s="79">
        <f>LN352*Prices!$B$9</f>
        <v>0</v>
      </c>
      <c r="LW352" s="80">
        <f t="shared" si="541"/>
        <v>205.6</v>
      </c>
      <c r="LX352" s="80">
        <f>LN352*Prices!$B$10</f>
        <v>0</v>
      </c>
      <c r="LY352" s="80">
        <f t="shared" si="542"/>
        <v>205.6</v>
      </c>
      <c r="LZ352" s="80">
        <f>LN352*Prices!$B$11</f>
        <v>0</v>
      </c>
      <c r="MA352" s="80">
        <f t="shared" si="543"/>
        <v>205.6</v>
      </c>
      <c r="MB352" s="80">
        <f>LN352*Prices!$B$12</f>
        <v>0</v>
      </c>
      <c r="MC352" s="80">
        <f t="shared" si="544"/>
        <v>205.6</v>
      </c>
      <c r="MD352" s="80">
        <f>LN352*Prices!$B$13</f>
        <v>0</v>
      </c>
      <c r="ME352" s="80">
        <f t="shared" si="545"/>
        <v>205.6</v>
      </c>
      <c r="MF352" s="80">
        <f>LN352*Prices!$B$14</f>
        <v>0</v>
      </c>
      <c r="MG352" s="80">
        <f t="shared" si="546"/>
        <v>205.6</v>
      </c>
      <c r="MH352" s="80">
        <f>LN352*Prices!$B$15</f>
        <v>0</v>
      </c>
      <c r="MI352" s="80">
        <f t="shared" si="547"/>
        <v>205.6</v>
      </c>
      <c r="MJ352" s="80">
        <f>LN352*Prices!$B$16</f>
        <v>0</v>
      </c>
      <c r="MK352" s="80">
        <f t="shared" si="548"/>
        <v>205.6</v>
      </c>
      <c r="ML352" s="80">
        <f>LN352*Prices!$B$17</f>
        <v>0</v>
      </c>
      <c r="MM352" s="80"/>
      <c r="MN352" s="80"/>
      <c r="MO352" s="80"/>
      <c r="MP352" s="80"/>
      <c r="MQ352" s="80"/>
      <c r="MR352" s="80"/>
      <c r="MS352" s="80"/>
      <c r="MT352" s="80"/>
      <c r="MU352" s="80"/>
      <c r="MV352" s="80"/>
      <c r="MW352" s="80"/>
      <c r="MX352" s="80"/>
      <c r="MY352" s="80"/>
      <c r="MZ352" s="80"/>
      <c r="NA352" s="80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</row>
    <row r="353" spans="1:449" ht="18" customHeight="1" thickBot="1" x14ac:dyDescent="0.3">
      <c r="A353" s="350"/>
      <c r="B353" s="346"/>
      <c r="C353" s="347"/>
      <c r="D353" s="279"/>
      <c r="E353" s="348"/>
      <c r="F353" s="351"/>
      <c r="G353" s="320"/>
      <c r="H353" s="136"/>
      <c r="I353" s="135"/>
      <c r="J353" s="136"/>
      <c r="K353" s="135"/>
      <c r="L353" s="136"/>
      <c r="M353" s="135"/>
      <c r="N353" s="136"/>
      <c r="O353" s="135"/>
      <c r="P353" s="136"/>
      <c r="Q353" s="135"/>
      <c r="R353" s="136"/>
      <c r="S353" s="135"/>
      <c r="T353" s="136"/>
      <c r="U353" s="135"/>
      <c r="V353" s="136"/>
      <c r="W353" s="137"/>
      <c r="X353" s="137"/>
      <c r="Y353" s="137"/>
      <c r="Z353" s="137"/>
      <c r="AA353" s="137"/>
      <c r="AB353" s="136"/>
      <c r="AC353" s="136"/>
      <c r="AD353" s="136"/>
      <c r="AE353" s="136"/>
      <c r="AF353" s="136"/>
      <c r="AG353" s="136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8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8"/>
      <c r="BU353" s="135"/>
      <c r="BV353" s="136"/>
      <c r="BW353" s="135"/>
      <c r="BX353" s="136"/>
      <c r="BY353" s="135"/>
      <c r="BZ353" s="136"/>
      <c r="CA353" s="135"/>
      <c r="CB353" s="136"/>
      <c r="CC353" s="135"/>
      <c r="CD353" s="136"/>
      <c r="CE353" s="135"/>
      <c r="CF353" s="136"/>
      <c r="CG353" s="135"/>
      <c r="CH353" s="136"/>
      <c r="CI353" s="135"/>
      <c r="CJ353" s="136"/>
      <c r="CK353" s="137"/>
      <c r="CL353" s="137"/>
      <c r="CM353" s="137"/>
      <c r="CN353" s="137"/>
      <c r="CO353" s="137"/>
      <c r="CP353" s="136"/>
      <c r="CQ353" s="136"/>
      <c r="CR353" s="136"/>
      <c r="CS353" s="136"/>
      <c r="CT353" s="136"/>
      <c r="CU353" s="136"/>
      <c r="CV353" s="136"/>
      <c r="CW353" s="136"/>
      <c r="CX353" s="136"/>
      <c r="CY353" s="136"/>
      <c r="CZ353" s="136"/>
      <c r="DA353" s="136"/>
      <c r="DB353" s="136"/>
      <c r="DC353" s="136"/>
      <c r="DD353" s="136"/>
      <c r="DE353" s="138"/>
      <c r="DK353" s="136"/>
      <c r="DL353" s="136"/>
      <c r="DM353" s="136"/>
      <c r="DN353" s="136"/>
      <c r="DO353" s="136"/>
      <c r="DP353" s="136"/>
      <c r="DQ353" s="136"/>
      <c r="DR353" s="136"/>
      <c r="DS353" s="136"/>
      <c r="DT353" s="136"/>
      <c r="DU353" s="136"/>
      <c r="DV353" s="136"/>
      <c r="DW353" s="136"/>
      <c r="DX353" s="136"/>
      <c r="DY353" s="136"/>
      <c r="DZ353" s="138"/>
      <c r="EP353" s="73"/>
      <c r="EQ353" s="128"/>
      <c r="ER353" s="129"/>
      <c r="ES353" s="73"/>
      <c r="ET353" s="73"/>
      <c r="EU353" s="130"/>
      <c r="EV353" s="55"/>
      <c r="EZ353" s="77"/>
      <c r="FC353" s="79"/>
      <c r="FD353" s="80"/>
      <c r="FE353" s="80"/>
      <c r="FF353" s="80"/>
      <c r="FG353" s="80"/>
      <c r="FH353" s="80"/>
      <c r="FI353" s="80"/>
      <c r="FJ353" s="80"/>
      <c r="FK353" s="80"/>
      <c r="FL353" s="80"/>
      <c r="FM353" s="80"/>
      <c r="FN353" s="80"/>
      <c r="FO353" s="80"/>
      <c r="FP353" s="80"/>
      <c r="FQ353" s="80"/>
      <c r="FR353" s="80"/>
      <c r="FS353" s="80"/>
      <c r="FT353" s="80"/>
      <c r="FU353" s="80"/>
      <c r="FV353" s="80"/>
      <c r="FW353" s="80"/>
      <c r="FX353" s="80"/>
      <c r="FY353" s="80"/>
      <c r="FZ353" s="80"/>
      <c r="GA353" s="80"/>
      <c r="GB353" s="80"/>
      <c r="GC353" s="80"/>
      <c r="GD353" s="80"/>
      <c r="GE353" s="80"/>
      <c r="GF353" s="80"/>
      <c r="GG353" s="80"/>
      <c r="GH353" s="80"/>
      <c r="GI353"/>
      <c r="GJ353"/>
      <c r="GK353"/>
      <c r="GL353"/>
      <c r="GM353"/>
      <c r="GN353"/>
      <c r="GO353"/>
      <c r="GP353" s="73"/>
      <c r="GQ353" s="128"/>
      <c r="GR353" s="129"/>
      <c r="GS353" s="73"/>
      <c r="GT353" s="73"/>
      <c r="GU353" s="130"/>
      <c r="GW353" s="75"/>
      <c r="GX353" s="76"/>
      <c r="GZ353" s="77"/>
      <c r="HA353" s="82"/>
      <c r="HB353" s="82"/>
      <c r="HC353" s="79"/>
      <c r="HD353" s="80"/>
      <c r="HE353" s="80"/>
      <c r="HF353" s="80"/>
      <c r="HG353" s="80"/>
      <c r="HH353" s="80"/>
      <c r="HI353" s="80"/>
      <c r="HJ353" s="80"/>
      <c r="HK353" s="80"/>
      <c r="HL353" s="80"/>
      <c r="HM353" s="80"/>
      <c r="HN353" s="80"/>
      <c r="HO353" s="80"/>
      <c r="HP353" s="80"/>
      <c r="HQ353" s="80"/>
      <c r="HR353" s="80"/>
      <c r="HS353" s="80"/>
      <c r="HT353" s="80"/>
      <c r="HU353" s="80"/>
      <c r="HV353" s="80"/>
      <c r="HW353" s="80"/>
      <c r="HX353" s="80"/>
      <c r="HY353" s="80"/>
      <c r="HZ353" s="80"/>
      <c r="IA353" s="80"/>
      <c r="IB353" s="80"/>
      <c r="IC353" s="80"/>
      <c r="ID353" s="80"/>
      <c r="IE353" s="80"/>
      <c r="IF353" s="80"/>
      <c r="IG353" s="80"/>
      <c r="IH353" s="80"/>
      <c r="II353"/>
      <c r="IJ353"/>
      <c r="IK353"/>
      <c r="IL353"/>
      <c r="IM353"/>
      <c r="IN353"/>
      <c r="IO353"/>
      <c r="IP353"/>
      <c r="IQ353" s="73"/>
      <c r="IR353" s="128"/>
      <c r="IS353" s="129"/>
      <c r="IT353" s="73"/>
      <c r="IU353" s="73"/>
      <c r="IV353" s="130"/>
      <c r="IX353" s="75"/>
      <c r="IY353" s="76"/>
      <c r="IZ353" s="75"/>
      <c r="JA353" s="77"/>
      <c r="JB353" s="82"/>
      <c r="JC353" s="82"/>
      <c r="JD353" s="79"/>
      <c r="JE353" s="80"/>
      <c r="JF353" s="80"/>
      <c r="JG353" s="80"/>
      <c r="JH353" s="80"/>
      <c r="JI353" s="80"/>
      <c r="JJ353" s="80"/>
      <c r="JK353" s="80"/>
      <c r="JL353" s="80"/>
      <c r="JM353" s="80"/>
      <c r="JN353" s="80"/>
      <c r="JO353" s="80"/>
      <c r="JP353" s="80"/>
      <c r="JQ353" s="80"/>
      <c r="JR353" s="80"/>
      <c r="JS353" s="80"/>
      <c r="JT353" s="80"/>
      <c r="JU353" s="80"/>
      <c r="JV353" s="80"/>
      <c r="JW353" s="80"/>
      <c r="JX353" s="80"/>
      <c r="JY353" s="80"/>
      <c r="JZ353" s="80"/>
      <c r="KA353" s="80"/>
      <c r="KB353" s="80"/>
      <c r="KC353" s="80"/>
      <c r="KD353" s="80"/>
      <c r="KE353" s="80"/>
      <c r="KF353" s="80"/>
      <c r="KG353" s="80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F353" s="82"/>
      <c r="LG353" s="80"/>
      <c r="LH353" s="234"/>
      <c r="LI353" s="73"/>
      <c r="LJ353" s="128"/>
      <c r="LK353" s="129"/>
      <c r="LL353" s="73"/>
      <c r="LM353" s="73"/>
      <c r="LN353" s="130"/>
      <c r="LP353" s="75"/>
      <c r="LQ353" s="76"/>
      <c r="LR353" s="75"/>
      <c r="LS353" s="77"/>
      <c r="LT353" s="82"/>
      <c r="LU353" s="82"/>
      <c r="LV353" s="79"/>
      <c r="LW353" s="80"/>
      <c r="LX353" s="80"/>
      <c r="LY353" s="80"/>
      <c r="LZ353" s="80"/>
      <c r="MA353" s="80"/>
      <c r="MB353" s="80"/>
      <c r="MC353" s="80"/>
      <c r="MD353" s="80"/>
      <c r="ME353" s="80"/>
      <c r="MF353" s="80"/>
      <c r="MG353" s="80"/>
      <c r="MH353" s="80"/>
      <c r="MI353" s="80"/>
      <c r="MJ353" s="80"/>
      <c r="MK353" s="80"/>
      <c r="ML353" s="80"/>
      <c r="MM353" s="80"/>
      <c r="MN353" s="80"/>
      <c r="MO353" s="80"/>
      <c r="MP353" s="80"/>
      <c r="MQ353" s="80"/>
      <c r="MR353" s="80"/>
      <c r="MS353" s="80"/>
      <c r="MT353" s="80"/>
      <c r="MU353" s="80"/>
      <c r="MV353" s="80"/>
      <c r="MW353" s="80"/>
      <c r="MX353" s="80"/>
      <c r="MY353" s="80"/>
      <c r="MZ353" s="80"/>
      <c r="NA353" s="80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</row>
    <row r="354" spans="1:449" ht="18" customHeight="1" x14ac:dyDescent="0.25">
      <c r="A354" s="332" t="s">
        <v>479</v>
      </c>
      <c r="B354" s="119" t="s">
        <v>268</v>
      </c>
      <c r="C354" s="120" t="str">
        <f t="shared" si="549"/>
        <v>Wall &amp; Tall Cab: Horizontal Glass 15"H   (28" to 30")</v>
      </c>
      <c r="D354" s="121" t="s">
        <v>480</v>
      </c>
      <c r="E354" s="122" t="s">
        <v>109</v>
      </c>
      <c r="F354" s="333" t="s">
        <v>479</v>
      </c>
      <c r="G354" s="320" t="s">
        <v>296</v>
      </c>
      <c r="H354" s="135" t="str">
        <f t="shared" si="550"/>
        <v>n/a</v>
      </c>
      <c r="I354" s="135" t="s">
        <v>296</v>
      </c>
      <c r="J354" s="135" t="str">
        <f t="shared" si="453"/>
        <v>n/a</v>
      </c>
      <c r="K354" s="135" t="s">
        <v>296</v>
      </c>
      <c r="L354" s="135" t="str">
        <f t="shared" si="454"/>
        <v>n/a</v>
      </c>
      <c r="M354" s="135" t="s">
        <v>296</v>
      </c>
      <c r="N354" s="135" t="str">
        <f t="shared" si="455"/>
        <v>n/a</v>
      </c>
      <c r="O354" s="135" t="s">
        <v>296</v>
      </c>
      <c r="P354" s="135" t="str">
        <f t="shared" si="456"/>
        <v>n/a</v>
      </c>
      <c r="Q354" s="135" t="s">
        <v>296</v>
      </c>
      <c r="R354" s="135" t="str">
        <f t="shared" si="457"/>
        <v>n/a</v>
      </c>
      <c r="S354" s="135">
        <f>ROUND(cabinets_db!FP354/Prices!$B$27,0)</f>
        <v>386</v>
      </c>
      <c r="T354" s="136">
        <f t="shared" si="458"/>
        <v>386</v>
      </c>
      <c r="U354" s="135">
        <f>ROUND(cabinets_db!FR354/Prices!$B$27,0)</f>
        <v>438</v>
      </c>
      <c r="V354" s="136">
        <f t="shared" si="459"/>
        <v>438</v>
      </c>
      <c r="W354" s="137"/>
      <c r="X354" s="137"/>
      <c r="Y354" s="137"/>
      <c r="Z354" s="137"/>
      <c r="AA354" s="137"/>
      <c r="AB354" s="136">
        <f>ROUND(cabinets_db!HD354/Prices!$B$27,0)</f>
        <v>285</v>
      </c>
      <c r="AC354" s="136">
        <f t="shared" si="460"/>
        <v>285</v>
      </c>
      <c r="AD354" s="136">
        <f>ROUND(cabinets_db!HF354/Prices!$B$27,0)</f>
        <v>307</v>
      </c>
      <c r="AE354" s="136">
        <f t="shared" si="461"/>
        <v>307</v>
      </c>
      <c r="AF354" s="136">
        <f>ROUND(cabinets_db!HH354/Prices!$B$27,0)</f>
        <v>315</v>
      </c>
      <c r="AG354" s="136">
        <f t="shared" si="462"/>
        <v>315</v>
      </c>
      <c r="AH354" s="136">
        <f>ROUND(cabinets_db!HJ354/Prices!$B$27,0)</f>
        <v>330</v>
      </c>
      <c r="AI354" s="136">
        <f t="shared" si="463"/>
        <v>330</v>
      </c>
      <c r="AJ354" s="136">
        <f>ROUND(cabinets_db!HL354/Prices!$B$27,0)</f>
        <v>337</v>
      </c>
      <c r="AK354" s="136">
        <f t="shared" si="464"/>
        <v>337</v>
      </c>
      <c r="AL354" s="136">
        <f>ROUND(cabinets_db!HN354/Prices!$B$27,0)</f>
        <v>356</v>
      </c>
      <c r="AM354" s="136">
        <f t="shared" si="465"/>
        <v>356</v>
      </c>
      <c r="AN354" s="136">
        <f>ROUND(cabinets_db!HP354/Prices!$B$27,0)</f>
        <v>371</v>
      </c>
      <c r="AO354" s="136">
        <f t="shared" si="466"/>
        <v>371</v>
      </c>
      <c r="AP354" s="136">
        <f>ROUND(cabinets_db!HR354/Prices!$B$27,0)</f>
        <v>423</v>
      </c>
      <c r="AQ354" s="138">
        <f t="shared" si="467"/>
        <v>423</v>
      </c>
      <c r="AW354" s="136">
        <f t="shared" si="468"/>
        <v>285</v>
      </c>
      <c r="AX354" s="136">
        <f t="shared" si="469"/>
        <v>285</v>
      </c>
      <c r="AY354" s="136">
        <f t="shared" si="470"/>
        <v>307</v>
      </c>
      <c r="AZ354" s="136">
        <f t="shared" si="471"/>
        <v>307</v>
      </c>
      <c r="BA354" s="136">
        <f t="shared" si="472"/>
        <v>315</v>
      </c>
      <c r="BB354" s="136">
        <f t="shared" si="473"/>
        <v>315</v>
      </c>
      <c r="BC354" s="136">
        <f t="shared" si="474"/>
        <v>330</v>
      </c>
      <c r="BD354" s="136">
        <f t="shared" si="475"/>
        <v>330</v>
      </c>
      <c r="BE354" s="136">
        <f t="shared" si="476"/>
        <v>337</v>
      </c>
      <c r="BF354" s="136">
        <f t="shared" si="477"/>
        <v>337</v>
      </c>
      <c r="BG354" s="136">
        <f t="shared" si="478"/>
        <v>356</v>
      </c>
      <c r="BH354" s="136">
        <f t="shared" si="479"/>
        <v>356</v>
      </c>
      <c r="BI354" s="136">
        <f t="shared" si="480"/>
        <v>371</v>
      </c>
      <c r="BJ354" s="136">
        <f t="shared" si="481"/>
        <v>371</v>
      </c>
      <c r="BK354" s="136">
        <f t="shared" si="482"/>
        <v>423</v>
      </c>
      <c r="BL354" s="138">
        <f t="shared" si="483"/>
        <v>423</v>
      </c>
      <c r="BU354" s="135" t="s">
        <v>296</v>
      </c>
      <c r="BV354" s="135" t="str">
        <f t="shared" si="551"/>
        <v>n/a</v>
      </c>
      <c r="BW354" s="135" t="s">
        <v>296</v>
      </c>
      <c r="BX354" s="135" t="str">
        <f t="shared" si="484"/>
        <v>n/a</v>
      </c>
      <c r="BY354" s="135" t="s">
        <v>296</v>
      </c>
      <c r="BZ354" s="135" t="str">
        <f t="shared" si="485"/>
        <v>n/a</v>
      </c>
      <c r="CA354" s="135" t="s">
        <v>296</v>
      </c>
      <c r="CB354" s="135" t="str">
        <f t="shared" si="486"/>
        <v>n/a</v>
      </c>
      <c r="CC354" s="135" t="s">
        <v>296</v>
      </c>
      <c r="CD354" s="135" t="str">
        <f t="shared" si="487"/>
        <v>n/a</v>
      </c>
      <c r="CE354" s="135" t="s">
        <v>296</v>
      </c>
      <c r="CF354" s="135" t="str">
        <f t="shared" si="488"/>
        <v>n/a</v>
      </c>
      <c r="CG354" s="135">
        <f>ROUND(cabinets_db!JQ354/Prices!$B$27,0)</f>
        <v>386</v>
      </c>
      <c r="CH354" s="136">
        <f t="shared" si="489"/>
        <v>386</v>
      </c>
      <c r="CI354" s="135">
        <f>ROUND(cabinets_db!JS354/Prices!$B$27,0)</f>
        <v>438</v>
      </c>
      <c r="CJ354" s="136">
        <f t="shared" si="490"/>
        <v>438</v>
      </c>
      <c r="CK354" s="137"/>
      <c r="CL354" s="137"/>
      <c r="CM354" s="137"/>
      <c r="CN354" s="137"/>
      <c r="CO354" s="137"/>
      <c r="CP354" s="136">
        <f>ROUND(cabinets_db!LW354/Prices!$B$27,0)</f>
        <v>285</v>
      </c>
      <c r="CQ354" s="136">
        <f t="shared" si="552"/>
        <v>285</v>
      </c>
      <c r="CR354" s="136">
        <f>ROUND(cabinets_db!LY354/Prices!$B$27,0)</f>
        <v>307</v>
      </c>
      <c r="CS354" s="136">
        <f t="shared" si="491"/>
        <v>307</v>
      </c>
      <c r="CT354" s="136">
        <f>ROUND(cabinets_db!MA354/Prices!$B$27,0)</f>
        <v>315</v>
      </c>
      <c r="CU354" s="136">
        <f t="shared" si="492"/>
        <v>315</v>
      </c>
      <c r="CV354" s="136">
        <f>ROUND(cabinets_db!MC354/Prices!$B$27,0)</f>
        <v>330</v>
      </c>
      <c r="CW354" s="136">
        <f t="shared" si="493"/>
        <v>330</v>
      </c>
      <c r="CX354" s="136">
        <f>ROUND(cabinets_db!ME354/Prices!$B$27,0)</f>
        <v>337</v>
      </c>
      <c r="CY354" s="136">
        <f t="shared" si="494"/>
        <v>337</v>
      </c>
      <c r="CZ354" s="136">
        <f>ROUND(cabinets_db!MG354/Prices!$B$27,0)</f>
        <v>356</v>
      </c>
      <c r="DA354" s="136">
        <f t="shared" si="495"/>
        <v>356</v>
      </c>
      <c r="DB354" s="136">
        <f>ROUND(cabinets_db!MI354/Prices!$B$27,0)</f>
        <v>371</v>
      </c>
      <c r="DC354" s="136">
        <f t="shared" si="496"/>
        <v>371</v>
      </c>
      <c r="DD354" s="136">
        <f>ROUND(cabinets_db!MK354/Prices!$B$27,0)</f>
        <v>423</v>
      </c>
      <c r="DE354" s="138">
        <f t="shared" si="497"/>
        <v>423</v>
      </c>
      <c r="DK354" s="136">
        <f t="shared" si="498"/>
        <v>285</v>
      </c>
      <c r="DL354" s="136">
        <f t="shared" si="499"/>
        <v>285</v>
      </c>
      <c r="DM354" s="136">
        <f t="shared" si="500"/>
        <v>307</v>
      </c>
      <c r="DN354" s="136">
        <f t="shared" si="501"/>
        <v>307</v>
      </c>
      <c r="DO354" s="136">
        <f t="shared" si="502"/>
        <v>315</v>
      </c>
      <c r="DP354" s="136">
        <f t="shared" si="503"/>
        <v>315</v>
      </c>
      <c r="DQ354" s="136">
        <f t="shared" si="504"/>
        <v>330</v>
      </c>
      <c r="DR354" s="136">
        <f t="shared" si="505"/>
        <v>330</v>
      </c>
      <c r="DS354" s="136">
        <f t="shared" si="506"/>
        <v>337</v>
      </c>
      <c r="DT354" s="136">
        <f t="shared" si="507"/>
        <v>337</v>
      </c>
      <c r="DU354" s="136">
        <f t="shared" si="508"/>
        <v>356</v>
      </c>
      <c r="DV354" s="136">
        <f t="shared" si="509"/>
        <v>356</v>
      </c>
      <c r="DW354" s="136">
        <f t="shared" si="510"/>
        <v>371</v>
      </c>
      <c r="DX354" s="136">
        <f t="shared" si="511"/>
        <v>371</v>
      </c>
      <c r="DY354" s="136">
        <f t="shared" si="512"/>
        <v>423</v>
      </c>
      <c r="DZ354" s="138">
        <f t="shared" si="513"/>
        <v>423</v>
      </c>
      <c r="EP354" s="73"/>
      <c r="EQ354" s="128"/>
      <c r="ER354" s="129">
        <v>10</v>
      </c>
      <c r="ES354" s="73">
        <v>30</v>
      </c>
      <c r="ET354" s="73"/>
      <c r="EU354" s="130">
        <f>ES354*15/144</f>
        <v>3.125</v>
      </c>
      <c r="EV354" s="55"/>
      <c r="EW354" s="75">
        <v>4</v>
      </c>
      <c r="EX354" s="76">
        <f t="shared" ref="EX354:EX364" si="557">EU354*14</f>
        <v>43.75</v>
      </c>
      <c r="EY354" s="75">
        <v>10</v>
      </c>
      <c r="EZ354" s="77">
        <f>(EY354*1.2)*(Prices!$B$5/32)</f>
        <v>15</v>
      </c>
      <c r="FA354" s="82">
        <f>(EY354*1.3)*(Prices!$B$4/32)</f>
        <v>32.5</v>
      </c>
      <c r="FB354" s="82">
        <f>(EV354*Prices!$B$2)+(EW354*Prices!$B$3)</f>
        <v>16.2</v>
      </c>
      <c r="FC354" s="79">
        <f>EU354*Prices!$B$9</f>
        <v>18.75</v>
      </c>
      <c r="FD354" s="80">
        <f t="shared" si="514"/>
        <v>126.2</v>
      </c>
      <c r="FE354" s="80">
        <f>EU354*Prices!$B$10</f>
        <v>28.125</v>
      </c>
      <c r="FF354" s="80">
        <f t="shared" si="515"/>
        <v>135.57499999999999</v>
      </c>
      <c r="FG354" s="80">
        <f>EU354*Prices!$B$11</f>
        <v>31.25</v>
      </c>
      <c r="FH354" s="80">
        <f t="shared" si="516"/>
        <v>138.69999999999999</v>
      </c>
      <c r="FI354" s="80">
        <f>EU354*Prices!$B$12</f>
        <v>37.5</v>
      </c>
      <c r="FJ354" s="80">
        <f t="shared" si="517"/>
        <v>144.94999999999999</v>
      </c>
      <c r="FK354" s="80">
        <f>EU354*Prices!$B$13</f>
        <v>40.625</v>
      </c>
      <c r="FL354" s="80">
        <f t="shared" si="518"/>
        <v>148.07499999999999</v>
      </c>
      <c r="FM354" s="80">
        <f>EU354*Prices!$B$14</f>
        <v>48.4375</v>
      </c>
      <c r="FN354" s="80">
        <f t="shared" si="519"/>
        <v>155.88749999999999</v>
      </c>
      <c r="FO354" s="80">
        <f>EU354*Prices!$B$15</f>
        <v>54.6875</v>
      </c>
      <c r="FP354" s="80">
        <f t="shared" si="520"/>
        <v>162.13749999999999</v>
      </c>
      <c r="FQ354" s="80">
        <f>EU354*Prices!$B$16</f>
        <v>76.5625</v>
      </c>
      <c r="FR354" s="80">
        <f t="shared" si="521"/>
        <v>184.01249999999999</v>
      </c>
      <c r="FS354" s="80">
        <f>EU354*Prices!$B$17</f>
        <v>0</v>
      </c>
      <c r="FT354" s="80"/>
      <c r="FU354" s="80"/>
      <c r="FV354" s="80"/>
      <c r="FW354" s="80"/>
      <c r="FX354" s="80"/>
      <c r="FY354" s="80"/>
      <c r="FZ354" s="80"/>
      <c r="GA354" s="80"/>
      <c r="GB354" s="80"/>
      <c r="GC354" s="80"/>
      <c r="GD354" s="80"/>
      <c r="GE354" s="80"/>
      <c r="GF354" s="80"/>
      <c r="GG354" s="80"/>
      <c r="GH354" s="80"/>
      <c r="GI354"/>
      <c r="GJ354"/>
      <c r="GK354"/>
      <c r="GL354"/>
      <c r="GM354"/>
      <c r="GN354"/>
      <c r="GO354"/>
      <c r="GP354" s="73"/>
      <c r="GQ354" s="128"/>
      <c r="GR354" s="129">
        <v>10</v>
      </c>
      <c r="GS354" s="73">
        <v>30</v>
      </c>
      <c r="GT354" s="73"/>
      <c r="GU354" s="130">
        <f>GS354*15/144</f>
        <v>3.125</v>
      </c>
      <c r="GW354" s="75">
        <v>4</v>
      </c>
      <c r="GX354" s="76">
        <f t="shared" ref="GX354:GX364" si="558">GU354*14</f>
        <v>43.75</v>
      </c>
      <c r="GY354" s="75">
        <v>10</v>
      </c>
      <c r="GZ354" s="77">
        <f>(GY354*1.2)*(Prices!$B$5/32)</f>
        <v>15</v>
      </c>
      <c r="HA354" s="82">
        <f>(GY354*1.3)*(Prices!$C$4/32)</f>
        <v>26</v>
      </c>
      <c r="HB354" s="82">
        <f>(GV354*Prices!$B$2)+(GW354*Prices!$B$3)</f>
        <v>16.2</v>
      </c>
      <c r="HC354" s="79">
        <f>GU354*Prices!$B$9</f>
        <v>18.75</v>
      </c>
      <c r="HD354" s="80">
        <f t="shared" si="522"/>
        <v>119.7</v>
      </c>
      <c r="HE354" s="80">
        <f>GU354*Prices!$B$10</f>
        <v>28.125</v>
      </c>
      <c r="HF354" s="80">
        <f t="shared" si="523"/>
        <v>129.07499999999999</v>
      </c>
      <c r="HG354" s="80">
        <f>GU354*Prices!$B$11</f>
        <v>31.25</v>
      </c>
      <c r="HH354" s="80">
        <f t="shared" si="524"/>
        <v>132.19999999999999</v>
      </c>
      <c r="HI354" s="80">
        <f>GU354*Prices!$B$12</f>
        <v>37.5</v>
      </c>
      <c r="HJ354" s="80">
        <f t="shared" si="525"/>
        <v>138.44999999999999</v>
      </c>
      <c r="HK354" s="80">
        <f>GU354*Prices!$B$13</f>
        <v>40.625</v>
      </c>
      <c r="HL354" s="80">
        <f t="shared" si="526"/>
        <v>141.57499999999999</v>
      </c>
      <c r="HM354" s="80">
        <f>GU354*Prices!$B$14</f>
        <v>48.4375</v>
      </c>
      <c r="HN354" s="80">
        <f t="shared" si="527"/>
        <v>149.38749999999999</v>
      </c>
      <c r="HO354" s="80">
        <f>GU354*Prices!$B$15</f>
        <v>54.6875</v>
      </c>
      <c r="HP354" s="80">
        <f t="shared" si="528"/>
        <v>155.63749999999999</v>
      </c>
      <c r="HQ354" s="80">
        <f>GU354*Prices!$B$16</f>
        <v>76.5625</v>
      </c>
      <c r="HR354" s="80">
        <f t="shared" si="529"/>
        <v>177.51249999999999</v>
      </c>
      <c r="HS354" s="80">
        <f>GU354*Prices!$B$17</f>
        <v>0</v>
      </c>
      <c r="HT354" s="80"/>
      <c r="HU354" s="80"/>
      <c r="HV354" s="80"/>
      <c r="HW354" s="80"/>
      <c r="HX354" s="80"/>
      <c r="HY354" s="80"/>
      <c r="HZ354" s="80"/>
      <c r="IA354" s="80"/>
      <c r="IB354" s="80"/>
      <c r="IC354" s="80"/>
      <c r="ID354" s="80"/>
      <c r="IE354" s="80"/>
      <c r="IF354" s="80"/>
      <c r="IG354" s="80"/>
      <c r="IH354" s="80"/>
      <c r="II354"/>
      <c r="IJ354"/>
      <c r="IK354"/>
      <c r="IL354"/>
      <c r="IM354"/>
      <c r="IN354"/>
      <c r="IO354"/>
      <c r="IP354"/>
      <c r="IQ354" s="73"/>
      <c r="IR354" s="128"/>
      <c r="IS354" s="129">
        <v>10</v>
      </c>
      <c r="IT354" s="73">
        <v>30</v>
      </c>
      <c r="IU354" s="73"/>
      <c r="IV354" s="130">
        <f>IT354*15/144</f>
        <v>3.125</v>
      </c>
      <c r="IX354" s="75">
        <v>4</v>
      </c>
      <c r="IY354" s="76">
        <f t="shared" ref="IY354:IY364" si="559">IV354*14</f>
        <v>43.75</v>
      </c>
      <c r="IZ354" s="75">
        <v>10</v>
      </c>
      <c r="JA354" s="77">
        <f>(IZ354*1.2)*(Prices!$B$5/32)</f>
        <v>15</v>
      </c>
      <c r="JB354" s="82">
        <f>(IZ354*1.3)*(Prices!$B$4/32)</f>
        <v>32.5</v>
      </c>
      <c r="JC354" s="82">
        <f>(IW354*Prices!$B$2)+(IX354*Prices!$B$3)</f>
        <v>16.2</v>
      </c>
      <c r="JD354" s="79">
        <f>IV354*Prices!$B$9</f>
        <v>18.75</v>
      </c>
      <c r="JE354" s="80">
        <f t="shared" si="530"/>
        <v>126.2</v>
      </c>
      <c r="JF354" s="80">
        <f>IV354*Prices!$B$10</f>
        <v>28.125</v>
      </c>
      <c r="JG354" s="80">
        <f t="shared" si="531"/>
        <v>135.57499999999999</v>
      </c>
      <c r="JH354" s="80">
        <f>IV354*Prices!$B$11</f>
        <v>31.25</v>
      </c>
      <c r="JI354" s="80">
        <f t="shared" si="532"/>
        <v>138.69999999999999</v>
      </c>
      <c r="JJ354" s="80">
        <f>IV354*Prices!$B$12</f>
        <v>37.5</v>
      </c>
      <c r="JK354" s="80">
        <f t="shared" si="533"/>
        <v>144.94999999999999</v>
      </c>
      <c r="JL354" s="80">
        <f>IV354*Prices!$B$13</f>
        <v>40.625</v>
      </c>
      <c r="JM354" s="80">
        <f t="shared" si="534"/>
        <v>148.07499999999999</v>
      </c>
      <c r="JN354" s="80">
        <f>IV354*Prices!$B$14</f>
        <v>48.4375</v>
      </c>
      <c r="JO354" s="80">
        <f t="shared" si="535"/>
        <v>155.88749999999999</v>
      </c>
      <c r="JP354" s="80">
        <f>IV354*Prices!$B$15</f>
        <v>54.6875</v>
      </c>
      <c r="JQ354" s="80">
        <f t="shared" si="536"/>
        <v>162.13749999999999</v>
      </c>
      <c r="JR354" s="80">
        <f>IV354*Prices!$B$16</f>
        <v>76.5625</v>
      </c>
      <c r="JS354" s="80">
        <f t="shared" si="537"/>
        <v>184.01249999999999</v>
      </c>
      <c r="JT354" s="80">
        <f>IV354*Prices!$B$17</f>
        <v>0</v>
      </c>
      <c r="JU354" s="80"/>
      <c r="JV354" s="80"/>
      <c r="JW354" s="80"/>
      <c r="JX354" s="80"/>
      <c r="JY354" s="80"/>
      <c r="JZ354" s="80"/>
      <c r="KA354" s="80"/>
      <c r="KB354" s="80"/>
      <c r="KC354" s="80"/>
      <c r="KD354" s="80"/>
      <c r="KE354" s="80"/>
      <c r="KF354" s="80"/>
      <c r="KG354" s="80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 s="197">
        <v>0</v>
      </c>
      <c r="LB354" s="200">
        <v>0</v>
      </c>
      <c r="LC354" s="82">
        <f>(44+(cabinets_db!IR354*2-2))*0.58</f>
        <v>24.36</v>
      </c>
      <c r="LD354" s="82">
        <f>(44+(cabinets_db!IR354*2-2))*0.77</f>
        <v>32.340000000000003</v>
      </c>
      <c r="LE354" s="82">
        <f>3*(cabinets_db!IR354*22/144)</f>
        <v>0</v>
      </c>
      <c r="LF354" s="82">
        <f t="shared" si="538"/>
        <v>24.36</v>
      </c>
      <c r="LG354" s="80">
        <f t="shared" si="539"/>
        <v>32.340000000000003</v>
      </c>
      <c r="LH354" s="234">
        <f t="shared" si="540"/>
        <v>0</v>
      </c>
      <c r="LI354" s="73"/>
      <c r="LJ354" s="128"/>
      <c r="LK354" s="129">
        <v>10</v>
      </c>
      <c r="LL354" s="73">
        <v>30</v>
      </c>
      <c r="LM354" s="73"/>
      <c r="LN354" s="130">
        <f>LL354*15/144</f>
        <v>3.125</v>
      </c>
      <c r="LP354" s="75">
        <v>4</v>
      </c>
      <c r="LQ354" s="76">
        <f t="shared" ref="LQ354:LQ364" si="560">LN354*14</f>
        <v>43.75</v>
      </c>
      <c r="LR354" s="75">
        <v>10</v>
      </c>
      <c r="LS354" s="77">
        <f>(LR354*1.2)*(Prices!$B$5/32)</f>
        <v>15</v>
      </c>
      <c r="LT354" s="82">
        <f>(LR354*1.3)*(Prices!$C$4/32)</f>
        <v>26</v>
      </c>
      <c r="LU354" s="82">
        <f>(LO354*Prices!$B$2)+(LP354*Prices!$B$3)</f>
        <v>16.2</v>
      </c>
      <c r="LV354" s="79">
        <f>LN354*Prices!$B$9</f>
        <v>18.75</v>
      </c>
      <c r="LW354" s="80">
        <f t="shared" si="541"/>
        <v>119.7</v>
      </c>
      <c r="LX354" s="80">
        <f>LN354*Prices!$B$10</f>
        <v>28.125</v>
      </c>
      <c r="LY354" s="80">
        <f t="shared" si="542"/>
        <v>129.07499999999999</v>
      </c>
      <c r="LZ354" s="80">
        <f>LN354*Prices!$B$11</f>
        <v>31.25</v>
      </c>
      <c r="MA354" s="80">
        <f t="shared" si="543"/>
        <v>132.19999999999999</v>
      </c>
      <c r="MB354" s="80">
        <f>LN354*Prices!$B$12</f>
        <v>37.5</v>
      </c>
      <c r="MC354" s="80">
        <f t="shared" si="544"/>
        <v>138.44999999999999</v>
      </c>
      <c r="MD354" s="80">
        <f>LN354*Prices!$B$13</f>
        <v>40.625</v>
      </c>
      <c r="ME354" s="80">
        <f t="shared" si="545"/>
        <v>141.57499999999999</v>
      </c>
      <c r="MF354" s="80">
        <f>LN354*Prices!$B$14</f>
        <v>48.4375</v>
      </c>
      <c r="MG354" s="80">
        <f t="shared" si="546"/>
        <v>149.38749999999999</v>
      </c>
      <c r="MH354" s="80">
        <f>LN354*Prices!$B$15</f>
        <v>54.6875</v>
      </c>
      <c r="MI354" s="80">
        <f t="shared" si="547"/>
        <v>155.63749999999999</v>
      </c>
      <c r="MJ354" s="80">
        <f>LN354*Prices!$B$16</f>
        <v>76.5625</v>
      </c>
      <c r="MK354" s="80">
        <f t="shared" si="548"/>
        <v>177.51249999999999</v>
      </c>
      <c r="ML354" s="80">
        <f>LN354*Prices!$B$17</f>
        <v>0</v>
      </c>
      <c r="MM354" s="80"/>
      <c r="MN354" s="80"/>
      <c r="MO354" s="80"/>
      <c r="MP354" s="80"/>
      <c r="MQ354" s="80"/>
      <c r="MR354" s="80"/>
      <c r="MS354" s="80"/>
      <c r="MT354" s="80"/>
      <c r="MU354" s="80"/>
      <c r="MV354" s="80"/>
      <c r="MW354" s="80"/>
      <c r="MX354" s="80"/>
      <c r="MY354" s="80"/>
      <c r="MZ354" s="80"/>
      <c r="NA354" s="80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</row>
    <row r="355" spans="1:449" ht="18" customHeight="1" x14ac:dyDescent="0.25">
      <c r="A355" s="141" t="s">
        <v>481</v>
      </c>
      <c r="B355" s="132" t="s">
        <v>268</v>
      </c>
      <c r="C355" s="133" t="str">
        <f t="shared" si="549"/>
        <v>Wall &amp; Tall Cab: Horizontal Glass 15"H   (31" to 33")</v>
      </c>
      <c r="D355" s="70" t="s">
        <v>480</v>
      </c>
      <c r="E355" s="134" t="s">
        <v>111</v>
      </c>
      <c r="F355" s="329" t="s">
        <v>481</v>
      </c>
      <c r="G355" s="320" t="s">
        <v>296</v>
      </c>
      <c r="H355" s="135" t="str">
        <f t="shared" si="550"/>
        <v>n/a</v>
      </c>
      <c r="I355" s="135" t="s">
        <v>296</v>
      </c>
      <c r="J355" s="135" t="str">
        <f t="shared" si="453"/>
        <v>n/a</v>
      </c>
      <c r="K355" s="135" t="s">
        <v>296</v>
      </c>
      <c r="L355" s="135" t="str">
        <f t="shared" si="454"/>
        <v>n/a</v>
      </c>
      <c r="M355" s="135" t="s">
        <v>296</v>
      </c>
      <c r="N355" s="135" t="str">
        <f t="shared" si="455"/>
        <v>n/a</v>
      </c>
      <c r="O355" s="135" t="s">
        <v>296</v>
      </c>
      <c r="P355" s="135" t="str">
        <f t="shared" si="456"/>
        <v>n/a</v>
      </c>
      <c r="Q355" s="135" t="s">
        <v>296</v>
      </c>
      <c r="R355" s="135" t="str">
        <f t="shared" si="457"/>
        <v>n/a</v>
      </c>
      <c r="S355" s="135">
        <f>ROUND(cabinets_db!FP355/Prices!$B$27,0)</f>
        <v>421</v>
      </c>
      <c r="T355" s="136">
        <f t="shared" si="458"/>
        <v>421</v>
      </c>
      <c r="U355" s="135">
        <f>ROUND(cabinets_db!FR355/Prices!$B$27,0)</f>
        <v>478</v>
      </c>
      <c r="V355" s="136">
        <f t="shared" si="459"/>
        <v>478</v>
      </c>
      <c r="W355" s="137"/>
      <c r="X355" s="137"/>
      <c r="Y355" s="137"/>
      <c r="Z355" s="137"/>
      <c r="AA355" s="137"/>
      <c r="AB355" s="136">
        <f>ROUND(cabinets_db!HD355/Prices!$B$27,0)</f>
        <v>310</v>
      </c>
      <c r="AC355" s="136">
        <f t="shared" si="460"/>
        <v>310</v>
      </c>
      <c r="AD355" s="136">
        <f>ROUND(cabinets_db!HF355/Prices!$B$27,0)</f>
        <v>334</v>
      </c>
      <c r="AE355" s="136">
        <f t="shared" si="461"/>
        <v>334</v>
      </c>
      <c r="AF355" s="136">
        <f>ROUND(cabinets_db!HH355/Prices!$B$27,0)</f>
        <v>342</v>
      </c>
      <c r="AG355" s="136">
        <f t="shared" si="462"/>
        <v>342</v>
      </c>
      <c r="AH355" s="136">
        <f>ROUND(cabinets_db!HJ355/Prices!$B$27,0)</f>
        <v>359</v>
      </c>
      <c r="AI355" s="136">
        <f t="shared" si="463"/>
        <v>359</v>
      </c>
      <c r="AJ355" s="136">
        <f>ROUND(cabinets_db!HL355/Prices!$B$27,0)</f>
        <v>367</v>
      </c>
      <c r="AK355" s="136">
        <f t="shared" si="464"/>
        <v>367</v>
      </c>
      <c r="AL355" s="136">
        <f>ROUND(cabinets_db!HN355/Prices!$B$27,0)</f>
        <v>387</v>
      </c>
      <c r="AM355" s="136">
        <f t="shared" si="465"/>
        <v>387</v>
      </c>
      <c r="AN355" s="136">
        <f>ROUND(cabinets_db!HP355/Prices!$B$27,0)</f>
        <v>404</v>
      </c>
      <c r="AO355" s="136">
        <f t="shared" si="466"/>
        <v>404</v>
      </c>
      <c r="AP355" s="136">
        <f>ROUND(cabinets_db!HR355/Prices!$B$27,0)</f>
        <v>461</v>
      </c>
      <c r="AQ355" s="138">
        <f t="shared" si="467"/>
        <v>461</v>
      </c>
      <c r="AW355" s="136">
        <f t="shared" si="468"/>
        <v>310</v>
      </c>
      <c r="AX355" s="136">
        <f t="shared" si="469"/>
        <v>310</v>
      </c>
      <c r="AY355" s="136">
        <f t="shared" si="470"/>
        <v>334</v>
      </c>
      <c r="AZ355" s="136">
        <f t="shared" si="471"/>
        <v>334</v>
      </c>
      <c r="BA355" s="136">
        <f t="shared" si="472"/>
        <v>342</v>
      </c>
      <c r="BB355" s="136">
        <f t="shared" si="473"/>
        <v>342</v>
      </c>
      <c r="BC355" s="136">
        <f t="shared" si="474"/>
        <v>359</v>
      </c>
      <c r="BD355" s="136">
        <f t="shared" si="475"/>
        <v>359</v>
      </c>
      <c r="BE355" s="136">
        <f t="shared" si="476"/>
        <v>367</v>
      </c>
      <c r="BF355" s="136">
        <f t="shared" si="477"/>
        <v>367</v>
      </c>
      <c r="BG355" s="136">
        <f t="shared" si="478"/>
        <v>387</v>
      </c>
      <c r="BH355" s="136">
        <f t="shared" si="479"/>
        <v>387</v>
      </c>
      <c r="BI355" s="136">
        <f t="shared" si="480"/>
        <v>404</v>
      </c>
      <c r="BJ355" s="136">
        <f t="shared" si="481"/>
        <v>404</v>
      </c>
      <c r="BK355" s="136">
        <f t="shared" si="482"/>
        <v>461</v>
      </c>
      <c r="BL355" s="138">
        <f t="shared" si="483"/>
        <v>461</v>
      </c>
      <c r="BU355" s="135" t="s">
        <v>296</v>
      </c>
      <c r="BV355" s="135" t="str">
        <f t="shared" si="551"/>
        <v>n/a</v>
      </c>
      <c r="BW355" s="135" t="s">
        <v>296</v>
      </c>
      <c r="BX355" s="135" t="str">
        <f t="shared" si="484"/>
        <v>n/a</v>
      </c>
      <c r="BY355" s="135" t="s">
        <v>296</v>
      </c>
      <c r="BZ355" s="135" t="str">
        <f t="shared" si="485"/>
        <v>n/a</v>
      </c>
      <c r="CA355" s="135" t="s">
        <v>296</v>
      </c>
      <c r="CB355" s="135" t="str">
        <f t="shared" si="486"/>
        <v>n/a</v>
      </c>
      <c r="CC355" s="135" t="s">
        <v>296</v>
      </c>
      <c r="CD355" s="135" t="str">
        <f t="shared" si="487"/>
        <v>n/a</v>
      </c>
      <c r="CE355" s="135" t="s">
        <v>296</v>
      </c>
      <c r="CF355" s="135" t="str">
        <f t="shared" si="488"/>
        <v>n/a</v>
      </c>
      <c r="CG355" s="135">
        <f>ROUND(cabinets_db!JQ355/Prices!$B$27,0)</f>
        <v>421</v>
      </c>
      <c r="CH355" s="136">
        <f t="shared" si="489"/>
        <v>421</v>
      </c>
      <c r="CI355" s="135">
        <f>ROUND(cabinets_db!JS355/Prices!$B$27,0)</f>
        <v>478</v>
      </c>
      <c r="CJ355" s="136">
        <f t="shared" si="490"/>
        <v>478</v>
      </c>
      <c r="CK355" s="137"/>
      <c r="CL355" s="137"/>
      <c r="CM355" s="137"/>
      <c r="CN355" s="137"/>
      <c r="CO355" s="137"/>
      <c r="CP355" s="136">
        <f>ROUND(cabinets_db!LW355/Prices!$B$27,0)</f>
        <v>310</v>
      </c>
      <c r="CQ355" s="136">
        <f t="shared" si="552"/>
        <v>310</v>
      </c>
      <c r="CR355" s="136">
        <f>ROUND(cabinets_db!LY355/Prices!$B$27,0)</f>
        <v>334</v>
      </c>
      <c r="CS355" s="136">
        <f t="shared" si="491"/>
        <v>334</v>
      </c>
      <c r="CT355" s="136">
        <f>ROUND(cabinets_db!MA355/Prices!$B$27,0)</f>
        <v>342</v>
      </c>
      <c r="CU355" s="136">
        <f t="shared" si="492"/>
        <v>342</v>
      </c>
      <c r="CV355" s="136">
        <f>ROUND(cabinets_db!MC355/Prices!$B$27,0)</f>
        <v>359</v>
      </c>
      <c r="CW355" s="136">
        <f t="shared" si="493"/>
        <v>359</v>
      </c>
      <c r="CX355" s="136">
        <f>ROUND(cabinets_db!ME355/Prices!$B$27,0)</f>
        <v>367</v>
      </c>
      <c r="CY355" s="136">
        <f t="shared" si="494"/>
        <v>367</v>
      </c>
      <c r="CZ355" s="136">
        <f>ROUND(cabinets_db!MG355/Prices!$B$27,0)</f>
        <v>387</v>
      </c>
      <c r="DA355" s="136">
        <f t="shared" si="495"/>
        <v>387</v>
      </c>
      <c r="DB355" s="136">
        <f>ROUND(cabinets_db!MI355/Prices!$B$27,0)</f>
        <v>404</v>
      </c>
      <c r="DC355" s="136">
        <f t="shared" si="496"/>
        <v>404</v>
      </c>
      <c r="DD355" s="136">
        <f>ROUND(cabinets_db!MK355/Prices!$B$27,0)</f>
        <v>461</v>
      </c>
      <c r="DE355" s="138">
        <f t="shared" si="497"/>
        <v>461</v>
      </c>
      <c r="DK355" s="136">
        <f t="shared" si="498"/>
        <v>310</v>
      </c>
      <c r="DL355" s="136">
        <f t="shared" si="499"/>
        <v>310</v>
      </c>
      <c r="DM355" s="136">
        <f t="shared" si="500"/>
        <v>334</v>
      </c>
      <c r="DN355" s="136">
        <f t="shared" si="501"/>
        <v>334</v>
      </c>
      <c r="DO355" s="136">
        <f t="shared" si="502"/>
        <v>342</v>
      </c>
      <c r="DP355" s="136">
        <f t="shared" si="503"/>
        <v>342</v>
      </c>
      <c r="DQ355" s="136">
        <f t="shared" si="504"/>
        <v>359</v>
      </c>
      <c r="DR355" s="136">
        <f t="shared" si="505"/>
        <v>359</v>
      </c>
      <c r="DS355" s="136">
        <f t="shared" si="506"/>
        <v>367</v>
      </c>
      <c r="DT355" s="136">
        <f t="shared" si="507"/>
        <v>367</v>
      </c>
      <c r="DU355" s="136">
        <f t="shared" si="508"/>
        <v>387</v>
      </c>
      <c r="DV355" s="136">
        <f t="shared" si="509"/>
        <v>387</v>
      </c>
      <c r="DW355" s="136">
        <f t="shared" si="510"/>
        <v>404</v>
      </c>
      <c r="DX355" s="136">
        <f t="shared" si="511"/>
        <v>404</v>
      </c>
      <c r="DY355" s="136">
        <f t="shared" si="512"/>
        <v>461</v>
      </c>
      <c r="DZ355" s="138">
        <f t="shared" si="513"/>
        <v>461</v>
      </c>
      <c r="EP355" s="73"/>
      <c r="EQ355" s="128"/>
      <c r="ER355" s="129">
        <v>11</v>
      </c>
      <c r="ES355" s="73">
        <v>33</v>
      </c>
      <c r="ET355" s="73"/>
      <c r="EU355" s="130">
        <f>ES355*15/144</f>
        <v>3.4375</v>
      </c>
      <c r="EV355" s="55"/>
      <c r="EW355" s="75">
        <v>4</v>
      </c>
      <c r="EX355" s="76">
        <f t="shared" si="557"/>
        <v>48.125</v>
      </c>
      <c r="EY355" s="75">
        <v>11</v>
      </c>
      <c r="EZ355" s="77">
        <f>(EY355*1.2)*(Prices!$B$5/32)</f>
        <v>16.5</v>
      </c>
      <c r="FA355" s="82">
        <f>(EY355*1.3)*(Prices!$B$4/32)</f>
        <v>35.75</v>
      </c>
      <c r="FB355" s="82">
        <f>(EV355*Prices!$B$2)+(EW355*Prices!$B$3)</f>
        <v>16.2</v>
      </c>
      <c r="FC355" s="79">
        <f>EU355*Prices!$B$9</f>
        <v>20.625</v>
      </c>
      <c r="FD355" s="80">
        <f t="shared" si="514"/>
        <v>137.19999999999999</v>
      </c>
      <c r="FE355" s="80">
        <f>EU355*Prices!$B$10</f>
        <v>30.9375</v>
      </c>
      <c r="FF355" s="80">
        <f t="shared" si="515"/>
        <v>147.51249999999999</v>
      </c>
      <c r="FG355" s="80">
        <f>EU355*Prices!$B$11</f>
        <v>34.375</v>
      </c>
      <c r="FH355" s="80">
        <f t="shared" si="516"/>
        <v>150.94999999999999</v>
      </c>
      <c r="FI355" s="80">
        <f>EU355*Prices!$B$12</f>
        <v>41.25</v>
      </c>
      <c r="FJ355" s="80">
        <f t="shared" si="517"/>
        <v>157.82499999999999</v>
      </c>
      <c r="FK355" s="80">
        <f>EU355*Prices!$B$13</f>
        <v>44.6875</v>
      </c>
      <c r="FL355" s="80">
        <f t="shared" si="518"/>
        <v>161.26249999999999</v>
      </c>
      <c r="FM355" s="80">
        <f>EU355*Prices!$B$14</f>
        <v>53.28125</v>
      </c>
      <c r="FN355" s="80">
        <f t="shared" si="519"/>
        <v>169.85624999999999</v>
      </c>
      <c r="FO355" s="80">
        <f>EU355*Prices!$B$15</f>
        <v>60.15625</v>
      </c>
      <c r="FP355" s="80">
        <f t="shared" si="520"/>
        <v>176.73124999999999</v>
      </c>
      <c r="FQ355" s="80">
        <f>EU355*Prices!$B$16</f>
        <v>84.21875</v>
      </c>
      <c r="FR355" s="80">
        <f t="shared" si="521"/>
        <v>200.79374999999999</v>
      </c>
      <c r="FS355" s="80">
        <f>EU355*Prices!$B$17</f>
        <v>0</v>
      </c>
      <c r="FT355" s="80"/>
      <c r="FU355" s="80"/>
      <c r="FV355" s="80"/>
      <c r="FW355" s="80"/>
      <c r="FX355" s="80"/>
      <c r="FY355" s="80"/>
      <c r="FZ355" s="80"/>
      <c r="GA355" s="80"/>
      <c r="GB355" s="80"/>
      <c r="GC355" s="80"/>
      <c r="GD355" s="80"/>
      <c r="GE355" s="80"/>
      <c r="GF355" s="80"/>
      <c r="GG355" s="80"/>
      <c r="GH355" s="80"/>
      <c r="GI355"/>
      <c r="GJ355"/>
      <c r="GK355"/>
      <c r="GL355"/>
      <c r="GM355"/>
      <c r="GN355"/>
      <c r="GO355"/>
      <c r="GP355" s="73"/>
      <c r="GQ355" s="128"/>
      <c r="GR355" s="129">
        <v>11</v>
      </c>
      <c r="GS355" s="73">
        <v>33</v>
      </c>
      <c r="GT355" s="73"/>
      <c r="GU355" s="130">
        <f>GS355*15/144</f>
        <v>3.4375</v>
      </c>
      <c r="GW355" s="75">
        <v>4</v>
      </c>
      <c r="GX355" s="76">
        <f t="shared" si="558"/>
        <v>48.125</v>
      </c>
      <c r="GY355" s="75">
        <v>11</v>
      </c>
      <c r="GZ355" s="77">
        <f>(GY355*1.2)*(Prices!$B$5/32)</f>
        <v>16.5</v>
      </c>
      <c r="HA355" s="82">
        <f>(GY355*1.3)*(Prices!$C$4/32)</f>
        <v>28.6</v>
      </c>
      <c r="HB355" s="82">
        <f>(GV355*Prices!$B$2)+(GW355*Prices!$B$3)</f>
        <v>16.2</v>
      </c>
      <c r="HC355" s="79">
        <f>GU355*Prices!$B$9</f>
        <v>20.625</v>
      </c>
      <c r="HD355" s="80">
        <f t="shared" si="522"/>
        <v>130.05000000000001</v>
      </c>
      <c r="HE355" s="80">
        <f>GU355*Prices!$B$10</f>
        <v>30.9375</v>
      </c>
      <c r="HF355" s="80">
        <f t="shared" si="523"/>
        <v>140.36250000000001</v>
      </c>
      <c r="HG355" s="80">
        <f>GU355*Prices!$B$11</f>
        <v>34.375</v>
      </c>
      <c r="HH355" s="80">
        <f t="shared" si="524"/>
        <v>143.80000000000001</v>
      </c>
      <c r="HI355" s="80">
        <f>GU355*Prices!$B$12</f>
        <v>41.25</v>
      </c>
      <c r="HJ355" s="80">
        <f t="shared" si="525"/>
        <v>150.67500000000001</v>
      </c>
      <c r="HK355" s="80">
        <f>GU355*Prices!$B$13</f>
        <v>44.6875</v>
      </c>
      <c r="HL355" s="80">
        <f t="shared" si="526"/>
        <v>154.11250000000001</v>
      </c>
      <c r="HM355" s="80">
        <f>GU355*Prices!$B$14</f>
        <v>53.28125</v>
      </c>
      <c r="HN355" s="80">
        <f t="shared" si="527"/>
        <v>162.70625000000001</v>
      </c>
      <c r="HO355" s="80">
        <f>GU355*Prices!$B$15</f>
        <v>60.15625</v>
      </c>
      <c r="HP355" s="80">
        <f t="shared" si="528"/>
        <v>169.58125000000001</v>
      </c>
      <c r="HQ355" s="80">
        <f>GU355*Prices!$B$16</f>
        <v>84.21875</v>
      </c>
      <c r="HR355" s="80">
        <f t="shared" si="529"/>
        <v>193.64375000000001</v>
      </c>
      <c r="HS355" s="80">
        <f>GU355*Prices!$B$17</f>
        <v>0</v>
      </c>
      <c r="HT355" s="80"/>
      <c r="HU355" s="80"/>
      <c r="HV355" s="80"/>
      <c r="HW355" s="80"/>
      <c r="HX355" s="80"/>
      <c r="HY355" s="80"/>
      <c r="HZ355" s="80"/>
      <c r="IA355" s="80"/>
      <c r="IB355" s="80"/>
      <c r="IC355" s="80"/>
      <c r="ID355" s="80"/>
      <c r="IE355" s="80"/>
      <c r="IF355" s="80"/>
      <c r="IG355" s="80"/>
      <c r="IH355" s="80"/>
      <c r="II355"/>
      <c r="IJ355"/>
      <c r="IK355"/>
      <c r="IL355"/>
      <c r="IM355"/>
      <c r="IN355"/>
      <c r="IO355"/>
      <c r="IP355"/>
      <c r="IQ355" s="73"/>
      <c r="IR355" s="128"/>
      <c r="IS355" s="129">
        <v>11</v>
      </c>
      <c r="IT355" s="73">
        <v>33</v>
      </c>
      <c r="IU355" s="73"/>
      <c r="IV355" s="130">
        <f>IT355*15/144</f>
        <v>3.4375</v>
      </c>
      <c r="IX355" s="75">
        <v>4</v>
      </c>
      <c r="IY355" s="76">
        <f t="shared" si="559"/>
        <v>48.125</v>
      </c>
      <c r="IZ355" s="75">
        <v>11</v>
      </c>
      <c r="JA355" s="77">
        <f>(IZ355*1.2)*(Prices!$B$5/32)</f>
        <v>16.5</v>
      </c>
      <c r="JB355" s="82">
        <f>(IZ355*1.3)*(Prices!$B$4/32)</f>
        <v>35.75</v>
      </c>
      <c r="JC355" s="82">
        <f>(IW355*Prices!$B$2)+(IX355*Prices!$B$3)</f>
        <v>16.2</v>
      </c>
      <c r="JD355" s="79">
        <f>IV355*Prices!$B$9</f>
        <v>20.625</v>
      </c>
      <c r="JE355" s="80">
        <f t="shared" si="530"/>
        <v>137.19999999999999</v>
      </c>
      <c r="JF355" s="80">
        <f>IV355*Prices!$B$10</f>
        <v>30.9375</v>
      </c>
      <c r="JG355" s="80">
        <f t="shared" si="531"/>
        <v>147.51249999999999</v>
      </c>
      <c r="JH355" s="80">
        <f>IV355*Prices!$B$11</f>
        <v>34.375</v>
      </c>
      <c r="JI355" s="80">
        <f t="shared" si="532"/>
        <v>150.94999999999999</v>
      </c>
      <c r="JJ355" s="80">
        <f>IV355*Prices!$B$12</f>
        <v>41.25</v>
      </c>
      <c r="JK355" s="80">
        <f t="shared" si="533"/>
        <v>157.82499999999999</v>
      </c>
      <c r="JL355" s="80">
        <f>IV355*Prices!$B$13</f>
        <v>44.6875</v>
      </c>
      <c r="JM355" s="80">
        <f t="shared" si="534"/>
        <v>161.26249999999999</v>
      </c>
      <c r="JN355" s="80">
        <f>IV355*Prices!$B$14</f>
        <v>53.28125</v>
      </c>
      <c r="JO355" s="80">
        <f t="shared" si="535"/>
        <v>169.85624999999999</v>
      </c>
      <c r="JP355" s="80">
        <f>IV355*Prices!$B$15</f>
        <v>60.15625</v>
      </c>
      <c r="JQ355" s="80">
        <f t="shared" si="536"/>
        <v>176.73124999999999</v>
      </c>
      <c r="JR355" s="80">
        <f>IV355*Prices!$B$16</f>
        <v>84.21875</v>
      </c>
      <c r="JS355" s="80">
        <f t="shared" si="537"/>
        <v>200.79374999999999</v>
      </c>
      <c r="JT355" s="80">
        <f>IV355*Prices!$B$17</f>
        <v>0</v>
      </c>
      <c r="JU355" s="80"/>
      <c r="JV355" s="80"/>
      <c r="JW355" s="80"/>
      <c r="JX355" s="80"/>
      <c r="JY355" s="80"/>
      <c r="JZ355" s="80"/>
      <c r="KA355" s="80"/>
      <c r="KB355" s="80"/>
      <c r="KC355" s="80"/>
      <c r="KD355" s="80"/>
      <c r="KE355" s="80"/>
      <c r="KF355" s="80"/>
      <c r="KG355" s="80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 s="197">
        <v>0</v>
      </c>
      <c r="LB355" s="200">
        <v>0</v>
      </c>
      <c r="LC355" s="82">
        <f>(44+(cabinets_db!IR355*2-2))*0.58</f>
        <v>24.36</v>
      </c>
      <c r="LD355" s="82">
        <f>(44+(cabinets_db!IR355*2-2))*0.77</f>
        <v>32.340000000000003</v>
      </c>
      <c r="LE355" s="82">
        <f>3*(cabinets_db!IR355*22/144)</f>
        <v>0</v>
      </c>
      <c r="LF355" s="82">
        <f t="shared" si="538"/>
        <v>24.36</v>
      </c>
      <c r="LG355" s="80">
        <f t="shared" si="539"/>
        <v>32.340000000000003</v>
      </c>
      <c r="LH355" s="234">
        <f t="shared" si="540"/>
        <v>0</v>
      </c>
      <c r="LI355" s="73"/>
      <c r="LJ355" s="128"/>
      <c r="LK355" s="129">
        <v>11</v>
      </c>
      <c r="LL355" s="73">
        <v>33</v>
      </c>
      <c r="LM355" s="73"/>
      <c r="LN355" s="130">
        <f>LL355*15/144</f>
        <v>3.4375</v>
      </c>
      <c r="LP355" s="75">
        <v>4</v>
      </c>
      <c r="LQ355" s="76">
        <f t="shared" si="560"/>
        <v>48.125</v>
      </c>
      <c r="LR355" s="75">
        <v>11</v>
      </c>
      <c r="LS355" s="77">
        <f>(LR355*1.2)*(Prices!$B$5/32)</f>
        <v>16.5</v>
      </c>
      <c r="LT355" s="82">
        <f>(LR355*1.3)*(Prices!$C$4/32)</f>
        <v>28.6</v>
      </c>
      <c r="LU355" s="82">
        <f>(LO355*Prices!$B$2)+(LP355*Prices!$B$3)</f>
        <v>16.2</v>
      </c>
      <c r="LV355" s="79">
        <f>LN355*Prices!$B$9</f>
        <v>20.625</v>
      </c>
      <c r="LW355" s="80">
        <f t="shared" si="541"/>
        <v>130.05000000000001</v>
      </c>
      <c r="LX355" s="80">
        <f>LN355*Prices!$B$10</f>
        <v>30.9375</v>
      </c>
      <c r="LY355" s="80">
        <f t="shared" si="542"/>
        <v>140.36250000000001</v>
      </c>
      <c r="LZ355" s="80">
        <f>LN355*Prices!$B$11</f>
        <v>34.375</v>
      </c>
      <c r="MA355" s="80">
        <f t="shared" si="543"/>
        <v>143.80000000000001</v>
      </c>
      <c r="MB355" s="80">
        <f>LN355*Prices!$B$12</f>
        <v>41.25</v>
      </c>
      <c r="MC355" s="80">
        <f t="shared" si="544"/>
        <v>150.67500000000001</v>
      </c>
      <c r="MD355" s="80">
        <f>LN355*Prices!$B$13</f>
        <v>44.6875</v>
      </c>
      <c r="ME355" s="80">
        <f t="shared" si="545"/>
        <v>154.11250000000001</v>
      </c>
      <c r="MF355" s="80">
        <f>LN355*Prices!$B$14</f>
        <v>53.28125</v>
      </c>
      <c r="MG355" s="80">
        <f t="shared" si="546"/>
        <v>162.70625000000001</v>
      </c>
      <c r="MH355" s="80">
        <f>LN355*Prices!$B$15</f>
        <v>60.15625</v>
      </c>
      <c r="MI355" s="80">
        <f t="shared" si="547"/>
        <v>169.58125000000001</v>
      </c>
      <c r="MJ355" s="80">
        <f>LN355*Prices!$B$16</f>
        <v>84.21875</v>
      </c>
      <c r="MK355" s="80">
        <f t="shared" si="548"/>
        <v>193.64375000000001</v>
      </c>
      <c r="ML355" s="80">
        <f>LN355*Prices!$B$17</f>
        <v>0</v>
      </c>
      <c r="MM355" s="80"/>
      <c r="MN355" s="80"/>
      <c r="MO355" s="80"/>
      <c r="MP355" s="80"/>
      <c r="MQ355" s="80"/>
      <c r="MR355" s="80"/>
      <c r="MS355" s="80"/>
      <c r="MT355" s="80"/>
      <c r="MU355" s="80"/>
      <c r="MV355" s="80"/>
      <c r="MW355" s="80"/>
      <c r="MX355" s="80"/>
      <c r="MY355" s="80"/>
      <c r="MZ355" s="80"/>
      <c r="NA355" s="80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</row>
    <row r="356" spans="1:449" ht="18" customHeight="1" thickBot="1" x14ac:dyDescent="0.3">
      <c r="A356" s="330" t="s">
        <v>482</v>
      </c>
      <c r="B356" s="324" t="s">
        <v>268</v>
      </c>
      <c r="C356" s="325" t="str">
        <f t="shared" si="549"/>
        <v>Wall &amp; Tall Cab: Horizontal Glass 15"H   (34" to 36")</v>
      </c>
      <c r="D356" s="177" t="s">
        <v>480</v>
      </c>
      <c r="E356" s="326" t="s">
        <v>113</v>
      </c>
      <c r="F356" s="331" t="s">
        <v>482</v>
      </c>
      <c r="G356" s="320" t="s">
        <v>296</v>
      </c>
      <c r="H356" s="135" t="str">
        <f t="shared" si="550"/>
        <v>n/a</v>
      </c>
      <c r="I356" s="135" t="s">
        <v>296</v>
      </c>
      <c r="J356" s="135" t="str">
        <f t="shared" si="453"/>
        <v>n/a</v>
      </c>
      <c r="K356" s="135" t="s">
        <v>296</v>
      </c>
      <c r="L356" s="135" t="str">
        <f t="shared" si="454"/>
        <v>n/a</v>
      </c>
      <c r="M356" s="135" t="s">
        <v>296</v>
      </c>
      <c r="N356" s="135" t="str">
        <f t="shared" si="455"/>
        <v>n/a</v>
      </c>
      <c r="O356" s="135" t="s">
        <v>296</v>
      </c>
      <c r="P356" s="135" t="str">
        <f t="shared" si="456"/>
        <v>n/a</v>
      </c>
      <c r="Q356" s="135" t="s">
        <v>296</v>
      </c>
      <c r="R356" s="135" t="str">
        <f t="shared" si="457"/>
        <v>n/a</v>
      </c>
      <c r="S356" s="135">
        <f>ROUND(cabinets_db!FP356/Prices!$B$27,0)</f>
        <v>450</v>
      </c>
      <c r="T356" s="136">
        <f t="shared" si="458"/>
        <v>450</v>
      </c>
      <c r="U356" s="135">
        <f>ROUND(cabinets_db!FR356/Prices!$B$27,0)</f>
        <v>512</v>
      </c>
      <c r="V356" s="136">
        <f t="shared" si="459"/>
        <v>512</v>
      </c>
      <c r="W356" s="137"/>
      <c r="X356" s="137"/>
      <c r="Y356" s="137"/>
      <c r="Z356" s="137"/>
      <c r="AA356" s="137"/>
      <c r="AB356" s="136">
        <f>ROUND(cabinets_db!HD356/Prices!$B$27,0)</f>
        <v>329</v>
      </c>
      <c r="AC356" s="136">
        <f t="shared" si="460"/>
        <v>329</v>
      </c>
      <c r="AD356" s="136">
        <f>ROUND(cabinets_db!HF356/Prices!$B$27,0)</f>
        <v>356</v>
      </c>
      <c r="AE356" s="136">
        <f t="shared" si="461"/>
        <v>356</v>
      </c>
      <c r="AF356" s="136">
        <f>ROUND(cabinets_db!HH356/Prices!$B$27,0)</f>
        <v>365</v>
      </c>
      <c r="AG356" s="136">
        <f t="shared" si="462"/>
        <v>365</v>
      </c>
      <c r="AH356" s="136">
        <f>ROUND(cabinets_db!HJ356/Prices!$B$27,0)</f>
        <v>383</v>
      </c>
      <c r="AI356" s="136">
        <f t="shared" si="463"/>
        <v>383</v>
      </c>
      <c r="AJ356" s="136">
        <f>ROUND(cabinets_db!HL356/Prices!$B$27,0)</f>
        <v>392</v>
      </c>
      <c r="AK356" s="136">
        <f t="shared" si="464"/>
        <v>392</v>
      </c>
      <c r="AL356" s="136">
        <f>ROUND(cabinets_db!HN356/Prices!$B$27,0)</f>
        <v>414</v>
      </c>
      <c r="AM356" s="136">
        <f t="shared" si="465"/>
        <v>414</v>
      </c>
      <c r="AN356" s="136">
        <f>ROUND(cabinets_db!HP356/Prices!$B$27,0)</f>
        <v>432</v>
      </c>
      <c r="AO356" s="136">
        <f t="shared" si="466"/>
        <v>432</v>
      </c>
      <c r="AP356" s="136">
        <f>ROUND(cabinets_db!HR356/Prices!$B$27,0)</f>
        <v>495</v>
      </c>
      <c r="AQ356" s="138">
        <f t="shared" si="467"/>
        <v>495</v>
      </c>
      <c r="AW356" s="136">
        <f t="shared" si="468"/>
        <v>329</v>
      </c>
      <c r="AX356" s="136">
        <f t="shared" si="469"/>
        <v>329</v>
      </c>
      <c r="AY356" s="136">
        <f t="shared" si="470"/>
        <v>356</v>
      </c>
      <c r="AZ356" s="136">
        <f t="shared" si="471"/>
        <v>356</v>
      </c>
      <c r="BA356" s="136">
        <f t="shared" si="472"/>
        <v>365</v>
      </c>
      <c r="BB356" s="136">
        <f t="shared" si="473"/>
        <v>365</v>
      </c>
      <c r="BC356" s="136">
        <f t="shared" si="474"/>
        <v>383</v>
      </c>
      <c r="BD356" s="136">
        <f t="shared" si="475"/>
        <v>383</v>
      </c>
      <c r="BE356" s="136">
        <f t="shared" si="476"/>
        <v>392</v>
      </c>
      <c r="BF356" s="136">
        <f t="shared" si="477"/>
        <v>392</v>
      </c>
      <c r="BG356" s="136">
        <f t="shared" si="478"/>
        <v>414</v>
      </c>
      <c r="BH356" s="136">
        <f t="shared" si="479"/>
        <v>414</v>
      </c>
      <c r="BI356" s="136">
        <f t="shared" si="480"/>
        <v>432</v>
      </c>
      <c r="BJ356" s="136">
        <f t="shared" si="481"/>
        <v>432</v>
      </c>
      <c r="BK356" s="136">
        <f t="shared" si="482"/>
        <v>495</v>
      </c>
      <c r="BL356" s="138">
        <f t="shared" si="483"/>
        <v>495</v>
      </c>
      <c r="BU356" s="135" t="s">
        <v>296</v>
      </c>
      <c r="BV356" s="135" t="str">
        <f t="shared" si="551"/>
        <v>n/a</v>
      </c>
      <c r="BW356" s="135" t="s">
        <v>296</v>
      </c>
      <c r="BX356" s="135" t="str">
        <f t="shared" si="484"/>
        <v>n/a</v>
      </c>
      <c r="BY356" s="135" t="s">
        <v>296</v>
      </c>
      <c r="BZ356" s="135" t="str">
        <f t="shared" si="485"/>
        <v>n/a</v>
      </c>
      <c r="CA356" s="135" t="s">
        <v>296</v>
      </c>
      <c r="CB356" s="135" t="str">
        <f t="shared" si="486"/>
        <v>n/a</v>
      </c>
      <c r="CC356" s="135" t="s">
        <v>296</v>
      </c>
      <c r="CD356" s="135" t="str">
        <f t="shared" si="487"/>
        <v>n/a</v>
      </c>
      <c r="CE356" s="135" t="s">
        <v>296</v>
      </c>
      <c r="CF356" s="135" t="str">
        <f t="shared" si="488"/>
        <v>n/a</v>
      </c>
      <c r="CG356" s="135">
        <f>ROUND(cabinets_db!JQ356/Prices!$B$27,0)</f>
        <v>450</v>
      </c>
      <c r="CH356" s="136">
        <f t="shared" si="489"/>
        <v>450</v>
      </c>
      <c r="CI356" s="135">
        <f>ROUND(cabinets_db!JS356/Prices!$B$27,0)</f>
        <v>512</v>
      </c>
      <c r="CJ356" s="136">
        <f t="shared" si="490"/>
        <v>512</v>
      </c>
      <c r="CK356" s="137"/>
      <c r="CL356" s="137"/>
      <c r="CM356" s="137"/>
      <c r="CN356" s="137"/>
      <c r="CO356" s="137"/>
      <c r="CP356" s="136">
        <f>ROUND(cabinets_db!LW356/Prices!$B$27,0)</f>
        <v>329</v>
      </c>
      <c r="CQ356" s="136">
        <f t="shared" si="552"/>
        <v>329</v>
      </c>
      <c r="CR356" s="136">
        <f>ROUND(cabinets_db!LY356/Prices!$B$27,0)</f>
        <v>356</v>
      </c>
      <c r="CS356" s="136">
        <f t="shared" si="491"/>
        <v>356</v>
      </c>
      <c r="CT356" s="136">
        <f>ROUND(cabinets_db!MA356/Prices!$B$27,0)</f>
        <v>365</v>
      </c>
      <c r="CU356" s="136">
        <f t="shared" si="492"/>
        <v>365</v>
      </c>
      <c r="CV356" s="136">
        <f>ROUND(cabinets_db!MC356/Prices!$B$27,0)</f>
        <v>383</v>
      </c>
      <c r="CW356" s="136">
        <f t="shared" si="493"/>
        <v>383</v>
      </c>
      <c r="CX356" s="136">
        <f>ROUND(cabinets_db!ME356/Prices!$B$27,0)</f>
        <v>392</v>
      </c>
      <c r="CY356" s="136">
        <f t="shared" si="494"/>
        <v>392</v>
      </c>
      <c r="CZ356" s="136">
        <f>ROUND(cabinets_db!MG356/Prices!$B$27,0)</f>
        <v>414</v>
      </c>
      <c r="DA356" s="136">
        <f t="shared" si="495"/>
        <v>414</v>
      </c>
      <c r="DB356" s="136">
        <f>ROUND(cabinets_db!MI356/Prices!$B$27,0)</f>
        <v>432</v>
      </c>
      <c r="DC356" s="136">
        <f t="shared" si="496"/>
        <v>432</v>
      </c>
      <c r="DD356" s="136">
        <f>ROUND(cabinets_db!MK356/Prices!$B$27,0)</f>
        <v>495</v>
      </c>
      <c r="DE356" s="138">
        <f t="shared" si="497"/>
        <v>495</v>
      </c>
      <c r="DK356" s="136">
        <f t="shared" si="498"/>
        <v>329</v>
      </c>
      <c r="DL356" s="136">
        <f t="shared" si="499"/>
        <v>329</v>
      </c>
      <c r="DM356" s="136">
        <f t="shared" si="500"/>
        <v>356</v>
      </c>
      <c r="DN356" s="136">
        <f t="shared" si="501"/>
        <v>356</v>
      </c>
      <c r="DO356" s="136">
        <f t="shared" si="502"/>
        <v>365</v>
      </c>
      <c r="DP356" s="136">
        <f t="shared" si="503"/>
        <v>365</v>
      </c>
      <c r="DQ356" s="136">
        <f t="shared" si="504"/>
        <v>383</v>
      </c>
      <c r="DR356" s="136">
        <f t="shared" si="505"/>
        <v>383</v>
      </c>
      <c r="DS356" s="136">
        <f t="shared" si="506"/>
        <v>392</v>
      </c>
      <c r="DT356" s="136">
        <f t="shared" si="507"/>
        <v>392</v>
      </c>
      <c r="DU356" s="136">
        <f t="shared" si="508"/>
        <v>414</v>
      </c>
      <c r="DV356" s="136">
        <f t="shared" si="509"/>
        <v>414</v>
      </c>
      <c r="DW356" s="136">
        <f t="shared" si="510"/>
        <v>432</v>
      </c>
      <c r="DX356" s="136">
        <f t="shared" si="511"/>
        <v>432</v>
      </c>
      <c r="DY356" s="136">
        <f t="shared" si="512"/>
        <v>495</v>
      </c>
      <c r="DZ356" s="138">
        <f t="shared" si="513"/>
        <v>495</v>
      </c>
      <c r="EP356" s="73"/>
      <c r="EQ356" s="128"/>
      <c r="ER356" s="129">
        <v>11.5</v>
      </c>
      <c r="ES356" s="73">
        <v>36</v>
      </c>
      <c r="ET356" s="73"/>
      <c r="EU356" s="130">
        <f>ES356*15/144</f>
        <v>3.75</v>
      </c>
      <c r="EV356" s="55"/>
      <c r="EW356" s="75">
        <v>4</v>
      </c>
      <c r="EX356" s="76">
        <f t="shared" si="557"/>
        <v>52.5</v>
      </c>
      <c r="EY356" s="75">
        <v>11.5</v>
      </c>
      <c r="EZ356" s="77">
        <f>(EY356*1.2)*(Prices!$B$5/32)</f>
        <v>17.25</v>
      </c>
      <c r="FA356" s="82">
        <f>(EY356*1.3)*(Prices!$B$4/32)</f>
        <v>37.375</v>
      </c>
      <c r="FB356" s="82">
        <f>(EV356*Prices!$B$2)+(EW356*Prices!$B$3)</f>
        <v>16.2</v>
      </c>
      <c r="FC356" s="79">
        <f>EU356*Prices!$B$9</f>
        <v>22.5</v>
      </c>
      <c r="FD356" s="80">
        <f t="shared" si="514"/>
        <v>145.82499999999999</v>
      </c>
      <c r="FE356" s="80">
        <f>EU356*Prices!$B$10</f>
        <v>33.75</v>
      </c>
      <c r="FF356" s="80">
        <f t="shared" si="515"/>
        <v>157.07499999999999</v>
      </c>
      <c r="FG356" s="80">
        <f>EU356*Prices!$B$11</f>
        <v>37.5</v>
      </c>
      <c r="FH356" s="80">
        <f t="shared" si="516"/>
        <v>160.82499999999999</v>
      </c>
      <c r="FI356" s="80">
        <f>EU356*Prices!$B$12</f>
        <v>45</v>
      </c>
      <c r="FJ356" s="80">
        <f t="shared" si="517"/>
        <v>168.32499999999999</v>
      </c>
      <c r="FK356" s="80">
        <f>EU356*Prices!$B$13</f>
        <v>48.75</v>
      </c>
      <c r="FL356" s="80">
        <f t="shared" si="518"/>
        <v>172.07499999999999</v>
      </c>
      <c r="FM356" s="80">
        <f>EU356*Prices!$B$14</f>
        <v>58.125</v>
      </c>
      <c r="FN356" s="80">
        <f t="shared" si="519"/>
        <v>181.45</v>
      </c>
      <c r="FO356" s="80">
        <f>EU356*Prices!$B$15</f>
        <v>65.625</v>
      </c>
      <c r="FP356" s="80">
        <f t="shared" si="520"/>
        <v>188.95</v>
      </c>
      <c r="FQ356" s="80">
        <f>EU356*Prices!$B$16</f>
        <v>91.875</v>
      </c>
      <c r="FR356" s="80">
        <f t="shared" si="521"/>
        <v>215.2</v>
      </c>
      <c r="FS356" s="80">
        <f>EU356*Prices!$B$17</f>
        <v>0</v>
      </c>
      <c r="FT356" s="80"/>
      <c r="FU356" s="80"/>
      <c r="FV356" s="80"/>
      <c r="FW356" s="80"/>
      <c r="FX356" s="80"/>
      <c r="FY356" s="80"/>
      <c r="FZ356" s="80"/>
      <c r="GA356" s="80"/>
      <c r="GB356" s="80"/>
      <c r="GC356" s="80"/>
      <c r="GD356" s="80"/>
      <c r="GE356" s="80"/>
      <c r="GF356" s="80"/>
      <c r="GG356" s="80"/>
      <c r="GH356" s="80"/>
      <c r="GI356"/>
      <c r="GJ356"/>
      <c r="GK356"/>
      <c r="GL356"/>
      <c r="GM356"/>
      <c r="GN356"/>
      <c r="GO356"/>
      <c r="GP356" s="73"/>
      <c r="GQ356" s="128"/>
      <c r="GR356" s="129">
        <v>11.5</v>
      </c>
      <c r="GS356" s="73">
        <v>36</v>
      </c>
      <c r="GT356" s="73"/>
      <c r="GU356" s="130">
        <f>GS356*15/144</f>
        <v>3.75</v>
      </c>
      <c r="GW356" s="75">
        <v>4</v>
      </c>
      <c r="GX356" s="76">
        <f t="shared" si="558"/>
        <v>52.5</v>
      </c>
      <c r="GY356" s="75">
        <v>11.5</v>
      </c>
      <c r="GZ356" s="77">
        <f>(GY356*1.2)*(Prices!$B$5/32)</f>
        <v>17.25</v>
      </c>
      <c r="HA356" s="82">
        <f>(GY356*1.3)*(Prices!$C$4/32)</f>
        <v>29.900000000000002</v>
      </c>
      <c r="HB356" s="82">
        <f>(GV356*Prices!$B$2)+(GW356*Prices!$B$3)</f>
        <v>16.2</v>
      </c>
      <c r="HC356" s="79">
        <f>GU356*Prices!$B$9</f>
        <v>22.5</v>
      </c>
      <c r="HD356" s="80">
        <f t="shared" si="522"/>
        <v>138.35000000000002</v>
      </c>
      <c r="HE356" s="80">
        <f>GU356*Prices!$B$10</f>
        <v>33.75</v>
      </c>
      <c r="HF356" s="80">
        <f t="shared" si="523"/>
        <v>149.60000000000002</v>
      </c>
      <c r="HG356" s="80">
        <f>GU356*Prices!$B$11</f>
        <v>37.5</v>
      </c>
      <c r="HH356" s="80">
        <f t="shared" si="524"/>
        <v>153.35000000000002</v>
      </c>
      <c r="HI356" s="80">
        <f>GU356*Prices!$B$12</f>
        <v>45</v>
      </c>
      <c r="HJ356" s="80">
        <f t="shared" si="525"/>
        <v>160.85000000000002</v>
      </c>
      <c r="HK356" s="80">
        <f>GU356*Prices!$B$13</f>
        <v>48.75</v>
      </c>
      <c r="HL356" s="80">
        <f t="shared" si="526"/>
        <v>164.60000000000002</v>
      </c>
      <c r="HM356" s="80">
        <f>GU356*Prices!$B$14</f>
        <v>58.125</v>
      </c>
      <c r="HN356" s="80">
        <f t="shared" si="527"/>
        <v>173.97500000000002</v>
      </c>
      <c r="HO356" s="80">
        <f>GU356*Prices!$B$15</f>
        <v>65.625</v>
      </c>
      <c r="HP356" s="80">
        <f t="shared" si="528"/>
        <v>181.47500000000002</v>
      </c>
      <c r="HQ356" s="80">
        <f>GU356*Prices!$B$16</f>
        <v>91.875</v>
      </c>
      <c r="HR356" s="80">
        <f t="shared" si="529"/>
        <v>207.72499999999999</v>
      </c>
      <c r="HS356" s="80">
        <f>GU356*Prices!$B$17</f>
        <v>0</v>
      </c>
      <c r="HT356" s="80"/>
      <c r="HU356" s="80"/>
      <c r="HV356" s="80"/>
      <c r="HW356" s="80"/>
      <c r="HX356" s="80"/>
      <c r="HY356" s="80"/>
      <c r="HZ356" s="80"/>
      <c r="IA356" s="80"/>
      <c r="IB356" s="80"/>
      <c r="IC356" s="80"/>
      <c r="ID356" s="80"/>
      <c r="IE356" s="80"/>
      <c r="IF356" s="80"/>
      <c r="IG356" s="80"/>
      <c r="IH356" s="80"/>
      <c r="II356"/>
      <c r="IJ356"/>
      <c r="IK356"/>
      <c r="IL356"/>
      <c r="IM356"/>
      <c r="IN356"/>
      <c r="IO356"/>
      <c r="IP356"/>
      <c r="IQ356" s="73"/>
      <c r="IR356" s="128"/>
      <c r="IS356" s="129">
        <v>11.5</v>
      </c>
      <c r="IT356" s="73">
        <v>36</v>
      </c>
      <c r="IU356" s="73"/>
      <c r="IV356" s="130">
        <f>IT356*15/144</f>
        <v>3.75</v>
      </c>
      <c r="IX356" s="75">
        <v>4</v>
      </c>
      <c r="IY356" s="76">
        <f t="shared" si="559"/>
        <v>52.5</v>
      </c>
      <c r="IZ356" s="75">
        <v>11.5</v>
      </c>
      <c r="JA356" s="77">
        <f>(IZ356*1.2)*(Prices!$B$5/32)</f>
        <v>17.25</v>
      </c>
      <c r="JB356" s="82">
        <f>(IZ356*1.3)*(Prices!$B$4/32)</f>
        <v>37.375</v>
      </c>
      <c r="JC356" s="82">
        <f>(IW356*Prices!$B$2)+(IX356*Prices!$B$3)</f>
        <v>16.2</v>
      </c>
      <c r="JD356" s="79">
        <f>IV356*Prices!$B$9</f>
        <v>22.5</v>
      </c>
      <c r="JE356" s="80">
        <f t="shared" si="530"/>
        <v>145.82499999999999</v>
      </c>
      <c r="JF356" s="80">
        <f>IV356*Prices!$B$10</f>
        <v>33.75</v>
      </c>
      <c r="JG356" s="80">
        <f t="shared" si="531"/>
        <v>157.07499999999999</v>
      </c>
      <c r="JH356" s="80">
        <f>IV356*Prices!$B$11</f>
        <v>37.5</v>
      </c>
      <c r="JI356" s="80">
        <f t="shared" si="532"/>
        <v>160.82499999999999</v>
      </c>
      <c r="JJ356" s="80">
        <f>IV356*Prices!$B$12</f>
        <v>45</v>
      </c>
      <c r="JK356" s="80">
        <f t="shared" si="533"/>
        <v>168.32499999999999</v>
      </c>
      <c r="JL356" s="80">
        <f>IV356*Prices!$B$13</f>
        <v>48.75</v>
      </c>
      <c r="JM356" s="80">
        <f t="shared" si="534"/>
        <v>172.07499999999999</v>
      </c>
      <c r="JN356" s="80">
        <f>IV356*Prices!$B$14</f>
        <v>58.125</v>
      </c>
      <c r="JO356" s="80">
        <f t="shared" si="535"/>
        <v>181.45</v>
      </c>
      <c r="JP356" s="80">
        <f>IV356*Prices!$B$15</f>
        <v>65.625</v>
      </c>
      <c r="JQ356" s="80">
        <f t="shared" si="536"/>
        <v>188.95</v>
      </c>
      <c r="JR356" s="80">
        <f>IV356*Prices!$B$16</f>
        <v>91.875</v>
      </c>
      <c r="JS356" s="80">
        <f t="shared" si="537"/>
        <v>215.2</v>
      </c>
      <c r="JT356" s="80">
        <f>IV356*Prices!$B$17</f>
        <v>0</v>
      </c>
      <c r="JU356" s="80"/>
      <c r="JV356" s="80"/>
      <c r="JW356" s="80"/>
      <c r="JX356" s="80"/>
      <c r="JY356" s="80"/>
      <c r="JZ356" s="80"/>
      <c r="KA356" s="80"/>
      <c r="KB356" s="80"/>
      <c r="KC356" s="80"/>
      <c r="KD356" s="80"/>
      <c r="KE356" s="80"/>
      <c r="KF356" s="80"/>
      <c r="KG356" s="80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 s="197">
        <v>0</v>
      </c>
      <c r="LB356" s="200">
        <v>0</v>
      </c>
      <c r="LC356" s="82">
        <f>(44+(cabinets_db!IR356*2-2))*0.58</f>
        <v>24.36</v>
      </c>
      <c r="LD356" s="82">
        <f>(44+(cabinets_db!IR356*2-2))*0.77</f>
        <v>32.340000000000003</v>
      </c>
      <c r="LE356" s="82">
        <f>3*(cabinets_db!IR356*22/144)</f>
        <v>0</v>
      </c>
      <c r="LF356" s="82">
        <f t="shared" si="538"/>
        <v>24.36</v>
      </c>
      <c r="LG356" s="80">
        <f t="shared" si="539"/>
        <v>32.340000000000003</v>
      </c>
      <c r="LH356" s="234">
        <f t="shared" si="540"/>
        <v>0</v>
      </c>
      <c r="LI356" s="73"/>
      <c r="LJ356" s="128"/>
      <c r="LK356" s="129">
        <v>11.5</v>
      </c>
      <c r="LL356" s="73">
        <v>36</v>
      </c>
      <c r="LM356" s="73"/>
      <c r="LN356" s="130">
        <f>LL356*15/144</f>
        <v>3.75</v>
      </c>
      <c r="LP356" s="75">
        <v>4</v>
      </c>
      <c r="LQ356" s="76">
        <f t="shared" si="560"/>
        <v>52.5</v>
      </c>
      <c r="LR356" s="75">
        <v>11.5</v>
      </c>
      <c r="LS356" s="77">
        <f>(LR356*1.2)*(Prices!$B$5/32)</f>
        <v>17.25</v>
      </c>
      <c r="LT356" s="82">
        <f>(LR356*1.3)*(Prices!$C$4/32)</f>
        <v>29.900000000000002</v>
      </c>
      <c r="LU356" s="82">
        <f>(LO356*Prices!$B$2)+(LP356*Prices!$B$3)</f>
        <v>16.2</v>
      </c>
      <c r="LV356" s="79">
        <f>LN356*Prices!$B$9</f>
        <v>22.5</v>
      </c>
      <c r="LW356" s="80">
        <f t="shared" si="541"/>
        <v>138.35000000000002</v>
      </c>
      <c r="LX356" s="80">
        <f>LN356*Prices!$B$10</f>
        <v>33.75</v>
      </c>
      <c r="LY356" s="80">
        <f t="shared" si="542"/>
        <v>149.60000000000002</v>
      </c>
      <c r="LZ356" s="80">
        <f>LN356*Prices!$B$11</f>
        <v>37.5</v>
      </c>
      <c r="MA356" s="80">
        <f t="shared" si="543"/>
        <v>153.35000000000002</v>
      </c>
      <c r="MB356" s="80">
        <f>LN356*Prices!$B$12</f>
        <v>45</v>
      </c>
      <c r="MC356" s="80">
        <f t="shared" si="544"/>
        <v>160.85000000000002</v>
      </c>
      <c r="MD356" s="80">
        <f>LN356*Prices!$B$13</f>
        <v>48.75</v>
      </c>
      <c r="ME356" s="80">
        <f t="shared" si="545"/>
        <v>164.60000000000002</v>
      </c>
      <c r="MF356" s="80">
        <f>LN356*Prices!$B$14</f>
        <v>58.125</v>
      </c>
      <c r="MG356" s="80">
        <f t="shared" si="546"/>
        <v>173.97500000000002</v>
      </c>
      <c r="MH356" s="80">
        <f>LN356*Prices!$B$15</f>
        <v>65.625</v>
      </c>
      <c r="MI356" s="80">
        <f t="shared" si="547"/>
        <v>181.47500000000002</v>
      </c>
      <c r="MJ356" s="80">
        <f>LN356*Prices!$B$16</f>
        <v>91.875</v>
      </c>
      <c r="MK356" s="80">
        <f t="shared" si="548"/>
        <v>207.72499999999999</v>
      </c>
      <c r="ML356" s="80">
        <f>LN356*Prices!$B$17</f>
        <v>0</v>
      </c>
      <c r="MM356" s="80"/>
      <c r="MN356" s="80"/>
      <c r="MO356" s="80"/>
      <c r="MP356" s="80"/>
      <c r="MQ356" s="80"/>
      <c r="MR356" s="80"/>
      <c r="MS356" s="80"/>
      <c r="MT356" s="80"/>
      <c r="MU356" s="80"/>
      <c r="MV356" s="80"/>
      <c r="MW356" s="80"/>
      <c r="MX356" s="80"/>
      <c r="MY356" s="80"/>
      <c r="MZ356" s="80"/>
      <c r="NA356" s="80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</row>
    <row r="357" spans="1:449" ht="18" customHeight="1" thickBot="1" x14ac:dyDescent="0.3">
      <c r="A357" s="345"/>
      <c r="B357" s="346"/>
      <c r="C357" s="347"/>
      <c r="D357" s="279"/>
      <c r="E357" s="348"/>
      <c r="F357" s="349"/>
      <c r="G357" s="320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6"/>
      <c r="U357" s="135"/>
      <c r="V357" s="136"/>
      <c r="W357" s="137"/>
      <c r="X357" s="137"/>
      <c r="Y357" s="137"/>
      <c r="Z357" s="137"/>
      <c r="AA357" s="137"/>
      <c r="AB357" s="136"/>
      <c r="AC357" s="136"/>
      <c r="AD357" s="136"/>
      <c r="AE357" s="136"/>
      <c r="AF357" s="136"/>
      <c r="AG357" s="136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8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8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6"/>
      <c r="CI357" s="135"/>
      <c r="CJ357" s="136"/>
      <c r="CK357" s="137"/>
      <c r="CL357" s="137"/>
      <c r="CM357" s="137"/>
      <c r="CN357" s="137"/>
      <c r="CO357" s="137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  <c r="DA357" s="136"/>
      <c r="DB357" s="136"/>
      <c r="DC357" s="136"/>
      <c r="DD357" s="136"/>
      <c r="DE357" s="138"/>
      <c r="DK357" s="136"/>
      <c r="DL357" s="136"/>
      <c r="DM357" s="136"/>
      <c r="DN357" s="136"/>
      <c r="DO357" s="136"/>
      <c r="DP357" s="136"/>
      <c r="DQ357" s="136"/>
      <c r="DR357" s="136"/>
      <c r="DS357" s="136"/>
      <c r="DT357" s="136"/>
      <c r="DU357" s="136"/>
      <c r="DV357" s="136"/>
      <c r="DW357" s="136"/>
      <c r="DX357" s="136"/>
      <c r="DY357" s="136"/>
      <c r="DZ357" s="138"/>
      <c r="EP357" s="73"/>
      <c r="EQ357" s="128"/>
      <c r="ER357" s="129"/>
      <c r="ES357" s="73"/>
      <c r="ET357" s="73"/>
      <c r="EU357" s="130"/>
      <c r="EV357" s="55"/>
      <c r="EZ357" s="77"/>
      <c r="FC357" s="79"/>
      <c r="FD357" s="80"/>
      <c r="FE357" s="80"/>
      <c r="FF357" s="80"/>
      <c r="FG357" s="80"/>
      <c r="FH357" s="80"/>
      <c r="FI357" s="80"/>
      <c r="FJ357" s="80"/>
      <c r="FK357" s="80"/>
      <c r="FL357" s="80"/>
      <c r="FM357" s="80"/>
      <c r="FN357" s="80"/>
      <c r="FO357" s="80"/>
      <c r="FP357" s="80"/>
      <c r="FQ357" s="80"/>
      <c r="FR357" s="80"/>
      <c r="FS357" s="80"/>
      <c r="FT357" s="80"/>
      <c r="FU357" s="80"/>
      <c r="FV357" s="80"/>
      <c r="FW357" s="80"/>
      <c r="FX357" s="80"/>
      <c r="FY357" s="80"/>
      <c r="FZ357" s="80"/>
      <c r="GA357" s="80"/>
      <c r="GB357" s="80"/>
      <c r="GC357" s="80"/>
      <c r="GD357" s="80"/>
      <c r="GE357" s="80"/>
      <c r="GF357" s="80"/>
      <c r="GG357" s="80"/>
      <c r="GH357" s="80"/>
      <c r="GI357"/>
      <c r="GJ357"/>
      <c r="GK357"/>
      <c r="GL357"/>
      <c r="GM357"/>
      <c r="GN357"/>
      <c r="GO357"/>
      <c r="GP357" s="73"/>
      <c r="GQ357" s="128"/>
      <c r="GR357" s="129"/>
      <c r="GS357" s="73"/>
      <c r="GT357" s="73"/>
      <c r="GU357" s="130"/>
      <c r="GW357" s="75"/>
      <c r="GX357" s="76"/>
      <c r="GZ357" s="77"/>
      <c r="HA357" s="82"/>
      <c r="HB357" s="82"/>
      <c r="HC357" s="79"/>
      <c r="HD357" s="80"/>
      <c r="HE357" s="80"/>
      <c r="HF357" s="80"/>
      <c r="HG357" s="80"/>
      <c r="HH357" s="80"/>
      <c r="HI357" s="80"/>
      <c r="HJ357" s="80"/>
      <c r="HK357" s="80"/>
      <c r="HL357" s="80"/>
      <c r="HM357" s="80"/>
      <c r="HN357" s="80"/>
      <c r="HO357" s="80"/>
      <c r="HP357" s="80"/>
      <c r="HQ357" s="80"/>
      <c r="HR357" s="80"/>
      <c r="HS357" s="80"/>
      <c r="HT357" s="80"/>
      <c r="HU357" s="80"/>
      <c r="HV357" s="80"/>
      <c r="HW357" s="80"/>
      <c r="HX357" s="80"/>
      <c r="HY357" s="80"/>
      <c r="HZ357" s="80"/>
      <c r="IA357" s="80"/>
      <c r="IB357" s="80"/>
      <c r="IC357" s="80"/>
      <c r="ID357" s="80"/>
      <c r="IE357" s="80"/>
      <c r="IF357" s="80"/>
      <c r="IG357" s="80"/>
      <c r="IH357" s="80"/>
      <c r="II357"/>
      <c r="IJ357"/>
      <c r="IK357"/>
      <c r="IL357"/>
      <c r="IM357"/>
      <c r="IN357"/>
      <c r="IO357"/>
      <c r="IP357"/>
      <c r="IQ357" s="73"/>
      <c r="IR357" s="128"/>
      <c r="IS357" s="129"/>
      <c r="IT357" s="73"/>
      <c r="IU357" s="73"/>
      <c r="IV357" s="130"/>
      <c r="IX357" s="75"/>
      <c r="IY357" s="76"/>
      <c r="IZ357" s="75"/>
      <c r="JA357" s="77"/>
      <c r="JB357" s="82"/>
      <c r="JC357" s="82"/>
      <c r="JD357" s="79"/>
      <c r="JE357" s="80"/>
      <c r="JF357" s="80"/>
      <c r="JG357" s="80"/>
      <c r="JH357" s="80"/>
      <c r="JI357" s="80"/>
      <c r="JJ357" s="80"/>
      <c r="JK357" s="80"/>
      <c r="JL357" s="80"/>
      <c r="JM357" s="80"/>
      <c r="JN357" s="80"/>
      <c r="JO357" s="80"/>
      <c r="JP357" s="80"/>
      <c r="JQ357" s="80"/>
      <c r="JR357" s="80"/>
      <c r="JS357" s="80"/>
      <c r="JT357" s="80"/>
      <c r="JU357" s="80"/>
      <c r="JV357" s="80"/>
      <c r="JW357" s="80"/>
      <c r="JX357" s="80"/>
      <c r="JY357" s="80"/>
      <c r="JZ357" s="80"/>
      <c r="KA357" s="80"/>
      <c r="KB357" s="80"/>
      <c r="KC357" s="80"/>
      <c r="KD357" s="80"/>
      <c r="KE357" s="80"/>
      <c r="KF357" s="80"/>
      <c r="KG357" s="80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F357" s="82"/>
      <c r="LG357" s="80"/>
      <c r="LH357" s="234"/>
      <c r="LI357" s="73"/>
      <c r="LJ357" s="128"/>
      <c r="LK357" s="129"/>
      <c r="LL357" s="73"/>
      <c r="LM357" s="73"/>
      <c r="LN357" s="130"/>
      <c r="LP357" s="75"/>
      <c r="LQ357" s="76"/>
      <c r="LR357" s="75"/>
      <c r="LS357" s="77"/>
      <c r="LT357" s="82"/>
      <c r="LU357" s="82"/>
      <c r="LV357" s="79"/>
      <c r="LW357" s="80"/>
      <c r="LX357" s="80"/>
      <c r="LY357" s="80"/>
      <c r="LZ357" s="80"/>
      <c r="MA357" s="80"/>
      <c r="MB357" s="80"/>
      <c r="MC357" s="80"/>
      <c r="MD357" s="80"/>
      <c r="ME357" s="80"/>
      <c r="MF357" s="80"/>
      <c r="MG357" s="80"/>
      <c r="MH357" s="80"/>
      <c r="MI357" s="80"/>
      <c r="MJ357" s="80"/>
      <c r="MK357" s="80"/>
      <c r="ML357" s="80"/>
      <c r="MM357" s="80"/>
      <c r="MN357" s="80"/>
      <c r="MO357" s="80"/>
      <c r="MP357" s="80"/>
      <c r="MQ357" s="80"/>
      <c r="MR357" s="80"/>
      <c r="MS357" s="80"/>
      <c r="MT357" s="80"/>
      <c r="MU357" s="80"/>
      <c r="MV357" s="80"/>
      <c r="MW357" s="80"/>
      <c r="MX357" s="80"/>
      <c r="MY357" s="80"/>
      <c r="MZ357" s="80"/>
      <c r="NA357" s="80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</row>
    <row r="358" spans="1:449" ht="18" customHeight="1" x14ac:dyDescent="0.25">
      <c r="A358" s="332" t="s">
        <v>483</v>
      </c>
      <c r="B358" s="119" t="s">
        <v>268</v>
      </c>
      <c r="C358" s="120" t="str">
        <f t="shared" si="549"/>
        <v>Wall &amp; Tall Cab: Horizontal Glass 18"H   (28" to 30")</v>
      </c>
      <c r="D358" s="121" t="s">
        <v>484</v>
      </c>
      <c r="E358" s="122" t="s">
        <v>109</v>
      </c>
      <c r="F358" s="333" t="s">
        <v>483</v>
      </c>
      <c r="G358" s="320" t="s">
        <v>296</v>
      </c>
      <c r="H358" s="135" t="str">
        <f t="shared" si="550"/>
        <v>n/a</v>
      </c>
      <c r="I358" s="135" t="s">
        <v>296</v>
      </c>
      <c r="J358" s="135" t="str">
        <f t="shared" si="453"/>
        <v>n/a</v>
      </c>
      <c r="K358" s="135" t="s">
        <v>296</v>
      </c>
      <c r="L358" s="135" t="str">
        <f t="shared" si="454"/>
        <v>n/a</v>
      </c>
      <c r="M358" s="135" t="s">
        <v>296</v>
      </c>
      <c r="N358" s="135" t="str">
        <f t="shared" si="455"/>
        <v>n/a</v>
      </c>
      <c r="O358" s="135" t="s">
        <v>296</v>
      </c>
      <c r="P358" s="135" t="str">
        <f t="shared" si="456"/>
        <v>n/a</v>
      </c>
      <c r="Q358" s="135" t="s">
        <v>296</v>
      </c>
      <c r="R358" s="135" t="str">
        <f t="shared" si="457"/>
        <v>n/a</v>
      </c>
      <c r="S358" s="135">
        <f>ROUND(cabinets_db!FP358/Prices!$B$27,0)</f>
        <v>444</v>
      </c>
      <c r="T358" s="136">
        <f t="shared" si="458"/>
        <v>444</v>
      </c>
      <c r="U358" s="135">
        <f>ROUND(cabinets_db!FR358/Prices!$B$27,0)</f>
        <v>507</v>
      </c>
      <c r="V358" s="136">
        <f t="shared" si="459"/>
        <v>507</v>
      </c>
      <c r="W358" s="137"/>
      <c r="X358" s="137"/>
      <c r="Y358" s="137"/>
      <c r="Z358" s="137"/>
      <c r="AA358" s="137"/>
      <c r="AB358" s="136">
        <f>ROUND(cabinets_db!HD358/Prices!$B$27,0)</f>
        <v>325</v>
      </c>
      <c r="AC358" s="136">
        <f t="shared" si="460"/>
        <v>325</v>
      </c>
      <c r="AD358" s="136">
        <f>ROUND(cabinets_db!HF358/Prices!$B$27,0)</f>
        <v>351</v>
      </c>
      <c r="AE358" s="136">
        <f t="shared" si="461"/>
        <v>351</v>
      </c>
      <c r="AF358" s="136">
        <f>ROUND(cabinets_db!HH358/Prices!$B$27,0)</f>
        <v>360</v>
      </c>
      <c r="AG358" s="136">
        <f t="shared" si="462"/>
        <v>360</v>
      </c>
      <c r="AH358" s="136">
        <f>ROUND(cabinets_db!HJ358/Prices!$B$27,0)</f>
        <v>378</v>
      </c>
      <c r="AI358" s="136">
        <f t="shared" si="463"/>
        <v>378</v>
      </c>
      <c r="AJ358" s="136">
        <f>ROUND(cabinets_db!HL358/Prices!$B$27,0)</f>
        <v>387</v>
      </c>
      <c r="AK358" s="136">
        <f t="shared" si="464"/>
        <v>387</v>
      </c>
      <c r="AL358" s="136">
        <f>ROUND(cabinets_db!HN358/Prices!$B$27,0)</f>
        <v>409</v>
      </c>
      <c r="AM358" s="136">
        <f t="shared" si="465"/>
        <v>409</v>
      </c>
      <c r="AN358" s="136">
        <f>ROUND(cabinets_db!HP358/Prices!$B$27,0)</f>
        <v>427</v>
      </c>
      <c r="AO358" s="136">
        <f t="shared" si="466"/>
        <v>427</v>
      </c>
      <c r="AP358" s="136">
        <f>ROUND(cabinets_db!HR358/Prices!$B$27,0)</f>
        <v>490</v>
      </c>
      <c r="AQ358" s="138">
        <f t="shared" si="467"/>
        <v>490</v>
      </c>
      <c r="AW358" s="136">
        <f t="shared" si="468"/>
        <v>325</v>
      </c>
      <c r="AX358" s="136">
        <f t="shared" si="469"/>
        <v>325</v>
      </c>
      <c r="AY358" s="136">
        <f t="shared" si="470"/>
        <v>351</v>
      </c>
      <c r="AZ358" s="136">
        <f t="shared" si="471"/>
        <v>351</v>
      </c>
      <c r="BA358" s="136">
        <f t="shared" si="472"/>
        <v>360</v>
      </c>
      <c r="BB358" s="136">
        <f t="shared" si="473"/>
        <v>360</v>
      </c>
      <c r="BC358" s="136">
        <f t="shared" si="474"/>
        <v>378</v>
      </c>
      <c r="BD358" s="136">
        <f t="shared" si="475"/>
        <v>378</v>
      </c>
      <c r="BE358" s="136">
        <f t="shared" si="476"/>
        <v>387</v>
      </c>
      <c r="BF358" s="136">
        <f t="shared" si="477"/>
        <v>387</v>
      </c>
      <c r="BG358" s="136">
        <f t="shared" si="478"/>
        <v>409</v>
      </c>
      <c r="BH358" s="136">
        <f t="shared" si="479"/>
        <v>409</v>
      </c>
      <c r="BI358" s="136">
        <f t="shared" si="480"/>
        <v>427</v>
      </c>
      <c r="BJ358" s="136">
        <f t="shared" si="481"/>
        <v>427</v>
      </c>
      <c r="BK358" s="136">
        <f t="shared" si="482"/>
        <v>490</v>
      </c>
      <c r="BL358" s="138">
        <f t="shared" si="483"/>
        <v>490</v>
      </c>
      <c r="BU358" s="135" t="s">
        <v>296</v>
      </c>
      <c r="BV358" s="135" t="str">
        <f t="shared" si="551"/>
        <v>n/a</v>
      </c>
      <c r="BW358" s="135" t="s">
        <v>296</v>
      </c>
      <c r="BX358" s="135" t="str">
        <f t="shared" si="484"/>
        <v>n/a</v>
      </c>
      <c r="BY358" s="135" t="s">
        <v>296</v>
      </c>
      <c r="BZ358" s="135" t="str">
        <f t="shared" si="485"/>
        <v>n/a</v>
      </c>
      <c r="CA358" s="135" t="s">
        <v>296</v>
      </c>
      <c r="CB358" s="135" t="str">
        <f t="shared" si="486"/>
        <v>n/a</v>
      </c>
      <c r="CC358" s="135" t="s">
        <v>296</v>
      </c>
      <c r="CD358" s="135" t="str">
        <f t="shared" si="487"/>
        <v>n/a</v>
      </c>
      <c r="CE358" s="135" t="s">
        <v>296</v>
      </c>
      <c r="CF358" s="135" t="str">
        <f t="shared" si="488"/>
        <v>n/a</v>
      </c>
      <c r="CG358" s="135">
        <f>ROUND(cabinets_db!JQ358/Prices!$B$27,0)</f>
        <v>444</v>
      </c>
      <c r="CH358" s="136">
        <f t="shared" si="489"/>
        <v>444</v>
      </c>
      <c r="CI358" s="135">
        <f>ROUND(cabinets_db!JS358/Prices!$B$27,0)</f>
        <v>507</v>
      </c>
      <c r="CJ358" s="136">
        <f t="shared" si="490"/>
        <v>507</v>
      </c>
      <c r="CK358" s="137"/>
      <c r="CL358" s="137"/>
      <c r="CM358" s="137"/>
      <c r="CN358" s="137"/>
      <c r="CO358" s="137"/>
      <c r="CP358" s="136">
        <f>ROUND(cabinets_db!LW358/Prices!$B$27,0)</f>
        <v>325</v>
      </c>
      <c r="CQ358" s="136">
        <f t="shared" si="552"/>
        <v>325</v>
      </c>
      <c r="CR358" s="136">
        <f>ROUND(cabinets_db!LY358/Prices!$B$27,0)</f>
        <v>351</v>
      </c>
      <c r="CS358" s="136">
        <f t="shared" si="491"/>
        <v>351</v>
      </c>
      <c r="CT358" s="136">
        <f>ROUND(cabinets_db!MA358/Prices!$B$27,0)</f>
        <v>360</v>
      </c>
      <c r="CU358" s="136">
        <f t="shared" si="492"/>
        <v>360</v>
      </c>
      <c r="CV358" s="136">
        <f>ROUND(cabinets_db!MC358/Prices!$B$27,0)</f>
        <v>378</v>
      </c>
      <c r="CW358" s="136">
        <f t="shared" si="493"/>
        <v>378</v>
      </c>
      <c r="CX358" s="136">
        <f>ROUND(cabinets_db!ME358/Prices!$B$27,0)</f>
        <v>387</v>
      </c>
      <c r="CY358" s="136">
        <f t="shared" si="494"/>
        <v>387</v>
      </c>
      <c r="CZ358" s="136">
        <f>ROUND(cabinets_db!MG358/Prices!$B$27,0)</f>
        <v>409</v>
      </c>
      <c r="DA358" s="136">
        <f t="shared" si="495"/>
        <v>409</v>
      </c>
      <c r="DB358" s="136">
        <f>ROUND(cabinets_db!MI358/Prices!$B$27,0)</f>
        <v>427</v>
      </c>
      <c r="DC358" s="136">
        <f t="shared" si="496"/>
        <v>427</v>
      </c>
      <c r="DD358" s="136">
        <f>ROUND(cabinets_db!MK358/Prices!$B$27,0)</f>
        <v>490</v>
      </c>
      <c r="DE358" s="138">
        <f t="shared" si="497"/>
        <v>490</v>
      </c>
      <c r="DK358" s="136">
        <f t="shared" si="498"/>
        <v>325</v>
      </c>
      <c r="DL358" s="136">
        <f t="shared" si="499"/>
        <v>325</v>
      </c>
      <c r="DM358" s="136">
        <f t="shared" si="500"/>
        <v>351</v>
      </c>
      <c r="DN358" s="136">
        <f t="shared" si="501"/>
        <v>351</v>
      </c>
      <c r="DO358" s="136">
        <f t="shared" si="502"/>
        <v>360</v>
      </c>
      <c r="DP358" s="136">
        <f t="shared" si="503"/>
        <v>360</v>
      </c>
      <c r="DQ358" s="136">
        <f t="shared" si="504"/>
        <v>378</v>
      </c>
      <c r="DR358" s="136">
        <f t="shared" si="505"/>
        <v>378</v>
      </c>
      <c r="DS358" s="136">
        <f t="shared" si="506"/>
        <v>387</v>
      </c>
      <c r="DT358" s="136">
        <f t="shared" si="507"/>
        <v>387</v>
      </c>
      <c r="DU358" s="136">
        <f t="shared" si="508"/>
        <v>409</v>
      </c>
      <c r="DV358" s="136">
        <f t="shared" si="509"/>
        <v>409</v>
      </c>
      <c r="DW358" s="136">
        <f t="shared" si="510"/>
        <v>427</v>
      </c>
      <c r="DX358" s="136">
        <f t="shared" si="511"/>
        <v>427</v>
      </c>
      <c r="DY358" s="136">
        <f t="shared" si="512"/>
        <v>490</v>
      </c>
      <c r="DZ358" s="138">
        <f t="shared" si="513"/>
        <v>490</v>
      </c>
      <c r="EP358" s="73"/>
      <c r="EQ358" s="128"/>
      <c r="ER358" s="129">
        <v>11</v>
      </c>
      <c r="ES358" s="73">
        <v>30</v>
      </c>
      <c r="ET358" s="73"/>
      <c r="EU358" s="130">
        <f>ES358*18/144</f>
        <v>3.75</v>
      </c>
      <c r="EV358" s="55"/>
      <c r="EW358" s="75">
        <v>4</v>
      </c>
      <c r="EX358" s="76">
        <f t="shared" si="557"/>
        <v>52.5</v>
      </c>
      <c r="EY358" s="75">
        <v>11</v>
      </c>
      <c r="EZ358" s="77">
        <f>(EY358*1.2)*(Prices!$B$5/32)</f>
        <v>16.5</v>
      </c>
      <c r="FA358" s="82">
        <f>(EY358*1.3)*(Prices!$B$4/32)</f>
        <v>35.75</v>
      </c>
      <c r="FB358" s="82">
        <f>(EV358*Prices!$B$2)+(EW358*Prices!$B$3)</f>
        <v>16.2</v>
      </c>
      <c r="FC358" s="79">
        <f>EU358*Prices!$B$9</f>
        <v>22.5</v>
      </c>
      <c r="FD358" s="80">
        <f t="shared" si="514"/>
        <v>143.44999999999999</v>
      </c>
      <c r="FE358" s="80">
        <f>EU358*Prices!$B$10</f>
        <v>33.75</v>
      </c>
      <c r="FF358" s="80">
        <f t="shared" si="515"/>
        <v>154.69999999999999</v>
      </c>
      <c r="FG358" s="80">
        <f>EU358*Prices!$B$11</f>
        <v>37.5</v>
      </c>
      <c r="FH358" s="80">
        <f t="shared" si="516"/>
        <v>158.44999999999999</v>
      </c>
      <c r="FI358" s="80">
        <f>EU358*Prices!$B$12</f>
        <v>45</v>
      </c>
      <c r="FJ358" s="80">
        <f t="shared" si="517"/>
        <v>165.95</v>
      </c>
      <c r="FK358" s="80">
        <f>EU358*Prices!$B$13</f>
        <v>48.75</v>
      </c>
      <c r="FL358" s="80">
        <f t="shared" si="518"/>
        <v>169.7</v>
      </c>
      <c r="FM358" s="80">
        <f>EU358*Prices!$B$14</f>
        <v>58.125</v>
      </c>
      <c r="FN358" s="80">
        <f t="shared" si="519"/>
        <v>179.07499999999999</v>
      </c>
      <c r="FO358" s="80">
        <f>EU358*Prices!$B$15</f>
        <v>65.625</v>
      </c>
      <c r="FP358" s="80">
        <f t="shared" si="520"/>
        <v>186.57499999999999</v>
      </c>
      <c r="FQ358" s="80">
        <f>EU358*Prices!$B$16</f>
        <v>91.875</v>
      </c>
      <c r="FR358" s="80">
        <f t="shared" si="521"/>
        <v>212.82499999999999</v>
      </c>
      <c r="FS358" s="80">
        <f>EU358*Prices!$B$17</f>
        <v>0</v>
      </c>
      <c r="FT358" s="80"/>
      <c r="FU358" s="80"/>
      <c r="FV358" s="80"/>
      <c r="FW358" s="80"/>
      <c r="FX358" s="80"/>
      <c r="FY358" s="80"/>
      <c r="FZ358" s="80"/>
      <c r="GA358" s="80"/>
      <c r="GB358" s="80"/>
      <c r="GC358" s="80"/>
      <c r="GD358" s="80"/>
      <c r="GE358" s="80"/>
      <c r="GF358" s="80"/>
      <c r="GG358" s="80"/>
      <c r="GH358" s="80"/>
      <c r="GI358"/>
      <c r="GJ358"/>
      <c r="GK358"/>
      <c r="GL358"/>
      <c r="GM358"/>
      <c r="GN358"/>
      <c r="GO358"/>
      <c r="GP358" s="73"/>
      <c r="GQ358" s="128"/>
      <c r="GR358" s="129">
        <v>11</v>
      </c>
      <c r="GS358" s="73">
        <v>30</v>
      </c>
      <c r="GT358" s="73"/>
      <c r="GU358" s="130">
        <f>GS358*18/144</f>
        <v>3.75</v>
      </c>
      <c r="GW358" s="75">
        <v>4</v>
      </c>
      <c r="GX358" s="76">
        <f t="shared" si="558"/>
        <v>52.5</v>
      </c>
      <c r="GY358" s="75">
        <v>11</v>
      </c>
      <c r="GZ358" s="77">
        <f>(GY358*1.2)*(Prices!$B$5/32)</f>
        <v>16.5</v>
      </c>
      <c r="HA358" s="82">
        <f>(GY358*1.3)*(Prices!$C$4/32)</f>
        <v>28.6</v>
      </c>
      <c r="HB358" s="82">
        <f>(GV358*Prices!$B$2)+(GW358*Prices!$B$3)</f>
        <v>16.2</v>
      </c>
      <c r="HC358" s="79">
        <f>GU358*Prices!$B$9</f>
        <v>22.5</v>
      </c>
      <c r="HD358" s="80">
        <f t="shared" si="522"/>
        <v>136.30000000000001</v>
      </c>
      <c r="HE358" s="80">
        <f>GU358*Prices!$B$10</f>
        <v>33.75</v>
      </c>
      <c r="HF358" s="80">
        <f t="shared" si="523"/>
        <v>147.55000000000001</v>
      </c>
      <c r="HG358" s="80">
        <f>GU358*Prices!$B$11</f>
        <v>37.5</v>
      </c>
      <c r="HH358" s="80">
        <f t="shared" si="524"/>
        <v>151.30000000000001</v>
      </c>
      <c r="HI358" s="80">
        <f>GU358*Prices!$B$12</f>
        <v>45</v>
      </c>
      <c r="HJ358" s="80">
        <f t="shared" si="525"/>
        <v>158.80000000000001</v>
      </c>
      <c r="HK358" s="80">
        <f>GU358*Prices!$B$13</f>
        <v>48.75</v>
      </c>
      <c r="HL358" s="80">
        <f t="shared" si="526"/>
        <v>162.55000000000001</v>
      </c>
      <c r="HM358" s="80">
        <f>GU358*Prices!$B$14</f>
        <v>58.125</v>
      </c>
      <c r="HN358" s="80">
        <f t="shared" si="527"/>
        <v>171.92500000000001</v>
      </c>
      <c r="HO358" s="80">
        <f>GU358*Prices!$B$15</f>
        <v>65.625</v>
      </c>
      <c r="HP358" s="80">
        <f t="shared" si="528"/>
        <v>179.42500000000001</v>
      </c>
      <c r="HQ358" s="80">
        <f>GU358*Prices!$B$16</f>
        <v>91.875</v>
      </c>
      <c r="HR358" s="80">
        <f t="shared" si="529"/>
        <v>205.67500000000001</v>
      </c>
      <c r="HS358" s="80">
        <f>GU358*Prices!$B$17</f>
        <v>0</v>
      </c>
      <c r="HT358" s="80"/>
      <c r="HU358" s="80"/>
      <c r="HV358" s="80"/>
      <c r="HW358" s="80"/>
      <c r="HX358" s="80"/>
      <c r="HY358" s="80"/>
      <c r="HZ358" s="80"/>
      <c r="IA358" s="80"/>
      <c r="IB358" s="80"/>
      <c r="IC358" s="80"/>
      <c r="ID358" s="80"/>
      <c r="IE358" s="80"/>
      <c r="IF358" s="80"/>
      <c r="IG358" s="80"/>
      <c r="IH358" s="80"/>
      <c r="II358"/>
      <c r="IJ358"/>
      <c r="IK358"/>
      <c r="IL358"/>
      <c r="IM358"/>
      <c r="IN358"/>
      <c r="IO358"/>
      <c r="IP358"/>
      <c r="IQ358" s="73"/>
      <c r="IR358" s="128"/>
      <c r="IS358" s="129">
        <v>11</v>
      </c>
      <c r="IT358" s="73">
        <v>30</v>
      </c>
      <c r="IU358" s="73"/>
      <c r="IV358" s="130">
        <f>IT358*18/144</f>
        <v>3.75</v>
      </c>
      <c r="IX358" s="75">
        <v>4</v>
      </c>
      <c r="IY358" s="76">
        <f t="shared" si="559"/>
        <v>52.5</v>
      </c>
      <c r="IZ358" s="75">
        <v>11</v>
      </c>
      <c r="JA358" s="77">
        <f>(IZ358*1.2)*(Prices!$B$5/32)</f>
        <v>16.5</v>
      </c>
      <c r="JB358" s="82">
        <f>(IZ358*1.3)*(Prices!$B$4/32)</f>
        <v>35.75</v>
      </c>
      <c r="JC358" s="82">
        <f>(IW358*Prices!$B$2)+(IX358*Prices!$B$3)</f>
        <v>16.2</v>
      </c>
      <c r="JD358" s="79">
        <f>IV358*Prices!$B$9</f>
        <v>22.5</v>
      </c>
      <c r="JE358" s="80">
        <f t="shared" si="530"/>
        <v>143.44999999999999</v>
      </c>
      <c r="JF358" s="80">
        <f>IV358*Prices!$B$10</f>
        <v>33.75</v>
      </c>
      <c r="JG358" s="80">
        <f t="shared" si="531"/>
        <v>154.69999999999999</v>
      </c>
      <c r="JH358" s="80">
        <f>IV358*Prices!$B$11</f>
        <v>37.5</v>
      </c>
      <c r="JI358" s="80">
        <f t="shared" si="532"/>
        <v>158.44999999999999</v>
      </c>
      <c r="JJ358" s="80">
        <f>IV358*Prices!$B$12</f>
        <v>45</v>
      </c>
      <c r="JK358" s="80">
        <f t="shared" si="533"/>
        <v>165.95</v>
      </c>
      <c r="JL358" s="80">
        <f>IV358*Prices!$B$13</f>
        <v>48.75</v>
      </c>
      <c r="JM358" s="80">
        <f t="shared" si="534"/>
        <v>169.7</v>
      </c>
      <c r="JN358" s="80">
        <f>IV358*Prices!$B$14</f>
        <v>58.125</v>
      </c>
      <c r="JO358" s="80">
        <f t="shared" si="535"/>
        <v>179.07499999999999</v>
      </c>
      <c r="JP358" s="80">
        <f>IV358*Prices!$B$15</f>
        <v>65.625</v>
      </c>
      <c r="JQ358" s="80">
        <f t="shared" si="536"/>
        <v>186.57499999999999</v>
      </c>
      <c r="JR358" s="80">
        <f>IV358*Prices!$B$16</f>
        <v>91.875</v>
      </c>
      <c r="JS358" s="80">
        <f t="shared" si="537"/>
        <v>212.82499999999999</v>
      </c>
      <c r="JT358" s="80">
        <f>IV358*Prices!$B$17</f>
        <v>0</v>
      </c>
      <c r="JU358" s="80"/>
      <c r="JV358" s="80"/>
      <c r="JW358" s="80"/>
      <c r="JX358" s="80"/>
      <c r="JY358" s="80"/>
      <c r="JZ358" s="80"/>
      <c r="KA358" s="80"/>
      <c r="KB358" s="80"/>
      <c r="KC358" s="80"/>
      <c r="KD358" s="80"/>
      <c r="KE358" s="80"/>
      <c r="KF358" s="80"/>
      <c r="KG358" s="80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 s="197">
        <v>0</v>
      </c>
      <c r="LB358" s="200">
        <v>0</v>
      </c>
      <c r="LC358" s="82">
        <f>(44+(cabinets_db!IR358*2-2))*0.58</f>
        <v>24.36</v>
      </c>
      <c r="LD358" s="82">
        <f>(44+(cabinets_db!IR358*2-2))*0.77</f>
        <v>32.340000000000003</v>
      </c>
      <c r="LE358" s="82">
        <f>3*(cabinets_db!IR358*22/144)</f>
        <v>0</v>
      </c>
      <c r="LF358" s="82">
        <f t="shared" si="538"/>
        <v>24.36</v>
      </c>
      <c r="LG358" s="80">
        <f t="shared" si="539"/>
        <v>32.340000000000003</v>
      </c>
      <c r="LH358" s="234">
        <f t="shared" si="540"/>
        <v>0</v>
      </c>
      <c r="LI358" s="73"/>
      <c r="LJ358" s="128"/>
      <c r="LK358" s="129">
        <v>11</v>
      </c>
      <c r="LL358" s="73">
        <v>30</v>
      </c>
      <c r="LM358" s="73"/>
      <c r="LN358" s="130">
        <f>LL358*18/144</f>
        <v>3.75</v>
      </c>
      <c r="LP358" s="75">
        <v>4</v>
      </c>
      <c r="LQ358" s="76">
        <f t="shared" si="560"/>
        <v>52.5</v>
      </c>
      <c r="LR358" s="75">
        <v>11</v>
      </c>
      <c r="LS358" s="77">
        <f>(LR358*1.2)*(Prices!$B$5/32)</f>
        <v>16.5</v>
      </c>
      <c r="LT358" s="82">
        <f>(LR358*1.3)*(Prices!$C$4/32)</f>
        <v>28.6</v>
      </c>
      <c r="LU358" s="82">
        <f>(LO358*Prices!$B$2)+(LP358*Prices!$B$3)</f>
        <v>16.2</v>
      </c>
      <c r="LV358" s="79">
        <f>LN358*Prices!$B$9</f>
        <v>22.5</v>
      </c>
      <c r="LW358" s="80">
        <f t="shared" si="541"/>
        <v>136.30000000000001</v>
      </c>
      <c r="LX358" s="80">
        <f>LN358*Prices!$B$10</f>
        <v>33.75</v>
      </c>
      <c r="LY358" s="80">
        <f t="shared" si="542"/>
        <v>147.55000000000001</v>
      </c>
      <c r="LZ358" s="80">
        <f>LN358*Prices!$B$11</f>
        <v>37.5</v>
      </c>
      <c r="MA358" s="80">
        <f t="shared" si="543"/>
        <v>151.30000000000001</v>
      </c>
      <c r="MB358" s="80">
        <f>LN358*Prices!$B$12</f>
        <v>45</v>
      </c>
      <c r="MC358" s="80">
        <f t="shared" si="544"/>
        <v>158.80000000000001</v>
      </c>
      <c r="MD358" s="80">
        <f>LN358*Prices!$B$13</f>
        <v>48.75</v>
      </c>
      <c r="ME358" s="80">
        <f t="shared" si="545"/>
        <v>162.55000000000001</v>
      </c>
      <c r="MF358" s="80">
        <f>LN358*Prices!$B$14</f>
        <v>58.125</v>
      </c>
      <c r="MG358" s="80">
        <f t="shared" si="546"/>
        <v>171.92500000000001</v>
      </c>
      <c r="MH358" s="80">
        <f>LN358*Prices!$B$15</f>
        <v>65.625</v>
      </c>
      <c r="MI358" s="80">
        <f t="shared" si="547"/>
        <v>179.42500000000001</v>
      </c>
      <c r="MJ358" s="80">
        <f>LN358*Prices!$B$16</f>
        <v>91.875</v>
      </c>
      <c r="MK358" s="80">
        <f t="shared" si="548"/>
        <v>205.67500000000001</v>
      </c>
      <c r="ML358" s="80">
        <f>LN358*Prices!$B$17</f>
        <v>0</v>
      </c>
      <c r="MM358" s="80"/>
      <c r="MN358" s="80"/>
      <c r="MO358" s="80"/>
      <c r="MP358" s="80"/>
      <c r="MQ358" s="80"/>
      <c r="MR358" s="80"/>
      <c r="MS358" s="80"/>
      <c r="MT358" s="80"/>
      <c r="MU358" s="80"/>
      <c r="MV358" s="80"/>
      <c r="MW358" s="80"/>
      <c r="MX358" s="80"/>
      <c r="MY358" s="80"/>
      <c r="MZ358" s="80"/>
      <c r="NA358" s="80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</row>
    <row r="359" spans="1:449" ht="18" customHeight="1" x14ac:dyDescent="0.25">
      <c r="A359" s="141" t="s">
        <v>485</v>
      </c>
      <c r="B359" s="132" t="s">
        <v>268</v>
      </c>
      <c r="C359" s="133" t="str">
        <f t="shared" si="549"/>
        <v>Wall &amp; Tall Cab: Horizontal Glass 18"H   (31" to 33")</v>
      </c>
      <c r="D359" s="70" t="s">
        <v>484</v>
      </c>
      <c r="E359" s="134" t="s">
        <v>111</v>
      </c>
      <c r="F359" s="329" t="s">
        <v>485</v>
      </c>
      <c r="G359" s="320" t="s">
        <v>296</v>
      </c>
      <c r="H359" s="135" t="str">
        <f t="shared" si="550"/>
        <v>n/a</v>
      </c>
      <c r="I359" s="135" t="s">
        <v>296</v>
      </c>
      <c r="J359" s="135" t="str">
        <f t="shared" si="453"/>
        <v>n/a</v>
      </c>
      <c r="K359" s="135" t="s">
        <v>296</v>
      </c>
      <c r="L359" s="135" t="str">
        <f t="shared" si="454"/>
        <v>n/a</v>
      </c>
      <c r="M359" s="135" t="s">
        <v>296</v>
      </c>
      <c r="N359" s="135" t="str">
        <f t="shared" si="455"/>
        <v>n/a</v>
      </c>
      <c r="O359" s="135" t="s">
        <v>296</v>
      </c>
      <c r="P359" s="135" t="str">
        <f t="shared" si="456"/>
        <v>n/a</v>
      </c>
      <c r="Q359" s="135" t="s">
        <v>296</v>
      </c>
      <c r="R359" s="135" t="str">
        <f t="shared" si="457"/>
        <v>n/a</v>
      </c>
      <c r="S359" s="135">
        <f>ROUND(cabinets_db!FP359/Prices!$B$27,0)</f>
        <v>484</v>
      </c>
      <c r="T359" s="136">
        <f t="shared" si="458"/>
        <v>484</v>
      </c>
      <c r="U359" s="135">
        <f>ROUND(cabinets_db!FR359/Prices!$B$27,0)</f>
        <v>552</v>
      </c>
      <c r="V359" s="136">
        <f t="shared" si="459"/>
        <v>552</v>
      </c>
      <c r="W359" s="137"/>
      <c r="X359" s="137"/>
      <c r="Y359" s="137"/>
      <c r="Z359" s="137"/>
      <c r="AA359" s="137"/>
      <c r="AB359" s="136">
        <f>ROUND(cabinets_db!HD359/Prices!$B$27,0)</f>
        <v>352</v>
      </c>
      <c r="AC359" s="136">
        <f t="shared" si="460"/>
        <v>352</v>
      </c>
      <c r="AD359" s="136">
        <f>ROUND(cabinets_db!HF359/Prices!$B$27,0)</f>
        <v>382</v>
      </c>
      <c r="AE359" s="136">
        <f t="shared" si="461"/>
        <v>382</v>
      </c>
      <c r="AF359" s="136">
        <f>ROUND(cabinets_db!HH359/Prices!$B$27,0)</f>
        <v>391</v>
      </c>
      <c r="AG359" s="136">
        <f t="shared" si="462"/>
        <v>391</v>
      </c>
      <c r="AH359" s="136">
        <f>ROUND(cabinets_db!HJ359/Prices!$B$27,0)</f>
        <v>411</v>
      </c>
      <c r="AI359" s="136">
        <f t="shared" si="463"/>
        <v>411</v>
      </c>
      <c r="AJ359" s="136">
        <f>ROUND(cabinets_db!HL359/Prices!$B$27,0)</f>
        <v>421</v>
      </c>
      <c r="AK359" s="136">
        <f t="shared" si="464"/>
        <v>421</v>
      </c>
      <c r="AL359" s="136">
        <f>ROUND(cabinets_db!HN359/Prices!$B$27,0)</f>
        <v>445</v>
      </c>
      <c r="AM359" s="136">
        <f t="shared" si="465"/>
        <v>445</v>
      </c>
      <c r="AN359" s="136">
        <f>ROUND(cabinets_db!HP359/Prices!$B$27,0)</f>
        <v>465</v>
      </c>
      <c r="AO359" s="136">
        <f t="shared" si="466"/>
        <v>465</v>
      </c>
      <c r="AP359" s="136">
        <f>ROUND(cabinets_db!HR359/Prices!$B$27,0)</f>
        <v>534</v>
      </c>
      <c r="AQ359" s="138">
        <f t="shared" si="467"/>
        <v>534</v>
      </c>
      <c r="AW359" s="136">
        <f t="shared" si="468"/>
        <v>352</v>
      </c>
      <c r="AX359" s="136">
        <f t="shared" si="469"/>
        <v>352</v>
      </c>
      <c r="AY359" s="136">
        <f t="shared" si="470"/>
        <v>382</v>
      </c>
      <c r="AZ359" s="136">
        <f t="shared" si="471"/>
        <v>382</v>
      </c>
      <c r="BA359" s="136">
        <f t="shared" si="472"/>
        <v>391</v>
      </c>
      <c r="BB359" s="136">
        <f t="shared" si="473"/>
        <v>391</v>
      </c>
      <c r="BC359" s="136">
        <f t="shared" si="474"/>
        <v>411</v>
      </c>
      <c r="BD359" s="136">
        <f t="shared" si="475"/>
        <v>411</v>
      </c>
      <c r="BE359" s="136">
        <f t="shared" si="476"/>
        <v>421</v>
      </c>
      <c r="BF359" s="136">
        <f t="shared" si="477"/>
        <v>421</v>
      </c>
      <c r="BG359" s="136">
        <f t="shared" si="478"/>
        <v>445</v>
      </c>
      <c r="BH359" s="136">
        <f t="shared" si="479"/>
        <v>445</v>
      </c>
      <c r="BI359" s="136">
        <f t="shared" si="480"/>
        <v>465</v>
      </c>
      <c r="BJ359" s="136">
        <f t="shared" si="481"/>
        <v>465</v>
      </c>
      <c r="BK359" s="136">
        <f t="shared" si="482"/>
        <v>534</v>
      </c>
      <c r="BL359" s="138">
        <f t="shared" si="483"/>
        <v>534</v>
      </c>
      <c r="BU359" s="135" t="s">
        <v>296</v>
      </c>
      <c r="BV359" s="135" t="str">
        <f t="shared" si="551"/>
        <v>n/a</v>
      </c>
      <c r="BW359" s="135" t="s">
        <v>296</v>
      </c>
      <c r="BX359" s="135" t="str">
        <f t="shared" si="484"/>
        <v>n/a</v>
      </c>
      <c r="BY359" s="135" t="s">
        <v>296</v>
      </c>
      <c r="BZ359" s="135" t="str">
        <f t="shared" si="485"/>
        <v>n/a</v>
      </c>
      <c r="CA359" s="135" t="s">
        <v>296</v>
      </c>
      <c r="CB359" s="135" t="str">
        <f t="shared" si="486"/>
        <v>n/a</v>
      </c>
      <c r="CC359" s="135" t="s">
        <v>296</v>
      </c>
      <c r="CD359" s="135" t="str">
        <f t="shared" si="487"/>
        <v>n/a</v>
      </c>
      <c r="CE359" s="135" t="s">
        <v>296</v>
      </c>
      <c r="CF359" s="135" t="str">
        <f t="shared" si="488"/>
        <v>n/a</v>
      </c>
      <c r="CG359" s="135">
        <f>ROUND(cabinets_db!JQ359/Prices!$B$27,0)</f>
        <v>484</v>
      </c>
      <c r="CH359" s="136">
        <f t="shared" si="489"/>
        <v>484</v>
      </c>
      <c r="CI359" s="135">
        <f>ROUND(cabinets_db!JS359/Prices!$B$27,0)</f>
        <v>552</v>
      </c>
      <c r="CJ359" s="136">
        <f t="shared" si="490"/>
        <v>552</v>
      </c>
      <c r="CK359" s="137"/>
      <c r="CL359" s="137"/>
      <c r="CM359" s="137"/>
      <c r="CN359" s="137"/>
      <c r="CO359" s="137"/>
      <c r="CP359" s="136">
        <f>ROUND(cabinets_db!LW359/Prices!$B$27,0)</f>
        <v>352</v>
      </c>
      <c r="CQ359" s="136">
        <f t="shared" si="552"/>
        <v>352</v>
      </c>
      <c r="CR359" s="136">
        <f>ROUND(cabinets_db!LY359/Prices!$B$27,0)</f>
        <v>382</v>
      </c>
      <c r="CS359" s="136">
        <f t="shared" si="491"/>
        <v>382</v>
      </c>
      <c r="CT359" s="136">
        <f>ROUND(cabinets_db!MA359/Prices!$B$27,0)</f>
        <v>391</v>
      </c>
      <c r="CU359" s="136">
        <f t="shared" si="492"/>
        <v>391</v>
      </c>
      <c r="CV359" s="136">
        <f>ROUND(cabinets_db!MC359/Prices!$B$27,0)</f>
        <v>411</v>
      </c>
      <c r="CW359" s="136">
        <f t="shared" si="493"/>
        <v>411</v>
      </c>
      <c r="CX359" s="136">
        <f>ROUND(cabinets_db!ME359/Prices!$B$27,0)</f>
        <v>421</v>
      </c>
      <c r="CY359" s="136">
        <f t="shared" si="494"/>
        <v>421</v>
      </c>
      <c r="CZ359" s="136">
        <f>ROUND(cabinets_db!MG359/Prices!$B$27,0)</f>
        <v>445</v>
      </c>
      <c r="DA359" s="136">
        <f t="shared" si="495"/>
        <v>445</v>
      </c>
      <c r="DB359" s="136">
        <f>ROUND(cabinets_db!MI359/Prices!$B$27,0)</f>
        <v>465</v>
      </c>
      <c r="DC359" s="136">
        <f t="shared" si="496"/>
        <v>465</v>
      </c>
      <c r="DD359" s="136">
        <f>ROUND(cabinets_db!MK359/Prices!$B$27,0)</f>
        <v>534</v>
      </c>
      <c r="DE359" s="138">
        <f t="shared" si="497"/>
        <v>534</v>
      </c>
      <c r="DK359" s="136">
        <f t="shared" si="498"/>
        <v>352</v>
      </c>
      <c r="DL359" s="136">
        <f t="shared" si="499"/>
        <v>352</v>
      </c>
      <c r="DM359" s="136">
        <f t="shared" si="500"/>
        <v>382</v>
      </c>
      <c r="DN359" s="136">
        <f t="shared" si="501"/>
        <v>382</v>
      </c>
      <c r="DO359" s="136">
        <f t="shared" si="502"/>
        <v>391</v>
      </c>
      <c r="DP359" s="136">
        <f t="shared" si="503"/>
        <v>391</v>
      </c>
      <c r="DQ359" s="136">
        <f t="shared" si="504"/>
        <v>411</v>
      </c>
      <c r="DR359" s="136">
        <f t="shared" si="505"/>
        <v>411</v>
      </c>
      <c r="DS359" s="136">
        <f t="shared" si="506"/>
        <v>421</v>
      </c>
      <c r="DT359" s="136">
        <f t="shared" si="507"/>
        <v>421</v>
      </c>
      <c r="DU359" s="136">
        <f t="shared" si="508"/>
        <v>445</v>
      </c>
      <c r="DV359" s="136">
        <f t="shared" si="509"/>
        <v>445</v>
      </c>
      <c r="DW359" s="136">
        <f t="shared" si="510"/>
        <v>465</v>
      </c>
      <c r="DX359" s="136">
        <f t="shared" si="511"/>
        <v>465</v>
      </c>
      <c r="DY359" s="136">
        <f t="shared" si="512"/>
        <v>534</v>
      </c>
      <c r="DZ359" s="138">
        <f t="shared" si="513"/>
        <v>534</v>
      </c>
      <c r="EP359" s="73"/>
      <c r="EQ359" s="128"/>
      <c r="ER359" s="129">
        <v>12</v>
      </c>
      <c r="ES359" s="73">
        <v>33</v>
      </c>
      <c r="ET359" s="73"/>
      <c r="EU359" s="130">
        <f>ES359*18/144</f>
        <v>4.125</v>
      </c>
      <c r="EV359" s="55"/>
      <c r="EW359" s="75">
        <v>4</v>
      </c>
      <c r="EX359" s="76">
        <f t="shared" si="557"/>
        <v>57.75</v>
      </c>
      <c r="EY359" s="75">
        <v>12</v>
      </c>
      <c r="EZ359" s="77">
        <f>(EY359*1.2)*(Prices!$B$5/32)</f>
        <v>18</v>
      </c>
      <c r="FA359" s="82">
        <f>(EY359*1.3)*(Prices!$B$4/32)</f>
        <v>39</v>
      </c>
      <c r="FB359" s="82">
        <f>(EV359*Prices!$B$2)+(EW359*Prices!$B$3)</f>
        <v>16.2</v>
      </c>
      <c r="FC359" s="79">
        <f>EU359*Prices!$B$9</f>
        <v>24.75</v>
      </c>
      <c r="FD359" s="80">
        <f t="shared" si="514"/>
        <v>155.69999999999999</v>
      </c>
      <c r="FE359" s="80">
        <f>EU359*Prices!$B$10</f>
        <v>37.125</v>
      </c>
      <c r="FF359" s="80">
        <f t="shared" si="515"/>
        <v>168.07499999999999</v>
      </c>
      <c r="FG359" s="80">
        <f>EU359*Prices!$B$11</f>
        <v>41.25</v>
      </c>
      <c r="FH359" s="80">
        <f t="shared" si="516"/>
        <v>172.2</v>
      </c>
      <c r="FI359" s="80">
        <f>EU359*Prices!$B$12</f>
        <v>49.5</v>
      </c>
      <c r="FJ359" s="80">
        <f t="shared" si="517"/>
        <v>180.45</v>
      </c>
      <c r="FK359" s="80">
        <f>EU359*Prices!$B$13</f>
        <v>53.625</v>
      </c>
      <c r="FL359" s="80">
        <f t="shared" si="518"/>
        <v>184.57499999999999</v>
      </c>
      <c r="FM359" s="80">
        <f>EU359*Prices!$B$14</f>
        <v>63.9375</v>
      </c>
      <c r="FN359" s="80">
        <f t="shared" si="519"/>
        <v>194.88749999999999</v>
      </c>
      <c r="FO359" s="80">
        <f>EU359*Prices!$B$15</f>
        <v>72.1875</v>
      </c>
      <c r="FP359" s="80">
        <f t="shared" si="520"/>
        <v>203.13749999999999</v>
      </c>
      <c r="FQ359" s="80">
        <f>EU359*Prices!$B$16</f>
        <v>101.0625</v>
      </c>
      <c r="FR359" s="80">
        <f t="shared" si="521"/>
        <v>232.01249999999999</v>
      </c>
      <c r="FS359" s="80">
        <f>EU359*Prices!$B$17</f>
        <v>0</v>
      </c>
      <c r="FT359" s="80"/>
      <c r="FU359" s="80"/>
      <c r="FV359" s="80"/>
      <c r="FW359" s="80"/>
      <c r="FX359" s="80"/>
      <c r="FY359" s="80"/>
      <c r="FZ359" s="80"/>
      <c r="GA359" s="80"/>
      <c r="GB359" s="80"/>
      <c r="GC359" s="80"/>
      <c r="GD359" s="80"/>
      <c r="GE359" s="80"/>
      <c r="GF359" s="80"/>
      <c r="GG359" s="80"/>
      <c r="GH359" s="80"/>
      <c r="GI359"/>
      <c r="GJ359"/>
      <c r="GK359"/>
      <c r="GL359"/>
      <c r="GM359"/>
      <c r="GN359"/>
      <c r="GO359"/>
      <c r="GP359" s="73"/>
      <c r="GQ359" s="128"/>
      <c r="GR359" s="129">
        <v>12</v>
      </c>
      <c r="GS359" s="73">
        <v>33</v>
      </c>
      <c r="GT359" s="73"/>
      <c r="GU359" s="130">
        <f>GS359*18/144</f>
        <v>4.125</v>
      </c>
      <c r="GW359" s="75">
        <v>4</v>
      </c>
      <c r="GX359" s="76">
        <f t="shared" si="558"/>
        <v>57.75</v>
      </c>
      <c r="GY359" s="75">
        <v>12</v>
      </c>
      <c r="GZ359" s="77">
        <f>(GY359*1.2)*(Prices!$B$5/32)</f>
        <v>18</v>
      </c>
      <c r="HA359" s="82">
        <f>(GY359*1.3)*(Prices!$C$4/32)</f>
        <v>31.200000000000003</v>
      </c>
      <c r="HB359" s="82">
        <f>(GV359*Prices!$B$2)+(GW359*Prices!$B$3)</f>
        <v>16.2</v>
      </c>
      <c r="HC359" s="79">
        <f>GU359*Prices!$B$9</f>
        <v>24.75</v>
      </c>
      <c r="HD359" s="80">
        <f t="shared" si="522"/>
        <v>147.9</v>
      </c>
      <c r="HE359" s="80">
        <f>GU359*Prices!$B$10</f>
        <v>37.125</v>
      </c>
      <c r="HF359" s="80">
        <f t="shared" si="523"/>
        <v>160.27500000000001</v>
      </c>
      <c r="HG359" s="80">
        <f>GU359*Prices!$B$11</f>
        <v>41.25</v>
      </c>
      <c r="HH359" s="80">
        <f t="shared" si="524"/>
        <v>164.4</v>
      </c>
      <c r="HI359" s="80">
        <f>GU359*Prices!$B$12</f>
        <v>49.5</v>
      </c>
      <c r="HJ359" s="80">
        <f t="shared" si="525"/>
        <v>172.65</v>
      </c>
      <c r="HK359" s="80">
        <f>GU359*Prices!$B$13</f>
        <v>53.625</v>
      </c>
      <c r="HL359" s="80">
        <f t="shared" si="526"/>
        <v>176.77500000000001</v>
      </c>
      <c r="HM359" s="80">
        <f>GU359*Prices!$B$14</f>
        <v>63.9375</v>
      </c>
      <c r="HN359" s="80">
        <f t="shared" si="527"/>
        <v>187.08750000000001</v>
      </c>
      <c r="HO359" s="80">
        <f>GU359*Prices!$B$15</f>
        <v>72.1875</v>
      </c>
      <c r="HP359" s="80">
        <f t="shared" si="528"/>
        <v>195.33750000000001</v>
      </c>
      <c r="HQ359" s="80">
        <f>GU359*Prices!$B$16</f>
        <v>101.0625</v>
      </c>
      <c r="HR359" s="80">
        <f t="shared" si="529"/>
        <v>224.21250000000001</v>
      </c>
      <c r="HS359" s="80">
        <f>GU359*Prices!$B$17</f>
        <v>0</v>
      </c>
      <c r="HT359" s="80"/>
      <c r="HU359" s="80"/>
      <c r="HV359" s="80"/>
      <c r="HW359" s="80"/>
      <c r="HX359" s="80"/>
      <c r="HY359" s="80"/>
      <c r="HZ359" s="80"/>
      <c r="IA359" s="80"/>
      <c r="IB359" s="80"/>
      <c r="IC359" s="80"/>
      <c r="ID359" s="80"/>
      <c r="IE359" s="80"/>
      <c r="IF359" s="80"/>
      <c r="IG359" s="80"/>
      <c r="IH359" s="80"/>
      <c r="II359"/>
      <c r="IJ359"/>
      <c r="IK359"/>
      <c r="IL359"/>
      <c r="IM359"/>
      <c r="IN359"/>
      <c r="IO359"/>
      <c r="IP359"/>
      <c r="IQ359" s="73"/>
      <c r="IR359" s="128"/>
      <c r="IS359" s="129">
        <v>12</v>
      </c>
      <c r="IT359" s="73">
        <v>33</v>
      </c>
      <c r="IU359" s="73"/>
      <c r="IV359" s="130">
        <f>IT359*18/144</f>
        <v>4.125</v>
      </c>
      <c r="IX359" s="75">
        <v>4</v>
      </c>
      <c r="IY359" s="76">
        <f t="shared" si="559"/>
        <v>57.75</v>
      </c>
      <c r="IZ359" s="75">
        <v>12</v>
      </c>
      <c r="JA359" s="77">
        <f>(IZ359*1.2)*(Prices!$B$5/32)</f>
        <v>18</v>
      </c>
      <c r="JB359" s="82">
        <f>(IZ359*1.3)*(Prices!$B$4/32)</f>
        <v>39</v>
      </c>
      <c r="JC359" s="82">
        <f>(IW359*Prices!$B$2)+(IX359*Prices!$B$3)</f>
        <v>16.2</v>
      </c>
      <c r="JD359" s="79">
        <f>IV359*Prices!$B$9</f>
        <v>24.75</v>
      </c>
      <c r="JE359" s="80">
        <f t="shared" si="530"/>
        <v>155.69999999999999</v>
      </c>
      <c r="JF359" s="80">
        <f>IV359*Prices!$B$10</f>
        <v>37.125</v>
      </c>
      <c r="JG359" s="80">
        <f t="shared" si="531"/>
        <v>168.07499999999999</v>
      </c>
      <c r="JH359" s="80">
        <f>IV359*Prices!$B$11</f>
        <v>41.25</v>
      </c>
      <c r="JI359" s="80">
        <f t="shared" si="532"/>
        <v>172.2</v>
      </c>
      <c r="JJ359" s="80">
        <f>IV359*Prices!$B$12</f>
        <v>49.5</v>
      </c>
      <c r="JK359" s="80">
        <f t="shared" si="533"/>
        <v>180.45</v>
      </c>
      <c r="JL359" s="80">
        <f>IV359*Prices!$B$13</f>
        <v>53.625</v>
      </c>
      <c r="JM359" s="80">
        <f t="shared" si="534"/>
        <v>184.57499999999999</v>
      </c>
      <c r="JN359" s="80">
        <f>IV359*Prices!$B$14</f>
        <v>63.9375</v>
      </c>
      <c r="JO359" s="80">
        <f t="shared" si="535"/>
        <v>194.88749999999999</v>
      </c>
      <c r="JP359" s="80">
        <f>IV359*Prices!$B$15</f>
        <v>72.1875</v>
      </c>
      <c r="JQ359" s="80">
        <f t="shared" si="536"/>
        <v>203.13749999999999</v>
      </c>
      <c r="JR359" s="80">
        <f>IV359*Prices!$B$16</f>
        <v>101.0625</v>
      </c>
      <c r="JS359" s="80">
        <f t="shared" si="537"/>
        <v>232.01249999999999</v>
      </c>
      <c r="JT359" s="80">
        <f>IV359*Prices!$B$17</f>
        <v>0</v>
      </c>
      <c r="JU359" s="80"/>
      <c r="JV359" s="80"/>
      <c r="JW359" s="80"/>
      <c r="JX359" s="80"/>
      <c r="JY359" s="80"/>
      <c r="JZ359" s="80"/>
      <c r="KA359" s="80"/>
      <c r="KB359" s="80"/>
      <c r="KC359" s="80"/>
      <c r="KD359" s="80"/>
      <c r="KE359" s="80"/>
      <c r="KF359" s="80"/>
      <c r="KG359" s="80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 s="197">
        <v>0</v>
      </c>
      <c r="LB359" s="200">
        <v>0</v>
      </c>
      <c r="LC359" s="82">
        <f>(44+(cabinets_db!IR359*2-2))*0.58</f>
        <v>24.36</v>
      </c>
      <c r="LD359" s="82">
        <f>(44+(cabinets_db!IR359*2-2))*0.77</f>
        <v>32.340000000000003</v>
      </c>
      <c r="LE359" s="82">
        <f>3*(cabinets_db!IR359*22/144)</f>
        <v>0</v>
      </c>
      <c r="LF359" s="82">
        <f t="shared" si="538"/>
        <v>24.36</v>
      </c>
      <c r="LG359" s="80">
        <f t="shared" si="539"/>
        <v>32.340000000000003</v>
      </c>
      <c r="LH359" s="234">
        <f t="shared" si="540"/>
        <v>0</v>
      </c>
      <c r="LI359" s="73"/>
      <c r="LJ359" s="128"/>
      <c r="LK359" s="129">
        <v>12</v>
      </c>
      <c r="LL359" s="73">
        <v>33</v>
      </c>
      <c r="LM359" s="73"/>
      <c r="LN359" s="130">
        <f>LL359*18/144</f>
        <v>4.125</v>
      </c>
      <c r="LP359" s="75">
        <v>4</v>
      </c>
      <c r="LQ359" s="76">
        <f t="shared" si="560"/>
        <v>57.75</v>
      </c>
      <c r="LR359" s="75">
        <v>12</v>
      </c>
      <c r="LS359" s="77">
        <f>(LR359*1.2)*(Prices!$B$5/32)</f>
        <v>18</v>
      </c>
      <c r="LT359" s="82">
        <f>(LR359*1.3)*(Prices!$C$4/32)</f>
        <v>31.200000000000003</v>
      </c>
      <c r="LU359" s="82">
        <f>(LO359*Prices!$B$2)+(LP359*Prices!$B$3)</f>
        <v>16.2</v>
      </c>
      <c r="LV359" s="79">
        <f>LN359*Prices!$B$9</f>
        <v>24.75</v>
      </c>
      <c r="LW359" s="80">
        <f t="shared" si="541"/>
        <v>147.9</v>
      </c>
      <c r="LX359" s="80">
        <f>LN359*Prices!$B$10</f>
        <v>37.125</v>
      </c>
      <c r="LY359" s="80">
        <f t="shared" si="542"/>
        <v>160.27500000000001</v>
      </c>
      <c r="LZ359" s="80">
        <f>LN359*Prices!$B$11</f>
        <v>41.25</v>
      </c>
      <c r="MA359" s="80">
        <f t="shared" si="543"/>
        <v>164.4</v>
      </c>
      <c r="MB359" s="80">
        <f>LN359*Prices!$B$12</f>
        <v>49.5</v>
      </c>
      <c r="MC359" s="80">
        <f t="shared" si="544"/>
        <v>172.65</v>
      </c>
      <c r="MD359" s="80">
        <f>LN359*Prices!$B$13</f>
        <v>53.625</v>
      </c>
      <c r="ME359" s="80">
        <f t="shared" si="545"/>
        <v>176.77500000000001</v>
      </c>
      <c r="MF359" s="80">
        <f>LN359*Prices!$B$14</f>
        <v>63.9375</v>
      </c>
      <c r="MG359" s="80">
        <f t="shared" si="546"/>
        <v>187.08750000000001</v>
      </c>
      <c r="MH359" s="80">
        <f>LN359*Prices!$B$15</f>
        <v>72.1875</v>
      </c>
      <c r="MI359" s="80">
        <f t="shared" si="547"/>
        <v>195.33750000000001</v>
      </c>
      <c r="MJ359" s="80">
        <f>LN359*Prices!$B$16</f>
        <v>101.0625</v>
      </c>
      <c r="MK359" s="80">
        <f t="shared" si="548"/>
        <v>224.21250000000001</v>
      </c>
      <c r="ML359" s="80">
        <f>LN359*Prices!$B$17</f>
        <v>0</v>
      </c>
      <c r="MM359" s="80"/>
      <c r="MN359" s="80"/>
      <c r="MO359" s="80"/>
      <c r="MP359" s="80"/>
      <c r="MQ359" s="80"/>
      <c r="MR359" s="80"/>
      <c r="MS359" s="80"/>
      <c r="MT359" s="80"/>
      <c r="MU359" s="80"/>
      <c r="MV359" s="80"/>
      <c r="MW359" s="80"/>
      <c r="MX359" s="80"/>
      <c r="MY359" s="80"/>
      <c r="MZ359" s="80"/>
      <c r="NA359" s="80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</row>
    <row r="360" spans="1:449" ht="18" customHeight="1" thickBot="1" x14ac:dyDescent="0.3">
      <c r="A360" s="330" t="s">
        <v>486</v>
      </c>
      <c r="B360" s="324" t="s">
        <v>268</v>
      </c>
      <c r="C360" s="325" t="str">
        <f t="shared" si="549"/>
        <v>Wall &amp; Tall Cab: Horizontal Glass 18"H   (34" to 36")</v>
      </c>
      <c r="D360" s="177" t="s">
        <v>484</v>
      </c>
      <c r="E360" s="326" t="s">
        <v>113</v>
      </c>
      <c r="F360" s="331" t="s">
        <v>486</v>
      </c>
      <c r="G360" s="320" t="s">
        <v>296</v>
      </c>
      <c r="H360" s="135" t="str">
        <f t="shared" si="550"/>
        <v>n/a</v>
      </c>
      <c r="I360" s="135" t="s">
        <v>296</v>
      </c>
      <c r="J360" s="135" t="str">
        <f t="shared" si="453"/>
        <v>n/a</v>
      </c>
      <c r="K360" s="135" t="s">
        <v>296</v>
      </c>
      <c r="L360" s="135" t="str">
        <f t="shared" si="454"/>
        <v>n/a</v>
      </c>
      <c r="M360" s="135" t="s">
        <v>296</v>
      </c>
      <c r="N360" s="135" t="str">
        <f t="shared" si="455"/>
        <v>n/a</v>
      </c>
      <c r="O360" s="135" t="s">
        <v>296</v>
      </c>
      <c r="P360" s="135" t="str">
        <f t="shared" si="456"/>
        <v>n/a</v>
      </c>
      <c r="Q360" s="135" t="s">
        <v>296</v>
      </c>
      <c r="R360" s="135" t="str">
        <f t="shared" si="457"/>
        <v>n/a</v>
      </c>
      <c r="S360" s="135">
        <f>ROUND(cabinets_db!FP360/Prices!$B$27,0)</f>
        <v>523</v>
      </c>
      <c r="T360" s="136">
        <f t="shared" si="458"/>
        <v>523</v>
      </c>
      <c r="U360" s="135">
        <f>ROUND(cabinets_db!FR360/Prices!$B$27,0)</f>
        <v>598</v>
      </c>
      <c r="V360" s="136">
        <f t="shared" si="459"/>
        <v>598</v>
      </c>
      <c r="W360" s="137"/>
      <c r="X360" s="137"/>
      <c r="Y360" s="137"/>
      <c r="Z360" s="137"/>
      <c r="AA360" s="137"/>
      <c r="AB360" s="136">
        <f>ROUND(cabinets_db!HD360/Prices!$B$27,0)</f>
        <v>380</v>
      </c>
      <c r="AC360" s="136">
        <f t="shared" si="460"/>
        <v>380</v>
      </c>
      <c r="AD360" s="136">
        <f>ROUND(cabinets_db!HF360/Prices!$B$27,0)</f>
        <v>412</v>
      </c>
      <c r="AE360" s="136">
        <f t="shared" si="461"/>
        <v>412</v>
      </c>
      <c r="AF360" s="136">
        <f>ROUND(cabinets_db!HH360/Prices!$B$27,0)</f>
        <v>423</v>
      </c>
      <c r="AG360" s="136">
        <f t="shared" si="462"/>
        <v>423</v>
      </c>
      <c r="AH360" s="136">
        <f>ROUND(cabinets_db!HJ360/Prices!$B$27,0)</f>
        <v>444</v>
      </c>
      <c r="AI360" s="136">
        <f t="shared" si="463"/>
        <v>444</v>
      </c>
      <c r="AJ360" s="136">
        <f>ROUND(cabinets_db!HL360/Prices!$B$27,0)</f>
        <v>455</v>
      </c>
      <c r="AK360" s="136">
        <f t="shared" si="464"/>
        <v>455</v>
      </c>
      <c r="AL360" s="136">
        <f>ROUND(cabinets_db!HN360/Prices!$B$27,0)</f>
        <v>482</v>
      </c>
      <c r="AM360" s="136">
        <f t="shared" si="465"/>
        <v>482</v>
      </c>
      <c r="AN360" s="136">
        <f>ROUND(cabinets_db!HP360/Prices!$B$27,0)</f>
        <v>503</v>
      </c>
      <c r="AO360" s="136">
        <f t="shared" si="466"/>
        <v>503</v>
      </c>
      <c r="AP360" s="136">
        <f>ROUND(cabinets_db!HR360/Prices!$B$27,0)</f>
        <v>578</v>
      </c>
      <c r="AQ360" s="138">
        <f t="shared" si="467"/>
        <v>578</v>
      </c>
      <c r="AW360" s="136">
        <f t="shared" si="468"/>
        <v>380</v>
      </c>
      <c r="AX360" s="136">
        <f t="shared" si="469"/>
        <v>380</v>
      </c>
      <c r="AY360" s="136">
        <f t="shared" si="470"/>
        <v>412</v>
      </c>
      <c r="AZ360" s="136">
        <f t="shared" si="471"/>
        <v>412</v>
      </c>
      <c r="BA360" s="136">
        <f t="shared" si="472"/>
        <v>423</v>
      </c>
      <c r="BB360" s="136">
        <f t="shared" si="473"/>
        <v>423</v>
      </c>
      <c r="BC360" s="136">
        <f t="shared" si="474"/>
        <v>444</v>
      </c>
      <c r="BD360" s="136">
        <f t="shared" si="475"/>
        <v>444</v>
      </c>
      <c r="BE360" s="136">
        <f t="shared" si="476"/>
        <v>455</v>
      </c>
      <c r="BF360" s="136">
        <f t="shared" si="477"/>
        <v>455</v>
      </c>
      <c r="BG360" s="136">
        <f t="shared" si="478"/>
        <v>482</v>
      </c>
      <c r="BH360" s="136">
        <f t="shared" si="479"/>
        <v>482</v>
      </c>
      <c r="BI360" s="136">
        <f t="shared" si="480"/>
        <v>503</v>
      </c>
      <c r="BJ360" s="136">
        <f t="shared" si="481"/>
        <v>503</v>
      </c>
      <c r="BK360" s="136">
        <f t="shared" si="482"/>
        <v>578</v>
      </c>
      <c r="BL360" s="138">
        <f t="shared" si="483"/>
        <v>578</v>
      </c>
      <c r="BU360" s="135" t="s">
        <v>296</v>
      </c>
      <c r="BV360" s="135" t="str">
        <f t="shared" si="551"/>
        <v>n/a</v>
      </c>
      <c r="BW360" s="135" t="s">
        <v>296</v>
      </c>
      <c r="BX360" s="135" t="str">
        <f t="shared" si="484"/>
        <v>n/a</v>
      </c>
      <c r="BY360" s="135" t="s">
        <v>296</v>
      </c>
      <c r="BZ360" s="135" t="str">
        <f t="shared" si="485"/>
        <v>n/a</v>
      </c>
      <c r="CA360" s="135" t="s">
        <v>296</v>
      </c>
      <c r="CB360" s="135" t="str">
        <f t="shared" si="486"/>
        <v>n/a</v>
      </c>
      <c r="CC360" s="135" t="s">
        <v>296</v>
      </c>
      <c r="CD360" s="135" t="str">
        <f t="shared" si="487"/>
        <v>n/a</v>
      </c>
      <c r="CE360" s="135" t="s">
        <v>296</v>
      </c>
      <c r="CF360" s="135" t="str">
        <f t="shared" si="488"/>
        <v>n/a</v>
      </c>
      <c r="CG360" s="135">
        <f>ROUND(cabinets_db!JQ360/Prices!$B$27,0)</f>
        <v>523</v>
      </c>
      <c r="CH360" s="136">
        <f t="shared" si="489"/>
        <v>523</v>
      </c>
      <c r="CI360" s="135">
        <f>ROUND(cabinets_db!JS360/Prices!$B$27,0)</f>
        <v>598</v>
      </c>
      <c r="CJ360" s="136">
        <f t="shared" si="490"/>
        <v>598</v>
      </c>
      <c r="CK360" s="137"/>
      <c r="CL360" s="137"/>
      <c r="CM360" s="137"/>
      <c r="CN360" s="137"/>
      <c r="CO360" s="137"/>
      <c r="CP360" s="136">
        <f>ROUND(cabinets_db!LW360/Prices!$B$27,0)</f>
        <v>380</v>
      </c>
      <c r="CQ360" s="136">
        <f t="shared" si="552"/>
        <v>380</v>
      </c>
      <c r="CR360" s="136">
        <f>ROUND(cabinets_db!LY360/Prices!$B$27,0)</f>
        <v>412</v>
      </c>
      <c r="CS360" s="136">
        <f t="shared" si="491"/>
        <v>412</v>
      </c>
      <c r="CT360" s="136">
        <f>ROUND(cabinets_db!MA360/Prices!$B$27,0)</f>
        <v>423</v>
      </c>
      <c r="CU360" s="136">
        <f t="shared" si="492"/>
        <v>423</v>
      </c>
      <c r="CV360" s="136">
        <f>ROUND(cabinets_db!MC360/Prices!$B$27,0)</f>
        <v>444</v>
      </c>
      <c r="CW360" s="136">
        <f t="shared" si="493"/>
        <v>444</v>
      </c>
      <c r="CX360" s="136">
        <f>ROUND(cabinets_db!ME360/Prices!$B$27,0)</f>
        <v>455</v>
      </c>
      <c r="CY360" s="136">
        <f t="shared" si="494"/>
        <v>455</v>
      </c>
      <c r="CZ360" s="136">
        <f>ROUND(cabinets_db!MG360/Prices!$B$27,0)</f>
        <v>482</v>
      </c>
      <c r="DA360" s="136">
        <f t="shared" si="495"/>
        <v>482</v>
      </c>
      <c r="DB360" s="136">
        <f>ROUND(cabinets_db!MI360/Prices!$B$27,0)</f>
        <v>503</v>
      </c>
      <c r="DC360" s="136">
        <f t="shared" si="496"/>
        <v>503</v>
      </c>
      <c r="DD360" s="136">
        <f>ROUND(cabinets_db!MK360/Prices!$B$27,0)</f>
        <v>578</v>
      </c>
      <c r="DE360" s="138">
        <f t="shared" si="497"/>
        <v>578</v>
      </c>
      <c r="DK360" s="136">
        <f t="shared" si="498"/>
        <v>380</v>
      </c>
      <c r="DL360" s="136">
        <f t="shared" si="499"/>
        <v>380</v>
      </c>
      <c r="DM360" s="136">
        <f t="shared" si="500"/>
        <v>412</v>
      </c>
      <c r="DN360" s="136">
        <f t="shared" si="501"/>
        <v>412</v>
      </c>
      <c r="DO360" s="136">
        <f t="shared" si="502"/>
        <v>423</v>
      </c>
      <c r="DP360" s="136">
        <f t="shared" si="503"/>
        <v>423</v>
      </c>
      <c r="DQ360" s="136">
        <f t="shared" si="504"/>
        <v>444</v>
      </c>
      <c r="DR360" s="136">
        <f t="shared" si="505"/>
        <v>444</v>
      </c>
      <c r="DS360" s="136">
        <f t="shared" si="506"/>
        <v>455</v>
      </c>
      <c r="DT360" s="136">
        <f t="shared" si="507"/>
        <v>455</v>
      </c>
      <c r="DU360" s="136">
        <f t="shared" si="508"/>
        <v>482</v>
      </c>
      <c r="DV360" s="136">
        <f t="shared" si="509"/>
        <v>482</v>
      </c>
      <c r="DW360" s="136">
        <f t="shared" si="510"/>
        <v>503</v>
      </c>
      <c r="DX360" s="136">
        <f t="shared" si="511"/>
        <v>503</v>
      </c>
      <c r="DY360" s="136">
        <f t="shared" si="512"/>
        <v>578</v>
      </c>
      <c r="DZ360" s="138">
        <f t="shared" si="513"/>
        <v>578</v>
      </c>
      <c r="EP360" s="73"/>
      <c r="EQ360" s="128"/>
      <c r="ER360" s="129">
        <v>13</v>
      </c>
      <c r="ES360" s="73">
        <v>36</v>
      </c>
      <c r="ET360" s="73"/>
      <c r="EU360" s="130">
        <f>ES360*18/144</f>
        <v>4.5</v>
      </c>
      <c r="EV360" s="55"/>
      <c r="EW360" s="75">
        <v>4</v>
      </c>
      <c r="EX360" s="76">
        <f t="shared" si="557"/>
        <v>63</v>
      </c>
      <c r="EY360" s="75">
        <v>13</v>
      </c>
      <c r="EZ360" s="77">
        <f>(EY360*1.2)*(Prices!$B$5/32)</f>
        <v>19.5</v>
      </c>
      <c r="FA360" s="82">
        <f>(EY360*1.3)*(Prices!$B$4/32)</f>
        <v>42.250000000000007</v>
      </c>
      <c r="FB360" s="82">
        <f>(EV360*Prices!$B$2)+(EW360*Prices!$B$3)</f>
        <v>16.2</v>
      </c>
      <c r="FC360" s="79">
        <f>EU360*Prices!$B$9</f>
        <v>27</v>
      </c>
      <c r="FD360" s="80">
        <f t="shared" si="514"/>
        <v>167.95000000000002</v>
      </c>
      <c r="FE360" s="80">
        <f>EU360*Prices!$B$10</f>
        <v>40.5</v>
      </c>
      <c r="FF360" s="80">
        <f t="shared" si="515"/>
        <v>181.45000000000002</v>
      </c>
      <c r="FG360" s="80">
        <f>EU360*Prices!$B$11</f>
        <v>45</v>
      </c>
      <c r="FH360" s="80">
        <f t="shared" si="516"/>
        <v>185.95000000000002</v>
      </c>
      <c r="FI360" s="80">
        <f>EU360*Prices!$B$12</f>
        <v>54</v>
      </c>
      <c r="FJ360" s="80">
        <f t="shared" si="517"/>
        <v>194.95000000000002</v>
      </c>
      <c r="FK360" s="80">
        <f>EU360*Prices!$B$13</f>
        <v>58.5</v>
      </c>
      <c r="FL360" s="80">
        <f t="shared" si="518"/>
        <v>199.45000000000002</v>
      </c>
      <c r="FM360" s="80">
        <f>EU360*Prices!$B$14</f>
        <v>69.75</v>
      </c>
      <c r="FN360" s="80">
        <f t="shared" si="519"/>
        <v>210.70000000000002</v>
      </c>
      <c r="FO360" s="80">
        <f>EU360*Prices!$B$15</f>
        <v>78.75</v>
      </c>
      <c r="FP360" s="80">
        <f t="shared" si="520"/>
        <v>219.70000000000002</v>
      </c>
      <c r="FQ360" s="80">
        <f>EU360*Prices!$B$16</f>
        <v>110.25</v>
      </c>
      <c r="FR360" s="80">
        <f t="shared" si="521"/>
        <v>251.20000000000002</v>
      </c>
      <c r="FS360" s="80">
        <f>EU360*Prices!$B$17</f>
        <v>0</v>
      </c>
      <c r="FT360" s="80"/>
      <c r="FU360" s="80"/>
      <c r="FV360" s="80"/>
      <c r="FW360" s="80"/>
      <c r="FX360" s="80"/>
      <c r="FY360" s="80"/>
      <c r="FZ360" s="80"/>
      <c r="GA360" s="80"/>
      <c r="GB360" s="80"/>
      <c r="GC360" s="80"/>
      <c r="GD360" s="80"/>
      <c r="GE360" s="80"/>
      <c r="GF360" s="80"/>
      <c r="GG360" s="80"/>
      <c r="GH360" s="80"/>
      <c r="GI360"/>
      <c r="GJ360"/>
      <c r="GK360"/>
      <c r="GL360"/>
      <c r="GM360"/>
      <c r="GN360"/>
      <c r="GO360"/>
      <c r="GP360" s="73"/>
      <c r="GQ360" s="128"/>
      <c r="GR360" s="129">
        <v>13</v>
      </c>
      <c r="GS360" s="73">
        <v>36</v>
      </c>
      <c r="GT360" s="73"/>
      <c r="GU360" s="130">
        <f>GS360*18/144</f>
        <v>4.5</v>
      </c>
      <c r="GW360" s="75">
        <v>4</v>
      </c>
      <c r="GX360" s="76">
        <f t="shared" si="558"/>
        <v>63</v>
      </c>
      <c r="GY360" s="75">
        <v>13</v>
      </c>
      <c r="GZ360" s="77">
        <f>(GY360*1.2)*(Prices!$B$5/32)</f>
        <v>19.5</v>
      </c>
      <c r="HA360" s="82">
        <f>(GY360*1.3)*(Prices!$C$4/32)</f>
        <v>33.800000000000004</v>
      </c>
      <c r="HB360" s="82">
        <f>(GV360*Prices!$B$2)+(GW360*Prices!$B$3)</f>
        <v>16.2</v>
      </c>
      <c r="HC360" s="79">
        <f>GU360*Prices!$B$9</f>
        <v>27</v>
      </c>
      <c r="HD360" s="80">
        <f t="shared" si="522"/>
        <v>159.5</v>
      </c>
      <c r="HE360" s="80">
        <f>GU360*Prices!$B$10</f>
        <v>40.5</v>
      </c>
      <c r="HF360" s="80">
        <f t="shared" si="523"/>
        <v>173</v>
      </c>
      <c r="HG360" s="80">
        <f>GU360*Prices!$B$11</f>
        <v>45</v>
      </c>
      <c r="HH360" s="80">
        <f t="shared" si="524"/>
        <v>177.5</v>
      </c>
      <c r="HI360" s="80">
        <f>GU360*Prices!$B$12</f>
        <v>54</v>
      </c>
      <c r="HJ360" s="80">
        <f t="shared" si="525"/>
        <v>186.5</v>
      </c>
      <c r="HK360" s="80">
        <f>GU360*Prices!$B$13</f>
        <v>58.5</v>
      </c>
      <c r="HL360" s="80">
        <f t="shared" si="526"/>
        <v>191</v>
      </c>
      <c r="HM360" s="80">
        <f>GU360*Prices!$B$14</f>
        <v>69.75</v>
      </c>
      <c r="HN360" s="80">
        <f t="shared" si="527"/>
        <v>202.25</v>
      </c>
      <c r="HO360" s="80">
        <f>GU360*Prices!$B$15</f>
        <v>78.75</v>
      </c>
      <c r="HP360" s="80">
        <f t="shared" si="528"/>
        <v>211.25</v>
      </c>
      <c r="HQ360" s="80">
        <f>GU360*Prices!$B$16</f>
        <v>110.25</v>
      </c>
      <c r="HR360" s="80">
        <f t="shared" si="529"/>
        <v>242.75</v>
      </c>
      <c r="HS360" s="80">
        <f>GU360*Prices!$B$17</f>
        <v>0</v>
      </c>
      <c r="HT360" s="80"/>
      <c r="HU360" s="80"/>
      <c r="HV360" s="80"/>
      <c r="HW360" s="80"/>
      <c r="HX360" s="80"/>
      <c r="HY360" s="80"/>
      <c r="HZ360" s="80"/>
      <c r="IA360" s="80"/>
      <c r="IB360" s="80"/>
      <c r="IC360" s="80"/>
      <c r="ID360" s="80"/>
      <c r="IE360" s="80"/>
      <c r="IF360" s="80"/>
      <c r="IG360" s="80"/>
      <c r="IH360" s="80"/>
      <c r="II360"/>
      <c r="IJ360"/>
      <c r="IK360"/>
      <c r="IL360"/>
      <c r="IM360"/>
      <c r="IN360"/>
      <c r="IO360"/>
      <c r="IP360"/>
      <c r="IQ360" s="73"/>
      <c r="IR360" s="128"/>
      <c r="IS360" s="129">
        <v>13</v>
      </c>
      <c r="IT360" s="73">
        <v>36</v>
      </c>
      <c r="IU360" s="73"/>
      <c r="IV360" s="130">
        <f>IT360*18/144</f>
        <v>4.5</v>
      </c>
      <c r="IX360" s="75">
        <v>4</v>
      </c>
      <c r="IY360" s="76">
        <f t="shared" si="559"/>
        <v>63</v>
      </c>
      <c r="IZ360" s="75">
        <v>13</v>
      </c>
      <c r="JA360" s="77">
        <f>(IZ360*1.2)*(Prices!$B$5/32)</f>
        <v>19.5</v>
      </c>
      <c r="JB360" s="82">
        <f>(IZ360*1.3)*(Prices!$B$4/32)</f>
        <v>42.250000000000007</v>
      </c>
      <c r="JC360" s="82">
        <f>(IW360*Prices!$B$2)+(IX360*Prices!$B$3)</f>
        <v>16.2</v>
      </c>
      <c r="JD360" s="79">
        <f>IV360*Prices!$B$9</f>
        <v>27</v>
      </c>
      <c r="JE360" s="80">
        <f t="shared" si="530"/>
        <v>167.95000000000002</v>
      </c>
      <c r="JF360" s="80">
        <f>IV360*Prices!$B$10</f>
        <v>40.5</v>
      </c>
      <c r="JG360" s="80">
        <f t="shared" si="531"/>
        <v>181.45000000000002</v>
      </c>
      <c r="JH360" s="80">
        <f>IV360*Prices!$B$11</f>
        <v>45</v>
      </c>
      <c r="JI360" s="80">
        <f t="shared" si="532"/>
        <v>185.95000000000002</v>
      </c>
      <c r="JJ360" s="80">
        <f>IV360*Prices!$B$12</f>
        <v>54</v>
      </c>
      <c r="JK360" s="80">
        <f t="shared" si="533"/>
        <v>194.95000000000002</v>
      </c>
      <c r="JL360" s="80">
        <f>IV360*Prices!$B$13</f>
        <v>58.5</v>
      </c>
      <c r="JM360" s="80">
        <f t="shared" si="534"/>
        <v>199.45000000000002</v>
      </c>
      <c r="JN360" s="80">
        <f>IV360*Prices!$B$14</f>
        <v>69.75</v>
      </c>
      <c r="JO360" s="80">
        <f t="shared" si="535"/>
        <v>210.70000000000002</v>
      </c>
      <c r="JP360" s="80">
        <f>IV360*Prices!$B$15</f>
        <v>78.75</v>
      </c>
      <c r="JQ360" s="80">
        <f t="shared" si="536"/>
        <v>219.70000000000002</v>
      </c>
      <c r="JR360" s="80">
        <f>IV360*Prices!$B$16</f>
        <v>110.25</v>
      </c>
      <c r="JS360" s="80">
        <f t="shared" si="537"/>
        <v>251.20000000000002</v>
      </c>
      <c r="JT360" s="80">
        <f>IV360*Prices!$B$17</f>
        <v>0</v>
      </c>
      <c r="JU360" s="80"/>
      <c r="JV360" s="80"/>
      <c r="JW360" s="80"/>
      <c r="JX360" s="80"/>
      <c r="JY360" s="80"/>
      <c r="JZ360" s="80"/>
      <c r="KA360" s="80"/>
      <c r="KB360" s="80"/>
      <c r="KC360" s="80"/>
      <c r="KD360" s="80"/>
      <c r="KE360" s="80"/>
      <c r="KF360" s="80"/>
      <c r="KG360" s="8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 s="197">
        <v>0</v>
      </c>
      <c r="LB360" s="200">
        <v>0</v>
      </c>
      <c r="LC360" s="82">
        <f>(44+(cabinets_db!IR360*2-2))*0.58</f>
        <v>24.36</v>
      </c>
      <c r="LD360" s="82">
        <f>(44+(cabinets_db!IR360*2-2))*0.77</f>
        <v>32.340000000000003</v>
      </c>
      <c r="LE360" s="82">
        <f>3*(cabinets_db!IR360*22/144)</f>
        <v>0</v>
      </c>
      <c r="LF360" s="82">
        <f t="shared" si="538"/>
        <v>24.36</v>
      </c>
      <c r="LG360" s="80">
        <f t="shared" si="539"/>
        <v>32.340000000000003</v>
      </c>
      <c r="LH360" s="234">
        <f t="shared" si="540"/>
        <v>0</v>
      </c>
      <c r="LI360" s="73"/>
      <c r="LJ360" s="128"/>
      <c r="LK360" s="129">
        <v>13</v>
      </c>
      <c r="LL360" s="73">
        <v>36</v>
      </c>
      <c r="LM360" s="73"/>
      <c r="LN360" s="130">
        <f>LL360*18/144</f>
        <v>4.5</v>
      </c>
      <c r="LP360" s="75">
        <v>4</v>
      </c>
      <c r="LQ360" s="76">
        <f t="shared" si="560"/>
        <v>63</v>
      </c>
      <c r="LR360" s="75">
        <v>13</v>
      </c>
      <c r="LS360" s="77">
        <f>(LR360*1.2)*(Prices!$B$5/32)</f>
        <v>19.5</v>
      </c>
      <c r="LT360" s="82">
        <f>(LR360*1.3)*(Prices!$C$4/32)</f>
        <v>33.800000000000004</v>
      </c>
      <c r="LU360" s="82">
        <f>(LO360*Prices!$B$2)+(LP360*Prices!$B$3)</f>
        <v>16.2</v>
      </c>
      <c r="LV360" s="79">
        <f>LN360*Prices!$B$9</f>
        <v>27</v>
      </c>
      <c r="LW360" s="80">
        <f t="shared" si="541"/>
        <v>159.5</v>
      </c>
      <c r="LX360" s="80">
        <f>LN360*Prices!$B$10</f>
        <v>40.5</v>
      </c>
      <c r="LY360" s="80">
        <f t="shared" si="542"/>
        <v>173</v>
      </c>
      <c r="LZ360" s="80">
        <f>LN360*Prices!$B$11</f>
        <v>45</v>
      </c>
      <c r="MA360" s="80">
        <f t="shared" si="543"/>
        <v>177.5</v>
      </c>
      <c r="MB360" s="80">
        <f>LN360*Prices!$B$12</f>
        <v>54</v>
      </c>
      <c r="MC360" s="80">
        <f t="shared" si="544"/>
        <v>186.5</v>
      </c>
      <c r="MD360" s="80">
        <f>LN360*Prices!$B$13</f>
        <v>58.5</v>
      </c>
      <c r="ME360" s="80">
        <f t="shared" si="545"/>
        <v>191</v>
      </c>
      <c r="MF360" s="80">
        <f>LN360*Prices!$B$14</f>
        <v>69.75</v>
      </c>
      <c r="MG360" s="80">
        <f t="shared" si="546"/>
        <v>202.25</v>
      </c>
      <c r="MH360" s="80">
        <f>LN360*Prices!$B$15</f>
        <v>78.75</v>
      </c>
      <c r="MI360" s="80">
        <f t="shared" si="547"/>
        <v>211.25</v>
      </c>
      <c r="MJ360" s="80">
        <f>LN360*Prices!$B$16</f>
        <v>110.25</v>
      </c>
      <c r="MK360" s="80">
        <f t="shared" si="548"/>
        <v>242.75</v>
      </c>
      <c r="ML360" s="80">
        <f>LN360*Prices!$B$17</f>
        <v>0</v>
      </c>
      <c r="MM360" s="80"/>
      <c r="MN360" s="80"/>
      <c r="MO360" s="80"/>
      <c r="MP360" s="80"/>
      <c r="MQ360" s="80"/>
      <c r="MR360" s="80"/>
      <c r="MS360" s="80"/>
      <c r="MT360" s="80"/>
      <c r="MU360" s="80"/>
      <c r="MV360" s="80"/>
      <c r="MW360" s="80"/>
      <c r="MX360" s="80"/>
      <c r="MY360" s="80"/>
      <c r="MZ360" s="80"/>
      <c r="NA360" s="8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</row>
    <row r="361" spans="1:449" ht="18" customHeight="1" thickBot="1" x14ac:dyDescent="0.3">
      <c r="A361" s="345"/>
      <c r="B361" s="346"/>
      <c r="C361" s="347"/>
      <c r="D361" s="279"/>
      <c r="E361" s="348"/>
      <c r="F361" s="349"/>
      <c r="G361" s="320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6"/>
      <c r="U361" s="135"/>
      <c r="V361" s="136"/>
      <c r="W361" s="137"/>
      <c r="X361" s="137"/>
      <c r="Y361" s="137"/>
      <c r="Z361" s="137"/>
      <c r="AA361" s="137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8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8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6"/>
      <c r="CI361" s="135"/>
      <c r="CJ361" s="136"/>
      <c r="CK361" s="137"/>
      <c r="CL361" s="137"/>
      <c r="CM361" s="137"/>
      <c r="CN361" s="137"/>
      <c r="CO361" s="137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  <c r="DA361" s="136"/>
      <c r="DB361" s="136"/>
      <c r="DC361" s="136"/>
      <c r="DD361" s="136"/>
      <c r="DE361" s="138"/>
      <c r="DK361" s="136"/>
      <c r="DL361" s="136"/>
      <c r="DM361" s="136"/>
      <c r="DN361" s="136"/>
      <c r="DO361" s="136"/>
      <c r="DP361" s="136"/>
      <c r="DQ361" s="136"/>
      <c r="DR361" s="136"/>
      <c r="DS361" s="136"/>
      <c r="DT361" s="136"/>
      <c r="DU361" s="136"/>
      <c r="DV361" s="136"/>
      <c r="DW361" s="136"/>
      <c r="DX361" s="136"/>
      <c r="DY361" s="136"/>
      <c r="DZ361" s="138"/>
      <c r="EP361" s="73"/>
      <c r="EQ361" s="128"/>
      <c r="ER361" s="129"/>
      <c r="ES361" s="73"/>
      <c r="ET361" s="73"/>
      <c r="EU361" s="130"/>
      <c r="EV361" s="55"/>
      <c r="EZ361" s="77"/>
      <c r="FC361" s="79"/>
      <c r="FD361" s="80"/>
      <c r="FE361" s="80"/>
      <c r="FF361" s="80"/>
      <c r="FG361" s="80"/>
      <c r="FH361" s="80"/>
      <c r="FI361" s="80"/>
      <c r="FJ361" s="80"/>
      <c r="FK361" s="80"/>
      <c r="FL361" s="80"/>
      <c r="FM361" s="80"/>
      <c r="FN361" s="80"/>
      <c r="FO361" s="80"/>
      <c r="FP361" s="80"/>
      <c r="FQ361" s="80"/>
      <c r="FR361" s="80"/>
      <c r="FS361" s="80"/>
      <c r="FT361" s="80"/>
      <c r="FU361" s="80"/>
      <c r="FV361" s="80"/>
      <c r="FW361" s="80"/>
      <c r="FX361" s="80"/>
      <c r="FY361" s="80"/>
      <c r="FZ361" s="80"/>
      <c r="GA361" s="80"/>
      <c r="GB361" s="80"/>
      <c r="GC361" s="80"/>
      <c r="GD361" s="80"/>
      <c r="GE361" s="80"/>
      <c r="GF361" s="80"/>
      <c r="GG361" s="80"/>
      <c r="GH361" s="80"/>
      <c r="GI361"/>
      <c r="GJ361"/>
      <c r="GK361"/>
      <c r="GL361"/>
      <c r="GM361"/>
      <c r="GN361"/>
      <c r="GO361"/>
      <c r="GP361" s="73"/>
      <c r="GQ361" s="128"/>
      <c r="GR361" s="129"/>
      <c r="GS361" s="73"/>
      <c r="GT361" s="73"/>
      <c r="GU361" s="130"/>
      <c r="GW361" s="75"/>
      <c r="GX361" s="76"/>
      <c r="GZ361" s="77"/>
      <c r="HA361" s="82"/>
      <c r="HB361" s="82"/>
      <c r="HC361" s="79"/>
      <c r="HD361" s="80"/>
      <c r="HE361" s="80"/>
      <c r="HF361" s="80"/>
      <c r="HG361" s="80"/>
      <c r="HH361" s="80"/>
      <c r="HI361" s="80"/>
      <c r="HJ361" s="80"/>
      <c r="HK361" s="80"/>
      <c r="HL361" s="80"/>
      <c r="HM361" s="80"/>
      <c r="HN361" s="80"/>
      <c r="HO361" s="80"/>
      <c r="HP361" s="80"/>
      <c r="HQ361" s="80"/>
      <c r="HR361" s="80"/>
      <c r="HS361" s="80"/>
      <c r="HT361" s="80"/>
      <c r="HU361" s="80"/>
      <c r="HV361" s="80"/>
      <c r="HW361" s="80"/>
      <c r="HX361" s="80"/>
      <c r="HY361" s="80"/>
      <c r="HZ361" s="80"/>
      <c r="IA361" s="80"/>
      <c r="IB361" s="80"/>
      <c r="IC361" s="80"/>
      <c r="ID361" s="80"/>
      <c r="IE361" s="80"/>
      <c r="IF361" s="80"/>
      <c r="IG361" s="80"/>
      <c r="IH361" s="80"/>
      <c r="II361"/>
      <c r="IJ361"/>
      <c r="IK361"/>
      <c r="IL361"/>
      <c r="IM361"/>
      <c r="IN361"/>
      <c r="IO361"/>
      <c r="IP361"/>
      <c r="IQ361" s="73"/>
      <c r="IR361" s="128"/>
      <c r="IS361" s="129"/>
      <c r="IT361" s="73"/>
      <c r="IU361" s="73"/>
      <c r="IV361" s="130"/>
      <c r="IX361" s="75"/>
      <c r="IY361" s="76"/>
      <c r="IZ361" s="75"/>
      <c r="JA361" s="77"/>
      <c r="JB361" s="82"/>
      <c r="JC361" s="82"/>
      <c r="JD361" s="79"/>
      <c r="JE361" s="80"/>
      <c r="JF361" s="80"/>
      <c r="JG361" s="80"/>
      <c r="JH361" s="80"/>
      <c r="JI361" s="80"/>
      <c r="JJ361" s="80"/>
      <c r="JK361" s="80"/>
      <c r="JL361" s="80"/>
      <c r="JM361" s="80"/>
      <c r="JN361" s="80"/>
      <c r="JO361" s="80"/>
      <c r="JP361" s="80"/>
      <c r="JQ361" s="80"/>
      <c r="JR361" s="80"/>
      <c r="JS361" s="80"/>
      <c r="JT361" s="80"/>
      <c r="JU361" s="80"/>
      <c r="JV361" s="80"/>
      <c r="JW361" s="80"/>
      <c r="JX361" s="80"/>
      <c r="JY361" s="80"/>
      <c r="JZ361" s="80"/>
      <c r="KA361" s="80"/>
      <c r="KB361" s="80"/>
      <c r="KC361" s="80"/>
      <c r="KD361" s="80"/>
      <c r="KE361" s="80"/>
      <c r="KF361" s="80"/>
      <c r="KG361" s="80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F361" s="82"/>
      <c r="LG361" s="80"/>
      <c r="LH361" s="234"/>
      <c r="LI361" s="73"/>
      <c r="LJ361" s="128"/>
      <c r="LK361" s="129"/>
      <c r="LL361" s="73"/>
      <c r="LM361" s="73"/>
      <c r="LN361" s="130"/>
      <c r="LP361" s="75"/>
      <c r="LQ361" s="76"/>
      <c r="LR361" s="75"/>
      <c r="LS361" s="77"/>
      <c r="LT361" s="82"/>
      <c r="LU361" s="82"/>
      <c r="LV361" s="79"/>
      <c r="LW361" s="80"/>
      <c r="LX361" s="80"/>
      <c r="LY361" s="80"/>
      <c r="LZ361" s="80"/>
      <c r="MA361" s="80"/>
      <c r="MB361" s="80"/>
      <c r="MC361" s="80"/>
      <c r="MD361" s="80"/>
      <c r="ME361" s="80"/>
      <c r="MF361" s="80"/>
      <c r="MG361" s="80"/>
      <c r="MH361" s="80"/>
      <c r="MI361" s="80"/>
      <c r="MJ361" s="80"/>
      <c r="MK361" s="80"/>
      <c r="ML361" s="80"/>
      <c r="MM361" s="80"/>
      <c r="MN361" s="80"/>
      <c r="MO361" s="80"/>
      <c r="MP361" s="80"/>
      <c r="MQ361" s="80"/>
      <c r="MR361" s="80"/>
      <c r="MS361" s="80"/>
      <c r="MT361" s="80"/>
      <c r="MU361" s="80"/>
      <c r="MV361" s="80"/>
      <c r="MW361" s="80"/>
      <c r="MX361" s="80"/>
      <c r="MY361" s="80"/>
      <c r="MZ361" s="80"/>
      <c r="NA361" s="80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</row>
    <row r="362" spans="1:449" ht="18" customHeight="1" x14ac:dyDescent="0.25">
      <c r="A362" s="332" t="s">
        <v>20</v>
      </c>
      <c r="B362" s="119" t="s">
        <v>268</v>
      </c>
      <c r="C362" s="120" t="str">
        <f t="shared" si="549"/>
        <v>Wall &amp; Tall Cab: Horizontal Glass 20 1/2"H   (28" to 30")</v>
      </c>
      <c r="D362" s="121" t="s">
        <v>487</v>
      </c>
      <c r="E362" s="122" t="s">
        <v>109</v>
      </c>
      <c r="F362" s="333" t="s">
        <v>20</v>
      </c>
      <c r="G362" s="320" t="s">
        <v>296</v>
      </c>
      <c r="H362" s="135" t="str">
        <f t="shared" si="550"/>
        <v>n/a</v>
      </c>
      <c r="I362" s="135" t="s">
        <v>296</v>
      </c>
      <c r="J362" s="135" t="str">
        <f t="shared" si="453"/>
        <v>n/a</v>
      </c>
      <c r="K362" s="135" t="s">
        <v>296</v>
      </c>
      <c r="L362" s="135" t="str">
        <f t="shared" si="454"/>
        <v>n/a</v>
      </c>
      <c r="M362" s="135" t="s">
        <v>296</v>
      </c>
      <c r="N362" s="135" t="str">
        <f t="shared" si="455"/>
        <v>n/a</v>
      </c>
      <c r="O362" s="135" t="s">
        <v>296</v>
      </c>
      <c r="P362" s="135" t="str">
        <f t="shared" si="456"/>
        <v>n/a</v>
      </c>
      <c r="Q362" s="135" t="s">
        <v>296</v>
      </c>
      <c r="R362" s="135" t="str">
        <f t="shared" si="457"/>
        <v>n/a</v>
      </c>
      <c r="S362" s="135">
        <f>ROUND(cabinets_db!FP362/Prices!$B$27,0)</f>
        <v>495</v>
      </c>
      <c r="T362" s="136">
        <f t="shared" si="458"/>
        <v>495</v>
      </c>
      <c r="U362" s="135">
        <f>ROUND(cabinets_db!FR362/Prices!$B$27,0)</f>
        <v>566</v>
      </c>
      <c r="V362" s="136">
        <f t="shared" si="459"/>
        <v>566</v>
      </c>
      <c r="W362" s="137"/>
      <c r="X362" s="137"/>
      <c r="Y362" s="137"/>
      <c r="Z362" s="137"/>
      <c r="AA362" s="137"/>
      <c r="AB362" s="136">
        <f>ROUND(cabinets_db!HD362/Prices!$B$27,0)</f>
        <v>359</v>
      </c>
      <c r="AC362" s="136">
        <f t="shared" si="460"/>
        <v>359</v>
      </c>
      <c r="AD362" s="136">
        <f>ROUND(cabinets_db!HF362/Prices!$B$27,0)</f>
        <v>390</v>
      </c>
      <c r="AE362" s="136">
        <f t="shared" si="461"/>
        <v>390</v>
      </c>
      <c r="AF362" s="136">
        <f>ROUND(cabinets_db!HH362/Prices!$B$27,0)</f>
        <v>400</v>
      </c>
      <c r="AG362" s="136">
        <f t="shared" si="462"/>
        <v>400</v>
      </c>
      <c r="AH362" s="136">
        <f>ROUND(cabinets_db!HJ362/Prices!$B$27,0)</f>
        <v>420</v>
      </c>
      <c r="AI362" s="136">
        <f t="shared" si="463"/>
        <v>420</v>
      </c>
      <c r="AJ362" s="136">
        <f>ROUND(cabinets_db!HL362/Prices!$B$27,0)</f>
        <v>430</v>
      </c>
      <c r="AK362" s="136">
        <f t="shared" si="464"/>
        <v>430</v>
      </c>
      <c r="AL362" s="136">
        <f>ROUND(cabinets_db!HN362/Prices!$B$27,0)</f>
        <v>456</v>
      </c>
      <c r="AM362" s="136">
        <f t="shared" si="465"/>
        <v>456</v>
      </c>
      <c r="AN362" s="136">
        <f>ROUND(cabinets_db!HP362/Prices!$B$27,0)</f>
        <v>476</v>
      </c>
      <c r="AO362" s="136">
        <f t="shared" si="466"/>
        <v>476</v>
      </c>
      <c r="AP362" s="136">
        <f>ROUND(cabinets_db!HR362/Prices!$B$27,0)</f>
        <v>547</v>
      </c>
      <c r="AQ362" s="138">
        <f t="shared" si="467"/>
        <v>547</v>
      </c>
      <c r="AW362" s="136">
        <f t="shared" si="468"/>
        <v>359</v>
      </c>
      <c r="AX362" s="136">
        <f t="shared" si="469"/>
        <v>359</v>
      </c>
      <c r="AY362" s="136">
        <f t="shared" si="470"/>
        <v>390</v>
      </c>
      <c r="AZ362" s="136">
        <f t="shared" si="471"/>
        <v>390</v>
      </c>
      <c r="BA362" s="136">
        <f t="shared" si="472"/>
        <v>400</v>
      </c>
      <c r="BB362" s="136">
        <f t="shared" si="473"/>
        <v>400</v>
      </c>
      <c r="BC362" s="136">
        <f t="shared" si="474"/>
        <v>420</v>
      </c>
      <c r="BD362" s="136">
        <f t="shared" si="475"/>
        <v>420</v>
      </c>
      <c r="BE362" s="136">
        <f t="shared" si="476"/>
        <v>430</v>
      </c>
      <c r="BF362" s="136">
        <f t="shared" si="477"/>
        <v>430</v>
      </c>
      <c r="BG362" s="136">
        <f t="shared" si="478"/>
        <v>456</v>
      </c>
      <c r="BH362" s="136">
        <f t="shared" si="479"/>
        <v>456</v>
      </c>
      <c r="BI362" s="136">
        <f t="shared" si="480"/>
        <v>476</v>
      </c>
      <c r="BJ362" s="136">
        <f t="shared" si="481"/>
        <v>476</v>
      </c>
      <c r="BK362" s="136">
        <f t="shared" si="482"/>
        <v>547</v>
      </c>
      <c r="BL362" s="138">
        <f t="shared" si="483"/>
        <v>547</v>
      </c>
      <c r="BU362" s="135" t="s">
        <v>296</v>
      </c>
      <c r="BV362" s="135" t="str">
        <f t="shared" si="551"/>
        <v>n/a</v>
      </c>
      <c r="BW362" s="135" t="s">
        <v>296</v>
      </c>
      <c r="BX362" s="135" t="str">
        <f t="shared" si="484"/>
        <v>n/a</v>
      </c>
      <c r="BY362" s="135" t="s">
        <v>296</v>
      </c>
      <c r="BZ362" s="135" t="str">
        <f t="shared" si="485"/>
        <v>n/a</v>
      </c>
      <c r="CA362" s="135" t="s">
        <v>296</v>
      </c>
      <c r="CB362" s="135" t="str">
        <f t="shared" si="486"/>
        <v>n/a</v>
      </c>
      <c r="CC362" s="135" t="s">
        <v>296</v>
      </c>
      <c r="CD362" s="135" t="str">
        <f t="shared" si="487"/>
        <v>n/a</v>
      </c>
      <c r="CE362" s="135" t="s">
        <v>296</v>
      </c>
      <c r="CF362" s="135" t="str">
        <f t="shared" si="488"/>
        <v>n/a</v>
      </c>
      <c r="CG362" s="135">
        <f>ROUND(cabinets_db!JQ362/Prices!$B$27,0)</f>
        <v>495</v>
      </c>
      <c r="CH362" s="136">
        <f t="shared" si="489"/>
        <v>495</v>
      </c>
      <c r="CI362" s="135">
        <f>ROUND(cabinets_db!JS362/Prices!$B$27,0)</f>
        <v>566</v>
      </c>
      <c r="CJ362" s="136">
        <f t="shared" si="490"/>
        <v>566</v>
      </c>
      <c r="CK362" s="137"/>
      <c r="CL362" s="137"/>
      <c r="CM362" s="137"/>
      <c r="CN362" s="137"/>
      <c r="CO362" s="137"/>
      <c r="CP362" s="136">
        <f>ROUND(cabinets_db!LW362/Prices!$B$27,0)</f>
        <v>359</v>
      </c>
      <c r="CQ362" s="136">
        <f t="shared" si="552"/>
        <v>359</v>
      </c>
      <c r="CR362" s="136">
        <f>ROUND(cabinets_db!LY362/Prices!$B$27,0)</f>
        <v>390</v>
      </c>
      <c r="CS362" s="136">
        <f t="shared" si="491"/>
        <v>390</v>
      </c>
      <c r="CT362" s="136">
        <f>ROUND(cabinets_db!MA362/Prices!$B$27,0)</f>
        <v>400</v>
      </c>
      <c r="CU362" s="136">
        <f t="shared" si="492"/>
        <v>400</v>
      </c>
      <c r="CV362" s="136">
        <f>ROUND(cabinets_db!MC362/Prices!$B$27,0)</f>
        <v>420</v>
      </c>
      <c r="CW362" s="136">
        <f t="shared" si="493"/>
        <v>420</v>
      </c>
      <c r="CX362" s="136">
        <f>ROUND(cabinets_db!ME362/Prices!$B$27,0)</f>
        <v>430</v>
      </c>
      <c r="CY362" s="136">
        <f t="shared" si="494"/>
        <v>430</v>
      </c>
      <c r="CZ362" s="136">
        <f>ROUND(cabinets_db!MG362/Prices!$B$27,0)</f>
        <v>456</v>
      </c>
      <c r="DA362" s="136">
        <f t="shared" si="495"/>
        <v>456</v>
      </c>
      <c r="DB362" s="136">
        <f>ROUND(cabinets_db!MI362/Prices!$B$27,0)</f>
        <v>476</v>
      </c>
      <c r="DC362" s="136">
        <f t="shared" si="496"/>
        <v>476</v>
      </c>
      <c r="DD362" s="136">
        <f>ROUND(cabinets_db!MK362/Prices!$B$27,0)</f>
        <v>547</v>
      </c>
      <c r="DE362" s="138">
        <f t="shared" si="497"/>
        <v>547</v>
      </c>
      <c r="DK362" s="136">
        <f t="shared" si="498"/>
        <v>359</v>
      </c>
      <c r="DL362" s="136">
        <f t="shared" si="499"/>
        <v>359</v>
      </c>
      <c r="DM362" s="136">
        <f t="shared" si="500"/>
        <v>390</v>
      </c>
      <c r="DN362" s="136">
        <f t="shared" si="501"/>
        <v>390</v>
      </c>
      <c r="DO362" s="136">
        <f t="shared" si="502"/>
        <v>400</v>
      </c>
      <c r="DP362" s="136">
        <f t="shared" si="503"/>
        <v>400</v>
      </c>
      <c r="DQ362" s="136">
        <f t="shared" si="504"/>
        <v>420</v>
      </c>
      <c r="DR362" s="136">
        <f t="shared" si="505"/>
        <v>420</v>
      </c>
      <c r="DS362" s="136">
        <f t="shared" si="506"/>
        <v>430</v>
      </c>
      <c r="DT362" s="136">
        <f t="shared" si="507"/>
        <v>430</v>
      </c>
      <c r="DU362" s="136">
        <f t="shared" si="508"/>
        <v>456</v>
      </c>
      <c r="DV362" s="136">
        <f t="shared" si="509"/>
        <v>456</v>
      </c>
      <c r="DW362" s="136">
        <f t="shared" si="510"/>
        <v>476</v>
      </c>
      <c r="DX362" s="136">
        <f t="shared" si="511"/>
        <v>476</v>
      </c>
      <c r="DY362" s="136">
        <f t="shared" si="512"/>
        <v>547</v>
      </c>
      <c r="DZ362" s="138">
        <f t="shared" si="513"/>
        <v>547</v>
      </c>
      <c r="EP362" s="73"/>
      <c r="EQ362" s="128"/>
      <c r="ER362" s="129">
        <v>12</v>
      </c>
      <c r="ES362" s="73">
        <v>30</v>
      </c>
      <c r="ET362" s="73"/>
      <c r="EU362" s="130">
        <f>ES362*20.5/144</f>
        <v>4.270833333333333</v>
      </c>
      <c r="EV362" s="55"/>
      <c r="EW362" s="75">
        <v>4</v>
      </c>
      <c r="EX362" s="76">
        <f t="shared" si="557"/>
        <v>59.791666666666664</v>
      </c>
      <c r="EY362" s="75">
        <v>12</v>
      </c>
      <c r="EZ362" s="77">
        <f>(EY362*1.2)*(Prices!$B$5/32)</f>
        <v>18</v>
      </c>
      <c r="FA362" s="82">
        <f>(EY362*1.3)*(Prices!$B$4/32)</f>
        <v>39</v>
      </c>
      <c r="FB362" s="82">
        <f>(EV362*Prices!$B$2)+(EW362*Prices!$B$3)</f>
        <v>16.2</v>
      </c>
      <c r="FC362" s="79">
        <f>EU362*Prices!$B$9</f>
        <v>25.625</v>
      </c>
      <c r="FD362" s="80">
        <f t="shared" si="514"/>
        <v>158.61666666666667</v>
      </c>
      <c r="FE362" s="80">
        <f>EU362*Prices!$B$10</f>
        <v>38.4375</v>
      </c>
      <c r="FF362" s="80">
        <f t="shared" si="515"/>
        <v>171.42916666666667</v>
      </c>
      <c r="FG362" s="80">
        <f>EU362*Prices!$B$11</f>
        <v>42.708333333333329</v>
      </c>
      <c r="FH362" s="80">
        <f t="shared" si="516"/>
        <v>175.7</v>
      </c>
      <c r="FI362" s="80">
        <f>EU362*Prices!$B$12</f>
        <v>51.25</v>
      </c>
      <c r="FJ362" s="80">
        <f t="shared" si="517"/>
        <v>184.24166666666667</v>
      </c>
      <c r="FK362" s="80">
        <f>EU362*Prices!$B$13</f>
        <v>55.520833333333329</v>
      </c>
      <c r="FL362" s="80">
        <f t="shared" si="518"/>
        <v>188.51249999999999</v>
      </c>
      <c r="FM362" s="80">
        <f>EU362*Prices!$B$14</f>
        <v>66.197916666666657</v>
      </c>
      <c r="FN362" s="80">
        <f t="shared" si="519"/>
        <v>199.18958333333333</v>
      </c>
      <c r="FO362" s="80">
        <f>EU362*Prices!$B$15</f>
        <v>74.739583333333329</v>
      </c>
      <c r="FP362" s="80">
        <f t="shared" si="520"/>
        <v>207.73124999999999</v>
      </c>
      <c r="FQ362" s="80">
        <f>EU362*Prices!$B$16</f>
        <v>104.63541666666666</v>
      </c>
      <c r="FR362" s="80">
        <f t="shared" si="521"/>
        <v>237.62708333333333</v>
      </c>
      <c r="FS362" s="80">
        <f>EU362*Prices!$B$17</f>
        <v>0</v>
      </c>
      <c r="FT362" s="80"/>
      <c r="FU362" s="80"/>
      <c r="FV362" s="80"/>
      <c r="FW362" s="80"/>
      <c r="FX362" s="80"/>
      <c r="FY362" s="80"/>
      <c r="FZ362" s="80"/>
      <c r="GA362" s="80"/>
      <c r="GB362" s="80"/>
      <c r="GC362" s="80"/>
      <c r="GD362" s="80"/>
      <c r="GE362" s="80"/>
      <c r="GF362" s="80"/>
      <c r="GG362" s="80"/>
      <c r="GH362" s="80"/>
      <c r="GI362"/>
      <c r="GJ362"/>
      <c r="GK362"/>
      <c r="GL362"/>
      <c r="GM362"/>
      <c r="GN362"/>
      <c r="GO362"/>
      <c r="GP362" s="73"/>
      <c r="GQ362" s="128"/>
      <c r="GR362" s="129">
        <v>12</v>
      </c>
      <c r="GS362" s="73">
        <v>30</v>
      </c>
      <c r="GT362" s="73"/>
      <c r="GU362" s="130">
        <f>GS362*20.5/144</f>
        <v>4.270833333333333</v>
      </c>
      <c r="GW362" s="75">
        <v>4</v>
      </c>
      <c r="GX362" s="76">
        <f t="shared" si="558"/>
        <v>59.791666666666664</v>
      </c>
      <c r="GY362" s="75">
        <v>12</v>
      </c>
      <c r="GZ362" s="77">
        <f>(GY362*1.2)*(Prices!$B$5/32)</f>
        <v>18</v>
      </c>
      <c r="HA362" s="82">
        <f>(GY362*1.3)*(Prices!$C$4/32)</f>
        <v>31.200000000000003</v>
      </c>
      <c r="HB362" s="82">
        <f>(GV362*Prices!$B$2)+(GW362*Prices!$B$3)</f>
        <v>16.2</v>
      </c>
      <c r="HC362" s="79">
        <f>GU362*Prices!$B$9</f>
        <v>25.625</v>
      </c>
      <c r="HD362" s="80">
        <f t="shared" si="522"/>
        <v>150.81666666666666</v>
      </c>
      <c r="HE362" s="80">
        <f>GU362*Prices!$B$10</f>
        <v>38.4375</v>
      </c>
      <c r="HF362" s="80">
        <f t="shared" si="523"/>
        <v>163.62916666666666</v>
      </c>
      <c r="HG362" s="80">
        <f>GU362*Prices!$B$11</f>
        <v>42.708333333333329</v>
      </c>
      <c r="HH362" s="80">
        <f t="shared" si="524"/>
        <v>167.9</v>
      </c>
      <c r="HI362" s="80">
        <f>GU362*Prices!$B$12</f>
        <v>51.25</v>
      </c>
      <c r="HJ362" s="80">
        <f t="shared" si="525"/>
        <v>176.44166666666666</v>
      </c>
      <c r="HK362" s="80">
        <f>GU362*Prices!$B$13</f>
        <v>55.520833333333329</v>
      </c>
      <c r="HL362" s="80">
        <f t="shared" si="526"/>
        <v>180.71250000000001</v>
      </c>
      <c r="HM362" s="80">
        <f>GU362*Prices!$B$14</f>
        <v>66.197916666666657</v>
      </c>
      <c r="HN362" s="80">
        <f t="shared" si="527"/>
        <v>191.38958333333332</v>
      </c>
      <c r="HO362" s="80">
        <f>GU362*Prices!$B$15</f>
        <v>74.739583333333329</v>
      </c>
      <c r="HP362" s="80">
        <f t="shared" si="528"/>
        <v>199.93125000000001</v>
      </c>
      <c r="HQ362" s="80">
        <f>GU362*Prices!$B$16</f>
        <v>104.63541666666666</v>
      </c>
      <c r="HR362" s="80">
        <f t="shared" si="529"/>
        <v>229.82708333333332</v>
      </c>
      <c r="HS362" s="80">
        <f>GU362*Prices!$B$17</f>
        <v>0</v>
      </c>
      <c r="HT362" s="80"/>
      <c r="HU362" s="80"/>
      <c r="HV362" s="80"/>
      <c r="HW362" s="80"/>
      <c r="HX362" s="80"/>
      <c r="HY362" s="80"/>
      <c r="HZ362" s="80"/>
      <c r="IA362" s="80"/>
      <c r="IB362" s="80"/>
      <c r="IC362" s="80"/>
      <c r="ID362" s="80"/>
      <c r="IE362" s="80"/>
      <c r="IF362" s="80"/>
      <c r="IG362" s="80"/>
      <c r="IH362" s="80"/>
      <c r="II362"/>
      <c r="IJ362"/>
      <c r="IK362"/>
      <c r="IL362"/>
      <c r="IM362"/>
      <c r="IN362"/>
      <c r="IO362"/>
      <c r="IP362"/>
      <c r="IQ362" s="73"/>
      <c r="IR362" s="128"/>
      <c r="IS362" s="129">
        <v>12</v>
      </c>
      <c r="IT362" s="73">
        <v>30</v>
      </c>
      <c r="IU362" s="73"/>
      <c r="IV362" s="130">
        <f>IT362*20.5/144</f>
        <v>4.270833333333333</v>
      </c>
      <c r="IX362" s="75">
        <v>4</v>
      </c>
      <c r="IY362" s="76">
        <f t="shared" si="559"/>
        <v>59.791666666666664</v>
      </c>
      <c r="IZ362" s="75">
        <v>12</v>
      </c>
      <c r="JA362" s="77">
        <f>(IZ362*1.2)*(Prices!$B$5/32)</f>
        <v>18</v>
      </c>
      <c r="JB362" s="82">
        <f>(IZ362*1.3)*(Prices!$B$4/32)</f>
        <v>39</v>
      </c>
      <c r="JC362" s="82">
        <f>(IW362*Prices!$B$2)+(IX362*Prices!$B$3)</f>
        <v>16.2</v>
      </c>
      <c r="JD362" s="79">
        <f>IV362*Prices!$B$9</f>
        <v>25.625</v>
      </c>
      <c r="JE362" s="80">
        <f t="shared" si="530"/>
        <v>158.61666666666667</v>
      </c>
      <c r="JF362" s="80">
        <f>IV362*Prices!$B$10</f>
        <v>38.4375</v>
      </c>
      <c r="JG362" s="80">
        <f t="shared" si="531"/>
        <v>171.42916666666667</v>
      </c>
      <c r="JH362" s="80">
        <f>IV362*Prices!$B$11</f>
        <v>42.708333333333329</v>
      </c>
      <c r="JI362" s="80">
        <f t="shared" si="532"/>
        <v>175.7</v>
      </c>
      <c r="JJ362" s="80">
        <f>IV362*Prices!$B$12</f>
        <v>51.25</v>
      </c>
      <c r="JK362" s="80">
        <f t="shared" si="533"/>
        <v>184.24166666666667</v>
      </c>
      <c r="JL362" s="80">
        <f>IV362*Prices!$B$13</f>
        <v>55.520833333333329</v>
      </c>
      <c r="JM362" s="80">
        <f t="shared" si="534"/>
        <v>188.51249999999999</v>
      </c>
      <c r="JN362" s="80">
        <f>IV362*Prices!$B$14</f>
        <v>66.197916666666657</v>
      </c>
      <c r="JO362" s="80">
        <f t="shared" si="535"/>
        <v>199.18958333333333</v>
      </c>
      <c r="JP362" s="80">
        <f>IV362*Prices!$B$15</f>
        <v>74.739583333333329</v>
      </c>
      <c r="JQ362" s="80">
        <f t="shared" si="536"/>
        <v>207.73124999999999</v>
      </c>
      <c r="JR362" s="80">
        <f>IV362*Prices!$B$16</f>
        <v>104.63541666666666</v>
      </c>
      <c r="JS362" s="80">
        <f t="shared" si="537"/>
        <v>237.62708333333333</v>
      </c>
      <c r="JT362" s="80">
        <f>IV362*Prices!$B$17</f>
        <v>0</v>
      </c>
      <c r="JU362" s="80"/>
      <c r="JV362" s="80"/>
      <c r="JW362" s="80"/>
      <c r="JX362" s="80"/>
      <c r="JY362" s="80"/>
      <c r="JZ362" s="80"/>
      <c r="KA362" s="80"/>
      <c r="KB362" s="80"/>
      <c r="KC362" s="80"/>
      <c r="KD362" s="80"/>
      <c r="KE362" s="80"/>
      <c r="KF362" s="80"/>
      <c r="KG362" s="80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 s="197">
        <v>0</v>
      </c>
      <c r="LB362" s="200">
        <v>0</v>
      </c>
      <c r="LC362" s="82">
        <f>(44+(cabinets_db!IR362*2-2))*0.58</f>
        <v>24.36</v>
      </c>
      <c r="LD362" s="82">
        <f>(44+(cabinets_db!IR362*2-2))*0.77</f>
        <v>32.340000000000003</v>
      </c>
      <c r="LE362" s="82">
        <f>3*(cabinets_db!IR362*22/144)</f>
        <v>0</v>
      </c>
      <c r="LF362" s="82">
        <f t="shared" si="538"/>
        <v>24.36</v>
      </c>
      <c r="LG362" s="80">
        <f t="shared" si="539"/>
        <v>32.340000000000003</v>
      </c>
      <c r="LH362" s="234">
        <f t="shared" si="540"/>
        <v>0</v>
      </c>
      <c r="LI362" s="73"/>
      <c r="LJ362" s="128"/>
      <c r="LK362" s="129">
        <v>12</v>
      </c>
      <c r="LL362" s="73">
        <v>30</v>
      </c>
      <c r="LM362" s="73"/>
      <c r="LN362" s="130">
        <f>LL362*20.5/144</f>
        <v>4.270833333333333</v>
      </c>
      <c r="LP362" s="75">
        <v>4</v>
      </c>
      <c r="LQ362" s="76">
        <f t="shared" si="560"/>
        <v>59.791666666666664</v>
      </c>
      <c r="LR362" s="75">
        <v>12</v>
      </c>
      <c r="LS362" s="77">
        <f>(LR362*1.2)*(Prices!$B$5/32)</f>
        <v>18</v>
      </c>
      <c r="LT362" s="82">
        <f>(LR362*1.3)*(Prices!$C$4/32)</f>
        <v>31.200000000000003</v>
      </c>
      <c r="LU362" s="82">
        <f>(LO362*Prices!$B$2)+(LP362*Prices!$B$3)</f>
        <v>16.2</v>
      </c>
      <c r="LV362" s="79">
        <f>LN362*Prices!$B$9</f>
        <v>25.625</v>
      </c>
      <c r="LW362" s="80">
        <f t="shared" si="541"/>
        <v>150.81666666666666</v>
      </c>
      <c r="LX362" s="80">
        <f>LN362*Prices!$B$10</f>
        <v>38.4375</v>
      </c>
      <c r="LY362" s="80">
        <f t="shared" si="542"/>
        <v>163.62916666666666</v>
      </c>
      <c r="LZ362" s="80">
        <f>LN362*Prices!$B$11</f>
        <v>42.708333333333329</v>
      </c>
      <c r="MA362" s="80">
        <f t="shared" si="543"/>
        <v>167.9</v>
      </c>
      <c r="MB362" s="80">
        <f>LN362*Prices!$B$12</f>
        <v>51.25</v>
      </c>
      <c r="MC362" s="80">
        <f t="shared" si="544"/>
        <v>176.44166666666666</v>
      </c>
      <c r="MD362" s="80">
        <f>LN362*Prices!$B$13</f>
        <v>55.520833333333329</v>
      </c>
      <c r="ME362" s="80">
        <f t="shared" si="545"/>
        <v>180.71250000000001</v>
      </c>
      <c r="MF362" s="80">
        <f>LN362*Prices!$B$14</f>
        <v>66.197916666666657</v>
      </c>
      <c r="MG362" s="80">
        <f t="shared" si="546"/>
        <v>191.38958333333332</v>
      </c>
      <c r="MH362" s="80">
        <f>LN362*Prices!$B$15</f>
        <v>74.739583333333329</v>
      </c>
      <c r="MI362" s="80">
        <f t="shared" si="547"/>
        <v>199.93125000000001</v>
      </c>
      <c r="MJ362" s="80">
        <f>LN362*Prices!$B$16</f>
        <v>104.63541666666666</v>
      </c>
      <c r="MK362" s="80">
        <f t="shared" si="548"/>
        <v>229.82708333333332</v>
      </c>
      <c r="ML362" s="80">
        <f>LN362*Prices!$B$17</f>
        <v>0</v>
      </c>
      <c r="MM362" s="80"/>
      <c r="MN362" s="80"/>
      <c r="MO362" s="80"/>
      <c r="MP362" s="80"/>
      <c r="MQ362" s="80"/>
      <c r="MR362" s="80"/>
      <c r="MS362" s="80"/>
      <c r="MT362" s="80"/>
      <c r="MU362" s="80"/>
      <c r="MV362" s="80"/>
      <c r="MW362" s="80"/>
      <c r="MX362" s="80"/>
      <c r="MY362" s="80"/>
      <c r="MZ362" s="80"/>
      <c r="NA362" s="80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</row>
    <row r="363" spans="1:449" ht="18" customHeight="1" x14ac:dyDescent="0.25">
      <c r="A363" s="141" t="s">
        <v>488</v>
      </c>
      <c r="B363" s="132" t="s">
        <v>268</v>
      </c>
      <c r="C363" s="133" t="str">
        <f t="shared" si="549"/>
        <v>Wall &amp; Tall Cab: Horizontal Glass 20 1/2"H   (31" to 33")</v>
      </c>
      <c r="D363" s="70" t="s">
        <v>487</v>
      </c>
      <c r="E363" s="134" t="s">
        <v>111</v>
      </c>
      <c r="F363" s="329" t="s">
        <v>488</v>
      </c>
      <c r="G363" s="320" t="s">
        <v>296</v>
      </c>
      <c r="H363" s="135" t="str">
        <f t="shared" si="550"/>
        <v>n/a</v>
      </c>
      <c r="I363" s="135" t="s">
        <v>296</v>
      </c>
      <c r="J363" s="135" t="str">
        <f t="shared" si="453"/>
        <v>n/a</v>
      </c>
      <c r="K363" s="135" t="s">
        <v>296</v>
      </c>
      <c r="L363" s="135" t="str">
        <f t="shared" si="454"/>
        <v>n/a</v>
      </c>
      <c r="M363" s="135" t="s">
        <v>296</v>
      </c>
      <c r="N363" s="135" t="str">
        <f t="shared" si="455"/>
        <v>n/a</v>
      </c>
      <c r="O363" s="135" t="s">
        <v>296</v>
      </c>
      <c r="P363" s="135" t="str">
        <f t="shared" si="456"/>
        <v>n/a</v>
      </c>
      <c r="Q363" s="135" t="s">
        <v>296</v>
      </c>
      <c r="R363" s="135" t="str">
        <f t="shared" si="457"/>
        <v>n/a</v>
      </c>
      <c r="S363" s="135">
        <f>ROUND(cabinets_db!FP363/Prices!$B$27,0)</f>
        <v>538</v>
      </c>
      <c r="T363" s="136">
        <f t="shared" si="458"/>
        <v>538</v>
      </c>
      <c r="U363" s="135">
        <f>ROUND(cabinets_db!FR363/Prices!$B$27,0)</f>
        <v>616</v>
      </c>
      <c r="V363" s="136">
        <f t="shared" si="459"/>
        <v>616</v>
      </c>
      <c r="W363" s="137"/>
      <c r="X363" s="137"/>
      <c r="Y363" s="137"/>
      <c r="Z363" s="137"/>
      <c r="AA363" s="137"/>
      <c r="AB363" s="136">
        <f>ROUND(cabinets_db!HD363/Prices!$B$27,0)</f>
        <v>389</v>
      </c>
      <c r="AC363" s="136">
        <f t="shared" si="460"/>
        <v>389</v>
      </c>
      <c r="AD363" s="136">
        <f>ROUND(cabinets_db!HF363/Prices!$B$27,0)</f>
        <v>423</v>
      </c>
      <c r="AE363" s="136">
        <f t="shared" si="461"/>
        <v>423</v>
      </c>
      <c r="AF363" s="136">
        <f>ROUND(cabinets_db!HH363/Prices!$B$27,0)</f>
        <v>434</v>
      </c>
      <c r="AG363" s="136">
        <f t="shared" si="462"/>
        <v>434</v>
      </c>
      <c r="AH363" s="136">
        <f>ROUND(cabinets_db!HJ363/Prices!$B$27,0)</f>
        <v>456</v>
      </c>
      <c r="AI363" s="136">
        <f t="shared" si="463"/>
        <v>456</v>
      </c>
      <c r="AJ363" s="136">
        <f>ROUND(cabinets_db!HL363/Prices!$B$27,0)</f>
        <v>467</v>
      </c>
      <c r="AK363" s="136">
        <f t="shared" si="464"/>
        <v>467</v>
      </c>
      <c r="AL363" s="136">
        <f>ROUND(cabinets_db!HN363/Prices!$B$27,0)</f>
        <v>495</v>
      </c>
      <c r="AM363" s="136">
        <f t="shared" si="465"/>
        <v>495</v>
      </c>
      <c r="AN363" s="136">
        <f>ROUND(cabinets_db!HP363/Prices!$B$27,0)</f>
        <v>518</v>
      </c>
      <c r="AO363" s="136">
        <f t="shared" si="466"/>
        <v>518</v>
      </c>
      <c r="AP363" s="136">
        <f>ROUND(cabinets_db!HR363/Prices!$B$27,0)</f>
        <v>596</v>
      </c>
      <c r="AQ363" s="138">
        <f t="shared" si="467"/>
        <v>596</v>
      </c>
      <c r="AW363" s="136">
        <f t="shared" si="468"/>
        <v>389</v>
      </c>
      <c r="AX363" s="136">
        <f t="shared" si="469"/>
        <v>389</v>
      </c>
      <c r="AY363" s="136">
        <f t="shared" si="470"/>
        <v>423</v>
      </c>
      <c r="AZ363" s="136">
        <f t="shared" si="471"/>
        <v>423</v>
      </c>
      <c r="BA363" s="136">
        <f t="shared" si="472"/>
        <v>434</v>
      </c>
      <c r="BB363" s="136">
        <f t="shared" si="473"/>
        <v>434</v>
      </c>
      <c r="BC363" s="136">
        <f t="shared" si="474"/>
        <v>456</v>
      </c>
      <c r="BD363" s="136">
        <f t="shared" si="475"/>
        <v>456</v>
      </c>
      <c r="BE363" s="136">
        <f t="shared" si="476"/>
        <v>467</v>
      </c>
      <c r="BF363" s="136">
        <f t="shared" si="477"/>
        <v>467</v>
      </c>
      <c r="BG363" s="136">
        <f t="shared" si="478"/>
        <v>495</v>
      </c>
      <c r="BH363" s="136">
        <f t="shared" si="479"/>
        <v>495</v>
      </c>
      <c r="BI363" s="136">
        <f t="shared" si="480"/>
        <v>518</v>
      </c>
      <c r="BJ363" s="136">
        <f t="shared" si="481"/>
        <v>518</v>
      </c>
      <c r="BK363" s="136">
        <f t="shared" si="482"/>
        <v>596</v>
      </c>
      <c r="BL363" s="138">
        <f t="shared" si="483"/>
        <v>596</v>
      </c>
      <c r="BU363" s="135" t="s">
        <v>296</v>
      </c>
      <c r="BV363" s="135" t="str">
        <f t="shared" si="551"/>
        <v>n/a</v>
      </c>
      <c r="BW363" s="135" t="s">
        <v>296</v>
      </c>
      <c r="BX363" s="135" t="str">
        <f t="shared" si="484"/>
        <v>n/a</v>
      </c>
      <c r="BY363" s="135" t="s">
        <v>296</v>
      </c>
      <c r="BZ363" s="135" t="str">
        <f t="shared" si="485"/>
        <v>n/a</v>
      </c>
      <c r="CA363" s="135" t="s">
        <v>296</v>
      </c>
      <c r="CB363" s="135" t="str">
        <f t="shared" si="486"/>
        <v>n/a</v>
      </c>
      <c r="CC363" s="135" t="s">
        <v>296</v>
      </c>
      <c r="CD363" s="135" t="str">
        <f t="shared" si="487"/>
        <v>n/a</v>
      </c>
      <c r="CE363" s="135" t="s">
        <v>296</v>
      </c>
      <c r="CF363" s="135" t="str">
        <f t="shared" si="488"/>
        <v>n/a</v>
      </c>
      <c r="CG363" s="135">
        <f>ROUND(cabinets_db!JQ363/Prices!$B$27,0)</f>
        <v>538</v>
      </c>
      <c r="CH363" s="136">
        <f t="shared" si="489"/>
        <v>538</v>
      </c>
      <c r="CI363" s="135">
        <f>ROUND(cabinets_db!JS363/Prices!$B$27,0)</f>
        <v>616</v>
      </c>
      <c r="CJ363" s="136">
        <f t="shared" si="490"/>
        <v>616</v>
      </c>
      <c r="CK363" s="137"/>
      <c r="CL363" s="137"/>
      <c r="CM363" s="137"/>
      <c r="CN363" s="137"/>
      <c r="CO363" s="137"/>
      <c r="CP363" s="136">
        <f>ROUND(cabinets_db!LW363/Prices!$B$27,0)</f>
        <v>389</v>
      </c>
      <c r="CQ363" s="136">
        <f t="shared" si="552"/>
        <v>389</v>
      </c>
      <c r="CR363" s="136">
        <f>ROUND(cabinets_db!LY363/Prices!$B$27,0)</f>
        <v>423</v>
      </c>
      <c r="CS363" s="136">
        <f t="shared" si="491"/>
        <v>423</v>
      </c>
      <c r="CT363" s="136">
        <f>ROUND(cabinets_db!MA363/Prices!$B$27,0)</f>
        <v>434</v>
      </c>
      <c r="CU363" s="136">
        <f t="shared" si="492"/>
        <v>434</v>
      </c>
      <c r="CV363" s="136">
        <f>ROUND(cabinets_db!MC363/Prices!$B$27,0)</f>
        <v>456</v>
      </c>
      <c r="CW363" s="136">
        <f t="shared" si="493"/>
        <v>456</v>
      </c>
      <c r="CX363" s="136">
        <f>ROUND(cabinets_db!ME363/Prices!$B$27,0)</f>
        <v>467</v>
      </c>
      <c r="CY363" s="136">
        <f t="shared" si="494"/>
        <v>467</v>
      </c>
      <c r="CZ363" s="136">
        <f>ROUND(cabinets_db!MG363/Prices!$B$27,0)</f>
        <v>495</v>
      </c>
      <c r="DA363" s="136">
        <f t="shared" si="495"/>
        <v>495</v>
      </c>
      <c r="DB363" s="136">
        <f>ROUND(cabinets_db!MI363/Prices!$B$27,0)</f>
        <v>518</v>
      </c>
      <c r="DC363" s="136">
        <f t="shared" si="496"/>
        <v>518</v>
      </c>
      <c r="DD363" s="136">
        <f>ROUND(cabinets_db!MK363/Prices!$B$27,0)</f>
        <v>596</v>
      </c>
      <c r="DE363" s="138">
        <f t="shared" si="497"/>
        <v>596</v>
      </c>
      <c r="DK363" s="136">
        <f t="shared" si="498"/>
        <v>389</v>
      </c>
      <c r="DL363" s="136">
        <f t="shared" si="499"/>
        <v>389</v>
      </c>
      <c r="DM363" s="136">
        <f t="shared" si="500"/>
        <v>423</v>
      </c>
      <c r="DN363" s="136">
        <f t="shared" si="501"/>
        <v>423</v>
      </c>
      <c r="DO363" s="136">
        <f t="shared" si="502"/>
        <v>434</v>
      </c>
      <c r="DP363" s="136">
        <f t="shared" si="503"/>
        <v>434</v>
      </c>
      <c r="DQ363" s="136">
        <f t="shared" si="504"/>
        <v>456</v>
      </c>
      <c r="DR363" s="136">
        <f t="shared" si="505"/>
        <v>456</v>
      </c>
      <c r="DS363" s="136">
        <f t="shared" si="506"/>
        <v>467</v>
      </c>
      <c r="DT363" s="136">
        <f t="shared" si="507"/>
        <v>467</v>
      </c>
      <c r="DU363" s="136">
        <f t="shared" si="508"/>
        <v>495</v>
      </c>
      <c r="DV363" s="136">
        <f t="shared" si="509"/>
        <v>495</v>
      </c>
      <c r="DW363" s="136">
        <f t="shared" si="510"/>
        <v>518</v>
      </c>
      <c r="DX363" s="136">
        <f t="shared" si="511"/>
        <v>518</v>
      </c>
      <c r="DY363" s="136">
        <f t="shared" si="512"/>
        <v>596</v>
      </c>
      <c r="DZ363" s="138">
        <f t="shared" si="513"/>
        <v>596</v>
      </c>
      <c r="EP363" s="73"/>
      <c r="EQ363" s="128"/>
      <c r="ER363" s="129">
        <v>13</v>
      </c>
      <c r="ES363" s="73">
        <v>33</v>
      </c>
      <c r="ET363" s="73"/>
      <c r="EU363" s="130">
        <f>ES363*20.5/144</f>
        <v>4.697916666666667</v>
      </c>
      <c r="EV363" s="55"/>
      <c r="EW363" s="75">
        <v>4</v>
      </c>
      <c r="EX363" s="76">
        <f t="shared" si="557"/>
        <v>65.770833333333343</v>
      </c>
      <c r="EY363" s="75">
        <v>13</v>
      </c>
      <c r="EZ363" s="77">
        <f>(EY363*1.2)*(Prices!$B$5/32)</f>
        <v>19.5</v>
      </c>
      <c r="FA363" s="82">
        <f>(EY363*1.3)*(Prices!$B$4/32)</f>
        <v>42.250000000000007</v>
      </c>
      <c r="FB363" s="82">
        <f>(EV363*Prices!$B$2)+(EW363*Prices!$B$3)</f>
        <v>16.2</v>
      </c>
      <c r="FC363" s="79">
        <f>EU363*Prices!$B$9</f>
        <v>28.1875</v>
      </c>
      <c r="FD363" s="80">
        <f t="shared" si="514"/>
        <v>171.90833333333336</v>
      </c>
      <c r="FE363" s="80">
        <f>EU363*Prices!$B$10</f>
        <v>42.28125</v>
      </c>
      <c r="FF363" s="80">
        <f t="shared" si="515"/>
        <v>186.00208333333336</v>
      </c>
      <c r="FG363" s="80">
        <f>EU363*Prices!$B$11</f>
        <v>46.979166666666671</v>
      </c>
      <c r="FH363" s="80">
        <f t="shared" si="516"/>
        <v>190.70000000000002</v>
      </c>
      <c r="FI363" s="80">
        <f>EU363*Prices!$B$12</f>
        <v>56.375</v>
      </c>
      <c r="FJ363" s="80">
        <f t="shared" si="517"/>
        <v>200.09583333333336</v>
      </c>
      <c r="FK363" s="80">
        <f>EU363*Prices!$B$13</f>
        <v>61.072916666666671</v>
      </c>
      <c r="FL363" s="80">
        <f t="shared" si="518"/>
        <v>204.79375000000002</v>
      </c>
      <c r="FM363" s="80">
        <f>EU363*Prices!$B$14</f>
        <v>72.817708333333343</v>
      </c>
      <c r="FN363" s="80">
        <f t="shared" si="519"/>
        <v>216.5385416666667</v>
      </c>
      <c r="FO363" s="80">
        <f>EU363*Prices!$B$15</f>
        <v>82.213541666666671</v>
      </c>
      <c r="FP363" s="80">
        <f t="shared" si="520"/>
        <v>225.93437500000002</v>
      </c>
      <c r="FQ363" s="80">
        <f>EU363*Prices!$B$16</f>
        <v>115.09895833333334</v>
      </c>
      <c r="FR363" s="80">
        <f t="shared" si="521"/>
        <v>258.81979166666667</v>
      </c>
      <c r="FS363" s="80">
        <f>EU363*Prices!$B$17</f>
        <v>0</v>
      </c>
      <c r="FT363" s="80"/>
      <c r="FU363" s="80"/>
      <c r="FV363" s="80"/>
      <c r="FW363" s="80"/>
      <c r="FX363" s="80"/>
      <c r="FY363" s="80"/>
      <c r="FZ363" s="80"/>
      <c r="GA363" s="80"/>
      <c r="GB363" s="80"/>
      <c r="GC363" s="80"/>
      <c r="GD363" s="80"/>
      <c r="GE363" s="80"/>
      <c r="GF363" s="80"/>
      <c r="GG363" s="80"/>
      <c r="GH363" s="80"/>
      <c r="GI363"/>
      <c r="GJ363"/>
      <c r="GK363"/>
      <c r="GL363"/>
      <c r="GM363"/>
      <c r="GN363"/>
      <c r="GO363"/>
      <c r="GP363" s="73"/>
      <c r="GQ363" s="128"/>
      <c r="GR363" s="129">
        <v>13</v>
      </c>
      <c r="GS363" s="73">
        <v>33</v>
      </c>
      <c r="GT363" s="73"/>
      <c r="GU363" s="130">
        <f>GS363*20.5/144</f>
        <v>4.697916666666667</v>
      </c>
      <c r="GW363" s="75">
        <v>4</v>
      </c>
      <c r="GX363" s="76">
        <f t="shared" si="558"/>
        <v>65.770833333333343</v>
      </c>
      <c r="GY363" s="75">
        <v>13</v>
      </c>
      <c r="GZ363" s="77">
        <f>(GY363*1.2)*(Prices!$B$5/32)</f>
        <v>19.5</v>
      </c>
      <c r="HA363" s="82">
        <f>(GY363*1.3)*(Prices!$C$4/32)</f>
        <v>33.800000000000004</v>
      </c>
      <c r="HB363" s="82">
        <f>(GV363*Prices!$B$2)+(GW363*Prices!$B$3)</f>
        <v>16.2</v>
      </c>
      <c r="HC363" s="79">
        <f>GU363*Prices!$B$9</f>
        <v>28.1875</v>
      </c>
      <c r="HD363" s="80">
        <f t="shared" si="522"/>
        <v>163.45833333333334</v>
      </c>
      <c r="HE363" s="80">
        <f>GU363*Prices!$B$10</f>
        <v>42.28125</v>
      </c>
      <c r="HF363" s="80">
        <f t="shared" si="523"/>
        <v>177.55208333333334</v>
      </c>
      <c r="HG363" s="80">
        <f>GU363*Prices!$B$11</f>
        <v>46.979166666666671</v>
      </c>
      <c r="HH363" s="80">
        <f t="shared" si="524"/>
        <v>182.25000000000003</v>
      </c>
      <c r="HI363" s="80">
        <f>GU363*Prices!$B$12</f>
        <v>56.375</v>
      </c>
      <c r="HJ363" s="80">
        <f t="shared" si="525"/>
        <v>191.64583333333334</v>
      </c>
      <c r="HK363" s="80">
        <f>GU363*Prices!$B$13</f>
        <v>61.072916666666671</v>
      </c>
      <c r="HL363" s="80">
        <f t="shared" si="526"/>
        <v>196.34375000000003</v>
      </c>
      <c r="HM363" s="80">
        <f>GU363*Prices!$B$14</f>
        <v>72.817708333333343</v>
      </c>
      <c r="HN363" s="80">
        <f t="shared" si="527"/>
        <v>208.08854166666669</v>
      </c>
      <c r="HO363" s="80">
        <f>GU363*Prices!$B$15</f>
        <v>82.213541666666671</v>
      </c>
      <c r="HP363" s="80">
        <f t="shared" si="528"/>
        <v>217.48437500000003</v>
      </c>
      <c r="HQ363" s="80">
        <f>GU363*Prices!$B$16</f>
        <v>115.09895833333334</v>
      </c>
      <c r="HR363" s="80">
        <f t="shared" si="529"/>
        <v>250.36979166666669</v>
      </c>
      <c r="HS363" s="80">
        <f>GU363*Prices!$B$17</f>
        <v>0</v>
      </c>
      <c r="HT363" s="80"/>
      <c r="HU363" s="80"/>
      <c r="HV363" s="80"/>
      <c r="HW363" s="80"/>
      <c r="HX363" s="80"/>
      <c r="HY363" s="80"/>
      <c r="HZ363" s="80"/>
      <c r="IA363" s="80"/>
      <c r="IB363" s="80"/>
      <c r="IC363" s="80"/>
      <c r="ID363" s="80"/>
      <c r="IE363" s="80"/>
      <c r="IF363" s="80"/>
      <c r="IG363" s="80"/>
      <c r="IH363" s="80"/>
      <c r="II363"/>
      <c r="IJ363"/>
      <c r="IK363"/>
      <c r="IL363"/>
      <c r="IM363"/>
      <c r="IN363"/>
      <c r="IO363"/>
      <c r="IP363"/>
      <c r="IQ363" s="73"/>
      <c r="IR363" s="128"/>
      <c r="IS363" s="129">
        <v>13</v>
      </c>
      <c r="IT363" s="73">
        <v>33</v>
      </c>
      <c r="IU363" s="73"/>
      <c r="IV363" s="130">
        <f>IT363*20.5/144</f>
        <v>4.697916666666667</v>
      </c>
      <c r="IX363" s="75">
        <v>4</v>
      </c>
      <c r="IY363" s="76">
        <f t="shared" si="559"/>
        <v>65.770833333333343</v>
      </c>
      <c r="IZ363" s="75">
        <v>13</v>
      </c>
      <c r="JA363" s="77">
        <f>(IZ363*1.2)*(Prices!$B$5/32)</f>
        <v>19.5</v>
      </c>
      <c r="JB363" s="82">
        <f>(IZ363*1.3)*(Prices!$B$4/32)</f>
        <v>42.250000000000007</v>
      </c>
      <c r="JC363" s="82">
        <f>(IW363*Prices!$B$2)+(IX363*Prices!$B$3)</f>
        <v>16.2</v>
      </c>
      <c r="JD363" s="79">
        <f>IV363*Prices!$B$9</f>
        <v>28.1875</v>
      </c>
      <c r="JE363" s="80">
        <f t="shared" si="530"/>
        <v>171.90833333333336</v>
      </c>
      <c r="JF363" s="80">
        <f>IV363*Prices!$B$10</f>
        <v>42.28125</v>
      </c>
      <c r="JG363" s="80">
        <f t="shared" si="531"/>
        <v>186.00208333333336</v>
      </c>
      <c r="JH363" s="80">
        <f>IV363*Prices!$B$11</f>
        <v>46.979166666666671</v>
      </c>
      <c r="JI363" s="80">
        <f t="shared" si="532"/>
        <v>190.70000000000002</v>
      </c>
      <c r="JJ363" s="80">
        <f>IV363*Prices!$B$12</f>
        <v>56.375</v>
      </c>
      <c r="JK363" s="80">
        <f t="shared" si="533"/>
        <v>200.09583333333336</v>
      </c>
      <c r="JL363" s="80">
        <f>IV363*Prices!$B$13</f>
        <v>61.072916666666671</v>
      </c>
      <c r="JM363" s="80">
        <f t="shared" si="534"/>
        <v>204.79375000000002</v>
      </c>
      <c r="JN363" s="80">
        <f>IV363*Prices!$B$14</f>
        <v>72.817708333333343</v>
      </c>
      <c r="JO363" s="80">
        <f t="shared" si="535"/>
        <v>216.5385416666667</v>
      </c>
      <c r="JP363" s="80">
        <f>IV363*Prices!$B$15</f>
        <v>82.213541666666671</v>
      </c>
      <c r="JQ363" s="80">
        <f t="shared" si="536"/>
        <v>225.93437500000002</v>
      </c>
      <c r="JR363" s="80">
        <f>IV363*Prices!$B$16</f>
        <v>115.09895833333334</v>
      </c>
      <c r="JS363" s="80">
        <f t="shared" si="537"/>
        <v>258.81979166666667</v>
      </c>
      <c r="JT363" s="80">
        <f>IV363*Prices!$B$17</f>
        <v>0</v>
      </c>
      <c r="JU363" s="80"/>
      <c r="JV363" s="80"/>
      <c r="JW363" s="80"/>
      <c r="JX363" s="80"/>
      <c r="JY363" s="80"/>
      <c r="JZ363" s="80"/>
      <c r="KA363" s="80"/>
      <c r="KB363" s="80"/>
      <c r="KC363" s="80"/>
      <c r="KD363" s="80"/>
      <c r="KE363" s="80"/>
      <c r="KF363" s="80"/>
      <c r="KG363" s="80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 s="197">
        <v>0</v>
      </c>
      <c r="LB363" s="200">
        <v>0</v>
      </c>
      <c r="LC363" s="82">
        <f>(44+(cabinets_db!IR363*2-2))*0.58</f>
        <v>24.36</v>
      </c>
      <c r="LD363" s="82">
        <f>(44+(cabinets_db!IR363*2-2))*0.77</f>
        <v>32.340000000000003</v>
      </c>
      <c r="LE363" s="82">
        <f>3*(cabinets_db!IR363*22/144)</f>
        <v>0</v>
      </c>
      <c r="LF363" s="82">
        <f t="shared" si="538"/>
        <v>24.36</v>
      </c>
      <c r="LG363" s="80">
        <f t="shared" si="539"/>
        <v>32.340000000000003</v>
      </c>
      <c r="LH363" s="234">
        <f t="shared" si="540"/>
        <v>0</v>
      </c>
      <c r="LI363" s="73"/>
      <c r="LJ363" s="128"/>
      <c r="LK363" s="129">
        <v>13</v>
      </c>
      <c r="LL363" s="73">
        <v>33</v>
      </c>
      <c r="LM363" s="73"/>
      <c r="LN363" s="130">
        <f>LL363*20.5/144</f>
        <v>4.697916666666667</v>
      </c>
      <c r="LP363" s="75">
        <v>4</v>
      </c>
      <c r="LQ363" s="76">
        <f t="shared" si="560"/>
        <v>65.770833333333343</v>
      </c>
      <c r="LR363" s="75">
        <v>13</v>
      </c>
      <c r="LS363" s="77">
        <f>(LR363*1.2)*(Prices!$B$5/32)</f>
        <v>19.5</v>
      </c>
      <c r="LT363" s="82">
        <f>(LR363*1.3)*(Prices!$C$4/32)</f>
        <v>33.800000000000004</v>
      </c>
      <c r="LU363" s="82">
        <f>(LO363*Prices!$B$2)+(LP363*Prices!$B$3)</f>
        <v>16.2</v>
      </c>
      <c r="LV363" s="79">
        <f>LN363*Prices!$B$9</f>
        <v>28.1875</v>
      </c>
      <c r="LW363" s="80">
        <f t="shared" si="541"/>
        <v>163.45833333333334</v>
      </c>
      <c r="LX363" s="80">
        <f>LN363*Prices!$B$10</f>
        <v>42.28125</v>
      </c>
      <c r="LY363" s="80">
        <f t="shared" si="542"/>
        <v>177.55208333333334</v>
      </c>
      <c r="LZ363" s="80">
        <f>LN363*Prices!$B$11</f>
        <v>46.979166666666671</v>
      </c>
      <c r="MA363" s="80">
        <f t="shared" si="543"/>
        <v>182.25000000000003</v>
      </c>
      <c r="MB363" s="80">
        <f>LN363*Prices!$B$12</f>
        <v>56.375</v>
      </c>
      <c r="MC363" s="80">
        <f t="shared" si="544"/>
        <v>191.64583333333334</v>
      </c>
      <c r="MD363" s="80">
        <f>LN363*Prices!$B$13</f>
        <v>61.072916666666671</v>
      </c>
      <c r="ME363" s="80">
        <f t="shared" si="545"/>
        <v>196.34375000000003</v>
      </c>
      <c r="MF363" s="80">
        <f>LN363*Prices!$B$14</f>
        <v>72.817708333333343</v>
      </c>
      <c r="MG363" s="80">
        <f t="shared" si="546"/>
        <v>208.08854166666669</v>
      </c>
      <c r="MH363" s="80">
        <f>LN363*Prices!$B$15</f>
        <v>82.213541666666671</v>
      </c>
      <c r="MI363" s="80">
        <f t="shared" si="547"/>
        <v>217.48437500000003</v>
      </c>
      <c r="MJ363" s="80">
        <f>LN363*Prices!$B$16</f>
        <v>115.09895833333334</v>
      </c>
      <c r="MK363" s="80">
        <f t="shared" si="548"/>
        <v>250.36979166666669</v>
      </c>
      <c r="ML363" s="80">
        <f>LN363*Prices!$B$17</f>
        <v>0</v>
      </c>
      <c r="MM363" s="80"/>
      <c r="MN363" s="80"/>
      <c r="MO363" s="80"/>
      <c r="MP363" s="80"/>
      <c r="MQ363" s="80"/>
      <c r="MR363" s="80"/>
      <c r="MS363" s="80"/>
      <c r="MT363" s="80"/>
      <c r="MU363" s="80"/>
      <c r="MV363" s="80"/>
      <c r="MW363" s="80"/>
      <c r="MX363" s="80"/>
      <c r="MY363" s="80"/>
      <c r="MZ363" s="80"/>
      <c r="NA363" s="80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</row>
    <row r="364" spans="1:449" ht="18" customHeight="1" thickBot="1" x14ac:dyDescent="0.3">
      <c r="A364" s="323" t="s">
        <v>489</v>
      </c>
      <c r="B364" s="324" t="s">
        <v>268</v>
      </c>
      <c r="C364" s="325" t="str">
        <f t="shared" si="549"/>
        <v>Wall &amp; Tall Cab: Horizontal Glass 20 1/2"H   (34" to 36")</v>
      </c>
      <c r="D364" s="177" t="s">
        <v>487</v>
      </c>
      <c r="E364" s="326" t="s">
        <v>113</v>
      </c>
      <c r="F364" s="327" t="s">
        <v>489</v>
      </c>
      <c r="G364" s="320" t="s">
        <v>296</v>
      </c>
      <c r="H364" s="135" t="str">
        <f t="shared" si="550"/>
        <v>n/a</v>
      </c>
      <c r="I364" s="135" t="s">
        <v>296</v>
      </c>
      <c r="J364" s="135" t="str">
        <f t="shared" si="453"/>
        <v>n/a</v>
      </c>
      <c r="K364" s="135" t="s">
        <v>296</v>
      </c>
      <c r="L364" s="135" t="str">
        <f t="shared" si="454"/>
        <v>n/a</v>
      </c>
      <c r="M364" s="135" t="s">
        <v>296</v>
      </c>
      <c r="N364" s="135" t="str">
        <f t="shared" si="455"/>
        <v>n/a</v>
      </c>
      <c r="O364" s="135" t="s">
        <v>296</v>
      </c>
      <c r="P364" s="135" t="str">
        <f t="shared" si="456"/>
        <v>n/a</v>
      </c>
      <c r="Q364" s="135" t="s">
        <v>296</v>
      </c>
      <c r="R364" s="135" t="str">
        <f t="shared" si="457"/>
        <v>n/a</v>
      </c>
      <c r="S364" s="135">
        <f>ROUND(cabinets_db!FP364/Prices!$B$27,0)</f>
        <v>581</v>
      </c>
      <c r="T364" s="136">
        <f t="shared" si="458"/>
        <v>581</v>
      </c>
      <c r="U364" s="135">
        <f>ROUND(cabinets_db!FR364/Prices!$B$27,0)</f>
        <v>667</v>
      </c>
      <c r="V364" s="136">
        <f t="shared" si="459"/>
        <v>667</v>
      </c>
      <c r="W364" s="137"/>
      <c r="X364" s="137"/>
      <c r="Y364" s="137"/>
      <c r="Z364" s="137"/>
      <c r="AA364" s="137"/>
      <c r="AB364" s="136">
        <f>ROUND(cabinets_db!HD364/Prices!$B$27,0)</f>
        <v>419</v>
      </c>
      <c r="AC364" s="136">
        <f t="shared" si="460"/>
        <v>419</v>
      </c>
      <c r="AD364" s="136">
        <f>ROUND(cabinets_db!HF364/Prices!$B$27,0)</f>
        <v>456</v>
      </c>
      <c r="AE364" s="136">
        <f t="shared" si="461"/>
        <v>456</v>
      </c>
      <c r="AF364" s="136">
        <f>ROUND(cabinets_db!HH364/Prices!$B$27,0)</f>
        <v>468</v>
      </c>
      <c r="AG364" s="136">
        <f t="shared" si="462"/>
        <v>468</v>
      </c>
      <c r="AH364" s="136">
        <f>ROUND(cabinets_db!HJ364/Prices!$B$27,0)</f>
        <v>493</v>
      </c>
      <c r="AI364" s="136">
        <f t="shared" si="463"/>
        <v>493</v>
      </c>
      <c r="AJ364" s="136">
        <f>ROUND(cabinets_db!HL364/Prices!$B$27,0)</f>
        <v>505</v>
      </c>
      <c r="AK364" s="136">
        <f t="shared" si="464"/>
        <v>505</v>
      </c>
      <c r="AL364" s="136">
        <f>ROUND(cabinets_db!HN364/Prices!$B$27,0)</f>
        <v>535</v>
      </c>
      <c r="AM364" s="136">
        <f t="shared" si="465"/>
        <v>535</v>
      </c>
      <c r="AN364" s="136">
        <f>ROUND(cabinets_db!HP364/Prices!$B$27,0)</f>
        <v>560</v>
      </c>
      <c r="AO364" s="136">
        <f t="shared" si="466"/>
        <v>560</v>
      </c>
      <c r="AP364" s="136">
        <f>ROUND(cabinets_db!HR364/Prices!$B$27,0)</f>
        <v>645</v>
      </c>
      <c r="AQ364" s="138">
        <f t="shared" si="467"/>
        <v>645</v>
      </c>
      <c r="AW364" s="136">
        <f t="shared" si="468"/>
        <v>419</v>
      </c>
      <c r="AX364" s="136">
        <f t="shared" si="469"/>
        <v>419</v>
      </c>
      <c r="AY364" s="136">
        <f t="shared" si="470"/>
        <v>456</v>
      </c>
      <c r="AZ364" s="136">
        <f t="shared" si="471"/>
        <v>456</v>
      </c>
      <c r="BA364" s="136">
        <f t="shared" si="472"/>
        <v>468</v>
      </c>
      <c r="BB364" s="136">
        <f t="shared" si="473"/>
        <v>468</v>
      </c>
      <c r="BC364" s="136">
        <f t="shared" si="474"/>
        <v>493</v>
      </c>
      <c r="BD364" s="136">
        <f t="shared" si="475"/>
        <v>493</v>
      </c>
      <c r="BE364" s="136">
        <f t="shared" si="476"/>
        <v>505</v>
      </c>
      <c r="BF364" s="136">
        <f t="shared" si="477"/>
        <v>505</v>
      </c>
      <c r="BG364" s="136">
        <f t="shared" si="478"/>
        <v>535</v>
      </c>
      <c r="BH364" s="136">
        <f t="shared" si="479"/>
        <v>535</v>
      </c>
      <c r="BI364" s="136">
        <f t="shared" si="480"/>
        <v>560</v>
      </c>
      <c r="BJ364" s="136">
        <f t="shared" si="481"/>
        <v>560</v>
      </c>
      <c r="BK364" s="136">
        <f t="shared" si="482"/>
        <v>645</v>
      </c>
      <c r="BL364" s="138">
        <f t="shared" si="483"/>
        <v>645</v>
      </c>
      <c r="BU364" s="135" t="s">
        <v>296</v>
      </c>
      <c r="BV364" s="135" t="str">
        <f t="shared" si="551"/>
        <v>n/a</v>
      </c>
      <c r="BW364" s="135" t="s">
        <v>296</v>
      </c>
      <c r="BX364" s="135" t="str">
        <f t="shared" si="484"/>
        <v>n/a</v>
      </c>
      <c r="BY364" s="135" t="s">
        <v>296</v>
      </c>
      <c r="BZ364" s="135" t="str">
        <f t="shared" si="485"/>
        <v>n/a</v>
      </c>
      <c r="CA364" s="135" t="s">
        <v>296</v>
      </c>
      <c r="CB364" s="135" t="str">
        <f t="shared" si="486"/>
        <v>n/a</v>
      </c>
      <c r="CC364" s="135" t="s">
        <v>296</v>
      </c>
      <c r="CD364" s="135" t="str">
        <f t="shared" si="487"/>
        <v>n/a</v>
      </c>
      <c r="CE364" s="135" t="s">
        <v>296</v>
      </c>
      <c r="CF364" s="135" t="str">
        <f t="shared" si="488"/>
        <v>n/a</v>
      </c>
      <c r="CG364" s="135">
        <f>ROUND(cabinets_db!JQ364/Prices!$B$27,0)</f>
        <v>581</v>
      </c>
      <c r="CH364" s="136">
        <f t="shared" si="489"/>
        <v>581</v>
      </c>
      <c r="CI364" s="135">
        <f>ROUND(cabinets_db!JS364/Prices!$B$27,0)</f>
        <v>667</v>
      </c>
      <c r="CJ364" s="136">
        <f t="shared" si="490"/>
        <v>667</v>
      </c>
      <c r="CK364" s="137"/>
      <c r="CL364" s="137"/>
      <c r="CM364" s="137"/>
      <c r="CN364" s="137"/>
      <c r="CO364" s="137"/>
      <c r="CP364" s="136">
        <f>ROUND(cabinets_db!LW364/Prices!$B$27,0)</f>
        <v>419</v>
      </c>
      <c r="CQ364" s="136">
        <f t="shared" si="552"/>
        <v>419</v>
      </c>
      <c r="CR364" s="136">
        <f>ROUND(cabinets_db!LY364/Prices!$B$27,0)</f>
        <v>456</v>
      </c>
      <c r="CS364" s="136">
        <f t="shared" si="491"/>
        <v>456</v>
      </c>
      <c r="CT364" s="136">
        <f>ROUND(cabinets_db!MA364/Prices!$B$27,0)</f>
        <v>468</v>
      </c>
      <c r="CU364" s="136">
        <f t="shared" si="492"/>
        <v>468</v>
      </c>
      <c r="CV364" s="136">
        <f>ROUND(cabinets_db!MC364/Prices!$B$27,0)</f>
        <v>493</v>
      </c>
      <c r="CW364" s="136">
        <f t="shared" si="493"/>
        <v>493</v>
      </c>
      <c r="CX364" s="136">
        <f>ROUND(cabinets_db!ME364/Prices!$B$27,0)</f>
        <v>505</v>
      </c>
      <c r="CY364" s="136">
        <f t="shared" si="494"/>
        <v>505</v>
      </c>
      <c r="CZ364" s="136">
        <f>ROUND(cabinets_db!MG364/Prices!$B$27,0)</f>
        <v>535</v>
      </c>
      <c r="DA364" s="136">
        <f t="shared" si="495"/>
        <v>535</v>
      </c>
      <c r="DB364" s="136">
        <f>ROUND(cabinets_db!MI364/Prices!$B$27,0)</f>
        <v>560</v>
      </c>
      <c r="DC364" s="136">
        <f t="shared" si="496"/>
        <v>560</v>
      </c>
      <c r="DD364" s="136">
        <f>ROUND(cabinets_db!MK364/Prices!$B$27,0)</f>
        <v>645</v>
      </c>
      <c r="DE364" s="138">
        <f t="shared" si="497"/>
        <v>645</v>
      </c>
      <c r="DK364" s="136">
        <f t="shared" si="498"/>
        <v>419</v>
      </c>
      <c r="DL364" s="136">
        <f t="shared" si="499"/>
        <v>419</v>
      </c>
      <c r="DM364" s="136">
        <f t="shared" si="500"/>
        <v>456</v>
      </c>
      <c r="DN364" s="136">
        <f t="shared" si="501"/>
        <v>456</v>
      </c>
      <c r="DO364" s="136">
        <f t="shared" si="502"/>
        <v>468</v>
      </c>
      <c r="DP364" s="136">
        <f t="shared" si="503"/>
        <v>468</v>
      </c>
      <c r="DQ364" s="136">
        <f t="shared" si="504"/>
        <v>493</v>
      </c>
      <c r="DR364" s="136">
        <f t="shared" si="505"/>
        <v>493</v>
      </c>
      <c r="DS364" s="136">
        <f t="shared" si="506"/>
        <v>505</v>
      </c>
      <c r="DT364" s="136">
        <f t="shared" si="507"/>
        <v>505</v>
      </c>
      <c r="DU364" s="136">
        <f t="shared" si="508"/>
        <v>535</v>
      </c>
      <c r="DV364" s="136">
        <f t="shared" si="509"/>
        <v>535</v>
      </c>
      <c r="DW364" s="136">
        <f t="shared" si="510"/>
        <v>560</v>
      </c>
      <c r="DX364" s="136">
        <f t="shared" si="511"/>
        <v>560</v>
      </c>
      <c r="DY364" s="136">
        <f t="shared" si="512"/>
        <v>645</v>
      </c>
      <c r="DZ364" s="138">
        <f t="shared" si="513"/>
        <v>645</v>
      </c>
      <c r="EP364" s="73"/>
      <c r="EQ364" s="128"/>
      <c r="ER364" s="129">
        <v>14</v>
      </c>
      <c r="ES364" s="73">
        <v>36</v>
      </c>
      <c r="ET364" s="73"/>
      <c r="EU364" s="130">
        <f>ES364*20.5/144</f>
        <v>5.125</v>
      </c>
      <c r="EV364" s="55"/>
      <c r="EW364" s="75">
        <v>4</v>
      </c>
      <c r="EX364" s="76">
        <f t="shared" si="557"/>
        <v>71.75</v>
      </c>
      <c r="EY364" s="75">
        <v>14</v>
      </c>
      <c r="EZ364" s="77">
        <f>(EY364*1.2)*(Prices!$B$5/32)</f>
        <v>21</v>
      </c>
      <c r="FA364" s="82">
        <f>(EY364*1.3)*(Prices!$B$4/32)</f>
        <v>45.5</v>
      </c>
      <c r="FB364" s="82">
        <f>(EV364*Prices!$B$2)+(EW364*Prices!$B$3)</f>
        <v>16.2</v>
      </c>
      <c r="FC364" s="79">
        <f>EU364*Prices!$B$9</f>
        <v>30.75</v>
      </c>
      <c r="FD364" s="80">
        <f t="shared" si="514"/>
        <v>185.2</v>
      </c>
      <c r="FE364" s="80">
        <f>EU364*Prices!$B$10</f>
        <v>46.125</v>
      </c>
      <c r="FF364" s="80">
        <f t="shared" si="515"/>
        <v>200.57499999999999</v>
      </c>
      <c r="FG364" s="80">
        <f>EU364*Prices!$B$11</f>
        <v>51.25</v>
      </c>
      <c r="FH364" s="80">
        <f t="shared" si="516"/>
        <v>205.7</v>
      </c>
      <c r="FI364" s="80">
        <f>EU364*Prices!$B$12</f>
        <v>61.5</v>
      </c>
      <c r="FJ364" s="80">
        <f t="shared" si="517"/>
        <v>215.95</v>
      </c>
      <c r="FK364" s="80">
        <f>EU364*Prices!$B$13</f>
        <v>66.625</v>
      </c>
      <c r="FL364" s="80">
        <f t="shared" si="518"/>
        <v>221.07499999999999</v>
      </c>
      <c r="FM364" s="80">
        <f>EU364*Prices!$B$14</f>
        <v>79.4375</v>
      </c>
      <c r="FN364" s="80">
        <f t="shared" si="519"/>
        <v>233.88749999999999</v>
      </c>
      <c r="FO364" s="80">
        <f>EU364*Prices!$B$15</f>
        <v>89.6875</v>
      </c>
      <c r="FP364" s="80">
        <f t="shared" si="520"/>
        <v>244.13749999999999</v>
      </c>
      <c r="FQ364" s="80">
        <f>EU364*Prices!$B$16</f>
        <v>125.5625</v>
      </c>
      <c r="FR364" s="80">
        <f t="shared" si="521"/>
        <v>280.01249999999999</v>
      </c>
      <c r="FS364" s="80">
        <f>EU364*Prices!$B$17</f>
        <v>0</v>
      </c>
      <c r="FT364" s="80"/>
      <c r="FU364" s="80"/>
      <c r="FV364" s="80"/>
      <c r="FW364" s="80"/>
      <c r="FX364" s="80"/>
      <c r="FY364" s="80"/>
      <c r="FZ364" s="80"/>
      <c r="GA364" s="80"/>
      <c r="GB364" s="80"/>
      <c r="GC364" s="80"/>
      <c r="GD364" s="80"/>
      <c r="GE364" s="80"/>
      <c r="GF364" s="80"/>
      <c r="GG364" s="80"/>
      <c r="GH364" s="80"/>
      <c r="GI364"/>
      <c r="GJ364"/>
      <c r="GK364"/>
      <c r="GL364"/>
      <c r="GM364"/>
      <c r="GN364"/>
      <c r="GO364"/>
      <c r="GP364" s="73"/>
      <c r="GQ364" s="128"/>
      <c r="GR364" s="129">
        <v>14</v>
      </c>
      <c r="GS364" s="73">
        <v>36</v>
      </c>
      <c r="GT364" s="73"/>
      <c r="GU364" s="130">
        <f>GS364*20.5/144</f>
        <v>5.125</v>
      </c>
      <c r="GW364" s="75">
        <v>4</v>
      </c>
      <c r="GX364" s="76">
        <f t="shared" si="558"/>
        <v>71.75</v>
      </c>
      <c r="GY364" s="75">
        <v>14</v>
      </c>
      <c r="GZ364" s="77">
        <f>(GY364*1.2)*(Prices!$B$5/32)</f>
        <v>21</v>
      </c>
      <c r="HA364" s="82">
        <f>(GY364*1.3)*(Prices!$C$4/32)</f>
        <v>36.4</v>
      </c>
      <c r="HB364" s="82">
        <f>(GV364*Prices!$B$2)+(GW364*Prices!$B$3)</f>
        <v>16.2</v>
      </c>
      <c r="HC364" s="79">
        <f>GU364*Prices!$B$9</f>
        <v>30.75</v>
      </c>
      <c r="HD364" s="80">
        <f t="shared" si="522"/>
        <v>176.1</v>
      </c>
      <c r="HE364" s="80">
        <f>GU364*Prices!$B$10</f>
        <v>46.125</v>
      </c>
      <c r="HF364" s="80">
        <f t="shared" si="523"/>
        <v>191.47499999999999</v>
      </c>
      <c r="HG364" s="80">
        <f>GU364*Prices!$B$11</f>
        <v>51.25</v>
      </c>
      <c r="HH364" s="80">
        <f t="shared" si="524"/>
        <v>196.6</v>
      </c>
      <c r="HI364" s="80">
        <f>GU364*Prices!$B$12</f>
        <v>61.5</v>
      </c>
      <c r="HJ364" s="80">
        <f t="shared" si="525"/>
        <v>206.85</v>
      </c>
      <c r="HK364" s="80">
        <f>GU364*Prices!$B$13</f>
        <v>66.625</v>
      </c>
      <c r="HL364" s="80">
        <f t="shared" si="526"/>
        <v>211.97499999999999</v>
      </c>
      <c r="HM364" s="80">
        <f>GU364*Prices!$B$14</f>
        <v>79.4375</v>
      </c>
      <c r="HN364" s="80">
        <f t="shared" si="527"/>
        <v>224.78749999999999</v>
      </c>
      <c r="HO364" s="80">
        <f>GU364*Prices!$B$15</f>
        <v>89.6875</v>
      </c>
      <c r="HP364" s="80">
        <f t="shared" si="528"/>
        <v>235.03749999999999</v>
      </c>
      <c r="HQ364" s="80">
        <f>GU364*Prices!$B$16</f>
        <v>125.5625</v>
      </c>
      <c r="HR364" s="80">
        <f t="shared" si="529"/>
        <v>270.91250000000002</v>
      </c>
      <c r="HS364" s="80">
        <f>GU364*Prices!$B$17</f>
        <v>0</v>
      </c>
      <c r="HT364" s="80"/>
      <c r="HU364" s="80"/>
      <c r="HV364" s="80"/>
      <c r="HW364" s="80"/>
      <c r="HX364" s="80"/>
      <c r="HY364" s="80"/>
      <c r="HZ364" s="80"/>
      <c r="IA364" s="80"/>
      <c r="IB364" s="80"/>
      <c r="IC364" s="80"/>
      <c r="ID364" s="80"/>
      <c r="IE364" s="80"/>
      <c r="IF364" s="80"/>
      <c r="IG364" s="80"/>
      <c r="IH364" s="80"/>
      <c r="II364"/>
      <c r="IJ364"/>
      <c r="IK364"/>
      <c r="IL364"/>
      <c r="IM364"/>
      <c r="IN364"/>
      <c r="IO364"/>
      <c r="IP364"/>
      <c r="IQ364" s="73"/>
      <c r="IR364" s="128"/>
      <c r="IS364" s="129">
        <v>14</v>
      </c>
      <c r="IT364" s="73">
        <v>36</v>
      </c>
      <c r="IU364" s="73"/>
      <c r="IV364" s="130">
        <f>IT364*20.5/144</f>
        <v>5.125</v>
      </c>
      <c r="IX364" s="75">
        <v>4</v>
      </c>
      <c r="IY364" s="76">
        <f t="shared" si="559"/>
        <v>71.75</v>
      </c>
      <c r="IZ364" s="75">
        <v>14</v>
      </c>
      <c r="JA364" s="77">
        <f>(IZ364*1.2)*(Prices!$B$5/32)</f>
        <v>21</v>
      </c>
      <c r="JB364" s="82">
        <f>(IZ364*1.3)*(Prices!$B$4/32)</f>
        <v>45.5</v>
      </c>
      <c r="JC364" s="82">
        <f>(IW364*Prices!$B$2)+(IX364*Prices!$B$3)</f>
        <v>16.2</v>
      </c>
      <c r="JD364" s="79">
        <f>IV364*Prices!$B$9</f>
        <v>30.75</v>
      </c>
      <c r="JE364" s="80">
        <f t="shared" si="530"/>
        <v>185.2</v>
      </c>
      <c r="JF364" s="80">
        <f>IV364*Prices!$B$10</f>
        <v>46.125</v>
      </c>
      <c r="JG364" s="80">
        <f t="shared" si="531"/>
        <v>200.57499999999999</v>
      </c>
      <c r="JH364" s="80">
        <f>IV364*Prices!$B$11</f>
        <v>51.25</v>
      </c>
      <c r="JI364" s="80">
        <f t="shared" si="532"/>
        <v>205.7</v>
      </c>
      <c r="JJ364" s="80">
        <f>IV364*Prices!$B$12</f>
        <v>61.5</v>
      </c>
      <c r="JK364" s="80">
        <f t="shared" si="533"/>
        <v>215.95</v>
      </c>
      <c r="JL364" s="80">
        <f>IV364*Prices!$B$13</f>
        <v>66.625</v>
      </c>
      <c r="JM364" s="80">
        <f t="shared" si="534"/>
        <v>221.07499999999999</v>
      </c>
      <c r="JN364" s="80">
        <f>IV364*Prices!$B$14</f>
        <v>79.4375</v>
      </c>
      <c r="JO364" s="80">
        <f t="shared" si="535"/>
        <v>233.88749999999999</v>
      </c>
      <c r="JP364" s="80">
        <f>IV364*Prices!$B$15</f>
        <v>89.6875</v>
      </c>
      <c r="JQ364" s="80">
        <f t="shared" si="536"/>
        <v>244.13749999999999</v>
      </c>
      <c r="JR364" s="80">
        <f>IV364*Prices!$B$16</f>
        <v>125.5625</v>
      </c>
      <c r="JS364" s="80">
        <f t="shared" si="537"/>
        <v>280.01249999999999</v>
      </c>
      <c r="JT364" s="80">
        <f>IV364*Prices!$B$17</f>
        <v>0</v>
      </c>
      <c r="JU364" s="80"/>
      <c r="JV364" s="80"/>
      <c r="JW364" s="80"/>
      <c r="JX364" s="80"/>
      <c r="JY364" s="80"/>
      <c r="JZ364" s="80"/>
      <c r="KA364" s="80"/>
      <c r="KB364" s="80"/>
      <c r="KC364" s="80"/>
      <c r="KD364" s="80"/>
      <c r="KE364" s="80"/>
      <c r="KF364" s="80"/>
      <c r="KG364" s="80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 s="197">
        <v>0</v>
      </c>
      <c r="LB364" s="200">
        <v>0</v>
      </c>
      <c r="LC364" s="82">
        <f>(44+(cabinets_db!IR364*2-2))*0.58</f>
        <v>24.36</v>
      </c>
      <c r="LD364" s="82">
        <f>(44+(cabinets_db!IR364*2-2))*0.77</f>
        <v>32.340000000000003</v>
      </c>
      <c r="LE364" s="82">
        <f>3*(cabinets_db!IR364*22/144)</f>
        <v>0</v>
      </c>
      <c r="LF364" s="82">
        <f t="shared" si="538"/>
        <v>24.36</v>
      </c>
      <c r="LG364" s="80">
        <f t="shared" si="539"/>
        <v>32.340000000000003</v>
      </c>
      <c r="LH364" s="234">
        <f t="shared" si="540"/>
        <v>0</v>
      </c>
      <c r="LI364" s="73"/>
      <c r="LJ364" s="128"/>
      <c r="LK364" s="129">
        <v>14</v>
      </c>
      <c r="LL364" s="73">
        <v>36</v>
      </c>
      <c r="LM364" s="73"/>
      <c r="LN364" s="130">
        <f>LL364*20.5/144</f>
        <v>5.125</v>
      </c>
      <c r="LP364" s="75">
        <v>4</v>
      </c>
      <c r="LQ364" s="76">
        <f t="shared" si="560"/>
        <v>71.75</v>
      </c>
      <c r="LR364" s="75">
        <v>14</v>
      </c>
      <c r="LS364" s="77">
        <f>(LR364*1.2)*(Prices!$B$5/32)</f>
        <v>21</v>
      </c>
      <c r="LT364" s="82">
        <f>(LR364*1.3)*(Prices!$C$4/32)</f>
        <v>36.4</v>
      </c>
      <c r="LU364" s="82">
        <f>(LO364*Prices!$B$2)+(LP364*Prices!$B$3)</f>
        <v>16.2</v>
      </c>
      <c r="LV364" s="79">
        <f>LN364*Prices!$B$9</f>
        <v>30.75</v>
      </c>
      <c r="LW364" s="80">
        <f t="shared" si="541"/>
        <v>176.1</v>
      </c>
      <c r="LX364" s="80">
        <f>LN364*Prices!$B$10</f>
        <v>46.125</v>
      </c>
      <c r="LY364" s="80">
        <f t="shared" si="542"/>
        <v>191.47499999999999</v>
      </c>
      <c r="LZ364" s="80">
        <f>LN364*Prices!$B$11</f>
        <v>51.25</v>
      </c>
      <c r="MA364" s="80">
        <f t="shared" si="543"/>
        <v>196.6</v>
      </c>
      <c r="MB364" s="80">
        <f>LN364*Prices!$B$12</f>
        <v>61.5</v>
      </c>
      <c r="MC364" s="80">
        <f t="shared" si="544"/>
        <v>206.85</v>
      </c>
      <c r="MD364" s="80">
        <f>LN364*Prices!$B$13</f>
        <v>66.625</v>
      </c>
      <c r="ME364" s="80">
        <f t="shared" si="545"/>
        <v>211.97499999999999</v>
      </c>
      <c r="MF364" s="80">
        <f>LN364*Prices!$B$14</f>
        <v>79.4375</v>
      </c>
      <c r="MG364" s="80">
        <f t="shared" si="546"/>
        <v>224.78749999999999</v>
      </c>
      <c r="MH364" s="80">
        <f>LN364*Prices!$B$15</f>
        <v>89.6875</v>
      </c>
      <c r="MI364" s="80">
        <f t="shared" si="547"/>
        <v>235.03749999999999</v>
      </c>
      <c r="MJ364" s="80">
        <f>LN364*Prices!$B$16</f>
        <v>125.5625</v>
      </c>
      <c r="MK364" s="80">
        <f t="shared" si="548"/>
        <v>270.91250000000002</v>
      </c>
      <c r="ML364" s="80">
        <f>LN364*Prices!$B$17</f>
        <v>0</v>
      </c>
      <c r="MM364" s="80"/>
      <c r="MN364" s="80"/>
      <c r="MO364" s="80"/>
      <c r="MP364" s="80"/>
      <c r="MQ364" s="80"/>
      <c r="MR364" s="80"/>
      <c r="MS364" s="80"/>
      <c r="MT364" s="80"/>
      <c r="MU364" s="80"/>
      <c r="MV364" s="80"/>
      <c r="MW364" s="80"/>
      <c r="MX364" s="80"/>
      <c r="MY364" s="80"/>
      <c r="MZ364" s="80"/>
      <c r="NA364" s="80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</row>
    <row r="365" spans="1:449" ht="18" customHeight="1" thickBot="1" x14ac:dyDescent="0.3">
      <c r="A365" s="350"/>
      <c r="B365" s="346"/>
      <c r="C365" s="347"/>
      <c r="D365" s="279"/>
      <c r="E365" s="348"/>
      <c r="F365" s="351"/>
      <c r="G365" s="320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6"/>
      <c r="U365" s="135"/>
      <c r="V365" s="136"/>
      <c r="W365" s="137"/>
      <c r="X365" s="137"/>
      <c r="Y365" s="137"/>
      <c r="Z365" s="137"/>
      <c r="AA365" s="137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8"/>
      <c r="AW365" s="136"/>
      <c r="AX365" s="136"/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8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6"/>
      <c r="CI365" s="135"/>
      <c r="CJ365" s="136"/>
      <c r="CK365" s="137"/>
      <c r="CL365" s="137"/>
      <c r="CM365" s="137"/>
      <c r="CN365" s="137"/>
      <c r="CO365" s="137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  <c r="DA365" s="136"/>
      <c r="DB365" s="136"/>
      <c r="DC365" s="136"/>
      <c r="DD365" s="136"/>
      <c r="DE365" s="138"/>
      <c r="DK365" s="136"/>
      <c r="DL365" s="136"/>
      <c r="DM365" s="136"/>
      <c r="DN365" s="136"/>
      <c r="DO365" s="136"/>
      <c r="DP365" s="136"/>
      <c r="DQ365" s="136"/>
      <c r="DR365" s="136"/>
      <c r="DS365" s="136"/>
      <c r="DT365" s="136"/>
      <c r="DU365" s="136"/>
      <c r="DV365" s="136"/>
      <c r="DW365" s="136"/>
      <c r="DX365" s="136"/>
      <c r="DY365" s="136"/>
      <c r="DZ365" s="138"/>
      <c r="EP365" s="73"/>
      <c r="EQ365" s="128"/>
      <c r="ER365" s="129"/>
      <c r="ES365" s="73"/>
      <c r="ET365" s="73"/>
      <c r="EU365" s="130"/>
      <c r="EV365" s="55"/>
      <c r="EZ365" s="77"/>
      <c r="FC365" s="79"/>
      <c r="FD365" s="80"/>
      <c r="FE365" s="80"/>
      <c r="FF365" s="80"/>
      <c r="FG365" s="80"/>
      <c r="FH365" s="80"/>
      <c r="FI365" s="80"/>
      <c r="FJ365" s="80"/>
      <c r="FK365" s="80"/>
      <c r="FL365" s="80"/>
      <c r="FM365" s="80"/>
      <c r="FN365" s="80"/>
      <c r="FO365" s="80"/>
      <c r="FP365" s="80"/>
      <c r="FQ365" s="80"/>
      <c r="FR365" s="80"/>
      <c r="FS365" s="80"/>
      <c r="FT365" s="80"/>
      <c r="FU365" s="80"/>
      <c r="FV365" s="80"/>
      <c r="FW365" s="80"/>
      <c r="FX365" s="80"/>
      <c r="FY365" s="80"/>
      <c r="FZ365" s="80"/>
      <c r="GA365" s="80"/>
      <c r="GB365" s="80"/>
      <c r="GC365" s="80"/>
      <c r="GD365" s="80"/>
      <c r="GE365" s="80"/>
      <c r="GF365" s="80"/>
      <c r="GG365" s="80"/>
      <c r="GH365" s="80"/>
      <c r="GI365"/>
      <c r="GJ365"/>
      <c r="GK365"/>
      <c r="GL365"/>
      <c r="GM365"/>
      <c r="GN365"/>
      <c r="GO365"/>
      <c r="GP365" s="73"/>
      <c r="GQ365" s="128"/>
      <c r="GR365" s="129"/>
      <c r="GS365" s="73"/>
      <c r="GT365" s="73"/>
      <c r="GU365" s="130"/>
      <c r="GW365" s="75"/>
      <c r="GX365" s="76"/>
      <c r="GZ365" s="77"/>
      <c r="HA365" s="82"/>
      <c r="HB365" s="82"/>
      <c r="HC365" s="79"/>
      <c r="HD365" s="80"/>
      <c r="HE365" s="80"/>
      <c r="HF365" s="80"/>
      <c r="HG365" s="80"/>
      <c r="HH365" s="80"/>
      <c r="HI365" s="80"/>
      <c r="HJ365" s="80"/>
      <c r="HK365" s="80"/>
      <c r="HL365" s="80"/>
      <c r="HM365" s="80"/>
      <c r="HN365" s="80"/>
      <c r="HO365" s="80"/>
      <c r="HP365" s="80"/>
      <c r="HQ365" s="80"/>
      <c r="HR365" s="80"/>
      <c r="HS365" s="80"/>
      <c r="HT365" s="80"/>
      <c r="HU365" s="80"/>
      <c r="HV365" s="80"/>
      <c r="HW365" s="80"/>
      <c r="HX365" s="80"/>
      <c r="HY365" s="80"/>
      <c r="HZ365" s="80"/>
      <c r="IA365" s="80"/>
      <c r="IB365" s="80"/>
      <c r="IC365" s="80"/>
      <c r="ID365" s="80"/>
      <c r="IE365" s="80"/>
      <c r="IF365" s="80"/>
      <c r="IG365" s="80"/>
      <c r="IH365" s="80"/>
      <c r="II365"/>
      <c r="IJ365"/>
      <c r="IK365"/>
      <c r="IL365"/>
      <c r="IM365"/>
      <c r="IN365"/>
      <c r="IO365"/>
      <c r="IP365"/>
      <c r="IQ365" s="73"/>
      <c r="IR365" s="128"/>
      <c r="IS365" s="129"/>
      <c r="IT365" s="73"/>
      <c r="IU365" s="73"/>
      <c r="IV365" s="130"/>
      <c r="IX365" s="75"/>
      <c r="IY365" s="76"/>
      <c r="IZ365" s="75"/>
      <c r="JA365" s="77"/>
      <c r="JB365" s="82"/>
      <c r="JC365" s="82"/>
      <c r="JD365" s="79"/>
      <c r="JE365" s="80"/>
      <c r="JF365" s="80"/>
      <c r="JG365" s="80"/>
      <c r="JH365" s="80"/>
      <c r="JI365" s="80"/>
      <c r="JJ365" s="80"/>
      <c r="JK365" s="80"/>
      <c r="JL365" s="80"/>
      <c r="JM365" s="80"/>
      <c r="JN365" s="80"/>
      <c r="JO365" s="80"/>
      <c r="JP365" s="80"/>
      <c r="JQ365" s="80"/>
      <c r="JR365" s="80"/>
      <c r="JS365" s="80"/>
      <c r="JT365" s="80"/>
      <c r="JU365" s="80"/>
      <c r="JV365" s="80"/>
      <c r="JW365" s="80"/>
      <c r="JX365" s="80"/>
      <c r="JY365" s="80"/>
      <c r="JZ365" s="80"/>
      <c r="KA365" s="80"/>
      <c r="KB365" s="80"/>
      <c r="KC365" s="80"/>
      <c r="KD365" s="80"/>
      <c r="KE365" s="80"/>
      <c r="KF365" s="80"/>
      <c r="KG365" s="80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F365" s="82"/>
      <c r="LG365" s="80"/>
      <c r="LH365" s="234"/>
      <c r="LI365" s="73"/>
      <c r="LJ365" s="128"/>
      <c r="LK365" s="129"/>
      <c r="LL365" s="73"/>
      <c r="LM365" s="73"/>
      <c r="LN365" s="130"/>
      <c r="LP365" s="75"/>
      <c r="LQ365" s="76"/>
      <c r="LR365" s="75"/>
      <c r="LS365" s="77"/>
      <c r="LT365" s="82"/>
      <c r="LU365" s="82"/>
      <c r="LV365" s="79"/>
      <c r="LW365" s="80"/>
      <c r="LX365" s="80"/>
      <c r="LY365" s="80"/>
      <c r="LZ365" s="80"/>
      <c r="MA365" s="80"/>
      <c r="MB365" s="80"/>
      <c r="MC365" s="80"/>
      <c r="MD365" s="80"/>
      <c r="ME365" s="80"/>
      <c r="MF365" s="80"/>
      <c r="MG365" s="80"/>
      <c r="MH365" s="80"/>
      <c r="MI365" s="80"/>
      <c r="MJ365" s="80"/>
      <c r="MK365" s="80"/>
      <c r="ML365" s="80"/>
      <c r="MM365" s="80"/>
      <c r="MN365" s="80"/>
      <c r="MO365" s="80"/>
      <c r="MP365" s="80"/>
      <c r="MQ365" s="80"/>
      <c r="MR365" s="80"/>
      <c r="MS365" s="80"/>
      <c r="MT365" s="80"/>
      <c r="MU365" s="80"/>
      <c r="MV365" s="80"/>
      <c r="MW365" s="80"/>
      <c r="MX365" s="80"/>
      <c r="MY365" s="80"/>
      <c r="MZ365" s="80"/>
      <c r="NA365" s="80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</row>
    <row r="366" spans="1:449" ht="18" customHeight="1" x14ac:dyDescent="0.25">
      <c r="A366" s="332" t="s">
        <v>490</v>
      </c>
      <c r="B366" s="119" t="s">
        <v>268</v>
      </c>
      <c r="C366" s="120" t="str">
        <f t="shared" si="549"/>
        <v>Wall &amp; Tall Cab: Tall - 1 door - shelves - 49.5" High (9" to 12")</v>
      </c>
      <c r="D366" s="121" t="s">
        <v>491</v>
      </c>
      <c r="E366" s="122" t="s">
        <v>95</v>
      </c>
      <c r="F366" s="333" t="s">
        <v>490</v>
      </c>
      <c r="G366" s="343">
        <f>ROUND(cabinets_db!FD366/Prices!$B$27,0)</f>
        <v>398</v>
      </c>
      <c r="H366" s="136">
        <f t="shared" si="550"/>
        <v>398</v>
      </c>
      <c r="I366" s="136">
        <f>ROUND(cabinets_db!FF366/Prices!$B$27,0)</f>
        <v>428</v>
      </c>
      <c r="J366" s="136">
        <f t="shared" si="453"/>
        <v>428</v>
      </c>
      <c r="K366" s="136">
        <f>ROUND(cabinets_db!FH366/Prices!$B$27,0)</f>
        <v>438</v>
      </c>
      <c r="L366" s="136">
        <f t="shared" si="454"/>
        <v>438</v>
      </c>
      <c r="M366" s="136">
        <f>ROUND(cabinets_db!FJ366/Prices!$B$27,0)</f>
        <v>457</v>
      </c>
      <c r="N366" s="136">
        <f t="shared" si="455"/>
        <v>457</v>
      </c>
      <c r="O366" s="136">
        <f>ROUND(cabinets_db!FL366/Prices!$B$27,0)</f>
        <v>467</v>
      </c>
      <c r="P366" s="136">
        <f t="shared" si="456"/>
        <v>467</v>
      </c>
      <c r="Q366" s="136">
        <f>ROUND(cabinets_db!FN366/Prices!$B$27,0)</f>
        <v>492</v>
      </c>
      <c r="R366" s="136">
        <f t="shared" si="457"/>
        <v>492</v>
      </c>
      <c r="S366" s="136">
        <f>ROUND(cabinets_db!FP366/Prices!$B$27,0)</f>
        <v>511</v>
      </c>
      <c r="T366" s="136">
        <f t="shared" si="458"/>
        <v>511</v>
      </c>
      <c r="U366" s="136">
        <f>ROUND(cabinets_db!FR366/Prices!$B$27,0)</f>
        <v>580</v>
      </c>
      <c r="V366" s="136">
        <f t="shared" si="459"/>
        <v>580</v>
      </c>
      <c r="W366" s="137"/>
      <c r="X366" s="137"/>
      <c r="Y366" s="137"/>
      <c r="Z366" s="137"/>
      <c r="AA366" s="137"/>
      <c r="AB366" s="136">
        <f>ROUND(cabinets_db!HD366/Prices!$B$27,0)</f>
        <v>355</v>
      </c>
      <c r="AC366" s="136">
        <f t="shared" si="460"/>
        <v>355</v>
      </c>
      <c r="AD366" s="136">
        <f>ROUND(cabinets_db!HF366/Prices!$B$27,0)</f>
        <v>384</v>
      </c>
      <c r="AE366" s="136">
        <f t="shared" si="461"/>
        <v>384</v>
      </c>
      <c r="AF366" s="136">
        <f>ROUND(cabinets_db!HH366/Prices!$B$27,0)</f>
        <v>394</v>
      </c>
      <c r="AG366" s="136">
        <f t="shared" si="462"/>
        <v>394</v>
      </c>
      <c r="AH366" s="136">
        <f>ROUND(cabinets_db!HJ366/Prices!$B$27,0)</f>
        <v>414</v>
      </c>
      <c r="AI366" s="136">
        <f t="shared" si="463"/>
        <v>414</v>
      </c>
      <c r="AJ366" s="136">
        <f>ROUND(cabinets_db!HL366/Prices!$B$27,0)</f>
        <v>423</v>
      </c>
      <c r="AK366" s="136">
        <f t="shared" si="464"/>
        <v>423</v>
      </c>
      <c r="AL366" s="136">
        <f>ROUND(cabinets_db!HN366/Prices!$B$27,0)</f>
        <v>448</v>
      </c>
      <c r="AM366" s="136">
        <f t="shared" si="465"/>
        <v>448</v>
      </c>
      <c r="AN366" s="136">
        <f>ROUND(cabinets_db!HP366/Prices!$B$27,0)</f>
        <v>468</v>
      </c>
      <c r="AO366" s="136">
        <f t="shared" si="466"/>
        <v>468</v>
      </c>
      <c r="AP366" s="136">
        <f>ROUND(cabinets_db!HR366/Prices!$B$27,0)</f>
        <v>536</v>
      </c>
      <c r="AQ366" s="138">
        <f t="shared" si="467"/>
        <v>536</v>
      </c>
      <c r="AW366" s="136">
        <f t="shared" si="468"/>
        <v>355</v>
      </c>
      <c r="AX366" s="136">
        <f t="shared" si="469"/>
        <v>355</v>
      </c>
      <c r="AY366" s="136">
        <f t="shared" si="470"/>
        <v>384</v>
      </c>
      <c r="AZ366" s="136">
        <f t="shared" si="471"/>
        <v>384</v>
      </c>
      <c r="BA366" s="136">
        <f t="shared" si="472"/>
        <v>394</v>
      </c>
      <c r="BB366" s="136">
        <f t="shared" si="473"/>
        <v>394</v>
      </c>
      <c r="BC366" s="136">
        <f t="shared" si="474"/>
        <v>414</v>
      </c>
      <c r="BD366" s="136">
        <f t="shared" si="475"/>
        <v>414</v>
      </c>
      <c r="BE366" s="136">
        <f t="shared" si="476"/>
        <v>423</v>
      </c>
      <c r="BF366" s="136">
        <f t="shared" si="477"/>
        <v>423</v>
      </c>
      <c r="BG366" s="136">
        <f t="shared" si="478"/>
        <v>448</v>
      </c>
      <c r="BH366" s="136">
        <f t="shared" si="479"/>
        <v>448</v>
      </c>
      <c r="BI366" s="136">
        <f t="shared" si="480"/>
        <v>468</v>
      </c>
      <c r="BJ366" s="136">
        <f t="shared" si="481"/>
        <v>468</v>
      </c>
      <c r="BK366" s="136">
        <f t="shared" si="482"/>
        <v>536</v>
      </c>
      <c r="BL366" s="138">
        <f t="shared" si="483"/>
        <v>536</v>
      </c>
      <c r="BU366" s="136">
        <f>ROUND(cabinets_db!JE366/Prices!$B$27,0)</f>
        <v>398</v>
      </c>
      <c r="BV366" s="136">
        <f t="shared" si="551"/>
        <v>398</v>
      </c>
      <c r="BW366" s="136">
        <f>ROUND(cabinets_db!JG366/Prices!$B$27,0)</f>
        <v>428</v>
      </c>
      <c r="BX366" s="136">
        <f t="shared" si="484"/>
        <v>428</v>
      </c>
      <c r="BY366" s="136">
        <f>ROUND(cabinets_db!JI366/Prices!$B$27,0)</f>
        <v>438</v>
      </c>
      <c r="BZ366" s="136">
        <f t="shared" si="485"/>
        <v>438</v>
      </c>
      <c r="CA366" s="136">
        <f>ROUND(cabinets_db!JK366/Prices!$B$27,0)</f>
        <v>457</v>
      </c>
      <c r="CB366" s="136">
        <f t="shared" si="486"/>
        <v>457</v>
      </c>
      <c r="CC366" s="136">
        <f>ROUND(cabinets_db!JM366/Prices!$B$27,0)</f>
        <v>467</v>
      </c>
      <c r="CD366" s="136">
        <f t="shared" si="487"/>
        <v>467</v>
      </c>
      <c r="CE366" s="136">
        <f>ROUND(cabinets_db!JO366/Prices!$B$27,0)</f>
        <v>492</v>
      </c>
      <c r="CF366" s="136">
        <f t="shared" si="488"/>
        <v>492</v>
      </c>
      <c r="CG366" s="136">
        <f>ROUND(cabinets_db!JQ366/Prices!$B$27,0)</f>
        <v>511</v>
      </c>
      <c r="CH366" s="136">
        <f t="shared" si="489"/>
        <v>511</v>
      </c>
      <c r="CI366" s="136">
        <f>ROUND(cabinets_db!JS366/Prices!$B$27,0)</f>
        <v>580</v>
      </c>
      <c r="CJ366" s="136">
        <f t="shared" si="490"/>
        <v>580</v>
      </c>
      <c r="CK366" s="137"/>
      <c r="CL366" s="137"/>
      <c r="CM366" s="137"/>
      <c r="CN366" s="137"/>
      <c r="CO366" s="137"/>
      <c r="CP366" s="136">
        <f>ROUND(cabinets_db!LW366/Prices!$B$27,0)</f>
        <v>355</v>
      </c>
      <c r="CQ366" s="136">
        <f t="shared" si="552"/>
        <v>355</v>
      </c>
      <c r="CR366" s="136">
        <f>ROUND(cabinets_db!LY366/Prices!$B$27,0)</f>
        <v>384</v>
      </c>
      <c r="CS366" s="136">
        <f t="shared" si="491"/>
        <v>384</v>
      </c>
      <c r="CT366" s="136">
        <f>ROUND(cabinets_db!MA366/Prices!$B$27,0)</f>
        <v>394</v>
      </c>
      <c r="CU366" s="136">
        <f t="shared" si="492"/>
        <v>394</v>
      </c>
      <c r="CV366" s="136">
        <f>ROUND(cabinets_db!MC366/Prices!$B$27,0)</f>
        <v>414</v>
      </c>
      <c r="CW366" s="136">
        <f t="shared" si="493"/>
        <v>414</v>
      </c>
      <c r="CX366" s="136">
        <f>ROUND(cabinets_db!ME366/Prices!$B$27,0)</f>
        <v>423</v>
      </c>
      <c r="CY366" s="136">
        <f t="shared" si="494"/>
        <v>423</v>
      </c>
      <c r="CZ366" s="136">
        <f>ROUND(cabinets_db!MG366/Prices!$B$27,0)</f>
        <v>448</v>
      </c>
      <c r="DA366" s="136">
        <f t="shared" si="495"/>
        <v>448</v>
      </c>
      <c r="DB366" s="136">
        <f>ROUND(cabinets_db!MI366/Prices!$B$27,0)</f>
        <v>468</v>
      </c>
      <c r="DC366" s="136">
        <f t="shared" si="496"/>
        <v>468</v>
      </c>
      <c r="DD366" s="136">
        <f>ROUND(cabinets_db!MK366/Prices!$B$27,0)</f>
        <v>536</v>
      </c>
      <c r="DE366" s="138">
        <f t="shared" si="497"/>
        <v>536</v>
      </c>
      <c r="DK366" s="136">
        <f t="shared" si="498"/>
        <v>355</v>
      </c>
      <c r="DL366" s="136">
        <f t="shared" si="499"/>
        <v>355</v>
      </c>
      <c r="DM366" s="136">
        <f t="shared" si="500"/>
        <v>384</v>
      </c>
      <c r="DN366" s="136">
        <f t="shared" si="501"/>
        <v>384</v>
      </c>
      <c r="DO366" s="136">
        <f t="shared" si="502"/>
        <v>394</v>
      </c>
      <c r="DP366" s="136">
        <f t="shared" si="503"/>
        <v>394</v>
      </c>
      <c r="DQ366" s="136">
        <f t="shared" si="504"/>
        <v>414</v>
      </c>
      <c r="DR366" s="136">
        <f t="shared" si="505"/>
        <v>414</v>
      </c>
      <c r="DS366" s="136">
        <f t="shared" si="506"/>
        <v>423</v>
      </c>
      <c r="DT366" s="136">
        <f t="shared" si="507"/>
        <v>423</v>
      </c>
      <c r="DU366" s="136">
        <f t="shared" si="508"/>
        <v>448</v>
      </c>
      <c r="DV366" s="136">
        <f t="shared" si="509"/>
        <v>448</v>
      </c>
      <c r="DW366" s="136">
        <f t="shared" si="510"/>
        <v>468</v>
      </c>
      <c r="DX366" s="136">
        <f t="shared" si="511"/>
        <v>468</v>
      </c>
      <c r="DY366" s="136">
        <f t="shared" si="512"/>
        <v>536</v>
      </c>
      <c r="DZ366" s="138">
        <f t="shared" si="513"/>
        <v>536</v>
      </c>
      <c r="EP366" s="73">
        <f>ES366*49.5/144</f>
        <v>4.125</v>
      </c>
      <c r="EQ366" s="55">
        <v>15.8</v>
      </c>
      <c r="ER366" s="74">
        <f t="shared" ref="ER366:ER400" si="561">EP366+EQ366+((ES366-1.5)*23/144)*5</f>
        <v>28.310416666666669</v>
      </c>
      <c r="ES366" s="49">
        <v>12</v>
      </c>
      <c r="ET366" s="55">
        <f t="shared" ref="ET366:ET400" si="562">ES366/12</f>
        <v>1</v>
      </c>
      <c r="EU366" s="130">
        <f>ES366*49.5/144</f>
        <v>4.125</v>
      </c>
      <c r="EW366" s="75">
        <v>2</v>
      </c>
      <c r="EY366" s="142">
        <f t="shared" ref="EY366:EY400" si="563">EP366+EQ366+((ES366-1.5)*23/144)*5</f>
        <v>28.310416666666669</v>
      </c>
      <c r="EZ366" s="77">
        <f>(EY366*1.2)*(Prices!$B$5/32)</f>
        <v>42.465625000000003</v>
      </c>
      <c r="FA366" s="82">
        <f>(EY366*1.3)*(Prices!$B$4/32)</f>
        <v>92.008854166666666</v>
      </c>
      <c r="FB366" s="82">
        <f>EV366*Prices!$B$2+EW366*Prices!$B$3</f>
        <v>8.1</v>
      </c>
      <c r="FC366" s="79">
        <f>EU366*Prices!$B$9</f>
        <v>24.75</v>
      </c>
      <c r="FD366" s="80">
        <f t="shared" si="514"/>
        <v>167.32447916666666</v>
      </c>
      <c r="FE366" s="80">
        <f>EU366*Prices!$B$10</f>
        <v>37.125</v>
      </c>
      <c r="FF366" s="80">
        <f t="shared" si="515"/>
        <v>179.69947916666666</v>
      </c>
      <c r="FG366" s="80">
        <f>EU366*Prices!$B$11</f>
        <v>41.25</v>
      </c>
      <c r="FH366" s="80">
        <f t="shared" si="516"/>
        <v>183.82447916666666</v>
      </c>
      <c r="FI366" s="80">
        <f>EU366*Prices!$B$12</f>
        <v>49.5</v>
      </c>
      <c r="FJ366" s="80">
        <f t="shared" si="517"/>
        <v>192.07447916666666</v>
      </c>
      <c r="FK366" s="80">
        <f>EU366*Prices!$B$13</f>
        <v>53.625</v>
      </c>
      <c r="FL366" s="80">
        <f t="shared" si="518"/>
        <v>196.19947916666666</v>
      </c>
      <c r="FM366" s="80">
        <f>EU366*Prices!$B$14</f>
        <v>63.9375</v>
      </c>
      <c r="FN366" s="80">
        <f t="shared" si="519"/>
        <v>206.51197916666666</v>
      </c>
      <c r="FO366" s="80">
        <f>EU366*Prices!$B$15</f>
        <v>72.1875</v>
      </c>
      <c r="FP366" s="80">
        <f t="shared" si="520"/>
        <v>214.76197916666666</v>
      </c>
      <c r="FQ366" s="80">
        <f>EU366*Prices!$B$16</f>
        <v>101.0625</v>
      </c>
      <c r="FR366" s="80">
        <f t="shared" si="521"/>
        <v>243.63697916666666</v>
      </c>
      <c r="FS366" s="80">
        <f>EU366*Prices!$B$17</f>
        <v>0</v>
      </c>
      <c r="FT366" s="80"/>
      <c r="FU366" s="80"/>
      <c r="FV366" s="80"/>
      <c r="FW366" s="80"/>
      <c r="FX366" s="80"/>
      <c r="FY366" s="80"/>
      <c r="FZ366" s="80"/>
      <c r="GA366" s="80"/>
      <c r="GB366" s="80"/>
      <c r="GC366" s="80"/>
      <c r="GD366" s="80"/>
      <c r="GE366" s="80"/>
      <c r="GF366" s="80"/>
      <c r="GG366" s="80"/>
      <c r="GH366" s="80"/>
      <c r="GI366"/>
      <c r="GJ366"/>
      <c r="GK366"/>
      <c r="GL366"/>
      <c r="GM366"/>
      <c r="GN366"/>
      <c r="GO366"/>
      <c r="GP366" s="73">
        <f>GS366*49.5/144</f>
        <v>4.125</v>
      </c>
      <c r="GQ366" s="55">
        <v>15.8</v>
      </c>
      <c r="GR366" s="74">
        <f t="shared" ref="GR366:GR400" si="564">GP366+GQ366+((GS366-1.5)*23/144)*5</f>
        <v>28.310416666666669</v>
      </c>
      <c r="GS366" s="49">
        <v>12</v>
      </c>
      <c r="GT366" s="55">
        <f t="shared" ref="GT366:GT400" si="565">GS366/12</f>
        <v>1</v>
      </c>
      <c r="GU366" s="130">
        <f>GS366*49.5/144</f>
        <v>4.125</v>
      </c>
      <c r="GV366" s="75"/>
      <c r="GW366" s="75">
        <v>2</v>
      </c>
      <c r="GX366" s="76"/>
      <c r="GY366" s="142">
        <f t="shared" ref="GY366:GY400" si="566">GP366+GQ366+((GS366-1.5)*23/144)*5</f>
        <v>28.310416666666669</v>
      </c>
      <c r="GZ366" s="77">
        <f>(GY366*1.2)*(Prices!$B$5/32)</f>
        <v>42.465625000000003</v>
      </c>
      <c r="HA366" s="82">
        <f>(GY366*1.3)*(Prices!$C$4/32)</f>
        <v>73.607083333333335</v>
      </c>
      <c r="HB366" s="82">
        <f>GV366*Prices!$B$2+GW366*Prices!$B$3</f>
        <v>8.1</v>
      </c>
      <c r="HC366" s="79">
        <f>GU366*Prices!$B$9</f>
        <v>24.75</v>
      </c>
      <c r="HD366" s="80">
        <f t="shared" si="522"/>
        <v>148.92270833333333</v>
      </c>
      <c r="HE366" s="80">
        <f>GU366*Prices!$B$10</f>
        <v>37.125</v>
      </c>
      <c r="HF366" s="80">
        <f t="shared" si="523"/>
        <v>161.29770833333333</v>
      </c>
      <c r="HG366" s="80">
        <f>GU366*Prices!$B$11</f>
        <v>41.25</v>
      </c>
      <c r="HH366" s="80">
        <f t="shared" si="524"/>
        <v>165.42270833333333</v>
      </c>
      <c r="HI366" s="80">
        <f>GU366*Prices!$B$12</f>
        <v>49.5</v>
      </c>
      <c r="HJ366" s="80">
        <f t="shared" si="525"/>
        <v>173.67270833333333</v>
      </c>
      <c r="HK366" s="80">
        <f>GU366*Prices!$B$13</f>
        <v>53.625</v>
      </c>
      <c r="HL366" s="80">
        <f t="shared" si="526"/>
        <v>177.79770833333333</v>
      </c>
      <c r="HM366" s="80">
        <f>GU366*Prices!$B$14</f>
        <v>63.9375</v>
      </c>
      <c r="HN366" s="80">
        <f t="shared" si="527"/>
        <v>188.11020833333333</v>
      </c>
      <c r="HO366" s="80">
        <f>GU366*Prices!$B$15</f>
        <v>72.1875</v>
      </c>
      <c r="HP366" s="80">
        <f t="shared" si="528"/>
        <v>196.36020833333333</v>
      </c>
      <c r="HQ366" s="80">
        <f>GU366*Prices!$B$16</f>
        <v>101.0625</v>
      </c>
      <c r="HR366" s="80">
        <f t="shared" si="529"/>
        <v>225.23520833333333</v>
      </c>
      <c r="HS366" s="80">
        <f>GU366*Prices!$B$17</f>
        <v>0</v>
      </c>
      <c r="HT366" s="80"/>
      <c r="HU366" s="80"/>
      <c r="HV366" s="80"/>
      <c r="HW366" s="80"/>
      <c r="HX366" s="80"/>
      <c r="HY366" s="80"/>
      <c r="HZ366" s="80"/>
      <c r="IA366" s="80"/>
      <c r="IB366" s="80"/>
      <c r="IC366" s="80"/>
      <c r="ID366" s="80"/>
      <c r="IE366" s="80"/>
      <c r="IF366" s="80"/>
      <c r="IG366" s="80"/>
      <c r="IH366" s="80"/>
      <c r="II366"/>
      <c r="IJ366"/>
      <c r="IK366"/>
      <c r="IL366"/>
      <c r="IM366"/>
      <c r="IN366"/>
      <c r="IO366"/>
      <c r="IP366"/>
      <c r="IQ366" s="73">
        <f>IT366*49.5/144</f>
        <v>4.125</v>
      </c>
      <c r="IR366" s="55">
        <v>15.8</v>
      </c>
      <c r="IS366" s="74">
        <f t="shared" ref="IS366:IS400" si="567">IQ366+IR366+((IT366-1.5)*23/144)*5</f>
        <v>28.310416666666669</v>
      </c>
      <c r="IT366" s="49">
        <v>12</v>
      </c>
      <c r="IU366" s="55">
        <f t="shared" ref="IU366:IU400" si="568">IT366/12</f>
        <v>1</v>
      </c>
      <c r="IV366" s="130">
        <f>IT366*49.5/144</f>
        <v>4.125</v>
      </c>
      <c r="IW366" s="75"/>
      <c r="IX366" s="75">
        <v>2</v>
      </c>
      <c r="IY366" s="76"/>
      <c r="IZ366" s="142">
        <f t="shared" ref="IZ366:IZ400" si="569">IQ366+IR366+((IT366-1.5)*23/144)*5</f>
        <v>28.310416666666669</v>
      </c>
      <c r="JA366" s="77">
        <f>(IZ366*1.2)*(Prices!$B$5/32)</f>
        <v>42.465625000000003</v>
      </c>
      <c r="JB366" s="82">
        <f>(IZ366*1.3)*(Prices!$B$4/32)</f>
        <v>92.008854166666666</v>
      </c>
      <c r="JC366" s="82">
        <f>IW366*Prices!$B$2+IX366*Prices!$B$3</f>
        <v>8.1</v>
      </c>
      <c r="JD366" s="79">
        <f>IV366*Prices!$B$9</f>
        <v>24.75</v>
      </c>
      <c r="JE366" s="80">
        <f t="shared" si="530"/>
        <v>167.32447916666666</v>
      </c>
      <c r="JF366" s="80">
        <f>IV366*Prices!$B$10</f>
        <v>37.125</v>
      </c>
      <c r="JG366" s="80">
        <f t="shared" si="531"/>
        <v>179.69947916666666</v>
      </c>
      <c r="JH366" s="80">
        <f>IV366*Prices!$B$11</f>
        <v>41.25</v>
      </c>
      <c r="JI366" s="80">
        <f t="shared" si="532"/>
        <v>183.82447916666666</v>
      </c>
      <c r="JJ366" s="80">
        <f>IV366*Prices!$B$12</f>
        <v>49.5</v>
      </c>
      <c r="JK366" s="80">
        <f t="shared" si="533"/>
        <v>192.07447916666666</v>
      </c>
      <c r="JL366" s="80">
        <f>IV366*Prices!$B$13</f>
        <v>53.625</v>
      </c>
      <c r="JM366" s="80">
        <f t="shared" si="534"/>
        <v>196.19947916666666</v>
      </c>
      <c r="JN366" s="80">
        <f>IV366*Prices!$B$14</f>
        <v>63.9375</v>
      </c>
      <c r="JO366" s="80">
        <f t="shared" si="535"/>
        <v>206.51197916666666</v>
      </c>
      <c r="JP366" s="80">
        <f>IV366*Prices!$B$15</f>
        <v>72.1875</v>
      </c>
      <c r="JQ366" s="80">
        <f t="shared" si="536"/>
        <v>214.76197916666666</v>
      </c>
      <c r="JR366" s="80">
        <f>IV366*Prices!$B$16</f>
        <v>101.0625</v>
      </c>
      <c r="JS366" s="80">
        <f t="shared" si="537"/>
        <v>243.63697916666666</v>
      </c>
      <c r="JT366" s="80">
        <f>IV366*Prices!$B$17</f>
        <v>0</v>
      </c>
      <c r="JU366" s="80"/>
      <c r="JV366" s="80"/>
      <c r="JW366" s="80"/>
      <c r="JX366" s="80"/>
      <c r="JY366" s="80"/>
      <c r="JZ366" s="80"/>
      <c r="KA366" s="80"/>
      <c r="KB366" s="80"/>
      <c r="KC366" s="80"/>
      <c r="KD366" s="80"/>
      <c r="KE366" s="80"/>
      <c r="KF366" s="80"/>
      <c r="KG366" s="80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 s="197">
        <v>0</v>
      </c>
      <c r="LB366" s="200">
        <v>0</v>
      </c>
      <c r="LC366" s="82">
        <f>(44+(cabinets_db!IR366*2-2))*0.58</f>
        <v>42.687999999999995</v>
      </c>
      <c r="LD366" s="82">
        <f>(44+(cabinets_db!IR366*2-2))*0.77</f>
        <v>56.671999999999997</v>
      </c>
      <c r="LE366" s="82">
        <f>3*(cabinets_db!IR366*22/144)</f>
        <v>7.2416666666666671</v>
      </c>
      <c r="LF366" s="82">
        <f t="shared" si="538"/>
        <v>35.446333333333328</v>
      </c>
      <c r="LG366" s="80">
        <f t="shared" si="539"/>
        <v>49.43033333333333</v>
      </c>
      <c r="LH366" s="234">
        <f t="shared" si="540"/>
        <v>0</v>
      </c>
      <c r="LI366" s="73">
        <f>cabinets_db!LL366*49.5/144</f>
        <v>4.125</v>
      </c>
      <c r="LJ366" s="55">
        <v>15.8</v>
      </c>
      <c r="LK366" s="74">
        <f>cabinets_db!LI366+cabinets_db!LJ366+((LL366-1.5)*23/144)*5</f>
        <v>28.310416666666669</v>
      </c>
      <c r="LL366" s="49">
        <v>12</v>
      </c>
      <c r="LM366" s="55">
        <f t="shared" ref="LM366:LM400" si="570">LL366/12</f>
        <v>1</v>
      </c>
      <c r="LN366" s="130">
        <f>LL366*49.5/144</f>
        <v>4.125</v>
      </c>
      <c r="LO366" s="75"/>
      <c r="LP366" s="75">
        <v>2</v>
      </c>
      <c r="LQ366" s="76"/>
      <c r="LR366" s="142">
        <f>cabinets_db!LI366+cabinets_db!LJ366+((LL366-1.5)*23/144)*5</f>
        <v>28.310416666666669</v>
      </c>
      <c r="LS366" s="77">
        <f>(LR366*1.2)*(Prices!$B$5/32)</f>
        <v>42.465625000000003</v>
      </c>
      <c r="LT366" s="82">
        <f>(LR366*1.3)*(Prices!$C$4/32)</f>
        <v>73.607083333333335</v>
      </c>
      <c r="LU366" s="82">
        <f>LO366*Prices!$B$2+LP366*Prices!$B$3</f>
        <v>8.1</v>
      </c>
      <c r="LV366" s="79">
        <f>LN366*Prices!$B$9</f>
        <v>24.75</v>
      </c>
      <c r="LW366" s="80">
        <f t="shared" si="541"/>
        <v>148.92270833333333</v>
      </c>
      <c r="LX366" s="80">
        <f>LN366*Prices!$B$10</f>
        <v>37.125</v>
      </c>
      <c r="LY366" s="80">
        <f t="shared" si="542"/>
        <v>161.29770833333333</v>
      </c>
      <c r="LZ366" s="80">
        <f>LN366*Prices!$B$11</f>
        <v>41.25</v>
      </c>
      <c r="MA366" s="80">
        <f t="shared" si="543"/>
        <v>165.42270833333333</v>
      </c>
      <c r="MB366" s="80">
        <f>LN366*Prices!$B$12</f>
        <v>49.5</v>
      </c>
      <c r="MC366" s="80">
        <f t="shared" si="544"/>
        <v>173.67270833333333</v>
      </c>
      <c r="MD366" s="80">
        <f>LN366*Prices!$B$13</f>
        <v>53.625</v>
      </c>
      <c r="ME366" s="80">
        <f t="shared" si="545"/>
        <v>177.79770833333333</v>
      </c>
      <c r="MF366" s="80">
        <f>LN366*Prices!$B$14</f>
        <v>63.9375</v>
      </c>
      <c r="MG366" s="80">
        <f t="shared" si="546"/>
        <v>188.11020833333333</v>
      </c>
      <c r="MH366" s="80">
        <f>LN366*Prices!$B$15</f>
        <v>72.1875</v>
      </c>
      <c r="MI366" s="80">
        <f t="shared" si="547"/>
        <v>196.36020833333333</v>
      </c>
      <c r="MJ366" s="80">
        <f>LN366*Prices!$B$16</f>
        <v>101.0625</v>
      </c>
      <c r="MK366" s="80">
        <f t="shared" si="548"/>
        <v>225.23520833333333</v>
      </c>
      <c r="ML366" s="80">
        <f>LN366*Prices!$B$17</f>
        <v>0</v>
      </c>
      <c r="MM366" s="80"/>
      <c r="MN366" s="80"/>
      <c r="MO366" s="80"/>
      <c r="MP366" s="80"/>
      <c r="MQ366" s="80"/>
      <c r="MR366" s="80"/>
      <c r="MS366" s="80"/>
      <c r="MT366" s="80"/>
      <c r="MU366" s="80"/>
      <c r="MV366" s="80"/>
      <c r="MW366" s="80"/>
      <c r="MX366" s="80"/>
      <c r="MY366" s="80"/>
      <c r="MZ366" s="80"/>
      <c r="NA366" s="80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</row>
    <row r="367" spans="1:449" ht="18" customHeight="1" x14ac:dyDescent="0.25">
      <c r="A367" s="141" t="s">
        <v>492</v>
      </c>
      <c r="B367" s="132" t="s">
        <v>268</v>
      </c>
      <c r="C367" s="133" t="str">
        <f t="shared" si="549"/>
        <v>Wall &amp; Tall Cab: Tall - 1 door - shelves - 49.5" High (13" to 15")</v>
      </c>
      <c r="D367" s="70" t="s">
        <v>491</v>
      </c>
      <c r="E367" s="134" t="s">
        <v>97</v>
      </c>
      <c r="F367" s="329" t="s">
        <v>492</v>
      </c>
      <c r="G367" s="343">
        <f>ROUND(cabinets_db!FD367/Prices!$B$27,0)</f>
        <v>452</v>
      </c>
      <c r="H367" s="136">
        <f t="shared" si="550"/>
        <v>452</v>
      </c>
      <c r="I367" s="136">
        <f>ROUND(cabinets_db!FF367/Prices!$B$27,0)</f>
        <v>489</v>
      </c>
      <c r="J367" s="136">
        <f t="shared" si="453"/>
        <v>489</v>
      </c>
      <c r="K367" s="136">
        <f>ROUND(cabinets_db!FH367/Prices!$B$27,0)</f>
        <v>501</v>
      </c>
      <c r="L367" s="136">
        <f t="shared" si="454"/>
        <v>501</v>
      </c>
      <c r="M367" s="136">
        <f>ROUND(cabinets_db!FJ367/Prices!$B$27,0)</f>
        <v>526</v>
      </c>
      <c r="N367" s="136">
        <f t="shared" si="455"/>
        <v>526</v>
      </c>
      <c r="O367" s="136">
        <f>ROUND(cabinets_db!FL367/Prices!$B$27,0)</f>
        <v>538</v>
      </c>
      <c r="P367" s="136">
        <f t="shared" si="456"/>
        <v>538</v>
      </c>
      <c r="Q367" s="136">
        <f>ROUND(cabinets_db!FN367/Prices!$B$27,0)</f>
        <v>569</v>
      </c>
      <c r="R367" s="136">
        <f t="shared" si="457"/>
        <v>569</v>
      </c>
      <c r="S367" s="136">
        <f>ROUND(cabinets_db!FP367/Prices!$B$27,0)</f>
        <v>593</v>
      </c>
      <c r="T367" s="136">
        <f t="shared" si="458"/>
        <v>593</v>
      </c>
      <c r="U367" s="136">
        <f>ROUND(cabinets_db!FR367/Prices!$B$27,0)</f>
        <v>679</v>
      </c>
      <c r="V367" s="136">
        <f t="shared" si="459"/>
        <v>679</v>
      </c>
      <c r="W367" s="137"/>
      <c r="X367" s="137"/>
      <c r="Y367" s="137"/>
      <c r="Z367" s="137"/>
      <c r="AA367" s="137"/>
      <c r="AB367" s="136">
        <f>ROUND(cabinets_db!HD367/Prices!$B$27,0)</f>
        <v>403</v>
      </c>
      <c r="AC367" s="136">
        <f t="shared" si="460"/>
        <v>403</v>
      </c>
      <c r="AD367" s="136">
        <f>ROUND(cabinets_db!HF367/Prices!$B$27,0)</f>
        <v>440</v>
      </c>
      <c r="AE367" s="136">
        <f t="shared" si="461"/>
        <v>440</v>
      </c>
      <c r="AF367" s="136">
        <f>ROUND(cabinets_db!HH367/Prices!$B$27,0)</f>
        <v>452</v>
      </c>
      <c r="AG367" s="136">
        <f t="shared" si="462"/>
        <v>452</v>
      </c>
      <c r="AH367" s="136">
        <f>ROUND(cabinets_db!HJ367/Prices!$B$27,0)</f>
        <v>476</v>
      </c>
      <c r="AI367" s="136">
        <f t="shared" si="463"/>
        <v>476</v>
      </c>
      <c r="AJ367" s="136">
        <f>ROUND(cabinets_db!HL367/Prices!$B$27,0)</f>
        <v>489</v>
      </c>
      <c r="AK367" s="136">
        <f t="shared" si="464"/>
        <v>489</v>
      </c>
      <c r="AL367" s="136">
        <f>ROUND(cabinets_db!HN367/Prices!$B$27,0)</f>
        <v>519</v>
      </c>
      <c r="AM367" s="136">
        <f t="shared" si="465"/>
        <v>519</v>
      </c>
      <c r="AN367" s="136">
        <f>ROUND(cabinets_db!HP367/Prices!$B$27,0)</f>
        <v>544</v>
      </c>
      <c r="AO367" s="136">
        <f t="shared" si="466"/>
        <v>544</v>
      </c>
      <c r="AP367" s="136">
        <f>ROUND(cabinets_db!HR367/Prices!$B$27,0)</f>
        <v>630</v>
      </c>
      <c r="AQ367" s="138">
        <f t="shared" si="467"/>
        <v>630</v>
      </c>
      <c r="AW367" s="136">
        <f t="shared" si="468"/>
        <v>403</v>
      </c>
      <c r="AX367" s="136">
        <f t="shared" si="469"/>
        <v>403</v>
      </c>
      <c r="AY367" s="136">
        <f t="shared" si="470"/>
        <v>440</v>
      </c>
      <c r="AZ367" s="136">
        <f t="shared" si="471"/>
        <v>440</v>
      </c>
      <c r="BA367" s="136">
        <f t="shared" si="472"/>
        <v>452</v>
      </c>
      <c r="BB367" s="136">
        <f t="shared" si="473"/>
        <v>452</v>
      </c>
      <c r="BC367" s="136">
        <f t="shared" si="474"/>
        <v>476</v>
      </c>
      <c r="BD367" s="136">
        <f t="shared" si="475"/>
        <v>476</v>
      </c>
      <c r="BE367" s="136">
        <f t="shared" si="476"/>
        <v>489</v>
      </c>
      <c r="BF367" s="136">
        <f t="shared" si="477"/>
        <v>489</v>
      </c>
      <c r="BG367" s="136">
        <f t="shared" si="478"/>
        <v>519</v>
      </c>
      <c r="BH367" s="136">
        <f t="shared" si="479"/>
        <v>519</v>
      </c>
      <c r="BI367" s="136">
        <f t="shared" si="480"/>
        <v>544</v>
      </c>
      <c r="BJ367" s="136">
        <f t="shared" si="481"/>
        <v>544</v>
      </c>
      <c r="BK367" s="136">
        <f t="shared" si="482"/>
        <v>630</v>
      </c>
      <c r="BL367" s="138">
        <f t="shared" si="483"/>
        <v>630</v>
      </c>
      <c r="BU367" s="136">
        <f>ROUND(cabinets_db!JE367/Prices!$B$27,0)</f>
        <v>452</v>
      </c>
      <c r="BV367" s="136">
        <f t="shared" si="551"/>
        <v>452</v>
      </c>
      <c r="BW367" s="136">
        <f>ROUND(cabinets_db!JG367/Prices!$B$27,0)</f>
        <v>489</v>
      </c>
      <c r="BX367" s="136">
        <f t="shared" si="484"/>
        <v>489</v>
      </c>
      <c r="BY367" s="136">
        <f>ROUND(cabinets_db!JI367/Prices!$B$27,0)</f>
        <v>501</v>
      </c>
      <c r="BZ367" s="136">
        <f t="shared" si="485"/>
        <v>501</v>
      </c>
      <c r="CA367" s="136">
        <f>ROUND(cabinets_db!JK367/Prices!$B$27,0)</f>
        <v>526</v>
      </c>
      <c r="CB367" s="136">
        <f t="shared" si="486"/>
        <v>526</v>
      </c>
      <c r="CC367" s="136">
        <f>ROUND(cabinets_db!JM367/Prices!$B$27,0)</f>
        <v>538</v>
      </c>
      <c r="CD367" s="136">
        <f t="shared" si="487"/>
        <v>538</v>
      </c>
      <c r="CE367" s="136">
        <f>ROUND(cabinets_db!JO367/Prices!$B$27,0)</f>
        <v>569</v>
      </c>
      <c r="CF367" s="136">
        <f t="shared" si="488"/>
        <v>569</v>
      </c>
      <c r="CG367" s="136">
        <f>ROUND(cabinets_db!JQ367/Prices!$B$27,0)</f>
        <v>593</v>
      </c>
      <c r="CH367" s="136">
        <f t="shared" si="489"/>
        <v>593</v>
      </c>
      <c r="CI367" s="136">
        <f>ROUND(cabinets_db!JS367/Prices!$B$27,0)</f>
        <v>679</v>
      </c>
      <c r="CJ367" s="136">
        <f t="shared" si="490"/>
        <v>679</v>
      </c>
      <c r="CK367" s="137"/>
      <c r="CL367" s="137"/>
      <c r="CM367" s="137"/>
      <c r="CN367" s="137"/>
      <c r="CO367" s="137"/>
      <c r="CP367" s="136">
        <f>ROUND(cabinets_db!LW367/Prices!$B$27,0)</f>
        <v>403</v>
      </c>
      <c r="CQ367" s="136">
        <f t="shared" si="552"/>
        <v>403</v>
      </c>
      <c r="CR367" s="136">
        <f>ROUND(cabinets_db!LY367/Prices!$B$27,0)</f>
        <v>440</v>
      </c>
      <c r="CS367" s="136">
        <f t="shared" si="491"/>
        <v>440</v>
      </c>
      <c r="CT367" s="136">
        <f>ROUND(cabinets_db!MA367/Prices!$B$27,0)</f>
        <v>452</v>
      </c>
      <c r="CU367" s="136">
        <f t="shared" si="492"/>
        <v>452</v>
      </c>
      <c r="CV367" s="136">
        <f>ROUND(cabinets_db!MC367/Prices!$B$27,0)</f>
        <v>476</v>
      </c>
      <c r="CW367" s="136">
        <f t="shared" si="493"/>
        <v>476</v>
      </c>
      <c r="CX367" s="136">
        <f>ROUND(cabinets_db!ME367/Prices!$B$27,0)</f>
        <v>489</v>
      </c>
      <c r="CY367" s="136">
        <f t="shared" si="494"/>
        <v>489</v>
      </c>
      <c r="CZ367" s="136">
        <f>ROUND(cabinets_db!MG367/Prices!$B$27,0)</f>
        <v>519</v>
      </c>
      <c r="DA367" s="136">
        <f t="shared" si="495"/>
        <v>519</v>
      </c>
      <c r="DB367" s="136">
        <f>ROUND(cabinets_db!MI367/Prices!$B$27,0)</f>
        <v>544</v>
      </c>
      <c r="DC367" s="136">
        <f t="shared" si="496"/>
        <v>544</v>
      </c>
      <c r="DD367" s="136">
        <f>ROUND(cabinets_db!MK367/Prices!$B$27,0)</f>
        <v>630</v>
      </c>
      <c r="DE367" s="138">
        <f t="shared" si="497"/>
        <v>630</v>
      </c>
      <c r="DK367" s="136">
        <f t="shared" si="498"/>
        <v>403</v>
      </c>
      <c r="DL367" s="136">
        <f t="shared" si="499"/>
        <v>403</v>
      </c>
      <c r="DM367" s="136">
        <f t="shared" si="500"/>
        <v>440</v>
      </c>
      <c r="DN367" s="136">
        <f t="shared" si="501"/>
        <v>440</v>
      </c>
      <c r="DO367" s="136">
        <f t="shared" si="502"/>
        <v>452</v>
      </c>
      <c r="DP367" s="136">
        <f t="shared" si="503"/>
        <v>452</v>
      </c>
      <c r="DQ367" s="136">
        <f t="shared" si="504"/>
        <v>476</v>
      </c>
      <c r="DR367" s="136">
        <f t="shared" si="505"/>
        <v>476</v>
      </c>
      <c r="DS367" s="136">
        <f t="shared" si="506"/>
        <v>489</v>
      </c>
      <c r="DT367" s="136">
        <f t="shared" si="507"/>
        <v>489</v>
      </c>
      <c r="DU367" s="136">
        <f t="shared" si="508"/>
        <v>519</v>
      </c>
      <c r="DV367" s="136">
        <f t="shared" si="509"/>
        <v>519</v>
      </c>
      <c r="DW367" s="136">
        <f t="shared" si="510"/>
        <v>544</v>
      </c>
      <c r="DX367" s="136">
        <f t="shared" si="511"/>
        <v>544</v>
      </c>
      <c r="DY367" s="136">
        <f t="shared" si="512"/>
        <v>630</v>
      </c>
      <c r="DZ367" s="138">
        <f t="shared" si="513"/>
        <v>630</v>
      </c>
      <c r="EP367" s="73">
        <f>ES367*49.5/144</f>
        <v>5.15625</v>
      </c>
      <c r="EQ367" s="55">
        <v>15.8</v>
      </c>
      <c r="ER367" s="74">
        <f t="shared" si="561"/>
        <v>31.737500000000001</v>
      </c>
      <c r="ES367" s="49">
        <v>15</v>
      </c>
      <c r="ET367" s="55">
        <f t="shared" si="562"/>
        <v>1.25</v>
      </c>
      <c r="EU367" s="130">
        <f>ES367*49.5/144</f>
        <v>5.15625</v>
      </c>
      <c r="EW367" s="75">
        <v>2</v>
      </c>
      <c r="EY367" s="142">
        <f t="shared" si="563"/>
        <v>31.737500000000001</v>
      </c>
      <c r="EZ367" s="77">
        <f>(EY367*1.2)*(Prices!$B$5/32)</f>
        <v>47.606250000000003</v>
      </c>
      <c r="FA367" s="82">
        <f>(EY367*1.3)*(Prices!$B$4/32)</f>
        <v>103.14687499999999</v>
      </c>
      <c r="FB367" s="82">
        <f>EV367*Prices!$B$2+EW367*Prices!$B$3</f>
        <v>8.1</v>
      </c>
      <c r="FC367" s="79">
        <f>EU367*Prices!$B$9</f>
        <v>30.9375</v>
      </c>
      <c r="FD367" s="80">
        <f t="shared" si="514"/>
        <v>189.79062499999998</v>
      </c>
      <c r="FE367" s="80">
        <f>EU367*Prices!$B$10</f>
        <v>46.40625</v>
      </c>
      <c r="FF367" s="80">
        <f t="shared" si="515"/>
        <v>205.25937499999998</v>
      </c>
      <c r="FG367" s="80">
        <f>EU367*Prices!$B$11</f>
        <v>51.5625</v>
      </c>
      <c r="FH367" s="80">
        <f t="shared" si="516"/>
        <v>210.41562499999998</v>
      </c>
      <c r="FI367" s="80">
        <f>EU367*Prices!$B$12</f>
        <v>61.875</v>
      </c>
      <c r="FJ367" s="80">
        <f t="shared" si="517"/>
        <v>220.72812499999998</v>
      </c>
      <c r="FK367" s="80">
        <f>EU367*Prices!$B$13</f>
        <v>67.03125</v>
      </c>
      <c r="FL367" s="80">
        <f t="shared" si="518"/>
        <v>225.88437499999998</v>
      </c>
      <c r="FM367" s="80">
        <f>EU367*Prices!$B$14</f>
        <v>79.921875</v>
      </c>
      <c r="FN367" s="80">
        <f t="shared" si="519"/>
        <v>238.77499999999998</v>
      </c>
      <c r="FO367" s="80">
        <f>EU367*Prices!$B$15</f>
        <v>90.234375</v>
      </c>
      <c r="FP367" s="80">
        <f t="shared" si="520"/>
        <v>249.08749999999998</v>
      </c>
      <c r="FQ367" s="80">
        <f>EU367*Prices!$B$16</f>
        <v>126.328125</v>
      </c>
      <c r="FR367" s="80">
        <f t="shared" si="521"/>
        <v>285.18124999999998</v>
      </c>
      <c r="FS367" s="80">
        <f>EU367*Prices!$B$17</f>
        <v>0</v>
      </c>
      <c r="FT367" s="80"/>
      <c r="FU367" s="80"/>
      <c r="FV367" s="80"/>
      <c r="FW367" s="80"/>
      <c r="FX367" s="80"/>
      <c r="FY367" s="80"/>
      <c r="FZ367" s="80"/>
      <c r="GA367" s="80"/>
      <c r="GB367" s="80"/>
      <c r="GC367" s="80"/>
      <c r="GD367" s="80"/>
      <c r="GE367" s="80"/>
      <c r="GF367" s="80"/>
      <c r="GG367" s="80"/>
      <c r="GH367" s="80"/>
      <c r="GI367"/>
      <c r="GJ367"/>
      <c r="GK367"/>
      <c r="GL367"/>
      <c r="GM367"/>
      <c r="GN367"/>
      <c r="GO367"/>
      <c r="GP367" s="73">
        <f>GS367*49.5/144</f>
        <v>5.15625</v>
      </c>
      <c r="GQ367" s="55">
        <v>15.8</v>
      </c>
      <c r="GR367" s="74">
        <f t="shared" si="564"/>
        <v>31.737500000000001</v>
      </c>
      <c r="GS367" s="49">
        <v>15</v>
      </c>
      <c r="GT367" s="55">
        <f t="shared" si="565"/>
        <v>1.25</v>
      </c>
      <c r="GU367" s="130">
        <f>GS367*49.5/144</f>
        <v>5.15625</v>
      </c>
      <c r="GV367" s="75"/>
      <c r="GW367" s="75">
        <v>2</v>
      </c>
      <c r="GX367" s="76"/>
      <c r="GY367" s="142">
        <f t="shared" si="566"/>
        <v>31.737500000000001</v>
      </c>
      <c r="GZ367" s="77">
        <f>(GY367*1.2)*(Prices!$B$5/32)</f>
        <v>47.606250000000003</v>
      </c>
      <c r="HA367" s="82">
        <f>(GY367*1.3)*(Prices!$C$4/32)</f>
        <v>82.517499999999998</v>
      </c>
      <c r="HB367" s="82">
        <f>GV367*Prices!$B$2+GW367*Prices!$B$3</f>
        <v>8.1</v>
      </c>
      <c r="HC367" s="79">
        <f>GU367*Prices!$B$9</f>
        <v>30.9375</v>
      </c>
      <c r="HD367" s="80">
        <f t="shared" si="522"/>
        <v>169.16125</v>
      </c>
      <c r="HE367" s="80">
        <f>GU367*Prices!$B$10</f>
        <v>46.40625</v>
      </c>
      <c r="HF367" s="80">
        <f t="shared" si="523"/>
        <v>184.63</v>
      </c>
      <c r="HG367" s="80">
        <f>GU367*Prices!$B$11</f>
        <v>51.5625</v>
      </c>
      <c r="HH367" s="80">
        <f t="shared" si="524"/>
        <v>189.78625</v>
      </c>
      <c r="HI367" s="80">
        <f>GU367*Prices!$B$12</f>
        <v>61.875</v>
      </c>
      <c r="HJ367" s="80">
        <f t="shared" si="525"/>
        <v>200.09875</v>
      </c>
      <c r="HK367" s="80">
        <f>GU367*Prices!$B$13</f>
        <v>67.03125</v>
      </c>
      <c r="HL367" s="80">
        <f t="shared" si="526"/>
        <v>205.255</v>
      </c>
      <c r="HM367" s="80">
        <f>GU367*Prices!$B$14</f>
        <v>79.921875</v>
      </c>
      <c r="HN367" s="80">
        <f t="shared" si="527"/>
        <v>218.145625</v>
      </c>
      <c r="HO367" s="80">
        <f>GU367*Prices!$B$15</f>
        <v>90.234375</v>
      </c>
      <c r="HP367" s="80">
        <f t="shared" si="528"/>
        <v>228.458125</v>
      </c>
      <c r="HQ367" s="80">
        <f>GU367*Prices!$B$16</f>
        <v>126.328125</v>
      </c>
      <c r="HR367" s="80">
        <f t="shared" si="529"/>
        <v>264.551875</v>
      </c>
      <c r="HS367" s="80">
        <f>GU367*Prices!$B$17</f>
        <v>0</v>
      </c>
      <c r="HT367" s="80"/>
      <c r="HU367" s="80"/>
      <c r="HV367" s="80"/>
      <c r="HW367" s="80"/>
      <c r="HX367" s="80"/>
      <c r="HY367" s="80"/>
      <c r="HZ367" s="80"/>
      <c r="IA367" s="80"/>
      <c r="IB367" s="80"/>
      <c r="IC367" s="80"/>
      <c r="ID367" s="80"/>
      <c r="IE367" s="80"/>
      <c r="IF367" s="80"/>
      <c r="IG367" s="80"/>
      <c r="IH367" s="80"/>
      <c r="II367"/>
      <c r="IJ367"/>
      <c r="IK367"/>
      <c r="IL367"/>
      <c r="IM367"/>
      <c r="IN367"/>
      <c r="IO367"/>
      <c r="IP367"/>
      <c r="IQ367" s="73">
        <f>IT367*49.5/144</f>
        <v>5.15625</v>
      </c>
      <c r="IR367" s="55">
        <v>15.8</v>
      </c>
      <c r="IS367" s="74">
        <f t="shared" si="567"/>
        <v>31.737500000000001</v>
      </c>
      <c r="IT367" s="49">
        <v>15</v>
      </c>
      <c r="IU367" s="55">
        <f t="shared" si="568"/>
        <v>1.25</v>
      </c>
      <c r="IV367" s="130">
        <f>IT367*49.5/144</f>
        <v>5.15625</v>
      </c>
      <c r="IW367" s="75"/>
      <c r="IX367" s="75">
        <v>2</v>
      </c>
      <c r="IY367" s="76"/>
      <c r="IZ367" s="142">
        <f t="shared" si="569"/>
        <v>31.737500000000001</v>
      </c>
      <c r="JA367" s="77">
        <f>(IZ367*1.2)*(Prices!$B$5/32)</f>
        <v>47.606250000000003</v>
      </c>
      <c r="JB367" s="82">
        <f>(IZ367*1.3)*(Prices!$B$4/32)</f>
        <v>103.14687499999999</v>
      </c>
      <c r="JC367" s="82">
        <f>IW367*Prices!$B$2+IX367*Prices!$B$3</f>
        <v>8.1</v>
      </c>
      <c r="JD367" s="79">
        <f>IV367*Prices!$B$9</f>
        <v>30.9375</v>
      </c>
      <c r="JE367" s="80">
        <f t="shared" si="530"/>
        <v>189.79062499999998</v>
      </c>
      <c r="JF367" s="80">
        <f>IV367*Prices!$B$10</f>
        <v>46.40625</v>
      </c>
      <c r="JG367" s="80">
        <f t="shared" si="531"/>
        <v>205.25937499999998</v>
      </c>
      <c r="JH367" s="80">
        <f>IV367*Prices!$B$11</f>
        <v>51.5625</v>
      </c>
      <c r="JI367" s="80">
        <f t="shared" si="532"/>
        <v>210.41562499999998</v>
      </c>
      <c r="JJ367" s="80">
        <f>IV367*Prices!$B$12</f>
        <v>61.875</v>
      </c>
      <c r="JK367" s="80">
        <f t="shared" si="533"/>
        <v>220.72812499999998</v>
      </c>
      <c r="JL367" s="80">
        <f>IV367*Prices!$B$13</f>
        <v>67.03125</v>
      </c>
      <c r="JM367" s="80">
        <f t="shared" si="534"/>
        <v>225.88437499999998</v>
      </c>
      <c r="JN367" s="80">
        <f>IV367*Prices!$B$14</f>
        <v>79.921875</v>
      </c>
      <c r="JO367" s="80">
        <f t="shared" si="535"/>
        <v>238.77499999999998</v>
      </c>
      <c r="JP367" s="80">
        <f>IV367*Prices!$B$15</f>
        <v>90.234375</v>
      </c>
      <c r="JQ367" s="80">
        <f t="shared" si="536"/>
        <v>249.08749999999998</v>
      </c>
      <c r="JR367" s="80">
        <f>IV367*Prices!$B$16</f>
        <v>126.328125</v>
      </c>
      <c r="JS367" s="80">
        <f t="shared" si="537"/>
        <v>285.18124999999998</v>
      </c>
      <c r="JT367" s="80">
        <f>IV367*Prices!$B$17</f>
        <v>0</v>
      </c>
      <c r="JU367" s="80"/>
      <c r="JV367" s="80"/>
      <c r="JW367" s="80"/>
      <c r="JX367" s="80"/>
      <c r="JY367" s="80"/>
      <c r="JZ367" s="80"/>
      <c r="KA367" s="80"/>
      <c r="KB367" s="80"/>
      <c r="KC367" s="80"/>
      <c r="KD367" s="80"/>
      <c r="KE367" s="80"/>
      <c r="KF367" s="80"/>
      <c r="KG367" s="80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 s="197">
        <v>0</v>
      </c>
      <c r="LB367" s="200">
        <v>0</v>
      </c>
      <c r="LC367" s="82">
        <f>(44+(cabinets_db!IR367*2-2))*0.58</f>
        <v>42.687999999999995</v>
      </c>
      <c r="LD367" s="82">
        <f>(44+(cabinets_db!IR367*2-2))*0.77</f>
        <v>56.671999999999997</v>
      </c>
      <c r="LE367" s="82">
        <f>3*(cabinets_db!IR367*22/144)</f>
        <v>7.2416666666666671</v>
      </c>
      <c r="LF367" s="82">
        <f t="shared" si="538"/>
        <v>35.446333333333328</v>
      </c>
      <c r="LG367" s="80">
        <f t="shared" si="539"/>
        <v>49.43033333333333</v>
      </c>
      <c r="LH367" s="234">
        <f t="shared" si="540"/>
        <v>0</v>
      </c>
      <c r="LI367" s="73">
        <f>cabinets_db!LL367*49.5/144</f>
        <v>5.15625</v>
      </c>
      <c r="LJ367" s="55">
        <v>15.8</v>
      </c>
      <c r="LK367" s="74">
        <f>cabinets_db!LI367+cabinets_db!LJ367+((LL367-1.5)*23/144)*5</f>
        <v>31.737500000000001</v>
      </c>
      <c r="LL367" s="49">
        <v>15</v>
      </c>
      <c r="LM367" s="55">
        <f t="shared" si="570"/>
        <v>1.25</v>
      </c>
      <c r="LN367" s="130">
        <f>LL367*49.5/144</f>
        <v>5.15625</v>
      </c>
      <c r="LO367" s="75"/>
      <c r="LP367" s="75">
        <v>2</v>
      </c>
      <c r="LQ367" s="76"/>
      <c r="LR367" s="142">
        <f>cabinets_db!LI367+cabinets_db!LJ367+((LL367-1.5)*23/144)*5</f>
        <v>31.737500000000001</v>
      </c>
      <c r="LS367" s="77">
        <f>(LR367*1.2)*(Prices!$B$5/32)</f>
        <v>47.606250000000003</v>
      </c>
      <c r="LT367" s="82">
        <f>(LR367*1.3)*(Prices!$C$4/32)</f>
        <v>82.517499999999998</v>
      </c>
      <c r="LU367" s="82">
        <f>LO367*Prices!$B$2+LP367*Prices!$B$3</f>
        <v>8.1</v>
      </c>
      <c r="LV367" s="79">
        <f>LN367*Prices!$B$9</f>
        <v>30.9375</v>
      </c>
      <c r="LW367" s="80">
        <f t="shared" si="541"/>
        <v>169.16125</v>
      </c>
      <c r="LX367" s="80">
        <f>LN367*Prices!$B$10</f>
        <v>46.40625</v>
      </c>
      <c r="LY367" s="80">
        <f t="shared" si="542"/>
        <v>184.63</v>
      </c>
      <c r="LZ367" s="80">
        <f>LN367*Prices!$B$11</f>
        <v>51.5625</v>
      </c>
      <c r="MA367" s="80">
        <f t="shared" si="543"/>
        <v>189.78625</v>
      </c>
      <c r="MB367" s="80">
        <f>LN367*Prices!$B$12</f>
        <v>61.875</v>
      </c>
      <c r="MC367" s="80">
        <f t="shared" si="544"/>
        <v>200.09875</v>
      </c>
      <c r="MD367" s="80">
        <f>LN367*Prices!$B$13</f>
        <v>67.03125</v>
      </c>
      <c r="ME367" s="80">
        <f t="shared" si="545"/>
        <v>205.255</v>
      </c>
      <c r="MF367" s="80">
        <f>LN367*Prices!$B$14</f>
        <v>79.921875</v>
      </c>
      <c r="MG367" s="80">
        <f t="shared" si="546"/>
        <v>218.145625</v>
      </c>
      <c r="MH367" s="80">
        <f>LN367*Prices!$B$15</f>
        <v>90.234375</v>
      </c>
      <c r="MI367" s="80">
        <f t="shared" si="547"/>
        <v>228.458125</v>
      </c>
      <c r="MJ367" s="80">
        <f>LN367*Prices!$B$16</f>
        <v>126.328125</v>
      </c>
      <c r="MK367" s="80">
        <f t="shared" si="548"/>
        <v>264.551875</v>
      </c>
      <c r="ML367" s="80">
        <f>LN367*Prices!$B$17</f>
        <v>0</v>
      </c>
      <c r="MM367" s="80"/>
      <c r="MN367" s="80"/>
      <c r="MO367" s="80"/>
      <c r="MP367" s="80"/>
      <c r="MQ367" s="80"/>
      <c r="MR367" s="80"/>
      <c r="MS367" s="80"/>
      <c r="MT367" s="80"/>
      <c r="MU367" s="80"/>
      <c r="MV367" s="80"/>
      <c r="MW367" s="80"/>
      <c r="MX367" s="80"/>
      <c r="MY367" s="80"/>
      <c r="MZ367" s="80"/>
      <c r="NA367" s="80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</row>
    <row r="368" spans="1:449" ht="18" customHeight="1" x14ac:dyDescent="0.25">
      <c r="A368" s="144" t="s">
        <v>493</v>
      </c>
      <c r="B368" s="132" t="s">
        <v>268</v>
      </c>
      <c r="C368" s="133" t="str">
        <f t="shared" si="549"/>
        <v>Wall &amp; Tall Cab: Tall - 1 door - shelves - 49.5" High (16" to 18")</v>
      </c>
      <c r="D368" s="70" t="s">
        <v>491</v>
      </c>
      <c r="E368" s="134" t="s">
        <v>99</v>
      </c>
      <c r="F368" s="138" t="s">
        <v>493</v>
      </c>
      <c r="G368" s="343">
        <f>ROUND(cabinets_db!FD368/Prices!$B$27,0)</f>
        <v>505</v>
      </c>
      <c r="H368" s="136">
        <f t="shared" si="550"/>
        <v>505</v>
      </c>
      <c r="I368" s="136">
        <f>ROUND(cabinets_db!FF368/Prices!$B$27,0)</f>
        <v>550</v>
      </c>
      <c r="J368" s="136">
        <f t="shared" si="453"/>
        <v>550</v>
      </c>
      <c r="K368" s="136">
        <f>ROUND(cabinets_db!FH368/Prices!$B$27,0)</f>
        <v>564</v>
      </c>
      <c r="L368" s="136">
        <f t="shared" si="454"/>
        <v>564</v>
      </c>
      <c r="M368" s="136">
        <f>ROUND(cabinets_db!FJ368/Prices!$B$27,0)</f>
        <v>594</v>
      </c>
      <c r="N368" s="136">
        <f t="shared" si="455"/>
        <v>594</v>
      </c>
      <c r="O368" s="136">
        <f>ROUND(cabinets_db!FL368/Prices!$B$27,0)</f>
        <v>608</v>
      </c>
      <c r="P368" s="136">
        <f t="shared" si="456"/>
        <v>608</v>
      </c>
      <c r="Q368" s="136">
        <f>ROUND(cabinets_db!FN368/Prices!$B$27,0)</f>
        <v>645</v>
      </c>
      <c r="R368" s="136">
        <f t="shared" si="457"/>
        <v>645</v>
      </c>
      <c r="S368" s="136">
        <f>ROUND(cabinets_db!FP368/Prices!$B$27,0)</f>
        <v>675</v>
      </c>
      <c r="T368" s="136">
        <f t="shared" si="458"/>
        <v>675</v>
      </c>
      <c r="U368" s="136">
        <f>ROUND(cabinets_db!FR368/Prices!$B$27,0)</f>
        <v>778</v>
      </c>
      <c r="V368" s="136">
        <f t="shared" si="459"/>
        <v>778</v>
      </c>
      <c r="W368" s="137"/>
      <c r="X368" s="137"/>
      <c r="Y368" s="137"/>
      <c r="Z368" s="137"/>
      <c r="AA368" s="137"/>
      <c r="AB368" s="136">
        <f>ROUND(cabinets_db!HD368/Prices!$B$27,0)</f>
        <v>451</v>
      </c>
      <c r="AC368" s="136">
        <f t="shared" si="460"/>
        <v>451</v>
      </c>
      <c r="AD368" s="136">
        <f>ROUND(cabinets_db!HF368/Prices!$B$27,0)</f>
        <v>495</v>
      </c>
      <c r="AE368" s="136">
        <f t="shared" si="461"/>
        <v>495</v>
      </c>
      <c r="AF368" s="136">
        <f>ROUND(cabinets_db!HH368/Prices!$B$27,0)</f>
        <v>510</v>
      </c>
      <c r="AG368" s="136">
        <f t="shared" si="462"/>
        <v>510</v>
      </c>
      <c r="AH368" s="136">
        <f>ROUND(cabinets_db!HJ368/Prices!$B$27,0)</f>
        <v>539</v>
      </c>
      <c r="AI368" s="136">
        <f t="shared" si="463"/>
        <v>539</v>
      </c>
      <c r="AJ368" s="136">
        <f>ROUND(cabinets_db!HL368/Prices!$B$27,0)</f>
        <v>554</v>
      </c>
      <c r="AK368" s="136">
        <f t="shared" si="464"/>
        <v>554</v>
      </c>
      <c r="AL368" s="136">
        <f>ROUND(cabinets_db!HN368/Prices!$B$27,0)</f>
        <v>591</v>
      </c>
      <c r="AM368" s="136">
        <f t="shared" si="465"/>
        <v>591</v>
      </c>
      <c r="AN368" s="136">
        <f>ROUND(cabinets_db!HP368/Prices!$B$27,0)</f>
        <v>620</v>
      </c>
      <c r="AO368" s="136">
        <f t="shared" si="466"/>
        <v>620</v>
      </c>
      <c r="AP368" s="136">
        <f>ROUND(cabinets_db!HR368/Prices!$B$27,0)</f>
        <v>723</v>
      </c>
      <c r="AQ368" s="138">
        <f t="shared" si="467"/>
        <v>723</v>
      </c>
      <c r="AW368" s="136">
        <f t="shared" si="468"/>
        <v>451</v>
      </c>
      <c r="AX368" s="136">
        <f t="shared" si="469"/>
        <v>451</v>
      </c>
      <c r="AY368" s="136">
        <f t="shared" si="470"/>
        <v>495</v>
      </c>
      <c r="AZ368" s="136">
        <f t="shared" si="471"/>
        <v>495</v>
      </c>
      <c r="BA368" s="136">
        <f t="shared" si="472"/>
        <v>510</v>
      </c>
      <c r="BB368" s="136">
        <f t="shared" si="473"/>
        <v>510</v>
      </c>
      <c r="BC368" s="136">
        <f t="shared" si="474"/>
        <v>539</v>
      </c>
      <c r="BD368" s="136">
        <f t="shared" si="475"/>
        <v>539</v>
      </c>
      <c r="BE368" s="136">
        <f t="shared" si="476"/>
        <v>554</v>
      </c>
      <c r="BF368" s="136">
        <f t="shared" si="477"/>
        <v>554</v>
      </c>
      <c r="BG368" s="136">
        <f t="shared" si="478"/>
        <v>591</v>
      </c>
      <c r="BH368" s="136">
        <f t="shared" si="479"/>
        <v>591</v>
      </c>
      <c r="BI368" s="136">
        <f t="shared" si="480"/>
        <v>620</v>
      </c>
      <c r="BJ368" s="136">
        <f t="shared" si="481"/>
        <v>620</v>
      </c>
      <c r="BK368" s="136">
        <f t="shared" si="482"/>
        <v>723</v>
      </c>
      <c r="BL368" s="138">
        <f t="shared" si="483"/>
        <v>723</v>
      </c>
      <c r="BU368" s="136">
        <f>ROUND(cabinets_db!JE368/Prices!$B$27,0)</f>
        <v>505</v>
      </c>
      <c r="BV368" s="136">
        <f t="shared" si="551"/>
        <v>505</v>
      </c>
      <c r="BW368" s="136">
        <f>ROUND(cabinets_db!JG368/Prices!$B$27,0)</f>
        <v>550</v>
      </c>
      <c r="BX368" s="136">
        <f t="shared" si="484"/>
        <v>550</v>
      </c>
      <c r="BY368" s="136">
        <f>ROUND(cabinets_db!JI368/Prices!$B$27,0)</f>
        <v>564</v>
      </c>
      <c r="BZ368" s="136">
        <f t="shared" si="485"/>
        <v>564</v>
      </c>
      <c r="CA368" s="136">
        <f>ROUND(cabinets_db!JK368/Prices!$B$27,0)</f>
        <v>594</v>
      </c>
      <c r="CB368" s="136">
        <f t="shared" si="486"/>
        <v>594</v>
      </c>
      <c r="CC368" s="136">
        <f>ROUND(cabinets_db!JM368/Prices!$B$27,0)</f>
        <v>608</v>
      </c>
      <c r="CD368" s="136">
        <f t="shared" si="487"/>
        <v>608</v>
      </c>
      <c r="CE368" s="136">
        <f>ROUND(cabinets_db!JO368/Prices!$B$27,0)</f>
        <v>645</v>
      </c>
      <c r="CF368" s="136">
        <f t="shared" si="488"/>
        <v>645</v>
      </c>
      <c r="CG368" s="136">
        <f>ROUND(cabinets_db!JQ368/Prices!$B$27,0)</f>
        <v>675</v>
      </c>
      <c r="CH368" s="136">
        <f t="shared" si="489"/>
        <v>675</v>
      </c>
      <c r="CI368" s="136">
        <f>ROUND(cabinets_db!JS368/Prices!$B$27,0)</f>
        <v>778</v>
      </c>
      <c r="CJ368" s="136">
        <f t="shared" si="490"/>
        <v>778</v>
      </c>
      <c r="CK368" s="137"/>
      <c r="CL368" s="137"/>
      <c r="CM368" s="137"/>
      <c r="CN368" s="137"/>
      <c r="CO368" s="137"/>
      <c r="CP368" s="136">
        <f>ROUND(cabinets_db!LW368/Prices!$B$27,0)</f>
        <v>451</v>
      </c>
      <c r="CQ368" s="136">
        <f t="shared" si="552"/>
        <v>451</v>
      </c>
      <c r="CR368" s="136">
        <f>ROUND(cabinets_db!LY368/Prices!$B$27,0)</f>
        <v>495</v>
      </c>
      <c r="CS368" s="136">
        <f t="shared" si="491"/>
        <v>495</v>
      </c>
      <c r="CT368" s="136">
        <f>ROUND(cabinets_db!MA368/Prices!$B$27,0)</f>
        <v>510</v>
      </c>
      <c r="CU368" s="136">
        <f t="shared" si="492"/>
        <v>510</v>
      </c>
      <c r="CV368" s="136">
        <f>ROUND(cabinets_db!MC368/Prices!$B$27,0)</f>
        <v>539</v>
      </c>
      <c r="CW368" s="136">
        <f t="shared" si="493"/>
        <v>539</v>
      </c>
      <c r="CX368" s="136">
        <f>ROUND(cabinets_db!ME368/Prices!$B$27,0)</f>
        <v>554</v>
      </c>
      <c r="CY368" s="136">
        <f t="shared" si="494"/>
        <v>554</v>
      </c>
      <c r="CZ368" s="136">
        <f>ROUND(cabinets_db!MG368/Prices!$B$27,0)</f>
        <v>591</v>
      </c>
      <c r="DA368" s="136">
        <f t="shared" si="495"/>
        <v>591</v>
      </c>
      <c r="DB368" s="136">
        <f>ROUND(cabinets_db!MI368/Prices!$B$27,0)</f>
        <v>620</v>
      </c>
      <c r="DC368" s="136">
        <f t="shared" si="496"/>
        <v>620</v>
      </c>
      <c r="DD368" s="136">
        <f>ROUND(cabinets_db!MK368/Prices!$B$27,0)</f>
        <v>723</v>
      </c>
      <c r="DE368" s="138">
        <f t="shared" si="497"/>
        <v>723</v>
      </c>
      <c r="DK368" s="136">
        <f t="shared" si="498"/>
        <v>451</v>
      </c>
      <c r="DL368" s="136">
        <f t="shared" si="499"/>
        <v>451</v>
      </c>
      <c r="DM368" s="136">
        <f t="shared" si="500"/>
        <v>495</v>
      </c>
      <c r="DN368" s="136">
        <f t="shared" si="501"/>
        <v>495</v>
      </c>
      <c r="DO368" s="136">
        <f t="shared" si="502"/>
        <v>510</v>
      </c>
      <c r="DP368" s="136">
        <f t="shared" si="503"/>
        <v>510</v>
      </c>
      <c r="DQ368" s="136">
        <f t="shared" si="504"/>
        <v>539</v>
      </c>
      <c r="DR368" s="136">
        <f t="shared" si="505"/>
        <v>539</v>
      </c>
      <c r="DS368" s="136">
        <f t="shared" si="506"/>
        <v>554</v>
      </c>
      <c r="DT368" s="136">
        <f t="shared" si="507"/>
        <v>554</v>
      </c>
      <c r="DU368" s="136">
        <f t="shared" si="508"/>
        <v>591</v>
      </c>
      <c r="DV368" s="136">
        <f t="shared" si="509"/>
        <v>591</v>
      </c>
      <c r="DW368" s="136">
        <f t="shared" si="510"/>
        <v>620</v>
      </c>
      <c r="DX368" s="136">
        <f t="shared" si="511"/>
        <v>620</v>
      </c>
      <c r="DY368" s="136">
        <f t="shared" si="512"/>
        <v>723</v>
      </c>
      <c r="DZ368" s="138">
        <f t="shared" si="513"/>
        <v>723</v>
      </c>
      <c r="EP368" s="73">
        <f>ES368*49.5/144</f>
        <v>6.1875</v>
      </c>
      <c r="EQ368" s="55">
        <v>15.8</v>
      </c>
      <c r="ER368" s="74">
        <f t="shared" si="561"/>
        <v>35.164583333333333</v>
      </c>
      <c r="ES368" s="49">
        <v>18</v>
      </c>
      <c r="ET368" s="55">
        <f t="shared" si="562"/>
        <v>1.5</v>
      </c>
      <c r="EU368" s="130">
        <f>ES368*49.5/144</f>
        <v>6.1875</v>
      </c>
      <c r="EW368" s="75">
        <v>2</v>
      </c>
      <c r="EY368" s="142">
        <f t="shared" si="563"/>
        <v>35.164583333333333</v>
      </c>
      <c r="EZ368" s="77">
        <f>(EY368*1.2)*(Prices!$B$5/32)</f>
        <v>52.746874999999996</v>
      </c>
      <c r="FA368" s="82">
        <f>(EY368*1.3)*(Prices!$B$4/32)</f>
        <v>114.28489583333334</v>
      </c>
      <c r="FB368" s="82">
        <f>EV368*Prices!$B$2+EW368*Prices!$B$3</f>
        <v>8.1</v>
      </c>
      <c r="FC368" s="79">
        <f>EU368*Prices!$B$9</f>
        <v>37.125</v>
      </c>
      <c r="FD368" s="80">
        <f t="shared" si="514"/>
        <v>212.25677083333332</v>
      </c>
      <c r="FE368" s="80">
        <f>EU368*Prices!$B$10</f>
        <v>55.6875</v>
      </c>
      <c r="FF368" s="80">
        <f t="shared" si="515"/>
        <v>230.81927083333332</v>
      </c>
      <c r="FG368" s="80">
        <f>EU368*Prices!$B$11</f>
        <v>61.875</v>
      </c>
      <c r="FH368" s="80">
        <f t="shared" si="516"/>
        <v>237.00677083333332</v>
      </c>
      <c r="FI368" s="80">
        <f>EU368*Prices!$B$12</f>
        <v>74.25</v>
      </c>
      <c r="FJ368" s="80">
        <f t="shared" si="517"/>
        <v>249.38177083333332</v>
      </c>
      <c r="FK368" s="80">
        <f>EU368*Prices!$B$13</f>
        <v>80.4375</v>
      </c>
      <c r="FL368" s="80">
        <f t="shared" si="518"/>
        <v>255.56927083333332</v>
      </c>
      <c r="FM368" s="80">
        <f>EU368*Prices!$B$14</f>
        <v>95.90625</v>
      </c>
      <c r="FN368" s="80">
        <f t="shared" si="519"/>
        <v>271.03802083333335</v>
      </c>
      <c r="FO368" s="80">
        <f>EU368*Prices!$B$15</f>
        <v>108.28125</v>
      </c>
      <c r="FP368" s="80">
        <f t="shared" si="520"/>
        <v>283.41302083333335</v>
      </c>
      <c r="FQ368" s="80">
        <f>EU368*Prices!$B$16</f>
        <v>151.59375</v>
      </c>
      <c r="FR368" s="80">
        <f t="shared" si="521"/>
        <v>326.72552083333329</v>
      </c>
      <c r="FS368" s="80">
        <f>EU368*Prices!$B$17</f>
        <v>0</v>
      </c>
      <c r="FT368" s="80"/>
      <c r="FU368" s="80"/>
      <c r="FV368" s="80"/>
      <c r="FW368" s="80"/>
      <c r="FX368" s="80"/>
      <c r="FY368" s="80"/>
      <c r="FZ368" s="80"/>
      <c r="GA368" s="80"/>
      <c r="GB368" s="80"/>
      <c r="GC368" s="80"/>
      <c r="GD368" s="80"/>
      <c r="GE368" s="80"/>
      <c r="GF368" s="80"/>
      <c r="GG368" s="80"/>
      <c r="GH368" s="80"/>
      <c r="GI368"/>
      <c r="GJ368"/>
      <c r="GK368"/>
      <c r="GL368"/>
      <c r="GM368"/>
      <c r="GN368"/>
      <c r="GO368"/>
      <c r="GP368" s="73">
        <f>GS368*49.5/144</f>
        <v>6.1875</v>
      </c>
      <c r="GQ368" s="55">
        <v>15.8</v>
      </c>
      <c r="GR368" s="74">
        <f t="shared" si="564"/>
        <v>35.164583333333333</v>
      </c>
      <c r="GS368" s="49">
        <v>18</v>
      </c>
      <c r="GT368" s="55">
        <f t="shared" si="565"/>
        <v>1.5</v>
      </c>
      <c r="GU368" s="130">
        <f>GS368*49.5/144</f>
        <v>6.1875</v>
      </c>
      <c r="GV368" s="75"/>
      <c r="GW368" s="75">
        <v>2</v>
      </c>
      <c r="GX368" s="76"/>
      <c r="GY368" s="142">
        <f t="shared" si="566"/>
        <v>35.164583333333333</v>
      </c>
      <c r="GZ368" s="77">
        <f>(GY368*1.2)*(Prices!$B$5/32)</f>
        <v>52.746874999999996</v>
      </c>
      <c r="HA368" s="82">
        <f>(GY368*1.3)*(Prices!$C$4/32)</f>
        <v>91.427916666666675</v>
      </c>
      <c r="HB368" s="82">
        <f>GV368*Prices!$B$2+GW368*Prices!$B$3</f>
        <v>8.1</v>
      </c>
      <c r="HC368" s="79">
        <f>GU368*Prices!$B$9</f>
        <v>37.125</v>
      </c>
      <c r="HD368" s="80">
        <f t="shared" si="522"/>
        <v>189.39979166666666</v>
      </c>
      <c r="HE368" s="80">
        <f>GU368*Prices!$B$10</f>
        <v>55.6875</v>
      </c>
      <c r="HF368" s="80">
        <f t="shared" si="523"/>
        <v>207.96229166666666</v>
      </c>
      <c r="HG368" s="80">
        <f>GU368*Prices!$B$11</f>
        <v>61.875</v>
      </c>
      <c r="HH368" s="80">
        <f t="shared" si="524"/>
        <v>214.14979166666666</v>
      </c>
      <c r="HI368" s="80">
        <f>GU368*Prices!$B$12</f>
        <v>74.25</v>
      </c>
      <c r="HJ368" s="80">
        <f t="shared" si="525"/>
        <v>226.52479166666666</v>
      </c>
      <c r="HK368" s="80">
        <f>GU368*Prices!$B$13</f>
        <v>80.4375</v>
      </c>
      <c r="HL368" s="80">
        <f t="shared" si="526"/>
        <v>232.71229166666666</v>
      </c>
      <c r="HM368" s="80">
        <f>GU368*Prices!$B$14</f>
        <v>95.90625</v>
      </c>
      <c r="HN368" s="80">
        <f t="shared" si="527"/>
        <v>248.18104166666666</v>
      </c>
      <c r="HO368" s="80">
        <f>GU368*Prices!$B$15</f>
        <v>108.28125</v>
      </c>
      <c r="HP368" s="80">
        <f t="shared" si="528"/>
        <v>260.55604166666666</v>
      </c>
      <c r="HQ368" s="80">
        <f>GU368*Prices!$B$16</f>
        <v>151.59375</v>
      </c>
      <c r="HR368" s="80">
        <f t="shared" si="529"/>
        <v>303.86854166666666</v>
      </c>
      <c r="HS368" s="80">
        <f>GU368*Prices!$B$17</f>
        <v>0</v>
      </c>
      <c r="HT368" s="80"/>
      <c r="HU368" s="80"/>
      <c r="HV368" s="80"/>
      <c r="HW368" s="80"/>
      <c r="HX368" s="80"/>
      <c r="HY368" s="80"/>
      <c r="HZ368" s="80"/>
      <c r="IA368" s="80"/>
      <c r="IB368" s="80"/>
      <c r="IC368" s="80"/>
      <c r="ID368" s="80"/>
      <c r="IE368" s="80"/>
      <c r="IF368" s="80"/>
      <c r="IG368" s="80"/>
      <c r="IH368" s="80"/>
      <c r="II368"/>
      <c r="IJ368"/>
      <c r="IK368"/>
      <c r="IL368"/>
      <c r="IM368"/>
      <c r="IN368"/>
      <c r="IO368"/>
      <c r="IP368"/>
      <c r="IQ368" s="73">
        <f>IT368*49.5/144</f>
        <v>6.1875</v>
      </c>
      <c r="IR368" s="55">
        <v>15.8</v>
      </c>
      <c r="IS368" s="74">
        <f t="shared" si="567"/>
        <v>35.164583333333333</v>
      </c>
      <c r="IT368" s="49">
        <v>18</v>
      </c>
      <c r="IU368" s="55">
        <f t="shared" si="568"/>
        <v>1.5</v>
      </c>
      <c r="IV368" s="130">
        <f>IT368*49.5/144</f>
        <v>6.1875</v>
      </c>
      <c r="IW368" s="75"/>
      <c r="IX368" s="75">
        <v>2</v>
      </c>
      <c r="IY368" s="76"/>
      <c r="IZ368" s="142">
        <f t="shared" si="569"/>
        <v>35.164583333333333</v>
      </c>
      <c r="JA368" s="77">
        <f>(IZ368*1.2)*(Prices!$B$5/32)</f>
        <v>52.746874999999996</v>
      </c>
      <c r="JB368" s="82">
        <f>(IZ368*1.3)*(Prices!$B$4/32)</f>
        <v>114.28489583333334</v>
      </c>
      <c r="JC368" s="82">
        <f>IW368*Prices!$B$2+IX368*Prices!$B$3</f>
        <v>8.1</v>
      </c>
      <c r="JD368" s="79">
        <f>IV368*Prices!$B$9</f>
        <v>37.125</v>
      </c>
      <c r="JE368" s="80">
        <f t="shared" si="530"/>
        <v>212.25677083333332</v>
      </c>
      <c r="JF368" s="80">
        <f>IV368*Prices!$B$10</f>
        <v>55.6875</v>
      </c>
      <c r="JG368" s="80">
        <f t="shared" si="531"/>
        <v>230.81927083333332</v>
      </c>
      <c r="JH368" s="80">
        <f>IV368*Prices!$B$11</f>
        <v>61.875</v>
      </c>
      <c r="JI368" s="80">
        <f t="shared" si="532"/>
        <v>237.00677083333332</v>
      </c>
      <c r="JJ368" s="80">
        <f>IV368*Prices!$B$12</f>
        <v>74.25</v>
      </c>
      <c r="JK368" s="80">
        <f t="shared" si="533"/>
        <v>249.38177083333332</v>
      </c>
      <c r="JL368" s="80">
        <f>IV368*Prices!$B$13</f>
        <v>80.4375</v>
      </c>
      <c r="JM368" s="80">
        <f t="shared" si="534"/>
        <v>255.56927083333332</v>
      </c>
      <c r="JN368" s="80">
        <f>IV368*Prices!$B$14</f>
        <v>95.90625</v>
      </c>
      <c r="JO368" s="80">
        <f t="shared" si="535"/>
        <v>271.03802083333335</v>
      </c>
      <c r="JP368" s="80">
        <f>IV368*Prices!$B$15</f>
        <v>108.28125</v>
      </c>
      <c r="JQ368" s="80">
        <f t="shared" si="536"/>
        <v>283.41302083333335</v>
      </c>
      <c r="JR368" s="80">
        <f>IV368*Prices!$B$16</f>
        <v>151.59375</v>
      </c>
      <c r="JS368" s="80">
        <f t="shared" si="537"/>
        <v>326.72552083333329</v>
      </c>
      <c r="JT368" s="80">
        <f>IV368*Prices!$B$17</f>
        <v>0</v>
      </c>
      <c r="JU368" s="80"/>
      <c r="JV368" s="80"/>
      <c r="JW368" s="80"/>
      <c r="JX368" s="80"/>
      <c r="JY368" s="80"/>
      <c r="JZ368" s="80"/>
      <c r="KA368" s="80"/>
      <c r="KB368" s="80"/>
      <c r="KC368" s="80"/>
      <c r="KD368" s="80"/>
      <c r="KE368" s="80"/>
      <c r="KF368" s="80"/>
      <c r="KG368" s="80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 s="197">
        <v>0</v>
      </c>
      <c r="LB368" s="200">
        <v>0</v>
      </c>
      <c r="LC368" s="82">
        <f>(44+(cabinets_db!IR368*2-2))*0.58</f>
        <v>42.687999999999995</v>
      </c>
      <c r="LD368" s="82">
        <f>(44+(cabinets_db!IR368*2-2))*0.77</f>
        <v>56.671999999999997</v>
      </c>
      <c r="LE368" s="82">
        <f>3*(cabinets_db!IR368*22/144)</f>
        <v>7.2416666666666671</v>
      </c>
      <c r="LF368" s="82">
        <f t="shared" si="538"/>
        <v>35.446333333333328</v>
      </c>
      <c r="LG368" s="80">
        <f t="shared" si="539"/>
        <v>49.43033333333333</v>
      </c>
      <c r="LH368" s="234">
        <f t="shared" si="540"/>
        <v>0</v>
      </c>
      <c r="LI368" s="73">
        <f>cabinets_db!LL368*49.5/144</f>
        <v>6.1875</v>
      </c>
      <c r="LJ368" s="55">
        <v>15.8</v>
      </c>
      <c r="LK368" s="74">
        <f>cabinets_db!LI368+cabinets_db!LJ368+((LL368-1.5)*23/144)*5</f>
        <v>35.164583333333333</v>
      </c>
      <c r="LL368" s="49">
        <v>18</v>
      </c>
      <c r="LM368" s="55">
        <f t="shared" si="570"/>
        <v>1.5</v>
      </c>
      <c r="LN368" s="130">
        <f>LL368*49.5/144</f>
        <v>6.1875</v>
      </c>
      <c r="LO368" s="75"/>
      <c r="LP368" s="75">
        <v>2</v>
      </c>
      <c r="LQ368" s="76"/>
      <c r="LR368" s="142">
        <f>cabinets_db!LI368+cabinets_db!LJ368+((LL368-1.5)*23/144)*5</f>
        <v>35.164583333333333</v>
      </c>
      <c r="LS368" s="77">
        <f>(LR368*1.2)*(Prices!$B$5/32)</f>
        <v>52.746874999999996</v>
      </c>
      <c r="LT368" s="82">
        <f>(LR368*1.3)*(Prices!$C$4/32)</f>
        <v>91.427916666666675</v>
      </c>
      <c r="LU368" s="82">
        <f>LO368*Prices!$B$2+LP368*Prices!$B$3</f>
        <v>8.1</v>
      </c>
      <c r="LV368" s="79">
        <f>LN368*Prices!$B$9</f>
        <v>37.125</v>
      </c>
      <c r="LW368" s="80">
        <f t="shared" si="541"/>
        <v>189.39979166666666</v>
      </c>
      <c r="LX368" s="80">
        <f>LN368*Prices!$B$10</f>
        <v>55.6875</v>
      </c>
      <c r="LY368" s="80">
        <f t="shared" si="542"/>
        <v>207.96229166666666</v>
      </c>
      <c r="LZ368" s="80">
        <f>LN368*Prices!$B$11</f>
        <v>61.875</v>
      </c>
      <c r="MA368" s="80">
        <f t="shared" si="543"/>
        <v>214.14979166666666</v>
      </c>
      <c r="MB368" s="80">
        <f>LN368*Prices!$B$12</f>
        <v>74.25</v>
      </c>
      <c r="MC368" s="80">
        <f t="shared" si="544"/>
        <v>226.52479166666666</v>
      </c>
      <c r="MD368" s="80">
        <f>LN368*Prices!$B$13</f>
        <v>80.4375</v>
      </c>
      <c r="ME368" s="80">
        <f t="shared" si="545"/>
        <v>232.71229166666666</v>
      </c>
      <c r="MF368" s="80">
        <f>LN368*Prices!$B$14</f>
        <v>95.90625</v>
      </c>
      <c r="MG368" s="80">
        <f t="shared" si="546"/>
        <v>248.18104166666666</v>
      </c>
      <c r="MH368" s="80">
        <f>LN368*Prices!$B$15</f>
        <v>108.28125</v>
      </c>
      <c r="MI368" s="80">
        <f t="shared" si="547"/>
        <v>260.55604166666666</v>
      </c>
      <c r="MJ368" s="80">
        <f>LN368*Prices!$B$16</f>
        <v>151.59375</v>
      </c>
      <c r="MK368" s="80">
        <f t="shared" si="548"/>
        <v>303.86854166666666</v>
      </c>
      <c r="ML368" s="80">
        <f>LN368*Prices!$B$17</f>
        <v>0</v>
      </c>
      <c r="MM368" s="80"/>
      <c r="MN368" s="80"/>
      <c r="MO368" s="80"/>
      <c r="MP368" s="80"/>
      <c r="MQ368" s="80"/>
      <c r="MR368" s="80"/>
      <c r="MS368" s="80"/>
      <c r="MT368" s="80"/>
      <c r="MU368" s="80"/>
      <c r="MV368" s="80"/>
      <c r="MW368" s="80"/>
      <c r="MX368" s="80"/>
      <c r="MY368" s="80"/>
      <c r="MZ368" s="80"/>
      <c r="NA368" s="80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</row>
    <row r="369" spans="1:449" ht="18" customHeight="1" x14ac:dyDescent="0.25">
      <c r="A369" s="141" t="s">
        <v>494</v>
      </c>
      <c r="B369" s="132" t="s">
        <v>268</v>
      </c>
      <c r="C369" s="133" t="str">
        <f t="shared" si="549"/>
        <v>Wall &amp; Tall Cab: Tall - 1 door - shelves - 49.5" High (19" to 21")</v>
      </c>
      <c r="D369" s="70" t="s">
        <v>491</v>
      </c>
      <c r="E369" s="134" t="s">
        <v>101</v>
      </c>
      <c r="F369" s="329" t="s">
        <v>494</v>
      </c>
      <c r="G369" s="343">
        <f>ROUND(cabinets_db!FD369/Prices!$B$27,0)</f>
        <v>559</v>
      </c>
      <c r="H369" s="136">
        <f t="shared" si="550"/>
        <v>559</v>
      </c>
      <c r="I369" s="136">
        <f>ROUND(cabinets_db!FF369/Prices!$B$27,0)</f>
        <v>610</v>
      </c>
      <c r="J369" s="136">
        <f t="shared" si="453"/>
        <v>610</v>
      </c>
      <c r="K369" s="136">
        <f>ROUND(cabinets_db!FH369/Prices!$B$27,0)</f>
        <v>628</v>
      </c>
      <c r="L369" s="136">
        <f t="shared" si="454"/>
        <v>628</v>
      </c>
      <c r="M369" s="136">
        <f>ROUND(cabinets_db!FJ369/Prices!$B$27,0)</f>
        <v>662</v>
      </c>
      <c r="N369" s="136">
        <f t="shared" si="455"/>
        <v>662</v>
      </c>
      <c r="O369" s="136">
        <f>ROUND(cabinets_db!FL369/Prices!$B$27,0)</f>
        <v>679</v>
      </c>
      <c r="P369" s="136">
        <f t="shared" si="456"/>
        <v>679</v>
      </c>
      <c r="Q369" s="136">
        <f>ROUND(cabinets_db!FN369/Prices!$B$27,0)</f>
        <v>722</v>
      </c>
      <c r="R369" s="136">
        <f t="shared" si="457"/>
        <v>722</v>
      </c>
      <c r="S369" s="136">
        <f>ROUND(cabinets_db!FP369/Prices!$B$27,0)</f>
        <v>757</v>
      </c>
      <c r="T369" s="136">
        <f t="shared" si="458"/>
        <v>757</v>
      </c>
      <c r="U369" s="136">
        <f>ROUND(cabinets_db!FR369/Prices!$B$27,0)</f>
        <v>877</v>
      </c>
      <c r="V369" s="136">
        <f t="shared" si="459"/>
        <v>877</v>
      </c>
      <c r="W369" s="137"/>
      <c r="X369" s="137"/>
      <c r="Y369" s="137"/>
      <c r="Z369" s="137"/>
      <c r="AA369" s="137"/>
      <c r="AB369" s="136">
        <f>ROUND(cabinets_db!HD369/Prices!$B$27,0)</f>
        <v>499</v>
      </c>
      <c r="AC369" s="136">
        <f t="shared" si="460"/>
        <v>499</v>
      </c>
      <c r="AD369" s="136">
        <f>ROUND(cabinets_db!HF369/Prices!$B$27,0)</f>
        <v>551</v>
      </c>
      <c r="AE369" s="136">
        <f t="shared" si="461"/>
        <v>551</v>
      </c>
      <c r="AF369" s="136">
        <f>ROUND(cabinets_db!HH369/Prices!$B$27,0)</f>
        <v>568</v>
      </c>
      <c r="AG369" s="136">
        <f t="shared" si="462"/>
        <v>568</v>
      </c>
      <c r="AH369" s="136">
        <f>ROUND(cabinets_db!HJ369/Prices!$B$27,0)</f>
        <v>602</v>
      </c>
      <c r="AI369" s="136">
        <f t="shared" si="463"/>
        <v>602</v>
      </c>
      <c r="AJ369" s="136">
        <f>ROUND(cabinets_db!HL369/Prices!$B$27,0)</f>
        <v>619</v>
      </c>
      <c r="AK369" s="136">
        <f t="shared" si="464"/>
        <v>619</v>
      </c>
      <c r="AL369" s="136">
        <f>ROUND(cabinets_db!HN369/Prices!$B$27,0)</f>
        <v>662</v>
      </c>
      <c r="AM369" s="136">
        <f t="shared" si="465"/>
        <v>662</v>
      </c>
      <c r="AN369" s="136">
        <f>ROUND(cabinets_db!HP369/Prices!$B$27,0)</f>
        <v>697</v>
      </c>
      <c r="AO369" s="136">
        <f t="shared" si="466"/>
        <v>697</v>
      </c>
      <c r="AP369" s="136">
        <f>ROUND(cabinets_db!HR369/Prices!$B$27,0)</f>
        <v>817</v>
      </c>
      <c r="AQ369" s="138">
        <f t="shared" si="467"/>
        <v>817</v>
      </c>
      <c r="AW369" s="136">
        <f t="shared" si="468"/>
        <v>499</v>
      </c>
      <c r="AX369" s="136">
        <f t="shared" si="469"/>
        <v>499</v>
      </c>
      <c r="AY369" s="136">
        <f t="shared" si="470"/>
        <v>551</v>
      </c>
      <c r="AZ369" s="136">
        <f t="shared" si="471"/>
        <v>551</v>
      </c>
      <c r="BA369" s="136">
        <f t="shared" si="472"/>
        <v>568</v>
      </c>
      <c r="BB369" s="136">
        <f t="shared" si="473"/>
        <v>568</v>
      </c>
      <c r="BC369" s="136">
        <f t="shared" si="474"/>
        <v>602</v>
      </c>
      <c r="BD369" s="136">
        <f t="shared" si="475"/>
        <v>602</v>
      </c>
      <c r="BE369" s="136">
        <f t="shared" si="476"/>
        <v>619</v>
      </c>
      <c r="BF369" s="136">
        <f t="shared" si="477"/>
        <v>619</v>
      </c>
      <c r="BG369" s="136">
        <f t="shared" si="478"/>
        <v>662</v>
      </c>
      <c r="BH369" s="136">
        <f t="shared" si="479"/>
        <v>662</v>
      </c>
      <c r="BI369" s="136">
        <f t="shared" si="480"/>
        <v>697</v>
      </c>
      <c r="BJ369" s="136">
        <f t="shared" si="481"/>
        <v>697</v>
      </c>
      <c r="BK369" s="136">
        <f t="shared" si="482"/>
        <v>817</v>
      </c>
      <c r="BL369" s="138">
        <f t="shared" si="483"/>
        <v>817</v>
      </c>
      <c r="BU369" s="136">
        <f>ROUND(cabinets_db!JE369/Prices!$B$27,0)</f>
        <v>559</v>
      </c>
      <c r="BV369" s="136">
        <f t="shared" si="551"/>
        <v>559</v>
      </c>
      <c r="BW369" s="136">
        <f>ROUND(cabinets_db!JG369/Prices!$B$27,0)</f>
        <v>610</v>
      </c>
      <c r="BX369" s="136">
        <f t="shared" si="484"/>
        <v>610</v>
      </c>
      <c r="BY369" s="136">
        <f>ROUND(cabinets_db!JI369/Prices!$B$27,0)</f>
        <v>628</v>
      </c>
      <c r="BZ369" s="136">
        <f t="shared" si="485"/>
        <v>628</v>
      </c>
      <c r="CA369" s="136">
        <f>ROUND(cabinets_db!JK369/Prices!$B$27,0)</f>
        <v>662</v>
      </c>
      <c r="CB369" s="136">
        <f t="shared" si="486"/>
        <v>662</v>
      </c>
      <c r="CC369" s="136">
        <f>ROUND(cabinets_db!JM369/Prices!$B$27,0)</f>
        <v>679</v>
      </c>
      <c r="CD369" s="136">
        <f t="shared" si="487"/>
        <v>679</v>
      </c>
      <c r="CE369" s="136">
        <f>ROUND(cabinets_db!JO369/Prices!$B$27,0)</f>
        <v>722</v>
      </c>
      <c r="CF369" s="136">
        <f t="shared" si="488"/>
        <v>722</v>
      </c>
      <c r="CG369" s="136">
        <f>ROUND(cabinets_db!JQ369/Prices!$B$27,0)</f>
        <v>757</v>
      </c>
      <c r="CH369" s="136">
        <f t="shared" si="489"/>
        <v>757</v>
      </c>
      <c r="CI369" s="136">
        <f>ROUND(cabinets_db!JS369/Prices!$B$27,0)</f>
        <v>877</v>
      </c>
      <c r="CJ369" s="136">
        <f t="shared" si="490"/>
        <v>877</v>
      </c>
      <c r="CK369" s="137"/>
      <c r="CL369" s="137"/>
      <c r="CM369" s="137"/>
      <c r="CN369" s="137"/>
      <c r="CO369" s="137"/>
      <c r="CP369" s="136">
        <f>ROUND(cabinets_db!LW369/Prices!$B$27,0)</f>
        <v>499</v>
      </c>
      <c r="CQ369" s="136">
        <f t="shared" si="552"/>
        <v>499</v>
      </c>
      <c r="CR369" s="136">
        <f>ROUND(cabinets_db!LY369/Prices!$B$27,0)</f>
        <v>551</v>
      </c>
      <c r="CS369" s="136">
        <f t="shared" si="491"/>
        <v>551</v>
      </c>
      <c r="CT369" s="136">
        <f>ROUND(cabinets_db!MA369/Prices!$B$27,0)</f>
        <v>568</v>
      </c>
      <c r="CU369" s="136">
        <f t="shared" si="492"/>
        <v>568</v>
      </c>
      <c r="CV369" s="136">
        <f>ROUND(cabinets_db!MC369/Prices!$B$27,0)</f>
        <v>602</v>
      </c>
      <c r="CW369" s="136">
        <f t="shared" si="493"/>
        <v>602</v>
      </c>
      <c r="CX369" s="136">
        <f>ROUND(cabinets_db!ME369/Prices!$B$27,0)</f>
        <v>619</v>
      </c>
      <c r="CY369" s="136">
        <f t="shared" si="494"/>
        <v>619</v>
      </c>
      <c r="CZ369" s="136">
        <f>ROUND(cabinets_db!MG369/Prices!$B$27,0)</f>
        <v>662</v>
      </c>
      <c r="DA369" s="136">
        <f t="shared" si="495"/>
        <v>662</v>
      </c>
      <c r="DB369" s="136">
        <f>ROUND(cabinets_db!MI369/Prices!$B$27,0)</f>
        <v>697</v>
      </c>
      <c r="DC369" s="136">
        <f t="shared" si="496"/>
        <v>697</v>
      </c>
      <c r="DD369" s="136">
        <f>ROUND(cabinets_db!MK369/Prices!$B$27,0)</f>
        <v>817</v>
      </c>
      <c r="DE369" s="138">
        <f t="shared" si="497"/>
        <v>817</v>
      </c>
      <c r="DK369" s="136">
        <f t="shared" si="498"/>
        <v>499</v>
      </c>
      <c r="DL369" s="136">
        <f t="shared" si="499"/>
        <v>499</v>
      </c>
      <c r="DM369" s="136">
        <f t="shared" si="500"/>
        <v>551</v>
      </c>
      <c r="DN369" s="136">
        <f t="shared" si="501"/>
        <v>551</v>
      </c>
      <c r="DO369" s="136">
        <f t="shared" si="502"/>
        <v>568</v>
      </c>
      <c r="DP369" s="136">
        <f t="shared" si="503"/>
        <v>568</v>
      </c>
      <c r="DQ369" s="136">
        <f t="shared" si="504"/>
        <v>602</v>
      </c>
      <c r="DR369" s="136">
        <f t="shared" si="505"/>
        <v>602</v>
      </c>
      <c r="DS369" s="136">
        <f t="shared" si="506"/>
        <v>619</v>
      </c>
      <c r="DT369" s="136">
        <f t="shared" si="507"/>
        <v>619</v>
      </c>
      <c r="DU369" s="136">
        <f t="shared" si="508"/>
        <v>662</v>
      </c>
      <c r="DV369" s="136">
        <f t="shared" si="509"/>
        <v>662</v>
      </c>
      <c r="DW369" s="136">
        <f t="shared" si="510"/>
        <v>697</v>
      </c>
      <c r="DX369" s="136">
        <f t="shared" si="511"/>
        <v>697</v>
      </c>
      <c r="DY369" s="136">
        <f t="shared" si="512"/>
        <v>817</v>
      </c>
      <c r="DZ369" s="138">
        <f t="shared" si="513"/>
        <v>817</v>
      </c>
      <c r="EP369" s="73">
        <f>ES369*49.5/144</f>
        <v>7.21875</v>
      </c>
      <c r="EQ369" s="55">
        <v>15.8</v>
      </c>
      <c r="ER369" s="74">
        <f t="shared" si="561"/>
        <v>38.591666666666669</v>
      </c>
      <c r="ES369" s="49">
        <v>21</v>
      </c>
      <c r="ET369" s="55">
        <f t="shared" si="562"/>
        <v>1.75</v>
      </c>
      <c r="EU369" s="130">
        <f>ES369*49.5/144</f>
        <v>7.21875</v>
      </c>
      <c r="EW369" s="75">
        <v>2</v>
      </c>
      <c r="EY369" s="142">
        <f t="shared" si="563"/>
        <v>38.591666666666669</v>
      </c>
      <c r="EZ369" s="77">
        <f>(EY369*1.2)*(Prices!$B$5/32)</f>
        <v>57.887500000000003</v>
      </c>
      <c r="FA369" s="82">
        <f>(EY369*1.3)*(Prices!$B$4/32)</f>
        <v>125.42291666666668</v>
      </c>
      <c r="FB369" s="82">
        <f>EV369*Prices!$B$2+EW369*Prices!$B$3</f>
        <v>8.1</v>
      </c>
      <c r="FC369" s="79">
        <f>EU369*Prices!$B$9</f>
        <v>43.3125</v>
      </c>
      <c r="FD369" s="80">
        <f t="shared" si="514"/>
        <v>234.72291666666666</v>
      </c>
      <c r="FE369" s="80">
        <f>EU369*Prices!$B$10</f>
        <v>64.96875</v>
      </c>
      <c r="FF369" s="80">
        <f t="shared" si="515"/>
        <v>256.37916666666666</v>
      </c>
      <c r="FG369" s="80">
        <f>EU369*Prices!$B$11</f>
        <v>72.1875</v>
      </c>
      <c r="FH369" s="80">
        <f t="shared" si="516"/>
        <v>263.59791666666666</v>
      </c>
      <c r="FI369" s="80">
        <f>EU369*Prices!$B$12</f>
        <v>86.625</v>
      </c>
      <c r="FJ369" s="80">
        <f t="shared" si="517"/>
        <v>278.03541666666666</v>
      </c>
      <c r="FK369" s="80">
        <f>EU369*Prices!$B$13</f>
        <v>93.84375</v>
      </c>
      <c r="FL369" s="80">
        <f t="shared" si="518"/>
        <v>285.25416666666666</v>
      </c>
      <c r="FM369" s="80">
        <f>EU369*Prices!$B$14</f>
        <v>111.890625</v>
      </c>
      <c r="FN369" s="80">
        <f t="shared" si="519"/>
        <v>303.30104166666666</v>
      </c>
      <c r="FO369" s="80">
        <f>EU369*Prices!$B$15</f>
        <v>126.328125</v>
      </c>
      <c r="FP369" s="80">
        <f t="shared" si="520"/>
        <v>317.73854166666666</v>
      </c>
      <c r="FQ369" s="80">
        <f>EU369*Prices!$B$16</f>
        <v>176.859375</v>
      </c>
      <c r="FR369" s="80">
        <f t="shared" si="521"/>
        <v>368.26979166666666</v>
      </c>
      <c r="FS369" s="80">
        <f>EU369*Prices!$B$17</f>
        <v>0</v>
      </c>
      <c r="FT369" s="80"/>
      <c r="FU369" s="80"/>
      <c r="FV369" s="80"/>
      <c r="FW369" s="80"/>
      <c r="FX369" s="80"/>
      <c r="FY369" s="80"/>
      <c r="FZ369" s="80"/>
      <c r="GA369" s="80"/>
      <c r="GB369" s="80"/>
      <c r="GC369" s="80"/>
      <c r="GD369" s="80"/>
      <c r="GE369" s="80"/>
      <c r="GF369" s="80"/>
      <c r="GG369" s="80"/>
      <c r="GH369" s="80"/>
      <c r="GI369"/>
      <c r="GJ369"/>
      <c r="GK369"/>
      <c r="GL369"/>
      <c r="GM369"/>
      <c r="GN369"/>
      <c r="GO369"/>
      <c r="GP369" s="73">
        <f>GS369*49.5/144</f>
        <v>7.21875</v>
      </c>
      <c r="GQ369" s="55">
        <v>15.8</v>
      </c>
      <c r="GR369" s="74">
        <f t="shared" si="564"/>
        <v>38.591666666666669</v>
      </c>
      <c r="GS369" s="49">
        <v>21</v>
      </c>
      <c r="GT369" s="55">
        <f t="shared" si="565"/>
        <v>1.75</v>
      </c>
      <c r="GU369" s="130">
        <f>GS369*49.5/144</f>
        <v>7.21875</v>
      </c>
      <c r="GV369" s="75"/>
      <c r="GW369" s="75">
        <v>2</v>
      </c>
      <c r="GX369" s="76"/>
      <c r="GY369" s="142">
        <f t="shared" si="566"/>
        <v>38.591666666666669</v>
      </c>
      <c r="GZ369" s="77">
        <f>(GY369*1.2)*(Prices!$B$5/32)</f>
        <v>57.887500000000003</v>
      </c>
      <c r="HA369" s="82">
        <f>(GY369*1.3)*(Prices!$C$4/32)</f>
        <v>100.33833333333334</v>
      </c>
      <c r="HB369" s="82">
        <f>GV369*Prices!$B$2+GW369*Prices!$B$3</f>
        <v>8.1</v>
      </c>
      <c r="HC369" s="79">
        <f>GU369*Prices!$B$9</f>
        <v>43.3125</v>
      </c>
      <c r="HD369" s="80">
        <f t="shared" si="522"/>
        <v>209.63833333333332</v>
      </c>
      <c r="HE369" s="80">
        <f>GU369*Prices!$B$10</f>
        <v>64.96875</v>
      </c>
      <c r="HF369" s="80">
        <f t="shared" si="523"/>
        <v>231.29458333333332</v>
      </c>
      <c r="HG369" s="80">
        <f>GU369*Prices!$B$11</f>
        <v>72.1875</v>
      </c>
      <c r="HH369" s="80">
        <f t="shared" si="524"/>
        <v>238.51333333333332</v>
      </c>
      <c r="HI369" s="80">
        <f>GU369*Prices!$B$12</f>
        <v>86.625</v>
      </c>
      <c r="HJ369" s="80">
        <f t="shared" si="525"/>
        <v>252.95083333333332</v>
      </c>
      <c r="HK369" s="80">
        <f>GU369*Prices!$B$13</f>
        <v>93.84375</v>
      </c>
      <c r="HL369" s="80">
        <f t="shared" si="526"/>
        <v>260.16958333333332</v>
      </c>
      <c r="HM369" s="80">
        <f>GU369*Prices!$B$14</f>
        <v>111.890625</v>
      </c>
      <c r="HN369" s="80">
        <f t="shared" si="527"/>
        <v>278.21645833333332</v>
      </c>
      <c r="HO369" s="80">
        <f>GU369*Prices!$B$15</f>
        <v>126.328125</v>
      </c>
      <c r="HP369" s="80">
        <f t="shared" si="528"/>
        <v>292.65395833333332</v>
      </c>
      <c r="HQ369" s="80">
        <f>GU369*Prices!$B$16</f>
        <v>176.859375</v>
      </c>
      <c r="HR369" s="80">
        <f t="shared" si="529"/>
        <v>343.18520833333332</v>
      </c>
      <c r="HS369" s="80">
        <f>GU369*Prices!$B$17</f>
        <v>0</v>
      </c>
      <c r="HT369" s="80"/>
      <c r="HU369" s="80"/>
      <c r="HV369" s="80"/>
      <c r="HW369" s="80"/>
      <c r="HX369" s="80"/>
      <c r="HY369" s="80"/>
      <c r="HZ369" s="80"/>
      <c r="IA369" s="80"/>
      <c r="IB369" s="80"/>
      <c r="IC369" s="80"/>
      <c r="ID369" s="80"/>
      <c r="IE369" s="80"/>
      <c r="IF369" s="80"/>
      <c r="IG369" s="80"/>
      <c r="IH369" s="80"/>
      <c r="II369"/>
      <c r="IJ369"/>
      <c r="IK369"/>
      <c r="IL369"/>
      <c r="IM369"/>
      <c r="IN369"/>
      <c r="IO369"/>
      <c r="IP369"/>
      <c r="IQ369" s="73">
        <f>IT369*49.5/144</f>
        <v>7.21875</v>
      </c>
      <c r="IR369" s="55">
        <v>15.8</v>
      </c>
      <c r="IS369" s="74">
        <f t="shared" si="567"/>
        <v>38.591666666666669</v>
      </c>
      <c r="IT369" s="49">
        <v>21</v>
      </c>
      <c r="IU369" s="55">
        <f t="shared" si="568"/>
        <v>1.75</v>
      </c>
      <c r="IV369" s="130">
        <f>IT369*49.5/144</f>
        <v>7.21875</v>
      </c>
      <c r="IW369" s="75"/>
      <c r="IX369" s="75">
        <v>2</v>
      </c>
      <c r="IY369" s="76"/>
      <c r="IZ369" s="142">
        <f t="shared" si="569"/>
        <v>38.591666666666669</v>
      </c>
      <c r="JA369" s="77">
        <f>(IZ369*1.2)*(Prices!$B$5/32)</f>
        <v>57.887500000000003</v>
      </c>
      <c r="JB369" s="82">
        <f>(IZ369*1.3)*(Prices!$B$4/32)</f>
        <v>125.42291666666668</v>
      </c>
      <c r="JC369" s="82">
        <f>IW369*Prices!$B$2+IX369*Prices!$B$3</f>
        <v>8.1</v>
      </c>
      <c r="JD369" s="79">
        <f>IV369*Prices!$B$9</f>
        <v>43.3125</v>
      </c>
      <c r="JE369" s="80">
        <f t="shared" si="530"/>
        <v>234.72291666666666</v>
      </c>
      <c r="JF369" s="80">
        <f>IV369*Prices!$B$10</f>
        <v>64.96875</v>
      </c>
      <c r="JG369" s="80">
        <f t="shared" si="531"/>
        <v>256.37916666666666</v>
      </c>
      <c r="JH369" s="80">
        <f>IV369*Prices!$B$11</f>
        <v>72.1875</v>
      </c>
      <c r="JI369" s="80">
        <f t="shared" si="532"/>
        <v>263.59791666666666</v>
      </c>
      <c r="JJ369" s="80">
        <f>IV369*Prices!$B$12</f>
        <v>86.625</v>
      </c>
      <c r="JK369" s="80">
        <f t="shared" si="533"/>
        <v>278.03541666666666</v>
      </c>
      <c r="JL369" s="80">
        <f>IV369*Prices!$B$13</f>
        <v>93.84375</v>
      </c>
      <c r="JM369" s="80">
        <f t="shared" si="534"/>
        <v>285.25416666666666</v>
      </c>
      <c r="JN369" s="80">
        <f>IV369*Prices!$B$14</f>
        <v>111.890625</v>
      </c>
      <c r="JO369" s="80">
        <f t="shared" si="535"/>
        <v>303.30104166666666</v>
      </c>
      <c r="JP369" s="80">
        <f>IV369*Prices!$B$15</f>
        <v>126.328125</v>
      </c>
      <c r="JQ369" s="80">
        <f t="shared" si="536"/>
        <v>317.73854166666666</v>
      </c>
      <c r="JR369" s="80">
        <f>IV369*Prices!$B$16</f>
        <v>176.859375</v>
      </c>
      <c r="JS369" s="80">
        <f t="shared" si="537"/>
        <v>368.26979166666666</v>
      </c>
      <c r="JT369" s="80">
        <f>IV369*Prices!$B$17</f>
        <v>0</v>
      </c>
      <c r="JU369" s="80"/>
      <c r="JV369" s="80"/>
      <c r="JW369" s="80"/>
      <c r="JX369" s="80"/>
      <c r="JY369" s="80"/>
      <c r="JZ369" s="80"/>
      <c r="KA369" s="80"/>
      <c r="KB369" s="80"/>
      <c r="KC369" s="80"/>
      <c r="KD369" s="80"/>
      <c r="KE369" s="80"/>
      <c r="KF369" s="80"/>
      <c r="KG369" s="80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 s="197">
        <v>0</v>
      </c>
      <c r="LB369" s="200">
        <v>0</v>
      </c>
      <c r="LC369" s="82">
        <f>(44+(cabinets_db!IR369*2-2))*0.58</f>
        <v>42.687999999999995</v>
      </c>
      <c r="LD369" s="82">
        <f>(44+(cabinets_db!IR369*2-2))*0.77</f>
        <v>56.671999999999997</v>
      </c>
      <c r="LE369" s="82">
        <f>3*(cabinets_db!IR369*22/144)</f>
        <v>7.2416666666666671</v>
      </c>
      <c r="LF369" s="82">
        <f t="shared" si="538"/>
        <v>35.446333333333328</v>
      </c>
      <c r="LG369" s="80">
        <f t="shared" si="539"/>
        <v>49.43033333333333</v>
      </c>
      <c r="LH369" s="234">
        <f t="shared" si="540"/>
        <v>0</v>
      </c>
      <c r="LI369" s="73">
        <f>cabinets_db!LL369*49.5/144</f>
        <v>7.21875</v>
      </c>
      <c r="LJ369" s="55">
        <v>15.8</v>
      </c>
      <c r="LK369" s="74">
        <f>cabinets_db!LI369+cabinets_db!LJ369+((LL369-1.5)*23/144)*5</f>
        <v>38.591666666666669</v>
      </c>
      <c r="LL369" s="49">
        <v>21</v>
      </c>
      <c r="LM369" s="55">
        <f t="shared" si="570"/>
        <v>1.75</v>
      </c>
      <c r="LN369" s="130">
        <f>LL369*49.5/144</f>
        <v>7.21875</v>
      </c>
      <c r="LO369" s="75"/>
      <c r="LP369" s="75">
        <v>2</v>
      </c>
      <c r="LQ369" s="76"/>
      <c r="LR369" s="142">
        <f>cabinets_db!LI369+cabinets_db!LJ369+((LL369-1.5)*23/144)*5</f>
        <v>38.591666666666669</v>
      </c>
      <c r="LS369" s="77">
        <f>(LR369*1.2)*(Prices!$B$5/32)</f>
        <v>57.887500000000003</v>
      </c>
      <c r="LT369" s="82">
        <f>(LR369*1.3)*(Prices!$C$4/32)</f>
        <v>100.33833333333334</v>
      </c>
      <c r="LU369" s="82">
        <f>LO369*Prices!$B$2+LP369*Prices!$B$3</f>
        <v>8.1</v>
      </c>
      <c r="LV369" s="79">
        <f>LN369*Prices!$B$9</f>
        <v>43.3125</v>
      </c>
      <c r="LW369" s="80">
        <f t="shared" si="541"/>
        <v>209.63833333333332</v>
      </c>
      <c r="LX369" s="80">
        <f>LN369*Prices!$B$10</f>
        <v>64.96875</v>
      </c>
      <c r="LY369" s="80">
        <f t="shared" si="542"/>
        <v>231.29458333333332</v>
      </c>
      <c r="LZ369" s="80">
        <f>LN369*Prices!$B$11</f>
        <v>72.1875</v>
      </c>
      <c r="MA369" s="80">
        <f t="shared" si="543"/>
        <v>238.51333333333332</v>
      </c>
      <c r="MB369" s="80">
        <f>LN369*Prices!$B$12</f>
        <v>86.625</v>
      </c>
      <c r="MC369" s="80">
        <f t="shared" si="544"/>
        <v>252.95083333333332</v>
      </c>
      <c r="MD369" s="80">
        <f>LN369*Prices!$B$13</f>
        <v>93.84375</v>
      </c>
      <c r="ME369" s="80">
        <f t="shared" si="545"/>
        <v>260.16958333333332</v>
      </c>
      <c r="MF369" s="80">
        <f>LN369*Prices!$B$14</f>
        <v>111.890625</v>
      </c>
      <c r="MG369" s="80">
        <f t="shared" si="546"/>
        <v>278.21645833333332</v>
      </c>
      <c r="MH369" s="80">
        <f>LN369*Prices!$B$15</f>
        <v>126.328125</v>
      </c>
      <c r="MI369" s="80">
        <f t="shared" si="547"/>
        <v>292.65395833333332</v>
      </c>
      <c r="MJ369" s="80">
        <f>LN369*Prices!$B$16</f>
        <v>176.859375</v>
      </c>
      <c r="MK369" s="80">
        <f t="shared" si="548"/>
        <v>343.18520833333332</v>
      </c>
      <c r="ML369" s="80">
        <f>LN369*Prices!$B$17</f>
        <v>0</v>
      </c>
      <c r="MM369" s="80"/>
      <c r="MN369" s="80"/>
      <c r="MO369" s="80"/>
      <c r="MP369" s="80"/>
      <c r="MQ369" s="80"/>
      <c r="MR369" s="80"/>
      <c r="MS369" s="80"/>
      <c r="MT369" s="80"/>
      <c r="MU369" s="80"/>
      <c r="MV369" s="80"/>
      <c r="MW369" s="80"/>
      <c r="MX369" s="80"/>
      <c r="MY369" s="80"/>
      <c r="MZ369" s="80"/>
      <c r="NA369" s="80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</row>
    <row r="370" spans="1:449" ht="18" customHeight="1" thickBot="1" x14ac:dyDescent="0.3">
      <c r="A370" s="330" t="s">
        <v>495</v>
      </c>
      <c r="B370" s="324" t="s">
        <v>268</v>
      </c>
      <c r="C370" s="325" t="str">
        <f t="shared" si="549"/>
        <v>Wall &amp; Tall Cab: Tall - 1 door - shelves - 49.5" High (22" to 24")</v>
      </c>
      <c r="D370" s="177" t="s">
        <v>491</v>
      </c>
      <c r="E370" s="326" t="s">
        <v>103</v>
      </c>
      <c r="F370" s="331" t="s">
        <v>495</v>
      </c>
      <c r="G370" s="343">
        <f>ROUND(cabinets_db!FD370/Prices!$B$27,0)</f>
        <v>612</v>
      </c>
      <c r="H370" s="136">
        <f t="shared" si="550"/>
        <v>612</v>
      </c>
      <c r="I370" s="136">
        <f>ROUND(cabinets_db!FF370/Prices!$B$27,0)</f>
        <v>671</v>
      </c>
      <c r="J370" s="136">
        <f t="shared" si="453"/>
        <v>671</v>
      </c>
      <c r="K370" s="136">
        <f>ROUND(cabinets_db!FH370/Prices!$B$27,0)</f>
        <v>691</v>
      </c>
      <c r="L370" s="136">
        <f t="shared" si="454"/>
        <v>691</v>
      </c>
      <c r="M370" s="136">
        <f>ROUND(cabinets_db!FJ370/Prices!$B$27,0)</f>
        <v>730</v>
      </c>
      <c r="N370" s="136">
        <f t="shared" si="455"/>
        <v>730</v>
      </c>
      <c r="O370" s="136">
        <f>ROUND(cabinets_db!FL370/Prices!$B$27,0)</f>
        <v>750</v>
      </c>
      <c r="P370" s="136">
        <f t="shared" si="456"/>
        <v>750</v>
      </c>
      <c r="Q370" s="136">
        <f>ROUND(cabinets_db!FN370/Prices!$B$27,0)</f>
        <v>799</v>
      </c>
      <c r="R370" s="136">
        <f t="shared" si="457"/>
        <v>799</v>
      </c>
      <c r="S370" s="136">
        <f>ROUND(cabinets_db!FP370/Prices!$B$27,0)</f>
        <v>838</v>
      </c>
      <c r="T370" s="136">
        <f t="shared" si="458"/>
        <v>838</v>
      </c>
      <c r="U370" s="136">
        <f>ROUND(cabinets_db!FR370/Prices!$B$27,0)</f>
        <v>976</v>
      </c>
      <c r="V370" s="136">
        <f t="shared" si="459"/>
        <v>976</v>
      </c>
      <c r="W370" s="137"/>
      <c r="X370" s="137"/>
      <c r="Y370" s="137"/>
      <c r="Z370" s="137"/>
      <c r="AA370" s="137"/>
      <c r="AB370" s="136">
        <f>ROUND(cabinets_db!HD370/Prices!$B$27,0)</f>
        <v>547</v>
      </c>
      <c r="AC370" s="136">
        <f t="shared" si="460"/>
        <v>547</v>
      </c>
      <c r="AD370" s="136">
        <f>ROUND(cabinets_db!HF370/Prices!$B$27,0)</f>
        <v>606</v>
      </c>
      <c r="AE370" s="136">
        <f t="shared" si="461"/>
        <v>606</v>
      </c>
      <c r="AF370" s="136">
        <f>ROUND(cabinets_db!HH370/Prices!$B$27,0)</f>
        <v>626</v>
      </c>
      <c r="AG370" s="136">
        <f t="shared" si="462"/>
        <v>626</v>
      </c>
      <c r="AH370" s="136">
        <f>ROUND(cabinets_db!HJ370/Prices!$B$27,0)</f>
        <v>665</v>
      </c>
      <c r="AI370" s="136">
        <f t="shared" si="463"/>
        <v>665</v>
      </c>
      <c r="AJ370" s="136">
        <f>ROUND(cabinets_db!HL370/Prices!$B$27,0)</f>
        <v>685</v>
      </c>
      <c r="AK370" s="136">
        <f t="shared" si="464"/>
        <v>685</v>
      </c>
      <c r="AL370" s="136">
        <f>ROUND(cabinets_db!HN370/Prices!$B$27,0)</f>
        <v>734</v>
      </c>
      <c r="AM370" s="136">
        <f t="shared" si="465"/>
        <v>734</v>
      </c>
      <c r="AN370" s="136">
        <f>ROUND(cabinets_db!HP370/Prices!$B$27,0)</f>
        <v>773</v>
      </c>
      <c r="AO370" s="136">
        <f t="shared" si="466"/>
        <v>773</v>
      </c>
      <c r="AP370" s="136">
        <f>ROUND(cabinets_db!HR370/Prices!$B$27,0)</f>
        <v>911</v>
      </c>
      <c r="AQ370" s="138">
        <f t="shared" si="467"/>
        <v>911</v>
      </c>
      <c r="AW370" s="136">
        <f t="shared" si="468"/>
        <v>547</v>
      </c>
      <c r="AX370" s="136">
        <f t="shared" si="469"/>
        <v>547</v>
      </c>
      <c r="AY370" s="136">
        <f t="shared" si="470"/>
        <v>606</v>
      </c>
      <c r="AZ370" s="136">
        <f t="shared" si="471"/>
        <v>606</v>
      </c>
      <c r="BA370" s="136">
        <f t="shared" si="472"/>
        <v>626</v>
      </c>
      <c r="BB370" s="136">
        <f t="shared" si="473"/>
        <v>626</v>
      </c>
      <c r="BC370" s="136">
        <f t="shared" si="474"/>
        <v>665</v>
      </c>
      <c r="BD370" s="136">
        <f t="shared" si="475"/>
        <v>665</v>
      </c>
      <c r="BE370" s="136">
        <f t="shared" si="476"/>
        <v>685</v>
      </c>
      <c r="BF370" s="136">
        <f t="shared" si="477"/>
        <v>685</v>
      </c>
      <c r="BG370" s="136">
        <f t="shared" si="478"/>
        <v>734</v>
      </c>
      <c r="BH370" s="136">
        <f t="shared" si="479"/>
        <v>734</v>
      </c>
      <c r="BI370" s="136">
        <f t="shared" si="480"/>
        <v>773</v>
      </c>
      <c r="BJ370" s="136">
        <f t="shared" si="481"/>
        <v>773</v>
      </c>
      <c r="BK370" s="136">
        <f t="shared" si="482"/>
        <v>911</v>
      </c>
      <c r="BL370" s="138">
        <f t="shared" si="483"/>
        <v>911</v>
      </c>
      <c r="BU370" s="136">
        <f>ROUND(cabinets_db!JE370/Prices!$B$27,0)</f>
        <v>612</v>
      </c>
      <c r="BV370" s="136">
        <f t="shared" si="551"/>
        <v>612</v>
      </c>
      <c r="BW370" s="136">
        <f>ROUND(cabinets_db!JG370/Prices!$B$27,0)</f>
        <v>671</v>
      </c>
      <c r="BX370" s="136">
        <f t="shared" si="484"/>
        <v>671</v>
      </c>
      <c r="BY370" s="136">
        <f>ROUND(cabinets_db!JI370/Prices!$B$27,0)</f>
        <v>691</v>
      </c>
      <c r="BZ370" s="136">
        <f t="shared" si="485"/>
        <v>691</v>
      </c>
      <c r="CA370" s="136">
        <f>ROUND(cabinets_db!JK370/Prices!$B$27,0)</f>
        <v>730</v>
      </c>
      <c r="CB370" s="136">
        <f t="shared" si="486"/>
        <v>730</v>
      </c>
      <c r="CC370" s="136">
        <f>ROUND(cabinets_db!JM370/Prices!$B$27,0)</f>
        <v>750</v>
      </c>
      <c r="CD370" s="136">
        <f t="shared" si="487"/>
        <v>750</v>
      </c>
      <c r="CE370" s="136">
        <f>ROUND(cabinets_db!JO370/Prices!$B$27,0)</f>
        <v>799</v>
      </c>
      <c r="CF370" s="136">
        <f t="shared" si="488"/>
        <v>799</v>
      </c>
      <c r="CG370" s="136">
        <f>ROUND(cabinets_db!JQ370/Prices!$B$27,0)</f>
        <v>838</v>
      </c>
      <c r="CH370" s="136">
        <f t="shared" si="489"/>
        <v>838</v>
      </c>
      <c r="CI370" s="136">
        <f>ROUND(cabinets_db!JS370/Prices!$B$27,0)</f>
        <v>976</v>
      </c>
      <c r="CJ370" s="136">
        <f t="shared" si="490"/>
        <v>976</v>
      </c>
      <c r="CK370" s="137"/>
      <c r="CL370" s="137"/>
      <c r="CM370" s="137"/>
      <c r="CN370" s="137"/>
      <c r="CO370" s="137"/>
      <c r="CP370" s="136">
        <f>ROUND(cabinets_db!LW370/Prices!$B$27,0)</f>
        <v>547</v>
      </c>
      <c r="CQ370" s="136">
        <f t="shared" si="552"/>
        <v>547</v>
      </c>
      <c r="CR370" s="136">
        <f>ROUND(cabinets_db!LY370/Prices!$B$27,0)</f>
        <v>606</v>
      </c>
      <c r="CS370" s="136">
        <f t="shared" si="491"/>
        <v>606</v>
      </c>
      <c r="CT370" s="136">
        <f>ROUND(cabinets_db!MA370/Prices!$B$27,0)</f>
        <v>626</v>
      </c>
      <c r="CU370" s="136">
        <f t="shared" si="492"/>
        <v>626</v>
      </c>
      <c r="CV370" s="136">
        <f>ROUND(cabinets_db!MC370/Prices!$B$27,0)</f>
        <v>665</v>
      </c>
      <c r="CW370" s="136">
        <f t="shared" si="493"/>
        <v>665</v>
      </c>
      <c r="CX370" s="136">
        <f>ROUND(cabinets_db!ME370/Prices!$B$27,0)</f>
        <v>685</v>
      </c>
      <c r="CY370" s="136">
        <f t="shared" si="494"/>
        <v>685</v>
      </c>
      <c r="CZ370" s="136">
        <f>ROUND(cabinets_db!MG370/Prices!$B$27,0)</f>
        <v>734</v>
      </c>
      <c r="DA370" s="136">
        <f t="shared" si="495"/>
        <v>734</v>
      </c>
      <c r="DB370" s="136">
        <f>ROUND(cabinets_db!MI370/Prices!$B$27,0)</f>
        <v>773</v>
      </c>
      <c r="DC370" s="136">
        <f t="shared" si="496"/>
        <v>773</v>
      </c>
      <c r="DD370" s="136">
        <f>ROUND(cabinets_db!MK370/Prices!$B$27,0)</f>
        <v>911</v>
      </c>
      <c r="DE370" s="138">
        <f t="shared" si="497"/>
        <v>911</v>
      </c>
      <c r="DK370" s="136">
        <f t="shared" si="498"/>
        <v>547</v>
      </c>
      <c r="DL370" s="136">
        <f t="shared" si="499"/>
        <v>547</v>
      </c>
      <c r="DM370" s="136">
        <f t="shared" si="500"/>
        <v>606</v>
      </c>
      <c r="DN370" s="136">
        <f t="shared" si="501"/>
        <v>606</v>
      </c>
      <c r="DO370" s="136">
        <f t="shared" si="502"/>
        <v>626</v>
      </c>
      <c r="DP370" s="136">
        <f t="shared" si="503"/>
        <v>626</v>
      </c>
      <c r="DQ370" s="136">
        <f t="shared" si="504"/>
        <v>665</v>
      </c>
      <c r="DR370" s="136">
        <f t="shared" si="505"/>
        <v>665</v>
      </c>
      <c r="DS370" s="136">
        <f t="shared" si="506"/>
        <v>685</v>
      </c>
      <c r="DT370" s="136">
        <f t="shared" si="507"/>
        <v>685</v>
      </c>
      <c r="DU370" s="136">
        <f t="shared" si="508"/>
        <v>734</v>
      </c>
      <c r="DV370" s="136">
        <f t="shared" si="509"/>
        <v>734</v>
      </c>
      <c r="DW370" s="136">
        <f t="shared" si="510"/>
        <v>773</v>
      </c>
      <c r="DX370" s="136">
        <f t="shared" si="511"/>
        <v>773</v>
      </c>
      <c r="DY370" s="136">
        <f t="shared" si="512"/>
        <v>911</v>
      </c>
      <c r="DZ370" s="138">
        <f t="shared" si="513"/>
        <v>911</v>
      </c>
      <c r="EP370" s="73">
        <f>ES370*49.5/144</f>
        <v>8.25</v>
      </c>
      <c r="EQ370" s="55">
        <v>15.8</v>
      </c>
      <c r="ER370" s="74">
        <f t="shared" si="561"/>
        <v>42.018749999999997</v>
      </c>
      <c r="ES370" s="49">
        <v>24</v>
      </c>
      <c r="ET370" s="55">
        <f t="shared" si="562"/>
        <v>2</v>
      </c>
      <c r="EU370" s="130">
        <f>ES370*49.5/144</f>
        <v>8.25</v>
      </c>
      <c r="EW370" s="75">
        <v>2</v>
      </c>
      <c r="EY370" s="142">
        <f t="shared" si="563"/>
        <v>42.018749999999997</v>
      </c>
      <c r="EZ370" s="77">
        <f>(EY370*1.2)*(Prices!$B$5/32)</f>
        <v>63.028124999999989</v>
      </c>
      <c r="FA370" s="82">
        <f>(EY370*1.3)*(Prices!$B$4/32)</f>
        <v>136.56093749999999</v>
      </c>
      <c r="FB370" s="82">
        <f>EV370*Prices!$B$2+EW370*Prices!$B$3</f>
        <v>8.1</v>
      </c>
      <c r="FC370" s="79">
        <f>EU370*Prices!$B$9</f>
        <v>49.5</v>
      </c>
      <c r="FD370" s="80">
        <f t="shared" si="514"/>
        <v>257.18906249999998</v>
      </c>
      <c r="FE370" s="80">
        <f>EU370*Prices!$B$10</f>
        <v>74.25</v>
      </c>
      <c r="FF370" s="80">
        <f t="shared" si="515"/>
        <v>281.93906249999998</v>
      </c>
      <c r="FG370" s="80">
        <f>EU370*Prices!$B$11</f>
        <v>82.5</v>
      </c>
      <c r="FH370" s="80">
        <f t="shared" si="516"/>
        <v>290.18906249999998</v>
      </c>
      <c r="FI370" s="80">
        <f>EU370*Prices!$B$12</f>
        <v>99</v>
      </c>
      <c r="FJ370" s="80">
        <f t="shared" si="517"/>
        <v>306.68906249999998</v>
      </c>
      <c r="FK370" s="80">
        <f>EU370*Prices!$B$13</f>
        <v>107.25</v>
      </c>
      <c r="FL370" s="80">
        <f t="shared" si="518"/>
        <v>314.93906249999998</v>
      </c>
      <c r="FM370" s="80">
        <f>EU370*Prices!$B$14</f>
        <v>127.875</v>
      </c>
      <c r="FN370" s="80">
        <f t="shared" si="519"/>
        <v>335.56406249999998</v>
      </c>
      <c r="FO370" s="80">
        <f>EU370*Prices!$B$15</f>
        <v>144.375</v>
      </c>
      <c r="FP370" s="80">
        <f t="shared" si="520"/>
        <v>352.06406249999998</v>
      </c>
      <c r="FQ370" s="80">
        <f>EU370*Prices!$B$16</f>
        <v>202.125</v>
      </c>
      <c r="FR370" s="80">
        <f t="shared" si="521"/>
        <v>409.81406249999998</v>
      </c>
      <c r="FS370" s="80">
        <f>EU370*Prices!$B$17</f>
        <v>0</v>
      </c>
      <c r="FT370" s="80"/>
      <c r="FU370" s="80"/>
      <c r="FV370" s="80"/>
      <c r="FW370" s="80"/>
      <c r="FX370" s="80"/>
      <c r="FY370" s="80"/>
      <c r="FZ370" s="80"/>
      <c r="GA370" s="80"/>
      <c r="GB370" s="80"/>
      <c r="GC370" s="80"/>
      <c r="GD370" s="80"/>
      <c r="GE370" s="80"/>
      <c r="GF370" s="80"/>
      <c r="GG370" s="80"/>
      <c r="GH370" s="80"/>
      <c r="GI370"/>
      <c r="GJ370"/>
      <c r="GK370"/>
      <c r="GL370"/>
      <c r="GM370"/>
      <c r="GN370"/>
      <c r="GO370"/>
      <c r="GP370" s="73">
        <f>GS370*49.5/144</f>
        <v>8.25</v>
      </c>
      <c r="GQ370" s="55">
        <v>15.8</v>
      </c>
      <c r="GR370" s="74">
        <f t="shared" si="564"/>
        <v>42.018749999999997</v>
      </c>
      <c r="GS370" s="49">
        <v>24</v>
      </c>
      <c r="GT370" s="55">
        <f t="shared" si="565"/>
        <v>2</v>
      </c>
      <c r="GU370" s="130">
        <f>GS370*49.5/144</f>
        <v>8.25</v>
      </c>
      <c r="GV370" s="75"/>
      <c r="GW370" s="75">
        <v>2</v>
      </c>
      <c r="GX370" s="76"/>
      <c r="GY370" s="142">
        <f t="shared" si="566"/>
        <v>42.018749999999997</v>
      </c>
      <c r="GZ370" s="77">
        <f>(GY370*1.2)*(Prices!$B$5/32)</f>
        <v>63.028124999999989</v>
      </c>
      <c r="HA370" s="82">
        <f>(GY370*1.3)*(Prices!$C$4/32)</f>
        <v>109.24875</v>
      </c>
      <c r="HB370" s="82">
        <f>GV370*Prices!$B$2+GW370*Prices!$B$3</f>
        <v>8.1</v>
      </c>
      <c r="HC370" s="79">
        <f>GU370*Prices!$B$9</f>
        <v>49.5</v>
      </c>
      <c r="HD370" s="80">
        <f t="shared" si="522"/>
        <v>229.87687499999998</v>
      </c>
      <c r="HE370" s="80">
        <f>GU370*Prices!$B$10</f>
        <v>74.25</v>
      </c>
      <c r="HF370" s="80">
        <f t="shared" si="523"/>
        <v>254.62687499999998</v>
      </c>
      <c r="HG370" s="80">
        <f>GU370*Prices!$B$11</f>
        <v>82.5</v>
      </c>
      <c r="HH370" s="80">
        <f t="shared" si="524"/>
        <v>262.87687499999998</v>
      </c>
      <c r="HI370" s="80">
        <f>GU370*Prices!$B$12</f>
        <v>99</v>
      </c>
      <c r="HJ370" s="80">
        <f t="shared" si="525"/>
        <v>279.37687499999998</v>
      </c>
      <c r="HK370" s="80">
        <f>GU370*Prices!$B$13</f>
        <v>107.25</v>
      </c>
      <c r="HL370" s="80">
        <f t="shared" si="526"/>
        <v>287.62687499999998</v>
      </c>
      <c r="HM370" s="80">
        <f>GU370*Prices!$B$14</f>
        <v>127.875</v>
      </c>
      <c r="HN370" s="80">
        <f t="shared" si="527"/>
        <v>308.25187499999998</v>
      </c>
      <c r="HO370" s="80">
        <f>GU370*Prices!$B$15</f>
        <v>144.375</v>
      </c>
      <c r="HP370" s="80">
        <f t="shared" si="528"/>
        <v>324.75187499999998</v>
      </c>
      <c r="HQ370" s="80">
        <f>GU370*Prices!$B$16</f>
        <v>202.125</v>
      </c>
      <c r="HR370" s="80">
        <f t="shared" si="529"/>
        <v>382.50187499999998</v>
      </c>
      <c r="HS370" s="80">
        <f>GU370*Prices!$B$17</f>
        <v>0</v>
      </c>
      <c r="HT370" s="80"/>
      <c r="HU370" s="80"/>
      <c r="HV370" s="80"/>
      <c r="HW370" s="80"/>
      <c r="HX370" s="80"/>
      <c r="HY370" s="80"/>
      <c r="HZ370" s="80"/>
      <c r="IA370" s="80"/>
      <c r="IB370" s="80"/>
      <c r="IC370" s="80"/>
      <c r="ID370" s="80"/>
      <c r="IE370" s="80"/>
      <c r="IF370" s="80"/>
      <c r="IG370" s="80"/>
      <c r="IH370" s="80"/>
      <c r="II370"/>
      <c r="IJ370"/>
      <c r="IK370"/>
      <c r="IL370"/>
      <c r="IM370"/>
      <c r="IN370"/>
      <c r="IO370"/>
      <c r="IP370"/>
      <c r="IQ370" s="73">
        <f>IT370*49.5/144</f>
        <v>8.25</v>
      </c>
      <c r="IR370" s="55">
        <v>15.8</v>
      </c>
      <c r="IS370" s="74">
        <f t="shared" si="567"/>
        <v>42.018749999999997</v>
      </c>
      <c r="IT370" s="49">
        <v>24</v>
      </c>
      <c r="IU370" s="55">
        <f t="shared" si="568"/>
        <v>2</v>
      </c>
      <c r="IV370" s="130">
        <f>IT370*49.5/144</f>
        <v>8.25</v>
      </c>
      <c r="IW370" s="75"/>
      <c r="IX370" s="75">
        <v>2</v>
      </c>
      <c r="IY370" s="76"/>
      <c r="IZ370" s="142">
        <f t="shared" si="569"/>
        <v>42.018749999999997</v>
      </c>
      <c r="JA370" s="77">
        <f>(IZ370*1.2)*(Prices!$B$5/32)</f>
        <v>63.028124999999989</v>
      </c>
      <c r="JB370" s="82">
        <f>(IZ370*1.3)*(Prices!$B$4/32)</f>
        <v>136.56093749999999</v>
      </c>
      <c r="JC370" s="82">
        <f>IW370*Prices!$B$2+IX370*Prices!$B$3</f>
        <v>8.1</v>
      </c>
      <c r="JD370" s="79">
        <f>IV370*Prices!$B$9</f>
        <v>49.5</v>
      </c>
      <c r="JE370" s="80">
        <f t="shared" si="530"/>
        <v>257.18906249999998</v>
      </c>
      <c r="JF370" s="80">
        <f>IV370*Prices!$B$10</f>
        <v>74.25</v>
      </c>
      <c r="JG370" s="80">
        <f t="shared" si="531"/>
        <v>281.93906249999998</v>
      </c>
      <c r="JH370" s="80">
        <f>IV370*Prices!$B$11</f>
        <v>82.5</v>
      </c>
      <c r="JI370" s="80">
        <f t="shared" si="532"/>
        <v>290.18906249999998</v>
      </c>
      <c r="JJ370" s="80">
        <f>IV370*Prices!$B$12</f>
        <v>99</v>
      </c>
      <c r="JK370" s="80">
        <f t="shared" si="533"/>
        <v>306.68906249999998</v>
      </c>
      <c r="JL370" s="80">
        <f>IV370*Prices!$B$13</f>
        <v>107.25</v>
      </c>
      <c r="JM370" s="80">
        <f t="shared" si="534"/>
        <v>314.93906249999998</v>
      </c>
      <c r="JN370" s="80">
        <f>IV370*Prices!$B$14</f>
        <v>127.875</v>
      </c>
      <c r="JO370" s="80">
        <f t="shared" si="535"/>
        <v>335.56406249999998</v>
      </c>
      <c r="JP370" s="80">
        <f>IV370*Prices!$B$15</f>
        <v>144.375</v>
      </c>
      <c r="JQ370" s="80">
        <f t="shared" si="536"/>
        <v>352.06406249999998</v>
      </c>
      <c r="JR370" s="80">
        <f>IV370*Prices!$B$16</f>
        <v>202.125</v>
      </c>
      <c r="JS370" s="80">
        <f t="shared" si="537"/>
        <v>409.81406249999998</v>
      </c>
      <c r="JT370" s="80">
        <f>IV370*Prices!$B$17</f>
        <v>0</v>
      </c>
      <c r="JU370" s="80"/>
      <c r="JV370" s="80"/>
      <c r="JW370" s="80"/>
      <c r="JX370" s="80"/>
      <c r="JY370" s="80"/>
      <c r="JZ370" s="80"/>
      <c r="KA370" s="80"/>
      <c r="KB370" s="80"/>
      <c r="KC370" s="80"/>
      <c r="KD370" s="80"/>
      <c r="KE370" s="80"/>
      <c r="KF370" s="80"/>
      <c r="KG370" s="8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 s="197">
        <v>0</v>
      </c>
      <c r="LB370" s="200">
        <v>0</v>
      </c>
      <c r="LC370" s="82">
        <f>(44+(cabinets_db!IR370*2-2))*0.58</f>
        <v>42.687999999999995</v>
      </c>
      <c r="LD370" s="82">
        <f>(44+(cabinets_db!IR370*2-2))*0.77</f>
        <v>56.671999999999997</v>
      </c>
      <c r="LE370" s="82">
        <f>3*(cabinets_db!IR370*22/144)</f>
        <v>7.2416666666666671</v>
      </c>
      <c r="LF370" s="82">
        <f t="shared" si="538"/>
        <v>35.446333333333328</v>
      </c>
      <c r="LG370" s="80">
        <f t="shared" si="539"/>
        <v>49.43033333333333</v>
      </c>
      <c r="LH370" s="234">
        <f t="shared" si="540"/>
        <v>0</v>
      </c>
      <c r="LI370" s="73">
        <f>cabinets_db!LL370*49.5/144</f>
        <v>8.25</v>
      </c>
      <c r="LJ370" s="55">
        <v>15.8</v>
      </c>
      <c r="LK370" s="74">
        <f>cabinets_db!LI370+cabinets_db!LJ370+((LL370-1.5)*23/144)*5</f>
        <v>42.018749999999997</v>
      </c>
      <c r="LL370" s="49">
        <v>24</v>
      </c>
      <c r="LM370" s="55">
        <f t="shared" si="570"/>
        <v>2</v>
      </c>
      <c r="LN370" s="130">
        <f>LL370*49.5/144</f>
        <v>8.25</v>
      </c>
      <c r="LO370" s="75"/>
      <c r="LP370" s="75">
        <v>2</v>
      </c>
      <c r="LQ370" s="76"/>
      <c r="LR370" s="142">
        <f>cabinets_db!LI370+cabinets_db!LJ370+((LL370-1.5)*23/144)*5</f>
        <v>42.018749999999997</v>
      </c>
      <c r="LS370" s="77">
        <f>(LR370*1.2)*(Prices!$B$5/32)</f>
        <v>63.028124999999989</v>
      </c>
      <c r="LT370" s="82">
        <f>(LR370*1.3)*(Prices!$C$4/32)</f>
        <v>109.24875</v>
      </c>
      <c r="LU370" s="82">
        <f>LO370*Prices!$B$2+LP370*Prices!$B$3</f>
        <v>8.1</v>
      </c>
      <c r="LV370" s="79">
        <f>LN370*Prices!$B$9</f>
        <v>49.5</v>
      </c>
      <c r="LW370" s="80">
        <f t="shared" si="541"/>
        <v>229.87687499999998</v>
      </c>
      <c r="LX370" s="80">
        <f>LN370*Prices!$B$10</f>
        <v>74.25</v>
      </c>
      <c r="LY370" s="80">
        <f t="shared" si="542"/>
        <v>254.62687499999998</v>
      </c>
      <c r="LZ370" s="80">
        <f>LN370*Prices!$B$11</f>
        <v>82.5</v>
      </c>
      <c r="MA370" s="80">
        <f t="shared" si="543"/>
        <v>262.87687499999998</v>
      </c>
      <c r="MB370" s="80">
        <f>LN370*Prices!$B$12</f>
        <v>99</v>
      </c>
      <c r="MC370" s="80">
        <f t="shared" si="544"/>
        <v>279.37687499999998</v>
      </c>
      <c r="MD370" s="80">
        <f>LN370*Prices!$B$13</f>
        <v>107.25</v>
      </c>
      <c r="ME370" s="80">
        <f t="shared" si="545"/>
        <v>287.62687499999998</v>
      </c>
      <c r="MF370" s="80">
        <f>LN370*Prices!$B$14</f>
        <v>127.875</v>
      </c>
      <c r="MG370" s="80">
        <f t="shared" si="546"/>
        <v>308.25187499999998</v>
      </c>
      <c r="MH370" s="80">
        <f>LN370*Prices!$B$15</f>
        <v>144.375</v>
      </c>
      <c r="MI370" s="80">
        <f t="shared" si="547"/>
        <v>324.75187499999998</v>
      </c>
      <c r="MJ370" s="80">
        <f>LN370*Prices!$B$16</f>
        <v>202.125</v>
      </c>
      <c r="MK370" s="80">
        <f t="shared" si="548"/>
        <v>382.50187499999998</v>
      </c>
      <c r="ML370" s="80">
        <f>LN370*Prices!$B$17</f>
        <v>0</v>
      </c>
      <c r="MM370" s="80"/>
      <c r="MN370" s="80"/>
      <c r="MO370" s="80"/>
      <c r="MP370" s="80"/>
      <c r="MQ370" s="80"/>
      <c r="MR370" s="80"/>
      <c r="MS370" s="80"/>
      <c r="MT370" s="80"/>
      <c r="MU370" s="80"/>
      <c r="MV370" s="80"/>
      <c r="MW370" s="80"/>
      <c r="MX370" s="80"/>
      <c r="MY370" s="80"/>
      <c r="MZ370" s="80"/>
      <c r="NA370" s="8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</row>
    <row r="371" spans="1:449" ht="18" customHeight="1" thickBot="1" x14ac:dyDescent="0.3">
      <c r="A371" s="345"/>
      <c r="B371" s="346"/>
      <c r="C371" s="347"/>
      <c r="D371" s="279"/>
      <c r="E371" s="348"/>
      <c r="F371" s="349"/>
      <c r="G371" s="343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7"/>
      <c r="X371" s="137"/>
      <c r="Y371" s="137"/>
      <c r="Z371" s="137"/>
      <c r="AA371" s="137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8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8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J371" s="136"/>
      <c r="CK371" s="137"/>
      <c r="CL371" s="137"/>
      <c r="CM371" s="137"/>
      <c r="CN371" s="137"/>
      <c r="CO371" s="137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  <c r="DA371" s="136"/>
      <c r="DB371" s="136"/>
      <c r="DC371" s="136"/>
      <c r="DD371" s="136"/>
      <c r="DE371" s="138"/>
      <c r="DK371" s="136"/>
      <c r="DL371" s="136"/>
      <c r="DM371" s="136"/>
      <c r="DN371" s="136"/>
      <c r="DO371" s="136"/>
      <c r="DP371" s="136"/>
      <c r="DQ371" s="136"/>
      <c r="DR371" s="136"/>
      <c r="DS371" s="136"/>
      <c r="DT371" s="136"/>
      <c r="DU371" s="136"/>
      <c r="DV371" s="136"/>
      <c r="DW371" s="136"/>
      <c r="DX371" s="136"/>
      <c r="DY371" s="136"/>
      <c r="DZ371" s="138"/>
      <c r="EP371" s="73"/>
      <c r="ER371" s="74"/>
      <c r="EU371" s="130"/>
      <c r="EY371" s="142"/>
      <c r="EZ371" s="77"/>
      <c r="FC371" s="79"/>
      <c r="FD371" s="80"/>
      <c r="FE371" s="80"/>
      <c r="FF371" s="80"/>
      <c r="FG371" s="80"/>
      <c r="FH371" s="80"/>
      <c r="FI371" s="80"/>
      <c r="FJ371" s="80"/>
      <c r="FK371" s="80"/>
      <c r="FL371" s="80"/>
      <c r="FM371" s="80"/>
      <c r="FN371" s="80"/>
      <c r="FO371" s="80"/>
      <c r="FP371" s="80"/>
      <c r="FQ371" s="80"/>
      <c r="FR371" s="80"/>
      <c r="FS371" s="80"/>
      <c r="FT371" s="80"/>
      <c r="FU371" s="80"/>
      <c r="FV371" s="80"/>
      <c r="FW371" s="80"/>
      <c r="FX371" s="80"/>
      <c r="FY371" s="80"/>
      <c r="FZ371" s="80"/>
      <c r="GA371" s="80"/>
      <c r="GB371" s="80"/>
      <c r="GC371" s="80"/>
      <c r="GD371" s="80"/>
      <c r="GE371" s="80"/>
      <c r="GF371" s="80"/>
      <c r="GG371" s="80"/>
      <c r="GH371" s="80"/>
      <c r="GI371"/>
      <c r="GJ371"/>
      <c r="GK371"/>
      <c r="GL371"/>
      <c r="GM371"/>
      <c r="GN371"/>
      <c r="GO371"/>
      <c r="GP371" s="73"/>
      <c r="GR371" s="74"/>
      <c r="GS371" s="49"/>
      <c r="GT371" s="55"/>
      <c r="GU371" s="130"/>
      <c r="GV371" s="75"/>
      <c r="GW371" s="75"/>
      <c r="GX371" s="76"/>
      <c r="GY371" s="142"/>
      <c r="GZ371" s="77"/>
      <c r="HA371" s="82"/>
      <c r="HB371" s="82"/>
      <c r="HC371" s="79"/>
      <c r="HD371" s="80"/>
      <c r="HE371" s="80"/>
      <c r="HF371" s="80"/>
      <c r="HG371" s="80"/>
      <c r="HH371" s="80"/>
      <c r="HI371" s="80"/>
      <c r="HJ371" s="80"/>
      <c r="HK371" s="80"/>
      <c r="HL371" s="80"/>
      <c r="HM371" s="80"/>
      <c r="HN371" s="80"/>
      <c r="HO371" s="80"/>
      <c r="HP371" s="80"/>
      <c r="HQ371" s="80"/>
      <c r="HR371" s="80"/>
      <c r="HS371" s="80"/>
      <c r="HT371" s="80"/>
      <c r="HU371" s="80"/>
      <c r="HV371" s="80"/>
      <c r="HW371" s="80"/>
      <c r="HX371" s="80"/>
      <c r="HY371" s="80"/>
      <c r="HZ371" s="80"/>
      <c r="IA371" s="80"/>
      <c r="IB371" s="80"/>
      <c r="IC371" s="80"/>
      <c r="ID371" s="80"/>
      <c r="IE371" s="80"/>
      <c r="IF371" s="80"/>
      <c r="IG371" s="80"/>
      <c r="IH371" s="80"/>
      <c r="II371"/>
      <c r="IJ371"/>
      <c r="IK371"/>
      <c r="IL371"/>
      <c r="IM371"/>
      <c r="IN371"/>
      <c r="IO371"/>
      <c r="IP371"/>
      <c r="IQ371" s="73"/>
      <c r="IS371" s="74"/>
      <c r="IT371" s="49"/>
      <c r="IV371" s="130"/>
      <c r="IW371" s="75"/>
      <c r="IX371" s="75"/>
      <c r="IY371" s="76"/>
      <c r="IZ371" s="142"/>
      <c r="JA371" s="77"/>
      <c r="JB371" s="82"/>
      <c r="JC371" s="82"/>
      <c r="JD371" s="79"/>
      <c r="JE371" s="80"/>
      <c r="JF371" s="80"/>
      <c r="JG371" s="80"/>
      <c r="JH371" s="80"/>
      <c r="JI371" s="80"/>
      <c r="JJ371" s="80"/>
      <c r="JK371" s="80"/>
      <c r="JL371" s="80"/>
      <c r="JM371" s="80"/>
      <c r="JN371" s="80"/>
      <c r="JO371" s="80"/>
      <c r="JP371" s="80"/>
      <c r="JQ371" s="80"/>
      <c r="JR371" s="80"/>
      <c r="JS371" s="80"/>
      <c r="JT371" s="80"/>
      <c r="JU371" s="80"/>
      <c r="JV371" s="80"/>
      <c r="JW371" s="80"/>
      <c r="JX371" s="80"/>
      <c r="JY371" s="80"/>
      <c r="JZ371" s="80"/>
      <c r="KA371" s="80"/>
      <c r="KB371" s="80"/>
      <c r="KC371" s="80"/>
      <c r="KD371" s="80"/>
      <c r="KE371" s="80"/>
      <c r="KF371" s="80"/>
      <c r="KG371" s="80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F371" s="82"/>
      <c r="LG371" s="80"/>
      <c r="LH371" s="234"/>
      <c r="LI371" s="73"/>
      <c r="LK371" s="74"/>
      <c r="LL371" s="49"/>
      <c r="LN371" s="130"/>
      <c r="LO371" s="75"/>
      <c r="LP371" s="75"/>
      <c r="LQ371" s="76"/>
      <c r="LR371" s="142"/>
      <c r="LS371" s="77"/>
      <c r="LT371" s="82"/>
      <c r="LU371" s="82"/>
      <c r="LV371" s="79"/>
      <c r="LW371" s="80"/>
      <c r="LX371" s="80"/>
      <c r="LY371" s="80"/>
      <c r="LZ371" s="80"/>
      <c r="MA371" s="80"/>
      <c r="MB371" s="80"/>
      <c r="MC371" s="80"/>
      <c r="MD371" s="80"/>
      <c r="ME371" s="80"/>
      <c r="MF371" s="80"/>
      <c r="MG371" s="80"/>
      <c r="MH371" s="80"/>
      <c r="MI371" s="80"/>
      <c r="MJ371" s="80"/>
      <c r="MK371" s="80"/>
      <c r="ML371" s="80"/>
      <c r="MM371" s="80"/>
      <c r="MN371" s="80"/>
      <c r="MO371" s="80"/>
      <c r="MP371" s="80"/>
      <c r="MQ371" s="80"/>
      <c r="MR371" s="80"/>
      <c r="MS371" s="80"/>
      <c r="MT371" s="80"/>
      <c r="MU371" s="80"/>
      <c r="MV371" s="80"/>
      <c r="MW371" s="80"/>
      <c r="MX371" s="80"/>
      <c r="MY371" s="80"/>
      <c r="MZ371" s="80"/>
      <c r="NA371" s="80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</row>
    <row r="372" spans="1:449" ht="18" customHeight="1" x14ac:dyDescent="0.25">
      <c r="A372" s="332" t="s">
        <v>496</v>
      </c>
      <c r="B372" s="119" t="s">
        <v>268</v>
      </c>
      <c r="C372" s="120" t="str">
        <f t="shared" si="549"/>
        <v>Wall &amp; Tall Cab: Tall - 1 door - shelves - 55.5" High (9" to 12")</v>
      </c>
      <c r="D372" s="121" t="s">
        <v>497</v>
      </c>
      <c r="E372" s="122" t="s">
        <v>95</v>
      </c>
      <c r="F372" s="333" t="s">
        <v>496</v>
      </c>
      <c r="G372" s="343">
        <f>ROUND(cabinets_db!FD372/Prices!$B$27,0)</f>
        <v>433</v>
      </c>
      <c r="H372" s="136">
        <f t="shared" si="550"/>
        <v>433</v>
      </c>
      <c r="I372" s="136">
        <f>ROUND(cabinets_db!FF372/Prices!$B$27,0)</f>
        <v>466</v>
      </c>
      <c r="J372" s="136">
        <f t="shared" si="453"/>
        <v>466</v>
      </c>
      <c r="K372" s="136">
        <f>ROUND(cabinets_db!FH372/Prices!$B$27,0)</f>
        <v>477</v>
      </c>
      <c r="L372" s="136">
        <f t="shared" si="454"/>
        <v>477</v>
      </c>
      <c r="M372" s="136">
        <f>ROUND(cabinets_db!FJ372/Prices!$B$27,0)</f>
        <v>499</v>
      </c>
      <c r="N372" s="136">
        <f t="shared" si="455"/>
        <v>499</v>
      </c>
      <c r="O372" s="136">
        <f>ROUND(cabinets_db!FL372/Prices!$B$27,0)</f>
        <v>510</v>
      </c>
      <c r="P372" s="136">
        <f t="shared" si="456"/>
        <v>510</v>
      </c>
      <c r="Q372" s="136">
        <f>ROUND(cabinets_db!FN372/Prices!$B$27,0)</f>
        <v>538</v>
      </c>
      <c r="R372" s="136">
        <f t="shared" si="457"/>
        <v>538</v>
      </c>
      <c r="S372" s="136">
        <f>ROUND(cabinets_db!FP372/Prices!$B$27,0)</f>
        <v>560</v>
      </c>
      <c r="T372" s="136">
        <f t="shared" si="458"/>
        <v>560</v>
      </c>
      <c r="U372" s="136">
        <f>ROUND(cabinets_db!FR372/Prices!$B$27,0)</f>
        <v>637</v>
      </c>
      <c r="V372" s="136">
        <f t="shared" si="459"/>
        <v>637</v>
      </c>
      <c r="W372" s="137"/>
      <c r="X372" s="137"/>
      <c r="Y372" s="137"/>
      <c r="Z372" s="137"/>
      <c r="AA372" s="137"/>
      <c r="AB372" s="136">
        <f>ROUND(cabinets_db!HD372/Prices!$B$27,0)</f>
        <v>385</v>
      </c>
      <c r="AC372" s="136">
        <f t="shared" si="460"/>
        <v>385</v>
      </c>
      <c r="AD372" s="136">
        <f>ROUND(cabinets_db!HF372/Prices!$B$27,0)</f>
        <v>418</v>
      </c>
      <c r="AE372" s="136">
        <f t="shared" si="461"/>
        <v>418</v>
      </c>
      <c r="AF372" s="136">
        <f>ROUND(cabinets_db!HH372/Prices!$B$27,0)</f>
        <v>429</v>
      </c>
      <c r="AG372" s="136">
        <f t="shared" si="462"/>
        <v>429</v>
      </c>
      <c r="AH372" s="136">
        <f>ROUND(cabinets_db!HJ372/Prices!$B$27,0)</f>
        <v>451</v>
      </c>
      <c r="AI372" s="136">
        <f t="shared" si="463"/>
        <v>451</v>
      </c>
      <c r="AJ372" s="136">
        <f>ROUND(cabinets_db!HL372/Prices!$B$27,0)</f>
        <v>462</v>
      </c>
      <c r="AK372" s="136">
        <f t="shared" si="464"/>
        <v>462</v>
      </c>
      <c r="AL372" s="136">
        <f>ROUND(cabinets_db!HN372/Prices!$B$27,0)</f>
        <v>490</v>
      </c>
      <c r="AM372" s="136">
        <f t="shared" si="465"/>
        <v>490</v>
      </c>
      <c r="AN372" s="136">
        <f>ROUND(cabinets_db!HP372/Prices!$B$27,0)</f>
        <v>512</v>
      </c>
      <c r="AO372" s="136">
        <f t="shared" si="466"/>
        <v>512</v>
      </c>
      <c r="AP372" s="136">
        <f>ROUND(cabinets_db!HR372/Prices!$B$27,0)</f>
        <v>589</v>
      </c>
      <c r="AQ372" s="138">
        <f t="shared" si="467"/>
        <v>589</v>
      </c>
      <c r="AW372" s="136">
        <f t="shared" si="468"/>
        <v>385</v>
      </c>
      <c r="AX372" s="136">
        <f t="shared" si="469"/>
        <v>385</v>
      </c>
      <c r="AY372" s="136">
        <f t="shared" si="470"/>
        <v>418</v>
      </c>
      <c r="AZ372" s="136">
        <f t="shared" si="471"/>
        <v>418</v>
      </c>
      <c r="BA372" s="136">
        <f t="shared" si="472"/>
        <v>429</v>
      </c>
      <c r="BB372" s="136">
        <f t="shared" si="473"/>
        <v>429</v>
      </c>
      <c r="BC372" s="136">
        <f t="shared" si="474"/>
        <v>451</v>
      </c>
      <c r="BD372" s="136">
        <f t="shared" si="475"/>
        <v>451</v>
      </c>
      <c r="BE372" s="136">
        <f t="shared" si="476"/>
        <v>462</v>
      </c>
      <c r="BF372" s="136">
        <f t="shared" si="477"/>
        <v>462</v>
      </c>
      <c r="BG372" s="136">
        <f t="shared" si="478"/>
        <v>490</v>
      </c>
      <c r="BH372" s="136">
        <f t="shared" si="479"/>
        <v>490</v>
      </c>
      <c r="BI372" s="136">
        <f t="shared" si="480"/>
        <v>512</v>
      </c>
      <c r="BJ372" s="136">
        <f t="shared" si="481"/>
        <v>512</v>
      </c>
      <c r="BK372" s="136">
        <f t="shared" si="482"/>
        <v>589</v>
      </c>
      <c r="BL372" s="138">
        <f t="shared" si="483"/>
        <v>589</v>
      </c>
      <c r="BU372" s="136">
        <f>ROUND(cabinets_db!JE372/Prices!$B$27,0)</f>
        <v>433</v>
      </c>
      <c r="BV372" s="136">
        <f t="shared" si="551"/>
        <v>433</v>
      </c>
      <c r="BW372" s="136">
        <f>ROUND(cabinets_db!JG372/Prices!$B$27,0)</f>
        <v>466</v>
      </c>
      <c r="BX372" s="136">
        <f t="shared" si="484"/>
        <v>466</v>
      </c>
      <c r="BY372" s="136">
        <f>ROUND(cabinets_db!JI372/Prices!$B$27,0)</f>
        <v>477</v>
      </c>
      <c r="BZ372" s="136">
        <f t="shared" si="485"/>
        <v>477</v>
      </c>
      <c r="CA372" s="136">
        <f>ROUND(cabinets_db!JK372/Prices!$B$27,0)</f>
        <v>499</v>
      </c>
      <c r="CB372" s="136">
        <f t="shared" si="486"/>
        <v>499</v>
      </c>
      <c r="CC372" s="136">
        <f>ROUND(cabinets_db!JM372/Prices!$B$27,0)</f>
        <v>510</v>
      </c>
      <c r="CD372" s="136">
        <f t="shared" si="487"/>
        <v>510</v>
      </c>
      <c r="CE372" s="136">
        <f>ROUND(cabinets_db!JO372/Prices!$B$27,0)</f>
        <v>538</v>
      </c>
      <c r="CF372" s="136">
        <f t="shared" si="488"/>
        <v>538</v>
      </c>
      <c r="CG372" s="136">
        <f>ROUND(cabinets_db!JQ372/Prices!$B$27,0)</f>
        <v>560</v>
      </c>
      <c r="CH372" s="136">
        <f t="shared" si="489"/>
        <v>560</v>
      </c>
      <c r="CI372" s="136">
        <f>ROUND(cabinets_db!JS372/Prices!$B$27,0)</f>
        <v>637</v>
      </c>
      <c r="CJ372" s="136">
        <f t="shared" si="490"/>
        <v>637</v>
      </c>
      <c r="CK372" s="137"/>
      <c r="CL372" s="137"/>
      <c r="CM372" s="137"/>
      <c r="CN372" s="137"/>
      <c r="CO372" s="137"/>
      <c r="CP372" s="136">
        <f>ROUND(cabinets_db!LW372/Prices!$B$27,0)</f>
        <v>385</v>
      </c>
      <c r="CQ372" s="136">
        <f t="shared" si="552"/>
        <v>385</v>
      </c>
      <c r="CR372" s="136">
        <f>ROUND(cabinets_db!LY372/Prices!$B$27,0)</f>
        <v>418</v>
      </c>
      <c r="CS372" s="136">
        <f t="shared" si="491"/>
        <v>418</v>
      </c>
      <c r="CT372" s="136">
        <f>ROUND(cabinets_db!MA372/Prices!$B$27,0)</f>
        <v>429</v>
      </c>
      <c r="CU372" s="136">
        <f t="shared" si="492"/>
        <v>429</v>
      </c>
      <c r="CV372" s="136">
        <f>ROUND(cabinets_db!MC372/Prices!$B$27,0)</f>
        <v>451</v>
      </c>
      <c r="CW372" s="136">
        <f t="shared" si="493"/>
        <v>451</v>
      </c>
      <c r="CX372" s="136">
        <f>ROUND(cabinets_db!ME372/Prices!$B$27,0)</f>
        <v>462</v>
      </c>
      <c r="CY372" s="136">
        <f t="shared" si="494"/>
        <v>462</v>
      </c>
      <c r="CZ372" s="136">
        <f>ROUND(cabinets_db!MG372/Prices!$B$27,0)</f>
        <v>490</v>
      </c>
      <c r="DA372" s="136">
        <f t="shared" si="495"/>
        <v>490</v>
      </c>
      <c r="DB372" s="136">
        <f>ROUND(cabinets_db!MI372/Prices!$B$27,0)</f>
        <v>512</v>
      </c>
      <c r="DC372" s="136">
        <f t="shared" si="496"/>
        <v>512</v>
      </c>
      <c r="DD372" s="136">
        <f>ROUND(cabinets_db!MK372/Prices!$B$27,0)</f>
        <v>589</v>
      </c>
      <c r="DE372" s="138">
        <f t="shared" si="497"/>
        <v>589</v>
      </c>
      <c r="DK372" s="136">
        <f t="shared" si="498"/>
        <v>385</v>
      </c>
      <c r="DL372" s="136">
        <f t="shared" si="499"/>
        <v>385</v>
      </c>
      <c r="DM372" s="136">
        <f t="shared" si="500"/>
        <v>418</v>
      </c>
      <c r="DN372" s="136">
        <f t="shared" si="501"/>
        <v>418</v>
      </c>
      <c r="DO372" s="136">
        <f t="shared" si="502"/>
        <v>429</v>
      </c>
      <c r="DP372" s="136">
        <f t="shared" si="503"/>
        <v>429</v>
      </c>
      <c r="DQ372" s="136">
        <f t="shared" si="504"/>
        <v>451</v>
      </c>
      <c r="DR372" s="136">
        <f t="shared" si="505"/>
        <v>451</v>
      </c>
      <c r="DS372" s="136">
        <f t="shared" si="506"/>
        <v>462</v>
      </c>
      <c r="DT372" s="136">
        <f t="shared" si="507"/>
        <v>462</v>
      </c>
      <c r="DU372" s="136">
        <f t="shared" si="508"/>
        <v>490</v>
      </c>
      <c r="DV372" s="136">
        <f t="shared" si="509"/>
        <v>490</v>
      </c>
      <c r="DW372" s="136">
        <f t="shared" si="510"/>
        <v>512</v>
      </c>
      <c r="DX372" s="136">
        <f t="shared" si="511"/>
        <v>512</v>
      </c>
      <c r="DY372" s="136">
        <f t="shared" si="512"/>
        <v>589</v>
      </c>
      <c r="DZ372" s="138">
        <f t="shared" si="513"/>
        <v>589</v>
      </c>
      <c r="EP372" s="73">
        <f>ES372*55.5/144</f>
        <v>4.625</v>
      </c>
      <c r="EQ372" s="55">
        <v>17.72</v>
      </c>
      <c r="ER372" s="74">
        <f t="shared" si="561"/>
        <v>30.730416666666663</v>
      </c>
      <c r="ES372" s="49">
        <v>12</v>
      </c>
      <c r="ET372" s="55">
        <f t="shared" si="562"/>
        <v>1</v>
      </c>
      <c r="EU372" s="130">
        <f>ES372*55.5/144</f>
        <v>4.625</v>
      </c>
      <c r="EW372" s="75">
        <v>2</v>
      </c>
      <c r="EY372" s="142">
        <f t="shared" si="563"/>
        <v>30.730416666666663</v>
      </c>
      <c r="EZ372" s="77">
        <f>(EY372*1.2)*(Prices!$B$5/32)</f>
        <v>46.095624999999991</v>
      </c>
      <c r="FA372" s="82">
        <f>(EY372*1.3)*(Prices!$B$4/32)</f>
        <v>99.873854166666661</v>
      </c>
      <c r="FB372" s="82">
        <f>EV372*Prices!$B$2+EW372*Prices!$B$3</f>
        <v>8.1</v>
      </c>
      <c r="FC372" s="79">
        <f>EU372*Prices!$B$9</f>
        <v>27.75</v>
      </c>
      <c r="FD372" s="80">
        <f t="shared" si="514"/>
        <v>181.81947916666664</v>
      </c>
      <c r="FE372" s="80">
        <f>EU372*Prices!$B$10</f>
        <v>41.625</v>
      </c>
      <c r="FF372" s="80">
        <f t="shared" si="515"/>
        <v>195.69447916666664</v>
      </c>
      <c r="FG372" s="80">
        <f>EU372*Prices!$B$11</f>
        <v>46.25</v>
      </c>
      <c r="FH372" s="80">
        <f t="shared" si="516"/>
        <v>200.31947916666664</v>
      </c>
      <c r="FI372" s="80">
        <f>EU372*Prices!$B$12</f>
        <v>55.5</v>
      </c>
      <c r="FJ372" s="80">
        <f t="shared" si="517"/>
        <v>209.56947916666664</v>
      </c>
      <c r="FK372" s="80">
        <f>EU372*Prices!$B$13</f>
        <v>60.125</v>
      </c>
      <c r="FL372" s="80">
        <f t="shared" si="518"/>
        <v>214.19447916666664</v>
      </c>
      <c r="FM372" s="80">
        <f>EU372*Prices!$B$14</f>
        <v>71.6875</v>
      </c>
      <c r="FN372" s="80">
        <f t="shared" si="519"/>
        <v>225.75697916666664</v>
      </c>
      <c r="FO372" s="80">
        <f>EU372*Prices!$B$15</f>
        <v>80.9375</v>
      </c>
      <c r="FP372" s="80">
        <f t="shared" si="520"/>
        <v>235.00697916666664</v>
      </c>
      <c r="FQ372" s="80">
        <f>EU372*Prices!$B$16</f>
        <v>113.3125</v>
      </c>
      <c r="FR372" s="80">
        <f t="shared" si="521"/>
        <v>267.38197916666667</v>
      </c>
      <c r="FS372" s="80">
        <f>EU372*Prices!$B$17</f>
        <v>0</v>
      </c>
      <c r="FT372" s="80"/>
      <c r="FU372" s="80"/>
      <c r="FV372" s="80"/>
      <c r="FW372" s="80"/>
      <c r="FX372" s="80"/>
      <c r="FY372" s="80"/>
      <c r="FZ372" s="80"/>
      <c r="GA372" s="80"/>
      <c r="GB372" s="80"/>
      <c r="GC372" s="80"/>
      <c r="GD372" s="80"/>
      <c r="GE372" s="80"/>
      <c r="GF372" s="80"/>
      <c r="GG372" s="80"/>
      <c r="GH372" s="80"/>
      <c r="GI372"/>
      <c r="GJ372"/>
      <c r="GK372"/>
      <c r="GL372"/>
      <c r="GM372"/>
      <c r="GN372"/>
      <c r="GO372"/>
      <c r="GP372" s="73">
        <f>GS372*55.5/144</f>
        <v>4.625</v>
      </c>
      <c r="GQ372" s="55">
        <v>17.72</v>
      </c>
      <c r="GR372" s="74">
        <f t="shared" si="564"/>
        <v>30.730416666666663</v>
      </c>
      <c r="GS372" s="49">
        <v>12</v>
      </c>
      <c r="GT372" s="55">
        <f t="shared" si="565"/>
        <v>1</v>
      </c>
      <c r="GU372" s="130">
        <f>GS372*55.5/144</f>
        <v>4.625</v>
      </c>
      <c r="GV372" s="75"/>
      <c r="GW372" s="75">
        <v>2</v>
      </c>
      <c r="GX372" s="76"/>
      <c r="GY372" s="142">
        <f t="shared" si="566"/>
        <v>30.730416666666663</v>
      </c>
      <c r="GZ372" s="77">
        <f>(GY372*1.2)*(Prices!$B$5/32)</f>
        <v>46.095624999999991</v>
      </c>
      <c r="HA372" s="82">
        <f>(GY372*1.3)*(Prices!$C$4/32)</f>
        <v>79.899083333333323</v>
      </c>
      <c r="HB372" s="82">
        <f>GV372*Prices!$B$2+GW372*Prices!$B$3</f>
        <v>8.1</v>
      </c>
      <c r="HC372" s="79">
        <f>GU372*Prices!$B$9</f>
        <v>27.75</v>
      </c>
      <c r="HD372" s="80">
        <f t="shared" si="522"/>
        <v>161.8447083333333</v>
      </c>
      <c r="HE372" s="80">
        <f>GU372*Prices!$B$10</f>
        <v>41.625</v>
      </c>
      <c r="HF372" s="80">
        <f t="shared" si="523"/>
        <v>175.7197083333333</v>
      </c>
      <c r="HG372" s="80">
        <f>GU372*Prices!$B$11</f>
        <v>46.25</v>
      </c>
      <c r="HH372" s="80">
        <f t="shared" si="524"/>
        <v>180.3447083333333</v>
      </c>
      <c r="HI372" s="80">
        <f>GU372*Prices!$B$12</f>
        <v>55.5</v>
      </c>
      <c r="HJ372" s="80">
        <f t="shared" si="525"/>
        <v>189.5947083333333</v>
      </c>
      <c r="HK372" s="80">
        <f>GU372*Prices!$B$13</f>
        <v>60.125</v>
      </c>
      <c r="HL372" s="80">
        <f t="shared" si="526"/>
        <v>194.2197083333333</v>
      </c>
      <c r="HM372" s="80">
        <f>GU372*Prices!$B$14</f>
        <v>71.6875</v>
      </c>
      <c r="HN372" s="80">
        <f t="shared" si="527"/>
        <v>205.7822083333333</v>
      </c>
      <c r="HO372" s="80">
        <f>GU372*Prices!$B$15</f>
        <v>80.9375</v>
      </c>
      <c r="HP372" s="80">
        <f t="shared" si="528"/>
        <v>215.0322083333333</v>
      </c>
      <c r="HQ372" s="80">
        <f>GU372*Prices!$B$16</f>
        <v>113.3125</v>
      </c>
      <c r="HR372" s="80">
        <f t="shared" si="529"/>
        <v>247.4072083333333</v>
      </c>
      <c r="HS372" s="80">
        <f>GU372*Prices!$B$17</f>
        <v>0</v>
      </c>
      <c r="HT372" s="80"/>
      <c r="HU372" s="80"/>
      <c r="HV372" s="80"/>
      <c r="HW372" s="80"/>
      <c r="HX372" s="80"/>
      <c r="HY372" s="80"/>
      <c r="HZ372" s="80"/>
      <c r="IA372" s="80"/>
      <c r="IB372" s="80"/>
      <c r="IC372" s="80"/>
      <c r="ID372" s="80"/>
      <c r="IE372" s="80"/>
      <c r="IF372" s="80"/>
      <c r="IG372" s="80"/>
      <c r="IH372" s="80"/>
      <c r="II372"/>
      <c r="IJ372"/>
      <c r="IK372"/>
      <c r="IL372"/>
      <c r="IM372"/>
      <c r="IN372"/>
      <c r="IO372"/>
      <c r="IP372"/>
      <c r="IQ372" s="73">
        <f>IT372*55.5/144</f>
        <v>4.625</v>
      </c>
      <c r="IR372" s="55">
        <v>17.72</v>
      </c>
      <c r="IS372" s="74">
        <f t="shared" si="567"/>
        <v>30.730416666666663</v>
      </c>
      <c r="IT372" s="49">
        <v>12</v>
      </c>
      <c r="IU372" s="55">
        <f t="shared" si="568"/>
        <v>1</v>
      </c>
      <c r="IV372" s="130">
        <f>IT372*55.5/144</f>
        <v>4.625</v>
      </c>
      <c r="IW372" s="75"/>
      <c r="IX372" s="75">
        <v>2</v>
      </c>
      <c r="IY372" s="76"/>
      <c r="IZ372" s="142">
        <f t="shared" si="569"/>
        <v>30.730416666666663</v>
      </c>
      <c r="JA372" s="77">
        <f>(IZ372*1.2)*(Prices!$B$5/32)</f>
        <v>46.095624999999991</v>
      </c>
      <c r="JB372" s="82">
        <f>(IZ372*1.3)*(Prices!$B$4/32)</f>
        <v>99.873854166666661</v>
      </c>
      <c r="JC372" s="82">
        <f>IW372*Prices!$B$2+IX372*Prices!$B$3</f>
        <v>8.1</v>
      </c>
      <c r="JD372" s="79">
        <f>IV372*Prices!$B$9</f>
        <v>27.75</v>
      </c>
      <c r="JE372" s="80">
        <f t="shared" si="530"/>
        <v>181.81947916666664</v>
      </c>
      <c r="JF372" s="80">
        <f>IV372*Prices!$B$10</f>
        <v>41.625</v>
      </c>
      <c r="JG372" s="80">
        <f t="shared" si="531"/>
        <v>195.69447916666664</v>
      </c>
      <c r="JH372" s="80">
        <f>IV372*Prices!$B$11</f>
        <v>46.25</v>
      </c>
      <c r="JI372" s="80">
        <f t="shared" si="532"/>
        <v>200.31947916666664</v>
      </c>
      <c r="JJ372" s="80">
        <f>IV372*Prices!$B$12</f>
        <v>55.5</v>
      </c>
      <c r="JK372" s="80">
        <f t="shared" si="533"/>
        <v>209.56947916666664</v>
      </c>
      <c r="JL372" s="80">
        <f>IV372*Prices!$B$13</f>
        <v>60.125</v>
      </c>
      <c r="JM372" s="80">
        <f t="shared" si="534"/>
        <v>214.19447916666664</v>
      </c>
      <c r="JN372" s="80">
        <f>IV372*Prices!$B$14</f>
        <v>71.6875</v>
      </c>
      <c r="JO372" s="80">
        <f t="shared" si="535"/>
        <v>225.75697916666664</v>
      </c>
      <c r="JP372" s="80">
        <f>IV372*Prices!$B$15</f>
        <v>80.9375</v>
      </c>
      <c r="JQ372" s="80">
        <f t="shared" si="536"/>
        <v>235.00697916666664</v>
      </c>
      <c r="JR372" s="80">
        <f>IV372*Prices!$B$16</f>
        <v>113.3125</v>
      </c>
      <c r="JS372" s="80">
        <f t="shared" si="537"/>
        <v>267.38197916666667</v>
      </c>
      <c r="JT372" s="80">
        <f>IV372*Prices!$B$17</f>
        <v>0</v>
      </c>
      <c r="JU372" s="80"/>
      <c r="JV372" s="80"/>
      <c r="JW372" s="80"/>
      <c r="JX372" s="80"/>
      <c r="JY372" s="80"/>
      <c r="JZ372" s="80"/>
      <c r="KA372" s="80"/>
      <c r="KB372" s="80"/>
      <c r="KC372" s="80"/>
      <c r="KD372" s="80"/>
      <c r="KE372" s="80"/>
      <c r="KF372" s="80"/>
      <c r="KG372" s="80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 s="197">
        <v>0</v>
      </c>
      <c r="LB372" s="200">
        <v>0</v>
      </c>
      <c r="LC372" s="82">
        <f>(44+(cabinets_db!IR372*2-2))*0.58</f>
        <v>44.915199999999999</v>
      </c>
      <c r="LD372" s="82">
        <f>(44+(cabinets_db!IR372*2-2))*0.77</f>
        <v>59.628799999999998</v>
      </c>
      <c r="LE372" s="82">
        <f>3*(cabinets_db!IR372*22/144)</f>
        <v>8.1216666666666661</v>
      </c>
      <c r="LF372" s="82">
        <f t="shared" si="538"/>
        <v>36.793533333333329</v>
      </c>
      <c r="LG372" s="80">
        <f t="shared" si="539"/>
        <v>51.507133333333329</v>
      </c>
      <c r="LH372" s="234">
        <f t="shared" si="540"/>
        <v>0</v>
      </c>
      <c r="LI372" s="73">
        <f>cabinets_db!LL372*55.5/144</f>
        <v>4.625</v>
      </c>
      <c r="LJ372" s="55">
        <v>17.72</v>
      </c>
      <c r="LK372" s="74">
        <f>cabinets_db!LI372+cabinets_db!LJ372+((LL372-1.5)*23/144)*5</f>
        <v>30.730416666666663</v>
      </c>
      <c r="LL372" s="49">
        <v>12</v>
      </c>
      <c r="LM372" s="55">
        <f t="shared" si="570"/>
        <v>1</v>
      </c>
      <c r="LN372" s="130">
        <f>LL372*55.5/144</f>
        <v>4.625</v>
      </c>
      <c r="LO372" s="75"/>
      <c r="LP372" s="75">
        <v>2</v>
      </c>
      <c r="LQ372" s="76"/>
      <c r="LR372" s="142">
        <f>cabinets_db!LI372+cabinets_db!LJ372+((LL372-1.5)*23/144)*5</f>
        <v>30.730416666666663</v>
      </c>
      <c r="LS372" s="77">
        <f>(LR372*1.2)*(Prices!$B$5/32)</f>
        <v>46.095624999999991</v>
      </c>
      <c r="LT372" s="82">
        <f>(LR372*1.3)*(Prices!$C$4/32)</f>
        <v>79.899083333333323</v>
      </c>
      <c r="LU372" s="82">
        <f>LO372*Prices!$B$2+LP372*Prices!$B$3</f>
        <v>8.1</v>
      </c>
      <c r="LV372" s="79">
        <f>LN372*Prices!$B$9</f>
        <v>27.75</v>
      </c>
      <c r="LW372" s="80">
        <f t="shared" si="541"/>
        <v>161.8447083333333</v>
      </c>
      <c r="LX372" s="80">
        <f>LN372*Prices!$B$10</f>
        <v>41.625</v>
      </c>
      <c r="LY372" s="80">
        <f t="shared" si="542"/>
        <v>175.7197083333333</v>
      </c>
      <c r="LZ372" s="80">
        <f>LN372*Prices!$B$11</f>
        <v>46.25</v>
      </c>
      <c r="MA372" s="80">
        <f t="shared" si="543"/>
        <v>180.3447083333333</v>
      </c>
      <c r="MB372" s="80">
        <f>LN372*Prices!$B$12</f>
        <v>55.5</v>
      </c>
      <c r="MC372" s="80">
        <f t="shared" si="544"/>
        <v>189.5947083333333</v>
      </c>
      <c r="MD372" s="80">
        <f>LN372*Prices!$B$13</f>
        <v>60.125</v>
      </c>
      <c r="ME372" s="80">
        <f t="shared" si="545"/>
        <v>194.2197083333333</v>
      </c>
      <c r="MF372" s="80">
        <f>LN372*Prices!$B$14</f>
        <v>71.6875</v>
      </c>
      <c r="MG372" s="80">
        <f t="shared" si="546"/>
        <v>205.7822083333333</v>
      </c>
      <c r="MH372" s="80">
        <f>LN372*Prices!$B$15</f>
        <v>80.9375</v>
      </c>
      <c r="MI372" s="80">
        <f t="shared" si="547"/>
        <v>215.0322083333333</v>
      </c>
      <c r="MJ372" s="80">
        <f>LN372*Prices!$B$16</f>
        <v>113.3125</v>
      </c>
      <c r="MK372" s="80">
        <f t="shared" si="548"/>
        <v>247.4072083333333</v>
      </c>
      <c r="ML372" s="80">
        <f>LN372*Prices!$B$17</f>
        <v>0</v>
      </c>
      <c r="MM372" s="80"/>
      <c r="MN372" s="80"/>
      <c r="MO372" s="80"/>
      <c r="MP372" s="80"/>
      <c r="MQ372" s="80"/>
      <c r="MR372" s="80"/>
      <c r="MS372" s="80"/>
      <c r="MT372" s="80"/>
      <c r="MU372" s="80"/>
      <c r="MV372" s="80"/>
      <c r="MW372" s="80"/>
      <c r="MX372" s="80"/>
      <c r="MY372" s="80"/>
      <c r="MZ372" s="80"/>
      <c r="NA372" s="80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</row>
    <row r="373" spans="1:449" ht="18" customHeight="1" x14ac:dyDescent="0.25">
      <c r="A373" s="141" t="s">
        <v>498</v>
      </c>
      <c r="B373" s="132" t="s">
        <v>268</v>
      </c>
      <c r="C373" s="133" t="str">
        <f t="shared" si="549"/>
        <v>Wall &amp; Tall Cab: Tall - 1 door - shelves - 55.5" High (13" to 15")</v>
      </c>
      <c r="D373" s="70" t="s">
        <v>497</v>
      </c>
      <c r="E373" s="134" t="s">
        <v>97</v>
      </c>
      <c r="F373" s="329" t="s">
        <v>498</v>
      </c>
      <c r="G373" s="343">
        <f>ROUND(cabinets_db!FD373/Prices!$B$27,0)</f>
        <v>490</v>
      </c>
      <c r="H373" s="136">
        <f t="shared" si="550"/>
        <v>490</v>
      </c>
      <c r="I373" s="136">
        <f>ROUND(cabinets_db!FF373/Prices!$B$27,0)</f>
        <v>531</v>
      </c>
      <c r="J373" s="136">
        <f t="shared" si="453"/>
        <v>531</v>
      </c>
      <c r="K373" s="136">
        <f>ROUND(cabinets_db!FH373/Prices!$B$27,0)</f>
        <v>545</v>
      </c>
      <c r="L373" s="136">
        <f t="shared" si="454"/>
        <v>545</v>
      </c>
      <c r="M373" s="136">
        <f>ROUND(cabinets_db!FJ373/Prices!$B$27,0)</f>
        <v>572</v>
      </c>
      <c r="N373" s="136">
        <f t="shared" si="455"/>
        <v>572</v>
      </c>
      <c r="O373" s="136">
        <f>ROUND(cabinets_db!FL373/Prices!$B$27,0)</f>
        <v>586</v>
      </c>
      <c r="P373" s="136">
        <f t="shared" si="456"/>
        <v>586</v>
      </c>
      <c r="Q373" s="136">
        <f>ROUND(cabinets_db!FN373/Prices!$B$27,0)</f>
        <v>620</v>
      </c>
      <c r="R373" s="136">
        <f t="shared" si="457"/>
        <v>620</v>
      </c>
      <c r="S373" s="136">
        <f>ROUND(cabinets_db!FP373/Prices!$B$27,0)</f>
        <v>648</v>
      </c>
      <c r="T373" s="136">
        <f t="shared" si="458"/>
        <v>648</v>
      </c>
      <c r="U373" s="136">
        <f>ROUND(cabinets_db!FR373/Prices!$B$27,0)</f>
        <v>744</v>
      </c>
      <c r="V373" s="136">
        <f t="shared" si="459"/>
        <v>744</v>
      </c>
      <c r="W373" s="137"/>
      <c r="X373" s="137"/>
      <c r="Y373" s="137"/>
      <c r="Z373" s="137"/>
      <c r="AA373" s="137"/>
      <c r="AB373" s="136">
        <f>ROUND(cabinets_db!HD373/Prices!$B$27,0)</f>
        <v>437</v>
      </c>
      <c r="AC373" s="136">
        <f t="shared" si="460"/>
        <v>437</v>
      </c>
      <c r="AD373" s="136">
        <f>ROUND(cabinets_db!HF373/Prices!$B$27,0)</f>
        <v>478</v>
      </c>
      <c r="AE373" s="136">
        <f t="shared" si="461"/>
        <v>478</v>
      </c>
      <c r="AF373" s="136">
        <f>ROUND(cabinets_db!HH373/Prices!$B$27,0)</f>
        <v>492</v>
      </c>
      <c r="AG373" s="136">
        <f t="shared" si="462"/>
        <v>492</v>
      </c>
      <c r="AH373" s="136">
        <f>ROUND(cabinets_db!HJ373/Prices!$B$27,0)</f>
        <v>519</v>
      </c>
      <c r="AI373" s="136">
        <f t="shared" si="463"/>
        <v>519</v>
      </c>
      <c r="AJ373" s="136">
        <f>ROUND(cabinets_db!HL373/Prices!$B$27,0)</f>
        <v>533</v>
      </c>
      <c r="AK373" s="136">
        <f t="shared" si="464"/>
        <v>533</v>
      </c>
      <c r="AL373" s="136">
        <f>ROUND(cabinets_db!HN373/Prices!$B$27,0)</f>
        <v>567</v>
      </c>
      <c r="AM373" s="136">
        <f t="shared" si="465"/>
        <v>567</v>
      </c>
      <c r="AN373" s="136">
        <f>ROUND(cabinets_db!HP373/Prices!$B$27,0)</f>
        <v>595</v>
      </c>
      <c r="AO373" s="136">
        <f t="shared" si="466"/>
        <v>595</v>
      </c>
      <c r="AP373" s="136">
        <f>ROUND(cabinets_db!HR373/Prices!$B$27,0)</f>
        <v>691</v>
      </c>
      <c r="AQ373" s="138">
        <f t="shared" si="467"/>
        <v>691</v>
      </c>
      <c r="AW373" s="136">
        <f t="shared" si="468"/>
        <v>437</v>
      </c>
      <c r="AX373" s="136">
        <f t="shared" si="469"/>
        <v>437</v>
      </c>
      <c r="AY373" s="136">
        <f t="shared" si="470"/>
        <v>478</v>
      </c>
      <c r="AZ373" s="136">
        <f t="shared" si="471"/>
        <v>478</v>
      </c>
      <c r="BA373" s="136">
        <f t="shared" si="472"/>
        <v>492</v>
      </c>
      <c r="BB373" s="136">
        <f t="shared" si="473"/>
        <v>492</v>
      </c>
      <c r="BC373" s="136">
        <f t="shared" si="474"/>
        <v>519</v>
      </c>
      <c r="BD373" s="136">
        <f t="shared" si="475"/>
        <v>519</v>
      </c>
      <c r="BE373" s="136">
        <f t="shared" si="476"/>
        <v>533</v>
      </c>
      <c r="BF373" s="136">
        <f t="shared" si="477"/>
        <v>533</v>
      </c>
      <c r="BG373" s="136">
        <f t="shared" si="478"/>
        <v>567</v>
      </c>
      <c r="BH373" s="136">
        <f t="shared" si="479"/>
        <v>567</v>
      </c>
      <c r="BI373" s="136">
        <f t="shared" si="480"/>
        <v>595</v>
      </c>
      <c r="BJ373" s="136">
        <f t="shared" si="481"/>
        <v>595</v>
      </c>
      <c r="BK373" s="136">
        <f t="shared" si="482"/>
        <v>691</v>
      </c>
      <c r="BL373" s="138">
        <f t="shared" si="483"/>
        <v>691</v>
      </c>
      <c r="BU373" s="136">
        <f>ROUND(cabinets_db!JE373/Prices!$B$27,0)</f>
        <v>490</v>
      </c>
      <c r="BV373" s="136">
        <f t="shared" si="551"/>
        <v>490</v>
      </c>
      <c r="BW373" s="136">
        <f>ROUND(cabinets_db!JG373/Prices!$B$27,0)</f>
        <v>531</v>
      </c>
      <c r="BX373" s="136">
        <f t="shared" si="484"/>
        <v>531</v>
      </c>
      <c r="BY373" s="136">
        <f>ROUND(cabinets_db!JI373/Prices!$B$27,0)</f>
        <v>545</v>
      </c>
      <c r="BZ373" s="136">
        <f t="shared" si="485"/>
        <v>545</v>
      </c>
      <c r="CA373" s="136">
        <f>ROUND(cabinets_db!JK373/Prices!$B$27,0)</f>
        <v>572</v>
      </c>
      <c r="CB373" s="136">
        <f t="shared" si="486"/>
        <v>572</v>
      </c>
      <c r="CC373" s="136">
        <f>ROUND(cabinets_db!JM373/Prices!$B$27,0)</f>
        <v>586</v>
      </c>
      <c r="CD373" s="136">
        <f t="shared" si="487"/>
        <v>586</v>
      </c>
      <c r="CE373" s="136">
        <f>ROUND(cabinets_db!JO373/Prices!$B$27,0)</f>
        <v>620</v>
      </c>
      <c r="CF373" s="136">
        <f t="shared" si="488"/>
        <v>620</v>
      </c>
      <c r="CG373" s="136">
        <f>ROUND(cabinets_db!JQ373/Prices!$B$27,0)</f>
        <v>648</v>
      </c>
      <c r="CH373" s="136">
        <f t="shared" si="489"/>
        <v>648</v>
      </c>
      <c r="CI373" s="136">
        <f>ROUND(cabinets_db!JS373/Prices!$B$27,0)</f>
        <v>744</v>
      </c>
      <c r="CJ373" s="136">
        <f t="shared" si="490"/>
        <v>744</v>
      </c>
      <c r="CK373" s="137"/>
      <c r="CL373" s="137"/>
      <c r="CM373" s="137"/>
      <c r="CN373" s="137"/>
      <c r="CO373" s="137"/>
      <c r="CP373" s="136">
        <f>ROUND(cabinets_db!LW373/Prices!$B$27,0)</f>
        <v>437</v>
      </c>
      <c r="CQ373" s="136">
        <f t="shared" si="552"/>
        <v>437</v>
      </c>
      <c r="CR373" s="136">
        <f>ROUND(cabinets_db!LY373/Prices!$B$27,0)</f>
        <v>478</v>
      </c>
      <c r="CS373" s="136">
        <f t="shared" si="491"/>
        <v>478</v>
      </c>
      <c r="CT373" s="136">
        <f>ROUND(cabinets_db!MA373/Prices!$B$27,0)</f>
        <v>492</v>
      </c>
      <c r="CU373" s="136">
        <f t="shared" si="492"/>
        <v>492</v>
      </c>
      <c r="CV373" s="136">
        <f>ROUND(cabinets_db!MC373/Prices!$B$27,0)</f>
        <v>519</v>
      </c>
      <c r="CW373" s="136">
        <f t="shared" si="493"/>
        <v>519</v>
      </c>
      <c r="CX373" s="136">
        <f>ROUND(cabinets_db!ME373/Prices!$B$27,0)</f>
        <v>533</v>
      </c>
      <c r="CY373" s="136">
        <f t="shared" si="494"/>
        <v>533</v>
      </c>
      <c r="CZ373" s="136">
        <f>ROUND(cabinets_db!MG373/Prices!$B$27,0)</f>
        <v>567</v>
      </c>
      <c r="DA373" s="136">
        <f t="shared" si="495"/>
        <v>567</v>
      </c>
      <c r="DB373" s="136">
        <f>ROUND(cabinets_db!MI373/Prices!$B$27,0)</f>
        <v>595</v>
      </c>
      <c r="DC373" s="136">
        <f t="shared" si="496"/>
        <v>595</v>
      </c>
      <c r="DD373" s="136">
        <f>ROUND(cabinets_db!MK373/Prices!$B$27,0)</f>
        <v>691</v>
      </c>
      <c r="DE373" s="138">
        <f t="shared" si="497"/>
        <v>691</v>
      </c>
      <c r="DK373" s="136">
        <f t="shared" si="498"/>
        <v>437</v>
      </c>
      <c r="DL373" s="136">
        <f t="shared" si="499"/>
        <v>437</v>
      </c>
      <c r="DM373" s="136">
        <f t="shared" si="500"/>
        <v>478</v>
      </c>
      <c r="DN373" s="136">
        <f t="shared" si="501"/>
        <v>478</v>
      </c>
      <c r="DO373" s="136">
        <f t="shared" si="502"/>
        <v>492</v>
      </c>
      <c r="DP373" s="136">
        <f t="shared" si="503"/>
        <v>492</v>
      </c>
      <c r="DQ373" s="136">
        <f t="shared" si="504"/>
        <v>519</v>
      </c>
      <c r="DR373" s="136">
        <f t="shared" si="505"/>
        <v>519</v>
      </c>
      <c r="DS373" s="136">
        <f t="shared" si="506"/>
        <v>533</v>
      </c>
      <c r="DT373" s="136">
        <f t="shared" si="507"/>
        <v>533</v>
      </c>
      <c r="DU373" s="136">
        <f t="shared" si="508"/>
        <v>567</v>
      </c>
      <c r="DV373" s="136">
        <f t="shared" si="509"/>
        <v>567</v>
      </c>
      <c r="DW373" s="136">
        <f t="shared" si="510"/>
        <v>595</v>
      </c>
      <c r="DX373" s="136">
        <f t="shared" si="511"/>
        <v>595</v>
      </c>
      <c r="DY373" s="136">
        <f t="shared" si="512"/>
        <v>691</v>
      </c>
      <c r="DZ373" s="138">
        <f t="shared" si="513"/>
        <v>691</v>
      </c>
      <c r="EP373" s="73">
        <f>ES373*55.5/144</f>
        <v>5.78125</v>
      </c>
      <c r="EQ373" s="55">
        <v>17.72</v>
      </c>
      <c r="ER373" s="74">
        <f t="shared" si="561"/>
        <v>34.282499999999999</v>
      </c>
      <c r="ES373" s="49">
        <v>15</v>
      </c>
      <c r="ET373" s="55">
        <f t="shared" si="562"/>
        <v>1.25</v>
      </c>
      <c r="EU373" s="130">
        <f>ES373*55.5/144</f>
        <v>5.78125</v>
      </c>
      <c r="EW373" s="75">
        <v>2</v>
      </c>
      <c r="EY373" s="142">
        <f t="shared" si="563"/>
        <v>34.282499999999999</v>
      </c>
      <c r="EZ373" s="77">
        <f>(EY373*1.2)*(Prices!$B$5/32)</f>
        <v>51.423749999999998</v>
      </c>
      <c r="FA373" s="82">
        <f>(EY373*1.3)*(Prices!$B$4/32)</f>
        <v>111.418125</v>
      </c>
      <c r="FB373" s="82">
        <f>EV373*Prices!$B$2+EW373*Prices!$B$3</f>
        <v>8.1</v>
      </c>
      <c r="FC373" s="79">
        <f>EU373*Prices!$B$9</f>
        <v>34.6875</v>
      </c>
      <c r="FD373" s="80">
        <f t="shared" si="514"/>
        <v>205.62937499999998</v>
      </c>
      <c r="FE373" s="80">
        <f>EU373*Prices!$B$10</f>
        <v>52.03125</v>
      </c>
      <c r="FF373" s="80">
        <f t="shared" si="515"/>
        <v>222.97312499999998</v>
      </c>
      <c r="FG373" s="80">
        <f>EU373*Prices!$B$11</f>
        <v>57.8125</v>
      </c>
      <c r="FH373" s="80">
        <f t="shared" si="516"/>
        <v>228.75437499999998</v>
      </c>
      <c r="FI373" s="80">
        <f>EU373*Prices!$B$12</f>
        <v>69.375</v>
      </c>
      <c r="FJ373" s="80">
        <f t="shared" si="517"/>
        <v>240.31687499999998</v>
      </c>
      <c r="FK373" s="80">
        <f>EU373*Prices!$B$13</f>
        <v>75.15625</v>
      </c>
      <c r="FL373" s="80">
        <f t="shared" si="518"/>
        <v>246.09812499999998</v>
      </c>
      <c r="FM373" s="80">
        <f>EU373*Prices!$B$14</f>
        <v>89.609375</v>
      </c>
      <c r="FN373" s="80">
        <f t="shared" si="519"/>
        <v>260.55124999999998</v>
      </c>
      <c r="FO373" s="80">
        <f>EU373*Prices!$B$15</f>
        <v>101.171875</v>
      </c>
      <c r="FP373" s="80">
        <f t="shared" si="520"/>
        <v>272.11374999999998</v>
      </c>
      <c r="FQ373" s="80">
        <f>EU373*Prices!$B$16</f>
        <v>141.640625</v>
      </c>
      <c r="FR373" s="80">
        <f t="shared" si="521"/>
        <v>312.58249999999998</v>
      </c>
      <c r="FS373" s="80">
        <f>EU373*Prices!$B$17</f>
        <v>0</v>
      </c>
      <c r="FT373" s="80"/>
      <c r="FU373" s="80"/>
      <c r="FV373" s="80"/>
      <c r="FW373" s="80"/>
      <c r="FX373" s="80"/>
      <c r="FY373" s="80"/>
      <c r="FZ373" s="80"/>
      <c r="GA373" s="80"/>
      <c r="GB373" s="80"/>
      <c r="GC373" s="80"/>
      <c r="GD373" s="80"/>
      <c r="GE373" s="80"/>
      <c r="GF373" s="80"/>
      <c r="GG373" s="80"/>
      <c r="GH373" s="80"/>
      <c r="GI373"/>
      <c r="GJ373"/>
      <c r="GK373"/>
      <c r="GL373"/>
      <c r="GM373"/>
      <c r="GN373"/>
      <c r="GO373"/>
      <c r="GP373" s="73">
        <f>GS373*55.5/144</f>
        <v>5.78125</v>
      </c>
      <c r="GQ373" s="55">
        <v>17.72</v>
      </c>
      <c r="GR373" s="74">
        <f t="shared" si="564"/>
        <v>34.282499999999999</v>
      </c>
      <c r="GS373" s="49">
        <v>15</v>
      </c>
      <c r="GT373" s="55">
        <f t="shared" si="565"/>
        <v>1.25</v>
      </c>
      <c r="GU373" s="130">
        <f>GS373*55.5/144</f>
        <v>5.78125</v>
      </c>
      <c r="GV373" s="75"/>
      <c r="GW373" s="75">
        <v>2</v>
      </c>
      <c r="GX373" s="76"/>
      <c r="GY373" s="142">
        <f t="shared" si="566"/>
        <v>34.282499999999999</v>
      </c>
      <c r="GZ373" s="77">
        <f>(GY373*1.2)*(Prices!$B$5/32)</f>
        <v>51.423749999999998</v>
      </c>
      <c r="HA373" s="82">
        <f>(GY373*1.3)*(Prices!$C$4/32)</f>
        <v>89.134500000000003</v>
      </c>
      <c r="HB373" s="82">
        <f>GV373*Prices!$B$2+GW373*Prices!$B$3</f>
        <v>8.1</v>
      </c>
      <c r="HC373" s="79">
        <f>GU373*Prices!$B$9</f>
        <v>34.6875</v>
      </c>
      <c r="HD373" s="80">
        <f t="shared" si="522"/>
        <v>183.34575000000001</v>
      </c>
      <c r="HE373" s="80">
        <f>GU373*Prices!$B$10</f>
        <v>52.03125</v>
      </c>
      <c r="HF373" s="80">
        <f t="shared" si="523"/>
        <v>200.68950000000001</v>
      </c>
      <c r="HG373" s="80">
        <f>GU373*Prices!$B$11</f>
        <v>57.8125</v>
      </c>
      <c r="HH373" s="80">
        <f t="shared" si="524"/>
        <v>206.47075000000001</v>
      </c>
      <c r="HI373" s="80">
        <f>GU373*Prices!$B$12</f>
        <v>69.375</v>
      </c>
      <c r="HJ373" s="80">
        <f t="shared" si="525"/>
        <v>218.03325000000001</v>
      </c>
      <c r="HK373" s="80">
        <f>GU373*Prices!$B$13</f>
        <v>75.15625</v>
      </c>
      <c r="HL373" s="80">
        <f t="shared" si="526"/>
        <v>223.81450000000001</v>
      </c>
      <c r="HM373" s="80">
        <f>GU373*Prices!$B$14</f>
        <v>89.609375</v>
      </c>
      <c r="HN373" s="80">
        <f t="shared" si="527"/>
        <v>238.26762500000001</v>
      </c>
      <c r="HO373" s="80">
        <f>GU373*Prices!$B$15</f>
        <v>101.171875</v>
      </c>
      <c r="HP373" s="80">
        <f t="shared" si="528"/>
        <v>249.83012500000001</v>
      </c>
      <c r="HQ373" s="80">
        <f>GU373*Prices!$B$16</f>
        <v>141.640625</v>
      </c>
      <c r="HR373" s="80">
        <f t="shared" si="529"/>
        <v>290.29887500000001</v>
      </c>
      <c r="HS373" s="80">
        <f>GU373*Prices!$B$17</f>
        <v>0</v>
      </c>
      <c r="HT373" s="80"/>
      <c r="HU373" s="80"/>
      <c r="HV373" s="80"/>
      <c r="HW373" s="80"/>
      <c r="HX373" s="80"/>
      <c r="HY373" s="80"/>
      <c r="HZ373" s="80"/>
      <c r="IA373" s="80"/>
      <c r="IB373" s="80"/>
      <c r="IC373" s="80"/>
      <c r="ID373" s="80"/>
      <c r="IE373" s="80"/>
      <c r="IF373" s="80"/>
      <c r="IG373" s="80"/>
      <c r="IH373" s="80"/>
      <c r="II373"/>
      <c r="IJ373"/>
      <c r="IK373"/>
      <c r="IL373"/>
      <c r="IM373"/>
      <c r="IN373"/>
      <c r="IO373"/>
      <c r="IP373"/>
      <c r="IQ373" s="73">
        <f>IT373*55.5/144</f>
        <v>5.78125</v>
      </c>
      <c r="IR373" s="55">
        <v>17.72</v>
      </c>
      <c r="IS373" s="74">
        <f t="shared" si="567"/>
        <v>34.282499999999999</v>
      </c>
      <c r="IT373" s="49">
        <v>15</v>
      </c>
      <c r="IU373" s="55">
        <f t="shared" si="568"/>
        <v>1.25</v>
      </c>
      <c r="IV373" s="130">
        <f>IT373*55.5/144</f>
        <v>5.78125</v>
      </c>
      <c r="IW373" s="75"/>
      <c r="IX373" s="75">
        <v>2</v>
      </c>
      <c r="IY373" s="76"/>
      <c r="IZ373" s="142">
        <f t="shared" si="569"/>
        <v>34.282499999999999</v>
      </c>
      <c r="JA373" s="77">
        <f>(IZ373*1.2)*(Prices!$B$5/32)</f>
        <v>51.423749999999998</v>
      </c>
      <c r="JB373" s="82">
        <f>(IZ373*1.3)*(Prices!$B$4/32)</f>
        <v>111.418125</v>
      </c>
      <c r="JC373" s="82">
        <f>IW373*Prices!$B$2+IX373*Prices!$B$3</f>
        <v>8.1</v>
      </c>
      <c r="JD373" s="79">
        <f>IV373*Prices!$B$9</f>
        <v>34.6875</v>
      </c>
      <c r="JE373" s="80">
        <f t="shared" si="530"/>
        <v>205.62937499999998</v>
      </c>
      <c r="JF373" s="80">
        <f>IV373*Prices!$B$10</f>
        <v>52.03125</v>
      </c>
      <c r="JG373" s="80">
        <f t="shared" si="531"/>
        <v>222.97312499999998</v>
      </c>
      <c r="JH373" s="80">
        <f>IV373*Prices!$B$11</f>
        <v>57.8125</v>
      </c>
      <c r="JI373" s="80">
        <f t="shared" si="532"/>
        <v>228.75437499999998</v>
      </c>
      <c r="JJ373" s="80">
        <f>IV373*Prices!$B$12</f>
        <v>69.375</v>
      </c>
      <c r="JK373" s="80">
        <f t="shared" si="533"/>
        <v>240.31687499999998</v>
      </c>
      <c r="JL373" s="80">
        <f>IV373*Prices!$B$13</f>
        <v>75.15625</v>
      </c>
      <c r="JM373" s="80">
        <f t="shared" si="534"/>
        <v>246.09812499999998</v>
      </c>
      <c r="JN373" s="80">
        <f>IV373*Prices!$B$14</f>
        <v>89.609375</v>
      </c>
      <c r="JO373" s="80">
        <f t="shared" si="535"/>
        <v>260.55124999999998</v>
      </c>
      <c r="JP373" s="80">
        <f>IV373*Prices!$B$15</f>
        <v>101.171875</v>
      </c>
      <c r="JQ373" s="80">
        <f t="shared" si="536"/>
        <v>272.11374999999998</v>
      </c>
      <c r="JR373" s="80">
        <f>IV373*Prices!$B$16</f>
        <v>141.640625</v>
      </c>
      <c r="JS373" s="80">
        <f t="shared" si="537"/>
        <v>312.58249999999998</v>
      </c>
      <c r="JT373" s="80">
        <f>IV373*Prices!$B$17</f>
        <v>0</v>
      </c>
      <c r="JU373" s="80"/>
      <c r="JV373" s="80"/>
      <c r="JW373" s="80"/>
      <c r="JX373" s="80"/>
      <c r="JY373" s="80"/>
      <c r="JZ373" s="80"/>
      <c r="KA373" s="80"/>
      <c r="KB373" s="80"/>
      <c r="KC373" s="80"/>
      <c r="KD373" s="80"/>
      <c r="KE373" s="80"/>
      <c r="KF373" s="80"/>
      <c r="KG373" s="80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 s="197">
        <v>0</v>
      </c>
      <c r="LB373" s="200">
        <v>0</v>
      </c>
      <c r="LC373" s="82">
        <f>(44+(cabinets_db!IR373*2-2))*0.58</f>
        <v>44.915199999999999</v>
      </c>
      <c r="LD373" s="82">
        <f>(44+(cabinets_db!IR373*2-2))*0.77</f>
        <v>59.628799999999998</v>
      </c>
      <c r="LE373" s="82">
        <f>3*(cabinets_db!IR373*22/144)</f>
        <v>8.1216666666666661</v>
      </c>
      <c r="LF373" s="82">
        <f t="shared" si="538"/>
        <v>36.793533333333329</v>
      </c>
      <c r="LG373" s="80">
        <f t="shared" si="539"/>
        <v>51.507133333333329</v>
      </c>
      <c r="LH373" s="234">
        <f t="shared" si="540"/>
        <v>0</v>
      </c>
      <c r="LI373" s="73">
        <f>cabinets_db!LL373*55.5/144</f>
        <v>5.78125</v>
      </c>
      <c r="LJ373" s="55">
        <v>17.72</v>
      </c>
      <c r="LK373" s="74">
        <f>cabinets_db!LI373+cabinets_db!LJ373+((LL373-1.5)*23/144)*5</f>
        <v>34.282499999999999</v>
      </c>
      <c r="LL373" s="49">
        <v>15</v>
      </c>
      <c r="LM373" s="55">
        <f t="shared" si="570"/>
        <v>1.25</v>
      </c>
      <c r="LN373" s="130">
        <f>LL373*55.5/144</f>
        <v>5.78125</v>
      </c>
      <c r="LO373" s="75"/>
      <c r="LP373" s="75">
        <v>2</v>
      </c>
      <c r="LQ373" s="76"/>
      <c r="LR373" s="142">
        <f>cabinets_db!LI373+cabinets_db!LJ373+((LL373-1.5)*23/144)*5</f>
        <v>34.282499999999999</v>
      </c>
      <c r="LS373" s="77">
        <f>(LR373*1.2)*(Prices!$B$5/32)</f>
        <v>51.423749999999998</v>
      </c>
      <c r="LT373" s="82">
        <f>(LR373*1.3)*(Prices!$C$4/32)</f>
        <v>89.134500000000003</v>
      </c>
      <c r="LU373" s="82">
        <f>LO373*Prices!$B$2+LP373*Prices!$B$3</f>
        <v>8.1</v>
      </c>
      <c r="LV373" s="79">
        <f>LN373*Prices!$B$9</f>
        <v>34.6875</v>
      </c>
      <c r="LW373" s="80">
        <f t="shared" si="541"/>
        <v>183.34575000000001</v>
      </c>
      <c r="LX373" s="80">
        <f>LN373*Prices!$B$10</f>
        <v>52.03125</v>
      </c>
      <c r="LY373" s="80">
        <f t="shared" si="542"/>
        <v>200.68950000000001</v>
      </c>
      <c r="LZ373" s="80">
        <f>LN373*Prices!$B$11</f>
        <v>57.8125</v>
      </c>
      <c r="MA373" s="80">
        <f t="shared" si="543"/>
        <v>206.47075000000001</v>
      </c>
      <c r="MB373" s="80">
        <f>LN373*Prices!$B$12</f>
        <v>69.375</v>
      </c>
      <c r="MC373" s="80">
        <f t="shared" si="544"/>
        <v>218.03325000000001</v>
      </c>
      <c r="MD373" s="80">
        <f>LN373*Prices!$B$13</f>
        <v>75.15625</v>
      </c>
      <c r="ME373" s="80">
        <f t="shared" si="545"/>
        <v>223.81450000000001</v>
      </c>
      <c r="MF373" s="80">
        <f>LN373*Prices!$B$14</f>
        <v>89.609375</v>
      </c>
      <c r="MG373" s="80">
        <f t="shared" si="546"/>
        <v>238.26762500000001</v>
      </c>
      <c r="MH373" s="80">
        <f>LN373*Prices!$B$15</f>
        <v>101.171875</v>
      </c>
      <c r="MI373" s="80">
        <f t="shared" si="547"/>
        <v>249.83012500000001</v>
      </c>
      <c r="MJ373" s="80">
        <f>LN373*Prices!$B$16</f>
        <v>141.640625</v>
      </c>
      <c r="MK373" s="80">
        <f t="shared" si="548"/>
        <v>290.29887500000001</v>
      </c>
      <c r="ML373" s="80">
        <f>LN373*Prices!$B$17</f>
        <v>0</v>
      </c>
      <c r="MM373" s="80"/>
      <c r="MN373" s="80"/>
      <c r="MO373" s="80"/>
      <c r="MP373" s="80"/>
      <c r="MQ373" s="80"/>
      <c r="MR373" s="80"/>
      <c r="MS373" s="80"/>
      <c r="MT373" s="80"/>
      <c r="MU373" s="80"/>
      <c r="MV373" s="80"/>
      <c r="MW373" s="80"/>
      <c r="MX373" s="80"/>
      <c r="MY373" s="80"/>
      <c r="MZ373" s="80"/>
      <c r="NA373" s="80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</row>
    <row r="374" spans="1:449" ht="18" customHeight="1" x14ac:dyDescent="0.25">
      <c r="A374" s="144" t="s">
        <v>499</v>
      </c>
      <c r="B374" s="132" t="s">
        <v>268</v>
      </c>
      <c r="C374" s="133" t="str">
        <f t="shared" si="549"/>
        <v>Wall &amp; Tall Cab: Tall - 1 door - shelves - 55.5" High (16" to 18")</v>
      </c>
      <c r="D374" s="70" t="s">
        <v>497</v>
      </c>
      <c r="E374" s="134" t="s">
        <v>99</v>
      </c>
      <c r="F374" s="138" t="s">
        <v>499</v>
      </c>
      <c r="G374" s="343">
        <f>ROUND(cabinets_db!FD374/Prices!$B$27,0)</f>
        <v>546</v>
      </c>
      <c r="H374" s="136">
        <f t="shared" si="550"/>
        <v>546</v>
      </c>
      <c r="I374" s="136">
        <f>ROUND(cabinets_db!FF374/Prices!$B$27,0)</f>
        <v>596</v>
      </c>
      <c r="J374" s="136">
        <f t="shared" si="453"/>
        <v>596</v>
      </c>
      <c r="K374" s="136">
        <f>ROUND(cabinets_db!FH374/Prices!$B$27,0)</f>
        <v>612</v>
      </c>
      <c r="L374" s="136">
        <f t="shared" si="454"/>
        <v>612</v>
      </c>
      <c r="M374" s="136">
        <f>ROUND(cabinets_db!FJ374/Prices!$B$27,0)</f>
        <v>645</v>
      </c>
      <c r="N374" s="136">
        <f t="shared" si="455"/>
        <v>645</v>
      </c>
      <c r="O374" s="136">
        <f>ROUND(cabinets_db!FL374/Prices!$B$27,0)</f>
        <v>662</v>
      </c>
      <c r="P374" s="136">
        <f t="shared" si="456"/>
        <v>662</v>
      </c>
      <c r="Q374" s="136">
        <f>ROUND(cabinets_db!FN374/Prices!$B$27,0)</f>
        <v>703</v>
      </c>
      <c r="R374" s="136">
        <f t="shared" si="457"/>
        <v>703</v>
      </c>
      <c r="S374" s="136">
        <f>ROUND(cabinets_db!FP374/Prices!$B$27,0)</f>
        <v>736</v>
      </c>
      <c r="T374" s="136">
        <f t="shared" si="458"/>
        <v>736</v>
      </c>
      <c r="U374" s="136">
        <f>ROUND(cabinets_db!FR374/Prices!$B$27,0)</f>
        <v>852</v>
      </c>
      <c r="V374" s="136">
        <f t="shared" si="459"/>
        <v>852</v>
      </c>
      <c r="W374" s="137"/>
      <c r="X374" s="137"/>
      <c r="Y374" s="137"/>
      <c r="Z374" s="137"/>
      <c r="AA374" s="137"/>
      <c r="AB374" s="136">
        <f>ROUND(cabinets_db!HD374/Prices!$B$27,0)</f>
        <v>488</v>
      </c>
      <c r="AC374" s="136">
        <f t="shared" si="460"/>
        <v>488</v>
      </c>
      <c r="AD374" s="136">
        <f>ROUND(cabinets_db!HF374/Prices!$B$27,0)</f>
        <v>537</v>
      </c>
      <c r="AE374" s="136">
        <f t="shared" si="461"/>
        <v>537</v>
      </c>
      <c r="AF374" s="136">
        <f>ROUND(cabinets_db!HH374/Prices!$B$27,0)</f>
        <v>554</v>
      </c>
      <c r="AG374" s="136">
        <f t="shared" si="462"/>
        <v>554</v>
      </c>
      <c r="AH374" s="136">
        <f>ROUND(cabinets_db!HJ374/Prices!$B$27,0)</f>
        <v>587</v>
      </c>
      <c r="AI374" s="136">
        <f t="shared" si="463"/>
        <v>587</v>
      </c>
      <c r="AJ374" s="136">
        <f>ROUND(cabinets_db!HL374/Prices!$B$27,0)</f>
        <v>603</v>
      </c>
      <c r="AK374" s="136">
        <f t="shared" si="464"/>
        <v>603</v>
      </c>
      <c r="AL374" s="136">
        <f>ROUND(cabinets_db!HN374/Prices!$B$27,0)</f>
        <v>645</v>
      </c>
      <c r="AM374" s="136">
        <f t="shared" si="465"/>
        <v>645</v>
      </c>
      <c r="AN374" s="136">
        <f>ROUND(cabinets_db!HP374/Prices!$B$27,0)</f>
        <v>678</v>
      </c>
      <c r="AO374" s="136">
        <f t="shared" si="466"/>
        <v>678</v>
      </c>
      <c r="AP374" s="136">
        <f>ROUND(cabinets_db!HR374/Prices!$B$27,0)</f>
        <v>793</v>
      </c>
      <c r="AQ374" s="138">
        <f t="shared" si="467"/>
        <v>793</v>
      </c>
      <c r="AW374" s="136">
        <f t="shared" si="468"/>
        <v>488</v>
      </c>
      <c r="AX374" s="136">
        <f t="shared" si="469"/>
        <v>488</v>
      </c>
      <c r="AY374" s="136">
        <f t="shared" si="470"/>
        <v>537</v>
      </c>
      <c r="AZ374" s="136">
        <f t="shared" si="471"/>
        <v>537</v>
      </c>
      <c r="BA374" s="136">
        <f t="shared" si="472"/>
        <v>554</v>
      </c>
      <c r="BB374" s="136">
        <f t="shared" si="473"/>
        <v>554</v>
      </c>
      <c r="BC374" s="136">
        <f t="shared" si="474"/>
        <v>587</v>
      </c>
      <c r="BD374" s="136">
        <f t="shared" si="475"/>
        <v>587</v>
      </c>
      <c r="BE374" s="136">
        <f t="shared" si="476"/>
        <v>603</v>
      </c>
      <c r="BF374" s="136">
        <f t="shared" si="477"/>
        <v>603</v>
      </c>
      <c r="BG374" s="136">
        <f t="shared" si="478"/>
        <v>645</v>
      </c>
      <c r="BH374" s="136">
        <f t="shared" si="479"/>
        <v>645</v>
      </c>
      <c r="BI374" s="136">
        <f t="shared" si="480"/>
        <v>678</v>
      </c>
      <c r="BJ374" s="136">
        <f t="shared" si="481"/>
        <v>678</v>
      </c>
      <c r="BK374" s="136">
        <f t="shared" si="482"/>
        <v>793</v>
      </c>
      <c r="BL374" s="138">
        <f t="shared" si="483"/>
        <v>793</v>
      </c>
      <c r="BU374" s="136">
        <f>ROUND(cabinets_db!JE374/Prices!$B$27,0)</f>
        <v>546</v>
      </c>
      <c r="BV374" s="136">
        <f t="shared" si="551"/>
        <v>546</v>
      </c>
      <c r="BW374" s="136">
        <f>ROUND(cabinets_db!JG374/Prices!$B$27,0)</f>
        <v>596</v>
      </c>
      <c r="BX374" s="136">
        <f t="shared" si="484"/>
        <v>596</v>
      </c>
      <c r="BY374" s="136">
        <f>ROUND(cabinets_db!JI374/Prices!$B$27,0)</f>
        <v>612</v>
      </c>
      <c r="BZ374" s="136">
        <f t="shared" si="485"/>
        <v>612</v>
      </c>
      <c r="CA374" s="136">
        <f>ROUND(cabinets_db!JK374/Prices!$B$27,0)</f>
        <v>645</v>
      </c>
      <c r="CB374" s="136">
        <f t="shared" si="486"/>
        <v>645</v>
      </c>
      <c r="CC374" s="136">
        <f>ROUND(cabinets_db!JM374/Prices!$B$27,0)</f>
        <v>662</v>
      </c>
      <c r="CD374" s="136">
        <f t="shared" si="487"/>
        <v>662</v>
      </c>
      <c r="CE374" s="136">
        <f>ROUND(cabinets_db!JO374/Prices!$B$27,0)</f>
        <v>703</v>
      </c>
      <c r="CF374" s="136">
        <f t="shared" si="488"/>
        <v>703</v>
      </c>
      <c r="CG374" s="136">
        <f>ROUND(cabinets_db!JQ374/Prices!$B$27,0)</f>
        <v>736</v>
      </c>
      <c r="CH374" s="136">
        <f t="shared" si="489"/>
        <v>736</v>
      </c>
      <c r="CI374" s="136">
        <f>ROUND(cabinets_db!JS374/Prices!$B$27,0)</f>
        <v>852</v>
      </c>
      <c r="CJ374" s="136">
        <f t="shared" si="490"/>
        <v>852</v>
      </c>
      <c r="CK374" s="137"/>
      <c r="CL374" s="137"/>
      <c r="CM374" s="137"/>
      <c r="CN374" s="137"/>
      <c r="CO374" s="137"/>
      <c r="CP374" s="136">
        <f>ROUND(cabinets_db!LW374/Prices!$B$27,0)</f>
        <v>488</v>
      </c>
      <c r="CQ374" s="136">
        <f t="shared" si="552"/>
        <v>488</v>
      </c>
      <c r="CR374" s="136">
        <f>ROUND(cabinets_db!LY374/Prices!$B$27,0)</f>
        <v>537</v>
      </c>
      <c r="CS374" s="136">
        <f t="shared" si="491"/>
        <v>537</v>
      </c>
      <c r="CT374" s="136">
        <f>ROUND(cabinets_db!MA374/Prices!$B$27,0)</f>
        <v>554</v>
      </c>
      <c r="CU374" s="136">
        <f t="shared" si="492"/>
        <v>554</v>
      </c>
      <c r="CV374" s="136">
        <f>ROUND(cabinets_db!MC374/Prices!$B$27,0)</f>
        <v>587</v>
      </c>
      <c r="CW374" s="136">
        <f t="shared" si="493"/>
        <v>587</v>
      </c>
      <c r="CX374" s="136">
        <f>ROUND(cabinets_db!ME374/Prices!$B$27,0)</f>
        <v>603</v>
      </c>
      <c r="CY374" s="136">
        <f t="shared" si="494"/>
        <v>603</v>
      </c>
      <c r="CZ374" s="136">
        <f>ROUND(cabinets_db!MG374/Prices!$B$27,0)</f>
        <v>645</v>
      </c>
      <c r="DA374" s="136">
        <f t="shared" si="495"/>
        <v>645</v>
      </c>
      <c r="DB374" s="136">
        <f>ROUND(cabinets_db!MI374/Prices!$B$27,0)</f>
        <v>678</v>
      </c>
      <c r="DC374" s="136">
        <f t="shared" si="496"/>
        <v>678</v>
      </c>
      <c r="DD374" s="136">
        <f>ROUND(cabinets_db!MK374/Prices!$B$27,0)</f>
        <v>793</v>
      </c>
      <c r="DE374" s="138">
        <f t="shared" si="497"/>
        <v>793</v>
      </c>
      <c r="DK374" s="136">
        <f t="shared" si="498"/>
        <v>488</v>
      </c>
      <c r="DL374" s="136">
        <f t="shared" si="499"/>
        <v>488</v>
      </c>
      <c r="DM374" s="136">
        <f t="shared" si="500"/>
        <v>537</v>
      </c>
      <c r="DN374" s="136">
        <f t="shared" si="501"/>
        <v>537</v>
      </c>
      <c r="DO374" s="136">
        <f t="shared" si="502"/>
        <v>554</v>
      </c>
      <c r="DP374" s="136">
        <f t="shared" si="503"/>
        <v>554</v>
      </c>
      <c r="DQ374" s="136">
        <f t="shared" si="504"/>
        <v>587</v>
      </c>
      <c r="DR374" s="136">
        <f t="shared" si="505"/>
        <v>587</v>
      </c>
      <c r="DS374" s="136">
        <f t="shared" si="506"/>
        <v>603</v>
      </c>
      <c r="DT374" s="136">
        <f t="shared" si="507"/>
        <v>603</v>
      </c>
      <c r="DU374" s="136">
        <f t="shared" si="508"/>
        <v>645</v>
      </c>
      <c r="DV374" s="136">
        <f t="shared" si="509"/>
        <v>645</v>
      </c>
      <c r="DW374" s="136">
        <f t="shared" si="510"/>
        <v>678</v>
      </c>
      <c r="DX374" s="136">
        <f t="shared" si="511"/>
        <v>678</v>
      </c>
      <c r="DY374" s="136">
        <f t="shared" si="512"/>
        <v>793</v>
      </c>
      <c r="DZ374" s="138">
        <f t="shared" si="513"/>
        <v>793</v>
      </c>
      <c r="EP374" s="73">
        <f>ES374*55.5/144</f>
        <v>6.9375</v>
      </c>
      <c r="EQ374" s="55">
        <v>17.72</v>
      </c>
      <c r="ER374" s="74">
        <f t="shared" si="561"/>
        <v>37.834583333333327</v>
      </c>
      <c r="ES374" s="49">
        <v>18</v>
      </c>
      <c r="ET374" s="55">
        <f t="shared" si="562"/>
        <v>1.5</v>
      </c>
      <c r="EU374" s="130">
        <f>ES374*55.5/144</f>
        <v>6.9375</v>
      </c>
      <c r="EW374" s="75">
        <v>2</v>
      </c>
      <c r="EY374" s="142">
        <f t="shared" si="563"/>
        <v>37.834583333333327</v>
      </c>
      <c r="EZ374" s="77">
        <f>(EY374*1.2)*(Prices!$B$5/32)</f>
        <v>56.751874999999991</v>
      </c>
      <c r="FA374" s="82">
        <f>(EY374*1.3)*(Prices!$B$4/32)</f>
        <v>122.96239583333332</v>
      </c>
      <c r="FB374" s="82">
        <f>EV374*Prices!$B$2+EW374*Prices!$B$3</f>
        <v>8.1</v>
      </c>
      <c r="FC374" s="79">
        <f>EU374*Prices!$B$9</f>
        <v>41.625</v>
      </c>
      <c r="FD374" s="80">
        <f t="shared" si="514"/>
        <v>229.4392708333333</v>
      </c>
      <c r="FE374" s="80">
        <f>EU374*Prices!$B$10</f>
        <v>62.4375</v>
      </c>
      <c r="FF374" s="80">
        <f t="shared" si="515"/>
        <v>250.2517708333333</v>
      </c>
      <c r="FG374" s="80">
        <f>EU374*Prices!$B$11</f>
        <v>69.375</v>
      </c>
      <c r="FH374" s="80">
        <f t="shared" si="516"/>
        <v>257.1892708333333</v>
      </c>
      <c r="FI374" s="80">
        <f>EU374*Prices!$B$12</f>
        <v>83.25</v>
      </c>
      <c r="FJ374" s="80">
        <f t="shared" si="517"/>
        <v>271.0642708333333</v>
      </c>
      <c r="FK374" s="80">
        <f>EU374*Prices!$B$13</f>
        <v>90.1875</v>
      </c>
      <c r="FL374" s="80">
        <f t="shared" si="518"/>
        <v>278.0017708333333</v>
      </c>
      <c r="FM374" s="80">
        <f>EU374*Prices!$B$14</f>
        <v>107.53125</v>
      </c>
      <c r="FN374" s="80">
        <f t="shared" si="519"/>
        <v>295.3455208333333</v>
      </c>
      <c r="FO374" s="80">
        <f>EU374*Prices!$B$15</f>
        <v>121.40625</v>
      </c>
      <c r="FP374" s="80">
        <f t="shared" si="520"/>
        <v>309.2205208333333</v>
      </c>
      <c r="FQ374" s="80">
        <f>EU374*Prices!$B$16</f>
        <v>169.96875</v>
      </c>
      <c r="FR374" s="80">
        <f t="shared" si="521"/>
        <v>357.7830208333333</v>
      </c>
      <c r="FS374" s="80">
        <f>EU374*Prices!$B$17</f>
        <v>0</v>
      </c>
      <c r="FT374" s="80"/>
      <c r="FU374" s="80"/>
      <c r="FV374" s="80"/>
      <c r="FW374" s="80"/>
      <c r="FX374" s="80"/>
      <c r="FY374" s="80"/>
      <c r="FZ374" s="80"/>
      <c r="GA374" s="80"/>
      <c r="GB374" s="80"/>
      <c r="GC374" s="80"/>
      <c r="GD374" s="80"/>
      <c r="GE374" s="80"/>
      <c r="GF374" s="80"/>
      <c r="GG374" s="80"/>
      <c r="GH374" s="80"/>
      <c r="GI374"/>
      <c r="GJ374"/>
      <c r="GK374"/>
      <c r="GL374"/>
      <c r="GM374"/>
      <c r="GN374"/>
      <c r="GO374"/>
      <c r="GP374" s="73">
        <f>GS374*55.5/144</f>
        <v>6.9375</v>
      </c>
      <c r="GQ374" s="55">
        <v>17.72</v>
      </c>
      <c r="GR374" s="74">
        <f t="shared" si="564"/>
        <v>37.834583333333327</v>
      </c>
      <c r="GS374" s="49">
        <v>18</v>
      </c>
      <c r="GT374" s="55">
        <f t="shared" si="565"/>
        <v>1.5</v>
      </c>
      <c r="GU374" s="130">
        <f>GS374*55.5/144</f>
        <v>6.9375</v>
      </c>
      <c r="GV374" s="75"/>
      <c r="GW374" s="75">
        <v>2</v>
      </c>
      <c r="GX374" s="76"/>
      <c r="GY374" s="142">
        <f t="shared" si="566"/>
        <v>37.834583333333327</v>
      </c>
      <c r="GZ374" s="77">
        <f>(GY374*1.2)*(Prices!$B$5/32)</f>
        <v>56.751874999999991</v>
      </c>
      <c r="HA374" s="82">
        <f>(GY374*1.3)*(Prices!$C$4/32)</f>
        <v>98.369916666666654</v>
      </c>
      <c r="HB374" s="82">
        <f>GV374*Prices!$B$2+GW374*Prices!$B$3</f>
        <v>8.1</v>
      </c>
      <c r="HC374" s="79">
        <f>GU374*Prices!$B$9</f>
        <v>41.625</v>
      </c>
      <c r="HD374" s="80">
        <f t="shared" si="522"/>
        <v>204.84679166666663</v>
      </c>
      <c r="HE374" s="80">
        <f>GU374*Prices!$B$10</f>
        <v>62.4375</v>
      </c>
      <c r="HF374" s="80">
        <f t="shared" si="523"/>
        <v>225.65929166666663</v>
      </c>
      <c r="HG374" s="80">
        <f>GU374*Prices!$B$11</f>
        <v>69.375</v>
      </c>
      <c r="HH374" s="80">
        <f t="shared" si="524"/>
        <v>232.59679166666663</v>
      </c>
      <c r="HI374" s="80">
        <f>GU374*Prices!$B$12</f>
        <v>83.25</v>
      </c>
      <c r="HJ374" s="80">
        <f t="shared" si="525"/>
        <v>246.47179166666663</v>
      </c>
      <c r="HK374" s="80">
        <f>GU374*Prices!$B$13</f>
        <v>90.1875</v>
      </c>
      <c r="HL374" s="80">
        <f t="shared" si="526"/>
        <v>253.40929166666663</v>
      </c>
      <c r="HM374" s="80">
        <f>GU374*Prices!$B$14</f>
        <v>107.53125</v>
      </c>
      <c r="HN374" s="80">
        <f t="shared" si="527"/>
        <v>270.75304166666666</v>
      </c>
      <c r="HO374" s="80">
        <f>GU374*Prices!$B$15</f>
        <v>121.40625</v>
      </c>
      <c r="HP374" s="80">
        <f t="shared" si="528"/>
        <v>284.62804166666666</v>
      </c>
      <c r="HQ374" s="80">
        <f>GU374*Prices!$B$16</f>
        <v>169.96875</v>
      </c>
      <c r="HR374" s="80">
        <f t="shared" si="529"/>
        <v>333.19054166666666</v>
      </c>
      <c r="HS374" s="80">
        <f>GU374*Prices!$B$17</f>
        <v>0</v>
      </c>
      <c r="HT374" s="80"/>
      <c r="HU374" s="80"/>
      <c r="HV374" s="80"/>
      <c r="HW374" s="80"/>
      <c r="HX374" s="80"/>
      <c r="HY374" s="80"/>
      <c r="HZ374" s="80"/>
      <c r="IA374" s="80"/>
      <c r="IB374" s="80"/>
      <c r="IC374" s="80"/>
      <c r="ID374" s="80"/>
      <c r="IE374" s="80"/>
      <c r="IF374" s="80"/>
      <c r="IG374" s="80"/>
      <c r="IH374" s="80"/>
      <c r="II374"/>
      <c r="IJ374"/>
      <c r="IK374"/>
      <c r="IL374"/>
      <c r="IM374"/>
      <c r="IN374"/>
      <c r="IO374"/>
      <c r="IP374"/>
      <c r="IQ374" s="73">
        <f>IT374*55.5/144</f>
        <v>6.9375</v>
      </c>
      <c r="IR374" s="55">
        <v>17.72</v>
      </c>
      <c r="IS374" s="74">
        <f t="shared" si="567"/>
        <v>37.834583333333327</v>
      </c>
      <c r="IT374" s="49">
        <v>18</v>
      </c>
      <c r="IU374" s="55">
        <f t="shared" si="568"/>
        <v>1.5</v>
      </c>
      <c r="IV374" s="130">
        <f>IT374*55.5/144</f>
        <v>6.9375</v>
      </c>
      <c r="IW374" s="75"/>
      <c r="IX374" s="75">
        <v>2</v>
      </c>
      <c r="IY374" s="76"/>
      <c r="IZ374" s="142">
        <f t="shared" si="569"/>
        <v>37.834583333333327</v>
      </c>
      <c r="JA374" s="77">
        <f>(IZ374*1.2)*(Prices!$B$5/32)</f>
        <v>56.751874999999991</v>
      </c>
      <c r="JB374" s="82">
        <f>(IZ374*1.3)*(Prices!$B$4/32)</f>
        <v>122.96239583333332</v>
      </c>
      <c r="JC374" s="82">
        <f>IW374*Prices!$B$2+IX374*Prices!$B$3</f>
        <v>8.1</v>
      </c>
      <c r="JD374" s="79">
        <f>IV374*Prices!$B$9</f>
        <v>41.625</v>
      </c>
      <c r="JE374" s="80">
        <f t="shared" si="530"/>
        <v>229.4392708333333</v>
      </c>
      <c r="JF374" s="80">
        <f>IV374*Prices!$B$10</f>
        <v>62.4375</v>
      </c>
      <c r="JG374" s="80">
        <f t="shared" si="531"/>
        <v>250.2517708333333</v>
      </c>
      <c r="JH374" s="80">
        <f>IV374*Prices!$B$11</f>
        <v>69.375</v>
      </c>
      <c r="JI374" s="80">
        <f t="shared" si="532"/>
        <v>257.1892708333333</v>
      </c>
      <c r="JJ374" s="80">
        <f>IV374*Prices!$B$12</f>
        <v>83.25</v>
      </c>
      <c r="JK374" s="80">
        <f t="shared" si="533"/>
        <v>271.0642708333333</v>
      </c>
      <c r="JL374" s="80">
        <f>IV374*Prices!$B$13</f>
        <v>90.1875</v>
      </c>
      <c r="JM374" s="80">
        <f t="shared" si="534"/>
        <v>278.0017708333333</v>
      </c>
      <c r="JN374" s="80">
        <f>IV374*Prices!$B$14</f>
        <v>107.53125</v>
      </c>
      <c r="JO374" s="80">
        <f t="shared" si="535"/>
        <v>295.3455208333333</v>
      </c>
      <c r="JP374" s="80">
        <f>IV374*Prices!$B$15</f>
        <v>121.40625</v>
      </c>
      <c r="JQ374" s="80">
        <f t="shared" si="536"/>
        <v>309.2205208333333</v>
      </c>
      <c r="JR374" s="80">
        <f>IV374*Prices!$B$16</f>
        <v>169.96875</v>
      </c>
      <c r="JS374" s="80">
        <f t="shared" si="537"/>
        <v>357.7830208333333</v>
      </c>
      <c r="JT374" s="80">
        <f>IV374*Prices!$B$17</f>
        <v>0</v>
      </c>
      <c r="JU374" s="80"/>
      <c r="JV374" s="80"/>
      <c r="JW374" s="80"/>
      <c r="JX374" s="80"/>
      <c r="JY374" s="80"/>
      <c r="JZ374" s="80"/>
      <c r="KA374" s="80"/>
      <c r="KB374" s="80"/>
      <c r="KC374" s="80"/>
      <c r="KD374" s="80"/>
      <c r="KE374" s="80"/>
      <c r="KF374" s="80"/>
      <c r="KG374" s="80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 s="197">
        <v>0</v>
      </c>
      <c r="LB374" s="200">
        <v>0</v>
      </c>
      <c r="LC374" s="82">
        <f>(44+(cabinets_db!IR374*2-2))*0.58</f>
        <v>44.915199999999999</v>
      </c>
      <c r="LD374" s="82">
        <f>(44+(cabinets_db!IR374*2-2))*0.77</f>
        <v>59.628799999999998</v>
      </c>
      <c r="LE374" s="82">
        <f>3*(cabinets_db!IR374*22/144)</f>
        <v>8.1216666666666661</v>
      </c>
      <c r="LF374" s="82">
        <f t="shared" si="538"/>
        <v>36.793533333333329</v>
      </c>
      <c r="LG374" s="80">
        <f t="shared" si="539"/>
        <v>51.507133333333329</v>
      </c>
      <c r="LH374" s="234">
        <f t="shared" si="540"/>
        <v>0</v>
      </c>
      <c r="LI374" s="73">
        <f>cabinets_db!LL374*55.5/144</f>
        <v>6.9375</v>
      </c>
      <c r="LJ374" s="55">
        <v>17.72</v>
      </c>
      <c r="LK374" s="74">
        <f>cabinets_db!LI374+cabinets_db!LJ374+((LL374-1.5)*23/144)*5</f>
        <v>37.834583333333327</v>
      </c>
      <c r="LL374" s="49">
        <v>18</v>
      </c>
      <c r="LM374" s="55">
        <f t="shared" si="570"/>
        <v>1.5</v>
      </c>
      <c r="LN374" s="130">
        <f>LL374*55.5/144</f>
        <v>6.9375</v>
      </c>
      <c r="LO374" s="75"/>
      <c r="LP374" s="75">
        <v>2</v>
      </c>
      <c r="LQ374" s="76"/>
      <c r="LR374" s="142">
        <f>cabinets_db!LI374+cabinets_db!LJ374+((LL374-1.5)*23/144)*5</f>
        <v>37.834583333333327</v>
      </c>
      <c r="LS374" s="77">
        <f>(LR374*1.2)*(Prices!$B$5/32)</f>
        <v>56.751874999999991</v>
      </c>
      <c r="LT374" s="82">
        <f>(LR374*1.3)*(Prices!$C$4/32)</f>
        <v>98.369916666666654</v>
      </c>
      <c r="LU374" s="82">
        <f>LO374*Prices!$B$2+LP374*Prices!$B$3</f>
        <v>8.1</v>
      </c>
      <c r="LV374" s="79">
        <f>LN374*Prices!$B$9</f>
        <v>41.625</v>
      </c>
      <c r="LW374" s="80">
        <f t="shared" si="541"/>
        <v>204.84679166666663</v>
      </c>
      <c r="LX374" s="80">
        <f>LN374*Prices!$B$10</f>
        <v>62.4375</v>
      </c>
      <c r="LY374" s="80">
        <f t="shared" si="542"/>
        <v>225.65929166666663</v>
      </c>
      <c r="LZ374" s="80">
        <f>LN374*Prices!$B$11</f>
        <v>69.375</v>
      </c>
      <c r="MA374" s="80">
        <f t="shared" si="543"/>
        <v>232.59679166666663</v>
      </c>
      <c r="MB374" s="80">
        <f>LN374*Prices!$B$12</f>
        <v>83.25</v>
      </c>
      <c r="MC374" s="80">
        <f t="shared" si="544"/>
        <v>246.47179166666663</v>
      </c>
      <c r="MD374" s="80">
        <f>LN374*Prices!$B$13</f>
        <v>90.1875</v>
      </c>
      <c r="ME374" s="80">
        <f t="shared" si="545"/>
        <v>253.40929166666663</v>
      </c>
      <c r="MF374" s="80">
        <f>LN374*Prices!$B$14</f>
        <v>107.53125</v>
      </c>
      <c r="MG374" s="80">
        <f t="shared" si="546"/>
        <v>270.75304166666666</v>
      </c>
      <c r="MH374" s="80">
        <f>LN374*Prices!$B$15</f>
        <v>121.40625</v>
      </c>
      <c r="MI374" s="80">
        <f t="shared" si="547"/>
        <v>284.62804166666666</v>
      </c>
      <c r="MJ374" s="80">
        <f>LN374*Prices!$B$16</f>
        <v>169.96875</v>
      </c>
      <c r="MK374" s="80">
        <f t="shared" si="548"/>
        <v>333.19054166666666</v>
      </c>
      <c r="ML374" s="80">
        <f>LN374*Prices!$B$17</f>
        <v>0</v>
      </c>
      <c r="MM374" s="80"/>
      <c r="MN374" s="80"/>
      <c r="MO374" s="80"/>
      <c r="MP374" s="80"/>
      <c r="MQ374" s="80"/>
      <c r="MR374" s="80"/>
      <c r="MS374" s="80"/>
      <c r="MT374" s="80"/>
      <c r="MU374" s="80"/>
      <c r="MV374" s="80"/>
      <c r="MW374" s="80"/>
      <c r="MX374" s="80"/>
      <c r="MY374" s="80"/>
      <c r="MZ374" s="80"/>
      <c r="NA374" s="80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</row>
    <row r="375" spans="1:449" ht="18" customHeight="1" x14ac:dyDescent="0.25">
      <c r="A375" s="141" t="s">
        <v>500</v>
      </c>
      <c r="B375" s="132" t="s">
        <v>268</v>
      </c>
      <c r="C375" s="133" t="str">
        <f t="shared" si="549"/>
        <v>Wall &amp; Tall Cab: Tall - 1 door - shelves - 55.5" High (19" to 21")</v>
      </c>
      <c r="D375" s="70" t="s">
        <v>497</v>
      </c>
      <c r="E375" s="134" t="s">
        <v>101</v>
      </c>
      <c r="F375" s="329" t="s">
        <v>500</v>
      </c>
      <c r="G375" s="343">
        <f>ROUND(cabinets_db!FD375/Prices!$B$27,0)</f>
        <v>603</v>
      </c>
      <c r="H375" s="136">
        <f t="shared" si="550"/>
        <v>603</v>
      </c>
      <c r="I375" s="136">
        <f>ROUND(cabinets_db!FF375/Prices!$B$27,0)</f>
        <v>661</v>
      </c>
      <c r="J375" s="136">
        <f t="shared" si="453"/>
        <v>661</v>
      </c>
      <c r="K375" s="136">
        <f>ROUND(cabinets_db!FH375/Prices!$B$27,0)</f>
        <v>680</v>
      </c>
      <c r="L375" s="136">
        <f t="shared" si="454"/>
        <v>680</v>
      </c>
      <c r="M375" s="136">
        <f>ROUND(cabinets_db!FJ375/Prices!$B$27,0)</f>
        <v>719</v>
      </c>
      <c r="N375" s="136">
        <f t="shared" si="455"/>
        <v>719</v>
      </c>
      <c r="O375" s="136">
        <f>ROUND(cabinets_db!FL375/Prices!$B$27,0)</f>
        <v>738</v>
      </c>
      <c r="P375" s="136">
        <f t="shared" si="456"/>
        <v>738</v>
      </c>
      <c r="Q375" s="136">
        <f>ROUND(cabinets_db!FN375/Prices!$B$27,0)</f>
        <v>786</v>
      </c>
      <c r="R375" s="136">
        <f t="shared" si="457"/>
        <v>786</v>
      </c>
      <c r="S375" s="136">
        <f>ROUND(cabinets_db!FP375/Prices!$B$27,0)</f>
        <v>825</v>
      </c>
      <c r="T375" s="136">
        <f t="shared" si="458"/>
        <v>825</v>
      </c>
      <c r="U375" s="136">
        <f>ROUND(cabinets_db!FR375/Prices!$B$27,0)</f>
        <v>959</v>
      </c>
      <c r="V375" s="136">
        <f t="shared" si="459"/>
        <v>959</v>
      </c>
      <c r="W375" s="137"/>
      <c r="X375" s="137"/>
      <c r="Y375" s="137"/>
      <c r="Z375" s="137"/>
      <c r="AA375" s="137"/>
      <c r="AB375" s="136">
        <f>ROUND(cabinets_db!HD375/Prices!$B$27,0)</f>
        <v>539</v>
      </c>
      <c r="AC375" s="136">
        <f t="shared" si="460"/>
        <v>539</v>
      </c>
      <c r="AD375" s="136">
        <f>ROUND(cabinets_db!HF375/Prices!$B$27,0)</f>
        <v>597</v>
      </c>
      <c r="AE375" s="136">
        <f t="shared" si="461"/>
        <v>597</v>
      </c>
      <c r="AF375" s="136">
        <f>ROUND(cabinets_db!HH375/Prices!$B$27,0)</f>
        <v>616</v>
      </c>
      <c r="AG375" s="136">
        <f t="shared" si="462"/>
        <v>616</v>
      </c>
      <c r="AH375" s="136">
        <f>ROUND(cabinets_db!HJ375/Prices!$B$27,0)</f>
        <v>655</v>
      </c>
      <c r="AI375" s="136">
        <f t="shared" si="463"/>
        <v>655</v>
      </c>
      <c r="AJ375" s="136">
        <f>ROUND(cabinets_db!HL375/Prices!$B$27,0)</f>
        <v>674</v>
      </c>
      <c r="AK375" s="136">
        <f t="shared" si="464"/>
        <v>674</v>
      </c>
      <c r="AL375" s="136">
        <f>ROUND(cabinets_db!HN375/Prices!$B$27,0)</f>
        <v>722</v>
      </c>
      <c r="AM375" s="136">
        <f t="shared" si="465"/>
        <v>722</v>
      </c>
      <c r="AN375" s="136">
        <f>ROUND(cabinets_db!HP375/Prices!$B$27,0)</f>
        <v>761</v>
      </c>
      <c r="AO375" s="136">
        <f t="shared" si="466"/>
        <v>761</v>
      </c>
      <c r="AP375" s="136">
        <f>ROUND(cabinets_db!HR375/Prices!$B$27,0)</f>
        <v>895</v>
      </c>
      <c r="AQ375" s="138">
        <f t="shared" si="467"/>
        <v>895</v>
      </c>
      <c r="AW375" s="136">
        <f t="shared" si="468"/>
        <v>539</v>
      </c>
      <c r="AX375" s="136">
        <f t="shared" si="469"/>
        <v>539</v>
      </c>
      <c r="AY375" s="136">
        <f t="shared" si="470"/>
        <v>597</v>
      </c>
      <c r="AZ375" s="136">
        <f t="shared" si="471"/>
        <v>597</v>
      </c>
      <c r="BA375" s="136">
        <f t="shared" si="472"/>
        <v>616</v>
      </c>
      <c r="BB375" s="136">
        <f t="shared" si="473"/>
        <v>616</v>
      </c>
      <c r="BC375" s="136">
        <f t="shared" si="474"/>
        <v>655</v>
      </c>
      <c r="BD375" s="136">
        <f t="shared" si="475"/>
        <v>655</v>
      </c>
      <c r="BE375" s="136">
        <f t="shared" si="476"/>
        <v>674</v>
      </c>
      <c r="BF375" s="136">
        <f t="shared" si="477"/>
        <v>674</v>
      </c>
      <c r="BG375" s="136">
        <f t="shared" si="478"/>
        <v>722</v>
      </c>
      <c r="BH375" s="136">
        <f t="shared" si="479"/>
        <v>722</v>
      </c>
      <c r="BI375" s="136">
        <f t="shared" si="480"/>
        <v>761</v>
      </c>
      <c r="BJ375" s="136">
        <f t="shared" si="481"/>
        <v>761</v>
      </c>
      <c r="BK375" s="136">
        <f t="shared" si="482"/>
        <v>895</v>
      </c>
      <c r="BL375" s="138">
        <f t="shared" si="483"/>
        <v>895</v>
      </c>
      <c r="BU375" s="136">
        <f>ROUND(cabinets_db!JE375/Prices!$B$27,0)</f>
        <v>603</v>
      </c>
      <c r="BV375" s="136">
        <f t="shared" si="551"/>
        <v>603</v>
      </c>
      <c r="BW375" s="136">
        <f>ROUND(cabinets_db!JG375/Prices!$B$27,0)</f>
        <v>661</v>
      </c>
      <c r="BX375" s="136">
        <f t="shared" si="484"/>
        <v>661</v>
      </c>
      <c r="BY375" s="136">
        <f>ROUND(cabinets_db!JI375/Prices!$B$27,0)</f>
        <v>680</v>
      </c>
      <c r="BZ375" s="136">
        <f t="shared" si="485"/>
        <v>680</v>
      </c>
      <c r="CA375" s="136">
        <f>ROUND(cabinets_db!JK375/Prices!$B$27,0)</f>
        <v>719</v>
      </c>
      <c r="CB375" s="136">
        <f t="shared" si="486"/>
        <v>719</v>
      </c>
      <c r="CC375" s="136">
        <f>ROUND(cabinets_db!JM375/Prices!$B$27,0)</f>
        <v>738</v>
      </c>
      <c r="CD375" s="136">
        <f t="shared" si="487"/>
        <v>738</v>
      </c>
      <c r="CE375" s="136">
        <f>ROUND(cabinets_db!JO375/Prices!$B$27,0)</f>
        <v>786</v>
      </c>
      <c r="CF375" s="136">
        <f t="shared" si="488"/>
        <v>786</v>
      </c>
      <c r="CG375" s="136">
        <f>ROUND(cabinets_db!JQ375/Prices!$B$27,0)</f>
        <v>825</v>
      </c>
      <c r="CH375" s="136">
        <f t="shared" si="489"/>
        <v>825</v>
      </c>
      <c r="CI375" s="136">
        <f>ROUND(cabinets_db!JS375/Prices!$B$27,0)</f>
        <v>959</v>
      </c>
      <c r="CJ375" s="136">
        <f t="shared" si="490"/>
        <v>959</v>
      </c>
      <c r="CK375" s="137"/>
      <c r="CL375" s="137"/>
      <c r="CM375" s="137"/>
      <c r="CN375" s="137"/>
      <c r="CO375" s="137"/>
      <c r="CP375" s="136">
        <f>ROUND(cabinets_db!LW375/Prices!$B$27,0)</f>
        <v>539</v>
      </c>
      <c r="CQ375" s="136">
        <f t="shared" si="552"/>
        <v>539</v>
      </c>
      <c r="CR375" s="136">
        <f>ROUND(cabinets_db!LY375/Prices!$B$27,0)</f>
        <v>597</v>
      </c>
      <c r="CS375" s="136">
        <f t="shared" si="491"/>
        <v>597</v>
      </c>
      <c r="CT375" s="136">
        <f>ROUND(cabinets_db!MA375/Prices!$B$27,0)</f>
        <v>616</v>
      </c>
      <c r="CU375" s="136">
        <f t="shared" si="492"/>
        <v>616</v>
      </c>
      <c r="CV375" s="136">
        <f>ROUND(cabinets_db!MC375/Prices!$B$27,0)</f>
        <v>655</v>
      </c>
      <c r="CW375" s="136">
        <f t="shared" si="493"/>
        <v>655</v>
      </c>
      <c r="CX375" s="136">
        <f>ROUND(cabinets_db!ME375/Prices!$B$27,0)</f>
        <v>674</v>
      </c>
      <c r="CY375" s="136">
        <f t="shared" si="494"/>
        <v>674</v>
      </c>
      <c r="CZ375" s="136">
        <f>ROUND(cabinets_db!MG375/Prices!$B$27,0)</f>
        <v>722</v>
      </c>
      <c r="DA375" s="136">
        <f t="shared" si="495"/>
        <v>722</v>
      </c>
      <c r="DB375" s="136">
        <f>ROUND(cabinets_db!MI375/Prices!$B$27,0)</f>
        <v>761</v>
      </c>
      <c r="DC375" s="136">
        <f t="shared" si="496"/>
        <v>761</v>
      </c>
      <c r="DD375" s="136">
        <f>ROUND(cabinets_db!MK375/Prices!$B$27,0)</f>
        <v>895</v>
      </c>
      <c r="DE375" s="138">
        <f t="shared" si="497"/>
        <v>895</v>
      </c>
      <c r="DK375" s="136">
        <f t="shared" si="498"/>
        <v>539</v>
      </c>
      <c r="DL375" s="136">
        <f t="shared" si="499"/>
        <v>539</v>
      </c>
      <c r="DM375" s="136">
        <f t="shared" si="500"/>
        <v>597</v>
      </c>
      <c r="DN375" s="136">
        <f t="shared" si="501"/>
        <v>597</v>
      </c>
      <c r="DO375" s="136">
        <f t="shared" si="502"/>
        <v>616</v>
      </c>
      <c r="DP375" s="136">
        <f t="shared" si="503"/>
        <v>616</v>
      </c>
      <c r="DQ375" s="136">
        <f t="shared" si="504"/>
        <v>655</v>
      </c>
      <c r="DR375" s="136">
        <f t="shared" si="505"/>
        <v>655</v>
      </c>
      <c r="DS375" s="136">
        <f t="shared" si="506"/>
        <v>674</v>
      </c>
      <c r="DT375" s="136">
        <f t="shared" si="507"/>
        <v>674</v>
      </c>
      <c r="DU375" s="136">
        <f t="shared" si="508"/>
        <v>722</v>
      </c>
      <c r="DV375" s="136">
        <f t="shared" si="509"/>
        <v>722</v>
      </c>
      <c r="DW375" s="136">
        <f t="shared" si="510"/>
        <v>761</v>
      </c>
      <c r="DX375" s="136">
        <f t="shared" si="511"/>
        <v>761</v>
      </c>
      <c r="DY375" s="136">
        <f t="shared" si="512"/>
        <v>895</v>
      </c>
      <c r="DZ375" s="138">
        <f t="shared" si="513"/>
        <v>895</v>
      </c>
      <c r="EP375" s="73">
        <f>ES375*55.5/144</f>
        <v>8.09375</v>
      </c>
      <c r="EQ375" s="55">
        <v>17.72</v>
      </c>
      <c r="ER375" s="74">
        <f t="shared" si="561"/>
        <v>41.38666666666667</v>
      </c>
      <c r="ES375" s="49">
        <v>21</v>
      </c>
      <c r="ET375" s="55">
        <f t="shared" si="562"/>
        <v>1.75</v>
      </c>
      <c r="EU375" s="130">
        <f>ES375*55.5/144</f>
        <v>8.09375</v>
      </c>
      <c r="EW375" s="75">
        <v>2</v>
      </c>
      <c r="EY375" s="142">
        <f t="shared" si="563"/>
        <v>41.38666666666667</v>
      </c>
      <c r="EZ375" s="77">
        <f>(EY375*1.2)*(Prices!$B$5/32)</f>
        <v>62.08</v>
      </c>
      <c r="FA375" s="82">
        <f>(EY375*1.3)*(Prices!$B$4/32)</f>
        <v>134.50666666666669</v>
      </c>
      <c r="FB375" s="82">
        <f>EV375*Prices!$B$2+EW375*Prices!$B$3</f>
        <v>8.1</v>
      </c>
      <c r="FC375" s="79">
        <f>EU375*Prices!$B$9</f>
        <v>48.5625</v>
      </c>
      <c r="FD375" s="80">
        <f t="shared" si="514"/>
        <v>253.24916666666667</v>
      </c>
      <c r="FE375" s="80">
        <f>EU375*Prices!$B$10</f>
        <v>72.84375</v>
      </c>
      <c r="FF375" s="80">
        <f t="shared" si="515"/>
        <v>277.53041666666667</v>
      </c>
      <c r="FG375" s="80">
        <f>EU375*Prices!$B$11</f>
        <v>80.9375</v>
      </c>
      <c r="FH375" s="80">
        <f t="shared" si="516"/>
        <v>285.62416666666667</v>
      </c>
      <c r="FI375" s="80">
        <f>EU375*Prices!$B$12</f>
        <v>97.125</v>
      </c>
      <c r="FJ375" s="80">
        <f t="shared" si="517"/>
        <v>301.81166666666667</v>
      </c>
      <c r="FK375" s="80">
        <f>EU375*Prices!$B$13</f>
        <v>105.21875</v>
      </c>
      <c r="FL375" s="80">
        <f t="shared" si="518"/>
        <v>309.90541666666667</v>
      </c>
      <c r="FM375" s="80">
        <f>EU375*Prices!$B$14</f>
        <v>125.453125</v>
      </c>
      <c r="FN375" s="80">
        <f t="shared" si="519"/>
        <v>330.13979166666667</v>
      </c>
      <c r="FO375" s="80">
        <f>EU375*Prices!$B$15</f>
        <v>141.640625</v>
      </c>
      <c r="FP375" s="80">
        <f t="shared" si="520"/>
        <v>346.32729166666667</v>
      </c>
      <c r="FQ375" s="80">
        <f>EU375*Prices!$B$16</f>
        <v>198.296875</v>
      </c>
      <c r="FR375" s="80">
        <f t="shared" si="521"/>
        <v>402.98354166666667</v>
      </c>
      <c r="FS375" s="80">
        <f>EU375*Prices!$B$17</f>
        <v>0</v>
      </c>
      <c r="FT375" s="80"/>
      <c r="FU375" s="80"/>
      <c r="FV375" s="80"/>
      <c r="FW375" s="80"/>
      <c r="FX375" s="80"/>
      <c r="FY375" s="80"/>
      <c r="FZ375" s="80"/>
      <c r="GA375" s="80"/>
      <c r="GB375" s="80"/>
      <c r="GC375" s="80"/>
      <c r="GD375" s="80"/>
      <c r="GE375" s="80"/>
      <c r="GF375" s="80"/>
      <c r="GG375" s="80"/>
      <c r="GH375" s="80"/>
      <c r="GI375"/>
      <c r="GJ375"/>
      <c r="GK375"/>
      <c r="GL375"/>
      <c r="GM375"/>
      <c r="GN375"/>
      <c r="GO375"/>
      <c r="GP375" s="73">
        <f>GS375*55.5/144</f>
        <v>8.09375</v>
      </c>
      <c r="GQ375" s="55">
        <v>17.72</v>
      </c>
      <c r="GR375" s="74">
        <f t="shared" si="564"/>
        <v>41.38666666666667</v>
      </c>
      <c r="GS375" s="49">
        <v>21</v>
      </c>
      <c r="GT375" s="55">
        <f t="shared" si="565"/>
        <v>1.75</v>
      </c>
      <c r="GU375" s="130">
        <f>GS375*55.5/144</f>
        <v>8.09375</v>
      </c>
      <c r="GV375" s="75"/>
      <c r="GW375" s="75">
        <v>2</v>
      </c>
      <c r="GX375" s="76"/>
      <c r="GY375" s="142">
        <f t="shared" si="566"/>
        <v>41.38666666666667</v>
      </c>
      <c r="GZ375" s="77">
        <f>(GY375*1.2)*(Prices!$B$5/32)</f>
        <v>62.08</v>
      </c>
      <c r="HA375" s="82">
        <f>(GY375*1.3)*(Prices!$C$4/32)</f>
        <v>107.60533333333335</v>
      </c>
      <c r="HB375" s="82">
        <f>GV375*Prices!$B$2+GW375*Prices!$B$3</f>
        <v>8.1</v>
      </c>
      <c r="HC375" s="79">
        <f>GU375*Prices!$B$9</f>
        <v>48.5625</v>
      </c>
      <c r="HD375" s="80">
        <f t="shared" si="522"/>
        <v>226.34783333333337</v>
      </c>
      <c r="HE375" s="80">
        <f>GU375*Prices!$B$10</f>
        <v>72.84375</v>
      </c>
      <c r="HF375" s="80">
        <f t="shared" si="523"/>
        <v>250.62908333333331</v>
      </c>
      <c r="HG375" s="80">
        <f>GU375*Prices!$B$11</f>
        <v>80.9375</v>
      </c>
      <c r="HH375" s="80">
        <f t="shared" si="524"/>
        <v>258.72283333333331</v>
      </c>
      <c r="HI375" s="80">
        <f>GU375*Prices!$B$12</f>
        <v>97.125</v>
      </c>
      <c r="HJ375" s="80">
        <f t="shared" si="525"/>
        <v>274.91033333333331</v>
      </c>
      <c r="HK375" s="80">
        <f>GU375*Prices!$B$13</f>
        <v>105.21875</v>
      </c>
      <c r="HL375" s="80">
        <f t="shared" si="526"/>
        <v>283.00408333333331</v>
      </c>
      <c r="HM375" s="80">
        <f>GU375*Prices!$B$14</f>
        <v>125.453125</v>
      </c>
      <c r="HN375" s="80">
        <f t="shared" si="527"/>
        <v>303.23845833333331</v>
      </c>
      <c r="HO375" s="80">
        <f>GU375*Prices!$B$15</f>
        <v>141.640625</v>
      </c>
      <c r="HP375" s="80">
        <f t="shared" si="528"/>
        <v>319.42595833333331</v>
      </c>
      <c r="HQ375" s="80">
        <f>GU375*Prices!$B$16</f>
        <v>198.296875</v>
      </c>
      <c r="HR375" s="80">
        <f t="shared" si="529"/>
        <v>376.08220833333331</v>
      </c>
      <c r="HS375" s="80">
        <f>GU375*Prices!$B$17</f>
        <v>0</v>
      </c>
      <c r="HT375" s="80"/>
      <c r="HU375" s="80"/>
      <c r="HV375" s="80"/>
      <c r="HW375" s="80"/>
      <c r="HX375" s="80"/>
      <c r="HY375" s="80"/>
      <c r="HZ375" s="80"/>
      <c r="IA375" s="80"/>
      <c r="IB375" s="80"/>
      <c r="IC375" s="80"/>
      <c r="ID375" s="80"/>
      <c r="IE375" s="80"/>
      <c r="IF375" s="80"/>
      <c r="IG375" s="80"/>
      <c r="IH375" s="80"/>
      <c r="II375"/>
      <c r="IJ375"/>
      <c r="IK375"/>
      <c r="IL375"/>
      <c r="IM375"/>
      <c r="IN375"/>
      <c r="IO375"/>
      <c r="IP375"/>
      <c r="IQ375" s="73">
        <f>IT375*55.5/144</f>
        <v>8.09375</v>
      </c>
      <c r="IR375" s="55">
        <v>17.72</v>
      </c>
      <c r="IS375" s="74">
        <f t="shared" si="567"/>
        <v>41.38666666666667</v>
      </c>
      <c r="IT375" s="49">
        <v>21</v>
      </c>
      <c r="IU375" s="55">
        <f t="shared" si="568"/>
        <v>1.75</v>
      </c>
      <c r="IV375" s="130">
        <f>IT375*55.5/144</f>
        <v>8.09375</v>
      </c>
      <c r="IW375" s="75"/>
      <c r="IX375" s="75">
        <v>2</v>
      </c>
      <c r="IY375" s="76"/>
      <c r="IZ375" s="142">
        <f t="shared" si="569"/>
        <v>41.38666666666667</v>
      </c>
      <c r="JA375" s="77">
        <f>(IZ375*1.2)*(Prices!$B$5/32)</f>
        <v>62.08</v>
      </c>
      <c r="JB375" s="82">
        <f>(IZ375*1.3)*(Prices!$B$4/32)</f>
        <v>134.50666666666669</v>
      </c>
      <c r="JC375" s="82">
        <f>IW375*Prices!$B$2+IX375*Prices!$B$3</f>
        <v>8.1</v>
      </c>
      <c r="JD375" s="79">
        <f>IV375*Prices!$B$9</f>
        <v>48.5625</v>
      </c>
      <c r="JE375" s="80">
        <f t="shared" si="530"/>
        <v>253.24916666666667</v>
      </c>
      <c r="JF375" s="80">
        <f>IV375*Prices!$B$10</f>
        <v>72.84375</v>
      </c>
      <c r="JG375" s="80">
        <f t="shared" si="531"/>
        <v>277.53041666666667</v>
      </c>
      <c r="JH375" s="80">
        <f>IV375*Prices!$B$11</f>
        <v>80.9375</v>
      </c>
      <c r="JI375" s="80">
        <f t="shared" si="532"/>
        <v>285.62416666666667</v>
      </c>
      <c r="JJ375" s="80">
        <f>IV375*Prices!$B$12</f>
        <v>97.125</v>
      </c>
      <c r="JK375" s="80">
        <f t="shared" si="533"/>
        <v>301.81166666666667</v>
      </c>
      <c r="JL375" s="80">
        <f>IV375*Prices!$B$13</f>
        <v>105.21875</v>
      </c>
      <c r="JM375" s="80">
        <f t="shared" si="534"/>
        <v>309.90541666666667</v>
      </c>
      <c r="JN375" s="80">
        <f>IV375*Prices!$B$14</f>
        <v>125.453125</v>
      </c>
      <c r="JO375" s="80">
        <f t="shared" si="535"/>
        <v>330.13979166666667</v>
      </c>
      <c r="JP375" s="80">
        <f>IV375*Prices!$B$15</f>
        <v>141.640625</v>
      </c>
      <c r="JQ375" s="80">
        <f t="shared" si="536"/>
        <v>346.32729166666667</v>
      </c>
      <c r="JR375" s="80">
        <f>IV375*Prices!$B$16</f>
        <v>198.296875</v>
      </c>
      <c r="JS375" s="80">
        <f t="shared" si="537"/>
        <v>402.98354166666667</v>
      </c>
      <c r="JT375" s="80">
        <f>IV375*Prices!$B$17</f>
        <v>0</v>
      </c>
      <c r="JU375" s="80"/>
      <c r="JV375" s="80"/>
      <c r="JW375" s="80"/>
      <c r="JX375" s="80"/>
      <c r="JY375" s="80"/>
      <c r="JZ375" s="80"/>
      <c r="KA375" s="80"/>
      <c r="KB375" s="80"/>
      <c r="KC375" s="80"/>
      <c r="KD375" s="80"/>
      <c r="KE375" s="80"/>
      <c r="KF375" s="80"/>
      <c r="KG375" s="80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 s="197">
        <v>0</v>
      </c>
      <c r="LB375" s="200">
        <v>0</v>
      </c>
      <c r="LC375" s="82">
        <f>(44+(cabinets_db!IR375*2-2))*0.58</f>
        <v>44.915199999999999</v>
      </c>
      <c r="LD375" s="82">
        <f>(44+(cabinets_db!IR375*2-2))*0.77</f>
        <v>59.628799999999998</v>
      </c>
      <c r="LE375" s="82">
        <f>3*(cabinets_db!IR375*22/144)</f>
        <v>8.1216666666666661</v>
      </c>
      <c r="LF375" s="82">
        <f t="shared" si="538"/>
        <v>36.793533333333329</v>
      </c>
      <c r="LG375" s="80">
        <f t="shared" si="539"/>
        <v>51.507133333333329</v>
      </c>
      <c r="LH375" s="234">
        <f t="shared" si="540"/>
        <v>0</v>
      </c>
      <c r="LI375" s="73">
        <f>cabinets_db!LL375*55.5/144</f>
        <v>8.09375</v>
      </c>
      <c r="LJ375" s="55">
        <v>17.72</v>
      </c>
      <c r="LK375" s="74">
        <f>cabinets_db!LI375+cabinets_db!LJ375+((LL375-1.5)*23/144)*5</f>
        <v>41.38666666666667</v>
      </c>
      <c r="LL375" s="49">
        <v>21</v>
      </c>
      <c r="LM375" s="55">
        <f t="shared" si="570"/>
        <v>1.75</v>
      </c>
      <c r="LN375" s="130">
        <f>LL375*55.5/144</f>
        <v>8.09375</v>
      </c>
      <c r="LO375" s="75"/>
      <c r="LP375" s="75">
        <v>2</v>
      </c>
      <c r="LQ375" s="76"/>
      <c r="LR375" s="142">
        <f>cabinets_db!LI375+cabinets_db!LJ375+((LL375-1.5)*23/144)*5</f>
        <v>41.38666666666667</v>
      </c>
      <c r="LS375" s="77">
        <f>(LR375*1.2)*(Prices!$B$5/32)</f>
        <v>62.08</v>
      </c>
      <c r="LT375" s="82">
        <f>(LR375*1.3)*(Prices!$C$4/32)</f>
        <v>107.60533333333335</v>
      </c>
      <c r="LU375" s="82">
        <f>LO375*Prices!$B$2+LP375*Prices!$B$3</f>
        <v>8.1</v>
      </c>
      <c r="LV375" s="79">
        <f>LN375*Prices!$B$9</f>
        <v>48.5625</v>
      </c>
      <c r="LW375" s="80">
        <f t="shared" si="541"/>
        <v>226.34783333333337</v>
      </c>
      <c r="LX375" s="80">
        <f>LN375*Prices!$B$10</f>
        <v>72.84375</v>
      </c>
      <c r="LY375" s="80">
        <f t="shared" si="542"/>
        <v>250.62908333333331</v>
      </c>
      <c r="LZ375" s="80">
        <f>LN375*Prices!$B$11</f>
        <v>80.9375</v>
      </c>
      <c r="MA375" s="80">
        <f t="shared" si="543"/>
        <v>258.72283333333331</v>
      </c>
      <c r="MB375" s="80">
        <f>LN375*Prices!$B$12</f>
        <v>97.125</v>
      </c>
      <c r="MC375" s="80">
        <f t="shared" si="544"/>
        <v>274.91033333333331</v>
      </c>
      <c r="MD375" s="80">
        <f>LN375*Prices!$B$13</f>
        <v>105.21875</v>
      </c>
      <c r="ME375" s="80">
        <f t="shared" si="545"/>
        <v>283.00408333333331</v>
      </c>
      <c r="MF375" s="80">
        <f>LN375*Prices!$B$14</f>
        <v>125.453125</v>
      </c>
      <c r="MG375" s="80">
        <f t="shared" si="546"/>
        <v>303.23845833333331</v>
      </c>
      <c r="MH375" s="80">
        <f>LN375*Prices!$B$15</f>
        <v>141.640625</v>
      </c>
      <c r="MI375" s="80">
        <f t="shared" si="547"/>
        <v>319.42595833333331</v>
      </c>
      <c r="MJ375" s="80">
        <f>LN375*Prices!$B$16</f>
        <v>198.296875</v>
      </c>
      <c r="MK375" s="80">
        <f t="shared" si="548"/>
        <v>376.08220833333331</v>
      </c>
      <c r="ML375" s="80">
        <f>LN375*Prices!$B$17</f>
        <v>0</v>
      </c>
      <c r="MM375" s="80"/>
      <c r="MN375" s="80"/>
      <c r="MO375" s="80"/>
      <c r="MP375" s="80"/>
      <c r="MQ375" s="80"/>
      <c r="MR375" s="80"/>
      <c r="MS375" s="80"/>
      <c r="MT375" s="80"/>
      <c r="MU375" s="80"/>
      <c r="MV375" s="80"/>
      <c r="MW375" s="80"/>
      <c r="MX375" s="80"/>
      <c r="MY375" s="80"/>
      <c r="MZ375" s="80"/>
      <c r="NA375" s="80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</row>
    <row r="376" spans="1:449" ht="18" customHeight="1" thickBot="1" x14ac:dyDescent="0.3">
      <c r="A376" s="330" t="s">
        <v>501</v>
      </c>
      <c r="B376" s="324" t="s">
        <v>268</v>
      </c>
      <c r="C376" s="325" t="str">
        <f t="shared" si="549"/>
        <v>Wall &amp; Tall Cab: Tall - 1 door - shelves - 55.5" High (22" to 24")</v>
      </c>
      <c r="D376" s="177" t="s">
        <v>497</v>
      </c>
      <c r="E376" s="326" t="s">
        <v>103</v>
      </c>
      <c r="F376" s="331" t="s">
        <v>501</v>
      </c>
      <c r="G376" s="343">
        <f>ROUND(cabinets_db!FD376/Prices!$B$27,0)</f>
        <v>660</v>
      </c>
      <c r="H376" s="136">
        <f t="shared" si="550"/>
        <v>660</v>
      </c>
      <c r="I376" s="136">
        <f>ROUND(cabinets_db!FF376/Prices!$B$27,0)</f>
        <v>726</v>
      </c>
      <c r="J376" s="136">
        <f t="shared" si="453"/>
        <v>726</v>
      </c>
      <c r="K376" s="136">
        <f>ROUND(cabinets_db!FH376/Prices!$B$27,0)</f>
        <v>748</v>
      </c>
      <c r="L376" s="136">
        <f t="shared" si="454"/>
        <v>748</v>
      </c>
      <c r="M376" s="136">
        <f>ROUND(cabinets_db!FJ376/Prices!$B$27,0)</f>
        <v>792</v>
      </c>
      <c r="N376" s="136">
        <f t="shared" si="455"/>
        <v>792</v>
      </c>
      <c r="O376" s="136">
        <f>ROUND(cabinets_db!FL376/Prices!$B$27,0)</f>
        <v>814</v>
      </c>
      <c r="P376" s="136">
        <f t="shared" si="456"/>
        <v>814</v>
      </c>
      <c r="Q376" s="136">
        <f>ROUND(cabinets_db!FN376/Prices!$B$27,0)</f>
        <v>869</v>
      </c>
      <c r="R376" s="136">
        <f t="shared" si="457"/>
        <v>869</v>
      </c>
      <c r="S376" s="136">
        <f>ROUND(cabinets_db!FP376/Prices!$B$27,0)</f>
        <v>913</v>
      </c>
      <c r="T376" s="136">
        <f t="shared" si="458"/>
        <v>913</v>
      </c>
      <c r="U376" s="136">
        <f>ROUND(cabinets_db!FR376/Prices!$B$27,0)</f>
        <v>1067</v>
      </c>
      <c r="V376" s="136">
        <f t="shared" si="459"/>
        <v>1067</v>
      </c>
      <c r="W376" s="137"/>
      <c r="X376" s="137"/>
      <c r="Y376" s="137"/>
      <c r="Z376" s="137"/>
      <c r="AA376" s="137"/>
      <c r="AB376" s="136">
        <f>ROUND(cabinets_db!HD376/Prices!$B$27,0)</f>
        <v>590</v>
      </c>
      <c r="AC376" s="136">
        <f t="shared" si="460"/>
        <v>590</v>
      </c>
      <c r="AD376" s="136">
        <f>ROUND(cabinets_db!HF376/Prices!$B$27,0)</f>
        <v>656</v>
      </c>
      <c r="AE376" s="136">
        <f t="shared" si="461"/>
        <v>656</v>
      </c>
      <c r="AF376" s="136">
        <f>ROUND(cabinets_db!HH376/Prices!$B$27,0)</f>
        <v>678</v>
      </c>
      <c r="AG376" s="136">
        <f t="shared" si="462"/>
        <v>678</v>
      </c>
      <c r="AH376" s="136">
        <f>ROUND(cabinets_db!HJ376/Prices!$B$27,0)</f>
        <v>722</v>
      </c>
      <c r="AI376" s="136">
        <f t="shared" si="463"/>
        <v>722</v>
      </c>
      <c r="AJ376" s="136">
        <f>ROUND(cabinets_db!HL376/Prices!$B$27,0)</f>
        <v>744</v>
      </c>
      <c r="AK376" s="136">
        <f t="shared" si="464"/>
        <v>744</v>
      </c>
      <c r="AL376" s="136">
        <f>ROUND(cabinets_db!HN376/Prices!$B$27,0)</f>
        <v>799</v>
      </c>
      <c r="AM376" s="136">
        <f t="shared" si="465"/>
        <v>799</v>
      </c>
      <c r="AN376" s="136">
        <f>ROUND(cabinets_db!HP376/Prices!$B$27,0)</f>
        <v>843</v>
      </c>
      <c r="AO376" s="136">
        <f t="shared" si="466"/>
        <v>843</v>
      </c>
      <c r="AP376" s="136">
        <f>ROUND(cabinets_db!HR376/Prices!$B$27,0)</f>
        <v>998</v>
      </c>
      <c r="AQ376" s="138">
        <f t="shared" si="467"/>
        <v>998</v>
      </c>
      <c r="AW376" s="136">
        <f t="shared" si="468"/>
        <v>590</v>
      </c>
      <c r="AX376" s="136">
        <f t="shared" si="469"/>
        <v>590</v>
      </c>
      <c r="AY376" s="136">
        <f t="shared" si="470"/>
        <v>656</v>
      </c>
      <c r="AZ376" s="136">
        <f t="shared" si="471"/>
        <v>656</v>
      </c>
      <c r="BA376" s="136">
        <f t="shared" si="472"/>
        <v>678</v>
      </c>
      <c r="BB376" s="136">
        <f t="shared" si="473"/>
        <v>678</v>
      </c>
      <c r="BC376" s="136">
        <f t="shared" si="474"/>
        <v>722</v>
      </c>
      <c r="BD376" s="136">
        <f t="shared" si="475"/>
        <v>722</v>
      </c>
      <c r="BE376" s="136">
        <f t="shared" si="476"/>
        <v>744</v>
      </c>
      <c r="BF376" s="136">
        <f t="shared" si="477"/>
        <v>744</v>
      </c>
      <c r="BG376" s="136">
        <f t="shared" si="478"/>
        <v>799</v>
      </c>
      <c r="BH376" s="136">
        <f t="shared" si="479"/>
        <v>799</v>
      </c>
      <c r="BI376" s="136">
        <f t="shared" si="480"/>
        <v>843</v>
      </c>
      <c r="BJ376" s="136">
        <f t="shared" si="481"/>
        <v>843</v>
      </c>
      <c r="BK376" s="136">
        <f t="shared" si="482"/>
        <v>998</v>
      </c>
      <c r="BL376" s="138">
        <f t="shared" si="483"/>
        <v>998</v>
      </c>
      <c r="BU376" s="136">
        <f>ROUND(cabinets_db!JE376/Prices!$B$27,0)</f>
        <v>660</v>
      </c>
      <c r="BV376" s="136">
        <f t="shared" si="551"/>
        <v>660</v>
      </c>
      <c r="BW376" s="136">
        <f>ROUND(cabinets_db!JG376/Prices!$B$27,0)</f>
        <v>726</v>
      </c>
      <c r="BX376" s="136">
        <f t="shared" si="484"/>
        <v>726</v>
      </c>
      <c r="BY376" s="136">
        <f>ROUND(cabinets_db!JI376/Prices!$B$27,0)</f>
        <v>748</v>
      </c>
      <c r="BZ376" s="136">
        <f t="shared" si="485"/>
        <v>748</v>
      </c>
      <c r="CA376" s="136">
        <f>ROUND(cabinets_db!JK376/Prices!$B$27,0)</f>
        <v>792</v>
      </c>
      <c r="CB376" s="136">
        <f t="shared" si="486"/>
        <v>792</v>
      </c>
      <c r="CC376" s="136">
        <f>ROUND(cabinets_db!JM376/Prices!$B$27,0)</f>
        <v>814</v>
      </c>
      <c r="CD376" s="136">
        <f t="shared" si="487"/>
        <v>814</v>
      </c>
      <c r="CE376" s="136">
        <f>ROUND(cabinets_db!JO376/Prices!$B$27,0)</f>
        <v>869</v>
      </c>
      <c r="CF376" s="136">
        <f t="shared" si="488"/>
        <v>869</v>
      </c>
      <c r="CG376" s="136">
        <f>ROUND(cabinets_db!JQ376/Prices!$B$27,0)</f>
        <v>913</v>
      </c>
      <c r="CH376" s="136">
        <f t="shared" si="489"/>
        <v>913</v>
      </c>
      <c r="CI376" s="136">
        <f>ROUND(cabinets_db!JS376/Prices!$B$27,0)</f>
        <v>1067</v>
      </c>
      <c r="CJ376" s="136">
        <f t="shared" si="490"/>
        <v>1067</v>
      </c>
      <c r="CK376" s="137"/>
      <c r="CL376" s="137"/>
      <c r="CM376" s="137"/>
      <c r="CN376" s="137"/>
      <c r="CO376" s="137"/>
      <c r="CP376" s="136">
        <f>ROUND(cabinets_db!LW376/Prices!$B$27,0)</f>
        <v>590</v>
      </c>
      <c r="CQ376" s="136">
        <f t="shared" si="552"/>
        <v>590</v>
      </c>
      <c r="CR376" s="136">
        <f>ROUND(cabinets_db!LY376/Prices!$B$27,0)</f>
        <v>656</v>
      </c>
      <c r="CS376" s="136">
        <f t="shared" si="491"/>
        <v>656</v>
      </c>
      <c r="CT376" s="136">
        <f>ROUND(cabinets_db!MA376/Prices!$B$27,0)</f>
        <v>678</v>
      </c>
      <c r="CU376" s="136">
        <f t="shared" si="492"/>
        <v>678</v>
      </c>
      <c r="CV376" s="136">
        <f>ROUND(cabinets_db!MC376/Prices!$B$27,0)</f>
        <v>722</v>
      </c>
      <c r="CW376" s="136">
        <f t="shared" si="493"/>
        <v>722</v>
      </c>
      <c r="CX376" s="136">
        <f>ROUND(cabinets_db!ME376/Prices!$B$27,0)</f>
        <v>744</v>
      </c>
      <c r="CY376" s="136">
        <f t="shared" si="494"/>
        <v>744</v>
      </c>
      <c r="CZ376" s="136">
        <f>ROUND(cabinets_db!MG376/Prices!$B$27,0)</f>
        <v>799</v>
      </c>
      <c r="DA376" s="136">
        <f t="shared" si="495"/>
        <v>799</v>
      </c>
      <c r="DB376" s="136">
        <f>ROUND(cabinets_db!MI376/Prices!$B$27,0)</f>
        <v>843</v>
      </c>
      <c r="DC376" s="136">
        <f t="shared" si="496"/>
        <v>843</v>
      </c>
      <c r="DD376" s="136">
        <f>ROUND(cabinets_db!MK376/Prices!$B$27,0)</f>
        <v>998</v>
      </c>
      <c r="DE376" s="138">
        <f t="shared" si="497"/>
        <v>998</v>
      </c>
      <c r="DK376" s="136">
        <f t="shared" si="498"/>
        <v>590</v>
      </c>
      <c r="DL376" s="136">
        <f t="shared" si="499"/>
        <v>590</v>
      </c>
      <c r="DM376" s="136">
        <f t="shared" si="500"/>
        <v>656</v>
      </c>
      <c r="DN376" s="136">
        <f t="shared" si="501"/>
        <v>656</v>
      </c>
      <c r="DO376" s="136">
        <f t="shared" si="502"/>
        <v>678</v>
      </c>
      <c r="DP376" s="136">
        <f t="shared" si="503"/>
        <v>678</v>
      </c>
      <c r="DQ376" s="136">
        <f t="shared" si="504"/>
        <v>722</v>
      </c>
      <c r="DR376" s="136">
        <f t="shared" si="505"/>
        <v>722</v>
      </c>
      <c r="DS376" s="136">
        <f t="shared" si="506"/>
        <v>744</v>
      </c>
      <c r="DT376" s="136">
        <f t="shared" si="507"/>
        <v>744</v>
      </c>
      <c r="DU376" s="136">
        <f t="shared" si="508"/>
        <v>799</v>
      </c>
      <c r="DV376" s="136">
        <f t="shared" si="509"/>
        <v>799</v>
      </c>
      <c r="DW376" s="136">
        <f t="shared" si="510"/>
        <v>843</v>
      </c>
      <c r="DX376" s="136">
        <f t="shared" si="511"/>
        <v>843</v>
      </c>
      <c r="DY376" s="136">
        <f t="shared" si="512"/>
        <v>998</v>
      </c>
      <c r="DZ376" s="138">
        <f t="shared" si="513"/>
        <v>998</v>
      </c>
      <c r="EP376" s="73">
        <f>ES376*55.5/144</f>
        <v>9.25</v>
      </c>
      <c r="EQ376" s="55">
        <v>17.72</v>
      </c>
      <c r="ER376" s="74">
        <f t="shared" si="561"/>
        <v>44.938749999999999</v>
      </c>
      <c r="ES376" s="49">
        <v>24</v>
      </c>
      <c r="ET376" s="55">
        <f t="shared" si="562"/>
        <v>2</v>
      </c>
      <c r="EU376" s="130">
        <f>ES376*55.5/144</f>
        <v>9.25</v>
      </c>
      <c r="EW376" s="75">
        <v>2</v>
      </c>
      <c r="EY376" s="142">
        <f t="shared" si="563"/>
        <v>44.938749999999999</v>
      </c>
      <c r="EZ376" s="77">
        <f>(EY376*1.2)*(Prices!$B$5/32)</f>
        <v>67.408124999999998</v>
      </c>
      <c r="FA376" s="82">
        <f>(EY376*1.3)*(Prices!$B$4/32)</f>
        <v>146.0509375</v>
      </c>
      <c r="FB376" s="82">
        <f>EV376*Prices!$B$2+EW376*Prices!$B$3</f>
        <v>8.1</v>
      </c>
      <c r="FC376" s="79">
        <f>EU376*Prices!$B$9</f>
        <v>55.5</v>
      </c>
      <c r="FD376" s="80">
        <f t="shared" si="514"/>
        <v>277.05906249999998</v>
      </c>
      <c r="FE376" s="80">
        <f>EU376*Prices!$B$10</f>
        <v>83.25</v>
      </c>
      <c r="FF376" s="80">
        <f t="shared" si="515"/>
        <v>304.80906249999998</v>
      </c>
      <c r="FG376" s="80">
        <f>EU376*Prices!$B$11</f>
        <v>92.5</v>
      </c>
      <c r="FH376" s="80">
        <f t="shared" si="516"/>
        <v>314.05906249999998</v>
      </c>
      <c r="FI376" s="80">
        <f>EU376*Prices!$B$12</f>
        <v>111</v>
      </c>
      <c r="FJ376" s="80">
        <f t="shared" si="517"/>
        <v>332.55906249999998</v>
      </c>
      <c r="FK376" s="80">
        <f>EU376*Prices!$B$13</f>
        <v>120.25</v>
      </c>
      <c r="FL376" s="80">
        <f t="shared" si="518"/>
        <v>341.80906249999998</v>
      </c>
      <c r="FM376" s="80">
        <f>EU376*Prices!$B$14</f>
        <v>143.375</v>
      </c>
      <c r="FN376" s="80">
        <f t="shared" si="519"/>
        <v>364.93406249999998</v>
      </c>
      <c r="FO376" s="80">
        <f>EU376*Prices!$B$15</f>
        <v>161.875</v>
      </c>
      <c r="FP376" s="80">
        <f t="shared" si="520"/>
        <v>383.43406249999998</v>
      </c>
      <c r="FQ376" s="80">
        <f>EU376*Prices!$B$16</f>
        <v>226.625</v>
      </c>
      <c r="FR376" s="80">
        <f t="shared" si="521"/>
        <v>448.18406249999998</v>
      </c>
      <c r="FS376" s="80">
        <f>EU376*Prices!$B$17</f>
        <v>0</v>
      </c>
      <c r="FT376" s="80"/>
      <c r="FU376" s="80"/>
      <c r="FV376" s="80"/>
      <c r="FW376" s="80"/>
      <c r="FX376" s="80"/>
      <c r="FY376" s="80"/>
      <c r="FZ376" s="80"/>
      <c r="GA376" s="80"/>
      <c r="GB376" s="80"/>
      <c r="GC376" s="80"/>
      <c r="GD376" s="80"/>
      <c r="GE376" s="80"/>
      <c r="GF376" s="80"/>
      <c r="GG376" s="80"/>
      <c r="GH376" s="80"/>
      <c r="GI376"/>
      <c r="GJ376"/>
      <c r="GK376"/>
      <c r="GL376"/>
      <c r="GM376"/>
      <c r="GN376"/>
      <c r="GO376"/>
      <c r="GP376" s="73">
        <f>GS376*55.5/144</f>
        <v>9.25</v>
      </c>
      <c r="GQ376" s="55">
        <v>17.72</v>
      </c>
      <c r="GR376" s="74">
        <f t="shared" si="564"/>
        <v>44.938749999999999</v>
      </c>
      <c r="GS376" s="49">
        <v>24</v>
      </c>
      <c r="GT376" s="55">
        <f t="shared" si="565"/>
        <v>2</v>
      </c>
      <c r="GU376" s="130">
        <f>GS376*55.5/144</f>
        <v>9.25</v>
      </c>
      <c r="GV376" s="75"/>
      <c r="GW376" s="75">
        <v>2</v>
      </c>
      <c r="GX376" s="76"/>
      <c r="GY376" s="142">
        <f t="shared" si="566"/>
        <v>44.938749999999999</v>
      </c>
      <c r="GZ376" s="77">
        <f>(GY376*1.2)*(Prices!$B$5/32)</f>
        <v>67.408124999999998</v>
      </c>
      <c r="HA376" s="82">
        <f>(GY376*1.3)*(Prices!$C$4/32)</f>
        <v>116.84075</v>
      </c>
      <c r="HB376" s="82">
        <f>GV376*Prices!$B$2+GW376*Prices!$B$3</f>
        <v>8.1</v>
      </c>
      <c r="HC376" s="79">
        <f>GU376*Prices!$B$9</f>
        <v>55.5</v>
      </c>
      <c r="HD376" s="80">
        <f t="shared" si="522"/>
        <v>247.84887500000002</v>
      </c>
      <c r="HE376" s="80">
        <f>GU376*Prices!$B$10</f>
        <v>83.25</v>
      </c>
      <c r="HF376" s="80">
        <f t="shared" si="523"/>
        <v>275.59887499999996</v>
      </c>
      <c r="HG376" s="80">
        <f>GU376*Prices!$B$11</f>
        <v>92.5</v>
      </c>
      <c r="HH376" s="80">
        <f t="shared" si="524"/>
        <v>284.84887499999996</v>
      </c>
      <c r="HI376" s="80">
        <f>GU376*Prices!$B$12</f>
        <v>111</v>
      </c>
      <c r="HJ376" s="80">
        <f t="shared" si="525"/>
        <v>303.34887499999996</v>
      </c>
      <c r="HK376" s="80">
        <f>GU376*Prices!$B$13</f>
        <v>120.25</v>
      </c>
      <c r="HL376" s="80">
        <f t="shared" si="526"/>
        <v>312.59887499999996</v>
      </c>
      <c r="HM376" s="80">
        <f>GU376*Prices!$B$14</f>
        <v>143.375</v>
      </c>
      <c r="HN376" s="80">
        <f t="shared" si="527"/>
        <v>335.72387499999996</v>
      </c>
      <c r="HO376" s="80">
        <f>GU376*Prices!$B$15</f>
        <v>161.875</v>
      </c>
      <c r="HP376" s="80">
        <f t="shared" si="528"/>
        <v>354.22387499999996</v>
      </c>
      <c r="HQ376" s="80">
        <f>GU376*Prices!$B$16</f>
        <v>226.625</v>
      </c>
      <c r="HR376" s="80">
        <f t="shared" si="529"/>
        <v>418.97387499999996</v>
      </c>
      <c r="HS376" s="80">
        <f>GU376*Prices!$B$17</f>
        <v>0</v>
      </c>
      <c r="HT376" s="80"/>
      <c r="HU376" s="80"/>
      <c r="HV376" s="80"/>
      <c r="HW376" s="80"/>
      <c r="HX376" s="80"/>
      <c r="HY376" s="80"/>
      <c r="HZ376" s="80"/>
      <c r="IA376" s="80"/>
      <c r="IB376" s="80"/>
      <c r="IC376" s="80"/>
      <c r="ID376" s="80"/>
      <c r="IE376" s="80"/>
      <c r="IF376" s="80"/>
      <c r="IG376" s="80"/>
      <c r="IH376" s="80"/>
      <c r="II376"/>
      <c r="IJ376"/>
      <c r="IK376"/>
      <c r="IL376"/>
      <c r="IM376"/>
      <c r="IN376"/>
      <c r="IO376"/>
      <c r="IP376"/>
      <c r="IQ376" s="73">
        <f>IT376*55.5/144</f>
        <v>9.25</v>
      </c>
      <c r="IR376" s="55">
        <v>17.72</v>
      </c>
      <c r="IS376" s="74">
        <f t="shared" si="567"/>
        <v>44.938749999999999</v>
      </c>
      <c r="IT376" s="49">
        <v>24</v>
      </c>
      <c r="IU376" s="55">
        <f t="shared" si="568"/>
        <v>2</v>
      </c>
      <c r="IV376" s="130">
        <f>IT376*55.5/144</f>
        <v>9.25</v>
      </c>
      <c r="IW376" s="75"/>
      <c r="IX376" s="75">
        <v>2</v>
      </c>
      <c r="IY376" s="76"/>
      <c r="IZ376" s="142">
        <f t="shared" si="569"/>
        <v>44.938749999999999</v>
      </c>
      <c r="JA376" s="77">
        <f>(IZ376*1.2)*(Prices!$B$5/32)</f>
        <v>67.408124999999998</v>
      </c>
      <c r="JB376" s="82">
        <f>(IZ376*1.3)*(Prices!$B$4/32)</f>
        <v>146.0509375</v>
      </c>
      <c r="JC376" s="82">
        <f>IW376*Prices!$B$2+IX376*Prices!$B$3</f>
        <v>8.1</v>
      </c>
      <c r="JD376" s="79">
        <f>IV376*Prices!$B$9</f>
        <v>55.5</v>
      </c>
      <c r="JE376" s="80">
        <f t="shared" si="530"/>
        <v>277.05906249999998</v>
      </c>
      <c r="JF376" s="80">
        <f>IV376*Prices!$B$10</f>
        <v>83.25</v>
      </c>
      <c r="JG376" s="80">
        <f t="shared" si="531"/>
        <v>304.80906249999998</v>
      </c>
      <c r="JH376" s="80">
        <f>IV376*Prices!$B$11</f>
        <v>92.5</v>
      </c>
      <c r="JI376" s="80">
        <f t="shared" si="532"/>
        <v>314.05906249999998</v>
      </c>
      <c r="JJ376" s="80">
        <f>IV376*Prices!$B$12</f>
        <v>111</v>
      </c>
      <c r="JK376" s="80">
        <f t="shared" si="533"/>
        <v>332.55906249999998</v>
      </c>
      <c r="JL376" s="80">
        <f>IV376*Prices!$B$13</f>
        <v>120.25</v>
      </c>
      <c r="JM376" s="80">
        <f t="shared" si="534"/>
        <v>341.80906249999998</v>
      </c>
      <c r="JN376" s="80">
        <f>IV376*Prices!$B$14</f>
        <v>143.375</v>
      </c>
      <c r="JO376" s="80">
        <f t="shared" si="535"/>
        <v>364.93406249999998</v>
      </c>
      <c r="JP376" s="80">
        <f>IV376*Prices!$B$15</f>
        <v>161.875</v>
      </c>
      <c r="JQ376" s="80">
        <f t="shared" si="536"/>
        <v>383.43406249999998</v>
      </c>
      <c r="JR376" s="80">
        <f>IV376*Prices!$B$16</f>
        <v>226.625</v>
      </c>
      <c r="JS376" s="80">
        <f t="shared" si="537"/>
        <v>448.18406249999998</v>
      </c>
      <c r="JT376" s="80">
        <f>IV376*Prices!$B$17</f>
        <v>0</v>
      </c>
      <c r="JU376" s="80"/>
      <c r="JV376" s="80"/>
      <c r="JW376" s="80"/>
      <c r="JX376" s="80"/>
      <c r="JY376" s="80"/>
      <c r="JZ376" s="80"/>
      <c r="KA376" s="80"/>
      <c r="KB376" s="80"/>
      <c r="KC376" s="80"/>
      <c r="KD376" s="80"/>
      <c r="KE376" s="80"/>
      <c r="KF376" s="80"/>
      <c r="KG376" s="80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 s="197">
        <v>0</v>
      </c>
      <c r="LB376" s="200">
        <v>0</v>
      </c>
      <c r="LC376" s="82">
        <f>(44+(cabinets_db!IR376*2-2))*0.58</f>
        <v>44.915199999999999</v>
      </c>
      <c r="LD376" s="82">
        <f>(44+(cabinets_db!IR376*2-2))*0.77</f>
        <v>59.628799999999998</v>
      </c>
      <c r="LE376" s="82">
        <f>3*(cabinets_db!IR376*22/144)</f>
        <v>8.1216666666666661</v>
      </c>
      <c r="LF376" s="82">
        <f t="shared" si="538"/>
        <v>36.793533333333329</v>
      </c>
      <c r="LG376" s="80">
        <f t="shared" si="539"/>
        <v>51.507133333333329</v>
      </c>
      <c r="LH376" s="234">
        <f t="shared" si="540"/>
        <v>0</v>
      </c>
      <c r="LI376" s="73">
        <f>cabinets_db!LL376*55.5/144</f>
        <v>9.25</v>
      </c>
      <c r="LJ376" s="55">
        <v>17.72</v>
      </c>
      <c r="LK376" s="74">
        <f>cabinets_db!LI376+cabinets_db!LJ376+((LL376-1.5)*23/144)*5</f>
        <v>44.938749999999999</v>
      </c>
      <c r="LL376" s="49">
        <v>24</v>
      </c>
      <c r="LM376" s="55">
        <f t="shared" si="570"/>
        <v>2</v>
      </c>
      <c r="LN376" s="130">
        <f>LL376*55.5/144</f>
        <v>9.25</v>
      </c>
      <c r="LO376" s="75"/>
      <c r="LP376" s="75">
        <v>2</v>
      </c>
      <c r="LQ376" s="76"/>
      <c r="LR376" s="142">
        <f>cabinets_db!LI376+cabinets_db!LJ376+((LL376-1.5)*23/144)*5</f>
        <v>44.938749999999999</v>
      </c>
      <c r="LS376" s="77">
        <f>(LR376*1.2)*(Prices!$B$5/32)</f>
        <v>67.408124999999998</v>
      </c>
      <c r="LT376" s="82">
        <f>(LR376*1.3)*(Prices!$C$4/32)</f>
        <v>116.84075</v>
      </c>
      <c r="LU376" s="82">
        <f>LO376*Prices!$B$2+LP376*Prices!$B$3</f>
        <v>8.1</v>
      </c>
      <c r="LV376" s="79">
        <f>LN376*Prices!$B$9</f>
        <v>55.5</v>
      </c>
      <c r="LW376" s="80">
        <f t="shared" si="541"/>
        <v>247.84887500000002</v>
      </c>
      <c r="LX376" s="80">
        <f>LN376*Prices!$B$10</f>
        <v>83.25</v>
      </c>
      <c r="LY376" s="80">
        <f t="shared" si="542"/>
        <v>275.59887499999996</v>
      </c>
      <c r="LZ376" s="80">
        <f>LN376*Prices!$B$11</f>
        <v>92.5</v>
      </c>
      <c r="MA376" s="80">
        <f t="shared" si="543"/>
        <v>284.84887499999996</v>
      </c>
      <c r="MB376" s="80">
        <f>LN376*Prices!$B$12</f>
        <v>111</v>
      </c>
      <c r="MC376" s="80">
        <f t="shared" si="544"/>
        <v>303.34887499999996</v>
      </c>
      <c r="MD376" s="80">
        <f>LN376*Prices!$B$13</f>
        <v>120.25</v>
      </c>
      <c r="ME376" s="80">
        <f t="shared" si="545"/>
        <v>312.59887499999996</v>
      </c>
      <c r="MF376" s="80">
        <f>LN376*Prices!$B$14</f>
        <v>143.375</v>
      </c>
      <c r="MG376" s="80">
        <f t="shared" si="546"/>
        <v>335.72387499999996</v>
      </c>
      <c r="MH376" s="80">
        <f>LN376*Prices!$B$15</f>
        <v>161.875</v>
      </c>
      <c r="MI376" s="80">
        <f t="shared" si="547"/>
        <v>354.22387499999996</v>
      </c>
      <c r="MJ376" s="80">
        <f>LN376*Prices!$B$16</f>
        <v>226.625</v>
      </c>
      <c r="MK376" s="80">
        <f t="shared" si="548"/>
        <v>418.97387499999996</v>
      </c>
      <c r="ML376" s="80">
        <f>LN376*Prices!$B$17</f>
        <v>0</v>
      </c>
      <c r="MM376" s="80"/>
      <c r="MN376" s="80"/>
      <c r="MO376" s="80"/>
      <c r="MP376" s="80"/>
      <c r="MQ376" s="80"/>
      <c r="MR376" s="80"/>
      <c r="MS376" s="80"/>
      <c r="MT376" s="80"/>
      <c r="MU376" s="80"/>
      <c r="MV376" s="80"/>
      <c r="MW376" s="80"/>
      <c r="MX376" s="80"/>
      <c r="MY376" s="80"/>
      <c r="MZ376" s="80"/>
      <c r="NA376" s="80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</row>
    <row r="377" spans="1:449" ht="18" customHeight="1" thickBot="1" x14ac:dyDescent="0.3">
      <c r="A377" s="345"/>
      <c r="B377" s="346"/>
      <c r="C377" s="347"/>
      <c r="D377" s="279"/>
      <c r="E377" s="348"/>
      <c r="F377" s="349"/>
      <c r="G377" s="343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7"/>
      <c r="X377" s="137"/>
      <c r="Y377" s="137"/>
      <c r="Z377" s="137"/>
      <c r="AA377" s="137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8"/>
      <c r="AW377" s="136"/>
      <c r="AX377" s="136"/>
      <c r="AY377" s="136"/>
      <c r="AZ377" s="136"/>
      <c r="BA377" s="136"/>
      <c r="BB377" s="136"/>
      <c r="BC377" s="136"/>
      <c r="BD377" s="136"/>
      <c r="BE377" s="136"/>
      <c r="BF377" s="136"/>
      <c r="BG377" s="136"/>
      <c r="BH377" s="136"/>
      <c r="BI377" s="136"/>
      <c r="BJ377" s="136"/>
      <c r="BK377" s="136"/>
      <c r="BL377" s="138"/>
      <c r="BU377" s="136"/>
      <c r="BV377" s="136"/>
      <c r="BW377" s="136"/>
      <c r="BX377" s="136"/>
      <c r="BY377" s="136"/>
      <c r="BZ377" s="136"/>
      <c r="CA377" s="136"/>
      <c r="CB377" s="136"/>
      <c r="CC377" s="136"/>
      <c r="CD377" s="136"/>
      <c r="CE377" s="136"/>
      <c r="CF377" s="136"/>
      <c r="CG377" s="136"/>
      <c r="CH377" s="136"/>
      <c r="CI377" s="136"/>
      <c r="CJ377" s="136"/>
      <c r="CK377" s="137"/>
      <c r="CL377" s="137"/>
      <c r="CM377" s="137"/>
      <c r="CN377" s="137"/>
      <c r="CO377" s="137"/>
      <c r="CP377" s="136"/>
      <c r="CQ377" s="136"/>
      <c r="CR377" s="136"/>
      <c r="CS377" s="136"/>
      <c r="CT377" s="136"/>
      <c r="CU377" s="136"/>
      <c r="CV377" s="136"/>
      <c r="CW377" s="136"/>
      <c r="CX377" s="136"/>
      <c r="CY377" s="136"/>
      <c r="CZ377" s="136"/>
      <c r="DA377" s="136"/>
      <c r="DB377" s="136"/>
      <c r="DC377" s="136"/>
      <c r="DD377" s="136"/>
      <c r="DE377" s="138"/>
      <c r="DK377" s="136"/>
      <c r="DL377" s="136"/>
      <c r="DM377" s="136"/>
      <c r="DN377" s="136"/>
      <c r="DO377" s="136"/>
      <c r="DP377" s="136"/>
      <c r="DQ377" s="136"/>
      <c r="DR377" s="136"/>
      <c r="DS377" s="136"/>
      <c r="DT377" s="136"/>
      <c r="DU377" s="136"/>
      <c r="DV377" s="136"/>
      <c r="DW377" s="136"/>
      <c r="DX377" s="136"/>
      <c r="DY377" s="136"/>
      <c r="DZ377" s="138"/>
      <c r="EP377" s="73"/>
      <c r="ER377" s="74"/>
      <c r="EU377" s="130"/>
      <c r="EY377" s="142"/>
      <c r="EZ377" s="77"/>
      <c r="FC377" s="79"/>
      <c r="FD377" s="80"/>
      <c r="FE377" s="80"/>
      <c r="FF377" s="80"/>
      <c r="FG377" s="80"/>
      <c r="FH377" s="80"/>
      <c r="FI377" s="80"/>
      <c r="FJ377" s="80"/>
      <c r="FK377" s="80"/>
      <c r="FL377" s="80"/>
      <c r="FM377" s="80"/>
      <c r="FN377" s="80"/>
      <c r="FO377" s="80"/>
      <c r="FP377" s="80"/>
      <c r="FQ377" s="80"/>
      <c r="FR377" s="80"/>
      <c r="FS377" s="80"/>
      <c r="FT377" s="80"/>
      <c r="FU377" s="80"/>
      <c r="FV377" s="80"/>
      <c r="FW377" s="80"/>
      <c r="FX377" s="80"/>
      <c r="FY377" s="80"/>
      <c r="FZ377" s="80"/>
      <c r="GA377" s="80"/>
      <c r="GB377" s="80"/>
      <c r="GC377" s="80"/>
      <c r="GD377" s="80"/>
      <c r="GE377" s="80"/>
      <c r="GF377" s="80"/>
      <c r="GG377" s="80"/>
      <c r="GH377" s="80"/>
      <c r="GI377"/>
      <c r="GJ377"/>
      <c r="GK377"/>
      <c r="GL377"/>
      <c r="GM377"/>
      <c r="GN377"/>
      <c r="GO377"/>
      <c r="GP377" s="73"/>
      <c r="GR377" s="74"/>
      <c r="GS377" s="49"/>
      <c r="GT377" s="55"/>
      <c r="GU377" s="130"/>
      <c r="GV377" s="75"/>
      <c r="GW377" s="75"/>
      <c r="GX377" s="76"/>
      <c r="GY377" s="142"/>
      <c r="GZ377" s="77"/>
      <c r="HA377" s="82"/>
      <c r="HB377" s="82"/>
      <c r="HC377" s="79"/>
      <c r="HD377" s="80"/>
      <c r="HE377" s="80"/>
      <c r="HF377" s="80"/>
      <c r="HG377" s="80"/>
      <c r="HH377" s="80"/>
      <c r="HI377" s="80"/>
      <c r="HJ377" s="80"/>
      <c r="HK377" s="80"/>
      <c r="HL377" s="80"/>
      <c r="HM377" s="80"/>
      <c r="HN377" s="80"/>
      <c r="HO377" s="80"/>
      <c r="HP377" s="80"/>
      <c r="HQ377" s="80"/>
      <c r="HR377" s="80"/>
      <c r="HS377" s="80"/>
      <c r="HT377" s="80"/>
      <c r="HU377" s="80"/>
      <c r="HV377" s="80"/>
      <c r="HW377" s="80"/>
      <c r="HX377" s="80"/>
      <c r="HY377" s="80"/>
      <c r="HZ377" s="80"/>
      <c r="IA377" s="80"/>
      <c r="IB377" s="80"/>
      <c r="IC377" s="80"/>
      <c r="ID377" s="80"/>
      <c r="IE377" s="80"/>
      <c r="IF377" s="80"/>
      <c r="IG377" s="80"/>
      <c r="IH377" s="80"/>
      <c r="II377"/>
      <c r="IJ377"/>
      <c r="IK377"/>
      <c r="IL377"/>
      <c r="IM377"/>
      <c r="IN377"/>
      <c r="IO377"/>
      <c r="IP377"/>
      <c r="IQ377" s="73"/>
      <c r="IS377" s="74"/>
      <c r="IT377" s="49"/>
      <c r="IV377" s="130"/>
      <c r="IW377" s="75"/>
      <c r="IX377" s="75"/>
      <c r="IY377" s="76"/>
      <c r="IZ377" s="142"/>
      <c r="JA377" s="77"/>
      <c r="JB377" s="82"/>
      <c r="JC377" s="82"/>
      <c r="JD377" s="79"/>
      <c r="JE377" s="80"/>
      <c r="JF377" s="80"/>
      <c r="JG377" s="80"/>
      <c r="JH377" s="80"/>
      <c r="JI377" s="80"/>
      <c r="JJ377" s="80"/>
      <c r="JK377" s="80"/>
      <c r="JL377" s="80"/>
      <c r="JM377" s="80"/>
      <c r="JN377" s="80"/>
      <c r="JO377" s="80"/>
      <c r="JP377" s="80"/>
      <c r="JQ377" s="80"/>
      <c r="JR377" s="80"/>
      <c r="JS377" s="80"/>
      <c r="JT377" s="80"/>
      <c r="JU377" s="80"/>
      <c r="JV377" s="80"/>
      <c r="JW377" s="80"/>
      <c r="JX377" s="80"/>
      <c r="JY377" s="80"/>
      <c r="JZ377" s="80"/>
      <c r="KA377" s="80"/>
      <c r="KB377" s="80"/>
      <c r="KC377" s="80"/>
      <c r="KD377" s="80"/>
      <c r="KE377" s="80"/>
      <c r="KF377" s="80"/>
      <c r="KG377" s="80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F377" s="82"/>
      <c r="LG377" s="80"/>
      <c r="LH377" s="234"/>
      <c r="LI377" s="73"/>
      <c r="LK377" s="74"/>
      <c r="LL377" s="49"/>
      <c r="LN377" s="130"/>
      <c r="LO377" s="75"/>
      <c r="LP377" s="75"/>
      <c r="LQ377" s="76"/>
      <c r="LR377" s="142"/>
      <c r="LS377" s="77"/>
      <c r="LT377" s="82"/>
      <c r="LU377" s="82"/>
      <c r="LV377" s="79"/>
      <c r="LW377" s="80"/>
      <c r="LX377" s="80"/>
      <c r="LY377" s="80"/>
      <c r="LZ377" s="80"/>
      <c r="MA377" s="80"/>
      <c r="MB377" s="80"/>
      <c r="MC377" s="80"/>
      <c r="MD377" s="80"/>
      <c r="ME377" s="80"/>
      <c r="MF377" s="80"/>
      <c r="MG377" s="80"/>
      <c r="MH377" s="80"/>
      <c r="MI377" s="80"/>
      <c r="MJ377" s="80"/>
      <c r="MK377" s="80"/>
      <c r="ML377" s="80"/>
      <c r="MM377" s="80"/>
      <c r="MN377" s="80"/>
      <c r="MO377" s="80"/>
      <c r="MP377" s="80"/>
      <c r="MQ377" s="80"/>
      <c r="MR377" s="80"/>
      <c r="MS377" s="80"/>
      <c r="MT377" s="80"/>
      <c r="MU377" s="80"/>
      <c r="MV377" s="80"/>
      <c r="MW377" s="80"/>
      <c r="MX377" s="80"/>
      <c r="MY377" s="80"/>
      <c r="MZ377" s="80"/>
      <c r="NA377" s="80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</row>
    <row r="378" spans="1:449" ht="18" customHeight="1" x14ac:dyDescent="0.25">
      <c r="A378" s="332" t="s">
        <v>502</v>
      </c>
      <c r="B378" s="119" t="s">
        <v>268</v>
      </c>
      <c r="C378" s="120" t="str">
        <f t="shared" si="549"/>
        <v>Wall &amp; Tall Cab: Tall - 1 door - shelves - 60.5" High (9" to 12")</v>
      </c>
      <c r="D378" s="121" t="s">
        <v>503</v>
      </c>
      <c r="E378" s="122" t="s">
        <v>95</v>
      </c>
      <c r="F378" s="333" t="s">
        <v>502</v>
      </c>
      <c r="G378" s="343">
        <f>ROUND(cabinets_db!FD378/Prices!$B$27,0)</f>
        <v>462</v>
      </c>
      <c r="H378" s="136">
        <f t="shared" si="550"/>
        <v>462</v>
      </c>
      <c r="I378" s="136">
        <f>ROUND(cabinets_db!FF378/Prices!$B$27,0)</f>
        <v>498</v>
      </c>
      <c r="J378" s="136">
        <f t="shared" si="453"/>
        <v>498</v>
      </c>
      <c r="K378" s="136">
        <f>ROUND(cabinets_db!FH378/Prices!$B$27,0)</f>
        <v>510</v>
      </c>
      <c r="L378" s="136">
        <f t="shared" si="454"/>
        <v>510</v>
      </c>
      <c r="M378" s="136">
        <f>ROUND(cabinets_db!FJ378/Prices!$B$27,0)</f>
        <v>534</v>
      </c>
      <c r="N378" s="136">
        <f t="shared" si="455"/>
        <v>534</v>
      </c>
      <c r="O378" s="136">
        <f>ROUND(cabinets_db!FL378/Prices!$B$27,0)</f>
        <v>546</v>
      </c>
      <c r="P378" s="136">
        <f t="shared" si="456"/>
        <v>546</v>
      </c>
      <c r="Q378" s="136">
        <f>ROUND(cabinets_db!FN378/Prices!$B$27,0)</f>
        <v>576</v>
      </c>
      <c r="R378" s="136">
        <f t="shared" si="457"/>
        <v>576</v>
      </c>
      <c r="S378" s="136">
        <f>ROUND(cabinets_db!FP378/Prices!$B$27,0)</f>
        <v>600</v>
      </c>
      <c r="T378" s="136">
        <f t="shared" si="458"/>
        <v>600</v>
      </c>
      <c r="U378" s="136">
        <f>ROUND(cabinets_db!FR378/Prices!$B$27,0)</f>
        <v>684</v>
      </c>
      <c r="V378" s="136">
        <f t="shared" si="459"/>
        <v>684</v>
      </c>
      <c r="W378" s="137"/>
      <c r="X378" s="137"/>
      <c r="Y378" s="137"/>
      <c r="Z378" s="137"/>
      <c r="AA378" s="137"/>
      <c r="AB378" s="136">
        <f>ROUND(cabinets_db!HD378/Prices!$B$27,0)</f>
        <v>411</v>
      </c>
      <c r="AC378" s="136">
        <f t="shared" si="460"/>
        <v>411</v>
      </c>
      <c r="AD378" s="136">
        <f>ROUND(cabinets_db!HF378/Prices!$B$27,0)</f>
        <v>447</v>
      </c>
      <c r="AE378" s="136">
        <f t="shared" si="461"/>
        <v>447</v>
      </c>
      <c r="AF378" s="136">
        <f>ROUND(cabinets_db!HH378/Prices!$B$27,0)</f>
        <v>459</v>
      </c>
      <c r="AG378" s="136">
        <f t="shared" si="462"/>
        <v>459</v>
      </c>
      <c r="AH378" s="136">
        <f>ROUND(cabinets_db!HJ378/Prices!$B$27,0)</f>
        <v>483</v>
      </c>
      <c r="AI378" s="136">
        <f t="shared" si="463"/>
        <v>483</v>
      </c>
      <c r="AJ378" s="136">
        <f>ROUND(cabinets_db!HL378/Prices!$B$27,0)</f>
        <v>495</v>
      </c>
      <c r="AK378" s="136">
        <f t="shared" si="464"/>
        <v>495</v>
      </c>
      <c r="AL378" s="136">
        <f>ROUND(cabinets_db!HN378/Prices!$B$27,0)</f>
        <v>525</v>
      </c>
      <c r="AM378" s="136">
        <f t="shared" si="465"/>
        <v>525</v>
      </c>
      <c r="AN378" s="136">
        <f>ROUND(cabinets_db!HP378/Prices!$B$27,0)</f>
        <v>549</v>
      </c>
      <c r="AO378" s="136">
        <f t="shared" si="466"/>
        <v>549</v>
      </c>
      <c r="AP378" s="136">
        <f>ROUND(cabinets_db!HR378/Prices!$B$27,0)</f>
        <v>633</v>
      </c>
      <c r="AQ378" s="138">
        <f t="shared" si="467"/>
        <v>633</v>
      </c>
      <c r="AW378" s="136">
        <f t="shared" si="468"/>
        <v>411</v>
      </c>
      <c r="AX378" s="136">
        <f t="shared" si="469"/>
        <v>411</v>
      </c>
      <c r="AY378" s="136">
        <f t="shared" si="470"/>
        <v>447</v>
      </c>
      <c r="AZ378" s="136">
        <f t="shared" si="471"/>
        <v>447</v>
      </c>
      <c r="BA378" s="136">
        <f t="shared" si="472"/>
        <v>459</v>
      </c>
      <c r="BB378" s="136">
        <f t="shared" si="473"/>
        <v>459</v>
      </c>
      <c r="BC378" s="136">
        <f t="shared" si="474"/>
        <v>483</v>
      </c>
      <c r="BD378" s="136">
        <f t="shared" si="475"/>
        <v>483</v>
      </c>
      <c r="BE378" s="136">
        <f t="shared" si="476"/>
        <v>495</v>
      </c>
      <c r="BF378" s="136">
        <f t="shared" si="477"/>
        <v>495</v>
      </c>
      <c r="BG378" s="136">
        <f t="shared" si="478"/>
        <v>525</v>
      </c>
      <c r="BH378" s="136">
        <f t="shared" si="479"/>
        <v>525</v>
      </c>
      <c r="BI378" s="136">
        <f t="shared" si="480"/>
        <v>549</v>
      </c>
      <c r="BJ378" s="136">
        <f t="shared" si="481"/>
        <v>549</v>
      </c>
      <c r="BK378" s="136">
        <f t="shared" si="482"/>
        <v>633</v>
      </c>
      <c r="BL378" s="138">
        <f t="shared" si="483"/>
        <v>633</v>
      </c>
      <c r="BU378" s="136">
        <f>ROUND(cabinets_db!JE378/Prices!$B$27,0)</f>
        <v>462</v>
      </c>
      <c r="BV378" s="136">
        <f t="shared" si="551"/>
        <v>462</v>
      </c>
      <c r="BW378" s="136">
        <f>ROUND(cabinets_db!JG378/Prices!$B$27,0)</f>
        <v>498</v>
      </c>
      <c r="BX378" s="136">
        <f t="shared" si="484"/>
        <v>498</v>
      </c>
      <c r="BY378" s="136">
        <f>ROUND(cabinets_db!JI378/Prices!$B$27,0)</f>
        <v>510</v>
      </c>
      <c r="BZ378" s="136">
        <f t="shared" si="485"/>
        <v>510</v>
      </c>
      <c r="CA378" s="136">
        <f>ROUND(cabinets_db!JK378/Prices!$B$27,0)</f>
        <v>534</v>
      </c>
      <c r="CB378" s="136">
        <f t="shared" si="486"/>
        <v>534</v>
      </c>
      <c r="CC378" s="136">
        <f>ROUND(cabinets_db!JM378/Prices!$B$27,0)</f>
        <v>546</v>
      </c>
      <c r="CD378" s="136">
        <f t="shared" si="487"/>
        <v>546</v>
      </c>
      <c r="CE378" s="136">
        <f>ROUND(cabinets_db!JO378/Prices!$B$27,0)</f>
        <v>576</v>
      </c>
      <c r="CF378" s="136">
        <f t="shared" si="488"/>
        <v>576</v>
      </c>
      <c r="CG378" s="136">
        <f>ROUND(cabinets_db!JQ378/Prices!$B$27,0)</f>
        <v>600</v>
      </c>
      <c r="CH378" s="136">
        <f t="shared" si="489"/>
        <v>600</v>
      </c>
      <c r="CI378" s="136">
        <f>ROUND(cabinets_db!JS378/Prices!$B$27,0)</f>
        <v>684</v>
      </c>
      <c r="CJ378" s="136">
        <f t="shared" si="490"/>
        <v>684</v>
      </c>
      <c r="CK378" s="137"/>
      <c r="CL378" s="137"/>
      <c r="CM378" s="137"/>
      <c r="CN378" s="137"/>
      <c r="CO378" s="137"/>
      <c r="CP378" s="136">
        <f>ROUND(cabinets_db!LW378/Prices!$B$27,0)</f>
        <v>411</v>
      </c>
      <c r="CQ378" s="136">
        <f t="shared" si="552"/>
        <v>411</v>
      </c>
      <c r="CR378" s="136">
        <f>ROUND(cabinets_db!LY378/Prices!$B$27,0)</f>
        <v>447</v>
      </c>
      <c r="CS378" s="136">
        <f t="shared" si="491"/>
        <v>447</v>
      </c>
      <c r="CT378" s="136">
        <f>ROUND(cabinets_db!MA378/Prices!$B$27,0)</f>
        <v>459</v>
      </c>
      <c r="CU378" s="136">
        <f t="shared" si="492"/>
        <v>459</v>
      </c>
      <c r="CV378" s="136">
        <f>ROUND(cabinets_db!MC378/Prices!$B$27,0)</f>
        <v>483</v>
      </c>
      <c r="CW378" s="136">
        <f t="shared" si="493"/>
        <v>483</v>
      </c>
      <c r="CX378" s="136">
        <f>ROUND(cabinets_db!ME378/Prices!$B$27,0)</f>
        <v>495</v>
      </c>
      <c r="CY378" s="136">
        <f t="shared" si="494"/>
        <v>495</v>
      </c>
      <c r="CZ378" s="136">
        <f>ROUND(cabinets_db!MG378/Prices!$B$27,0)</f>
        <v>525</v>
      </c>
      <c r="DA378" s="136">
        <f t="shared" si="495"/>
        <v>525</v>
      </c>
      <c r="DB378" s="136">
        <f>ROUND(cabinets_db!MI378/Prices!$B$27,0)</f>
        <v>549</v>
      </c>
      <c r="DC378" s="136">
        <f t="shared" si="496"/>
        <v>549</v>
      </c>
      <c r="DD378" s="136">
        <f>ROUND(cabinets_db!MK378/Prices!$B$27,0)</f>
        <v>633</v>
      </c>
      <c r="DE378" s="138">
        <f t="shared" si="497"/>
        <v>633</v>
      </c>
      <c r="DK378" s="136">
        <f t="shared" si="498"/>
        <v>411</v>
      </c>
      <c r="DL378" s="136">
        <f t="shared" si="499"/>
        <v>411</v>
      </c>
      <c r="DM378" s="136">
        <f t="shared" si="500"/>
        <v>447</v>
      </c>
      <c r="DN378" s="136">
        <f t="shared" si="501"/>
        <v>447</v>
      </c>
      <c r="DO378" s="136">
        <f t="shared" si="502"/>
        <v>459</v>
      </c>
      <c r="DP378" s="136">
        <f t="shared" si="503"/>
        <v>459</v>
      </c>
      <c r="DQ378" s="136">
        <f t="shared" si="504"/>
        <v>483</v>
      </c>
      <c r="DR378" s="136">
        <f t="shared" si="505"/>
        <v>483</v>
      </c>
      <c r="DS378" s="136">
        <f t="shared" si="506"/>
        <v>495</v>
      </c>
      <c r="DT378" s="136">
        <f t="shared" si="507"/>
        <v>495</v>
      </c>
      <c r="DU378" s="136">
        <f t="shared" si="508"/>
        <v>525</v>
      </c>
      <c r="DV378" s="136">
        <f t="shared" si="509"/>
        <v>525</v>
      </c>
      <c r="DW378" s="136">
        <f t="shared" si="510"/>
        <v>549</v>
      </c>
      <c r="DX378" s="136">
        <f t="shared" si="511"/>
        <v>549</v>
      </c>
      <c r="DY378" s="136">
        <f t="shared" si="512"/>
        <v>633</v>
      </c>
      <c r="DZ378" s="138">
        <f t="shared" si="513"/>
        <v>633</v>
      </c>
      <c r="EP378" s="73">
        <f>ES378*60.5/144</f>
        <v>5.041666666666667</v>
      </c>
      <c r="EQ378" s="55">
        <v>19.32</v>
      </c>
      <c r="ER378" s="74">
        <f t="shared" si="561"/>
        <v>32.747083333333336</v>
      </c>
      <c r="ES378" s="49">
        <v>12</v>
      </c>
      <c r="ET378" s="55">
        <f t="shared" si="562"/>
        <v>1</v>
      </c>
      <c r="EU378" s="130">
        <f>ES378*60.5/144</f>
        <v>5.041666666666667</v>
      </c>
      <c r="EW378" s="75">
        <v>2</v>
      </c>
      <c r="EY378" s="142">
        <f t="shared" si="563"/>
        <v>32.747083333333336</v>
      </c>
      <c r="EZ378" s="77">
        <f>(EY378*1.2)*(Prices!$B$5/32)</f>
        <v>49.120625000000004</v>
      </c>
      <c r="FA378" s="82">
        <f>(EY378*1.3)*(Prices!$B$4/32)</f>
        <v>106.42802083333335</v>
      </c>
      <c r="FB378" s="82">
        <f>EV378*Prices!$B$2+EW378*Prices!$B$3</f>
        <v>8.1</v>
      </c>
      <c r="FC378" s="79">
        <f>EU378*Prices!$B$9</f>
        <v>30.25</v>
      </c>
      <c r="FD378" s="80">
        <f t="shared" si="514"/>
        <v>193.89864583333338</v>
      </c>
      <c r="FE378" s="80">
        <f>EU378*Prices!$B$10</f>
        <v>45.375</v>
      </c>
      <c r="FF378" s="80">
        <f t="shared" si="515"/>
        <v>209.02364583333338</v>
      </c>
      <c r="FG378" s="80">
        <f>EU378*Prices!$B$11</f>
        <v>50.416666666666671</v>
      </c>
      <c r="FH378" s="80">
        <f t="shared" si="516"/>
        <v>214.0653125</v>
      </c>
      <c r="FI378" s="80">
        <f>EU378*Prices!$B$12</f>
        <v>60.5</v>
      </c>
      <c r="FJ378" s="80">
        <f t="shared" si="517"/>
        <v>224.14864583333338</v>
      </c>
      <c r="FK378" s="80">
        <f>EU378*Prices!$B$13</f>
        <v>65.541666666666671</v>
      </c>
      <c r="FL378" s="80">
        <f t="shared" si="518"/>
        <v>229.1903125</v>
      </c>
      <c r="FM378" s="80">
        <f>EU378*Prices!$B$14</f>
        <v>78.145833333333343</v>
      </c>
      <c r="FN378" s="80">
        <f t="shared" si="519"/>
        <v>241.79447916666669</v>
      </c>
      <c r="FO378" s="80">
        <f>EU378*Prices!$B$15</f>
        <v>88.229166666666671</v>
      </c>
      <c r="FP378" s="80">
        <f t="shared" si="520"/>
        <v>251.8778125</v>
      </c>
      <c r="FQ378" s="80">
        <f>EU378*Prices!$B$16</f>
        <v>123.52083333333334</v>
      </c>
      <c r="FR378" s="80">
        <f t="shared" si="521"/>
        <v>287.16947916666669</v>
      </c>
      <c r="FS378" s="80">
        <f>EU378*Prices!$B$17</f>
        <v>0</v>
      </c>
      <c r="FT378" s="80"/>
      <c r="FU378" s="80"/>
      <c r="FV378" s="80"/>
      <c r="FW378" s="80"/>
      <c r="FX378" s="80"/>
      <c r="FY378" s="80"/>
      <c r="FZ378" s="80"/>
      <c r="GA378" s="80"/>
      <c r="GB378" s="80"/>
      <c r="GC378" s="80"/>
      <c r="GD378" s="80"/>
      <c r="GE378" s="80"/>
      <c r="GF378" s="80"/>
      <c r="GG378" s="80"/>
      <c r="GH378" s="80"/>
      <c r="GI378"/>
      <c r="GJ378"/>
      <c r="GK378"/>
      <c r="GL378"/>
      <c r="GM378"/>
      <c r="GN378"/>
      <c r="GO378"/>
      <c r="GP378" s="73">
        <f>GS378*60.5/144</f>
        <v>5.041666666666667</v>
      </c>
      <c r="GQ378" s="55">
        <v>19.32</v>
      </c>
      <c r="GR378" s="74">
        <f t="shared" si="564"/>
        <v>32.747083333333336</v>
      </c>
      <c r="GS378" s="49">
        <v>12</v>
      </c>
      <c r="GT378" s="55">
        <f t="shared" si="565"/>
        <v>1</v>
      </c>
      <c r="GU378" s="130">
        <f>GS378*60.5/144</f>
        <v>5.041666666666667</v>
      </c>
      <c r="GV378" s="75"/>
      <c r="GW378" s="75">
        <v>2</v>
      </c>
      <c r="GX378" s="76"/>
      <c r="GY378" s="142">
        <f t="shared" si="566"/>
        <v>32.747083333333336</v>
      </c>
      <c r="GZ378" s="77">
        <f>(GY378*1.2)*(Prices!$B$5/32)</f>
        <v>49.120625000000004</v>
      </c>
      <c r="HA378" s="82">
        <f>(GY378*1.3)*(Prices!$C$4/32)</f>
        <v>85.142416666666676</v>
      </c>
      <c r="HB378" s="82">
        <f>GV378*Prices!$B$2+GW378*Prices!$B$3</f>
        <v>8.1</v>
      </c>
      <c r="HC378" s="79">
        <f>GU378*Prices!$B$9</f>
        <v>30.25</v>
      </c>
      <c r="HD378" s="80">
        <f t="shared" si="522"/>
        <v>172.61304166666667</v>
      </c>
      <c r="HE378" s="80">
        <f>GU378*Prices!$B$10</f>
        <v>45.375</v>
      </c>
      <c r="HF378" s="80">
        <f t="shared" si="523"/>
        <v>187.73804166666667</v>
      </c>
      <c r="HG378" s="80">
        <f>GU378*Prices!$B$11</f>
        <v>50.416666666666671</v>
      </c>
      <c r="HH378" s="80">
        <f t="shared" si="524"/>
        <v>192.77970833333336</v>
      </c>
      <c r="HI378" s="80">
        <f>GU378*Prices!$B$12</f>
        <v>60.5</v>
      </c>
      <c r="HJ378" s="80">
        <f t="shared" si="525"/>
        <v>202.86304166666667</v>
      </c>
      <c r="HK378" s="80">
        <f>GU378*Prices!$B$13</f>
        <v>65.541666666666671</v>
      </c>
      <c r="HL378" s="80">
        <f t="shared" si="526"/>
        <v>207.90470833333336</v>
      </c>
      <c r="HM378" s="80">
        <f>GU378*Prices!$B$14</f>
        <v>78.145833333333343</v>
      </c>
      <c r="HN378" s="80">
        <f t="shared" si="527"/>
        <v>220.50887500000005</v>
      </c>
      <c r="HO378" s="80">
        <f>GU378*Prices!$B$15</f>
        <v>88.229166666666671</v>
      </c>
      <c r="HP378" s="80">
        <f t="shared" si="528"/>
        <v>230.59220833333336</v>
      </c>
      <c r="HQ378" s="80">
        <f>GU378*Prices!$B$16</f>
        <v>123.52083333333334</v>
      </c>
      <c r="HR378" s="80">
        <f t="shared" si="529"/>
        <v>265.88387500000005</v>
      </c>
      <c r="HS378" s="80">
        <f>GU378*Prices!$B$17</f>
        <v>0</v>
      </c>
      <c r="HT378" s="80"/>
      <c r="HU378" s="80"/>
      <c r="HV378" s="80"/>
      <c r="HW378" s="80"/>
      <c r="HX378" s="80"/>
      <c r="HY378" s="80"/>
      <c r="HZ378" s="80"/>
      <c r="IA378" s="80"/>
      <c r="IB378" s="80"/>
      <c r="IC378" s="80"/>
      <c r="ID378" s="80"/>
      <c r="IE378" s="80"/>
      <c r="IF378" s="80"/>
      <c r="IG378" s="80"/>
      <c r="IH378" s="80"/>
      <c r="II378"/>
      <c r="IJ378"/>
      <c r="IK378"/>
      <c r="IL378"/>
      <c r="IM378"/>
      <c r="IN378"/>
      <c r="IO378"/>
      <c r="IP378"/>
      <c r="IQ378" s="73">
        <f>IT378*60.5/144</f>
        <v>5.041666666666667</v>
      </c>
      <c r="IR378" s="55">
        <v>19.32</v>
      </c>
      <c r="IS378" s="74">
        <f t="shared" si="567"/>
        <v>32.747083333333336</v>
      </c>
      <c r="IT378" s="49">
        <v>12</v>
      </c>
      <c r="IU378" s="55">
        <f t="shared" si="568"/>
        <v>1</v>
      </c>
      <c r="IV378" s="130">
        <f>IT378*60.5/144</f>
        <v>5.041666666666667</v>
      </c>
      <c r="IW378" s="75"/>
      <c r="IX378" s="75">
        <v>2</v>
      </c>
      <c r="IY378" s="76"/>
      <c r="IZ378" s="142">
        <f t="shared" si="569"/>
        <v>32.747083333333336</v>
      </c>
      <c r="JA378" s="77">
        <f>(IZ378*1.2)*(Prices!$B$5/32)</f>
        <v>49.120625000000004</v>
      </c>
      <c r="JB378" s="82">
        <f>(IZ378*1.3)*(Prices!$B$4/32)</f>
        <v>106.42802083333335</v>
      </c>
      <c r="JC378" s="82">
        <f>IW378*Prices!$B$2+IX378*Prices!$B$3</f>
        <v>8.1</v>
      </c>
      <c r="JD378" s="79">
        <f>IV378*Prices!$B$9</f>
        <v>30.25</v>
      </c>
      <c r="JE378" s="80">
        <f t="shared" si="530"/>
        <v>193.89864583333338</v>
      </c>
      <c r="JF378" s="80">
        <f>IV378*Prices!$B$10</f>
        <v>45.375</v>
      </c>
      <c r="JG378" s="80">
        <f t="shared" si="531"/>
        <v>209.02364583333338</v>
      </c>
      <c r="JH378" s="80">
        <f>IV378*Prices!$B$11</f>
        <v>50.416666666666671</v>
      </c>
      <c r="JI378" s="80">
        <f t="shared" si="532"/>
        <v>214.0653125</v>
      </c>
      <c r="JJ378" s="80">
        <f>IV378*Prices!$B$12</f>
        <v>60.5</v>
      </c>
      <c r="JK378" s="80">
        <f t="shared" si="533"/>
        <v>224.14864583333338</v>
      </c>
      <c r="JL378" s="80">
        <f>IV378*Prices!$B$13</f>
        <v>65.541666666666671</v>
      </c>
      <c r="JM378" s="80">
        <f t="shared" si="534"/>
        <v>229.1903125</v>
      </c>
      <c r="JN378" s="80">
        <f>IV378*Prices!$B$14</f>
        <v>78.145833333333343</v>
      </c>
      <c r="JO378" s="80">
        <f t="shared" si="535"/>
        <v>241.79447916666669</v>
      </c>
      <c r="JP378" s="80">
        <f>IV378*Prices!$B$15</f>
        <v>88.229166666666671</v>
      </c>
      <c r="JQ378" s="80">
        <f t="shared" si="536"/>
        <v>251.8778125</v>
      </c>
      <c r="JR378" s="80">
        <f>IV378*Prices!$B$16</f>
        <v>123.52083333333334</v>
      </c>
      <c r="JS378" s="80">
        <f t="shared" si="537"/>
        <v>287.16947916666669</v>
      </c>
      <c r="JT378" s="80">
        <f>IV378*Prices!$B$17</f>
        <v>0</v>
      </c>
      <c r="JU378" s="80"/>
      <c r="JV378" s="80"/>
      <c r="JW378" s="80"/>
      <c r="JX378" s="80"/>
      <c r="JY378" s="80"/>
      <c r="JZ378" s="80"/>
      <c r="KA378" s="80"/>
      <c r="KB378" s="80"/>
      <c r="KC378" s="80"/>
      <c r="KD378" s="80"/>
      <c r="KE378" s="80"/>
      <c r="KF378" s="80"/>
      <c r="KG378" s="80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 s="197">
        <v>0</v>
      </c>
      <c r="LB378" s="200">
        <v>0</v>
      </c>
      <c r="LC378" s="82">
        <f>(44+(cabinets_db!IR378*2-2))*0.58</f>
        <v>46.7712</v>
      </c>
      <c r="LD378" s="82">
        <f>(44+(cabinets_db!IR378*2-2))*0.77</f>
        <v>62.092800000000004</v>
      </c>
      <c r="LE378" s="82">
        <f>3*(cabinets_db!IR378*22/144)</f>
        <v>8.8550000000000004</v>
      </c>
      <c r="LF378" s="82">
        <f t="shared" si="538"/>
        <v>37.916200000000003</v>
      </c>
      <c r="LG378" s="80">
        <f t="shared" si="539"/>
        <v>53.237800000000007</v>
      </c>
      <c r="LH378" s="234">
        <f t="shared" si="540"/>
        <v>0</v>
      </c>
      <c r="LI378" s="73">
        <f>cabinets_db!LL378*60.5/144</f>
        <v>5.041666666666667</v>
      </c>
      <c r="LJ378" s="55">
        <v>19.32</v>
      </c>
      <c r="LK378" s="74">
        <f>cabinets_db!LI378+cabinets_db!LJ378+((LL378-1.5)*23/144)*5</f>
        <v>32.747083333333336</v>
      </c>
      <c r="LL378" s="49">
        <v>12</v>
      </c>
      <c r="LM378" s="55">
        <f t="shared" si="570"/>
        <v>1</v>
      </c>
      <c r="LN378" s="130">
        <f>LL378*60.5/144</f>
        <v>5.041666666666667</v>
      </c>
      <c r="LO378" s="75"/>
      <c r="LP378" s="75">
        <v>2</v>
      </c>
      <c r="LQ378" s="76"/>
      <c r="LR378" s="142">
        <f>cabinets_db!LI378+cabinets_db!LJ378+((LL378-1.5)*23/144)*5</f>
        <v>32.747083333333336</v>
      </c>
      <c r="LS378" s="77">
        <f>(LR378*1.2)*(Prices!$B$5/32)</f>
        <v>49.120625000000004</v>
      </c>
      <c r="LT378" s="82">
        <f>(LR378*1.3)*(Prices!$C$4/32)</f>
        <v>85.142416666666676</v>
      </c>
      <c r="LU378" s="82">
        <f>LO378*Prices!$B$2+LP378*Prices!$B$3</f>
        <v>8.1</v>
      </c>
      <c r="LV378" s="79">
        <f>LN378*Prices!$B$9</f>
        <v>30.25</v>
      </c>
      <c r="LW378" s="80">
        <f t="shared" si="541"/>
        <v>172.61304166666667</v>
      </c>
      <c r="LX378" s="80">
        <f>LN378*Prices!$B$10</f>
        <v>45.375</v>
      </c>
      <c r="LY378" s="80">
        <f t="shared" si="542"/>
        <v>187.73804166666667</v>
      </c>
      <c r="LZ378" s="80">
        <f>LN378*Prices!$B$11</f>
        <v>50.416666666666671</v>
      </c>
      <c r="MA378" s="80">
        <f t="shared" si="543"/>
        <v>192.77970833333336</v>
      </c>
      <c r="MB378" s="80">
        <f>LN378*Prices!$B$12</f>
        <v>60.5</v>
      </c>
      <c r="MC378" s="80">
        <f t="shared" si="544"/>
        <v>202.86304166666667</v>
      </c>
      <c r="MD378" s="80">
        <f>LN378*Prices!$B$13</f>
        <v>65.541666666666671</v>
      </c>
      <c r="ME378" s="80">
        <f t="shared" si="545"/>
        <v>207.90470833333336</v>
      </c>
      <c r="MF378" s="80">
        <f>LN378*Prices!$B$14</f>
        <v>78.145833333333343</v>
      </c>
      <c r="MG378" s="80">
        <f t="shared" si="546"/>
        <v>220.50887500000005</v>
      </c>
      <c r="MH378" s="80">
        <f>LN378*Prices!$B$15</f>
        <v>88.229166666666671</v>
      </c>
      <c r="MI378" s="80">
        <f t="shared" si="547"/>
        <v>230.59220833333336</v>
      </c>
      <c r="MJ378" s="80">
        <f>LN378*Prices!$B$16</f>
        <v>123.52083333333334</v>
      </c>
      <c r="MK378" s="80">
        <f t="shared" si="548"/>
        <v>265.88387500000005</v>
      </c>
      <c r="ML378" s="80">
        <f>LN378*Prices!$B$17</f>
        <v>0</v>
      </c>
      <c r="MM378" s="80"/>
      <c r="MN378" s="80"/>
      <c r="MO378" s="80"/>
      <c r="MP378" s="80"/>
      <c r="MQ378" s="80"/>
      <c r="MR378" s="80"/>
      <c r="MS378" s="80"/>
      <c r="MT378" s="80"/>
      <c r="MU378" s="80"/>
      <c r="MV378" s="80"/>
      <c r="MW378" s="80"/>
      <c r="MX378" s="80"/>
      <c r="MY378" s="80"/>
      <c r="MZ378" s="80"/>
      <c r="NA378" s="80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</row>
    <row r="379" spans="1:449" ht="18" customHeight="1" x14ac:dyDescent="0.25">
      <c r="A379" s="141" t="s">
        <v>504</v>
      </c>
      <c r="B379" s="132" t="s">
        <v>268</v>
      </c>
      <c r="C379" s="133" t="str">
        <f t="shared" si="549"/>
        <v>Wall &amp; Tall Cab: Tall - 1 door - shelves - 60.5" High (13" to 15")</v>
      </c>
      <c r="D379" s="70" t="s">
        <v>503</v>
      </c>
      <c r="E379" s="134" t="s">
        <v>97</v>
      </c>
      <c r="F379" s="329" t="s">
        <v>504</v>
      </c>
      <c r="G379" s="343">
        <f>ROUND(cabinets_db!FD379/Prices!$B$27,0)</f>
        <v>521</v>
      </c>
      <c r="H379" s="136">
        <f t="shared" si="550"/>
        <v>521</v>
      </c>
      <c r="I379" s="136">
        <f>ROUND(cabinets_db!FF379/Prices!$B$27,0)</f>
        <v>566</v>
      </c>
      <c r="J379" s="136">
        <f t="shared" si="453"/>
        <v>566</v>
      </c>
      <c r="K379" s="136">
        <f>ROUND(cabinets_db!FH379/Prices!$B$27,0)</f>
        <v>581</v>
      </c>
      <c r="L379" s="136">
        <f t="shared" si="454"/>
        <v>581</v>
      </c>
      <c r="M379" s="136">
        <f>ROUND(cabinets_db!FJ379/Prices!$B$27,0)</f>
        <v>611</v>
      </c>
      <c r="N379" s="136">
        <f t="shared" si="455"/>
        <v>611</v>
      </c>
      <c r="O379" s="136">
        <f>ROUND(cabinets_db!FL379/Prices!$B$27,0)</f>
        <v>626</v>
      </c>
      <c r="P379" s="136">
        <f t="shared" si="456"/>
        <v>626</v>
      </c>
      <c r="Q379" s="136">
        <f>ROUND(cabinets_db!FN379/Prices!$B$27,0)</f>
        <v>664</v>
      </c>
      <c r="R379" s="136">
        <f t="shared" si="457"/>
        <v>664</v>
      </c>
      <c r="S379" s="136">
        <f>ROUND(cabinets_db!FP379/Prices!$B$27,0)</f>
        <v>694</v>
      </c>
      <c r="T379" s="136">
        <f t="shared" si="458"/>
        <v>694</v>
      </c>
      <c r="U379" s="136">
        <f>ROUND(cabinets_db!FR379/Prices!$B$27,0)</f>
        <v>799</v>
      </c>
      <c r="V379" s="136">
        <f t="shared" si="459"/>
        <v>799</v>
      </c>
      <c r="W379" s="137"/>
      <c r="X379" s="137"/>
      <c r="Y379" s="137"/>
      <c r="Z379" s="137"/>
      <c r="AA379" s="137"/>
      <c r="AB379" s="136">
        <f>ROUND(cabinets_db!HD379/Prices!$B$27,0)</f>
        <v>465</v>
      </c>
      <c r="AC379" s="136">
        <f t="shared" si="460"/>
        <v>465</v>
      </c>
      <c r="AD379" s="136">
        <f>ROUND(cabinets_db!HF379/Prices!$B$27,0)</f>
        <v>510</v>
      </c>
      <c r="AE379" s="136">
        <f t="shared" si="461"/>
        <v>510</v>
      </c>
      <c r="AF379" s="136">
        <f>ROUND(cabinets_db!HH379/Prices!$B$27,0)</f>
        <v>525</v>
      </c>
      <c r="AG379" s="136">
        <f t="shared" si="462"/>
        <v>525</v>
      </c>
      <c r="AH379" s="136">
        <f>ROUND(cabinets_db!HJ379/Prices!$B$27,0)</f>
        <v>555</v>
      </c>
      <c r="AI379" s="136">
        <f t="shared" si="463"/>
        <v>555</v>
      </c>
      <c r="AJ379" s="136">
        <f>ROUND(cabinets_db!HL379/Prices!$B$27,0)</f>
        <v>570</v>
      </c>
      <c r="AK379" s="136">
        <f t="shared" si="464"/>
        <v>570</v>
      </c>
      <c r="AL379" s="136">
        <f>ROUND(cabinets_db!HN379/Prices!$B$27,0)</f>
        <v>607</v>
      </c>
      <c r="AM379" s="136">
        <f t="shared" si="465"/>
        <v>607</v>
      </c>
      <c r="AN379" s="136">
        <f>ROUND(cabinets_db!HP379/Prices!$B$27,0)</f>
        <v>637</v>
      </c>
      <c r="AO379" s="136">
        <f t="shared" si="466"/>
        <v>637</v>
      </c>
      <c r="AP379" s="136">
        <f>ROUND(cabinets_db!HR379/Prices!$B$27,0)</f>
        <v>742</v>
      </c>
      <c r="AQ379" s="138">
        <f t="shared" si="467"/>
        <v>742</v>
      </c>
      <c r="AW379" s="136">
        <f t="shared" si="468"/>
        <v>465</v>
      </c>
      <c r="AX379" s="136">
        <f t="shared" si="469"/>
        <v>465</v>
      </c>
      <c r="AY379" s="136">
        <f t="shared" si="470"/>
        <v>510</v>
      </c>
      <c r="AZ379" s="136">
        <f t="shared" si="471"/>
        <v>510</v>
      </c>
      <c r="BA379" s="136">
        <f t="shared" si="472"/>
        <v>525</v>
      </c>
      <c r="BB379" s="136">
        <f t="shared" si="473"/>
        <v>525</v>
      </c>
      <c r="BC379" s="136">
        <f t="shared" si="474"/>
        <v>555</v>
      </c>
      <c r="BD379" s="136">
        <f t="shared" si="475"/>
        <v>555</v>
      </c>
      <c r="BE379" s="136">
        <f t="shared" si="476"/>
        <v>570</v>
      </c>
      <c r="BF379" s="136">
        <f t="shared" si="477"/>
        <v>570</v>
      </c>
      <c r="BG379" s="136">
        <f t="shared" si="478"/>
        <v>607</v>
      </c>
      <c r="BH379" s="136">
        <f t="shared" si="479"/>
        <v>607</v>
      </c>
      <c r="BI379" s="136">
        <f t="shared" si="480"/>
        <v>637</v>
      </c>
      <c r="BJ379" s="136">
        <f t="shared" si="481"/>
        <v>637</v>
      </c>
      <c r="BK379" s="136">
        <f t="shared" si="482"/>
        <v>742</v>
      </c>
      <c r="BL379" s="138">
        <f t="shared" si="483"/>
        <v>742</v>
      </c>
      <c r="BU379" s="136">
        <f>ROUND(cabinets_db!JE379/Prices!$B$27,0)</f>
        <v>521</v>
      </c>
      <c r="BV379" s="136">
        <f t="shared" si="551"/>
        <v>521</v>
      </c>
      <c r="BW379" s="136">
        <f>ROUND(cabinets_db!JG379/Prices!$B$27,0)</f>
        <v>566</v>
      </c>
      <c r="BX379" s="136">
        <f t="shared" si="484"/>
        <v>566</v>
      </c>
      <c r="BY379" s="136">
        <f>ROUND(cabinets_db!JI379/Prices!$B$27,0)</f>
        <v>581</v>
      </c>
      <c r="BZ379" s="136">
        <f t="shared" si="485"/>
        <v>581</v>
      </c>
      <c r="CA379" s="136">
        <f>ROUND(cabinets_db!JK379/Prices!$B$27,0)</f>
        <v>611</v>
      </c>
      <c r="CB379" s="136">
        <f t="shared" si="486"/>
        <v>611</v>
      </c>
      <c r="CC379" s="136">
        <f>ROUND(cabinets_db!JM379/Prices!$B$27,0)</f>
        <v>626</v>
      </c>
      <c r="CD379" s="136">
        <f t="shared" si="487"/>
        <v>626</v>
      </c>
      <c r="CE379" s="136">
        <f>ROUND(cabinets_db!JO379/Prices!$B$27,0)</f>
        <v>664</v>
      </c>
      <c r="CF379" s="136">
        <f t="shared" si="488"/>
        <v>664</v>
      </c>
      <c r="CG379" s="136">
        <f>ROUND(cabinets_db!JQ379/Prices!$B$27,0)</f>
        <v>694</v>
      </c>
      <c r="CH379" s="136">
        <f t="shared" si="489"/>
        <v>694</v>
      </c>
      <c r="CI379" s="136">
        <f>ROUND(cabinets_db!JS379/Prices!$B$27,0)</f>
        <v>799</v>
      </c>
      <c r="CJ379" s="136">
        <f t="shared" si="490"/>
        <v>799</v>
      </c>
      <c r="CK379" s="137"/>
      <c r="CL379" s="137"/>
      <c r="CM379" s="137"/>
      <c r="CN379" s="137"/>
      <c r="CO379" s="137"/>
      <c r="CP379" s="136">
        <f>ROUND(cabinets_db!LW379/Prices!$B$27,0)</f>
        <v>465</v>
      </c>
      <c r="CQ379" s="136">
        <f t="shared" si="552"/>
        <v>465</v>
      </c>
      <c r="CR379" s="136">
        <f>ROUND(cabinets_db!LY379/Prices!$B$27,0)</f>
        <v>510</v>
      </c>
      <c r="CS379" s="136">
        <f t="shared" si="491"/>
        <v>510</v>
      </c>
      <c r="CT379" s="136">
        <f>ROUND(cabinets_db!MA379/Prices!$B$27,0)</f>
        <v>525</v>
      </c>
      <c r="CU379" s="136">
        <f t="shared" si="492"/>
        <v>525</v>
      </c>
      <c r="CV379" s="136">
        <f>ROUND(cabinets_db!MC379/Prices!$B$27,0)</f>
        <v>555</v>
      </c>
      <c r="CW379" s="136">
        <f t="shared" si="493"/>
        <v>555</v>
      </c>
      <c r="CX379" s="136">
        <f>ROUND(cabinets_db!ME379/Prices!$B$27,0)</f>
        <v>570</v>
      </c>
      <c r="CY379" s="136">
        <f t="shared" si="494"/>
        <v>570</v>
      </c>
      <c r="CZ379" s="136">
        <f>ROUND(cabinets_db!MG379/Prices!$B$27,0)</f>
        <v>607</v>
      </c>
      <c r="DA379" s="136">
        <f t="shared" si="495"/>
        <v>607</v>
      </c>
      <c r="DB379" s="136">
        <f>ROUND(cabinets_db!MI379/Prices!$B$27,0)</f>
        <v>637</v>
      </c>
      <c r="DC379" s="136">
        <f t="shared" si="496"/>
        <v>637</v>
      </c>
      <c r="DD379" s="136">
        <f>ROUND(cabinets_db!MK379/Prices!$B$27,0)</f>
        <v>742</v>
      </c>
      <c r="DE379" s="138">
        <f t="shared" si="497"/>
        <v>742</v>
      </c>
      <c r="DK379" s="136">
        <f t="shared" si="498"/>
        <v>465</v>
      </c>
      <c r="DL379" s="136">
        <f t="shared" si="499"/>
        <v>465</v>
      </c>
      <c r="DM379" s="136">
        <f t="shared" si="500"/>
        <v>510</v>
      </c>
      <c r="DN379" s="136">
        <f t="shared" si="501"/>
        <v>510</v>
      </c>
      <c r="DO379" s="136">
        <f t="shared" si="502"/>
        <v>525</v>
      </c>
      <c r="DP379" s="136">
        <f t="shared" si="503"/>
        <v>525</v>
      </c>
      <c r="DQ379" s="136">
        <f t="shared" si="504"/>
        <v>555</v>
      </c>
      <c r="DR379" s="136">
        <f t="shared" si="505"/>
        <v>555</v>
      </c>
      <c r="DS379" s="136">
        <f t="shared" si="506"/>
        <v>570</v>
      </c>
      <c r="DT379" s="136">
        <f t="shared" si="507"/>
        <v>570</v>
      </c>
      <c r="DU379" s="136">
        <f t="shared" si="508"/>
        <v>607</v>
      </c>
      <c r="DV379" s="136">
        <f t="shared" si="509"/>
        <v>607</v>
      </c>
      <c r="DW379" s="136">
        <f t="shared" si="510"/>
        <v>637</v>
      </c>
      <c r="DX379" s="136">
        <f t="shared" si="511"/>
        <v>637</v>
      </c>
      <c r="DY379" s="136">
        <f t="shared" si="512"/>
        <v>742</v>
      </c>
      <c r="DZ379" s="138">
        <f t="shared" si="513"/>
        <v>742</v>
      </c>
      <c r="EP379" s="73">
        <f>ES379*60.5/144</f>
        <v>6.302083333333333</v>
      </c>
      <c r="EQ379" s="55">
        <v>19.32</v>
      </c>
      <c r="ER379" s="74">
        <f t="shared" si="561"/>
        <v>36.403333333333336</v>
      </c>
      <c r="ES379" s="49">
        <v>15</v>
      </c>
      <c r="ET379" s="55">
        <f t="shared" si="562"/>
        <v>1.25</v>
      </c>
      <c r="EU379" s="130">
        <f>ES379*60.5/144</f>
        <v>6.302083333333333</v>
      </c>
      <c r="EW379" s="75">
        <v>2</v>
      </c>
      <c r="EY379" s="142">
        <f t="shared" si="563"/>
        <v>36.403333333333336</v>
      </c>
      <c r="EZ379" s="77">
        <f>(EY379*1.2)*(Prices!$B$5/32)</f>
        <v>54.605000000000004</v>
      </c>
      <c r="FA379" s="82">
        <f>(EY379*1.3)*(Prices!$B$4/32)</f>
        <v>118.31083333333333</v>
      </c>
      <c r="FB379" s="82">
        <f>EV379*Prices!$B$2+EW379*Prices!$B$3</f>
        <v>8.1</v>
      </c>
      <c r="FC379" s="79">
        <f>EU379*Prices!$B$9</f>
        <v>37.8125</v>
      </c>
      <c r="FD379" s="80">
        <f t="shared" si="514"/>
        <v>218.82833333333332</v>
      </c>
      <c r="FE379" s="80">
        <f>EU379*Prices!$B$10</f>
        <v>56.71875</v>
      </c>
      <c r="FF379" s="80">
        <f t="shared" si="515"/>
        <v>237.73458333333332</v>
      </c>
      <c r="FG379" s="80">
        <f>EU379*Prices!$B$11</f>
        <v>63.020833333333329</v>
      </c>
      <c r="FH379" s="80">
        <f t="shared" si="516"/>
        <v>244.03666666666669</v>
      </c>
      <c r="FI379" s="80">
        <f>EU379*Prices!$B$12</f>
        <v>75.625</v>
      </c>
      <c r="FJ379" s="80">
        <f t="shared" si="517"/>
        <v>256.64083333333332</v>
      </c>
      <c r="FK379" s="80">
        <f>EU379*Prices!$B$13</f>
        <v>81.927083333333329</v>
      </c>
      <c r="FL379" s="80">
        <f t="shared" si="518"/>
        <v>262.94291666666669</v>
      </c>
      <c r="FM379" s="80">
        <f>EU379*Prices!$B$14</f>
        <v>97.682291666666657</v>
      </c>
      <c r="FN379" s="80">
        <f t="shared" si="519"/>
        <v>278.698125</v>
      </c>
      <c r="FO379" s="80">
        <f>EU379*Prices!$B$15</f>
        <v>110.28645833333333</v>
      </c>
      <c r="FP379" s="80">
        <f t="shared" si="520"/>
        <v>291.30229166666669</v>
      </c>
      <c r="FQ379" s="80">
        <f>EU379*Prices!$B$16</f>
        <v>154.40104166666666</v>
      </c>
      <c r="FR379" s="80">
        <f t="shared" si="521"/>
        <v>335.416875</v>
      </c>
      <c r="FS379" s="80">
        <f>EU379*Prices!$B$17</f>
        <v>0</v>
      </c>
      <c r="FT379" s="80"/>
      <c r="FU379" s="80"/>
      <c r="FV379" s="80"/>
      <c r="FW379" s="80"/>
      <c r="FX379" s="80"/>
      <c r="FY379" s="80"/>
      <c r="FZ379" s="80"/>
      <c r="GA379" s="80"/>
      <c r="GB379" s="80"/>
      <c r="GC379" s="80"/>
      <c r="GD379" s="80"/>
      <c r="GE379" s="80"/>
      <c r="GF379" s="80"/>
      <c r="GG379" s="80"/>
      <c r="GH379" s="80"/>
      <c r="GI379"/>
      <c r="GJ379"/>
      <c r="GK379"/>
      <c r="GL379"/>
      <c r="GM379"/>
      <c r="GN379"/>
      <c r="GO379"/>
      <c r="GP379" s="73">
        <f>GS379*60.5/144</f>
        <v>6.302083333333333</v>
      </c>
      <c r="GQ379" s="55">
        <v>19.32</v>
      </c>
      <c r="GR379" s="74">
        <f t="shared" si="564"/>
        <v>36.403333333333336</v>
      </c>
      <c r="GS379" s="49">
        <v>15</v>
      </c>
      <c r="GT379" s="55">
        <f t="shared" si="565"/>
        <v>1.25</v>
      </c>
      <c r="GU379" s="130">
        <f>GS379*60.5/144</f>
        <v>6.302083333333333</v>
      </c>
      <c r="GV379" s="75"/>
      <c r="GW379" s="75">
        <v>2</v>
      </c>
      <c r="GX379" s="76"/>
      <c r="GY379" s="142">
        <f t="shared" si="566"/>
        <v>36.403333333333336</v>
      </c>
      <c r="GZ379" s="77">
        <f>(GY379*1.2)*(Prices!$B$5/32)</f>
        <v>54.605000000000004</v>
      </c>
      <c r="HA379" s="82">
        <f>(GY379*1.3)*(Prices!$C$4/32)</f>
        <v>94.648666666666671</v>
      </c>
      <c r="HB379" s="82">
        <f>GV379*Prices!$B$2+GW379*Prices!$B$3</f>
        <v>8.1</v>
      </c>
      <c r="HC379" s="79">
        <f>GU379*Prices!$B$9</f>
        <v>37.8125</v>
      </c>
      <c r="HD379" s="80">
        <f t="shared" si="522"/>
        <v>195.1661666666667</v>
      </c>
      <c r="HE379" s="80">
        <f>GU379*Prices!$B$10</f>
        <v>56.71875</v>
      </c>
      <c r="HF379" s="80">
        <f t="shared" si="523"/>
        <v>214.0724166666667</v>
      </c>
      <c r="HG379" s="80">
        <f>GU379*Prices!$B$11</f>
        <v>63.020833333333329</v>
      </c>
      <c r="HH379" s="80">
        <f t="shared" si="524"/>
        <v>220.37450000000001</v>
      </c>
      <c r="HI379" s="80">
        <f>GU379*Prices!$B$12</f>
        <v>75.625</v>
      </c>
      <c r="HJ379" s="80">
        <f t="shared" si="525"/>
        <v>232.9786666666667</v>
      </c>
      <c r="HK379" s="80">
        <f>GU379*Prices!$B$13</f>
        <v>81.927083333333329</v>
      </c>
      <c r="HL379" s="80">
        <f t="shared" si="526"/>
        <v>239.28075000000001</v>
      </c>
      <c r="HM379" s="80">
        <f>GU379*Prices!$B$14</f>
        <v>97.682291666666657</v>
      </c>
      <c r="HN379" s="80">
        <f t="shared" si="527"/>
        <v>255.03595833333333</v>
      </c>
      <c r="HO379" s="80">
        <f>GU379*Prices!$B$15</f>
        <v>110.28645833333333</v>
      </c>
      <c r="HP379" s="80">
        <f t="shared" si="528"/>
        <v>267.64012500000001</v>
      </c>
      <c r="HQ379" s="80">
        <f>GU379*Prices!$B$16</f>
        <v>154.40104166666666</v>
      </c>
      <c r="HR379" s="80">
        <f t="shared" si="529"/>
        <v>311.75470833333333</v>
      </c>
      <c r="HS379" s="80">
        <f>GU379*Prices!$B$17</f>
        <v>0</v>
      </c>
      <c r="HT379" s="80"/>
      <c r="HU379" s="80"/>
      <c r="HV379" s="80"/>
      <c r="HW379" s="80"/>
      <c r="HX379" s="80"/>
      <c r="HY379" s="80"/>
      <c r="HZ379" s="80"/>
      <c r="IA379" s="80"/>
      <c r="IB379" s="80"/>
      <c r="IC379" s="80"/>
      <c r="ID379" s="80"/>
      <c r="IE379" s="80"/>
      <c r="IF379" s="80"/>
      <c r="IG379" s="80"/>
      <c r="IH379" s="80"/>
      <c r="II379"/>
      <c r="IJ379"/>
      <c r="IK379"/>
      <c r="IL379"/>
      <c r="IM379"/>
      <c r="IN379"/>
      <c r="IO379"/>
      <c r="IP379"/>
      <c r="IQ379" s="73">
        <f>IT379*60.5/144</f>
        <v>6.302083333333333</v>
      </c>
      <c r="IR379" s="55">
        <v>19.32</v>
      </c>
      <c r="IS379" s="74">
        <f t="shared" si="567"/>
        <v>36.403333333333336</v>
      </c>
      <c r="IT379" s="49">
        <v>15</v>
      </c>
      <c r="IU379" s="55">
        <f t="shared" si="568"/>
        <v>1.25</v>
      </c>
      <c r="IV379" s="130">
        <f>IT379*60.5/144</f>
        <v>6.302083333333333</v>
      </c>
      <c r="IW379" s="75"/>
      <c r="IX379" s="75">
        <v>2</v>
      </c>
      <c r="IY379" s="76"/>
      <c r="IZ379" s="142">
        <f t="shared" si="569"/>
        <v>36.403333333333336</v>
      </c>
      <c r="JA379" s="77">
        <f>(IZ379*1.2)*(Prices!$B$5/32)</f>
        <v>54.605000000000004</v>
      </c>
      <c r="JB379" s="82">
        <f>(IZ379*1.3)*(Prices!$B$4/32)</f>
        <v>118.31083333333333</v>
      </c>
      <c r="JC379" s="82">
        <f>IW379*Prices!$B$2+IX379*Prices!$B$3</f>
        <v>8.1</v>
      </c>
      <c r="JD379" s="79">
        <f>IV379*Prices!$B$9</f>
        <v>37.8125</v>
      </c>
      <c r="JE379" s="80">
        <f t="shared" si="530"/>
        <v>218.82833333333332</v>
      </c>
      <c r="JF379" s="80">
        <f>IV379*Prices!$B$10</f>
        <v>56.71875</v>
      </c>
      <c r="JG379" s="80">
        <f t="shared" si="531"/>
        <v>237.73458333333332</v>
      </c>
      <c r="JH379" s="80">
        <f>IV379*Prices!$B$11</f>
        <v>63.020833333333329</v>
      </c>
      <c r="JI379" s="80">
        <f t="shared" si="532"/>
        <v>244.03666666666669</v>
      </c>
      <c r="JJ379" s="80">
        <f>IV379*Prices!$B$12</f>
        <v>75.625</v>
      </c>
      <c r="JK379" s="80">
        <f t="shared" si="533"/>
        <v>256.64083333333332</v>
      </c>
      <c r="JL379" s="80">
        <f>IV379*Prices!$B$13</f>
        <v>81.927083333333329</v>
      </c>
      <c r="JM379" s="80">
        <f t="shared" si="534"/>
        <v>262.94291666666669</v>
      </c>
      <c r="JN379" s="80">
        <f>IV379*Prices!$B$14</f>
        <v>97.682291666666657</v>
      </c>
      <c r="JO379" s="80">
        <f t="shared" si="535"/>
        <v>278.698125</v>
      </c>
      <c r="JP379" s="80">
        <f>IV379*Prices!$B$15</f>
        <v>110.28645833333333</v>
      </c>
      <c r="JQ379" s="80">
        <f t="shared" si="536"/>
        <v>291.30229166666669</v>
      </c>
      <c r="JR379" s="80">
        <f>IV379*Prices!$B$16</f>
        <v>154.40104166666666</v>
      </c>
      <c r="JS379" s="80">
        <f t="shared" si="537"/>
        <v>335.416875</v>
      </c>
      <c r="JT379" s="80">
        <f>IV379*Prices!$B$17</f>
        <v>0</v>
      </c>
      <c r="JU379" s="80"/>
      <c r="JV379" s="80"/>
      <c r="JW379" s="80"/>
      <c r="JX379" s="80"/>
      <c r="JY379" s="80"/>
      <c r="JZ379" s="80"/>
      <c r="KA379" s="80"/>
      <c r="KB379" s="80"/>
      <c r="KC379" s="80"/>
      <c r="KD379" s="80"/>
      <c r="KE379" s="80"/>
      <c r="KF379" s="80"/>
      <c r="KG379" s="80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 s="197">
        <v>0</v>
      </c>
      <c r="LB379" s="200">
        <v>0</v>
      </c>
      <c r="LC379" s="82">
        <f>(44+(cabinets_db!IR379*2-2))*0.58</f>
        <v>46.7712</v>
      </c>
      <c r="LD379" s="82">
        <f>(44+(cabinets_db!IR379*2-2))*0.77</f>
        <v>62.092800000000004</v>
      </c>
      <c r="LE379" s="82">
        <f>3*(cabinets_db!IR379*22/144)</f>
        <v>8.8550000000000004</v>
      </c>
      <c r="LF379" s="82">
        <f t="shared" si="538"/>
        <v>37.916200000000003</v>
      </c>
      <c r="LG379" s="80">
        <f t="shared" si="539"/>
        <v>53.237800000000007</v>
      </c>
      <c r="LH379" s="234">
        <f t="shared" si="540"/>
        <v>0</v>
      </c>
      <c r="LI379" s="73">
        <f>cabinets_db!LL379*60.5/144</f>
        <v>6.302083333333333</v>
      </c>
      <c r="LJ379" s="55">
        <v>19.32</v>
      </c>
      <c r="LK379" s="74">
        <f>cabinets_db!LI379+cabinets_db!LJ379+((LL379-1.5)*23/144)*5</f>
        <v>36.403333333333336</v>
      </c>
      <c r="LL379" s="49">
        <v>15</v>
      </c>
      <c r="LM379" s="55">
        <f t="shared" si="570"/>
        <v>1.25</v>
      </c>
      <c r="LN379" s="130">
        <f>LL379*60.5/144</f>
        <v>6.302083333333333</v>
      </c>
      <c r="LO379" s="75"/>
      <c r="LP379" s="75">
        <v>2</v>
      </c>
      <c r="LQ379" s="76"/>
      <c r="LR379" s="142">
        <f>cabinets_db!LI379+cabinets_db!LJ379+((LL379-1.5)*23/144)*5</f>
        <v>36.403333333333336</v>
      </c>
      <c r="LS379" s="77">
        <f>(LR379*1.2)*(Prices!$B$5/32)</f>
        <v>54.605000000000004</v>
      </c>
      <c r="LT379" s="82">
        <f>(LR379*1.3)*(Prices!$C$4/32)</f>
        <v>94.648666666666671</v>
      </c>
      <c r="LU379" s="82">
        <f>LO379*Prices!$B$2+LP379*Prices!$B$3</f>
        <v>8.1</v>
      </c>
      <c r="LV379" s="79">
        <f>LN379*Prices!$B$9</f>
        <v>37.8125</v>
      </c>
      <c r="LW379" s="80">
        <f t="shared" si="541"/>
        <v>195.1661666666667</v>
      </c>
      <c r="LX379" s="80">
        <f>LN379*Prices!$B$10</f>
        <v>56.71875</v>
      </c>
      <c r="LY379" s="80">
        <f t="shared" si="542"/>
        <v>214.0724166666667</v>
      </c>
      <c r="LZ379" s="80">
        <f>LN379*Prices!$B$11</f>
        <v>63.020833333333329</v>
      </c>
      <c r="MA379" s="80">
        <f t="shared" si="543"/>
        <v>220.37450000000001</v>
      </c>
      <c r="MB379" s="80">
        <f>LN379*Prices!$B$12</f>
        <v>75.625</v>
      </c>
      <c r="MC379" s="80">
        <f t="shared" si="544"/>
        <v>232.9786666666667</v>
      </c>
      <c r="MD379" s="80">
        <f>LN379*Prices!$B$13</f>
        <v>81.927083333333329</v>
      </c>
      <c r="ME379" s="80">
        <f t="shared" si="545"/>
        <v>239.28075000000001</v>
      </c>
      <c r="MF379" s="80">
        <f>LN379*Prices!$B$14</f>
        <v>97.682291666666657</v>
      </c>
      <c r="MG379" s="80">
        <f t="shared" si="546"/>
        <v>255.03595833333333</v>
      </c>
      <c r="MH379" s="80">
        <f>LN379*Prices!$B$15</f>
        <v>110.28645833333333</v>
      </c>
      <c r="MI379" s="80">
        <f t="shared" si="547"/>
        <v>267.64012500000001</v>
      </c>
      <c r="MJ379" s="80">
        <f>LN379*Prices!$B$16</f>
        <v>154.40104166666666</v>
      </c>
      <c r="MK379" s="80">
        <f t="shared" si="548"/>
        <v>311.75470833333333</v>
      </c>
      <c r="ML379" s="80">
        <f>LN379*Prices!$B$17</f>
        <v>0</v>
      </c>
      <c r="MM379" s="80"/>
      <c r="MN379" s="80"/>
      <c r="MO379" s="80"/>
      <c r="MP379" s="80"/>
      <c r="MQ379" s="80"/>
      <c r="MR379" s="80"/>
      <c r="MS379" s="80"/>
      <c r="MT379" s="80"/>
      <c r="MU379" s="80"/>
      <c r="MV379" s="80"/>
      <c r="MW379" s="80"/>
      <c r="MX379" s="80"/>
      <c r="MY379" s="80"/>
      <c r="MZ379" s="80"/>
      <c r="NA379" s="80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</row>
    <row r="380" spans="1:449" ht="18" customHeight="1" x14ac:dyDescent="0.25">
      <c r="A380" s="144" t="s">
        <v>505</v>
      </c>
      <c r="B380" s="132" t="s">
        <v>268</v>
      </c>
      <c r="C380" s="133" t="str">
        <f t="shared" si="549"/>
        <v>Wall &amp; Tall Cab: Tall - 1 door - shelves - 60.5" High (16" to 18")</v>
      </c>
      <c r="D380" s="70" t="s">
        <v>503</v>
      </c>
      <c r="E380" s="134" t="s">
        <v>99</v>
      </c>
      <c r="F380" s="138" t="s">
        <v>505</v>
      </c>
      <c r="G380" s="343">
        <f>ROUND(cabinets_db!FD380/Prices!$B$27,0)</f>
        <v>580</v>
      </c>
      <c r="H380" s="136">
        <f t="shared" si="550"/>
        <v>580</v>
      </c>
      <c r="I380" s="136">
        <f>ROUND(cabinets_db!FF380/Prices!$B$27,0)</f>
        <v>634</v>
      </c>
      <c r="J380" s="136">
        <f t="shared" si="453"/>
        <v>634</v>
      </c>
      <c r="K380" s="136">
        <f>ROUND(cabinets_db!FH380/Prices!$B$27,0)</f>
        <v>652</v>
      </c>
      <c r="L380" s="136">
        <f t="shared" si="454"/>
        <v>652</v>
      </c>
      <c r="M380" s="136">
        <f>ROUND(cabinets_db!FJ380/Prices!$B$27,0)</f>
        <v>688</v>
      </c>
      <c r="N380" s="136">
        <f t="shared" si="455"/>
        <v>688</v>
      </c>
      <c r="O380" s="136">
        <f>ROUND(cabinets_db!FL380/Prices!$B$27,0)</f>
        <v>706</v>
      </c>
      <c r="P380" s="136">
        <f t="shared" si="456"/>
        <v>706</v>
      </c>
      <c r="Q380" s="136">
        <f>ROUND(cabinets_db!FN380/Prices!$B$27,0)</f>
        <v>751</v>
      </c>
      <c r="R380" s="136">
        <f t="shared" si="457"/>
        <v>751</v>
      </c>
      <c r="S380" s="136">
        <f>ROUND(cabinets_db!FP380/Prices!$B$27,0)</f>
        <v>787</v>
      </c>
      <c r="T380" s="136">
        <f t="shared" si="458"/>
        <v>787</v>
      </c>
      <c r="U380" s="136">
        <f>ROUND(cabinets_db!FR380/Prices!$B$27,0)</f>
        <v>913</v>
      </c>
      <c r="V380" s="136">
        <f t="shared" si="459"/>
        <v>913</v>
      </c>
      <c r="W380" s="137"/>
      <c r="X380" s="137"/>
      <c r="Y380" s="137"/>
      <c r="Z380" s="137"/>
      <c r="AA380" s="137"/>
      <c r="AB380" s="136">
        <f>ROUND(cabinets_db!HD380/Prices!$B$27,0)</f>
        <v>518</v>
      </c>
      <c r="AC380" s="136">
        <f t="shared" si="460"/>
        <v>518</v>
      </c>
      <c r="AD380" s="136">
        <f>ROUND(cabinets_db!HF380/Prices!$B$27,0)</f>
        <v>572</v>
      </c>
      <c r="AE380" s="136">
        <f t="shared" si="461"/>
        <v>572</v>
      </c>
      <c r="AF380" s="136">
        <f>ROUND(cabinets_db!HH380/Prices!$B$27,0)</f>
        <v>590</v>
      </c>
      <c r="AG380" s="136">
        <f t="shared" si="462"/>
        <v>590</v>
      </c>
      <c r="AH380" s="136">
        <f>ROUND(cabinets_db!HJ380/Prices!$B$27,0)</f>
        <v>626</v>
      </c>
      <c r="AI380" s="136">
        <f t="shared" si="463"/>
        <v>626</v>
      </c>
      <c r="AJ380" s="136">
        <f>ROUND(cabinets_db!HL380/Prices!$B$27,0)</f>
        <v>644</v>
      </c>
      <c r="AK380" s="136">
        <f t="shared" si="464"/>
        <v>644</v>
      </c>
      <c r="AL380" s="136">
        <f>ROUND(cabinets_db!HN380/Prices!$B$27,0)</f>
        <v>689</v>
      </c>
      <c r="AM380" s="136">
        <f t="shared" si="465"/>
        <v>689</v>
      </c>
      <c r="AN380" s="136">
        <f>ROUND(cabinets_db!HP380/Prices!$B$27,0)</f>
        <v>725</v>
      </c>
      <c r="AO380" s="136">
        <f t="shared" si="466"/>
        <v>725</v>
      </c>
      <c r="AP380" s="136">
        <f>ROUND(cabinets_db!HR380/Prices!$B$27,0)</f>
        <v>851</v>
      </c>
      <c r="AQ380" s="138">
        <f t="shared" si="467"/>
        <v>851</v>
      </c>
      <c r="AW380" s="136">
        <f t="shared" si="468"/>
        <v>518</v>
      </c>
      <c r="AX380" s="136">
        <f t="shared" si="469"/>
        <v>518</v>
      </c>
      <c r="AY380" s="136">
        <f t="shared" si="470"/>
        <v>572</v>
      </c>
      <c r="AZ380" s="136">
        <f t="shared" si="471"/>
        <v>572</v>
      </c>
      <c r="BA380" s="136">
        <f t="shared" si="472"/>
        <v>590</v>
      </c>
      <c r="BB380" s="136">
        <f t="shared" si="473"/>
        <v>590</v>
      </c>
      <c r="BC380" s="136">
        <f t="shared" si="474"/>
        <v>626</v>
      </c>
      <c r="BD380" s="136">
        <f t="shared" si="475"/>
        <v>626</v>
      </c>
      <c r="BE380" s="136">
        <f t="shared" si="476"/>
        <v>644</v>
      </c>
      <c r="BF380" s="136">
        <f t="shared" si="477"/>
        <v>644</v>
      </c>
      <c r="BG380" s="136">
        <f t="shared" si="478"/>
        <v>689</v>
      </c>
      <c r="BH380" s="136">
        <f t="shared" si="479"/>
        <v>689</v>
      </c>
      <c r="BI380" s="136">
        <f t="shared" si="480"/>
        <v>725</v>
      </c>
      <c r="BJ380" s="136">
        <f t="shared" si="481"/>
        <v>725</v>
      </c>
      <c r="BK380" s="136">
        <f t="shared" si="482"/>
        <v>851</v>
      </c>
      <c r="BL380" s="138">
        <f t="shared" si="483"/>
        <v>851</v>
      </c>
      <c r="BU380" s="136">
        <f>ROUND(cabinets_db!JE380/Prices!$B$27,0)</f>
        <v>580</v>
      </c>
      <c r="BV380" s="136">
        <f t="shared" si="551"/>
        <v>580</v>
      </c>
      <c r="BW380" s="136">
        <f>ROUND(cabinets_db!JG380/Prices!$B$27,0)</f>
        <v>634</v>
      </c>
      <c r="BX380" s="136">
        <f t="shared" si="484"/>
        <v>634</v>
      </c>
      <c r="BY380" s="136">
        <f>ROUND(cabinets_db!JI380/Prices!$B$27,0)</f>
        <v>652</v>
      </c>
      <c r="BZ380" s="136">
        <f t="shared" si="485"/>
        <v>652</v>
      </c>
      <c r="CA380" s="136">
        <f>ROUND(cabinets_db!JK380/Prices!$B$27,0)</f>
        <v>688</v>
      </c>
      <c r="CB380" s="136">
        <f t="shared" si="486"/>
        <v>688</v>
      </c>
      <c r="CC380" s="136">
        <f>ROUND(cabinets_db!JM380/Prices!$B$27,0)</f>
        <v>706</v>
      </c>
      <c r="CD380" s="136">
        <f t="shared" si="487"/>
        <v>706</v>
      </c>
      <c r="CE380" s="136">
        <f>ROUND(cabinets_db!JO380/Prices!$B$27,0)</f>
        <v>751</v>
      </c>
      <c r="CF380" s="136">
        <f t="shared" si="488"/>
        <v>751</v>
      </c>
      <c r="CG380" s="136">
        <f>ROUND(cabinets_db!JQ380/Prices!$B$27,0)</f>
        <v>787</v>
      </c>
      <c r="CH380" s="136">
        <f t="shared" si="489"/>
        <v>787</v>
      </c>
      <c r="CI380" s="136">
        <f>ROUND(cabinets_db!JS380/Prices!$B$27,0)</f>
        <v>913</v>
      </c>
      <c r="CJ380" s="136">
        <f t="shared" si="490"/>
        <v>913</v>
      </c>
      <c r="CK380" s="137"/>
      <c r="CL380" s="137"/>
      <c r="CM380" s="137"/>
      <c r="CN380" s="137"/>
      <c r="CO380" s="137"/>
      <c r="CP380" s="136">
        <f>ROUND(cabinets_db!LW380/Prices!$B$27,0)</f>
        <v>518</v>
      </c>
      <c r="CQ380" s="136">
        <f t="shared" si="552"/>
        <v>518</v>
      </c>
      <c r="CR380" s="136">
        <f>ROUND(cabinets_db!LY380/Prices!$B$27,0)</f>
        <v>572</v>
      </c>
      <c r="CS380" s="136">
        <f t="shared" si="491"/>
        <v>572</v>
      </c>
      <c r="CT380" s="136">
        <f>ROUND(cabinets_db!MA380/Prices!$B$27,0)</f>
        <v>590</v>
      </c>
      <c r="CU380" s="136">
        <f t="shared" si="492"/>
        <v>590</v>
      </c>
      <c r="CV380" s="136">
        <f>ROUND(cabinets_db!MC380/Prices!$B$27,0)</f>
        <v>626</v>
      </c>
      <c r="CW380" s="136">
        <f t="shared" si="493"/>
        <v>626</v>
      </c>
      <c r="CX380" s="136">
        <f>ROUND(cabinets_db!ME380/Prices!$B$27,0)</f>
        <v>644</v>
      </c>
      <c r="CY380" s="136">
        <f t="shared" si="494"/>
        <v>644</v>
      </c>
      <c r="CZ380" s="136">
        <f>ROUND(cabinets_db!MG380/Prices!$B$27,0)</f>
        <v>689</v>
      </c>
      <c r="DA380" s="136">
        <f t="shared" si="495"/>
        <v>689</v>
      </c>
      <c r="DB380" s="136">
        <f>ROUND(cabinets_db!MI380/Prices!$B$27,0)</f>
        <v>725</v>
      </c>
      <c r="DC380" s="136">
        <f t="shared" si="496"/>
        <v>725</v>
      </c>
      <c r="DD380" s="136">
        <f>ROUND(cabinets_db!MK380/Prices!$B$27,0)</f>
        <v>851</v>
      </c>
      <c r="DE380" s="138">
        <f t="shared" si="497"/>
        <v>851</v>
      </c>
      <c r="DK380" s="136">
        <f t="shared" si="498"/>
        <v>518</v>
      </c>
      <c r="DL380" s="136">
        <f t="shared" si="499"/>
        <v>518</v>
      </c>
      <c r="DM380" s="136">
        <f t="shared" si="500"/>
        <v>572</v>
      </c>
      <c r="DN380" s="136">
        <f t="shared" si="501"/>
        <v>572</v>
      </c>
      <c r="DO380" s="136">
        <f t="shared" si="502"/>
        <v>590</v>
      </c>
      <c r="DP380" s="136">
        <f t="shared" si="503"/>
        <v>590</v>
      </c>
      <c r="DQ380" s="136">
        <f t="shared" si="504"/>
        <v>626</v>
      </c>
      <c r="DR380" s="136">
        <f t="shared" si="505"/>
        <v>626</v>
      </c>
      <c r="DS380" s="136">
        <f t="shared" si="506"/>
        <v>644</v>
      </c>
      <c r="DT380" s="136">
        <f t="shared" si="507"/>
        <v>644</v>
      </c>
      <c r="DU380" s="136">
        <f t="shared" si="508"/>
        <v>689</v>
      </c>
      <c r="DV380" s="136">
        <f t="shared" si="509"/>
        <v>689</v>
      </c>
      <c r="DW380" s="136">
        <f t="shared" si="510"/>
        <v>725</v>
      </c>
      <c r="DX380" s="136">
        <f t="shared" si="511"/>
        <v>725</v>
      </c>
      <c r="DY380" s="136">
        <f t="shared" si="512"/>
        <v>851</v>
      </c>
      <c r="DZ380" s="138">
        <f t="shared" si="513"/>
        <v>851</v>
      </c>
      <c r="EP380" s="73">
        <f>ES380*60.5/144</f>
        <v>7.5625</v>
      </c>
      <c r="EQ380" s="55">
        <v>19.32</v>
      </c>
      <c r="ER380" s="74">
        <f t="shared" si="561"/>
        <v>40.059583333333336</v>
      </c>
      <c r="ES380" s="49">
        <v>18</v>
      </c>
      <c r="ET380" s="55">
        <f t="shared" si="562"/>
        <v>1.5</v>
      </c>
      <c r="EU380" s="130">
        <f>ES380*60.5/144</f>
        <v>7.5625</v>
      </c>
      <c r="EW380" s="75">
        <v>2</v>
      </c>
      <c r="EY380" s="142">
        <f t="shared" si="563"/>
        <v>40.059583333333336</v>
      </c>
      <c r="EZ380" s="77">
        <f>(EY380*1.2)*(Prices!$B$5/32)</f>
        <v>60.089375000000004</v>
      </c>
      <c r="FA380" s="82">
        <f>(EY380*1.3)*(Prices!$B$4/32)</f>
        <v>130.19364583333333</v>
      </c>
      <c r="FB380" s="82">
        <f>EV380*Prices!$B$2+EW380*Prices!$B$3</f>
        <v>8.1</v>
      </c>
      <c r="FC380" s="79">
        <f>EU380*Prices!$B$9</f>
        <v>45.375</v>
      </c>
      <c r="FD380" s="80">
        <f t="shared" si="514"/>
        <v>243.75802083333332</v>
      </c>
      <c r="FE380" s="80">
        <f>EU380*Prices!$B$10</f>
        <v>68.0625</v>
      </c>
      <c r="FF380" s="80">
        <f t="shared" si="515"/>
        <v>266.44552083333332</v>
      </c>
      <c r="FG380" s="80">
        <f>EU380*Prices!$B$11</f>
        <v>75.625</v>
      </c>
      <c r="FH380" s="80">
        <f t="shared" si="516"/>
        <v>274.00802083333332</v>
      </c>
      <c r="FI380" s="80">
        <f>EU380*Prices!$B$12</f>
        <v>90.75</v>
      </c>
      <c r="FJ380" s="80">
        <f t="shared" si="517"/>
        <v>289.13302083333332</v>
      </c>
      <c r="FK380" s="80">
        <f>EU380*Prices!$B$13</f>
        <v>98.3125</v>
      </c>
      <c r="FL380" s="80">
        <f t="shared" si="518"/>
        <v>296.69552083333332</v>
      </c>
      <c r="FM380" s="80">
        <f>EU380*Prices!$B$14</f>
        <v>117.21875</v>
      </c>
      <c r="FN380" s="80">
        <f t="shared" si="519"/>
        <v>315.60177083333332</v>
      </c>
      <c r="FO380" s="80">
        <f>EU380*Prices!$B$15</f>
        <v>132.34375</v>
      </c>
      <c r="FP380" s="80">
        <f t="shared" si="520"/>
        <v>330.72677083333338</v>
      </c>
      <c r="FQ380" s="80">
        <f>EU380*Prices!$B$16</f>
        <v>185.28125</v>
      </c>
      <c r="FR380" s="80">
        <f t="shared" si="521"/>
        <v>383.66427083333338</v>
      </c>
      <c r="FS380" s="80">
        <f>EU380*Prices!$B$17</f>
        <v>0</v>
      </c>
      <c r="FT380" s="80"/>
      <c r="FU380" s="80"/>
      <c r="FV380" s="80"/>
      <c r="FW380" s="80"/>
      <c r="FX380" s="80"/>
      <c r="FY380" s="80"/>
      <c r="FZ380" s="80"/>
      <c r="GA380" s="80"/>
      <c r="GB380" s="80"/>
      <c r="GC380" s="80"/>
      <c r="GD380" s="80"/>
      <c r="GE380" s="80"/>
      <c r="GF380" s="80"/>
      <c r="GG380" s="80"/>
      <c r="GH380" s="80"/>
      <c r="GI380"/>
      <c r="GJ380"/>
      <c r="GK380"/>
      <c r="GL380"/>
      <c r="GM380"/>
      <c r="GN380"/>
      <c r="GO380"/>
      <c r="GP380" s="73">
        <f>GS380*60.5/144</f>
        <v>7.5625</v>
      </c>
      <c r="GQ380" s="55">
        <v>19.32</v>
      </c>
      <c r="GR380" s="74">
        <f t="shared" si="564"/>
        <v>40.059583333333336</v>
      </c>
      <c r="GS380" s="49">
        <v>18</v>
      </c>
      <c r="GT380" s="55">
        <f t="shared" si="565"/>
        <v>1.5</v>
      </c>
      <c r="GU380" s="130">
        <f>GS380*60.5/144</f>
        <v>7.5625</v>
      </c>
      <c r="GV380" s="75"/>
      <c r="GW380" s="75">
        <v>2</v>
      </c>
      <c r="GX380" s="76"/>
      <c r="GY380" s="142">
        <f t="shared" si="566"/>
        <v>40.059583333333336</v>
      </c>
      <c r="GZ380" s="77">
        <f>(GY380*1.2)*(Prices!$B$5/32)</f>
        <v>60.089375000000004</v>
      </c>
      <c r="HA380" s="82">
        <f>(GY380*1.3)*(Prices!$C$4/32)</f>
        <v>104.15491666666668</v>
      </c>
      <c r="HB380" s="82">
        <f>GV380*Prices!$B$2+GW380*Prices!$B$3</f>
        <v>8.1</v>
      </c>
      <c r="HC380" s="79">
        <f>GU380*Prices!$B$9</f>
        <v>45.375</v>
      </c>
      <c r="HD380" s="80">
        <f t="shared" si="522"/>
        <v>217.71929166666666</v>
      </c>
      <c r="HE380" s="80">
        <f>GU380*Prices!$B$10</f>
        <v>68.0625</v>
      </c>
      <c r="HF380" s="80">
        <f t="shared" si="523"/>
        <v>240.40679166666666</v>
      </c>
      <c r="HG380" s="80">
        <f>GU380*Prices!$B$11</f>
        <v>75.625</v>
      </c>
      <c r="HH380" s="80">
        <f t="shared" si="524"/>
        <v>247.96929166666666</v>
      </c>
      <c r="HI380" s="80">
        <f>GU380*Prices!$B$12</f>
        <v>90.75</v>
      </c>
      <c r="HJ380" s="80">
        <f t="shared" si="525"/>
        <v>263.09429166666666</v>
      </c>
      <c r="HK380" s="80">
        <f>GU380*Prices!$B$13</f>
        <v>98.3125</v>
      </c>
      <c r="HL380" s="80">
        <f t="shared" si="526"/>
        <v>270.65679166666666</v>
      </c>
      <c r="HM380" s="80">
        <f>GU380*Prices!$B$14</f>
        <v>117.21875</v>
      </c>
      <c r="HN380" s="80">
        <f t="shared" si="527"/>
        <v>289.56304166666666</v>
      </c>
      <c r="HO380" s="80">
        <f>GU380*Prices!$B$15</f>
        <v>132.34375</v>
      </c>
      <c r="HP380" s="80">
        <f t="shared" si="528"/>
        <v>304.68804166666666</v>
      </c>
      <c r="HQ380" s="80">
        <f>GU380*Prices!$B$16</f>
        <v>185.28125</v>
      </c>
      <c r="HR380" s="80">
        <f t="shared" si="529"/>
        <v>357.62554166666666</v>
      </c>
      <c r="HS380" s="80">
        <f>GU380*Prices!$B$17</f>
        <v>0</v>
      </c>
      <c r="HT380" s="80"/>
      <c r="HU380" s="80"/>
      <c r="HV380" s="80"/>
      <c r="HW380" s="80"/>
      <c r="HX380" s="80"/>
      <c r="HY380" s="80"/>
      <c r="HZ380" s="80"/>
      <c r="IA380" s="80"/>
      <c r="IB380" s="80"/>
      <c r="IC380" s="80"/>
      <c r="ID380" s="80"/>
      <c r="IE380" s="80"/>
      <c r="IF380" s="80"/>
      <c r="IG380" s="80"/>
      <c r="IH380" s="80"/>
      <c r="II380"/>
      <c r="IJ380"/>
      <c r="IK380"/>
      <c r="IL380"/>
      <c r="IM380"/>
      <c r="IN380"/>
      <c r="IO380"/>
      <c r="IP380"/>
      <c r="IQ380" s="73">
        <f>IT380*60.5/144</f>
        <v>7.5625</v>
      </c>
      <c r="IR380" s="55">
        <v>19.32</v>
      </c>
      <c r="IS380" s="74">
        <f t="shared" si="567"/>
        <v>40.059583333333336</v>
      </c>
      <c r="IT380" s="49">
        <v>18</v>
      </c>
      <c r="IU380" s="55">
        <f t="shared" si="568"/>
        <v>1.5</v>
      </c>
      <c r="IV380" s="130">
        <f>IT380*60.5/144</f>
        <v>7.5625</v>
      </c>
      <c r="IW380" s="75"/>
      <c r="IX380" s="75">
        <v>2</v>
      </c>
      <c r="IY380" s="76"/>
      <c r="IZ380" s="142">
        <f t="shared" si="569"/>
        <v>40.059583333333336</v>
      </c>
      <c r="JA380" s="77">
        <f>(IZ380*1.2)*(Prices!$B$5/32)</f>
        <v>60.089375000000004</v>
      </c>
      <c r="JB380" s="82">
        <f>(IZ380*1.3)*(Prices!$B$4/32)</f>
        <v>130.19364583333333</v>
      </c>
      <c r="JC380" s="82">
        <f>IW380*Prices!$B$2+IX380*Prices!$B$3</f>
        <v>8.1</v>
      </c>
      <c r="JD380" s="79">
        <f>IV380*Prices!$B$9</f>
        <v>45.375</v>
      </c>
      <c r="JE380" s="80">
        <f t="shared" si="530"/>
        <v>243.75802083333332</v>
      </c>
      <c r="JF380" s="80">
        <f>IV380*Prices!$B$10</f>
        <v>68.0625</v>
      </c>
      <c r="JG380" s="80">
        <f t="shared" si="531"/>
        <v>266.44552083333332</v>
      </c>
      <c r="JH380" s="80">
        <f>IV380*Prices!$B$11</f>
        <v>75.625</v>
      </c>
      <c r="JI380" s="80">
        <f t="shared" si="532"/>
        <v>274.00802083333332</v>
      </c>
      <c r="JJ380" s="80">
        <f>IV380*Prices!$B$12</f>
        <v>90.75</v>
      </c>
      <c r="JK380" s="80">
        <f t="shared" si="533"/>
        <v>289.13302083333332</v>
      </c>
      <c r="JL380" s="80">
        <f>IV380*Prices!$B$13</f>
        <v>98.3125</v>
      </c>
      <c r="JM380" s="80">
        <f t="shared" si="534"/>
        <v>296.69552083333332</v>
      </c>
      <c r="JN380" s="80">
        <f>IV380*Prices!$B$14</f>
        <v>117.21875</v>
      </c>
      <c r="JO380" s="80">
        <f t="shared" si="535"/>
        <v>315.60177083333332</v>
      </c>
      <c r="JP380" s="80">
        <f>IV380*Prices!$B$15</f>
        <v>132.34375</v>
      </c>
      <c r="JQ380" s="80">
        <f t="shared" si="536"/>
        <v>330.72677083333338</v>
      </c>
      <c r="JR380" s="80">
        <f>IV380*Prices!$B$16</f>
        <v>185.28125</v>
      </c>
      <c r="JS380" s="80">
        <f t="shared" si="537"/>
        <v>383.66427083333338</v>
      </c>
      <c r="JT380" s="80">
        <f>IV380*Prices!$B$17</f>
        <v>0</v>
      </c>
      <c r="JU380" s="80"/>
      <c r="JV380" s="80"/>
      <c r="JW380" s="80"/>
      <c r="JX380" s="80"/>
      <c r="JY380" s="80"/>
      <c r="JZ380" s="80"/>
      <c r="KA380" s="80"/>
      <c r="KB380" s="80"/>
      <c r="KC380" s="80"/>
      <c r="KD380" s="80"/>
      <c r="KE380" s="80"/>
      <c r="KF380" s="80"/>
      <c r="KG380" s="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 s="197">
        <v>0</v>
      </c>
      <c r="LB380" s="200">
        <v>0</v>
      </c>
      <c r="LC380" s="82">
        <f>(44+(cabinets_db!IR380*2-2))*0.58</f>
        <v>46.7712</v>
      </c>
      <c r="LD380" s="82">
        <f>(44+(cabinets_db!IR380*2-2))*0.77</f>
        <v>62.092800000000004</v>
      </c>
      <c r="LE380" s="82">
        <f>3*(cabinets_db!IR380*22/144)</f>
        <v>8.8550000000000004</v>
      </c>
      <c r="LF380" s="82">
        <f t="shared" si="538"/>
        <v>37.916200000000003</v>
      </c>
      <c r="LG380" s="80">
        <f t="shared" si="539"/>
        <v>53.237800000000007</v>
      </c>
      <c r="LH380" s="234">
        <f t="shared" si="540"/>
        <v>0</v>
      </c>
      <c r="LI380" s="73">
        <f>cabinets_db!LL380*60.5/144</f>
        <v>7.5625</v>
      </c>
      <c r="LJ380" s="55">
        <v>19.32</v>
      </c>
      <c r="LK380" s="74">
        <f>cabinets_db!LI380+cabinets_db!LJ380+((LL380-1.5)*23/144)*5</f>
        <v>40.059583333333336</v>
      </c>
      <c r="LL380" s="49">
        <v>18</v>
      </c>
      <c r="LM380" s="55">
        <f t="shared" si="570"/>
        <v>1.5</v>
      </c>
      <c r="LN380" s="130">
        <f>LL380*60.5/144</f>
        <v>7.5625</v>
      </c>
      <c r="LO380" s="75"/>
      <c r="LP380" s="75">
        <v>2</v>
      </c>
      <c r="LQ380" s="76"/>
      <c r="LR380" s="142">
        <f>cabinets_db!LI380+cabinets_db!LJ380+((LL380-1.5)*23/144)*5</f>
        <v>40.059583333333336</v>
      </c>
      <c r="LS380" s="77">
        <f>(LR380*1.2)*(Prices!$B$5/32)</f>
        <v>60.089375000000004</v>
      </c>
      <c r="LT380" s="82">
        <f>(LR380*1.3)*(Prices!$C$4/32)</f>
        <v>104.15491666666668</v>
      </c>
      <c r="LU380" s="82">
        <f>LO380*Prices!$B$2+LP380*Prices!$B$3</f>
        <v>8.1</v>
      </c>
      <c r="LV380" s="79">
        <f>LN380*Prices!$B$9</f>
        <v>45.375</v>
      </c>
      <c r="LW380" s="80">
        <f t="shared" si="541"/>
        <v>217.71929166666666</v>
      </c>
      <c r="LX380" s="80">
        <f>LN380*Prices!$B$10</f>
        <v>68.0625</v>
      </c>
      <c r="LY380" s="80">
        <f t="shared" si="542"/>
        <v>240.40679166666666</v>
      </c>
      <c r="LZ380" s="80">
        <f>LN380*Prices!$B$11</f>
        <v>75.625</v>
      </c>
      <c r="MA380" s="80">
        <f t="shared" si="543"/>
        <v>247.96929166666666</v>
      </c>
      <c r="MB380" s="80">
        <f>LN380*Prices!$B$12</f>
        <v>90.75</v>
      </c>
      <c r="MC380" s="80">
        <f t="shared" si="544"/>
        <v>263.09429166666666</v>
      </c>
      <c r="MD380" s="80">
        <f>LN380*Prices!$B$13</f>
        <v>98.3125</v>
      </c>
      <c r="ME380" s="80">
        <f t="shared" si="545"/>
        <v>270.65679166666666</v>
      </c>
      <c r="MF380" s="80">
        <f>LN380*Prices!$B$14</f>
        <v>117.21875</v>
      </c>
      <c r="MG380" s="80">
        <f t="shared" si="546"/>
        <v>289.56304166666666</v>
      </c>
      <c r="MH380" s="80">
        <f>LN380*Prices!$B$15</f>
        <v>132.34375</v>
      </c>
      <c r="MI380" s="80">
        <f t="shared" si="547"/>
        <v>304.68804166666666</v>
      </c>
      <c r="MJ380" s="80">
        <f>LN380*Prices!$B$16</f>
        <v>185.28125</v>
      </c>
      <c r="MK380" s="80">
        <f t="shared" si="548"/>
        <v>357.62554166666666</v>
      </c>
      <c r="ML380" s="80">
        <f>LN380*Prices!$B$17</f>
        <v>0</v>
      </c>
      <c r="MM380" s="80"/>
      <c r="MN380" s="80"/>
      <c r="MO380" s="80"/>
      <c r="MP380" s="80"/>
      <c r="MQ380" s="80"/>
      <c r="MR380" s="80"/>
      <c r="MS380" s="80"/>
      <c r="MT380" s="80"/>
      <c r="MU380" s="80"/>
      <c r="MV380" s="80"/>
      <c r="MW380" s="80"/>
      <c r="MX380" s="80"/>
      <c r="MY380" s="80"/>
      <c r="MZ380" s="80"/>
      <c r="NA380" s="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</row>
    <row r="381" spans="1:449" ht="18" customHeight="1" x14ac:dyDescent="0.25">
      <c r="A381" s="141" t="s">
        <v>506</v>
      </c>
      <c r="B381" s="132" t="s">
        <v>268</v>
      </c>
      <c r="C381" s="133" t="str">
        <f t="shared" si="549"/>
        <v>Wall &amp; Tall Cab: Tall - 1 door - shelves - 60.5" High (19" to 21")</v>
      </c>
      <c r="D381" s="70" t="s">
        <v>503</v>
      </c>
      <c r="E381" s="134" t="s">
        <v>101</v>
      </c>
      <c r="F381" s="329" t="s">
        <v>506</v>
      </c>
      <c r="G381" s="343">
        <f>ROUND(cabinets_db!FD381/Prices!$B$27,0)</f>
        <v>640</v>
      </c>
      <c r="H381" s="136">
        <f t="shared" si="550"/>
        <v>640</v>
      </c>
      <c r="I381" s="136">
        <f>ROUND(cabinets_db!FF381/Prices!$B$27,0)</f>
        <v>703</v>
      </c>
      <c r="J381" s="136">
        <f t="shared" si="453"/>
        <v>703</v>
      </c>
      <c r="K381" s="136">
        <f>ROUND(cabinets_db!FH381/Prices!$B$27,0)</f>
        <v>724</v>
      </c>
      <c r="L381" s="136">
        <f t="shared" si="454"/>
        <v>724</v>
      </c>
      <c r="M381" s="136">
        <f>ROUND(cabinets_db!FJ381/Prices!$B$27,0)</f>
        <v>766</v>
      </c>
      <c r="N381" s="136">
        <f t="shared" si="455"/>
        <v>766</v>
      </c>
      <c r="O381" s="136">
        <f>ROUND(cabinets_db!FL381/Prices!$B$27,0)</f>
        <v>787</v>
      </c>
      <c r="P381" s="136">
        <f t="shared" si="456"/>
        <v>787</v>
      </c>
      <c r="Q381" s="136">
        <f>ROUND(cabinets_db!FN381/Prices!$B$27,0)</f>
        <v>839</v>
      </c>
      <c r="R381" s="136">
        <f t="shared" si="457"/>
        <v>839</v>
      </c>
      <c r="S381" s="136">
        <f>ROUND(cabinets_db!FP381/Prices!$B$27,0)</f>
        <v>881</v>
      </c>
      <c r="T381" s="136">
        <f t="shared" si="458"/>
        <v>881</v>
      </c>
      <c r="U381" s="136">
        <f>ROUND(cabinets_db!FR381/Prices!$B$27,0)</f>
        <v>1028</v>
      </c>
      <c r="V381" s="136">
        <f t="shared" si="459"/>
        <v>1028</v>
      </c>
      <c r="W381" s="137"/>
      <c r="X381" s="137"/>
      <c r="Y381" s="137"/>
      <c r="Z381" s="137"/>
      <c r="AA381" s="137"/>
      <c r="AB381" s="136">
        <f>ROUND(cabinets_db!HD381/Prices!$B$27,0)</f>
        <v>572</v>
      </c>
      <c r="AC381" s="136">
        <f t="shared" si="460"/>
        <v>572</v>
      </c>
      <c r="AD381" s="136">
        <f>ROUND(cabinets_db!HF381/Prices!$B$27,0)</f>
        <v>635</v>
      </c>
      <c r="AE381" s="136">
        <f t="shared" si="461"/>
        <v>635</v>
      </c>
      <c r="AF381" s="136">
        <f>ROUND(cabinets_db!HH381/Prices!$B$27,0)</f>
        <v>656</v>
      </c>
      <c r="AG381" s="136">
        <f t="shared" si="462"/>
        <v>656</v>
      </c>
      <c r="AH381" s="136">
        <f>ROUND(cabinets_db!HJ381/Prices!$B$27,0)</f>
        <v>698</v>
      </c>
      <c r="AI381" s="136">
        <f t="shared" si="463"/>
        <v>698</v>
      </c>
      <c r="AJ381" s="136">
        <f>ROUND(cabinets_db!HL381/Prices!$B$27,0)</f>
        <v>719</v>
      </c>
      <c r="AK381" s="136">
        <f t="shared" si="464"/>
        <v>719</v>
      </c>
      <c r="AL381" s="136">
        <f>ROUND(cabinets_db!HN381/Prices!$B$27,0)</f>
        <v>772</v>
      </c>
      <c r="AM381" s="136">
        <f t="shared" si="465"/>
        <v>772</v>
      </c>
      <c r="AN381" s="136">
        <f>ROUND(cabinets_db!HP381/Prices!$B$27,0)</f>
        <v>814</v>
      </c>
      <c r="AO381" s="136">
        <f t="shared" si="466"/>
        <v>814</v>
      </c>
      <c r="AP381" s="136">
        <f>ROUND(cabinets_db!HR381/Prices!$B$27,0)</f>
        <v>961</v>
      </c>
      <c r="AQ381" s="138">
        <f t="shared" si="467"/>
        <v>961</v>
      </c>
      <c r="AW381" s="136">
        <f t="shared" si="468"/>
        <v>572</v>
      </c>
      <c r="AX381" s="136">
        <f t="shared" si="469"/>
        <v>572</v>
      </c>
      <c r="AY381" s="136">
        <f t="shared" si="470"/>
        <v>635</v>
      </c>
      <c r="AZ381" s="136">
        <f t="shared" si="471"/>
        <v>635</v>
      </c>
      <c r="BA381" s="136">
        <f t="shared" si="472"/>
        <v>656</v>
      </c>
      <c r="BB381" s="136">
        <f t="shared" si="473"/>
        <v>656</v>
      </c>
      <c r="BC381" s="136">
        <f t="shared" si="474"/>
        <v>698</v>
      </c>
      <c r="BD381" s="136">
        <f t="shared" si="475"/>
        <v>698</v>
      </c>
      <c r="BE381" s="136">
        <f t="shared" si="476"/>
        <v>719</v>
      </c>
      <c r="BF381" s="136">
        <f t="shared" si="477"/>
        <v>719</v>
      </c>
      <c r="BG381" s="136">
        <f t="shared" si="478"/>
        <v>772</v>
      </c>
      <c r="BH381" s="136">
        <f t="shared" si="479"/>
        <v>772</v>
      </c>
      <c r="BI381" s="136">
        <f t="shared" si="480"/>
        <v>814</v>
      </c>
      <c r="BJ381" s="136">
        <f t="shared" si="481"/>
        <v>814</v>
      </c>
      <c r="BK381" s="136">
        <f t="shared" si="482"/>
        <v>961</v>
      </c>
      <c r="BL381" s="138">
        <f t="shared" si="483"/>
        <v>961</v>
      </c>
      <c r="BU381" s="136">
        <f>ROUND(cabinets_db!JE381/Prices!$B$27,0)</f>
        <v>640</v>
      </c>
      <c r="BV381" s="136">
        <f t="shared" si="551"/>
        <v>640</v>
      </c>
      <c r="BW381" s="136">
        <f>ROUND(cabinets_db!JG381/Prices!$B$27,0)</f>
        <v>703</v>
      </c>
      <c r="BX381" s="136">
        <f t="shared" si="484"/>
        <v>703</v>
      </c>
      <c r="BY381" s="136">
        <f>ROUND(cabinets_db!JI381/Prices!$B$27,0)</f>
        <v>724</v>
      </c>
      <c r="BZ381" s="136">
        <f t="shared" si="485"/>
        <v>724</v>
      </c>
      <c r="CA381" s="136">
        <f>ROUND(cabinets_db!JK381/Prices!$B$27,0)</f>
        <v>766</v>
      </c>
      <c r="CB381" s="136">
        <f t="shared" si="486"/>
        <v>766</v>
      </c>
      <c r="CC381" s="136">
        <f>ROUND(cabinets_db!JM381/Prices!$B$27,0)</f>
        <v>787</v>
      </c>
      <c r="CD381" s="136">
        <f t="shared" si="487"/>
        <v>787</v>
      </c>
      <c r="CE381" s="136">
        <f>ROUND(cabinets_db!JO381/Prices!$B$27,0)</f>
        <v>839</v>
      </c>
      <c r="CF381" s="136">
        <f t="shared" si="488"/>
        <v>839</v>
      </c>
      <c r="CG381" s="136">
        <f>ROUND(cabinets_db!JQ381/Prices!$B$27,0)</f>
        <v>881</v>
      </c>
      <c r="CH381" s="136">
        <f t="shared" si="489"/>
        <v>881</v>
      </c>
      <c r="CI381" s="136">
        <f>ROUND(cabinets_db!JS381/Prices!$B$27,0)</f>
        <v>1028</v>
      </c>
      <c r="CJ381" s="136">
        <f t="shared" si="490"/>
        <v>1028</v>
      </c>
      <c r="CK381" s="137"/>
      <c r="CL381" s="137"/>
      <c r="CM381" s="137"/>
      <c r="CN381" s="137"/>
      <c r="CO381" s="137"/>
      <c r="CP381" s="136">
        <f>ROUND(cabinets_db!LW381/Prices!$B$27,0)</f>
        <v>572</v>
      </c>
      <c r="CQ381" s="136">
        <f t="shared" si="552"/>
        <v>572</v>
      </c>
      <c r="CR381" s="136">
        <f>ROUND(cabinets_db!LY381/Prices!$B$27,0)</f>
        <v>635</v>
      </c>
      <c r="CS381" s="136">
        <f t="shared" si="491"/>
        <v>635</v>
      </c>
      <c r="CT381" s="136">
        <f>ROUND(cabinets_db!MA381/Prices!$B$27,0)</f>
        <v>656</v>
      </c>
      <c r="CU381" s="136">
        <f t="shared" si="492"/>
        <v>656</v>
      </c>
      <c r="CV381" s="136">
        <f>ROUND(cabinets_db!MC381/Prices!$B$27,0)</f>
        <v>698</v>
      </c>
      <c r="CW381" s="136">
        <f t="shared" si="493"/>
        <v>698</v>
      </c>
      <c r="CX381" s="136">
        <f>ROUND(cabinets_db!ME381/Prices!$B$27,0)</f>
        <v>719</v>
      </c>
      <c r="CY381" s="136">
        <f t="shared" si="494"/>
        <v>719</v>
      </c>
      <c r="CZ381" s="136">
        <f>ROUND(cabinets_db!MG381/Prices!$B$27,0)</f>
        <v>772</v>
      </c>
      <c r="DA381" s="136">
        <f t="shared" si="495"/>
        <v>772</v>
      </c>
      <c r="DB381" s="136">
        <f>ROUND(cabinets_db!MI381/Prices!$B$27,0)</f>
        <v>814</v>
      </c>
      <c r="DC381" s="136">
        <f t="shared" si="496"/>
        <v>814</v>
      </c>
      <c r="DD381" s="136">
        <f>ROUND(cabinets_db!MK381/Prices!$B$27,0)</f>
        <v>961</v>
      </c>
      <c r="DE381" s="138">
        <f t="shared" si="497"/>
        <v>961</v>
      </c>
      <c r="DK381" s="136">
        <f t="shared" si="498"/>
        <v>572</v>
      </c>
      <c r="DL381" s="136">
        <f t="shared" si="499"/>
        <v>572</v>
      </c>
      <c r="DM381" s="136">
        <f t="shared" si="500"/>
        <v>635</v>
      </c>
      <c r="DN381" s="136">
        <f t="shared" si="501"/>
        <v>635</v>
      </c>
      <c r="DO381" s="136">
        <f t="shared" si="502"/>
        <v>656</v>
      </c>
      <c r="DP381" s="136">
        <f t="shared" si="503"/>
        <v>656</v>
      </c>
      <c r="DQ381" s="136">
        <f t="shared" si="504"/>
        <v>698</v>
      </c>
      <c r="DR381" s="136">
        <f t="shared" si="505"/>
        <v>698</v>
      </c>
      <c r="DS381" s="136">
        <f t="shared" si="506"/>
        <v>719</v>
      </c>
      <c r="DT381" s="136">
        <f t="shared" si="507"/>
        <v>719</v>
      </c>
      <c r="DU381" s="136">
        <f t="shared" si="508"/>
        <v>772</v>
      </c>
      <c r="DV381" s="136">
        <f t="shared" si="509"/>
        <v>772</v>
      </c>
      <c r="DW381" s="136">
        <f t="shared" si="510"/>
        <v>814</v>
      </c>
      <c r="DX381" s="136">
        <f t="shared" si="511"/>
        <v>814</v>
      </c>
      <c r="DY381" s="136">
        <f t="shared" si="512"/>
        <v>961</v>
      </c>
      <c r="DZ381" s="138">
        <f t="shared" si="513"/>
        <v>961</v>
      </c>
      <c r="EP381" s="73">
        <f>ES381*60.5/144</f>
        <v>8.8229166666666661</v>
      </c>
      <c r="EQ381" s="55">
        <v>19.32</v>
      </c>
      <c r="ER381" s="74">
        <f t="shared" si="561"/>
        <v>43.715833333333336</v>
      </c>
      <c r="ES381" s="49">
        <v>21</v>
      </c>
      <c r="ET381" s="55">
        <f t="shared" si="562"/>
        <v>1.75</v>
      </c>
      <c r="EU381" s="130">
        <f>ES381*60.5/144</f>
        <v>8.8229166666666661</v>
      </c>
      <c r="EW381" s="75">
        <v>2</v>
      </c>
      <c r="EY381" s="142">
        <f t="shared" si="563"/>
        <v>43.715833333333336</v>
      </c>
      <c r="EZ381" s="77">
        <f>(EY381*1.2)*(Prices!$B$5/32)</f>
        <v>65.573750000000004</v>
      </c>
      <c r="FA381" s="82">
        <f>(EY381*1.3)*(Prices!$B$4/32)</f>
        <v>142.07645833333333</v>
      </c>
      <c r="FB381" s="82">
        <f>EV381*Prices!$B$2+EW381*Prices!$B$3</f>
        <v>8.1</v>
      </c>
      <c r="FC381" s="79">
        <f>EU381*Prices!$B$9</f>
        <v>52.9375</v>
      </c>
      <c r="FD381" s="80">
        <f t="shared" si="514"/>
        <v>268.68770833333332</v>
      </c>
      <c r="FE381" s="80">
        <f>EU381*Prices!$B$10</f>
        <v>79.40625</v>
      </c>
      <c r="FF381" s="80">
        <f t="shared" si="515"/>
        <v>295.15645833333332</v>
      </c>
      <c r="FG381" s="80">
        <f>EU381*Prices!$B$11</f>
        <v>88.229166666666657</v>
      </c>
      <c r="FH381" s="80">
        <f t="shared" si="516"/>
        <v>303.979375</v>
      </c>
      <c r="FI381" s="80">
        <f>EU381*Prices!$B$12</f>
        <v>105.875</v>
      </c>
      <c r="FJ381" s="80">
        <f t="shared" si="517"/>
        <v>321.62520833333338</v>
      </c>
      <c r="FK381" s="80">
        <f>EU381*Prices!$B$13</f>
        <v>114.69791666666666</v>
      </c>
      <c r="FL381" s="80">
        <f t="shared" si="518"/>
        <v>330.448125</v>
      </c>
      <c r="FM381" s="80">
        <f>EU381*Prices!$B$14</f>
        <v>136.75520833333331</v>
      </c>
      <c r="FN381" s="80">
        <f t="shared" si="519"/>
        <v>352.50541666666663</v>
      </c>
      <c r="FO381" s="80">
        <f>EU381*Prices!$B$15</f>
        <v>154.40104166666666</v>
      </c>
      <c r="FP381" s="80">
        <f t="shared" si="520"/>
        <v>370.15125</v>
      </c>
      <c r="FQ381" s="80">
        <f>EU381*Prices!$B$16</f>
        <v>216.16145833333331</v>
      </c>
      <c r="FR381" s="80">
        <f t="shared" si="521"/>
        <v>431.91166666666663</v>
      </c>
      <c r="FS381" s="80">
        <f>EU381*Prices!$B$17</f>
        <v>0</v>
      </c>
      <c r="FT381" s="80"/>
      <c r="FU381" s="80"/>
      <c r="FV381" s="80"/>
      <c r="FW381" s="80"/>
      <c r="FX381" s="80"/>
      <c r="FY381" s="80"/>
      <c r="FZ381" s="80"/>
      <c r="GA381" s="80"/>
      <c r="GB381" s="80"/>
      <c r="GC381" s="80"/>
      <c r="GD381" s="80"/>
      <c r="GE381" s="80"/>
      <c r="GF381" s="80"/>
      <c r="GG381" s="80"/>
      <c r="GH381" s="80"/>
      <c r="GI381"/>
      <c r="GJ381"/>
      <c r="GK381"/>
      <c r="GL381"/>
      <c r="GM381"/>
      <c r="GN381"/>
      <c r="GO381"/>
      <c r="GP381" s="73">
        <f>GS381*60.5/144</f>
        <v>8.8229166666666661</v>
      </c>
      <c r="GQ381" s="55">
        <v>19.32</v>
      </c>
      <c r="GR381" s="74">
        <f t="shared" si="564"/>
        <v>43.715833333333336</v>
      </c>
      <c r="GS381" s="49">
        <v>21</v>
      </c>
      <c r="GT381" s="55">
        <f t="shared" si="565"/>
        <v>1.75</v>
      </c>
      <c r="GU381" s="130">
        <f>GS381*60.5/144</f>
        <v>8.8229166666666661</v>
      </c>
      <c r="GV381" s="75"/>
      <c r="GW381" s="75">
        <v>2</v>
      </c>
      <c r="GX381" s="76"/>
      <c r="GY381" s="142">
        <f t="shared" si="566"/>
        <v>43.715833333333336</v>
      </c>
      <c r="GZ381" s="77">
        <f>(GY381*1.2)*(Prices!$B$5/32)</f>
        <v>65.573750000000004</v>
      </c>
      <c r="HA381" s="82">
        <f>(GY381*1.3)*(Prices!$C$4/32)</f>
        <v>113.66116666666667</v>
      </c>
      <c r="HB381" s="82">
        <f>GV381*Prices!$B$2+GW381*Prices!$B$3</f>
        <v>8.1</v>
      </c>
      <c r="HC381" s="79">
        <f>GU381*Prices!$B$9</f>
        <v>52.9375</v>
      </c>
      <c r="HD381" s="80">
        <f t="shared" si="522"/>
        <v>240.27241666666669</v>
      </c>
      <c r="HE381" s="80">
        <f>GU381*Prices!$B$10</f>
        <v>79.40625</v>
      </c>
      <c r="HF381" s="80">
        <f t="shared" si="523"/>
        <v>266.74116666666669</v>
      </c>
      <c r="HG381" s="80">
        <f>GU381*Prices!$B$11</f>
        <v>88.229166666666657</v>
      </c>
      <c r="HH381" s="80">
        <f t="shared" si="524"/>
        <v>275.56408333333331</v>
      </c>
      <c r="HI381" s="80">
        <f>GU381*Prices!$B$12</f>
        <v>105.875</v>
      </c>
      <c r="HJ381" s="80">
        <f t="shared" si="525"/>
        <v>293.20991666666669</v>
      </c>
      <c r="HK381" s="80">
        <f>GU381*Prices!$B$13</f>
        <v>114.69791666666666</v>
      </c>
      <c r="HL381" s="80">
        <f t="shared" si="526"/>
        <v>302.03283333333331</v>
      </c>
      <c r="HM381" s="80">
        <f>GU381*Prices!$B$14</f>
        <v>136.75520833333331</v>
      </c>
      <c r="HN381" s="80">
        <f t="shared" si="527"/>
        <v>324.090125</v>
      </c>
      <c r="HO381" s="80">
        <f>GU381*Prices!$B$15</f>
        <v>154.40104166666666</v>
      </c>
      <c r="HP381" s="80">
        <f t="shared" si="528"/>
        <v>341.73595833333331</v>
      </c>
      <c r="HQ381" s="80">
        <f>GU381*Prices!$B$16</f>
        <v>216.16145833333331</v>
      </c>
      <c r="HR381" s="80">
        <f t="shared" si="529"/>
        <v>403.496375</v>
      </c>
      <c r="HS381" s="80">
        <f>GU381*Prices!$B$17</f>
        <v>0</v>
      </c>
      <c r="HT381" s="80"/>
      <c r="HU381" s="80"/>
      <c r="HV381" s="80"/>
      <c r="HW381" s="80"/>
      <c r="HX381" s="80"/>
      <c r="HY381" s="80"/>
      <c r="HZ381" s="80"/>
      <c r="IA381" s="80"/>
      <c r="IB381" s="80"/>
      <c r="IC381" s="80"/>
      <c r="ID381" s="80"/>
      <c r="IE381" s="80"/>
      <c r="IF381" s="80"/>
      <c r="IG381" s="80"/>
      <c r="IH381" s="80"/>
      <c r="II381"/>
      <c r="IJ381"/>
      <c r="IK381"/>
      <c r="IL381"/>
      <c r="IM381"/>
      <c r="IN381"/>
      <c r="IO381"/>
      <c r="IP381"/>
      <c r="IQ381" s="73">
        <f>IT381*60.5/144</f>
        <v>8.8229166666666661</v>
      </c>
      <c r="IR381" s="55">
        <v>19.32</v>
      </c>
      <c r="IS381" s="74">
        <f t="shared" si="567"/>
        <v>43.715833333333336</v>
      </c>
      <c r="IT381" s="49">
        <v>21</v>
      </c>
      <c r="IU381" s="55">
        <f t="shared" si="568"/>
        <v>1.75</v>
      </c>
      <c r="IV381" s="130">
        <f>IT381*60.5/144</f>
        <v>8.8229166666666661</v>
      </c>
      <c r="IW381" s="75"/>
      <c r="IX381" s="75">
        <v>2</v>
      </c>
      <c r="IY381" s="76"/>
      <c r="IZ381" s="142">
        <f t="shared" si="569"/>
        <v>43.715833333333336</v>
      </c>
      <c r="JA381" s="77">
        <f>(IZ381*1.2)*(Prices!$B$5/32)</f>
        <v>65.573750000000004</v>
      </c>
      <c r="JB381" s="82">
        <f>(IZ381*1.3)*(Prices!$B$4/32)</f>
        <v>142.07645833333333</v>
      </c>
      <c r="JC381" s="82">
        <f>IW381*Prices!$B$2+IX381*Prices!$B$3</f>
        <v>8.1</v>
      </c>
      <c r="JD381" s="79">
        <f>IV381*Prices!$B$9</f>
        <v>52.9375</v>
      </c>
      <c r="JE381" s="80">
        <f t="shared" si="530"/>
        <v>268.68770833333332</v>
      </c>
      <c r="JF381" s="80">
        <f>IV381*Prices!$B$10</f>
        <v>79.40625</v>
      </c>
      <c r="JG381" s="80">
        <f t="shared" si="531"/>
        <v>295.15645833333332</v>
      </c>
      <c r="JH381" s="80">
        <f>IV381*Prices!$B$11</f>
        <v>88.229166666666657</v>
      </c>
      <c r="JI381" s="80">
        <f t="shared" si="532"/>
        <v>303.979375</v>
      </c>
      <c r="JJ381" s="80">
        <f>IV381*Prices!$B$12</f>
        <v>105.875</v>
      </c>
      <c r="JK381" s="80">
        <f t="shared" si="533"/>
        <v>321.62520833333338</v>
      </c>
      <c r="JL381" s="80">
        <f>IV381*Prices!$B$13</f>
        <v>114.69791666666666</v>
      </c>
      <c r="JM381" s="80">
        <f t="shared" si="534"/>
        <v>330.448125</v>
      </c>
      <c r="JN381" s="80">
        <f>IV381*Prices!$B$14</f>
        <v>136.75520833333331</v>
      </c>
      <c r="JO381" s="80">
        <f t="shared" si="535"/>
        <v>352.50541666666663</v>
      </c>
      <c r="JP381" s="80">
        <f>IV381*Prices!$B$15</f>
        <v>154.40104166666666</v>
      </c>
      <c r="JQ381" s="80">
        <f t="shared" si="536"/>
        <v>370.15125</v>
      </c>
      <c r="JR381" s="80">
        <f>IV381*Prices!$B$16</f>
        <v>216.16145833333331</v>
      </c>
      <c r="JS381" s="80">
        <f t="shared" si="537"/>
        <v>431.91166666666663</v>
      </c>
      <c r="JT381" s="80">
        <f>IV381*Prices!$B$17</f>
        <v>0</v>
      </c>
      <c r="JU381" s="80"/>
      <c r="JV381" s="80"/>
      <c r="JW381" s="80"/>
      <c r="JX381" s="80"/>
      <c r="JY381" s="80"/>
      <c r="JZ381" s="80"/>
      <c r="KA381" s="80"/>
      <c r="KB381" s="80"/>
      <c r="KC381" s="80"/>
      <c r="KD381" s="80"/>
      <c r="KE381" s="80"/>
      <c r="KF381" s="80"/>
      <c r="KG381" s="80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 s="197">
        <v>0</v>
      </c>
      <c r="LB381" s="200">
        <v>0</v>
      </c>
      <c r="LC381" s="82">
        <f>(44+(cabinets_db!IR381*2-2))*0.58</f>
        <v>46.7712</v>
      </c>
      <c r="LD381" s="82">
        <f>(44+(cabinets_db!IR381*2-2))*0.77</f>
        <v>62.092800000000004</v>
      </c>
      <c r="LE381" s="82">
        <f>3*(cabinets_db!IR381*22/144)</f>
        <v>8.8550000000000004</v>
      </c>
      <c r="LF381" s="82">
        <f t="shared" si="538"/>
        <v>37.916200000000003</v>
      </c>
      <c r="LG381" s="80">
        <f t="shared" si="539"/>
        <v>53.237800000000007</v>
      </c>
      <c r="LH381" s="234">
        <f t="shared" si="540"/>
        <v>0</v>
      </c>
      <c r="LI381" s="73">
        <f>cabinets_db!LL381*60.5/144</f>
        <v>8.8229166666666661</v>
      </c>
      <c r="LJ381" s="55">
        <v>19.32</v>
      </c>
      <c r="LK381" s="74">
        <f>cabinets_db!LI381+cabinets_db!LJ381+((LL381-1.5)*23/144)*5</f>
        <v>43.715833333333336</v>
      </c>
      <c r="LL381" s="49">
        <v>21</v>
      </c>
      <c r="LM381" s="55">
        <f t="shared" si="570"/>
        <v>1.75</v>
      </c>
      <c r="LN381" s="130">
        <f>LL381*60.5/144</f>
        <v>8.8229166666666661</v>
      </c>
      <c r="LO381" s="75"/>
      <c r="LP381" s="75">
        <v>2</v>
      </c>
      <c r="LQ381" s="76"/>
      <c r="LR381" s="142">
        <f>cabinets_db!LI381+cabinets_db!LJ381+((LL381-1.5)*23/144)*5</f>
        <v>43.715833333333336</v>
      </c>
      <c r="LS381" s="77">
        <f>(LR381*1.2)*(Prices!$B$5/32)</f>
        <v>65.573750000000004</v>
      </c>
      <c r="LT381" s="82">
        <f>(LR381*1.3)*(Prices!$C$4/32)</f>
        <v>113.66116666666667</v>
      </c>
      <c r="LU381" s="82">
        <f>LO381*Prices!$B$2+LP381*Prices!$B$3</f>
        <v>8.1</v>
      </c>
      <c r="LV381" s="79">
        <f>LN381*Prices!$B$9</f>
        <v>52.9375</v>
      </c>
      <c r="LW381" s="80">
        <f t="shared" si="541"/>
        <v>240.27241666666669</v>
      </c>
      <c r="LX381" s="80">
        <f>LN381*Prices!$B$10</f>
        <v>79.40625</v>
      </c>
      <c r="LY381" s="80">
        <f t="shared" si="542"/>
        <v>266.74116666666669</v>
      </c>
      <c r="LZ381" s="80">
        <f>LN381*Prices!$B$11</f>
        <v>88.229166666666657</v>
      </c>
      <c r="MA381" s="80">
        <f t="shared" si="543"/>
        <v>275.56408333333331</v>
      </c>
      <c r="MB381" s="80">
        <f>LN381*Prices!$B$12</f>
        <v>105.875</v>
      </c>
      <c r="MC381" s="80">
        <f t="shared" si="544"/>
        <v>293.20991666666669</v>
      </c>
      <c r="MD381" s="80">
        <f>LN381*Prices!$B$13</f>
        <v>114.69791666666666</v>
      </c>
      <c r="ME381" s="80">
        <f t="shared" si="545"/>
        <v>302.03283333333331</v>
      </c>
      <c r="MF381" s="80">
        <f>LN381*Prices!$B$14</f>
        <v>136.75520833333331</v>
      </c>
      <c r="MG381" s="80">
        <f t="shared" si="546"/>
        <v>324.090125</v>
      </c>
      <c r="MH381" s="80">
        <f>LN381*Prices!$B$15</f>
        <v>154.40104166666666</v>
      </c>
      <c r="MI381" s="80">
        <f t="shared" si="547"/>
        <v>341.73595833333331</v>
      </c>
      <c r="MJ381" s="80">
        <f>LN381*Prices!$B$16</f>
        <v>216.16145833333331</v>
      </c>
      <c r="MK381" s="80">
        <f t="shared" si="548"/>
        <v>403.496375</v>
      </c>
      <c r="ML381" s="80">
        <f>LN381*Prices!$B$17</f>
        <v>0</v>
      </c>
      <c r="MM381" s="80"/>
      <c r="MN381" s="80"/>
      <c r="MO381" s="80"/>
      <c r="MP381" s="80"/>
      <c r="MQ381" s="80"/>
      <c r="MR381" s="80"/>
      <c r="MS381" s="80"/>
      <c r="MT381" s="80"/>
      <c r="MU381" s="80"/>
      <c r="MV381" s="80"/>
      <c r="MW381" s="80"/>
      <c r="MX381" s="80"/>
      <c r="MY381" s="80"/>
      <c r="MZ381" s="80"/>
      <c r="NA381" s="80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</row>
    <row r="382" spans="1:449" ht="18" customHeight="1" thickBot="1" x14ac:dyDescent="0.3">
      <c r="A382" s="330" t="s">
        <v>507</v>
      </c>
      <c r="B382" s="324" t="s">
        <v>268</v>
      </c>
      <c r="C382" s="325" t="str">
        <f t="shared" si="549"/>
        <v>Wall &amp; Tall Cab: Tall - 1 door - shelves - 60.5" High (22" to 24")</v>
      </c>
      <c r="D382" s="177" t="s">
        <v>503</v>
      </c>
      <c r="E382" s="326" t="s">
        <v>103</v>
      </c>
      <c r="F382" s="331" t="s">
        <v>507</v>
      </c>
      <c r="G382" s="343">
        <f>ROUND(cabinets_db!FD382/Prices!$B$27,0)</f>
        <v>699</v>
      </c>
      <c r="H382" s="136">
        <f t="shared" si="550"/>
        <v>699</v>
      </c>
      <c r="I382" s="136">
        <f>ROUND(cabinets_db!FF382/Prices!$B$27,0)</f>
        <v>771</v>
      </c>
      <c r="J382" s="136">
        <f t="shared" si="453"/>
        <v>771</v>
      </c>
      <c r="K382" s="136">
        <f>ROUND(cabinets_db!FH382/Prices!$B$27,0)</f>
        <v>795</v>
      </c>
      <c r="L382" s="136">
        <f t="shared" si="454"/>
        <v>795</v>
      </c>
      <c r="M382" s="136">
        <f>ROUND(cabinets_db!FJ382/Prices!$B$27,0)</f>
        <v>843</v>
      </c>
      <c r="N382" s="136">
        <f t="shared" si="455"/>
        <v>843</v>
      </c>
      <c r="O382" s="136">
        <f>ROUND(cabinets_db!FL382/Prices!$B$27,0)</f>
        <v>867</v>
      </c>
      <c r="P382" s="136">
        <f t="shared" si="456"/>
        <v>867</v>
      </c>
      <c r="Q382" s="136">
        <f>ROUND(cabinets_db!FN382/Prices!$B$27,0)</f>
        <v>927</v>
      </c>
      <c r="R382" s="136">
        <f t="shared" si="457"/>
        <v>927</v>
      </c>
      <c r="S382" s="136">
        <f>ROUND(cabinets_db!FP382/Prices!$B$27,0)</f>
        <v>975</v>
      </c>
      <c r="T382" s="136">
        <f t="shared" si="458"/>
        <v>975</v>
      </c>
      <c r="U382" s="136">
        <f>ROUND(cabinets_db!FR382/Prices!$B$27,0)</f>
        <v>1143</v>
      </c>
      <c r="V382" s="136">
        <f t="shared" si="459"/>
        <v>1143</v>
      </c>
      <c r="W382" s="137"/>
      <c r="X382" s="137"/>
      <c r="Y382" s="137"/>
      <c r="Z382" s="137"/>
      <c r="AA382" s="137"/>
      <c r="AB382" s="136">
        <f>ROUND(cabinets_db!HD382/Prices!$B$27,0)</f>
        <v>626</v>
      </c>
      <c r="AC382" s="136">
        <f t="shared" si="460"/>
        <v>626</v>
      </c>
      <c r="AD382" s="136">
        <f>ROUND(cabinets_db!HF382/Prices!$B$27,0)</f>
        <v>698</v>
      </c>
      <c r="AE382" s="136">
        <f t="shared" si="461"/>
        <v>698</v>
      </c>
      <c r="AF382" s="136">
        <f>ROUND(cabinets_db!HH382/Prices!$B$27,0)</f>
        <v>722</v>
      </c>
      <c r="AG382" s="136">
        <f t="shared" si="462"/>
        <v>722</v>
      </c>
      <c r="AH382" s="136">
        <f>ROUND(cabinets_db!HJ382/Prices!$B$27,0)</f>
        <v>770</v>
      </c>
      <c r="AI382" s="136">
        <f t="shared" si="463"/>
        <v>770</v>
      </c>
      <c r="AJ382" s="136">
        <f>ROUND(cabinets_db!HL382/Prices!$B$27,0)</f>
        <v>794</v>
      </c>
      <c r="AK382" s="136">
        <f t="shared" si="464"/>
        <v>794</v>
      </c>
      <c r="AL382" s="136">
        <f>ROUND(cabinets_db!HN382/Prices!$B$27,0)</f>
        <v>854</v>
      </c>
      <c r="AM382" s="136">
        <f t="shared" si="465"/>
        <v>854</v>
      </c>
      <c r="AN382" s="136">
        <f>ROUND(cabinets_db!HP382/Prices!$B$27,0)</f>
        <v>902</v>
      </c>
      <c r="AO382" s="136">
        <f t="shared" si="466"/>
        <v>902</v>
      </c>
      <c r="AP382" s="136">
        <f>ROUND(cabinets_db!HR382/Prices!$B$27,0)</f>
        <v>1070</v>
      </c>
      <c r="AQ382" s="138">
        <f t="shared" si="467"/>
        <v>1070</v>
      </c>
      <c r="AW382" s="136">
        <f t="shared" si="468"/>
        <v>626</v>
      </c>
      <c r="AX382" s="136">
        <f t="shared" si="469"/>
        <v>626</v>
      </c>
      <c r="AY382" s="136">
        <f t="shared" si="470"/>
        <v>698</v>
      </c>
      <c r="AZ382" s="136">
        <f t="shared" si="471"/>
        <v>698</v>
      </c>
      <c r="BA382" s="136">
        <f t="shared" si="472"/>
        <v>722</v>
      </c>
      <c r="BB382" s="136">
        <f t="shared" si="473"/>
        <v>722</v>
      </c>
      <c r="BC382" s="136">
        <f t="shared" si="474"/>
        <v>770</v>
      </c>
      <c r="BD382" s="136">
        <f t="shared" si="475"/>
        <v>770</v>
      </c>
      <c r="BE382" s="136">
        <f t="shared" si="476"/>
        <v>794</v>
      </c>
      <c r="BF382" s="136">
        <f t="shared" si="477"/>
        <v>794</v>
      </c>
      <c r="BG382" s="136">
        <f t="shared" si="478"/>
        <v>854</v>
      </c>
      <c r="BH382" s="136">
        <f t="shared" si="479"/>
        <v>854</v>
      </c>
      <c r="BI382" s="136">
        <f t="shared" si="480"/>
        <v>902</v>
      </c>
      <c r="BJ382" s="136">
        <f t="shared" si="481"/>
        <v>902</v>
      </c>
      <c r="BK382" s="136">
        <f t="shared" si="482"/>
        <v>1070</v>
      </c>
      <c r="BL382" s="138">
        <f t="shared" si="483"/>
        <v>1070</v>
      </c>
      <c r="BU382" s="136">
        <f>ROUND(cabinets_db!JE382/Prices!$B$27,0)</f>
        <v>699</v>
      </c>
      <c r="BV382" s="136">
        <f t="shared" si="551"/>
        <v>699</v>
      </c>
      <c r="BW382" s="136">
        <f>ROUND(cabinets_db!JG382/Prices!$B$27,0)</f>
        <v>771</v>
      </c>
      <c r="BX382" s="136">
        <f t="shared" si="484"/>
        <v>771</v>
      </c>
      <c r="BY382" s="136">
        <f>ROUND(cabinets_db!JI382/Prices!$B$27,0)</f>
        <v>795</v>
      </c>
      <c r="BZ382" s="136">
        <f t="shared" si="485"/>
        <v>795</v>
      </c>
      <c r="CA382" s="136">
        <f>ROUND(cabinets_db!JK382/Prices!$B$27,0)</f>
        <v>843</v>
      </c>
      <c r="CB382" s="136">
        <f t="shared" si="486"/>
        <v>843</v>
      </c>
      <c r="CC382" s="136">
        <f>ROUND(cabinets_db!JM382/Prices!$B$27,0)</f>
        <v>867</v>
      </c>
      <c r="CD382" s="136">
        <f t="shared" si="487"/>
        <v>867</v>
      </c>
      <c r="CE382" s="136">
        <f>ROUND(cabinets_db!JO382/Prices!$B$27,0)</f>
        <v>927</v>
      </c>
      <c r="CF382" s="136">
        <f t="shared" si="488"/>
        <v>927</v>
      </c>
      <c r="CG382" s="136">
        <f>ROUND(cabinets_db!JQ382/Prices!$B$27,0)</f>
        <v>975</v>
      </c>
      <c r="CH382" s="136">
        <f t="shared" si="489"/>
        <v>975</v>
      </c>
      <c r="CI382" s="136">
        <f>ROUND(cabinets_db!JS382/Prices!$B$27,0)</f>
        <v>1143</v>
      </c>
      <c r="CJ382" s="136">
        <f t="shared" si="490"/>
        <v>1143</v>
      </c>
      <c r="CK382" s="137"/>
      <c r="CL382" s="137"/>
      <c r="CM382" s="137"/>
      <c r="CN382" s="137"/>
      <c r="CO382" s="137"/>
      <c r="CP382" s="136">
        <f>ROUND(cabinets_db!LW382/Prices!$B$27,0)</f>
        <v>626</v>
      </c>
      <c r="CQ382" s="136">
        <f t="shared" si="552"/>
        <v>626</v>
      </c>
      <c r="CR382" s="136">
        <f>ROUND(cabinets_db!LY382/Prices!$B$27,0)</f>
        <v>698</v>
      </c>
      <c r="CS382" s="136">
        <f t="shared" si="491"/>
        <v>698</v>
      </c>
      <c r="CT382" s="136">
        <f>ROUND(cabinets_db!MA382/Prices!$B$27,0)</f>
        <v>722</v>
      </c>
      <c r="CU382" s="136">
        <f t="shared" si="492"/>
        <v>722</v>
      </c>
      <c r="CV382" s="136">
        <f>ROUND(cabinets_db!MC382/Prices!$B$27,0)</f>
        <v>770</v>
      </c>
      <c r="CW382" s="136">
        <f t="shared" si="493"/>
        <v>770</v>
      </c>
      <c r="CX382" s="136">
        <f>ROUND(cabinets_db!ME382/Prices!$B$27,0)</f>
        <v>794</v>
      </c>
      <c r="CY382" s="136">
        <f t="shared" si="494"/>
        <v>794</v>
      </c>
      <c r="CZ382" s="136">
        <f>ROUND(cabinets_db!MG382/Prices!$B$27,0)</f>
        <v>854</v>
      </c>
      <c r="DA382" s="136">
        <f t="shared" si="495"/>
        <v>854</v>
      </c>
      <c r="DB382" s="136">
        <f>ROUND(cabinets_db!MI382/Prices!$B$27,0)</f>
        <v>902</v>
      </c>
      <c r="DC382" s="136">
        <f t="shared" si="496"/>
        <v>902</v>
      </c>
      <c r="DD382" s="136">
        <f>ROUND(cabinets_db!MK382/Prices!$B$27,0)</f>
        <v>1070</v>
      </c>
      <c r="DE382" s="138">
        <f t="shared" si="497"/>
        <v>1070</v>
      </c>
      <c r="DK382" s="136">
        <f t="shared" si="498"/>
        <v>626</v>
      </c>
      <c r="DL382" s="136">
        <f t="shared" si="499"/>
        <v>626</v>
      </c>
      <c r="DM382" s="136">
        <f t="shared" si="500"/>
        <v>698</v>
      </c>
      <c r="DN382" s="136">
        <f t="shared" si="501"/>
        <v>698</v>
      </c>
      <c r="DO382" s="136">
        <f t="shared" si="502"/>
        <v>722</v>
      </c>
      <c r="DP382" s="136">
        <f t="shared" si="503"/>
        <v>722</v>
      </c>
      <c r="DQ382" s="136">
        <f t="shared" si="504"/>
        <v>770</v>
      </c>
      <c r="DR382" s="136">
        <f t="shared" si="505"/>
        <v>770</v>
      </c>
      <c r="DS382" s="136">
        <f t="shared" si="506"/>
        <v>794</v>
      </c>
      <c r="DT382" s="136">
        <f t="shared" si="507"/>
        <v>794</v>
      </c>
      <c r="DU382" s="136">
        <f t="shared" si="508"/>
        <v>854</v>
      </c>
      <c r="DV382" s="136">
        <f t="shared" si="509"/>
        <v>854</v>
      </c>
      <c r="DW382" s="136">
        <f t="shared" si="510"/>
        <v>902</v>
      </c>
      <c r="DX382" s="136">
        <f t="shared" si="511"/>
        <v>902</v>
      </c>
      <c r="DY382" s="136">
        <f t="shared" si="512"/>
        <v>1070</v>
      </c>
      <c r="DZ382" s="138">
        <f t="shared" si="513"/>
        <v>1070</v>
      </c>
      <c r="EP382" s="73">
        <f>ES382*60.5/144</f>
        <v>10.083333333333334</v>
      </c>
      <c r="EQ382" s="55">
        <v>19.32</v>
      </c>
      <c r="ER382" s="74">
        <f t="shared" si="561"/>
        <v>47.372083333333336</v>
      </c>
      <c r="ES382" s="49">
        <v>24</v>
      </c>
      <c r="ET382" s="55">
        <f t="shared" si="562"/>
        <v>2</v>
      </c>
      <c r="EU382" s="130">
        <f>ES382*60.5/144</f>
        <v>10.083333333333334</v>
      </c>
      <c r="EW382" s="75">
        <v>2</v>
      </c>
      <c r="EY382" s="142">
        <f t="shared" si="563"/>
        <v>47.372083333333336</v>
      </c>
      <c r="EZ382" s="77">
        <f>(EY382*1.2)*(Prices!$B$5/32)</f>
        <v>71.058125000000004</v>
      </c>
      <c r="FA382" s="82">
        <f>(EY382*1.3)*(Prices!$B$4/32)</f>
        <v>153.95927083333336</v>
      </c>
      <c r="FB382" s="82">
        <f>EV382*Prices!$B$2+EW382*Prices!$B$3</f>
        <v>8.1</v>
      </c>
      <c r="FC382" s="79">
        <f>EU382*Prices!$B$9</f>
        <v>60.5</v>
      </c>
      <c r="FD382" s="80">
        <f t="shared" si="514"/>
        <v>293.61739583333338</v>
      </c>
      <c r="FE382" s="80">
        <f>EU382*Prices!$B$10</f>
        <v>90.75</v>
      </c>
      <c r="FF382" s="80">
        <f t="shared" si="515"/>
        <v>323.86739583333338</v>
      </c>
      <c r="FG382" s="80">
        <f>EU382*Prices!$B$11</f>
        <v>100.83333333333334</v>
      </c>
      <c r="FH382" s="80">
        <f t="shared" si="516"/>
        <v>333.95072916666675</v>
      </c>
      <c r="FI382" s="80">
        <f>EU382*Prices!$B$12</f>
        <v>121</v>
      </c>
      <c r="FJ382" s="80">
        <f t="shared" si="517"/>
        <v>354.11739583333338</v>
      </c>
      <c r="FK382" s="80">
        <f>EU382*Prices!$B$13</f>
        <v>131.08333333333334</v>
      </c>
      <c r="FL382" s="80">
        <f t="shared" si="518"/>
        <v>364.20072916666675</v>
      </c>
      <c r="FM382" s="80">
        <f>EU382*Prices!$B$14</f>
        <v>156.29166666666669</v>
      </c>
      <c r="FN382" s="80">
        <f t="shared" si="519"/>
        <v>389.40906250000006</v>
      </c>
      <c r="FO382" s="80">
        <f>EU382*Prices!$B$15</f>
        <v>176.45833333333334</v>
      </c>
      <c r="FP382" s="80">
        <f t="shared" si="520"/>
        <v>409.57572916666675</v>
      </c>
      <c r="FQ382" s="80">
        <f>EU382*Prices!$B$16</f>
        <v>247.04166666666669</v>
      </c>
      <c r="FR382" s="80">
        <f t="shared" si="521"/>
        <v>480.15906250000006</v>
      </c>
      <c r="FS382" s="80">
        <f>EU382*Prices!$B$17</f>
        <v>0</v>
      </c>
      <c r="FT382" s="80"/>
      <c r="FU382" s="80"/>
      <c r="FV382" s="80"/>
      <c r="FW382" s="80"/>
      <c r="FX382" s="80"/>
      <c r="FY382" s="80"/>
      <c r="FZ382" s="80"/>
      <c r="GA382" s="80"/>
      <c r="GB382" s="80"/>
      <c r="GC382" s="80"/>
      <c r="GD382" s="80"/>
      <c r="GE382" s="80"/>
      <c r="GF382" s="80"/>
      <c r="GG382" s="80"/>
      <c r="GH382" s="80"/>
      <c r="GI382"/>
      <c r="GJ382"/>
      <c r="GK382"/>
      <c r="GL382"/>
      <c r="GM382"/>
      <c r="GN382"/>
      <c r="GO382"/>
      <c r="GP382" s="73">
        <f>GS382*60.5/144</f>
        <v>10.083333333333334</v>
      </c>
      <c r="GQ382" s="55">
        <v>19.32</v>
      </c>
      <c r="GR382" s="74">
        <f t="shared" si="564"/>
        <v>47.372083333333336</v>
      </c>
      <c r="GS382" s="49">
        <v>24</v>
      </c>
      <c r="GT382" s="55">
        <f t="shared" si="565"/>
        <v>2</v>
      </c>
      <c r="GU382" s="130">
        <f>GS382*60.5/144</f>
        <v>10.083333333333334</v>
      </c>
      <c r="GV382" s="75"/>
      <c r="GW382" s="75">
        <v>2</v>
      </c>
      <c r="GX382" s="76"/>
      <c r="GY382" s="142">
        <f t="shared" si="566"/>
        <v>47.372083333333336</v>
      </c>
      <c r="GZ382" s="77">
        <f>(GY382*1.2)*(Prices!$B$5/32)</f>
        <v>71.058125000000004</v>
      </c>
      <c r="HA382" s="82">
        <f>(GY382*1.3)*(Prices!$C$4/32)</f>
        <v>123.16741666666668</v>
      </c>
      <c r="HB382" s="82">
        <f>GV382*Prices!$B$2+GW382*Prices!$B$3</f>
        <v>8.1</v>
      </c>
      <c r="HC382" s="79">
        <f>GU382*Prices!$B$9</f>
        <v>60.5</v>
      </c>
      <c r="HD382" s="80">
        <f t="shared" si="522"/>
        <v>262.82554166666671</v>
      </c>
      <c r="HE382" s="80">
        <f>GU382*Prices!$B$10</f>
        <v>90.75</v>
      </c>
      <c r="HF382" s="80">
        <f t="shared" si="523"/>
        <v>293.07554166666671</v>
      </c>
      <c r="HG382" s="80">
        <f>GU382*Prices!$B$11</f>
        <v>100.83333333333334</v>
      </c>
      <c r="HH382" s="80">
        <f t="shared" si="524"/>
        <v>303.15887500000002</v>
      </c>
      <c r="HI382" s="80">
        <f>GU382*Prices!$B$12</f>
        <v>121</v>
      </c>
      <c r="HJ382" s="80">
        <f t="shared" si="525"/>
        <v>323.32554166666671</v>
      </c>
      <c r="HK382" s="80">
        <f>GU382*Prices!$B$13</f>
        <v>131.08333333333334</v>
      </c>
      <c r="HL382" s="80">
        <f t="shared" si="526"/>
        <v>333.40887500000002</v>
      </c>
      <c r="HM382" s="80">
        <f>GU382*Prices!$B$14</f>
        <v>156.29166666666669</v>
      </c>
      <c r="HN382" s="80">
        <f t="shared" si="527"/>
        <v>358.61720833333339</v>
      </c>
      <c r="HO382" s="80">
        <f>GU382*Prices!$B$15</f>
        <v>176.45833333333334</v>
      </c>
      <c r="HP382" s="80">
        <f t="shared" si="528"/>
        <v>378.78387500000002</v>
      </c>
      <c r="HQ382" s="80">
        <f>GU382*Prices!$B$16</f>
        <v>247.04166666666669</v>
      </c>
      <c r="HR382" s="80">
        <f t="shared" si="529"/>
        <v>449.36720833333339</v>
      </c>
      <c r="HS382" s="80">
        <f>GU382*Prices!$B$17</f>
        <v>0</v>
      </c>
      <c r="HT382" s="80"/>
      <c r="HU382" s="80"/>
      <c r="HV382" s="80"/>
      <c r="HW382" s="80"/>
      <c r="HX382" s="80"/>
      <c r="HY382" s="80"/>
      <c r="HZ382" s="80"/>
      <c r="IA382" s="80"/>
      <c r="IB382" s="80"/>
      <c r="IC382" s="80"/>
      <c r="ID382" s="80"/>
      <c r="IE382" s="80"/>
      <c r="IF382" s="80"/>
      <c r="IG382" s="80"/>
      <c r="IH382" s="80"/>
      <c r="II382"/>
      <c r="IJ382"/>
      <c r="IK382"/>
      <c r="IL382"/>
      <c r="IM382"/>
      <c r="IN382"/>
      <c r="IO382"/>
      <c r="IP382"/>
      <c r="IQ382" s="73">
        <f>IT382*60.5/144</f>
        <v>10.083333333333334</v>
      </c>
      <c r="IR382" s="55">
        <v>19.32</v>
      </c>
      <c r="IS382" s="74">
        <f t="shared" si="567"/>
        <v>47.372083333333336</v>
      </c>
      <c r="IT382" s="49">
        <v>24</v>
      </c>
      <c r="IU382" s="55">
        <f t="shared" si="568"/>
        <v>2</v>
      </c>
      <c r="IV382" s="130">
        <f>IT382*60.5/144</f>
        <v>10.083333333333334</v>
      </c>
      <c r="IW382" s="75"/>
      <c r="IX382" s="75">
        <v>2</v>
      </c>
      <c r="IY382" s="76"/>
      <c r="IZ382" s="142">
        <f t="shared" si="569"/>
        <v>47.372083333333336</v>
      </c>
      <c r="JA382" s="77">
        <f>(IZ382*1.2)*(Prices!$B$5/32)</f>
        <v>71.058125000000004</v>
      </c>
      <c r="JB382" s="82">
        <f>(IZ382*1.3)*(Prices!$B$4/32)</f>
        <v>153.95927083333336</v>
      </c>
      <c r="JC382" s="82">
        <f>IW382*Prices!$B$2+IX382*Prices!$B$3</f>
        <v>8.1</v>
      </c>
      <c r="JD382" s="79">
        <f>IV382*Prices!$B$9</f>
        <v>60.5</v>
      </c>
      <c r="JE382" s="80">
        <f t="shared" si="530"/>
        <v>293.61739583333338</v>
      </c>
      <c r="JF382" s="80">
        <f>IV382*Prices!$B$10</f>
        <v>90.75</v>
      </c>
      <c r="JG382" s="80">
        <f t="shared" si="531"/>
        <v>323.86739583333338</v>
      </c>
      <c r="JH382" s="80">
        <f>IV382*Prices!$B$11</f>
        <v>100.83333333333334</v>
      </c>
      <c r="JI382" s="80">
        <f t="shared" si="532"/>
        <v>333.95072916666675</v>
      </c>
      <c r="JJ382" s="80">
        <f>IV382*Prices!$B$12</f>
        <v>121</v>
      </c>
      <c r="JK382" s="80">
        <f t="shared" si="533"/>
        <v>354.11739583333338</v>
      </c>
      <c r="JL382" s="80">
        <f>IV382*Prices!$B$13</f>
        <v>131.08333333333334</v>
      </c>
      <c r="JM382" s="80">
        <f t="shared" si="534"/>
        <v>364.20072916666675</v>
      </c>
      <c r="JN382" s="80">
        <f>IV382*Prices!$B$14</f>
        <v>156.29166666666669</v>
      </c>
      <c r="JO382" s="80">
        <f t="shared" si="535"/>
        <v>389.40906250000006</v>
      </c>
      <c r="JP382" s="80">
        <f>IV382*Prices!$B$15</f>
        <v>176.45833333333334</v>
      </c>
      <c r="JQ382" s="80">
        <f t="shared" si="536"/>
        <v>409.57572916666675</v>
      </c>
      <c r="JR382" s="80">
        <f>IV382*Prices!$B$16</f>
        <v>247.04166666666669</v>
      </c>
      <c r="JS382" s="80">
        <f t="shared" si="537"/>
        <v>480.15906250000006</v>
      </c>
      <c r="JT382" s="80">
        <f>IV382*Prices!$B$17</f>
        <v>0</v>
      </c>
      <c r="JU382" s="80"/>
      <c r="JV382" s="80"/>
      <c r="JW382" s="80"/>
      <c r="JX382" s="80"/>
      <c r="JY382" s="80"/>
      <c r="JZ382" s="80"/>
      <c r="KA382" s="80"/>
      <c r="KB382" s="80"/>
      <c r="KC382" s="80"/>
      <c r="KD382" s="80"/>
      <c r="KE382" s="80"/>
      <c r="KF382" s="80"/>
      <c r="KG382" s="80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 s="197">
        <v>0</v>
      </c>
      <c r="LB382" s="200">
        <v>0</v>
      </c>
      <c r="LC382" s="82">
        <f>(44+(cabinets_db!IR382*2-2))*0.58</f>
        <v>46.7712</v>
      </c>
      <c r="LD382" s="82">
        <f>(44+(cabinets_db!IR382*2-2))*0.77</f>
        <v>62.092800000000004</v>
      </c>
      <c r="LE382" s="82">
        <f>3*(cabinets_db!IR382*22/144)</f>
        <v>8.8550000000000004</v>
      </c>
      <c r="LF382" s="82">
        <f t="shared" si="538"/>
        <v>37.916200000000003</v>
      </c>
      <c r="LG382" s="80">
        <f t="shared" si="539"/>
        <v>53.237800000000007</v>
      </c>
      <c r="LH382" s="234">
        <f t="shared" si="540"/>
        <v>0</v>
      </c>
      <c r="LI382" s="73">
        <f>cabinets_db!LL382*60.5/144</f>
        <v>10.083333333333334</v>
      </c>
      <c r="LJ382" s="55">
        <v>19.32</v>
      </c>
      <c r="LK382" s="74">
        <f>cabinets_db!LI382+cabinets_db!LJ382+((LL382-1.5)*23/144)*5</f>
        <v>47.372083333333336</v>
      </c>
      <c r="LL382" s="49">
        <v>24</v>
      </c>
      <c r="LM382" s="55">
        <f t="shared" si="570"/>
        <v>2</v>
      </c>
      <c r="LN382" s="130">
        <f>LL382*60.5/144</f>
        <v>10.083333333333334</v>
      </c>
      <c r="LO382" s="75"/>
      <c r="LP382" s="75">
        <v>2</v>
      </c>
      <c r="LQ382" s="76"/>
      <c r="LR382" s="142">
        <f>cabinets_db!LI382+cabinets_db!LJ382+((LL382-1.5)*23/144)*5</f>
        <v>47.372083333333336</v>
      </c>
      <c r="LS382" s="77">
        <f>(LR382*1.2)*(Prices!$B$5/32)</f>
        <v>71.058125000000004</v>
      </c>
      <c r="LT382" s="82">
        <f>(LR382*1.3)*(Prices!$C$4/32)</f>
        <v>123.16741666666668</v>
      </c>
      <c r="LU382" s="82">
        <f>LO382*Prices!$B$2+LP382*Prices!$B$3</f>
        <v>8.1</v>
      </c>
      <c r="LV382" s="79">
        <f>LN382*Prices!$B$9</f>
        <v>60.5</v>
      </c>
      <c r="LW382" s="80">
        <f t="shared" si="541"/>
        <v>262.82554166666671</v>
      </c>
      <c r="LX382" s="80">
        <f>LN382*Prices!$B$10</f>
        <v>90.75</v>
      </c>
      <c r="LY382" s="80">
        <f t="shared" si="542"/>
        <v>293.07554166666671</v>
      </c>
      <c r="LZ382" s="80">
        <f>LN382*Prices!$B$11</f>
        <v>100.83333333333334</v>
      </c>
      <c r="MA382" s="80">
        <f t="shared" si="543"/>
        <v>303.15887500000002</v>
      </c>
      <c r="MB382" s="80">
        <f>LN382*Prices!$B$12</f>
        <v>121</v>
      </c>
      <c r="MC382" s="80">
        <f t="shared" si="544"/>
        <v>323.32554166666671</v>
      </c>
      <c r="MD382" s="80">
        <f>LN382*Prices!$B$13</f>
        <v>131.08333333333334</v>
      </c>
      <c r="ME382" s="80">
        <f t="shared" si="545"/>
        <v>333.40887500000002</v>
      </c>
      <c r="MF382" s="80">
        <f>LN382*Prices!$B$14</f>
        <v>156.29166666666669</v>
      </c>
      <c r="MG382" s="80">
        <f t="shared" si="546"/>
        <v>358.61720833333339</v>
      </c>
      <c r="MH382" s="80">
        <f>LN382*Prices!$B$15</f>
        <v>176.45833333333334</v>
      </c>
      <c r="MI382" s="80">
        <f t="shared" si="547"/>
        <v>378.78387500000002</v>
      </c>
      <c r="MJ382" s="80">
        <f>LN382*Prices!$B$16</f>
        <v>247.04166666666669</v>
      </c>
      <c r="MK382" s="80">
        <f t="shared" si="548"/>
        <v>449.36720833333339</v>
      </c>
      <c r="ML382" s="80">
        <f>LN382*Prices!$B$17</f>
        <v>0</v>
      </c>
      <c r="MM382" s="80"/>
      <c r="MN382" s="80"/>
      <c r="MO382" s="80"/>
      <c r="MP382" s="80"/>
      <c r="MQ382" s="80"/>
      <c r="MR382" s="80"/>
      <c r="MS382" s="80"/>
      <c r="MT382" s="80"/>
      <c r="MU382" s="80"/>
      <c r="MV382" s="80"/>
      <c r="MW382" s="80"/>
      <c r="MX382" s="80"/>
      <c r="MY382" s="80"/>
      <c r="MZ382" s="80"/>
      <c r="NA382" s="80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</row>
    <row r="383" spans="1:449" ht="18" customHeight="1" thickBot="1" x14ac:dyDescent="0.3">
      <c r="A383" s="345"/>
      <c r="B383" s="346"/>
      <c r="C383" s="347"/>
      <c r="D383" s="279"/>
      <c r="E383" s="348"/>
      <c r="F383" s="349"/>
      <c r="G383" s="343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7"/>
      <c r="X383" s="137"/>
      <c r="Y383" s="137"/>
      <c r="Z383" s="137"/>
      <c r="AA383" s="137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8"/>
      <c r="AW383" s="136"/>
      <c r="AX383" s="136"/>
      <c r="AY383" s="136"/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6"/>
      <c r="BK383" s="136"/>
      <c r="BL383" s="138"/>
      <c r="BU383" s="136"/>
      <c r="BV383" s="136"/>
      <c r="BW383" s="136"/>
      <c r="BX383" s="136"/>
      <c r="BY383" s="136"/>
      <c r="BZ383" s="136"/>
      <c r="CA383" s="136"/>
      <c r="CB383" s="136"/>
      <c r="CC383" s="136"/>
      <c r="CD383" s="136"/>
      <c r="CE383" s="136"/>
      <c r="CF383" s="136"/>
      <c r="CG383" s="136"/>
      <c r="CH383" s="136"/>
      <c r="CI383" s="136"/>
      <c r="CJ383" s="136"/>
      <c r="CK383" s="137"/>
      <c r="CL383" s="137"/>
      <c r="CM383" s="137"/>
      <c r="CN383" s="137"/>
      <c r="CO383" s="137"/>
      <c r="CP383" s="136"/>
      <c r="CQ383" s="136"/>
      <c r="CR383" s="136"/>
      <c r="CS383" s="136"/>
      <c r="CT383" s="136"/>
      <c r="CU383" s="136"/>
      <c r="CV383" s="136"/>
      <c r="CW383" s="136"/>
      <c r="CX383" s="136"/>
      <c r="CY383" s="136"/>
      <c r="CZ383" s="136"/>
      <c r="DA383" s="136"/>
      <c r="DB383" s="136"/>
      <c r="DC383" s="136"/>
      <c r="DD383" s="136"/>
      <c r="DE383" s="138"/>
      <c r="DK383" s="136"/>
      <c r="DL383" s="136"/>
      <c r="DM383" s="136"/>
      <c r="DN383" s="136"/>
      <c r="DO383" s="136"/>
      <c r="DP383" s="136"/>
      <c r="DQ383" s="136"/>
      <c r="DR383" s="136"/>
      <c r="DS383" s="136"/>
      <c r="DT383" s="136"/>
      <c r="DU383" s="136"/>
      <c r="DV383" s="136"/>
      <c r="DW383" s="136"/>
      <c r="DX383" s="136"/>
      <c r="DY383" s="136"/>
      <c r="DZ383" s="138"/>
      <c r="EP383" s="73"/>
      <c r="ER383" s="74"/>
      <c r="EU383" s="130"/>
      <c r="EY383" s="142"/>
      <c r="EZ383" s="77"/>
      <c r="FC383" s="79"/>
      <c r="FD383" s="80"/>
      <c r="FE383" s="80"/>
      <c r="FF383" s="80"/>
      <c r="FG383" s="80"/>
      <c r="FH383" s="80"/>
      <c r="FI383" s="80"/>
      <c r="FJ383" s="80"/>
      <c r="FK383" s="80"/>
      <c r="FL383" s="80"/>
      <c r="FM383" s="80"/>
      <c r="FN383" s="80"/>
      <c r="FO383" s="80"/>
      <c r="FP383" s="80"/>
      <c r="FQ383" s="80"/>
      <c r="FR383" s="80"/>
      <c r="FS383" s="80"/>
      <c r="FT383" s="80"/>
      <c r="FU383" s="80"/>
      <c r="FV383" s="80"/>
      <c r="FW383" s="80"/>
      <c r="FX383" s="80"/>
      <c r="FY383" s="80"/>
      <c r="FZ383" s="80"/>
      <c r="GA383" s="80"/>
      <c r="GB383" s="80"/>
      <c r="GC383" s="80"/>
      <c r="GD383" s="80"/>
      <c r="GE383" s="80"/>
      <c r="GF383" s="80"/>
      <c r="GG383" s="80"/>
      <c r="GH383" s="80"/>
      <c r="GI383"/>
      <c r="GJ383"/>
      <c r="GK383"/>
      <c r="GL383"/>
      <c r="GM383"/>
      <c r="GN383"/>
      <c r="GO383"/>
      <c r="GP383" s="73"/>
      <c r="GR383" s="74"/>
      <c r="GS383" s="49"/>
      <c r="GT383" s="55"/>
      <c r="GU383" s="130"/>
      <c r="GV383" s="75"/>
      <c r="GW383" s="75"/>
      <c r="GX383" s="76"/>
      <c r="GY383" s="142"/>
      <c r="GZ383" s="77"/>
      <c r="HA383" s="82"/>
      <c r="HB383" s="82"/>
      <c r="HC383" s="79"/>
      <c r="HD383" s="80"/>
      <c r="HE383" s="80"/>
      <c r="HF383" s="80"/>
      <c r="HG383" s="80"/>
      <c r="HH383" s="80"/>
      <c r="HI383" s="80"/>
      <c r="HJ383" s="80"/>
      <c r="HK383" s="80"/>
      <c r="HL383" s="80"/>
      <c r="HM383" s="80"/>
      <c r="HN383" s="80"/>
      <c r="HO383" s="80"/>
      <c r="HP383" s="80"/>
      <c r="HQ383" s="80"/>
      <c r="HR383" s="80"/>
      <c r="HS383" s="80"/>
      <c r="HT383" s="80"/>
      <c r="HU383" s="80"/>
      <c r="HV383" s="80"/>
      <c r="HW383" s="80"/>
      <c r="HX383" s="80"/>
      <c r="HY383" s="80"/>
      <c r="HZ383" s="80"/>
      <c r="IA383" s="80"/>
      <c r="IB383" s="80"/>
      <c r="IC383" s="80"/>
      <c r="ID383" s="80"/>
      <c r="IE383" s="80"/>
      <c r="IF383" s="80"/>
      <c r="IG383" s="80"/>
      <c r="IH383" s="80"/>
      <c r="II383"/>
      <c r="IJ383"/>
      <c r="IK383"/>
      <c r="IL383"/>
      <c r="IM383"/>
      <c r="IN383"/>
      <c r="IO383"/>
      <c r="IP383"/>
      <c r="IQ383" s="73"/>
      <c r="IS383" s="74"/>
      <c r="IT383" s="49"/>
      <c r="IV383" s="130"/>
      <c r="IW383" s="75"/>
      <c r="IX383" s="75"/>
      <c r="IY383" s="76"/>
      <c r="IZ383" s="142"/>
      <c r="JA383" s="77"/>
      <c r="JB383" s="82"/>
      <c r="JC383" s="82"/>
      <c r="JD383" s="79"/>
      <c r="JE383" s="80"/>
      <c r="JF383" s="80"/>
      <c r="JG383" s="80"/>
      <c r="JH383" s="80"/>
      <c r="JI383" s="80"/>
      <c r="JJ383" s="80"/>
      <c r="JK383" s="80"/>
      <c r="JL383" s="80"/>
      <c r="JM383" s="80"/>
      <c r="JN383" s="80"/>
      <c r="JO383" s="80"/>
      <c r="JP383" s="80"/>
      <c r="JQ383" s="80"/>
      <c r="JR383" s="80"/>
      <c r="JS383" s="80"/>
      <c r="JT383" s="80"/>
      <c r="JU383" s="80"/>
      <c r="JV383" s="80"/>
      <c r="JW383" s="80"/>
      <c r="JX383" s="80"/>
      <c r="JY383" s="80"/>
      <c r="JZ383" s="80"/>
      <c r="KA383" s="80"/>
      <c r="KB383" s="80"/>
      <c r="KC383" s="80"/>
      <c r="KD383" s="80"/>
      <c r="KE383" s="80"/>
      <c r="KF383" s="80"/>
      <c r="KG383" s="80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F383" s="82"/>
      <c r="LG383" s="80"/>
      <c r="LH383" s="234"/>
      <c r="LI383" s="73"/>
      <c r="LK383" s="74"/>
      <c r="LL383" s="49"/>
      <c r="LN383" s="130"/>
      <c r="LO383" s="75"/>
      <c r="LP383" s="75"/>
      <c r="LQ383" s="76"/>
      <c r="LR383" s="142"/>
      <c r="LS383" s="77"/>
      <c r="LT383" s="82"/>
      <c r="LU383" s="82"/>
      <c r="LV383" s="79"/>
      <c r="LW383" s="80"/>
      <c r="LX383" s="80"/>
      <c r="LY383" s="80"/>
      <c r="LZ383" s="80"/>
      <c r="MA383" s="80"/>
      <c r="MB383" s="80"/>
      <c r="MC383" s="80"/>
      <c r="MD383" s="80"/>
      <c r="ME383" s="80"/>
      <c r="MF383" s="80"/>
      <c r="MG383" s="80"/>
      <c r="MH383" s="80"/>
      <c r="MI383" s="80"/>
      <c r="MJ383" s="80"/>
      <c r="MK383" s="80"/>
      <c r="ML383" s="80"/>
      <c r="MM383" s="80"/>
      <c r="MN383" s="80"/>
      <c r="MO383" s="80"/>
      <c r="MP383" s="80"/>
      <c r="MQ383" s="80"/>
      <c r="MR383" s="80"/>
      <c r="MS383" s="80"/>
      <c r="MT383" s="80"/>
      <c r="MU383" s="80"/>
      <c r="MV383" s="80"/>
      <c r="MW383" s="80"/>
      <c r="MX383" s="80"/>
      <c r="MY383" s="80"/>
      <c r="MZ383" s="80"/>
      <c r="NA383" s="80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</row>
    <row r="384" spans="1:449" ht="18" customHeight="1" x14ac:dyDescent="0.25">
      <c r="A384" s="332" t="s">
        <v>508</v>
      </c>
      <c r="B384" s="119" t="s">
        <v>268</v>
      </c>
      <c r="C384" s="120" t="str">
        <f t="shared" si="549"/>
        <v>Wall &amp; Tall Cab: Tall - 2 doors - shelves - 49.5" High (25" to 27")</v>
      </c>
      <c r="D384" s="121" t="s">
        <v>509</v>
      </c>
      <c r="E384" s="122" t="s">
        <v>107</v>
      </c>
      <c r="F384" s="333" t="s">
        <v>508</v>
      </c>
      <c r="G384" s="343">
        <f>ROUND(cabinets_db!FD384/Prices!$B$27,0)</f>
        <v>685</v>
      </c>
      <c r="H384" s="136">
        <f t="shared" si="550"/>
        <v>685</v>
      </c>
      <c r="I384" s="136">
        <f>ROUND(cabinets_db!FF384/Prices!$B$27,0)</f>
        <v>751</v>
      </c>
      <c r="J384" s="136">
        <f t="shared" si="453"/>
        <v>751</v>
      </c>
      <c r="K384" s="136">
        <f>ROUND(cabinets_db!FH384/Prices!$B$27,0)</f>
        <v>774</v>
      </c>
      <c r="L384" s="136">
        <f t="shared" si="454"/>
        <v>774</v>
      </c>
      <c r="M384" s="136">
        <f>ROUND(cabinets_db!FJ384/Prices!$B$27,0)</f>
        <v>818</v>
      </c>
      <c r="N384" s="136">
        <f t="shared" si="455"/>
        <v>818</v>
      </c>
      <c r="O384" s="136">
        <f>ROUND(cabinets_db!FL384/Prices!$B$27,0)</f>
        <v>840</v>
      </c>
      <c r="P384" s="136">
        <f t="shared" si="456"/>
        <v>840</v>
      </c>
      <c r="Q384" s="136">
        <f>ROUND(cabinets_db!FN384/Prices!$B$27,0)</f>
        <v>895</v>
      </c>
      <c r="R384" s="136">
        <f t="shared" si="457"/>
        <v>895</v>
      </c>
      <c r="S384" s="136">
        <f>ROUND(cabinets_db!FP384/Prices!$B$27,0)</f>
        <v>939</v>
      </c>
      <c r="T384" s="136">
        <f t="shared" si="458"/>
        <v>939</v>
      </c>
      <c r="U384" s="136">
        <f>ROUND(cabinets_db!FR384/Prices!$B$27,0)</f>
        <v>1094</v>
      </c>
      <c r="V384" s="136">
        <f t="shared" si="459"/>
        <v>1094</v>
      </c>
      <c r="W384" s="137"/>
      <c r="X384" s="137"/>
      <c r="Y384" s="137"/>
      <c r="Z384" s="137"/>
      <c r="AA384" s="137"/>
      <c r="AB384" s="136">
        <f>ROUND(cabinets_db!HD384/Prices!$B$27,0)</f>
        <v>615</v>
      </c>
      <c r="AC384" s="136">
        <f t="shared" si="460"/>
        <v>615</v>
      </c>
      <c r="AD384" s="136">
        <f>ROUND(cabinets_db!HF384/Prices!$B$27,0)</f>
        <v>681</v>
      </c>
      <c r="AE384" s="136">
        <f t="shared" si="461"/>
        <v>681</v>
      </c>
      <c r="AF384" s="136">
        <f>ROUND(cabinets_db!HH384/Prices!$B$27,0)</f>
        <v>703</v>
      </c>
      <c r="AG384" s="136">
        <f t="shared" si="462"/>
        <v>703</v>
      </c>
      <c r="AH384" s="136">
        <f>ROUND(cabinets_db!HJ384/Prices!$B$27,0)</f>
        <v>747</v>
      </c>
      <c r="AI384" s="136">
        <f t="shared" si="463"/>
        <v>747</v>
      </c>
      <c r="AJ384" s="136">
        <f>ROUND(cabinets_db!HL384/Prices!$B$27,0)</f>
        <v>769</v>
      </c>
      <c r="AK384" s="136">
        <f t="shared" si="464"/>
        <v>769</v>
      </c>
      <c r="AL384" s="136">
        <f>ROUND(cabinets_db!HN384/Prices!$B$27,0)</f>
        <v>825</v>
      </c>
      <c r="AM384" s="136">
        <f t="shared" si="465"/>
        <v>825</v>
      </c>
      <c r="AN384" s="136">
        <f>ROUND(cabinets_db!HP384/Prices!$B$27,0)</f>
        <v>869</v>
      </c>
      <c r="AO384" s="136">
        <f t="shared" si="466"/>
        <v>869</v>
      </c>
      <c r="AP384" s="136">
        <f>ROUND(cabinets_db!HR384/Prices!$B$27,0)</f>
        <v>1024</v>
      </c>
      <c r="AQ384" s="138">
        <f t="shared" si="467"/>
        <v>1024</v>
      </c>
      <c r="AW384" s="136">
        <f t="shared" si="468"/>
        <v>615</v>
      </c>
      <c r="AX384" s="136">
        <f t="shared" si="469"/>
        <v>615</v>
      </c>
      <c r="AY384" s="136">
        <f t="shared" si="470"/>
        <v>681</v>
      </c>
      <c r="AZ384" s="136">
        <f t="shared" si="471"/>
        <v>681</v>
      </c>
      <c r="BA384" s="136">
        <f t="shared" si="472"/>
        <v>703</v>
      </c>
      <c r="BB384" s="136">
        <f t="shared" si="473"/>
        <v>703</v>
      </c>
      <c r="BC384" s="136">
        <f t="shared" si="474"/>
        <v>747</v>
      </c>
      <c r="BD384" s="136">
        <f t="shared" si="475"/>
        <v>747</v>
      </c>
      <c r="BE384" s="136">
        <f t="shared" si="476"/>
        <v>769</v>
      </c>
      <c r="BF384" s="136">
        <f t="shared" si="477"/>
        <v>769</v>
      </c>
      <c r="BG384" s="136">
        <f t="shared" si="478"/>
        <v>825</v>
      </c>
      <c r="BH384" s="136">
        <f t="shared" si="479"/>
        <v>825</v>
      </c>
      <c r="BI384" s="136">
        <f t="shared" si="480"/>
        <v>869</v>
      </c>
      <c r="BJ384" s="136">
        <f t="shared" si="481"/>
        <v>869</v>
      </c>
      <c r="BK384" s="136">
        <f t="shared" si="482"/>
        <v>1024</v>
      </c>
      <c r="BL384" s="138">
        <f t="shared" si="483"/>
        <v>1024</v>
      </c>
      <c r="BU384" s="136">
        <f>ROUND(cabinets_db!JE384/Prices!$B$27,0)</f>
        <v>685</v>
      </c>
      <c r="BV384" s="136">
        <f t="shared" si="551"/>
        <v>685</v>
      </c>
      <c r="BW384" s="136">
        <f>ROUND(cabinets_db!JG384/Prices!$B$27,0)</f>
        <v>751</v>
      </c>
      <c r="BX384" s="136">
        <f t="shared" si="484"/>
        <v>751</v>
      </c>
      <c r="BY384" s="136">
        <f>ROUND(cabinets_db!JI384/Prices!$B$27,0)</f>
        <v>774</v>
      </c>
      <c r="BZ384" s="136">
        <f t="shared" si="485"/>
        <v>774</v>
      </c>
      <c r="CA384" s="136">
        <f>ROUND(cabinets_db!JK384/Prices!$B$27,0)</f>
        <v>818</v>
      </c>
      <c r="CB384" s="136">
        <f t="shared" si="486"/>
        <v>818</v>
      </c>
      <c r="CC384" s="136">
        <f>ROUND(cabinets_db!JM384/Prices!$B$27,0)</f>
        <v>840</v>
      </c>
      <c r="CD384" s="136">
        <f t="shared" si="487"/>
        <v>840</v>
      </c>
      <c r="CE384" s="136">
        <f>ROUND(cabinets_db!JO384/Prices!$B$27,0)</f>
        <v>895</v>
      </c>
      <c r="CF384" s="136">
        <f t="shared" si="488"/>
        <v>895</v>
      </c>
      <c r="CG384" s="136">
        <f>ROUND(cabinets_db!JQ384/Prices!$B$27,0)</f>
        <v>939</v>
      </c>
      <c r="CH384" s="136">
        <f t="shared" si="489"/>
        <v>939</v>
      </c>
      <c r="CI384" s="136">
        <f>ROUND(cabinets_db!JS384/Prices!$B$27,0)</f>
        <v>1094</v>
      </c>
      <c r="CJ384" s="136">
        <f t="shared" si="490"/>
        <v>1094</v>
      </c>
      <c r="CK384" s="137"/>
      <c r="CL384" s="137"/>
      <c r="CM384" s="137"/>
      <c r="CN384" s="137"/>
      <c r="CO384" s="137"/>
      <c r="CP384" s="136">
        <f>ROUND(cabinets_db!LW384/Prices!$B$27,0)</f>
        <v>615</v>
      </c>
      <c r="CQ384" s="136">
        <f t="shared" si="552"/>
        <v>615</v>
      </c>
      <c r="CR384" s="136">
        <f>ROUND(cabinets_db!LY384/Prices!$B$27,0)</f>
        <v>681</v>
      </c>
      <c r="CS384" s="136">
        <f t="shared" si="491"/>
        <v>681</v>
      </c>
      <c r="CT384" s="136">
        <f>ROUND(cabinets_db!MA384/Prices!$B$27,0)</f>
        <v>703</v>
      </c>
      <c r="CU384" s="136">
        <f t="shared" si="492"/>
        <v>703</v>
      </c>
      <c r="CV384" s="136">
        <f>ROUND(cabinets_db!MC384/Prices!$B$27,0)</f>
        <v>747</v>
      </c>
      <c r="CW384" s="136">
        <f t="shared" si="493"/>
        <v>747</v>
      </c>
      <c r="CX384" s="136">
        <f>ROUND(cabinets_db!ME384/Prices!$B$27,0)</f>
        <v>769</v>
      </c>
      <c r="CY384" s="136">
        <f t="shared" si="494"/>
        <v>769</v>
      </c>
      <c r="CZ384" s="136">
        <f>ROUND(cabinets_db!MG384/Prices!$B$27,0)</f>
        <v>825</v>
      </c>
      <c r="DA384" s="136">
        <f t="shared" si="495"/>
        <v>825</v>
      </c>
      <c r="DB384" s="136">
        <f>ROUND(cabinets_db!MI384/Prices!$B$27,0)</f>
        <v>869</v>
      </c>
      <c r="DC384" s="136">
        <f t="shared" si="496"/>
        <v>869</v>
      </c>
      <c r="DD384" s="136">
        <f>ROUND(cabinets_db!MK384/Prices!$B$27,0)</f>
        <v>1024</v>
      </c>
      <c r="DE384" s="138">
        <f t="shared" si="497"/>
        <v>1024</v>
      </c>
      <c r="DK384" s="136">
        <f t="shared" si="498"/>
        <v>615</v>
      </c>
      <c r="DL384" s="136">
        <f t="shared" si="499"/>
        <v>615</v>
      </c>
      <c r="DM384" s="136">
        <f t="shared" si="500"/>
        <v>681</v>
      </c>
      <c r="DN384" s="136">
        <f t="shared" si="501"/>
        <v>681</v>
      </c>
      <c r="DO384" s="136">
        <f t="shared" si="502"/>
        <v>703</v>
      </c>
      <c r="DP384" s="136">
        <f t="shared" si="503"/>
        <v>703</v>
      </c>
      <c r="DQ384" s="136">
        <f t="shared" si="504"/>
        <v>747</v>
      </c>
      <c r="DR384" s="136">
        <f t="shared" si="505"/>
        <v>747</v>
      </c>
      <c r="DS384" s="136">
        <f t="shared" si="506"/>
        <v>769</v>
      </c>
      <c r="DT384" s="136">
        <f t="shared" si="507"/>
        <v>769</v>
      </c>
      <c r="DU384" s="136">
        <f t="shared" si="508"/>
        <v>825</v>
      </c>
      <c r="DV384" s="136">
        <f t="shared" si="509"/>
        <v>825</v>
      </c>
      <c r="DW384" s="136">
        <f t="shared" si="510"/>
        <v>869</v>
      </c>
      <c r="DX384" s="136">
        <f t="shared" si="511"/>
        <v>869</v>
      </c>
      <c r="DY384" s="136">
        <f t="shared" si="512"/>
        <v>1024</v>
      </c>
      <c r="DZ384" s="138">
        <f t="shared" si="513"/>
        <v>1024</v>
      </c>
      <c r="EP384" s="73">
        <f>ES384*49.5/144</f>
        <v>9.28125</v>
      </c>
      <c r="EQ384" s="55">
        <v>15.8</v>
      </c>
      <c r="ER384" s="74">
        <f t="shared" si="561"/>
        <v>45.44583333333334</v>
      </c>
      <c r="ES384" s="49">
        <v>27</v>
      </c>
      <c r="ET384" s="55">
        <f t="shared" si="562"/>
        <v>2.25</v>
      </c>
      <c r="EU384" s="130">
        <f>ES384*49.5/144</f>
        <v>9.28125</v>
      </c>
      <c r="EW384" s="75">
        <v>4</v>
      </c>
      <c r="EY384" s="142">
        <f t="shared" si="563"/>
        <v>45.44583333333334</v>
      </c>
      <c r="EZ384" s="77">
        <f>(EY384*1.2)*(Prices!$B$5/32)</f>
        <v>68.168750000000003</v>
      </c>
      <c r="FA384" s="82">
        <f>(EY384*1.3)*(Prices!$B$4/32)</f>
        <v>147.69895833333337</v>
      </c>
      <c r="FB384" s="82">
        <f>EV384*Prices!$B$2+EW384*Prices!$B$3</f>
        <v>16.2</v>
      </c>
      <c r="FC384" s="79">
        <f>EU384*Prices!$B$9</f>
        <v>55.6875</v>
      </c>
      <c r="FD384" s="80">
        <f t="shared" si="514"/>
        <v>287.75520833333337</v>
      </c>
      <c r="FE384" s="80">
        <f>EU384*Prices!$B$10</f>
        <v>83.53125</v>
      </c>
      <c r="FF384" s="80">
        <f t="shared" si="515"/>
        <v>315.59895833333337</v>
      </c>
      <c r="FG384" s="80">
        <f>EU384*Prices!$B$11</f>
        <v>92.8125</v>
      </c>
      <c r="FH384" s="80">
        <f t="shared" si="516"/>
        <v>324.88020833333337</v>
      </c>
      <c r="FI384" s="80">
        <f>EU384*Prices!$B$12</f>
        <v>111.375</v>
      </c>
      <c r="FJ384" s="80">
        <f t="shared" si="517"/>
        <v>343.44270833333337</v>
      </c>
      <c r="FK384" s="80">
        <f>EU384*Prices!$B$13</f>
        <v>120.65625</v>
      </c>
      <c r="FL384" s="80">
        <f t="shared" si="518"/>
        <v>352.72395833333331</v>
      </c>
      <c r="FM384" s="80">
        <f>EU384*Prices!$B$14</f>
        <v>143.859375</v>
      </c>
      <c r="FN384" s="80">
        <f t="shared" si="519"/>
        <v>375.92708333333331</v>
      </c>
      <c r="FO384" s="80">
        <f>EU384*Prices!$B$15</f>
        <v>162.421875</v>
      </c>
      <c r="FP384" s="80">
        <f t="shared" si="520"/>
        <v>394.48958333333331</v>
      </c>
      <c r="FQ384" s="80">
        <f>EU384*Prices!$B$16</f>
        <v>227.390625</v>
      </c>
      <c r="FR384" s="80">
        <f t="shared" si="521"/>
        <v>459.45833333333331</v>
      </c>
      <c r="FS384" s="80">
        <f>EU384*Prices!$B$17</f>
        <v>0</v>
      </c>
      <c r="FT384" s="80"/>
      <c r="FU384" s="80"/>
      <c r="FV384" s="80"/>
      <c r="FW384" s="80"/>
      <c r="FX384" s="80"/>
      <c r="FY384" s="80"/>
      <c r="FZ384" s="80"/>
      <c r="GA384" s="80"/>
      <c r="GB384" s="80"/>
      <c r="GC384" s="80"/>
      <c r="GD384" s="80"/>
      <c r="GE384" s="80"/>
      <c r="GF384" s="80"/>
      <c r="GG384" s="80"/>
      <c r="GH384" s="80"/>
      <c r="GI384"/>
      <c r="GJ384"/>
      <c r="GK384"/>
      <c r="GL384"/>
      <c r="GM384"/>
      <c r="GN384"/>
      <c r="GO384"/>
      <c r="GP384" s="73">
        <f>GS384*49.5/144</f>
        <v>9.28125</v>
      </c>
      <c r="GQ384" s="55">
        <v>15.8</v>
      </c>
      <c r="GR384" s="74">
        <f t="shared" si="564"/>
        <v>45.44583333333334</v>
      </c>
      <c r="GS384" s="49">
        <v>27</v>
      </c>
      <c r="GT384" s="55">
        <f t="shared" si="565"/>
        <v>2.25</v>
      </c>
      <c r="GU384" s="130">
        <f>GS384*49.5/144</f>
        <v>9.28125</v>
      </c>
      <c r="GV384" s="75"/>
      <c r="GW384" s="75">
        <v>4</v>
      </c>
      <c r="GX384" s="76"/>
      <c r="GY384" s="142">
        <f t="shared" si="566"/>
        <v>45.44583333333334</v>
      </c>
      <c r="GZ384" s="77">
        <f>(GY384*1.2)*(Prices!$B$5/32)</f>
        <v>68.168750000000003</v>
      </c>
      <c r="HA384" s="82">
        <f>(GY384*1.3)*(Prices!$C$4/32)</f>
        <v>118.15916666666669</v>
      </c>
      <c r="HB384" s="82">
        <f>GV384*Prices!$B$2+GW384*Prices!$B$3</f>
        <v>16.2</v>
      </c>
      <c r="HC384" s="79">
        <f>GU384*Prices!$B$9</f>
        <v>55.6875</v>
      </c>
      <c r="HD384" s="80">
        <f t="shared" si="522"/>
        <v>258.21541666666667</v>
      </c>
      <c r="HE384" s="80">
        <f>GU384*Prices!$B$10</f>
        <v>83.53125</v>
      </c>
      <c r="HF384" s="80">
        <f t="shared" si="523"/>
        <v>286.05916666666667</v>
      </c>
      <c r="HG384" s="80">
        <f>GU384*Prices!$B$11</f>
        <v>92.8125</v>
      </c>
      <c r="HH384" s="80">
        <f t="shared" si="524"/>
        <v>295.34041666666667</v>
      </c>
      <c r="HI384" s="80">
        <f>GU384*Prices!$B$12</f>
        <v>111.375</v>
      </c>
      <c r="HJ384" s="80">
        <f t="shared" si="525"/>
        <v>313.90291666666667</v>
      </c>
      <c r="HK384" s="80">
        <f>GU384*Prices!$B$13</f>
        <v>120.65625</v>
      </c>
      <c r="HL384" s="80">
        <f t="shared" si="526"/>
        <v>323.18416666666667</v>
      </c>
      <c r="HM384" s="80">
        <f>GU384*Prices!$B$14</f>
        <v>143.859375</v>
      </c>
      <c r="HN384" s="80">
        <f t="shared" si="527"/>
        <v>346.38729166666667</v>
      </c>
      <c r="HO384" s="80">
        <f>GU384*Prices!$B$15</f>
        <v>162.421875</v>
      </c>
      <c r="HP384" s="80">
        <f t="shared" si="528"/>
        <v>364.94979166666667</v>
      </c>
      <c r="HQ384" s="80">
        <f>GU384*Prices!$B$16</f>
        <v>227.390625</v>
      </c>
      <c r="HR384" s="80">
        <f t="shared" si="529"/>
        <v>429.91854166666667</v>
      </c>
      <c r="HS384" s="80">
        <f>GU384*Prices!$B$17</f>
        <v>0</v>
      </c>
      <c r="HT384" s="80"/>
      <c r="HU384" s="80"/>
      <c r="HV384" s="80"/>
      <c r="HW384" s="80"/>
      <c r="HX384" s="80"/>
      <c r="HY384" s="80"/>
      <c r="HZ384" s="80"/>
      <c r="IA384" s="80"/>
      <c r="IB384" s="80"/>
      <c r="IC384" s="80"/>
      <c r="ID384" s="80"/>
      <c r="IE384" s="80"/>
      <c r="IF384" s="80"/>
      <c r="IG384" s="80"/>
      <c r="IH384" s="80"/>
      <c r="II384"/>
      <c r="IJ384"/>
      <c r="IK384"/>
      <c r="IL384"/>
      <c r="IM384"/>
      <c r="IN384"/>
      <c r="IO384"/>
      <c r="IP384"/>
      <c r="IQ384" s="73">
        <f>IT384*49.5/144</f>
        <v>9.28125</v>
      </c>
      <c r="IR384" s="55">
        <v>15.8</v>
      </c>
      <c r="IS384" s="74">
        <f t="shared" si="567"/>
        <v>45.44583333333334</v>
      </c>
      <c r="IT384" s="49">
        <v>27</v>
      </c>
      <c r="IU384" s="55">
        <f t="shared" si="568"/>
        <v>2.25</v>
      </c>
      <c r="IV384" s="130">
        <f>IT384*49.5/144</f>
        <v>9.28125</v>
      </c>
      <c r="IW384" s="75"/>
      <c r="IX384" s="75">
        <v>4</v>
      </c>
      <c r="IY384" s="76"/>
      <c r="IZ384" s="142">
        <f t="shared" si="569"/>
        <v>45.44583333333334</v>
      </c>
      <c r="JA384" s="77">
        <f>(IZ384*1.2)*(Prices!$B$5/32)</f>
        <v>68.168750000000003</v>
      </c>
      <c r="JB384" s="82">
        <f>(IZ384*1.3)*(Prices!$B$4/32)</f>
        <v>147.69895833333337</v>
      </c>
      <c r="JC384" s="82">
        <f>IW384*Prices!$B$2+IX384*Prices!$B$3</f>
        <v>16.2</v>
      </c>
      <c r="JD384" s="79">
        <f>IV384*Prices!$B$9</f>
        <v>55.6875</v>
      </c>
      <c r="JE384" s="80">
        <f t="shared" si="530"/>
        <v>287.75520833333337</v>
      </c>
      <c r="JF384" s="80">
        <f>IV384*Prices!$B$10</f>
        <v>83.53125</v>
      </c>
      <c r="JG384" s="80">
        <f t="shared" si="531"/>
        <v>315.59895833333337</v>
      </c>
      <c r="JH384" s="80">
        <f>IV384*Prices!$B$11</f>
        <v>92.8125</v>
      </c>
      <c r="JI384" s="80">
        <f t="shared" si="532"/>
        <v>324.88020833333337</v>
      </c>
      <c r="JJ384" s="80">
        <f>IV384*Prices!$B$12</f>
        <v>111.375</v>
      </c>
      <c r="JK384" s="80">
        <f t="shared" si="533"/>
        <v>343.44270833333337</v>
      </c>
      <c r="JL384" s="80">
        <f>IV384*Prices!$B$13</f>
        <v>120.65625</v>
      </c>
      <c r="JM384" s="80">
        <f t="shared" si="534"/>
        <v>352.72395833333331</v>
      </c>
      <c r="JN384" s="80">
        <f>IV384*Prices!$B$14</f>
        <v>143.859375</v>
      </c>
      <c r="JO384" s="80">
        <f t="shared" si="535"/>
        <v>375.92708333333331</v>
      </c>
      <c r="JP384" s="80">
        <f>IV384*Prices!$B$15</f>
        <v>162.421875</v>
      </c>
      <c r="JQ384" s="80">
        <f t="shared" si="536"/>
        <v>394.48958333333331</v>
      </c>
      <c r="JR384" s="80">
        <f>IV384*Prices!$B$16</f>
        <v>227.390625</v>
      </c>
      <c r="JS384" s="80">
        <f t="shared" si="537"/>
        <v>459.45833333333331</v>
      </c>
      <c r="JT384" s="80">
        <f>IV384*Prices!$B$17</f>
        <v>0</v>
      </c>
      <c r="JU384" s="80"/>
      <c r="JV384" s="80"/>
      <c r="JW384" s="80"/>
      <c r="JX384" s="80"/>
      <c r="JY384" s="80"/>
      <c r="JZ384" s="80"/>
      <c r="KA384" s="80"/>
      <c r="KB384" s="80"/>
      <c r="KC384" s="80"/>
      <c r="KD384" s="80"/>
      <c r="KE384" s="80"/>
      <c r="KF384" s="80"/>
      <c r="KG384" s="80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 s="197">
        <v>0</v>
      </c>
      <c r="LB384" s="200">
        <v>0</v>
      </c>
      <c r="LC384" s="82">
        <f>(44+(cabinets_db!IR384*2-2))*0.58</f>
        <v>42.687999999999995</v>
      </c>
      <c r="LD384" s="82">
        <f>(44+(cabinets_db!IR384*2-2))*0.77</f>
        <v>56.671999999999997</v>
      </c>
      <c r="LE384" s="82">
        <f>3*(cabinets_db!IR384*22/144)</f>
        <v>7.2416666666666671</v>
      </c>
      <c r="LF384" s="82">
        <f t="shared" si="538"/>
        <v>35.446333333333328</v>
      </c>
      <c r="LG384" s="80">
        <f t="shared" si="539"/>
        <v>49.43033333333333</v>
      </c>
      <c r="LH384" s="234">
        <f t="shared" si="540"/>
        <v>0</v>
      </c>
      <c r="LI384" s="73">
        <f>cabinets_db!LL384*49.5/144</f>
        <v>9.28125</v>
      </c>
      <c r="LJ384" s="55">
        <v>15.8</v>
      </c>
      <c r="LK384" s="74">
        <f>cabinets_db!LI384+cabinets_db!LJ384+((LL384-1.5)*23/144)*5</f>
        <v>45.44583333333334</v>
      </c>
      <c r="LL384" s="49">
        <v>27</v>
      </c>
      <c r="LM384" s="55">
        <f t="shared" si="570"/>
        <v>2.25</v>
      </c>
      <c r="LN384" s="130">
        <f>LL384*49.5/144</f>
        <v>9.28125</v>
      </c>
      <c r="LO384" s="75"/>
      <c r="LP384" s="75">
        <v>4</v>
      </c>
      <c r="LQ384" s="76"/>
      <c r="LR384" s="142">
        <f>cabinets_db!LI384+cabinets_db!LJ384+((LL384-1.5)*23/144)*5</f>
        <v>45.44583333333334</v>
      </c>
      <c r="LS384" s="77">
        <f>(LR384*1.2)*(Prices!$B$5/32)</f>
        <v>68.168750000000003</v>
      </c>
      <c r="LT384" s="82">
        <f>(LR384*1.3)*(Prices!$C$4/32)</f>
        <v>118.15916666666669</v>
      </c>
      <c r="LU384" s="82">
        <f>LO384*Prices!$B$2+LP384*Prices!$B$3</f>
        <v>16.2</v>
      </c>
      <c r="LV384" s="79">
        <f>LN384*Prices!$B$9</f>
        <v>55.6875</v>
      </c>
      <c r="LW384" s="80">
        <f t="shared" si="541"/>
        <v>258.21541666666667</v>
      </c>
      <c r="LX384" s="80">
        <f>LN384*Prices!$B$10</f>
        <v>83.53125</v>
      </c>
      <c r="LY384" s="80">
        <f t="shared" si="542"/>
        <v>286.05916666666667</v>
      </c>
      <c r="LZ384" s="80">
        <f>LN384*Prices!$B$11</f>
        <v>92.8125</v>
      </c>
      <c r="MA384" s="80">
        <f t="shared" si="543"/>
        <v>295.34041666666667</v>
      </c>
      <c r="MB384" s="80">
        <f>LN384*Prices!$B$12</f>
        <v>111.375</v>
      </c>
      <c r="MC384" s="80">
        <f t="shared" si="544"/>
        <v>313.90291666666667</v>
      </c>
      <c r="MD384" s="80">
        <f>LN384*Prices!$B$13</f>
        <v>120.65625</v>
      </c>
      <c r="ME384" s="80">
        <f t="shared" si="545"/>
        <v>323.18416666666667</v>
      </c>
      <c r="MF384" s="80">
        <f>LN384*Prices!$B$14</f>
        <v>143.859375</v>
      </c>
      <c r="MG384" s="80">
        <f t="shared" si="546"/>
        <v>346.38729166666667</v>
      </c>
      <c r="MH384" s="80">
        <f>LN384*Prices!$B$15</f>
        <v>162.421875</v>
      </c>
      <c r="MI384" s="80">
        <f t="shared" si="547"/>
        <v>364.94979166666667</v>
      </c>
      <c r="MJ384" s="80">
        <f>LN384*Prices!$B$16</f>
        <v>227.390625</v>
      </c>
      <c r="MK384" s="80">
        <f t="shared" si="548"/>
        <v>429.91854166666667</v>
      </c>
      <c r="ML384" s="80">
        <f>LN384*Prices!$B$17</f>
        <v>0</v>
      </c>
      <c r="MM384" s="80"/>
      <c r="MN384" s="80"/>
      <c r="MO384" s="80"/>
      <c r="MP384" s="80"/>
      <c r="MQ384" s="80"/>
      <c r="MR384" s="80"/>
      <c r="MS384" s="80"/>
      <c r="MT384" s="80"/>
      <c r="MU384" s="80"/>
      <c r="MV384" s="80"/>
      <c r="MW384" s="80"/>
      <c r="MX384" s="80"/>
      <c r="MY384" s="80"/>
      <c r="MZ384" s="80"/>
      <c r="NA384" s="80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</row>
    <row r="385" spans="1:449" ht="18" customHeight="1" x14ac:dyDescent="0.25">
      <c r="A385" s="144" t="s">
        <v>510</v>
      </c>
      <c r="B385" s="132" t="s">
        <v>268</v>
      </c>
      <c r="C385" s="133" t="str">
        <f t="shared" si="549"/>
        <v>Wall &amp; Tall Cab: Tall - 2 doors - shelves - 49.5" High (28" to 30")</v>
      </c>
      <c r="D385" s="70" t="s">
        <v>509</v>
      </c>
      <c r="E385" s="134" t="s">
        <v>109</v>
      </c>
      <c r="F385" s="138" t="s">
        <v>510</v>
      </c>
      <c r="G385" s="343">
        <f>ROUND(cabinets_db!FD385/Prices!$B$27,0)</f>
        <v>739</v>
      </c>
      <c r="H385" s="136">
        <f t="shared" si="550"/>
        <v>739</v>
      </c>
      <c r="I385" s="136">
        <f>ROUND(cabinets_db!FF385/Prices!$B$27,0)</f>
        <v>812</v>
      </c>
      <c r="J385" s="136">
        <f t="shared" si="453"/>
        <v>812</v>
      </c>
      <c r="K385" s="136">
        <f>ROUND(cabinets_db!FH385/Prices!$B$27,0)</f>
        <v>837</v>
      </c>
      <c r="L385" s="136">
        <f t="shared" si="454"/>
        <v>837</v>
      </c>
      <c r="M385" s="136">
        <f>ROUND(cabinets_db!FJ385/Prices!$B$27,0)</f>
        <v>886</v>
      </c>
      <c r="N385" s="136">
        <f t="shared" si="455"/>
        <v>886</v>
      </c>
      <c r="O385" s="136">
        <f>ROUND(cabinets_db!FL385/Prices!$B$27,0)</f>
        <v>910</v>
      </c>
      <c r="P385" s="136">
        <f t="shared" si="456"/>
        <v>910</v>
      </c>
      <c r="Q385" s="136">
        <f>ROUND(cabinets_db!FN385/Prices!$B$27,0)</f>
        <v>972</v>
      </c>
      <c r="R385" s="136">
        <f t="shared" si="457"/>
        <v>972</v>
      </c>
      <c r="S385" s="136">
        <f>ROUND(cabinets_db!FP385/Prices!$B$27,0)</f>
        <v>1021</v>
      </c>
      <c r="T385" s="136">
        <f t="shared" si="458"/>
        <v>1021</v>
      </c>
      <c r="U385" s="136">
        <f>ROUND(cabinets_db!FR385/Prices!$B$27,0)</f>
        <v>1193</v>
      </c>
      <c r="V385" s="136">
        <f t="shared" si="459"/>
        <v>1193</v>
      </c>
      <c r="W385" s="137"/>
      <c r="X385" s="137"/>
      <c r="Y385" s="137"/>
      <c r="Z385" s="137"/>
      <c r="AA385" s="137"/>
      <c r="AB385" s="136">
        <f>ROUND(cabinets_db!HD385/Prices!$B$27,0)</f>
        <v>663</v>
      </c>
      <c r="AC385" s="136">
        <f t="shared" si="460"/>
        <v>663</v>
      </c>
      <c r="AD385" s="136">
        <f>ROUND(cabinets_db!HF385/Prices!$B$27,0)</f>
        <v>737</v>
      </c>
      <c r="AE385" s="136">
        <f t="shared" si="461"/>
        <v>737</v>
      </c>
      <c r="AF385" s="136">
        <f>ROUND(cabinets_db!HH385/Prices!$B$27,0)</f>
        <v>761</v>
      </c>
      <c r="AG385" s="136">
        <f t="shared" si="462"/>
        <v>761</v>
      </c>
      <c r="AH385" s="136">
        <f>ROUND(cabinets_db!HJ385/Prices!$B$27,0)</f>
        <v>810</v>
      </c>
      <c r="AI385" s="136">
        <f t="shared" si="463"/>
        <v>810</v>
      </c>
      <c r="AJ385" s="136">
        <f>ROUND(cabinets_db!HL385/Prices!$B$27,0)</f>
        <v>835</v>
      </c>
      <c r="AK385" s="136">
        <f t="shared" si="464"/>
        <v>835</v>
      </c>
      <c r="AL385" s="136">
        <f>ROUND(cabinets_db!HN385/Prices!$B$27,0)</f>
        <v>896</v>
      </c>
      <c r="AM385" s="136">
        <f t="shared" si="465"/>
        <v>896</v>
      </c>
      <c r="AN385" s="136">
        <f>ROUND(cabinets_db!HP385/Prices!$B$27,0)</f>
        <v>945</v>
      </c>
      <c r="AO385" s="136">
        <f t="shared" si="466"/>
        <v>945</v>
      </c>
      <c r="AP385" s="136">
        <f>ROUND(cabinets_db!HR385/Prices!$B$27,0)</f>
        <v>1117</v>
      </c>
      <c r="AQ385" s="138">
        <f t="shared" si="467"/>
        <v>1117</v>
      </c>
      <c r="AW385" s="136">
        <f t="shared" si="468"/>
        <v>663</v>
      </c>
      <c r="AX385" s="136">
        <f t="shared" si="469"/>
        <v>663</v>
      </c>
      <c r="AY385" s="136">
        <f t="shared" si="470"/>
        <v>737</v>
      </c>
      <c r="AZ385" s="136">
        <f t="shared" si="471"/>
        <v>737</v>
      </c>
      <c r="BA385" s="136">
        <f t="shared" si="472"/>
        <v>761</v>
      </c>
      <c r="BB385" s="136">
        <f t="shared" si="473"/>
        <v>761</v>
      </c>
      <c r="BC385" s="136">
        <f t="shared" si="474"/>
        <v>810</v>
      </c>
      <c r="BD385" s="136">
        <f t="shared" si="475"/>
        <v>810</v>
      </c>
      <c r="BE385" s="136">
        <f t="shared" si="476"/>
        <v>835</v>
      </c>
      <c r="BF385" s="136">
        <f t="shared" si="477"/>
        <v>835</v>
      </c>
      <c r="BG385" s="136">
        <f t="shared" si="478"/>
        <v>896</v>
      </c>
      <c r="BH385" s="136">
        <f t="shared" si="479"/>
        <v>896</v>
      </c>
      <c r="BI385" s="136">
        <f t="shared" si="480"/>
        <v>945</v>
      </c>
      <c r="BJ385" s="136">
        <f t="shared" si="481"/>
        <v>945</v>
      </c>
      <c r="BK385" s="136">
        <f t="shared" si="482"/>
        <v>1117</v>
      </c>
      <c r="BL385" s="138">
        <f t="shared" si="483"/>
        <v>1117</v>
      </c>
      <c r="BU385" s="136">
        <f>ROUND(cabinets_db!JE385/Prices!$B$27,0)</f>
        <v>739</v>
      </c>
      <c r="BV385" s="136">
        <f t="shared" si="551"/>
        <v>739</v>
      </c>
      <c r="BW385" s="136">
        <f>ROUND(cabinets_db!JG385/Prices!$B$27,0)</f>
        <v>812</v>
      </c>
      <c r="BX385" s="136">
        <f t="shared" si="484"/>
        <v>812</v>
      </c>
      <c r="BY385" s="136">
        <f>ROUND(cabinets_db!JI385/Prices!$B$27,0)</f>
        <v>837</v>
      </c>
      <c r="BZ385" s="136">
        <f t="shared" si="485"/>
        <v>837</v>
      </c>
      <c r="CA385" s="136">
        <f>ROUND(cabinets_db!JK385/Prices!$B$27,0)</f>
        <v>886</v>
      </c>
      <c r="CB385" s="136">
        <f t="shared" si="486"/>
        <v>886</v>
      </c>
      <c r="CC385" s="136">
        <f>ROUND(cabinets_db!JM385/Prices!$B$27,0)</f>
        <v>910</v>
      </c>
      <c r="CD385" s="136">
        <f t="shared" si="487"/>
        <v>910</v>
      </c>
      <c r="CE385" s="136">
        <f>ROUND(cabinets_db!JO385/Prices!$B$27,0)</f>
        <v>972</v>
      </c>
      <c r="CF385" s="136">
        <f t="shared" si="488"/>
        <v>972</v>
      </c>
      <c r="CG385" s="136">
        <f>ROUND(cabinets_db!JQ385/Prices!$B$27,0)</f>
        <v>1021</v>
      </c>
      <c r="CH385" s="136">
        <f t="shared" si="489"/>
        <v>1021</v>
      </c>
      <c r="CI385" s="136">
        <f>ROUND(cabinets_db!JS385/Prices!$B$27,0)</f>
        <v>1193</v>
      </c>
      <c r="CJ385" s="136">
        <f t="shared" si="490"/>
        <v>1193</v>
      </c>
      <c r="CK385" s="137"/>
      <c r="CL385" s="137"/>
      <c r="CM385" s="137"/>
      <c r="CN385" s="137"/>
      <c r="CO385" s="137"/>
      <c r="CP385" s="136">
        <f>ROUND(cabinets_db!LW385/Prices!$B$27,0)</f>
        <v>663</v>
      </c>
      <c r="CQ385" s="136">
        <f t="shared" si="552"/>
        <v>663</v>
      </c>
      <c r="CR385" s="136">
        <f>ROUND(cabinets_db!LY385/Prices!$B$27,0)</f>
        <v>737</v>
      </c>
      <c r="CS385" s="136">
        <f t="shared" si="491"/>
        <v>737</v>
      </c>
      <c r="CT385" s="136">
        <f>ROUND(cabinets_db!MA385/Prices!$B$27,0)</f>
        <v>761</v>
      </c>
      <c r="CU385" s="136">
        <f t="shared" si="492"/>
        <v>761</v>
      </c>
      <c r="CV385" s="136">
        <f>ROUND(cabinets_db!MC385/Prices!$B$27,0)</f>
        <v>810</v>
      </c>
      <c r="CW385" s="136">
        <f t="shared" si="493"/>
        <v>810</v>
      </c>
      <c r="CX385" s="136">
        <f>ROUND(cabinets_db!ME385/Prices!$B$27,0)</f>
        <v>835</v>
      </c>
      <c r="CY385" s="136">
        <f t="shared" si="494"/>
        <v>835</v>
      </c>
      <c r="CZ385" s="136">
        <f>ROUND(cabinets_db!MG385/Prices!$B$27,0)</f>
        <v>896</v>
      </c>
      <c r="DA385" s="136">
        <f t="shared" si="495"/>
        <v>896</v>
      </c>
      <c r="DB385" s="136">
        <f>ROUND(cabinets_db!MI385/Prices!$B$27,0)</f>
        <v>945</v>
      </c>
      <c r="DC385" s="136">
        <f t="shared" si="496"/>
        <v>945</v>
      </c>
      <c r="DD385" s="136">
        <f>ROUND(cabinets_db!MK385/Prices!$B$27,0)</f>
        <v>1117</v>
      </c>
      <c r="DE385" s="138">
        <f t="shared" si="497"/>
        <v>1117</v>
      </c>
      <c r="DK385" s="136">
        <f t="shared" si="498"/>
        <v>663</v>
      </c>
      <c r="DL385" s="136">
        <f t="shared" si="499"/>
        <v>663</v>
      </c>
      <c r="DM385" s="136">
        <f t="shared" si="500"/>
        <v>737</v>
      </c>
      <c r="DN385" s="136">
        <f t="shared" si="501"/>
        <v>737</v>
      </c>
      <c r="DO385" s="136">
        <f t="shared" si="502"/>
        <v>761</v>
      </c>
      <c r="DP385" s="136">
        <f t="shared" si="503"/>
        <v>761</v>
      </c>
      <c r="DQ385" s="136">
        <f t="shared" si="504"/>
        <v>810</v>
      </c>
      <c r="DR385" s="136">
        <f t="shared" si="505"/>
        <v>810</v>
      </c>
      <c r="DS385" s="136">
        <f t="shared" si="506"/>
        <v>835</v>
      </c>
      <c r="DT385" s="136">
        <f t="shared" si="507"/>
        <v>835</v>
      </c>
      <c r="DU385" s="136">
        <f t="shared" si="508"/>
        <v>896</v>
      </c>
      <c r="DV385" s="136">
        <f t="shared" si="509"/>
        <v>896</v>
      </c>
      <c r="DW385" s="136">
        <f t="shared" si="510"/>
        <v>945</v>
      </c>
      <c r="DX385" s="136">
        <f t="shared" si="511"/>
        <v>945</v>
      </c>
      <c r="DY385" s="136">
        <f t="shared" si="512"/>
        <v>1117</v>
      </c>
      <c r="DZ385" s="138">
        <f t="shared" si="513"/>
        <v>1117</v>
      </c>
      <c r="EP385" s="73">
        <f>ES385*49.5/144</f>
        <v>10.3125</v>
      </c>
      <c r="EQ385" s="55">
        <v>15.8</v>
      </c>
      <c r="ER385" s="74">
        <f t="shared" si="561"/>
        <v>48.872916666666669</v>
      </c>
      <c r="ES385" s="49">
        <v>30</v>
      </c>
      <c r="ET385" s="55">
        <f t="shared" si="562"/>
        <v>2.5</v>
      </c>
      <c r="EU385" s="130">
        <f>ES385*49.5/144</f>
        <v>10.3125</v>
      </c>
      <c r="EW385" s="75">
        <v>4</v>
      </c>
      <c r="EY385" s="142">
        <f t="shared" si="563"/>
        <v>48.872916666666669</v>
      </c>
      <c r="EZ385" s="77">
        <f>(EY385*1.2)*(Prices!$B$5/32)</f>
        <v>73.309375000000003</v>
      </c>
      <c r="FA385" s="82">
        <f>(EY385*1.3)*(Prices!$B$4/32)</f>
        <v>158.83697916666668</v>
      </c>
      <c r="FB385" s="82">
        <f>EV385*Prices!$B$2+EW385*Prices!$B$3</f>
        <v>16.2</v>
      </c>
      <c r="FC385" s="79">
        <f>EU385*Prices!$B$9</f>
        <v>61.875</v>
      </c>
      <c r="FD385" s="80">
        <f t="shared" si="514"/>
        <v>310.22135416666669</v>
      </c>
      <c r="FE385" s="80">
        <f>EU385*Prices!$B$10</f>
        <v>92.8125</v>
      </c>
      <c r="FF385" s="80">
        <f t="shared" si="515"/>
        <v>341.15885416666669</v>
      </c>
      <c r="FG385" s="80">
        <f>EU385*Prices!$B$11</f>
        <v>103.125</v>
      </c>
      <c r="FH385" s="80">
        <f t="shared" si="516"/>
        <v>351.47135416666669</v>
      </c>
      <c r="FI385" s="80">
        <f>EU385*Prices!$B$12</f>
        <v>123.75</v>
      </c>
      <c r="FJ385" s="80">
        <f t="shared" si="517"/>
        <v>372.09635416666669</v>
      </c>
      <c r="FK385" s="80">
        <f>EU385*Prices!$B$13</f>
        <v>134.0625</v>
      </c>
      <c r="FL385" s="80">
        <f t="shared" si="518"/>
        <v>382.40885416666669</v>
      </c>
      <c r="FM385" s="80">
        <f>EU385*Prices!$B$14</f>
        <v>159.84375</v>
      </c>
      <c r="FN385" s="80">
        <f t="shared" si="519"/>
        <v>408.19010416666669</v>
      </c>
      <c r="FO385" s="80">
        <f>EU385*Prices!$B$15</f>
        <v>180.46875</v>
      </c>
      <c r="FP385" s="80">
        <f t="shared" si="520"/>
        <v>428.81510416666669</v>
      </c>
      <c r="FQ385" s="80">
        <f>EU385*Prices!$B$16</f>
        <v>252.65625</v>
      </c>
      <c r="FR385" s="80">
        <f t="shared" si="521"/>
        <v>501.00260416666669</v>
      </c>
      <c r="FS385" s="80">
        <f>EU385*Prices!$B$17</f>
        <v>0</v>
      </c>
      <c r="FT385" s="80"/>
      <c r="FU385" s="80"/>
      <c r="FV385" s="80"/>
      <c r="FW385" s="80"/>
      <c r="FX385" s="80"/>
      <c r="FY385" s="80"/>
      <c r="FZ385" s="80"/>
      <c r="GA385" s="80"/>
      <c r="GB385" s="80"/>
      <c r="GC385" s="80"/>
      <c r="GD385" s="80"/>
      <c r="GE385" s="80"/>
      <c r="GF385" s="80"/>
      <c r="GG385" s="80"/>
      <c r="GH385" s="80"/>
      <c r="GI385"/>
      <c r="GJ385"/>
      <c r="GK385"/>
      <c r="GL385"/>
      <c r="GM385"/>
      <c r="GN385"/>
      <c r="GO385"/>
      <c r="GP385" s="73">
        <f>GS385*49.5/144</f>
        <v>10.3125</v>
      </c>
      <c r="GQ385" s="55">
        <v>15.8</v>
      </c>
      <c r="GR385" s="74">
        <f t="shared" si="564"/>
        <v>48.872916666666669</v>
      </c>
      <c r="GS385" s="49">
        <v>30</v>
      </c>
      <c r="GT385" s="55">
        <f t="shared" si="565"/>
        <v>2.5</v>
      </c>
      <c r="GU385" s="130">
        <f>GS385*49.5/144</f>
        <v>10.3125</v>
      </c>
      <c r="GV385" s="75"/>
      <c r="GW385" s="75">
        <v>4</v>
      </c>
      <c r="GX385" s="76"/>
      <c r="GY385" s="142">
        <f t="shared" si="566"/>
        <v>48.872916666666669</v>
      </c>
      <c r="GZ385" s="77">
        <f>(GY385*1.2)*(Prices!$B$5/32)</f>
        <v>73.309375000000003</v>
      </c>
      <c r="HA385" s="82">
        <f>(GY385*1.3)*(Prices!$C$4/32)</f>
        <v>127.06958333333334</v>
      </c>
      <c r="HB385" s="82">
        <f>GV385*Prices!$B$2+GW385*Prices!$B$3</f>
        <v>16.2</v>
      </c>
      <c r="HC385" s="79">
        <f>GU385*Prices!$B$9</f>
        <v>61.875</v>
      </c>
      <c r="HD385" s="80">
        <f t="shared" si="522"/>
        <v>278.45395833333333</v>
      </c>
      <c r="HE385" s="80">
        <f>GU385*Prices!$B$10</f>
        <v>92.8125</v>
      </c>
      <c r="HF385" s="80">
        <f t="shared" si="523"/>
        <v>309.39145833333333</v>
      </c>
      <c r="HG385" s="80">
        <f>GU385*Prices!$B$11</f>
        <v>103.125</v>
      </c>
      <c r="HH385" s="80">
        <f t="shared" si="524"/>
        <v>319.70395833333333</v>
      </c>
      <c r="HI385" s="80">
        <f>GU385*Prices!$B$12</f>
        <v>123.75</v>
      </c>
      <c r="HJ385" s="80">
        <f t="shared" si="525"/>
        <v>340.32895833333333</v>
      </c>
      <c r="HK385" s="80">
        <f>GU385*Prices!$B$13</f>
        <v>134.0625</v>
      </c>
      <c r="HL385" s="80">
        <f t="shared" si="526"/>
        <v>350.64145833333333</v>
      </c>
      <c r="HM385" s="80">
        <f>GU385*Prices!$B$14</f>
        <v>159.84375</v>
      </c>
      <c r="HN385" s="80">
        <f t="shared" si="527"/>
        <v>376.42270833333333</v>
      </c>
      <c r="HO385" s="80">
        <f>GU385*Prices!$B$15</f>
        <v>180.46875</v>
      </c>
      <c r="HP385" s="80">
        <f t="shared" si="528"/>
        <v>397.04770833333333</v>
      </c>
      <c r="HQ385" s="80">
        <f>GU385*Prices!$B$16</f>
        <v>252.65625</v>
      </c>
      <c r="HR385" s="80">
        <f t="shared" si="529"/>
        <v>469.23520833333333</v>
      </c>
      <c r="HS385" s="80">
        <f>GU385*Prices!$B$17</f>
        <v>0</v>
      </c>
      <c r="HT385" s="80"/>
      <c r="HU385" s="80"/>
      <c r="HV385" s="80"/>
      <c r="HW385" s="80"/>
      <c r="HX385" s="80"/>
      <c r="HY385" s="80"/>
      <c r="HZ385" s="80"/>
      <c r="IA385" s="80"/>
      <c r="IB385" s="80"/>
      <c r="IC385" s="80"/>
      <c r="ID385" s="80"/>
      <c r="IE385" s="80"/>
      <c r="IF385" s="80"/>
      <c r="IG385" s="80"/>
      <c r="IH385" s="80"/>
      <c r="II385"/>
      <c r="IJ385"/>
      <c r="IK385"/>
      <c r="IL385"/>
      <c r="IM385"/>
      <c r="IN385"/>
      <c r="IO385"/>
      <c r="IP385"/>
      <c r="IQ385" s="73">
        <f>IT385*49.5/144</f>
        <v>10.3125</v>
      </c>
      <c r="IR385" s="55">
        <v>15.8</v>
      </c>
      <c r="IS385" s="74">
        <f t="shared" si="567"/>
        <v>48.872916666666669</v>
      </c>
      <c r="IT385" s="49">
        <v>30</v>
      </c>
      <c r="IU385" s="55">
        <f t="shared" si="568"/>
        <v>2.5</v>
      </c>
      <c r="IV385" s="130">
        <f>IT385*49.5/144</f>
        <v>10.3125</v>
      </c>
      <c r="IW385" s="75"/>
      <c r="IX385" s="75">
        <v>4</v>
      </c>
      <c r="IY385" s="76"/>
      <c r="IZ385" s="142">
        <f t="shared" si="569"/>
        <v>48.872916666666669</v>
      </c>
      <c r="JA385" s="77">
        <f>(IZ385*1.2)*(Prices!$B$5/32)</f>
        <v>73.309375000000003</v>
      </c>
      <c r="JB385" s="82">
        <f>(IZ385*1.3)*(Prices!$B$4/32)</f>
        <v>158.83697916666668</v>
      </c>
      <c r="JC385" s="82">
        <f>IW385*Prices!$B$2+IX385*Prices!$B$3</f>
        <v>16.2</v>
      </c>
      <c r="JD385" s="79">
        <f>IV385*Prices!$B$9</f>
        <v>61.875</v>
      </c>
      <c r="JE385" s="80">
        <f t="shared" si="530"/>
        <v>310.22135416666669</v>
      </c>
      <c r="JF385" s="80">
        <f>IV385*Prices!$B$10</f>
        <v>92.8125</v>
      </c>
      <c r="JG385" s="80">
        <f t="shared" si="531"/>
        <v>341.15885416666669</v>
      </c>
      <c r="JH385" s="80">
        <f>IV385*Prices!$B$11</f>
        <v>103.125</v>
      </c>
      <c r="JI385" s="80">
        <f t="shared" si="532"/>
        <v>351.47135416666669</v>
      </c>
      <c r="JJ385" s="80">
        <f>IV385*Prices!$B$12</f>
        <v>123.75</v>
      </c>
      <c r="JK385" s="80">
        <f t="shared" si="533"/>
        <v>372.09635416666669</v>
      </c>
      <c r="JL385" s="80">
        <f>IV385*Prices!$B$13</f>
        <v>134.0625</v>
      </c>
      <c r="JM385" s="80">
        <f t="shared" si="534"/>
        <v>382.40885416666669</v>
      </c>
      <c r="JN385" s="80">
        <f>IV385*Prices!$B$14</f>
        <v>159.84375</v>
      </c>
      <c r="JO385" s="80">
        <f t="shared" si="535"/>
        <v>408.19010416666669</v>
      </c>
      <c r="JP385" s="80">
        <f>IV385*Prices!$B$15</f>
        <v>180.46875</v>
      </c>
      <c r="JQ385" s="80">
        <f t="shared" si="536"/>
        <v>428.81510416666669</v>
      </c>
      <c r="JR385" s="80">
        <f>IV385*Prices!$B$16</f>
        <v>252.65625</v>
      </c>
      <c r="JS385" s="80">
        <f t="shared" si="537"/>
        <v>501.00260416666669</v>
      </c>
      <c r="JT385" s="80">
        <f>IV385*Prices!$B$17</f>
        <v>0</v>
      </c>
      <c r="JU385" s="80"/>
      <c r="JV385" s="80"/>
      <c r="JW385" s="80"/>
      <c r="JX385" s="80"/>
      <c r="JY385" s="80"/>
      <c r="JZ385" s="80"/>
      <c r="KA385" s="80"/>
      <c r="KB385" s="80"/>
      <c r="KC385" s="80"/>
      <c r="KD385" s="80"/>
      <c r="KE385" s="80"/>
      <c r="KF385" s="80"/>
      <c r="KG385" s="80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 s="197">
        <v>0</v>
      </c>
      <c r="LB385" s="200">
        <v>0</v>
      </c>
      <c r="LC385" s="82">
        <f>(44+(cabinets_db!IR385*2-2))*0.58</f>
        <v>42.687999999999995</v>
      </c>
      <c r="LD385" s="82">
        <f>(44+(cabinets_db!IR385*2-2))*0.77</f>
        <v>56.671999999999997</v>
      </c>
      <c r="LE385" s="82">
        <f>3*(cabinets_db!IR385*22/144)</f>
        <v>7.2416666666666671</v>
      </c>
      <c r="LF385" s="82">
        <f t="shared" si="538"/>
        <v>35.446333333333328</v>
      </c>
      <c r="LG385" s="80">
        <f t="shared" si="539"/>
        <v>49.43033333333333</v>
      </c>
      <c r="LH385" s="234">
        <f t="shared" si="540"/>
        <v>0</v>
      </c>
      <c r="LI385" s="73">
        <f>cabinets_db!LL385*49.5/144</f>
        <v>10.3125</v>
      </c>
      <c r="LJ385" s="55">
        <v>15.8</v>
      </c>
      <c r="LK385" s="74">
        <f>cabinets_db!LI385+cabinets_db!LJ385+((LL385-1.5)*23/144)*5</f>
        <v>48.872916666666669</v>
      </c>
      <c r="LL385" s="49">
        <v>30</v>
      </c>
      <c r="LM385" s="55">
        <f t="shared" si="570"/>
        <v>2.5</v>
      </c>
      <c r="LN385" s="130">
        <f>LL385*49.5/144</f>
        <v>10.3125</v>
      </c>
      <c r="LO385" s="75"/>
      <c r="LP385" s="75">
        <v>4</v>
      </c>
      <c r="LQ385" s="76"/>
      <c r="LR385" s="142">
        <f>cabinets_db!LI385+cabinets_db!LJ385+((LL385-1.5)*23/144)*5</f>
        <v>48.872916666666669</v>
      </c>
      <c r="LS385" s="77">
        <f>(LR385*1.2)*(Prices!$B$5/32)</f>
        <v>73.309375000000003</v>
      </c>
      <c r="LT385" s="82">
        <f>(LR385*1.3)*(Prices!$C$4/32)</f>
        <v>127.06958333333334</v>
      </c>
      <c r="LU385" s="82">
        <f>LO385*Prices!$B$2+LP385*Prices!$B$3</f>
        <v>16.2</v>
      </c>
      <c r="LV385" s="79">
        <f>LN385*Prices!$B$9</f>
        <v>61.875</v>
      </c>
      <c r="LW385" s="80">
        <f t="shared" si="541"/>
        <v>278.45395833333333</v>
      </c>
      <c r="LX385" s="80">
        <f>LN385*Prices!$B$10</f>
        <v>92.8125</v>
      </c>
      <c r="LY385" s="80">
        <f t="shared" si="542"/>
        <v>309.39145833333333</v>
      </c>
      <c r="LZ385" s="80">
        <f>LN385*Prices!$B$11</f>
        <v>103.125</v>
      </c>
      <c r="MA385" s="80">
        <f t="shared" si="543"/>
        <v>319.70395833333333</v>
      </c>
      <c r="MB385" s="80">
        <f>LN385*Prices!$B$12</f>
        <v>123.75</v>
      </c>
      <c r="MC385" s="80">
        <f t="shared" si="544"/>
        <v>340.32895833333333</v>
      </c>
      <c r="MD385" s="80">
        <f>LN385*Prices!$B$13</f>
        <v>134.0625</v>
      </c>
      <c r="ME385" s="80">
        <f t="shared" si="545"/>
        <v>350.64145833333333</v>
      </c>
      <c r="MF385" s="80">
        <f>LN385*Prices!$B$14</f>
        <v>159.84375</v>
      </c>
      <c r="MG385" s="80">
        <f t="shared" si="546"/>
        <v>376.42270833333333</v>
      </c>
      <c r="MH385" s="80">
        <f>LN385*Prices!$B$15</f>
        <v>180.46875</v>
      </c>
      <c r="MI385" s="80">
        <f t="shared" si="547"/>
        <v>397.04770833333333</v>
      </c>
      <c r="MJ385" s="80">
        <f>LN385*Prices!$B$16</f>
        <v>252.65625</v>
      </c>
      <c r="MK385" s="80">
        <f t="shared" si="548"/>
        <v>469.23520833333333</v>
      </c>
      <c r="ML385" s="80">
        <f>LN385*Prices!$B$17</f>
        <v>0</v>
      </c>
      <c r="MM385" s="80"/>
      <c r="MN385" s="80"/>
      <c r="MO385" s="80"/>
      <c r="MP385" s="80"/>
      <c r="MQ385" s="80"/>
      <c r="MR385" s="80"/>
      <c r="MS385" s="80"/>
      <c r="MT385" s="80"/>
      <c r="MU385" s="80"/>
      <c r="MV385" s="80"/>
      <c r="MW385" s="80"/>
      <c r="MX385" s="80"/>
      <c r="MY385" s="80"/>
      <c r="MZ385" s="80"/>
      <c r="NA385" s="80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</row>
    <row r="386" spans="1:449" ht="18" customHeight="1" x14ac:dyDescent="0.25">
      <c r="A386" s="141" t="s">
        <v>511</v>
      </c>
      <c r="B386" s="132" t="s">
        <v>268</v>
      </c>
      <c r="C386" s="133" t="str">
        <f t="shared" si="549"/>
        <v>Wall &amp; Tall Cab: Tall - 2 doors - shelves - 49.5" High (31" to 33")</v>
      </c>
      <c r="D386" s="70" t="s">
        <v>509</v>
      </c>
      <c r="E386" s="134" t="s">
        <v>111</v>
      </c>
      <c r="F386" s="329" t="s">
        <v>511</v>
      </c>
      <c r="G386" s="343">
        <f>ROUND(cabinets_db!FD386/Prices!$B$27,0)</f>
        <v>792</v>
      </c>
      <c r="H386" s="136">
        <f t="shared" si="550"/>
        <v>792</v>
      </c>
      <c r="I386" s="136">
        <f>ROUND(cabinets_db!FF386/Prices!$B$27,0)</f>
        <v>873</v>
      </c>
      <c r="J386" s="136">
        <f t="shared" si="453"/>
        <v>873</v>
      </c>
      <c r="K386" s="136">
        <f>ROUND(cabinets_db!FH386/Prices!$B$27,0)</f>
        <v>900</v>
      </c>
      <c r="L386" s="136">
        <f t="shared" si="454"/>
        <v>900</v>
      </c>
      <c r="M386" s="136">
        <f>ROUND(cabinets_db!FJ386/Prices!$B$27,0)</f>
        <v>954</v>
      </c>
      <c r="N386" s="136">
        <f t="shared" si="455"/>
        <v>954</v>
      </c>
      <c r="O386" s="136">
        <f>ROUND(cabinets_db!FL386/Prices!$B$27,0)</f>
        <v>981</v>
      </c>
      <c r="P386" s="136">
        <f t="shared" si="456"/>
        <v>981</v>
      </c>
      <c r="Q386" s="136">
        <f>ROUND(cabinets_db!FN386/Prices!$B$27,0)</f>
        <v>1049</v>
      </c>
      <c r="R386" s="136">
        <f t="shared" si="457"/>
        <v>1049</v>
      </c>
      <c r="S386" s="136">
        <f>ROUND(cabinets_db!FP386/Prices!$B$27,0)</f>
        <v>1103</v>
      </c>
      <c r="T386" s="136">
        <f t="shared" si="458"/>
        <v>1103</v>
      </c>
      <c r="U386" s="136">
        <f>ROUND(cabinets_db!FR386/Prices!$B$27,0)</f>
        <v>1292</v>
      </c>
      <c r="V386" s="136">
        <f t="shared" si="459"/>
        <v>1292</v>
      </c>
      <c r="W386" s="137"/>
      <c r="X386" s="137"/>
      <c r="Y386" s="137"/>
      <c r="Z386" s="137"/>
      <c r="AA386" s="137"/>
      <c r="AB386" s="136">
        <f>ROUND(cabinets_db!HD386/Prices!$B$27,0)</f>
        <v>711</v>
      </c>
      <c r="AC386" s="136">
        <f t="shared" si="460"/>
        <v>711</v>
      </c>
      <c r="AD386" s="136">
        <f>ROUND(cabinets_db!HF386/Prices!$B$27,0)</f>
        <v>792</v>
      </c>
      <c r="AE386" s="136">
        <f t="shared" si="461"/>
        <v>792</v>
      </c>
      <c r="AF386" s="136">
        <f>ROUND(cabinets_db!HH386/Prices!$B$27,0)</f>
        <v>819</v>
      </c>
      <c r="AG386" s="136">
        <f t="shared" si="462"/>
        <v>819</v>
      </c>
      <c r="AH386" s="136">
        <f>ROUND(cabinets_db!HJ386/Prices!$B$27,0)</f>
        <v>873</v>
      </c>
      <c r="AI386" s="136">
        <f t="shared" si="463"/>
        <v>873</v>
      </c>
      <c r="AJ386" s="136">
        <f>ROUND(cabinets_db!HL386/Prices!$B$27,0)</f>
        <v>900</v>
      </c>
      <c r="AK386" s="136">
        <f t="shared" si="464"/>
        <v>900</v>
      </c>
      <c r="AL386" s="136">
        <f>ROUND(cabinets_db!HN386/Prices!$B$27,0)</f>
        <v>968</v>
      </c>
      <c r="AM386" s="136">
        <f t="shared" si="465"/>
        <v>968</v>
      </c>
      <c r="AN386" s="136">
        <f>ROUND(cabinets_db!HP386/Prices!$B$27,0)</f>
        <v>1022</v>
      </c>
      <c r="AO386" s="136">
        <f t="shared" si="466"/>
        <v>1022</v>
      </c>
      <c r="AP386" s="136">
        <f>ROUND(cabinets_db!HR386/Prices!$B$27,0)</f>
        <v>1211</v>
      </c>
      <c r="AQ386" s="138">
        <f t="shared" si="467"/>
        <v>1211</v>
      </c>
      <c r="AW386" s="136">
        <f t="shared" si="468"/>
        <v>711</v>
      </c>
      <c r="AX386" s="136">
        <f t="shared" si="469"/>
        <v>711</v>
      </c>
      <c r="AY386" s="136">
        <f t="shared" si="470"/>
        <v>792</v>
      </c>
      <c r="AZ386" s="136">
        <f t="shared" si="471"/>
        <v>792</v>
      </c>
      <c r="BA386" s="136">
        <f t="shared" si="472"/>
        <v>819</v>
      </c>
      <c r="BB386" s="136">
        <f t="shared" si="473"/>
        <v>819</v>
      </c>
      <c r="BC386" s="136">
        <f t="shared" si="474"/>
        <v>873</v>
      </c>
      <c r="BD386" s="136">
        <f t="shared" si="475"/>
        <v>873</v>
      </c>
      <c r="BE386" s="136">
        <f t="shared" si="476"/>
        <v>900</v>
      </c>
      <c r="BF386" s="136">
        <f t="shared" si="477"/>
        <v>900</v>
      </c>
      <c r="BG386" s="136">
        <f t="shared" si="478"/>
        <v>968</v>
      </c>
      <c r="BH386" s="136">
        <f t="shared" si="479"/>
        <v>968</v>
      </c>
      <c r="BI386" s="136">
        <f t="shared" si="480"/>
        <v>1022</v>
      </c>
      <c r="BJ386" s="136">
        <f t="shared" si="481"/>
        <v>1022</v>
      </c>
      <c r="BK386" s="136">
        <f t="shared" si="482"/>
        <v>1211</v>
      </c>
      <c r="BL386" s="138">
        <f t="shared" si="483"/>
        <v>1211</v>
      </c>
      <c r="BU386" s="136">
        <f>ROUND(cabinets_db!JE386/Prices!$B$27,0)</f>
        <v>792</v>
      </c>
      <c r="BV386" s="136">
        <f t="shared" si="551"/>
        <v>792</v>
      </c>
      <c r="BW386" s="136">
        <f>ROUND(cabinets_db!JG386/Prices!$B$27,0)</f>
        <v>873</v>
      </c>
      <c r="BX386" s="136">
        <f t="shared" si="484"/>
        <v>873</v>
      </c>
      <c r="BY386" s="136">
        <f>ROUND(cabinets_db!JI386/Prices!$B$27,0)</f>
        <v>900</v>
      </c>
      <c r="BZ386" s="136">
        <f t="shared" si="485"/>
        <v>900</v>
      </c>
      <c r="CA386" s="136">
        <f>ROUND(cabinets_db!JK386/Prices!$B$27,0)</f>
        <v>954</v>
      </c>
      <c r="CB386" s="136">
        <f t="shared" si="486"/>
        <v>954</v>
      </c>
      <c r="CC386" s="136">
        <f>ROUND(cabinets_db!JM386/Prices!$B$27,0)</f>
        <v>981</v>
      </c>
      <c r="CD386" s="136">
        <f t="shared" si="487"/>
        <v>981</v>
      </c>
      <c r="CE386" s="136">
        <f>ROUND(cabinets_db!JO386/Prices!$B$27,0)</f>
        <v>1049</v>
      </c>
      <c r="CF386" s="136">
        <f t="shared" si="488"/>
        <v>1049</v>
      </c>
      <c r="CG386" s="136">
        <f>ROUND(cabinets_db!JQ386/Prices!$B$27,0)</f>
        <v>1103</v>
      </c>
      <c r="CH386" s="136">
        <f t="shared" si="489"/>
        <v>1103</v>
      </c>
      <c r="CI386" s="136">
        <f>ROUND(cabinets_db!JS386/Prices!$B$27,0)</f>
        <v>1292</v>
      </c>
      <c r="CJ386" s="136">
        <f t="shared" si="490"/>
        <v>1292</v>
      </c>
      <c r="CK386" s="137"/>
      <c r="CL386" s="137"/>
      <c r="CM386" s="137"/>
      <c r="CN386" s="137"/>
      <c r="CO386" s="137"/>
      <c r="CP386" s="136">
        <f>ROUND(cabinets_db!LW386/Prices!$B$27,0)</f>
        <v>711</v>
      </c>
      <c r="CQ386" s="136">
        <f t="shared" si="552"/>
        <v>711</v>
      </c>
      <c r="CR386" s="136">
        <f>ROUND(cabinets_db!LY386/Prices!$B$27,0)</f>
        <v>792</v>
      </c>
      <c r="CS386" s="136">
        <f t="shared" si="491"/>
        <v>792</v>
      </c>
      <c r="CT386" s="136">
        <f>ROUND(cabinets_db!MA386/Prices!$B$27,0)</f>
        <v>819</v>
      </c>
      <c r="CU386" s="136">
        <f t="shared" si="492"/>
        <v>819</v>
      </c>
      <c r="CV386" s="136">
        <f>ROUND(cabinets_db!MC386/Prices!$B$27,0)</f>
        <v>873</v>
      </c>
      <c r="CW386" s="136">
        <f t="shared" si="493"/>
        <v>873</v>
      </c>
      <c r="CX386" s="136">
        <f>ROUND(cabinets_db!ME386/Prices!$B$27,0)</f>
        <v>900</v>
      </c>
      <c r="CY386" s="136">
        <f t="shared" si="494"/>
        <v>900</v>
      </c>
      <c r="CZ386" s="136">
        <f>ROUND(cabinets_db!MG386/Prices!$B$27,0)</f>
        <v>968</v>
      </c>
      <c r="DA386" s="136">
        <f t="shared" si="495"/>
        <v>968</v>
      </c>
      <c r="DB386" s="136">
        <f>ROUND(cabinets_db!MI386/Prices!$B$27,0)</f>
        <v>1022</v>
      </c>
      <c r="DC386" s="136">
        <f t="shared" si="496"/>
        <v>1022</v>
      </c>
      <c r="DD386" s="136">
        <f>ROUND(cabinets_db!MK386/Prices!$B$27,0)</f>
        <v>1211</v>
      </c>
      <c r="DE386" s="138">
        <f t="shared" si="497"/>
        <v>1211</v>
      </c>
      <c r="DK386" s="136">
        <f t="shared" si="498"/>
        <v>711</v>
      </c>
      <c r="DL386" s="136">
        <f t="shared" si="499"/>
        <v>711</v>
      </c>
      <c r="DM386" s="136">
        <f t="shared" si="500"/>
        <v>792</v>
      </c>
      <c r="DN386" s="136">
        <f t="shared" si="501"/>
        <v>792</v>
      </c>
      <c r="DO386" s="136">
        <f t="shared" si="502"/>
        <v>819</v>
      </c>
      <c r="DP386" s="136">
        <f t="shared" si="503"/>
        <v>819</v>
      </c>
      <c r="DQ386" s="136">
        <f t="shared" si="504"/>
        <v>873</v>
      </c>
      <c r="DR386" s="136">
        <f t="shared" si="505"/>
        <v>873</v>
      </c>
      <c r="DS386" s="136">
        <f t="shared" si="506"/>
        <v>900</v>
      </c>
      <c r="DT386" s="136">
        <f t="shared" si="507"/>
        <v>900</v>
      </c>
      <c r="DU386" s="136">
        <f t="shared" si="508"/>
        <v>968</v>
      </c>
      <c r="DV386" s="136">
        <f t="shared" si="509"/>
        <v>968</v>
      </c>
      <c r="DW386" s="136">
        <f t="shared" si="510"/>
        <v>1022</v>
      </c>
      <c r="DX386" s="136">
        <f t="shared" si="511"/>
        <v>1022</v>
      </c>
      <c r="DY386" s="136">
        <f t="shared" si="512"/>
        <v>1211</v>
      </c>
      <c r="DZ386" s="138">
        <f t="shared" si="513"/>
        <v>1211</v>
      </c>
      <c r="EP386" s="73">
        <f>ES386*49.5/144</f>
        <v>11.34375</v>
      </c>
      <c r="EQ386" s="55">
        <v>15.8</v>
      </c>
      <c r="ER386" s="74">
        <f t="shared" si="561"/>
        <v>52.3</v>
      </c>
      <c r="ES386" s="49">
        <v>33</v>
      </c>
      <c r="ET386" s="55">
        <f t="shared" si="562"/>
        <v>2.75</v>
      </c>
      <c r="EU386" s="130">
        <f>ES386*49.5/144</f>
        <v>11.34375</v>
      </c>
      <c r="EW386" s="75">
        <v>4</v>
      </c>
      <c r="EY386" s="142">
        <f t="shared" si="563"/>
        <v>52.3</v>
      </c>
      <c r="EZ386" s="77">
        <f>(EY386*1.2)*(Prices!$B$5/32)</f>
        <v>78.449999999999989</v>
      </c>
      <c r="FA386" s="82">
        <f>(EY386*1.3)*(Prices!$B$4/32)</f>
        <v>169.97499999999999</v>
      </c>
      <c r="FB386" s="82">
        <f>EV386*Prices!$B$2+EW386*Prices!$B$3</f>
        <v>16.2</v>
      </c>
      <c r="FC386" s="79">
        <f>EU386*Prices!$B$9</f>
        <v>68.0625</v>
      </c>
      <c r="FD386" s="80">
        <f t="shared" si="514"/>
        <v>332.6875</v>
      </c>
      <c r="FE386" s="80">
        <f>EU386*Prices!$B$10</f>
        <v>102.09375</v>
      </c>
      <c r="FF386" s="80">
        <f t="shared" si="515"/>
        <v>366.71875</v>
      </c>
      <c r="FG386" s="80">
        <f>EU386*Prices!$B$11</f>
        <v>113.4375</v>
      </c>
      <c r="FH386" s="80">
        <f t="shared" si="516"/>
        <v>378.06249999999994</v>
      </c>
      <c r="FI386" s="80">
        <f>EU386*Prices!$B$12</f>
        <v>136.125</v>
      </c>
      <c r="FJ386" s="80">
        <f t="shared" si="517"/>
        <v>400.74999999999994</v>
      </c>
      <c r="FK386" s="80">
        <f>EU386*Prices!$B$13</f>
        <v>147.46875</v>
      </c>
      <c r="FL386" s="80">
        <f t="shared" si="518"/>
        <v>412.09374999999994</v>
      </c>
      <c r="FM386" s="80">
        <f>EU386*Prices!$B$14</f>
        <v>175.828125</v>
      </c>
      <c r="FN386" s="80">
        <f t="shared" si="519"/>
        <v>440.45312499999994</v>
      </c>
      <c r="FO386" s="80">
        <f>EU386*Prices!$B$15</f>
        <v>198.515625</v>
      </c>
      <c r="FP386" s="80">
        <f t="shared" si="520"/>
        <v>463.14062499999994</v>
      </c>
      <c r="FQ386" s="80">
        <f>EU386*Prices!$B$16</f>
        <v>277.921875</v>
      </c>
      <c r="FR386" s="80">
        <f t="shared" si="521"/>
        <v>542.546875</v>
      </c>
      <c r="FS386" s="80">
        <f>EU386*Prices!$B$17</f>
        <v>0</v>
      </c>
      <c r="FT386" s="80"/>
      <c r="FU386" s="80"/>
      <c r="FV386" s="80"/>
      <c r="FW386" s="80"/>
      <c r="FX386" s="80"/>
      <c r="FY386" s="80"/>
      <c r="FZ386" s="80"/>
      <c r="GA386" s="80"/>
      <c r="GB386" s="80"/>
      <c r="GC386" s="80"/>
      <c r="GD386" s="80"/>
      <c r="GE386" s="80"/>
      <c r="GF386" s="80"/>
      <c r="GG386" s="80"/>
      <c r="GH386" s="80"/>
      <c r="GI386"/>
      <c r="GJ386"/>
      <c r="GK386"/>
      <c r="GL386"/>
      <c r="GM386"/>
      <c r="GN386"/>
      <c r="GO386"/>
      <c r="GP386" s="73">
        <f>GS386*49.5/144</f>
        <v>11.34375</v>
      </c>
      <c r="GQ386" s="55">
        <v>15.8</v>
      </c>
      <c r="GR386" s="74">
        <f t="shared" si="564"/>
        <v>52.3</v>
      </c>
      <c r="GS386" s="49">
        <v>33</v>
      </c>
      <c r="GT386" s="55">
        <f t="shared" si="565"/>
        <v>2.75</v>
      </c>
      <c r="GU386" s="130">
        <f>GS386*49.5/144</f>
        <v>11.34375</v>
      </c>
      <c r="GV386" s="75"/>
      <c r="GW386" s="75">
        <v>4</v>
      </c>
      <c r="GX386" s="76"/>
      <c r="GY386" s="142">
        <f t="shared" si="566"/>
        <v>52.3</v>
      </c>
      <c r="GZ386" s="77">
        <f>(GY386*1.2)*(Prices!$B$5/32)</f>
        <v>78.449999999999989</v>
      </c>
      <c r="HA386" s="82">
        <f>(GY386*1.3)*(Prices!$C$4/32)</f>
        <v>135.97999999999999</v>
      </c>
      <c r="HB386" s="82">
        <f>GV386*Prices!$B$2+GW386*Prices!$B$3</f>
        <v>16.2</v>
      </c>
      <c r="HC386" s="79">
        <f>GU386*Prices!$B$9</f>
        <v>68.0625</v>
      </c>
      <c r="HD386" s="80">
        <f t="shared" si="522"/>
        <v>298.6925</v>
      </c>
      <c r="HE386" s="80">
        <f>GU386*Prices!$B$10</f>
        <v>102.09375</v>
      </c>
      <c r="HF386" s="80">
        <f t="shared" si="523"/>
        <v>332.72375</v>
      </c>
      <c r="HG386" s="80">
        <f>GU386*Prices!$B$11</f>
        <v>113.4375</v>
      </c>
      <c r="HH386" s="80">
        <f t="shared" si="524"/>
        <v>344.06749999999994</v>
      </c>
      <c r="HI386" s="80">
        <f>GU386*Prices!$B$12</f>
        <v>136.125</v>
      </c>
      <c r="HJ386" s="80">
        <f t="shared" si="525"/>
        <v>366.75499999999994</v>
      </c>
      <c r="HK386" s="80">
        <f>GU386*Prices!$B$13</f>
        <v>147.46875</v>
      </c>
      <c r="HL386" s="80">
        <f t="shared" si="526"/>
        <v>378.09874999999994</v>
      </c>
      <c r="HM386" s="80">
        <f>GU386*Prices!$B$14</f>
        <v>175.828125</v>
      </c>
      <c r="HN386" s="80">
        <f t="shared" si="527"/>
        <v>406.45812499999994</v>
      </c>
      <c r="HO386" s="80">
        <f>GU386*Prices!$B$15</f>
        <v>198.515625</v>
      </c>
      <c r="HP386" s="80">
        <f t="shared" si="528"/>
        <v>429.14562499999994</v>
      </c>
      <c r="HQ386" s="80">
        <f>GU386*Prices!$B$16</f>
        <v>277.921875</v>
      </c>
      <c r="HR386" s="80">
        <f t="shared" si="529"/>
        <v>508.55187499999994</v>
      </c>
      <c r="HS386" s="80">
        <f>GU386*Prices!$B$17</f>
        <v>0</v>
      </c>
      <c r="HT386" s="80"/>
      <c r="HU386" s="80"/>
      <c r="HV386" s="80"/>
      <c r="HW386" s="80"/>
      <c r="HX386" s="80"/>
      <c r="HY386" s="80"/>
      <c r="HZ386" s="80"/>
      <c r="IA386" s="80"/>
      <c r="IB386" s="80"/>
      <c r="IC386" s="80"/>
      <c r="ID386" s="80"/>
      <c r="IE386" s="80"/>
      <c r="IF386" s="80"/>
      <c r="IG386" s="80"/>
      <c r="IH386" s="80"/>
      <c r="II386"/>
      <c r="IJ386"/>
      <c r="IK386"/>
      <c r="IL386"/>
      <c r="IM386"/>
      <c r="IN386"/>
      <c r="IO386"/>
      <c r="IP386"/>
      <c r="IQ386" s="73">
        <f>IT386*49.5/144</f>
        <v>11.34375</v>
      </c>
      <c r="IR386" s="55">
        <v>15.8</v>
      </c>
      <c r="IS386" s="74">
        <f t="shared" si="567"/>
        <v>52.3</v>
      </c>
      <c r="IT386" s="49">
        <v>33</v>
      </c>
      <c r="IU386" s="55">
        <f t="shared" si="568"/>
        <v>2.75</v>
      </c>
      <c r="IV386" s="130">
        <f>IT386*49.5/144</f>
        <v>11.34375</v>
      </c>
      <c r="IW386" s="75"/>
      <c r="IX386" s="75">
        <v>4</v>
      </c>
      <c r="IY386" s="76"/>
      <c r="IZ386" s="142">
        <f t="shared" si="569"/>
        <v>52.3</v>
      </c>
      <c r="JA386" s="77">
        <f>(IZ386*1.2)*(Prices!$B$5/32)</f>
        <v>78.449999999999989</v>
      </c>
      <c r="JB386" s="82">
        <f>(IZ386*1.3)*(Prices!$B$4/32)</f>
        <v>169.97499999999999</v>
      </c>
      <c r="JC386" s="82">
        <f>IW386*Prices!$B$2+IX386*Prices!$B$3</f>
        <v>16.2</v>
      </c>
      <c r="JD386" s="79">
        <f>IV386*Prices!$B$9</f>
        <v>68.0625</v>
      </c>
      <c r="JE386" s="80">
        <f t="shared" si="530"/>
        <v>332.6875</v>
      </c>
      <c r="JF386" s="80">
        <f>IV386*Prices!$B$10</f>
        <v>102.09375</v>
      </c>
      <c r="JG386" s="80">
        <f t="shared" si="531"/>
        <v>366.71875</v>
      </c>
      <c r="JH386" s="80">
        <f>IV386*Prices!$B$11</f>
        <v>113.4375</v>
      </c>
      <c r="JI386" s="80">
        <f t="shared" si="532"/>
        <v>378.06249999999994</v>
      </c>
      <c r="JJ386" s="80">
        <f>IV386*Prices!$B$12</f>
        <v>136.125</v>
      </c>
      <c r="JK386" s="80">
        <f t="shared" si="533"/>
        <v>400.74999999999994</v>
      </c>
      <c r="JL386" s="80">
        <f>IV386*Prices!$B$13</f>
        <v>147.46875</v>
      </c>
      <c r="JM386" s="80">
        <f t="shared" si="534"/>
        <v>412.09374999999994</v>
      </c>
      <c r="JN386" s="80">
        <f>IV386*Prices!$B$14</f>
        <v>175.828125</v>
      </c>
      <c r="JO386" s="80">
        <f t="shared" si="535"/>
        <v>440.45312499999994</v>
      </c>
      <c r="JP386" s="80">
        <f>IV386*Prices!$B$15</f>
        <v>198.515625</v>
      </c>
      <c r="JQ386" s="80">
        <f t="shared" si="536"/>
        <v>463.14062499999994</v>
      </c>
      <c r="JR386" s="80">
        <f>IV386*Prices!$B$16</f>
        <v>277.921875</v>
      </c>
      <c r="JS386" s="80">
        <f t="shared" si="537"/>
        <v>542.546875</v>
      </c>
      <c r="JT386" s="80">
        <f>IV386*Prices!$B$17</f>
        <v>0</v>
      </c>
      <c r="JU386" s="80"/>
      <c r="JV386" s="80"/>
      <c r="JW386" s="80"/>
      <c r="JX386" s="80"/>
      <c r="JY386" s="80"/>
      <c r="JZ386" s="80"/>
      <c r="KA386" s="80"/>
      <c r="KB386" s="80"/>
      <c r="KC386" s="80"/>
      <c r="KD386" s="80"/>
      <c r="KE386" s="80"/>
      <c r="KF386" s="80"/>
      <c r="KG386" s="80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 s="197">
        <v>0</v>
      </c>
      <c r="LB386" s="200">
        <v>0</v>
      </c>
      <c r="LC386" s="82">
        <f>(44+(cabinets_db!IR386*2-2))*0.58</f>
        <v>42.687999999999995</v>
      </c>
      <c r="LD386" s="82">
        <f>(44+(cabinets_db!IR386*2-2))*0.77</f>
        <v>56.671999999999997</v>
      </c>
      <c r="LE386" s="82">
        <f>3*(cabinets_db!IR386*22/144)</f>
        <v>7.2416666666666671</v>
      </c>
      <c r="LF386" s="82">
        <f t="shared" si="538"/>
        <v>35.446333333333328</v>
      </c>
      <c r="LG386" s="80">
        <f t="shared" si="539"/>
        <v>49.43033333333333</v>
      </c>
      <c r="LH386" s="234">
        <f t="shared" si="540"/>
        <v>0</v>
      </c>
      <c r="LI386" s="73">
        <f>cabinets_db!LL386*49.5/144</f>
        <v>11.34375</v>
      </c>
      <c r="LJ386" s="55">
        <v>15.8</v>
      </c>
      <c r="LK386" s="74">
        <f>cabinets_db!LI386+cabinets_db!LJ386+((LL386-1.5)*23/144)*5</f>
        <v>52.3</v>
      </c>
      <c r="LL386" s="49">
        <v>33</v>
      </c>
      <c r="LM386" s="55">
        <f t="shared" si="570"/>
        <v>2.75</v>
      </c>
      <c r="LN386" s="130">
        <f>LL386*49.5/144</f>
        <v>11.34375</v>
      </c>
      <c r="LO386" s="75"/>
      <c r="LP386" s="75">
        <v>4</v>
      </c>
      <c r="LQ386" s="76"/>
      <c r="LR386" s="142">
        <f>cabinets_db!LI386+cabinets_db!LJ386+((LL386-1.5)*23/144)*5</f>
        <v>52.3</v>
      </c>
      <c r="LS386" s="77">
        <f>(LR386*1.2)*(Prices!$B$5/32)</f>
        <v>78.449999999999989</v>
      </c>
      <c r="LT386" s="82">
        <f>(LR386*1.3)*(Prices!$C$4/32)</f>
        <v>135.97999999999999</v>
      </c>
      <c r="LU386" s="82">
        <f>LO386*Prices!$B$2+LP386*Prices!$B$3</f>
        <v>16.2</v>
      </c>
      <c r="LV386" s="79">
        <f>LN386*Prices!$B$9</f>
        <v>68.0625</v>
      </c>
      <c r="LW386" s="80">
        <f t="shared" si="541"/>
        <v>298.6925</v>
      </c>
      <c r="LX386" s="80">
        <f>LN386*Prices!$B$10</f>
        <v>102.09375</v>
      </c>
      <c r="LY386" s="80">
        <f t="shared" si="542"/>
        <v>332.72375</v>
      </c>
      <c r="LZ386" s="80">
        <f>LN386*Prices!$B$11</f>
        <v>113.4375</v>
      </c>
      <c r="MA386" s="80">
        <f t="shared" si="543"/>
        <v>344.06749999999994</v>
      </c>
      <c r="MB386" s="80">
        <f>LN386*Prices!$B$12</f>
        <v>136.125</v>
      </c>
      <c r="MC386" s="80">
        <f t="shared" si="544"/>
        <v>366.75499999999994</v>
      </c>
      <c r="MD386" s="80">
        <f>LN386*Prices!$B$13</f>
        <v>147.46875</v>
      </c>
      <c r="ME386" s="80">
        <f t="shared" si="545"/>
        <v>378.09874999999994</v>
      </c>
      <c r="MF386" s="80">
        <f>LN386*Prices!$B$14</f>
        <v>175.828125</v>
      </c>
      <c r="MG386" s="80">
        <f t="shared" si="546"/>
        <v>406.45812499999994</v>
      </c>
      <c r="MH386" s="80">
        <f>LN386*Prices!$B$15</f>
        <v>198.515625</v>
      </c>
      <c r="MI386" s="80">
        <f t="shared" si="547"/>
        <v>429.14562499999994</v>
      </c>
      <c r="MJ386" s="80">
        <f>LN386*Prices!$B$16</f>
        <v>277.921875</v>
      </c>
      <c r="MK386" s="80">
        <f t="shared" si="548"/>
        <v>508.55187499999994</v>
      </c>
      <c r="ML386" s="80">
        <f>LN386*Prices!$B$17</f>
        <v>0</v>
      </c>
      <c r="MM386" s="80"/>
      <c r="MN386" s="80"/>
      <c r="MO386" s="80"/>
      <c r="MP386" s="80"/>
      <c r="MQ386" s="80"/>
      <c r="MR386" s="80"/>
      <c r="MS386" s="80"/>
      <c r="MT386" s="80"/>
      <c r="MU386" s="80"/>
      <c r="MV386" s="80"/>
      <c r="MW386" s="80"/>
      <c r="MX386" s="80"/>
      <c r="MY386" s="80"/>
      <c r="MZ386" s="80"/>
      <c r="NA386" s="80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</row>
    <row r="387" spans="1:449" ht="18" customHeight="1" x14ac:dyDescent="0.25">
      <c r="A387" s="141" t="s">
        <v>512</v>
      </c>
      <c r="B387" s="132" t="s">
        <v>268</v>
      </c>
      <c r="C387" s="133" t="str">
        <f t="shared" si="549"/>
        <v>Wall &amp; Tall Cab: Tall - 2 doors - shelves - 49.5" High (34" to 36")</v>
      </c>
      <c r="D387" s="70" t="s">
        <v>509</v>
      </c>
      <c r="E387" s="134" t="s">
        <v>113</v>
      </c>
      <c r="F387" s="329" t="s">
        <v>512</v>
      </c>
      <c r="G387" s="343">
        <f>ROUND(cabinets_db!FD387/Prices!$B$27,0)</f>
        <v>846</v>
      </c>
      <c r="H387" s="136">
        <f t="shared" si="550"/>
        <v>846</v>
      </c>
      <c r="I387" s="136">
        <f>ROUND(cabinets_db!FF387/Prices!$B$27,0)</f>
        <v>934</v>
      </c>
      <c r="J387" s="136">
        <f t="shared" si="453"/>
        <v>934</v>
      </c>
      <c r="K387" s="136">
        <f>ROUND(cabinets_db!FH387/Prices!$B$27,0)</f>
        <v>963</v>
      </c>
      <c r="L387" s="136">
        <f t="shared" si="454"/>
        <v>963</v>
      </c>
      <c r="M387" s="136">
        <f>ROUND(cabinets_db!FJ387/Prices!$B$27,0)</f>
        <v>1022</v>
      </c>
      <c r="N387" s="136">
        <f t="shared" si="455"/>
        <v>1022</v>
      </c>
      <c r="O387" s="136">
        <f>ROUND(cabinets_db!FL387/Prices!$B$27,0)</f>
        <v>1052</v>
      </c>
      <c r="P387" s="136">
        <f t="shared" si="456"/>
        <v>1052</v>
      </c>
      <c r="Q387" s="136">
        <f>ROUND(cabinets_db!FN387/Prices!$B$27,0)</f>
        <v>1126</v>
      </c>
      <c r="R387" s="136">
        <f t="shared" si="457"/>
        <v>1126</v>
      </c>
      <c r="S387" s="136">
        <f>ROUND(cabinets_db!FP387/Prices!$B$27,0)</f>
        <v>1184</v>
      </c>
      <c r="T387" s="136">
        <f t="shared" si="458"/>
        <v>1184</v>
      </c>
      <c r="U387" s="136">
        <f>ROUND(cabinets_db!FR387/Prices!$B$27,0)</f>
        <v>1391</v>
      </c>
      <c r="V387" s="136">
        <f t="shared" si="459"/>
        <v>1391</v>
      </c>
      <c r="W387" s="137"/>
      <c r="X387" s="137"/>
      <c r="Y387" s="137"/>
      <c r="Z387" s="137"/>
      <c r="AA387" s="137"/>
      <c r="AB387" s="136">
        <f>ROUND(cabinets_db!HD387/Prices!$B$27,0)</f>
        <v>759</v>
      </c>
      <c r="AC387" s="136">
        <f t="shared" si="460"/>
        <v>759</v>
      </c>
      <c r="AD387" s="136">
        <f>ROUND(cabinets_db!HF387/Prices!$B$27,0)</f>
        <v>848</v>
      </c>
      <c r="AE387" s="136">
        <f t="shared" si="461"/>
        <v>848</v>
      </c>
      <c r="AF387" s="136">
        <f>ROUND(cabinets_db!HH387/Prices!$B$27,0)</f>
        <v>877</v>
      </c>
      <c r="AG387" s="136">
        <f t="shared" si="462"/>
        <v>877</v>
      </c>
      <c r="AH387" s="136">
        <f>ROUND(cabinets_db!HJ387/Prices!$B$27,0)</f>
        <v>936</v>
      </c>
      <c r="AI387" s="136">
        <f t="shared" si="463"/>
        <v>936</v>
      </c>
      <c r="AJ387" s="136">
        <f>ROUND(cabinets_db!HL387/Prices!$B$27,0)</f>
        <v>966</v>
      </c>
      <c r="AK387" s="136">
        <f t="shared" si="464"/>
        <v>966</v>
      </c>
      <c r="AL387" s="136">
        <f>ROUND(cabinets_db!HN387/Prices!$B$27,0)</f>
        <v>1039</v>
      </c>
      <c r="AM387" s="136">
        <f t="shared" si="465"/>
        <v>1039</v>
      </c>
      <c r="AN387" s="136">
        <f>ROUND(cabinets_db!HP387/Prices!$B$27,0)</f>
        <v>1098</v>
      </c>
      <c r="AO387" s="136">
        <f t="shared" si="466"/>
        <v>1098</v>
      </c>
      <c r="AP387" s="136">
        <f>ROUND(cabinets_db!HR387/Prices!$B$27,0)</f>
        <v>1304</v>
      </c>
      <c r="AQ387" s="138">
        <f t="shared" si="467"/>
        <v>1304</v>
      </c>
      <c r="AW387" s="136">
        <f t="shared" si="468"/>
        <v>759</v>
      </c>
      <c r="AX387" s="136">
        <f t="shared" si="469"/>
        <v>759</v>
      </c>
      <c r="AY387" s="136">
        <f t="shared" si="470"/>
        <v>848</v>
      </c>
      <c r="AZ387" s="136">
        <f t="shared" si="471"/>
        <v>848</v>
      </c>
      <c r="BA387" s="136">
        <f t="shared" si="472"/>
        <v>877</v>
      </c>
      <c r="BB387" s="136">
        <f t="shared" si="473"/>
        <v>877</v>
      </c>
      <c r="BC387" s="136">
        <f t="shared" si="474"/>
        <v>936</v>
      </c>
      <c r="BD387" s="136">
        <f t="shared" si="475"/>
        <v>936</v>
      </c>
      <c r="BE387" s="136">
        <f t="shared" si="476"/>
        <v>966</v>
      </c>
      <c r="BF387" s="136">
        <f t="shared" si="477"/>
        <v>966</v>
      </c>
      <c r="BG387" s="136">
        <f t="shared" si="478"/>
        <v>1039</v>
      </c>
      <c r="BH387" s="136">
        <f t="shared" si="479"/>
        <v>1039</v>
      </c>
      <c r="BI387" s="136">
        <f t="shared" si="480"/>
        <v>1098</v>
      </c>
      <c r="BJ387" s="136">
        <f t="shared" si="481"/>
        <v>1098</v>
      </c>
      <c r="BK387" s="136">
        <f t="shared" si="482"/>
        <v>1304</v>
      </c>
      <c r="BL387" s="138">
        <f t="shared" si="483"/>
        <v>1304</v>
      </c>
      <c r="BU387" s="136">
        <f>ROUND(cabinets_db!JE387/Prices!$B$27,0)</f>
        <v>846</v>
      </c>
      <c r="BV387" s="136">
        <f t="shared" si="551"/>
        <v>846</v>
      </c>
      <c r="BW387" s="136">
        <f>ROUND(cabinets_db!JG387/Prices!$B$27,0)</f>
        <v>934</v>
      </c>
      <c r="BX387" s="136">
        <f t="shared" si="484"/>
        <v>934</v>
      </c>
      <c r="BY387" s="136">
        <f>ROUND(cabinets_db!JI387/Prices!$B$27,0)</f>
        <v>963</v>
      </c>
      <c r="BZ387" s="136">
        <f t="shared" si="485"/>
        <v>963</v>
      </c>
      <c r="CA387" s="136">
        <f>ROUND(cabinets_db!JK387/Prices!$B$27,0)</f>
        <v>1022</v>
      </c>
      <c r="CB387" s="136">
        <f t="shared" si="486"/>
        <v>1022</v>
      </c>
      <c r="CC387" s="136">
        <f>ROUND(cabinets_db!JM387/Prices!$B$27,0)</f>
        <v>1052</v>
      </c>
      <c r="CD387" s="136">
        <f t="shared" si="487"/>
        <v>1052</v>
      </c>
      <c r="CE387" s="136">
        <f>ROUND(cabinets_db!JO387/Prices!$B$27,0)</f>
        <v>1126</v>
      </c>
      <c r="CF387" s="136">
        <f t="shared" si="488"/>
        <v>1126</v>
      </c>
      <c r="CG387" s="136">
        <f>ROUND(cabinets_db!JQ387/Prices!$B$27,0)</f>
        <v>1184</v>
      </c>
      <c r="CH387" s="136">
        <f t="shared" si="489"/>
        <v>1184</v>
      </c>
      <c r="CI387" s="136">
        <f>ROUND(cabinets_db!JS387/Prices!$B$27,0)</f>
        <v>1391</v>
      </c>
      <c r="CJ387" s="136">
        <f t="shared" si="490"/>
        <v>1391</v>
      </c>
      <c r="CK387" s="137"/>
      <c r="CL387" s="137"/>
      <c r="CM387" s="137"/>
      <c r="CN387" s="137"/>
      <c r="CO387" s="137"/>
      <c r="CP387" s="136">
        <f>ROUND(cabinets_db!LW387/Prices!$B$27,0)</f>
        <v>759</v>
      </c>
      <c r="CQ387" s="136">
        <f t="shared" si="552"/>
        <v>759</v>
      </c>
      <c r="CR387" s="136">
        <f>ROUND(cabinets_db!LY387/Prices!$B$27,0)</f>
        <v>848</v>
      </c>
      <c r="CS387" s="136">
        <f t="shared" si="491"/>
        <v>848</v>
      </c>
      <c r="CT387" s="136">
        <f>ROUND(cabinets_db!MA387/Prices!$B$27,0)</f>
        <v>877</v>
      </c>
      <c r="CU387" s="136">
        <f t="shared" si="492"/>
        <v>877</v>
      </c>
      <c r="CV387" s="136">
        <f>ROUND(cabinets_db!MC387/Prices!$B$27,0)</f>
        <v>936</v>
      </c>
      <c r="CW387" s="136">
        <f t="shared" si="493"/>
        <v>936</v>
      </c>
      <c r="CX387" s="136">
        <f>ROUND(cabinets_db!ME387/Prices!$B$27,0)</f>
        <v>966</v>
      </c>
      <c r="CY387" s="136">
        <f t="shared" si="494"/>
        <v>966</v>
      </c>
      <c r="CZ387" s="136">
        <f>ROUND(cabinets_db!MG387/Prices!$B$27,0)</f>
        <v>1039</v>
      </c>
      <c r="DA387" s="136">
        <f t="shared" si="495"/>
        <v>1039</v>
      </c>
      <c r="DB387" s="136">
        <f>ROUND(cabinets_db!MI387/Prices!$B$27,0)</f>
        <v>1098</v>
      </c>
      <c r="DC387" s="136">
        <f t="shared" si="496"/>
        <v>1098</v>
      </c>
      <c r="DD387" s="136">
        <f>ROUND(cabinets_db!MK387/Prices!$B$27,0)</f>
        <v>1304</v>
      </c>
      <c r="DE387" s="138">
        <f t="shared" si="497"/>
        <v>1304</v>
      </c>
      <c r="DK387" s="136">
        <f t="shared" si="498"/>
        <v>759</v>
      </c>
      <c r="DL387" s="136">
        <f t="shared" si="499"/>
        <v>759</v>
      </c>
      <c r="DM387" s="136">
        <f t="shared" si="500"/>
        <v>848</v>
      </c>
      <c r="DN387" s="136">
        <f t="shared" si="501"/>
        <v>848</v>
      </c>
      <c r="DO387" s="136">
        <f t="shared" si="502"/>
        <v>877</v>
      </c>
      <c r="DP387" s="136">
        <f t="shared" si="503"/>
        <v>877</v>
      </c>
      <c r="DQ387" s="136">
        <f t="shared" si="504"/>
        <v>936</v>
      </c>
      <c r="DR387" s="136">
        <f t="shared" si="505"/>
        <v>936</v>
      </c>
      <c r="DS387" s="136">
        <f t="shared" si="506"/>
        <v>966</v>
      </c>
      <c r="DT387" s="136">
        <f t="shared" si="507"/>
        <v>966</v>
      </c>
      <c r="DU387" s="136">
        <f t="shared" si="508"/>
        <v>1039</v>
      </c>
      <c r="DV387" s="136">
        <f t="shared" si="509"/>
        <v>1039</v>
      </c>
      <c r="DW387" s="136">
        <f t="shared" si="510"/>
        <v>1098</v>
      </c>
      <c r="DX387" s="136">
        <f t="shared" si="511"/>
        <v>1098</v>
      </c>
      <c r="DY387" s="136">
        <f t="shared" si="512"/>
        <v>1304</v>
      </c>
      <c r="DZ387" s="138">
        <f t="shared" si="513"/>
        <v>1304</v>
      </c>
      <c r="EP387" s="73">
        <f>ES387*49.5/144</f>
        <v>12.375</v>
      </c>
      <c r="EQ387" s="55">
        <v>15.8</v>
      </c>
      <c r="ER387" s="74">
        <f t="shared" si="561"/>
        <v>55.72708333333334</v>
      </c>
      <c r="ES387" s="49">
        <v>36</v>
      </c>
      <c r="ET387" s="55">
        <f t="shared" si="562"/>
        <v>3</v>
      </c>
      <c r="EU387" s="130">
        <f>ES387*49.5/144</f>
        <v>12.375</v>
      </c>
      <c r="EW387" s="75">
        <v>4</v>
      </c>
      <c r="EY387" s="142">
        <f t="shared" si="563"/>
        <v>55.72708333333334</v>
      </c>
      <c r="EZ387" s="77">
        <f>(EY387*1.2)*(Prices!$B$5/32)</f>
        <v>83.590625000000003</v>
      </c>
      <c r="FA387" s="82">
        <f>(EY387*1.3)*(Prices!$B$4/32)</f>
        <v>181.11302083333334</v>
      </c>
      <c r="FB387" s="82">
        <f>EV387*Prices!$B$2+EW387*Prices!$B$3</f>
        <v>16.2</v>
      </c>
      <c r="FC387" s="79">
        <f>EU387*Prices!$B$9</f>
        <v>74.25</v>
      </c>
      <c r="FD387" s="80">
        <f t="shared" si="514"/>
        <v>355.15364583333331</v>
      </c>
      <c r="FE387" s="80">
        <f>EU387*Prices!$B$10</f>
        <v>111.375</v>
      </c>
      <c r="FF387" s="80">
        <f t="shared" si="515"/>
        <v>392.27864583333331</v>
      </c>
      <c r="FG387" s="80">
        <f>EU387*Prices!$B$11</f>
        <v>123.75</v>
      </c>
      <c r="FH387" s="80">
        <f t="shared" si="516"/>
        <v>404.65364583333331</v>
      </c>
      <c r="FI387" s="80">
        <f>EU387*Prices!$B$12</f>
        <v>148.5</v>
      </c>
      <c r="FJ387" s="80">
        <f t="shared" si="517"/>
        <v>429.40364583333331</v>
      </c>
      <c r="FK387" s="80">
        <f>EU387*Prices!$B$13</f>
        <v>160.875</v>
      </c>
      <c r="FL387" s="80">
        <f t="shared" si="518"/>
        <v>441.77864583333331</v>
      </c>
      <c r="FM387" s="80">
        <f>EU387*Prices!$B$14</f>
        <v>191.8125</v>
      </c>
      <c r="FN387" s="80">
        <f t="shared" si="519"/>
        <v>472.71614583333331</v>
      </c>
      <c r="FO387" s="80">
        <f>EU387*Prices!$B$15</f>
        <v>216.5625</v>
      </c>
      <c r="FP387" s="80">
        <f t="shared" si="520"/>
        <v>497.46614583333331</v>
      </c>
      <c r="FQ387" s="80">
        <f>EU387*Prices!$B$16</f>
        <v>303.1875</v>
      </c>
      <c r="FR387" s="80">
        <f t="shared" si="521"/>
        <v>584.09114583333337</v>
      </c>
      <c r="FS387" s="80">
        <f>EU387*Prices!$B$17</f>
        <v>0</v>
      </c>
      <c r="FT387" s="80"/>
      <c r="FU387" s="80"/>
      <c r="FV387" s="80"/>
      <c r="FW387" s="80"/>
      <c r="FX387" s="80"/>
      <c r="FY387" s="80"/>
      <c r="FZ387" s="80"/>
      <c r="GA387" s="80"/>
      <c r="GB387" s="80"/>
      <c r="GC387" s="80"/>
      <c r="GD387" s="80"/>
      <c r="GE387" s="80"/>
      <c r="GF387" s="80"/>
      <c r="GG387" s="80"/>
      <c r="GH387" s="80"/>
      <c r="GI387"/>
      <c r="GJ387"/>
      <c r="GK387"/>
      <c r="GL387"/>
      <c r="GM387"/>
      <c r="GN387"/>
      <c r="GO387"/>
      <c r="GP387" s="73">
        <f>GS387*49.5/144</f>
        <v>12.375</v>
      </c>
      <c r="GQ387" s="55">
        <v>15.8</v>
      </c>
      <c r="GR387" s="74">
        <f t="shared" si="564"/>
        <v>55.72708333333334</v>
      </c>
      <c r="GS387" s="49">
        <v>36</v>
      </c>
      <c r="GT387" s="55">
        <f t="shared" si="565"/>
        <v>3</v>
      </c>
      <c r="GU387" s="130">
        <f>GS387*49.5/144</f>
        <v>12.375</v>
      </c>
      <c r="GV387" s="75"/>
      <c r="GW387" s="75">
        <v>4</v>
      </c>
      <c r="GX387" s="76"/>
      <c r="GY387" s="142">
        <f t="shared" si="566"/>
        <v>55.72708333333334</v>
      </c>
      <c r="GZ387" s="77">
        <f>(GY387*1.2)*(Prices!$B$5/32)</f>
        <v>83.590625000000003</v>
      </c>
      <c r="HA387" s="82">
        <f>(GY387*1.3)*(Prices!$C$4/32)</f>
        <v>144.89041666666668</v>
      </c>
      <c r="HB387" s="82">
        <f>GV387*Prices!$B$2+GW387*Prices!$B$3</f>
        <v>16.2</v>
      </c>
      <c r="HC387" s="79">
        <f>GU387*Prices!$B$9</f>
        <v>74.25</v>
      </c>
      <c r="HD387" s="80">
        <f t="shared" si="522"/>
        <v>318.93104166666666</v>
      </c>
      <c r="HE387" s="80">
        <f>GU387*Prices!$B$10</f>
        <v>111.375</v>
      </c>
      <c r="HF387" s="80">
        <f t="shared" si="523"/>
        <v>356.05604166666666</v>
      </c>
      <c r="HG387" s="80">
        <f>GU387*Prices!$B$11</f>
        <v>123.75</v>
      </c>
      <c r="HH387" s="80">
        <f t="shared" si="524"/>
        <v>368.43104166666666</v>
      </c>
      <c r="HI387" s="80">
        <f>GU387*Prices!$B$12</f>
        <v>148.5</v>
      </c>
      <c r="HJ387" s="80">
        <f t="shared" si="525"/>
        <v>393.18104166666666</v>
      </c>
      <c r="HK387" s="80">
        <f>GU387*Prices!$B$13</f>
        <v>160.875</v>
      </c>
      <c r="HL387" s="80">
        <f t="shared" si="526"/>
        <v>405.55604166666666</v>
      </c>
      <c r="HM387" s="80">
        <f>GU387*Prices!$B$14</f>
        <v>191.8125</v>
      </c>
      <c r="HN387" s="80">
        <f t="shared" si="527"/>
        <v>436.49354166666666</v>
      </c>
      <c r="HO387" s="80">
        <f>GU387*Prices!$B$15</f>
        <v>216.5625</v>
      </c>
      <c r="HP387" s="80">
        <f t="shared" si="528"/>
        <v>461.24354166666666</v>
      </c>
      <c r="HQ387" s="80">
        <f>GU387*Prices!$B$16</f>
        <v>303.1875</v>
      </c>
      <c r="HR387" s="80">
        <f t="shared" si="529"/>
        <v>547.86854166666672</v>
      </c>
      <c r="HS387" s="80">
        <f>GU387*Prices!$B$17</f>
        <v>0</v>
      </c>
      <c r="HT387" s="80"/>
      <c r="HU387" s="80"/>
      <c r="HV387" s="80"/>
      <c r="HW387" s="80"/>
      <c r="HX387" s="80"/>
      <c r="HY387" s="80"/>
      <c r="HZ387" s="80"/>
      <c r="IA387" s="80"/>
      <c r="IB387" s="80"/>
      <c r="IC387" s="80"/>
      <c r="ID387" s="80"/>
      <c r="IE387" s="80"/>
      <c r="IF387" s="80"/>
      <c r="IG387" s="80"/>
      <c r="IH387" s="80"/>
      <c r="II387"/>
      <c r="IJ387"/>
      <c r="IK387"/>
      <c r="IL387"/>
      <c r="IM387"/>
      <c r="IN387"/>
      <c r="IO387"/>
      <c r="IP387"/>
      <c r="IQ387" s="73">
        <f>IT387*49.5/144</f>
        <v>12.375</v>
      </c>
      <c r="IR387" s="55">
        <v>15.8</v>
      </c>
      <c r="IS387" s="74">
        <f t="shared" si="567"/>
        <v>55.72708333333334</v>
      </c>
      <c r="IT387" s="49">
        <v>36</v>
      </c>
      <c r="IU387" s="55">
        <f t="shared" si="568"/>
        <v>3</v>
      </c>
      <c r="IV387" s="130">
        <f>IT387*49.5/144</f>
        <v>12.375</v>
      </c>
      <c r="IW387" s="75"/>
      <c r="IX387" s="75">
        <v>4</v>
      </c>
      <c r="IY387" s="76"/>
      <c r="IZ387" s="142">
        <f t="shared" si="569"/>
        <v>55.72708333333334</v>
      </c>
      <c r="JA387" s="77">
        <f>(IZ387*1.2)*(Prices!$B$5/32)</f>
        <v>83.590625000000003</v>
      </c>
      <c r="JB387" s="82">
        <f>(IZ387*1.3)*(Prices!$B$4/32)</f>
        <v>181.11302083333334</v>
      </c>
      <c r="JC387" s="82">
        <f>IW387*Prices!$B$2+IX387*Prices!$B$3</f>
        <v>16.2</v>
      </c>
      <c r="JD387" s="79">
        <f>IV387*Prices!$B$9</f>
        <v>74.25</v>
      </c>
      <c r="JE387" s="80">
        <f t="shared" si="530"/>
        <v>355.15364583333331</v>
      </c>
      <c r="JF387" s="80">
        <f>IV387*Prices!$B$10</f>
        <v>111.375</v>
      </c>
      <c r="JG387" s="80">
        <f t="shared" si="531"/>
        <v>392.27864583333331</v>
      </c>
      <c r="JH387" s="80">
        <f>IV387*Prices!$B$11</f>
        <v>123.75</v>
      </c>
      <c r="JI387" s="80">
        <f t="shared" si="532"/>
        <v>404.65364583333331</v>
      </c>
      <c r="JJ387" s="80">
        <f>IV387*Prices!$B$12</f>
        <v>148.5</v>
      </c>
      <c r="JK387" s="80">
        <f t="shared" si="533"/>
        <v>429.40364583333331</v>
      </c>
      <c r="JL387" s="80">
        <f>IV387*Prices!$B$13</f>
        <v>160.875</v>
      </c>
      <c r="JM387" s="80">
        <f t="shared" si="534"/>
        <v>441.77864583333331</v>
      </c>
      <c r="JN387" s="80">
        <f>IV387*Prices!$B$14</f>
        <v>191.8125</v>
      </c>
      <c r="JO387" s="80">
        <f t="shared" si="535"/>
        <v>472.71614583333331</v>
      </c>
      <c r="JP387" s="80">
        <f>IV387*Prices!$B$15</f>
        <v>216.5625</v>
      </c>
      <c r="JQ387" s="80">
        <f t="shared" si="536"/>
        <v>497.46614583333331</v>
      </c>
      <c r="JR387" s="80">
        <f>IV387*Prices!$B$16</f>
        <v>303.1875</v>
      </c>
      <c r="JS387" s="80">
        <f t="shared" si="537"/>
        <v>584.09114583333337</v>
      </c>
      <c r="JT387" s="80">
        <f>IV387*Prices!$B$17</f>
        <v>0</v>
      </c>
      <c r="JU387" s="80"/>
      <c r="JV387" s="80"/>
      <c r="JW387" s="80"/>
      <c r="JX387" s="80"/>
      <c r="JY387" s="80"/>
      <c r="JZ387" s="80"/>
      <c r="KA387" s="80"/>
      <c r="KB387" s="80"/>
      <c r="KC387" s="80"/>
      <c r="KD387" s="80"/>
      <c r="KE387" s="80"/>
      <c r="KF387" s="80"/>
      <c r="KG387" s="80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 s="197">
        <v>0</v>
      </c>
      <c r="LB387" s="200">
        <v>0</v>
      </c>
      <c r="LC387" s="82">
        <f>(44+(cabinets_db!IR387*2-2))*0.58</f>
        <v>42.687999999999995</v>
      </c>
      <c r="LD387" s="82">
        <f>(44+(cabinets_db!IR387*2-2))*0.77</f>
        <v>56.671999999999997</v>
      </c>
      <c r="LE387" s="82">
        <f>3*(cabinets_db!IR387*22/144)</f>
        <v>7.2416666666666671</v>
      </c>
      <c r="LF387" s="82">
        <f t="shared" si="538"/>
        <v>35.446333333333328</v>
      </c>
      <c r="LG387" s="80">
        <f t="shared" si="539"/>
        <v>49.43033333333333</v>
      </c>
      <c r="LH387" s="234">
        <f t="shared" si="540"/>
        <v>0</v>
      </c>
      <c r="LI387" s="73">
        <f>cabinets_db!LL387*49.5/144</f>
        <v>12.375</v>
      </c>
      <c r="LJ387" s="55">
        <v>15.8</v>
      </c>
      <c r="LK387" s="74">
        <f>cabinets_db!LI387+cabinets_db!LJ387+((LL387-1.5)*23/144)*5</f>
        <v>55.72708333333334</v>
      </c>
      <c r="LL387" s="49">
        <v>36</v>
      </c>
      <c r="LM387" s="55">
        <f t="shared" si="570"/>
        <v>3</v>
      </c>
      <c r="LN387" s="130">
        <f>LL387*49.5/144</f>
        <v>12.375</v>
      </c>
      <c r="LO387" s="75"/>
      <c r="LP387" s="75">
        <v>4</v>
      </c>
      <c r="LQ387" s="76"/>
      <c r="LR387" s="142">
        <f>cabinets_db!LI387+cabinets_db!LJ387+((LL387-1.5)*23/144)*5</f>
        <v>55.72708333333334</v>
      </c>
      <c r="LS387" s="77">
        <f>(LR387*1.2)*(Prices!$B$5/32)</f>
        <v>83.590625000000003</v>
      </c>
      <c r="LT387" s="82">
        <f>(LR387*1.3)*(Prices!$C$4/32)</f>
        <v>144.89041666666668</v>
      </c>
      <c r="LU387" s="82">
        <f>LO387*Prices!$B$2+LP387*Prices!$B$3</f>
        <v>16.2</v>
      </c>
      <c r="LV387" s="79">
        <f>LN387*Prices!$B$9</f>
        <v>74.25</v>
      </c>
      <c r="LW387" s="80">
        <f t="shared" si="541"/>
        <v>318.93104166666666</v>
      </c>
      <c r="LX387" s="80">
        <f>LN387*Prices!$B$10</f>
        <v>111.375</v>
      </c>
      <c r="LY387" s="80">
        <f t="shared" si="542"/>
        <v>356.05604166666666</v>
      </c>
      <c r="LZ387" s="80">
        <f>LN387*Prices!$B$11</f>
        <v>123.75</v>
      </c>
      <c r="MA387" s="80">
        <f t="shared" si="543"/>
        <v>368.43104166666666</v>
      </c>
      <c r="MB387" s="80">
        <f>LN387*Prices!$B$12</f>
        <v>148.5</v>
      </c>
      <c r="MC387" s="80">
        <f t="shared" si="544"/>
        <v>393.18104166666666</v>
      </c>
      <c r="MD387" s="80">
        <f>LN387*Prices!$B$13</f>
        <v>160.875</v>
      </c>
      <c r="ME387" s="80">
        <f t="shared" si="545"/>
        <v>405.55604166666666</v>
      </c>
      <c r="MF387" s="80">
        <f>LN387*Prices!$B$14</f>
        <v>191.8125</v>
      </c>
      <c r="MG387" s="80">
        <f t="shared" si="546"/>
        <v>436.49354166666666</v>
      </c>
      <c r="MH387" s="80">
        <f>LN387*Prices!$B$15</f>
        <v>216.5625</v>
      </c>
      <c r="MI387" s="80">
        <f t="shared" si="547"/>
        <v>461.24354166666666</v>
      </c>
      <c r="MJ387" s="80">
        <f>LN387*Prices!$B$16</f>
        <v>303.1875</v>
      </c>
      <c r="MK387" s="80">
        <f t="shared" si="548"/>
        <v>547.86854166666672</v>
      </c>
      <c r="ML387" s="80">
        <f>LN387*Prices!$B$17</f>
        <v>0</v>
      </c>
      <c r="MM387" s="80"/>
      <c r="MN387" s="80"/>
      <c r="MO387" s="80"/>
      <c r="MP387" s="80"/>
      <c r="MQ387" s="80"/>
      <c r="MR387" s="80"/>
      <c r="MS387" s="80"/>
      <c r="MT387" s="80"/>
      <c r="MU387" s="80"/>
      <c r="MV387" s="80"/>
      <c r="MW387" s="80"/>
      <c r="MX387" s="80"/>
      <c r="MY387" s="80"/>
      <c r="MZ387" s="80"/>
      <c r="NA387" s="80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</row>
    <row r="388" spans="1:449" ht="18" customHeight="1" thickBot="1" x14ac:dyDescent="0.3">
      <c r="A388" s="330" t="s">
        <v>513</v>
      </c>
      <c r="B388" s="324" t="s">
        <v>268</v>
      </c>
      <c r="C388" s="325" t="str">
        <f t="shared" si="549"/>
        <v>Wall &amp; Tall Cab: Tall - 2 doors - shelves - 49.5" High (37" to 39" )</v>
      </c>
      <c r="D388" s="177" t="s">
        <v>509</v>
      </c>
      <c r="E388" s="326" t="s">
        <v>115</v>
      </c>
      <c r="F388" s="331" t="s">
        <v>513</v>
      </c>
      <c r="G388" s="343">
        <f>ROUND(cabinets_db!FD388/Prices!$B$27,0)</f>
        <v>899</v>
      </c>
      <c r="H388" s="136">
        <f t="shared" si="550"/>
        <v>899</v>
      </c>
      <c r="I388" s="136">
        <f>ROUND(cabinets_db!FF388/Prices!$B$27,0)</f>
        <v>995</v>
      </c>
      <c r="J388" s="136">
        <f t="shared" si="453"/>
        <v>995</v>
      </c>
      <c r="K388" s="136">
        <f>ROUND(cabinets_db!FH388/Prices!$B$27,0)</f>
        <v>1027</v>
      </c>
      <c r="L388" s="136">
        <f t="shared" si="454"/>
        <v>1027</v>
      </c>
      <c r="M388" s="136">
        <f>ROUND(cabinets_db!FJ388/Prices!$B$27,0)</f>
        <v>1091</v>
      </c>
      <c r="N388" s="136">
        <f t="shared" si="455"/>
        <v>1091</v>
      </c>
      <c r="O388" s="136">
        <f>ROUND(cabinets_db!FL388/Prices!$B$27,0)</f>
        <v>1123</v>
      </c>
      <c r="P388" s="136">
        <f t="shared" si="456"/>
        <v>1123</v>
      </c>
      <c r="Q388" s="136">
        <f>ROUND(cabinets_db!FN388/Prices!$B$27,0)</f>
        <v>1202</v>
      </c>
      <c r="R388" s="136">
        <f t="shared" si="457"/>
        <v>1202</v>
      </c>
      <c r="S388" s="136">
        <f>ROUND(cabinets_db!FP388/Prices!$B$27,0)</f>
        <v>1266</v>
      </c>
      <c r="T388" s="136">
        <f t="shared" si="458"/>
        <v>1266</v>
      </c>
      <c r="U388" s="136">
        <f>ROUND(cabinets_db!FR388/Prices!$B$27,0)</f>
        <v>1490</v>
      </c>
      <c r="V388" s="136">
        <f t="shared" si="459"/>
        <v>1490</v>
      </c>
      <c r="W388" s="137"/>
      <c r="X388" s="137"/>
      <c r="Y388" s="137"/>
      <c r="Z388" s="137"/>
      <c r="AA388" s="137"/>
      <c r="AB388" s="136">
        <f>ROUND(cabinets_db!HD388/Prices!$B$27,0)</f>
        <v>808</v>
      </c>
      <c r="AC388" s="136">
        <f t="shared" si="460"/>
        <v>808</v>
      </c>
      <c r="AD388" s="136">
        <f>ROUND(cabinets_db!HF388/Prices!$B$27,0)</f>
        <v>903</v>
      </c>
      <c r="AE388" s="136">
        <f t="shared" si="461"/>
        <v>903</v>
      </c>
      <c r="AF388" s="136">
        <f>ROUND(cabinets_db!HH388/Prices!$B$27,0)</f>
        <v>935</v>
      </c>
      <c r="AG388" s="136">
        <f t="shared" si="462"/>
        <v>935</v>
      </c>
      <c r="AH388" s="136">
        <f>ROUND(cabinets_db!HJ388/Prices!$B$27,0)</f>
        <v>999</v>
      </c>
      <c r="AI388" s="136">
        <f t="shared" si="463"/>
        <v>999</v>
      </c>
      <c r="AJ388" s="136">
        <f>ROUND(cabinets_db!HL388/Prices!$B$27,0)</f>
        <v>1031</v>
      </c>
      <c r="AK388" s="136">
        <f t="shared" si="464"/>
        <v>1031</v>
      </c>
      <c r="AL388" s="136">
        <f>ROUND(cabinets_db!HN388/Prices!$B$27,0)</f>
        <v>1111</v>
      </c>
      <c r="AM388" s="136">
        <f t="shared" si="465"/>
        <v>1111</v>
      </c>
      <c r="AN388" s="136">
        <f>ROUND(cabinets_db!HP388/Prices!$B$27,0)</f>
        <v>1175</v>
      </c>
      <c r="AO388" s="136">
        <f t="shared" si="466"/>
        <v>1175</v>
      </c>
      <c r="AP388" s="136">
        <f>ROUND(cabinets_db!HR388/Prices!$B$27,0)</f>
        <v>1398</v>
      </c>
      <c r="AQ388" s="138">
        <f t="shared" si="467"/>
        <v>1398</v>
      </c>
      <c r="AW388" s="136">
        <f t="shared" si="468"/>
        <v>808</v>
      </c>
      <c r="AX388" s="136">
        <f t="shared" si="469"/>
        <v>808</v>
      </c>
      <c r="AY388" s="136">
        <f t="shared" si="470"/>
        <v>903</v>
      </c>
      <c r="AZ388" s="136">
        <f t="shared" si="471"/>
        <v>903</v>
      </c>
      <c r="BA388" s="136">
        <f t="shared" si="472"/>
        <v>935</v>
      </c>
      <c r="BB388" s="136">
        <f t="shared" si="473"/>
        <v>935</v>
      </c>
      <c r="BC388" s="136">
        <f t="shared" si="474"/>
        <v>999</v>
      </c>
      <c r="BD388" s="136">
        <f t="shared" si="475"/>
        <v>999</v>
      </c>
      <c r="BE388" s="136">
        <f t="shared" si="476"/>
        <v>1031</v>
      </c>
      <c r="BF388" s="136">
        <f t="shared" si="477"/>
        <v>1031</v>
      </c>
      <c r="BG388" s="136">
        <f t="shared" si="478"/>
        <v>1111</v>
      </c>
      <c r="BH388" s="136">
        <f t="shared" si="479"/>
        <v>1111</v>
      </c>
      <c r="BI388" s="136">
        <f t="shared" si="480"/>
        <v>1175</v>
      </c>
      <c r="BJ388" s="136">
        <f t="shared" si="481"/>
        <v>1175</v>
      </c>
      <c r="BK388" s="136">
        <f t="shared" si="482"/>
        <v>1398</v>
      </c>
      <c r="BL388" s="138">
        <f t="shared" si="483"/>
        <v>1398</v>
      </c>
      <c r="BU388" s="136">
        <f>ROUND(cabinets_db!JE388/Prices!$B$27,0)</f>
        <v>899</v>
      </c>
      <c r="BV388" s="136">
        <f t="shared" si="551"/>
        <v>899</v>
      </c>
      <c r="BW388" s="136">
        <f>ROUND(cabinets_db!JG388/Prices!$B$27,0)</f>
        <v>995</v>
      </c>
      <c r="BX388" s="136">
        <f t="shared" si="484"/>
        <v>995</v>
      </c>
      <c r="BY388" s="136">
        <f>ROUND(cabinets_db!JI388/Prices!$B$27,0)</f>
        <v>1027</v>
      </c>
      <c r="BZ388" s="136">
        <f t="shared" si="485"/>
        <v>1027</v>
      </c>
      <c r="CA388" s="136">
        <f>ROUND(cabinets_db!JK388/Prices!$B$27,0)</f>
        <v>1091</v>
      </c>
      <c r="CB388" s="136">
        <f t="shared" si="486"/>
        <v>1091</v>
      </c>
      <c r="CC388" s="136">
        <f>ROUND(cabinets_db!JM388/Prices!$B$27,0)</f>
        <v>1123</v>
      </c>
      <c r="CD388" s="136">
        <f t="shared" si="487"/>
        <v>1123</v>
      </c>
      <c r="CE388" s="136">
        <f>ROUND(cabinets_db!JO388/Prices!$B$27,0)</f>
        <v>1202</v>
      </c>
      <c r="CF388" s="136">
        <f t="shared" si="488"/>
        <v>1202</v>
      </c>
      <c r="CG388" s="136">
        <f>ROUND(cabinets_db!JQ388/Prices!$B$27,0)</f>
        <v>1266</v>
      </c>
      <c r="CH388" s="136">
        <f t="shared" si="489"/>
        <v>1266</v>
      </c>
      <c r="CI388" s="136">
        <f>ROUND(cabinets_db!JS388/Prices!$B$27,0)</f>
        <v>1490</v>
      </c>
      <c r="CJ388" s="136">
        <f t="shared" si="490"/>
        <v>1490</v>
      </c>
      <c r="CK388" s="137"/>
      <c r="CL388" s="137"/>
      <c r="CM388" s="137"/>
      <c r="CN388" s="137"/>
      <c r="CO388" s="137"/>
      <c r="CP388" s="136">
        <f>ROUND(cabinets_db!LW388/Prices!$B$27,0)</f>
        <v>808</v>
      </c>
      <c r="CQ388" s="136">
        <f t="shared" si="552"/>
        <v>808</v>
      </c>
      <c r="CR388" s="136">
        <f>ROUND(cabinets_db!LY388/Prices!$B$27,0)</f>
        <v>903</v>
      </c>
      <c r="CS388" s="136">
        <f t="shared" si="491"/>
        <v>903</v>
      </c>
      <c r="CT388" s="136">
        <f>ROUND(cabinets_db!MA388/Prices!$B$27,0)</f>
        <v>935</v>
      </c>
      <c r="CU388" s="136">
        <f t="shared" si="492"/>
        <v>935</v>
      </c>
      <c r="CV388" s="136">
        <f>ROUND(cabinets_db!MC388/Prices!$B$27,0)</f>
        <v>999</v>
      </c>
      <c r="CW388" s="136">
        <f t="shared" si="493"/>
        <v>999</v>
      </c>
      <c r="CX388" s="136">
        <f>ROUND(cabinets_db!ME388/Prices!$B$27,0)</f>
        <v>1031</v>
      </c>
      <c r="CY388" s="136">
        <f t="shared" si="494"/>
        <v>1031</v>
      </c>
      <c r="CZ388" s="136">
        <f>ROUND(cabinets_db!MG388/Prices!$B$27,0)</f>
        <v>1111</v>
      </c>
      <c r="DA388" s="136">
        <f t="shared" si="495"/>
        <v>1111</v>
      </c>
      <c r="DB388" s="136">
        <f>ROUND(cabinets_db!MI388/Prices!$B$27,0)</f>
        <v>1175</v>
      </c>
      <c r="DC388" s="136">
        <f t="shared" si="496"/>
        <v>1175</v>
      </c>
      <c r="DD388" s="136">
        <f>ROUND(cabinets_db!MK388/Prices!$B$27,0)</f>
        <v>1398</v>
      </c>
      <c r="DE388" s="138">
        <f t="shared" si="497"/>
        <v>1398</v>
      </c>
      <c r="DK388" s="136">
        <f t="shared" si="498"/>
        <v>808</v>
      </c>
      <c r="DL388" s="136">
        <f t="shared" si="499"/>
        <v>808</v>
      </c>
      <c r="DM388" s="136">
        <f t="shared" si="500"/>
        <v>903</v>
      </c>
      <c r="DN388" s="136">
        <f t="shared" si="501"/>
        <v>903</v>
      </c>
      <c r="DO388" s="136">
        <f t="shared" si="502"/>
        <v>935</v>
      </c>
      <c r="DP388" s="136">
        <f t="shared" si="503"/>
        <v>935</v>
      </c>
      <c r="DQ388" s="136">
        <f t="shared" si="504"/>
        <v>999</v>
      </c>
      <c r="DR388" s="136">
        <f t="shared" si="505"/>
        <v>999</v>
      </c>
      <c r="DS388" s="136">
        <f t="shared" si="506"/>
        <v>1031</v>
      </c>
      <c r="DT388" s="136">
        <f t="shared" si="507"/>
        <v>1031</v>
      </c>
      <c r="DU388" s="136">
        <f t="shared" si="508"/>
        <v>1111</v>
      </c>
      <c r="DV388" s="136">
        <f t="shared" si="509"/>
        <v>1111</v>
      </c>
      <c r="DW388" s="136">
        <f t="shared" si="510"/>
        <v>1175</v>
      </c>
      <c r="DX388" s="136">
        <f t="shared" si="511"/>
        <v>1175</v>
      </c>
      <c r="DY388" s="136">
        <f t="shared" si="512"/>
        <v>1398</v>
      </c>
      <c r="DZ388" s="138">
        <f t="shared" si="513"/>
        <v>1398</v>
      </c>
      <c r="EP388" s="73">
        <f>ES388*49.5/144</f>
        <v>13.40625</v>
      </c>
      <c r="EQ388" s="55">
        <v>15.8</v>
      </c>
      <c r="ER388" s="74">
        <f t="shared" si="561"/>
        <v>59.154166666666669</v>
      </c>
      <c r="ES388" s="49">
        <v>39</v>
      </c>
      <c r="ET388" s="55">
        <f t="shared" si="562"/>
        <v>3.25</v>
      </c>
      <c r="EU388" s="130">
        <f>ES388*49.5/144</f>
        <v>13.40625</v>
      </c>
      <c r="EW388" s="75">
        <v>4</v>
      </c>
      <c r="EY388" s="142">
        <f t="shared" si="563"/>
        <v>59.154166666666669</v>
      </c>
      <c r="EZ388" s="77">
        <f>(EY388*1.2)*(Prices!$B$5/32)</f>
        <v>88.731250000000003</v>
      </c>
      <c r="FA388" s="82">
        <f>(EY388*1.3)*(Prices!$B$4/32)</f>
        <v>192.25104166666668</v>
      </c>
      <c r="FB388" s="82">
        <f>EV388*Prices!$B$2+EW388*Prices!$B$3</f>
        <v>16.2</v>
      </c>
      <c r="FC388" s="79">
        <f>EU388*Prices!$B$9</f>
        <v>80.4375</v>
      </c>
      <c r="FD388" s="80">
        <f t="shared" si="514"/>
        <v>377.61979166666669</v>
      </c>
      <c r="FE388" s="80">
        <f>EU388*Prices!$B$10</f>
        <v>120.65625</v>
      </c>
      <c r="FF388" s="80">
        <f t="shared" si="515"/>
        <v>417.83854166666669</v>
      </c>
      <c r="FG388" s="80">
        <f>EU388*Prices!$B$11</f>
        <v>134.0625</v>
      </c>
      <c r="FH388" s="80">
        <f t="shared" si="516"/>
        <v>431.24479166666669</v>
      </c>
      <c r="FI388" s="80">
        <f>EU388*Prices!$B$12</f>
        <v>160.875</v>
      </c>
      <c r="FJ388" s="80">
        <f t="shared" si="517"/>
        <v>458.05729166666669</v>
      </c>
      <c r="FK388" s="80">
        <f>EU388*Prices!$B$13</f>
        <v>174.28125</v>
      </c>
      <c r="FL388" s="80">
        <f t="shared" si="518"/>
        <v>471.46354166666669</v>
      </c>
      <c r="FM388" s="80">
        <f>EU388*Prices!$B$14</f>
        <v>207.796875</v>
      </c>
      <c r="FN388" s="80">
        <f t="shared" si="519"/>
        <v>504.97916666666669</v>
      </c>
      <c r="FO388" s="80">
        <f>EU388*Prices!$B$15</f>
        <v>234.609375</v>
      </c>
      <c r="FP388" s="80">
        <f t="shared" si="520"/>
        <v>531.79166666666674</v>
      </c>
      <c r="FQ388" s="80">
        <f>EU388*Prices!$B$16</f>
        <v>328.453125</v>
      </c>
      <c r="FR388" s="80">
        <f t="shared" si="521"/>
        <v>625.63541666666674</v>
      </c>
      <c r="FS388" s="80">
        <f>EU388*Prices!$B$17</f>
        <v>0</v>
      </c>
      <c r="FT388" s="80"/>
      <c r="FU388" s="80"/>
      <c r="FV388" s="80"/>
      <c r="FW388" s="80"/>
      <c r="FX388" s="80"/>
      <c r="FY388" s="80"/>
      <c r="FZ388" s="80"/>
      <c r="GA388" s="80"/>
      <c r="GB388" s="80"/>
      <c r="GC388" s="80"/>
      <c r="GD388" s="80"/>
      <c r="GE388" s="80"/>
      <c r="GF388" s="80"/>
      <c r="GG388" s="80"/>
      <c r="GH388" s="80"/>
      <c r="GI388"/>
      <c r="GJ388"/>
      <c r="GK388"/>
      <c r="GL388"/>
      <c r="GM388"/>
      <c r="GN388"/>
      <c r="GO388"/>
      <c r="GP388" s="73">
        <f>GS388*49.5/144</f>
        <v>13.40625</v>
      </c>
      <c r="GQ388" s="55">
        <v>15.8</v>
      </c>
      <c r="GR388" s="74">
        <f t="shared" si="564"/>
        <v>59.154166666666669</v>
      </c>
      <c r="GS388" s="49">
        <v>39</v>
      </c>
      <c r="GT388" s="55">
        <f t="shared" si="565"/>
        <v>3.25</v>
      </c>
      <c r="GU388" s="130">
        <f>GS388*49.5/144</f>
        <v>13.40625</v>
      </c>
      <c r="GV388" s="75"/>
      <c r="GW388" s="75">
        <v>4</v>
      </c>
      <c r="GX388" s="76"/>
      <c r="GY388" s="142">
        <f t="shared" si="566"/>
        <v>59.154166666666669</v>
      </c>
      <c r="GZ388" s="77">
        <f>(GY388*1.2)*(Prices!$B$5/32)</f>
        <v>88.731250000000003</v>
      </c>
      <c r="HA388" s="82">
        <f>(GY388*1.3)*(Prices!$C$4/32)</f>
        <v>153.80083333333334</v>
      </c>
      <c r="HB388" s="82">
        <f>GV388*Prices!$B$2+GW388*Prices!$B$3</f>
        <v>16.2</v>
      </c>
      <c r="HC388" s="79">
        <f>GU388*Prices!$B$9</f>
        <v>80.4375</v>
      </c>
      <c r="HD388" s="80">
        <f t="shared" si="522"/>
        <v>339.16958333333332</v>
      </c>
      <c r="HE388" s="80">
        <f>GU388*Prices!$B$10</f>
        <v>120.65625</v>
      </c>
      <c r="HF388" s="80">
        <f t="shared" si="523"/>
        <v>379.38833333333332</v>
      </c>
      <c r="HG388" s="80">
        <f>GU388*Prices!$B$11</f>
        <v>134.0625</v>
      </c>
      <c r="HH388" s="80">
        <f t="shared" si="524"/>
        <v>392.79458333333332</v>
      </c>
      <c r="HI388" s="80">
        <f>GU388*Prices!$B$12</f>
        <v>160.875</v>
      </c>
      <c r="HJ388" s="80">
        <f t="shared" si="525"/>
        <v>419.60708333333332</v>
      </c>
      <c r="HK388" s="80">
        <f>GU388*Prices!$B$13</f>
        <v>174.28125</v>
      </c>
      <c r="HL388" s="80">
        <f t="shared" si="526"/>
        <v>433.01333333333332</v>
      </c>
      <c r="HM388" s="80">
        <f>GU388*Prices!$B$14</f>
        <v>207.796875</v>
      </c>
      <c r="HN388" s="80">
        <f t="shared" si="527"/>
        <v>466.52895833333332</v>
      </c>
      <c r="HO388" s="80">
        <f>GU388*Prices!$B$15</f>
        <v>234.609375</v>
      </c>
      <c r="HP388" s="80">
        <f t="shared" si="528"/>
        <v>493.34145833333332</v>
      </c>
      <c r="HQ388" s="80">
        <f>GU388*Prices!$B$16</f>
        <v>328.453125</v>
      </c>
      <c r="HR388" s="80">
        <f t="shared" si="529"/>
        <v>587.18520833333332</v>
      </c>
      <c r="HS388" s="80">
        <f>GU388*Prices!$B$17</f>
        <v>0</v>
      </c>
      <c r="HT388" s="80"/>
      <c r="HU388" s="80"/>
      <c r="HV388" s="80"/>
      <c r="HW388" s="80"/>
      <c r="HX388" s="80"/>
      <c r="HY388" s="80"/>
      <c r="HZ388" s="80"/>
      <c r="IA388" s="80"/>
      <c r="IB388" s="80"/>
      <c r="IC388" s="80"/>
      <c r="ID388" s="80"/>
      <c r="IE388" s="80"/>
      <c r="IF388" s="80"/>
      <c r="IG388" s="80"/>
      <c r="IH388" s="80"/>
      <c r="II388"/>
      <c r="IJ388"/>
      <c r="IK388"/>
      <c r="IL388"/>
      <c r="IM388"/>
      <c r="IN388"/>
      <c r="IO388"/>
      <c r="IP388"/>
      <c r="IQ388" s="73">
        <f>IT388*49.5/144</f>
        <v>13.40625</v>
      </c>
      <c r="IR388" s="55">
        <v>15.8</v>
      </c>
      <c r="IS388" s="74">
        <f t="shared" si="567"/>
        <v>59.154166666666669</v>
      </c>
      <c r="IT388" s="49">
        <v>39</v>
      </c>
      <c r="IU388" s="55">
        <f t="shared" si="568"/>
        <v>3.25</v>
      </c>
      <c r="IV388" s="130">
        <f>IT388*49.5/144</f>
        <v>13.40625</v>
      </c>
      <c r="IW388" s="75"/>
      <c r="IX388" s="75">
        <v>4</v>
      </c>
      <c r="IY388" s="76"/>
      <c r="IZ388" s="142">
        <f t="shared" si="569"/>
        <v>59.154166666666669</v>
      </c>
      <c r="JA388" s="77">
        <f>(IZ388*1.2)*(Prices!$B$5/32)</f>
        <v>88.731250000000003</v>
      </c>
      <c r="JB388" s="82">
        <f>(IZ388*1.3)*(Prices!$B$4/32)</f>
        <v>192.25104166666668</v>
      </c>
      <c r="JC388" s="82">
        <f>IW388*Prices!$B$2+IX388*Prices!$B$3</f>
        <v>16.2</v>
      </c>
      <c r="JD388" s="79">
        <f>IV388*Prices!$B$9</f>
        <v>80.4375</v>
      </c>
      <c r="JE388" s="80">
        <f t="shared" si="530"/>
        <v>377.61979166666669</v>
      </c>
      <c r="JF388" s="80">
        <f>IV388*Prices!$B$10</f>
        <v>120.65625</v>
      </c>
      <c r="JG388" s="80">
        <f t="shared" si="531"/>
        <v>417.83854166666669</v>
      </c>
      <c r="JH388" s="80">
        <f>IV388*Prices!$B$11</f>
        <v>134.0625</v>
      </c>
      <c r="JI388" s="80">
        <f t="shared" si="532"/>
        <v>431.24479166666669</v>
      </c>
      <c r="JJ388" s="80">
        <f>IV388*Prices!$B$12</f>
        <v>160.875</v>
      </c>
      <c r="JK388" s="80">
        <f t="shared" si="533"/>
        <v>458.05729166666669</v>
      </c>
      <c r="JL388" s="80">
        <f>IV388*Prices!$B$13</f>
        <v>174.28125</v>
      </c>
      <c r="JM388" s="80">
        <f t="shared" si="534"/>
        <v>471.46354166666669</v>
      </c>
      <c r="JN388" s="80">
        <f>IV388*Prices!$B$14</f>
        <v>207.796875</v>
      </c>
      <c r="JO388" s="80">
        <f t="shared" si="535"/>
        <v>504.97916666666669</v>
      </c>
      <c r="JP388" s="80">
        <f>IV388*Prices!$B$15</f>
        <v>234.609375</v>
      </c>
      <c r="JQ388" s="80">
        <f t="shared" si="536"/>
        <v>531.79166666666674</v>
      </c>
      <c r="JR388" s="80">
        <f>IV388*Prices!$B$16</f>
        <v>328.453125</v>
      </c>
      <c r="JS388" s="80">
        <f t="shared" si="537"/>
        <v>625.63541666666674</v>
      </c>
      <c r="JT388" s="80">
        <f>IV388*Prices!$B$17</f>
        <v>0</v>
      </c>
      <c r="JU388" s="80"/>
      <c r="JV388" s="80"/>
      <c r="JW388" s="80"/>
      <c r="JX388" s="80"/>
      <c r="JY388" s="80"/>
      <c r="JZ388" s="80"/>
      <c r="KA388" s="80"/>
      <c r="KB388" s="80"/>
      <c r="KC388" s="80"/>
      <c r="KD388" s="80"/>
      <c r="KE388" s="80"/>
      <c r="KF388" s="80"/>
      <c r="KG388" s="80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 s="197">
        <v>0</v>
      </c>
      <c r="LB388" s="200">
        <v>0</v>
      </c>
      <c r="LC388" s="82">
        <f>(44+(cabinets_db!IR388*2-2))*0.58</f>
        <v>42.687999999999995</v>
      </c>
      <c r="LD388" s="82">
        <f>(44+(cabinets_db!IR388*2-2))*0.77</f>
        <v>56.671999999999997</v>
      </c>
      <c r="LE388" s="82">
        <f>3*(cabinets_db!IR388*22/144)</f>
        <v>7.2416666666666671</v>
      </c>
      <c r="LF388" s="82">
        <f t="shared" si="538"/>
        <v>35.446333333333328</v>
      </c>
      <c r="LG388" s="80">
        <f t="shared" si="539"/>
        <v>49.43033333333333</v>
      </c>
      <c r="LH388" s="234">
        <f t="shared" si="540"/>
        <v>0</v>
      </c>
      <c r="LI388" s="73">
        <f>cabinets_db!LL388*49.5/144</f>
        <v>13.40625</v>
      </c>
      <c r="LJ388" s="55">
        <v>15.8</v>
      </c>
      <c r="LK388" s="74">
        <f>cabinets_db!LI388+cabinets_db!LJ388+((LL388-1.5)*23/144)*5</f>
        <v>59.154166666666669</v>
      </c>
      <c r="LL388" s="49">
        <v>39</v>
      </c>
      <c r="LM388" s="55">
        <f t="shared" si="570"/>
        <v>3.25</v>
      </c>
      <c r="LN388" s="130">
        <f>LL388*49.5/144</f>
        <v>13.40625</v>
      </c>
      <c r="LO388" s="75"/>
      <c r="LP388" s="75">
        <v>4</v>
      </c>
      <c r="LQ388" s="76"/>
      <c r="LR388" s="142">
        <f>cabinets_db!LI388+cabinets_db!LJ388+((LL388-1.5)*23/144)*5</f>
        <v>59.154166666666669</v>
      </c>
      <c r="LS388" s="77">
        <f>(LR388*1.2)*(Prices!$B$5/32)</f>
        <v>88.731250000000003</v>
      </c>
      <c r="LT388" s="82">
        <f>(LR388*1.3)*(Prices!$C$4/32)</f>
        <v>153.80083333333334</v>
      </c>
      <c r="LU388" s="82">
        <f>LO388*Prices!$B$2+LP388*Prices!$B$3</f>
        <v>16.2</v>
      </c>
      <c r="LV388" s="79">
        <f>LN388*Prices!$B$9</f>
        <v>80.4375</v>
      </c>
      <c r="LW388" s="80">
        <f t="shared" si="541"/>
        <v>339.16958333333332</v>
      </c>
      <c r="LX388" s="80">
        <f>LN388*Prices!$B$10</f>
        <v>120.65625</v>
      </c>
      <c r="LY388" s="80">
        <f t="shared" si="542"/>
        <v>379.38833333333332</v>
      </c>
      <c r="LZ388" s="80">
        <f>LN388*Prices!$B$11</f>
        <v>134.0625</v>
      </c>
      <c r="MA388" s="80">
        <f t="shared" si="543"/>
        <v>392.79458333333332</v>
      </c>
      <c r="MB388" s="80">
        <f>LN388*Prices!$B$12</f>
        <v>160.875</v>
      </c>
      <c r="MC388" s="80">
        <f t="shared" si="544"/>
        <v>419.60708333333332</v>
      </c>
      <c r="MD388" s="80">
        <f>LN388*Prices!$B$13</f>
        <v>174.28125</v>
      </c>
      <c r="ME388" s="80">
        <f t="shared" si="545"/>
        <v>433.01333333333332</v>
      </c>
      <c r="MF388" s="80">
        <f>LN388*Prices!$B$14</f>
        <v>207.796875</v>
      </c>
      <c r="MG388" s="80">
        <f t="shared" si="546"/>
        <v>466.52895833333332</v>
      </c>
      <c r="MH388" s="80">
        <f>LN388*Prices!$B$15</f>
        <v>234.609375</v>
      </c>
      <c r="MI388" s="80">
        <f t="shared" si="547"/>
        <v>493.34145833333332</v>
      </c>
      <c r="MJ388" s="80">
        <f>LN388*Prices!$B$16</f>
        <v>328.453125</v>
      </c>
      <c r="MK388" s="80">
        <f t="shared" si="548"/>
        <v>587.18520833333332</v>
      </c>
      <c r="ML388" s="80">
        <f>LN388*Prices!$B$17</f>
        <v>0</v>
      </c>
      <c r="MM388" s="80"/>
      <c r="MN388" s="80"/>
      <c r="MO388" s="80"/>
      <c r="MP388" s="80"/>
      <c r="MQ388" s="80"/>
      <c r="MR388" s="80"/>
      <c r="MS388" s="80"/>
      <c r="MT388" s="80"/>
      <c r="MU388" s="80"/>
      <c r="MV388" s="80"/>
      <c r="MW388" s="80"/>
      <c r="MX388" s="80"/>
      <c r="MY388" s="80"/>
      <c r="MZ388" s="80"/>
      <c r="NA388" s="80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</row>
    <row r="389" spans="1:449" ht="18" customHeight="1" thickBot="1" x14ac:dyDescent="0.3">
      <c r="A389" s="345"/>
      <c r="B389" s="346"/>
      <c r="C389" s="347"/>
      <c r="D389" s="279"/>
      <c r="E389" s="348"/>
      <c r="F389" s="349"/>
      <c r="G389" s="343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7"/>
      <c r="X389" s="137"/>
      <c r="Y389" s="137"/>
      <c r="Z389" s="137"/>
      <c r="AA389" s="137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8"/>
      <c r="AW389" s="136"/>
      <c r="AX389" s="136"/>
      <c r="AY389" s="136"/>
      <c r="AZ389" s="136"/>
      <c r="BA389" s="136"/>
      <c r="BB389" s="136"/>
      <c r="BC389" s="136"/>
      <c r="BD389" s="136"/>
      <c r="BE389" s="136"/>
      <c r="BF389" s="136"/>
      <c r="BG389" s="136"/>
      <c r="BH389" s="136"/>
      <c r="BI389" s="136"/>
      <c r="BJ389" s="136"/>
      <c r="BK389" s="136"/>
      <c r="BL389" s="138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  <c r="CJ389" s="136"/>
      <c r="CK389" s="137"/>
      <c r="CL389" s="137"/>
      <c r="CM389" s="137"/>
      <c r="CN389" s="137"/>
      <c r="CO389" s="137"/>
      <c r="CP389" s="136"/>
      <c r="CQ389" s="136"/>
      <c r="CR389" s="136"/>
      <c r="CS389" s="136"/>
      <c r="CT389" s="136"/>
      <c r="CU389" s="136"/>
      <c r="CV389" s="136"/>
      <c r="CW389" s="136"/>
      <c r="CX389" s="136"/>
      <c r="CY389" s="136"/>
      <c r="CZ389" s="136"/>
      <c r="DA389" s="136"/>
      <c r="DB389" s="136"/>
      <c r="DC389" s="136"/>
      <c r="DD389" s="136"/>
      <c r="DE389" s="138"/>
      <c r="DK389" s="136"/>
      <c r="DL389" s="136"/>
      <c r="DM389" s="136"/>
      <c r="DN389" s="136"/>
      <c r="DO389" s="136"/>
      <c r="DP389" s="136"/>
      <c r="DQ389" s="136"/>
      <c r="DR389" s="136"/>
      <c r="DS389" s="136"/>
      <c r="DT389" s="136"/>
      <c r="DU389" s="136"/>
      <c r="DV389" s="136"/>
      <c r="DW389" s="136"/>
      <c r="DX389" s="136"/>
      <c r="DY389" s="136"/>
      <c r="DZ389" s="138"/>
      <c r="EP389" s="73"/>
      <c r="ER389" s="74"/>
      <c r="EU389" s="130"/>
      <c r="EY389" s="142"/>
      <c r="EZ389" s="77"/>
      <c r="FC389" s="79"/>
      <c r="FD389" s="80"/>
      <c r="FE389" s="80"/>
      <c r="FF389" s="80"/>
      <c r="FG389" s="80"/>
      <c r="FH389" s="80"/>
      <c r="FI389" s="80"/>
      <c r="FJ389" s="80"/>
      <c r="FK389" s="80"/>
      <c r="FL389" s="80"/>
      <c r="FM389" s="80"/>
      <c r="FN389" s="80"/>
      <c r="FO389" s="80"/>
      <c r="FP389" s="80"/>
      <c r="FQ389" s="80"/>
      <c r="FR389" s="80"/>
      <c r="FS389" s="80"/>
      <c r="FT389" s="80"/>
      <c r="FU389" s="80"/>
      <c r="FV389" s="80"/>
      <c r="FW389" s="80"/>
      <c r="FX389" s="80"/>
      <c r="FY389" s="80"/>
      <c r="FZ389" s="80"/>
      <c r="GA389" s="80"/>
      <c r="GB389" s="80"/>
      <c r="GC389" s="80"/>
      <c r="GD389" s="80"/>
      <c r="GE389" s="80"/>
      <c r="GF389" s="80"/>
      <c r="GG389" s="80"/>
      <c r="GH389" s="80"/>
      <c r="GI389"/>
      <c r="GJ389"/>
      <c r="GK389"/>
      <c r="GL389"/>
      <c r="GM389"/>
      <c r="GN389"/>
      <c r="GO389"/>
      <c r="GP389" s="73"/>
      <c r="GR389" s="74"/>
      <c r="GS389" s="49"/>
      <c r="GT389" s="55"/>
      <c r="GU389" s="130"/>
      <c r="GV389" s="75"/>
      <c r="GW389" s="75"/>
      <c r="GX389" s="76"/>
      <c r="GY389" s="142"/>
      <c r="GZ389" s="77"/>
      <c r="HA389" s="82"/>
      <c r="HB389" s="82"/>
      <c r="HC389" s="79"/>
      <c r="HD389" s="80"/>
      <c r="HE389" s="80"/>
      <c r="HF389" s="80"/>
      <c r="HG389" s="80"/>
      <c r="HH389" s="80"/>
      <c r="HI389" s="80"/>
      <c r="HJ389" s="80"/>
      <c r="HK389" s="80"/>
      <c r="HL389" s="80"/>
      <c r="HM389" s="80"/>
      <c r="HN389" s="80"/>
      <c r="HO389" s="80"/>
      <c r="HP389" s="80"/>
      <c r="HQ389" s="80"/>
      <c r="HR389" s="80"/>
      <c r="HS389" s="80"/>
      <c r="HT389" s="80"/>
      <c r="HU389" s="80"/>
      <c r="HV389" s="80"/>
      <c r="HW389" s="80"/>
      <c r="HX389" s="80"/>
      <c r="HY389" s="80"/>
      <c r="HZ389" s="80"/>
      <c r="IA389" s="80"/>
      <c r="IB389" s="80"/>
      <c r="IC389" s="80"/>
      <c r="ID389" s="80"/>
      <c r="IE389" s="80"/>
      <c r="IF389" s="80"/>
      <c r="IG389" s="80"/>
      <c r="IH389" s="80"/>
      <c r="II389"/>
      <c r="IJ389"/>
      <c r="IK389"/>
      <c r="IL389"/>
      <c r="IM389"/>
      <c r="IN389"/>
      <c r="IO389"/>
      <c r="IP389"/>
      <c r="IQ389" s="73"/>
      <c r="IS389" s="74"/>
      <c r="IT389" s="49"/>
      <c r="IV389" s="130"/>
      <c r="IW389" s="75"/>
      <c r="IX389" s="75"/>
      <c r="IY389" s="76"/>
      <c r="IZ389" s="142"/>
      <c r="JA389" s="77"/>
      <c r="JB389" s="82"/>
      <c r="JC389" s="82"/>
      <c r="JD389" s="79"/>
      <c r="JE389" s="80"/>
      <c r="JF389" s="80"/>
      <c r="JG389" s="80"/>
      <c r="JH389" s="80"/>
      <c r="JI389" s="80"/>
      <c r="JJ389" s="80"/>
      <c r="JK389" s="80"/>
      <c r="JL389" s="80"/>
      <c r="JM389" s="80"/>
      <c r="JN389" s="80"/>
      <c r="JO389" s="80"/>
      <c r="JP389" s="80"/>
      <c r="JQ389" s="80"/>
      <c r="JR389" s="80"/>
      <c r="JS389" s="80"/>
      <c r="JT389" s="80"/>
      <c r="JU389" s="80"/>
      <c r="JV389" s="80"/>
      <c r="JW389" s="80"/>
      <c r="JX389" s="80"/>
      <c r="JY389" s="80"/>
      <c r="JZ389" s="80"/>
      <c r="KA389" s="80"/>
      <c r="KB389" s="80"/>
      <c r="KC389" s="80"/>
      <c r="KD389" s="80"/>
      <c r="KE389" s="80"/>
      <c r="KF389" s="80"/>
      <c r="KG389" s="80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F389" s="82"/>
      <c r="LG389" s="80"/>
      <c r="LH389" s="234"/>
      <c r="LI389" s="73"/>
      <c r="LK389" s="74"/>
      <c r="LL389" s="49"/>
      <c r="LN389" s="130"/>
      <c r="LO389" s="75"/>
      <c r="LP389" s="75"/>
      <c r="LQ389" s="76"/>
      <c r="LR389" s="142"/>
      <c r="LS389" s="77"/>
      <c r="LT389" s="82"/>
      <c r="LU389" s="82"/>
      <c r="LV389" s="79"/>
      <c r="LW389" s="80"/>
      <c r="LX389" s="80"/>
      <c r="LY389" s="80"/>
      <c r="LZ389" s="80"/>
      <c r="MA389" s="80"/>
      <c r="MB389" s="80"/>
      <c r="MC389" s="80"/>
      <c r="MD389" s="80"/>
      <c r="ME389" s="80"/>
      <c r="MF389" s="80"/>
      <c r="MG389" s="80"/>
      <c r="MH389" s="80"/>
      <c r="MI389" s="80"/>
      <c r="MJ389" s="80"/>
      <c r="MK389" s="80"/>
      <c r="ML389" s="80"/>
      <c r="MM389" s="80"/>
      <c r="MN389" s="80"/>
      <c r="MO389" s="80"/>
      <c r="MP389" s="80"/>
      <c r="MQ389" s="80"/>
      <c r="MR389" s="80"/>
      <c r="MS389" s="80"/>
      <c r="MT389" s="80"/>
      <c r="MU389" s="80"/>
      <c r="MV389" s="80"/>
      <c r="MW389" s="80"/>
      <c r="MX389" s="80"/>
      <c r="MY389" s="80"/>
      <c r="MZ389" s="80"/>
      <c r="NA389" s="80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</row>
    <row r="390" spans="1:449" ht="18" customHeight="1" x14ac:dyDescent="0.25">
      <c r="A390" s="332" t="s">
        <v>514</v>
      </c>
      <c r="B390" s="119" t="s">
        <v>268</v>
      </c>
      <c r="C390" s="120" t="str">
        <f t="shared" si="549"/>
        <v>Wall &amp; Tall Cab: Tall - 2 doors - shelves - 55.5" High (25" to 27")</v>
      </c>
      <c r="D390" s="121" t="s">
        <v>515</v>
      </c>
      <c r="E390" s="122" t="s">
        <v>107</v>
      </c>
      <c r="F390" s="333" t="s">
        <v>514</v>
      </c>
      <c r="G390" s="343">
        <f>ROUND(cabinets_db!FD390/Prices!$B$27,0)</f>
        <v>736</v>
      </c>
      <c r="H390" s="136">
        <f t="shared" si="550"/>
        <v>736</v>
      </c>
      <c r="I390" s="136">
        <f>ROUND(cabinets_db!FF390/Prices!$B$27,0)</f>
        <v>810</v>
      </c>
      <c r="J390" s="136">
        <f t="shared" si="453"/>
        <v>810</v>
      </c>
      <c r="K390" s="136">
        <f>ROUND(cabinets_db!FH390/Prices!$B$27,0)</f>
        <v>835</v>
      </c>
      <c r="L390" s="136">
        <f t="shared" si="454"/>
        <v>835</v>
      </c>
      <c r="M390" s="136">
        <f>ROUND(cabinets_db!FJ390/Prices!$B$27,0)</f>
        <v>884</v>
      </c>
      <c r="N390" s="136">
        <f t="shared" si="455"/>
        <v>884</v>
      </c>
      <c r="O390" s="136">
        <f>ROUND(cabinets_db!FL390/Prices!$B$27,0)</f>
        <v>909</v>
      </c>
      <c r="P390" s="136">
        <f t="shared" si="456"/>
        <v>909</v>
      </c>
      <c r="Q390" s="136">
        <f>ROUND(cabinets_db!FN390/Prices!$B$27,0)</f>
        <v>971</v>
      </c>
      <c r="R390" s="136">
        <f t="shared" si="457"/>
        <v>971</v>
      </c>
      <c r="S390" s="136">
        <f>ROUND(cabinets_db!FP390/Prices!$B$27,0)</f>
        <v>1021</v>
      </c>
      <c r="T390" s="136">
        <f t="shared" si="458"/>
        <v>1021</v>
      </c>
      <c r="U390" s="136">
        <f>ROUND(cabinets_db!FR390/Prices!$B$27,0)</f>
        <v>1194</v>
      </c>
      <c r="V390" s="136">
        <f t="shared" si="459"/>
        <v>1194</v>
      </c>
      <c r="W390" s="137"/>
      <c r="X390" s="137"/>
      <c r="Y390" s="137"/>
      <c r="Z390" s="137"/>
      <c r="AA390" s="137"/>
      <c r="AB390" s="136">
        <f>ROUND(cabinets_db!HD390/Prices!$B$27,0)</f>
        <v>661</v>
      </c>
      <c r="AC390" s="136">
        <f t="shared" si="460"/>
        <v>661</v>
      </c>
      <c r="AD390" s="136">
        <f>ROUND(cabinets_db!HF390/Prices!$B$27,0)</f>
        <v>735</v>
      </c>
      <c r="AE390" s="136">
        <f t="shared" si="461"/>
        <v>735</v>
      </c>
      <c r="AF390" s="136">
        <f>ROUND(cabinets_db!HH390/Prices!$B$27,0)</f>
        <v>760</v>
      </c>
      <c r="AG390" s="136">
        <f t="shared" si="462"/>
        <v>760</v>
      </c>
      <c r="AH390" s="136">
        <f>ROUND(cabinets_db!HJ390/Prices!$B$27,0)</f>
        <v>809</v>
      </c>
      <c r="AI390" s="136">
        <f t="shared" si="463"/>
        <v>809</v>
      </c>
      <c r="AJ390" s="136">
        <f>ROUND(cabinets_db!HL390/Prices!$B$27,0)</f>
        <v>834</v>
      </c>
      <c r="AK390" s="136">
        <f t="shared" si="464"/>
        <v>834</v>
      </c>
      <c r="AL390" s="136">
        <f>ROUND(cabinets_db!HN390/Prices!$B$27,0)</f>
        <v>896</v>
      </c>
      <c r="AM390" s="136">
        <f t="shared" si="465"/>
        <v>896</v>
      </c>
      <c r="AN390" s="136">
        <f>ROUND(cabinets_db!HP390/Prices!$B$27,0)</f>
        <v>946</v>
      </c>
      <c r="AO390" s="136">
        <f t="shared" si="466"/>
        <v>946</v>
      </c>
      <c r="AP390" s="136">
        <f>ROUND(cabinets_db!HR390/Prices!$B$27,0)</f>
        <v>1119</v>
      </c>
      <c r="AQ390" s="138">
        <f t="shared" si="467"/>
        <v>1119</v>
      </c>
      <c r="AW390" s="136">
        <f t="shared" si="468"/>
        <v>661</v>
      </c>
      <c r="AX390" s="136">
        <f t="shared" si="469"/>
        <v>661</v>
      </c>
      <c r="AY390" s="136">
        <f t="shared" si="470"/>
        <v>735</v>
      </c>
      <c r="AZ390" s="136">
        <f t="shared" si="471"/>
        <v>735</v>
      </c>
      <c r="BA390" s="136">
        <f t="shared" si="472"/>
        <v>760</v>
      </c>
      <c r="BB390" s="136">
        <f t="shared" si="473"/>
        <v>760</v>
      </c>
      <c r="BC390" s="136">
        <f t="shared" si="474"/>
        <v>809</v>
      </c>
      <c r="BD390" s="136">
        <f t="shared" si="475"/>
        <v>809</v>
      </c>
      <c r="BE390" s="136">
        <f t="shared" si="476"/>
        <v>834</v>
      </c>
      <c r="BF390" s="136">
        <f t="shared" si="477"/>
        <v>834</v>
      </c>
      <c r="BG390" s="136">
        <f t="shared" si="478"/>
        <v>896</v>
      </c>
      <c r="BH390" s="136">
        <f t="shared" si="479"/>
        <v>896</v>
      </c>
      <c r="BI390" s="136">
        <f t="shared" si="480"/>
        <v>946</v>
      </c>
      <c r="BJ390" s="136">
        <f t="shared" si="481"/>
        <v>946</v>
      </c>
      <c r="BK390" s="136">
        <f t="shared" si="482"/>
        <v>1119</v>
      </c>
      <c r="BL390" s="138">
        <f t="shared" si="483"/>
        <v>1119</v>
      </c>
      <c r="BU390" s="136">
        <f>ROUND(cabinets_db!JE390/Prices!$B$27,0)</f>
        <v>736</v>
      </c>
      <c r="BV390" s="136">
        <f t="shared" si="551"/>
        <v>736</v>
      </c>
      <c r="BW390" s="136">
        <f>ROUND(cabinets_db!JG390/Prices!$B$27,0)</f>
        <v>810</v>
      </c>
      <c r="BX390" s="136">
        <f t="shared" si="484"/>
        <v>810</v>
      </c>
      <c r="BY390" s="136">
        <f>ROUND(cabinets_db!JI390/Prices!$B$27,0)</f>
        <v>835</v>
      </c>
      <c r="BZ390" s="136">
        <f t="shared" si="485"/>
        <v>835</v>
      </c>
      <c r="CA390" s="136">
        <f>ROUND(cabinets_db!JK390/Prices!$B$27,0)</f>
        <v>884</v>
      </c>
      <c r="CB390" s="136">
        <f t="shared" si="486"/>
        <v>884</v>
      </c>
      <c r="CC390" s="136">
        <f>ROUND(cabinets_db!JM390/Prices!$B$27,0)</f>
        <v>909</v>
      </c>
      <c r="CD390" s="136">
        <f t="shared" si="487"/>
        <v>909</v>
      </c>
      <c r="CE390" s="136">
        <f>ROUND(cabinets_db!JO390/Prices!$B$27,0)</f>
        <v>971</v>
      </c>
      <c r="CF390" s="136">
        <f t="shared" si="488"/>
        <v>971</v>
      </c>
      <c r="CG390" s="136">
        <f>ROUND(cabinets_db!JQ390/Prices!$B$27,0)</f>
        <v>1021</v>
      </c>
      <c r="CH390" s="136">
        <f t="shared" si="489"/>
        <v>1021</v>
      </c>
      <c r="CI390" s="136">
        <f>ROUND(cabinets_db!JS390/Prices!$B$27,0)</f>
        <v>1194</v>
      </c>
      <c r="CJ390" s="136">
        <f t="shared" si="490"/>
        <v>1194</v>
      </c>
      <c r="CK390" s="137"/>
      <c r="CL390" s="137"/>
      <c r="CM390" s="137"/>
      <c r="CN390" s="137"/>
      <c r="CO390" s="137"/>
      <c r="CP390" s="136">
        <f>ROUND(cabinets_db!LW390/Prices!$B$27,0)</f>
        <v>661</v>
      </c>
      <c r="CQ390" s="136">
        <f t="shared" si="552"/>
        <v>661</v>
      </c>
      <c r="CR390" s="136">
        <f>ROUND(cabinets_db!LY390/Prices!$B$27,0)</f>
        <v>735</v>
      </c>
      <c r="CS390" s="136">
        <f t="shared" si="491"/>
        <v>735</v>
      </c>
      <c r="CT390" s="136">
        <f>ROUND(cabinets_db!MA390/Prices!$B$27,0)</f>
        <v>760</v>
      </c>
      <c r="CU390" s="136">
        <f t="shared" si="492"/>
        <v>760</v>
      </c>
      <c r="CV390" s="136">
        <f>ROUND(cabinets_db!MC390/Prices!$B$27,0)</f>
        <v>809</v>
      </c>
      <c r="CW390" s="136">
        <f t="shared" si="493"/>
        <v>809</v>
      </c>
      <c r="CX390" s="136">
        <f>ROUND(cabinets_db!ME390/Prices!$B$27,0)</f>
        <v>834</v>
      </c>
      <c r="CY390" s="136">
        <f t="shared" si="494"/>
        <v>834</v>
      </c>
      <c r="CZ390" s="136">
        <f>ROUND(cabinets_db!MG390/Prices!$B$27,0)</f>
        <v>896</v>
      </c>
      <c r="DA390" s="136">
        <f t="shared" si="495"/>
        <v>896</v>
      </c>
      <c r="DB390" s="136">
        <f>ROUND(cabinets_db!MI390/Prices!$B$27,0)</f>
        <v>946</v>
      </c>
      <c r="DC390" s="136">
        <f t="shared" si="496"/>
        <v>946</v>
      </c>
      <c r="DD390" s="136">
        <f>ROUND(cabinets_db!MK390/Prices!$B$27,0)</f>
        <v>1119</v>
      </c>
      <c r="DE390" s="138">
        <f t="shared" si="497"/>
        <v>1119</v>
      </c>
      <c r="DK390" s="136">
        <f t="shared" si="498"/>
        <v>661</v>
      </c>
      <c r="DL390" s="136">
        <f t="shared" si="499"/>
        <v>661</v>
      </c>
      <c r="DM390" s="136">
        <f t="shared" si="500"/>
        <v>735</v>
      </c>
      <c r="DN390" s="136">
        <f t="shared" si="501"/>
        <v>735</v>
      </c>
      <c r="DO390" s="136">
        <f t="shared" si="502"/>
        <v>760</v>
      </c>
      <c r="DP390" s="136">
        <f t="shared" si="503"/>
        <v>760</v>
      </c>
      <c r="DQ390" s="136">
        <f t="shared" si="504"/>
        <v>809</v>
      </c>
      <c r="DR390" s="136">
        <f t="shared" si="505"/>
        <v>809</v>
      </c>
      <c r="DS390" s="136">
        <f t="shared" si="506"/>
        <v>834</v>
      </c>
      <c r="DT390" s="136">
        <f t="shared" si="507"/>
        <v>834</v>
      </c>
      <c r="DU390" s="136">
        <f t="shared" si="508"/>
        <v>896</v>
      </c>
      <c r="DV390" s="136">
        <f t="shared" si="509"/>
        <v>896</v>
      </c>
      <c r="DW390" s="136">
        <f t="shared" si="510"/>
        <v>946</v>
      </c>
      <c r="DX390" s="136">
        <f t="shared" si="511"/>
        <v>946</v>
      </c>
      <c r="DY390" s="136">
        <f t="shared" si="512"/>
        <v>1119</v>
      </c>
      <c r="DZ390" s="138">
        <f t="shared" si="513"/>
        <v>1119</v>
      </c>
      <c r="EP390" s="73">
        <f>ES390*55.5/144</f>
        <v>10.40625</v>
      </c>
      <c r="EQ390" s="55">
        <v>17.72</v>
      </c>
      <c r="ER390" s="74">
        <f t="shared" si="561"/>
        <v>48.490833333333335</v>
      </c>
      <c r="ES390" s="49">
        <v>27</v>
      </c>
      <c r="ET390" s="55">
        <f t="shared" si="562"/>
        <v>2.25</v>
      </c>
      <c r="EU390" s="130">
        <f>ES390*55.5/144</f>
        <v>10.40625</v>
      </c>
      <c r="EW390" s="75">
        <v>4</v>
      </c>
      <c r="EY390" s="142">
        <f t="shared" si="563"/>
        <v>48.490833333333335</v>
      </c>
      <c r="EZ390" s="77">
        <f>(EY390*1.2)*(Prices!$B$5/32)</f>
        <v>72.736249999999998</v>
      </c>
      <c r="FA390" s="82">
        <f>(EY390*1.3)*(Prices!$B$4/32)</f>
        <v>157.59520833333335</v>
      </c>
      <c r="FB390" s="82">
        <f>EV390*Prices!$B$2+EW390*Prices!$B$3</f>
        <v>16.2</v>
      </c>
      <c r="FC390" s="79">
        <f>EU390*Prices!$B$9</f>
        <v>62.4375</v>
      </c>
      <c r="FD390" s="80">
        <f t="shared" si="514"/>
        <v>308.96895833333332</v>
      </c>
      <c r="FE390" s="80">
        <f>EU390*Prices!$B$10</f>
        <v>93.65625</v>
      </c>
      <c r="FF390" s="80">
        <f t="shared" si="515"/>
        <v>340.18770833333332</v>
      </c>
      <c r="FG390" s="80">
        <f>EU390*Prices!$B$11</f>
        <v>104.0625</v>
      </c>
      <c r="FH390" s="80">
        <f t="shared" si="516"/>
        <v>350.59395833333332</v>
      </c>
      <c r="FI390" s="80">
        <f>EU390*Prices!$B$12</f>
        <v>124.875</v>
      </c>
      <c r="FJ390" s="80">
        <f t="shared" si="517"/>
        <v>371.40645833333332</v>
      </c>
      <c r="FK390" s="80">
        <f>EU390*Prices!$B$13</f>
        <v>135.28125</v>
      </c>
      <c r="FL390" s="80">
        <f t="shared" si="518"/>
        <v>381.81270833333332</v>
      </c>
      <c r="FM390" s="80">
        <f>EU390*Prices!$B$14</f>
        <v>161.296875</v>
      </c>
      <c r="FN390" s="80">
        <f t="shared" si="519"/>
        <v>407.82833333333332</v>
      </c>
      <c r="FO390" s="80">
        <f>EU390*Prices!$B$15</f>
        <v>182.109375</v>
      </c>
      <c r="FP390" s="80">
        <f t="shared" si="520"/>
        <v>428.64083333333332</v>
      </c>
      <c r="FQ390" s="80">
        <f>EU390*Prices!$B$16</f>
        <v>254.953125</v>
      </c>
      <c r="FR390" s="80">
        <f t="shared" si="521"/>
        <v>501.48458333333332</v>
      </c>
      <c r="FS390" s="80">
        <f>EU390*Prices!$B$17</f>
        <v>0</v>
      </c>
      <c r="FT390" s="80"/>
      <c r="FU390" s="80"/>
      <c r="FV390" s="80"/>
      <c r="FW390" s="80"/>
      <c r="FX390" s="80"/>
      <c r="FY390" s="80"/>
      <c r="FZ390" s="80"/>
      <c r="GA390" s="80"/>
      <c r="GB390" s="80"/>
      <c r="GC390" s="80"/>
      <c r="GD390" s="80"/>
      <c r="GE390" s="80"/>
      <c r="GF390" s="80"/>
      <c r="GG390" s="80"/>
      <c r="GH390" s="80"/>
      <c r="GI390"/>
      <c r="GJ390"/>
      <c r="GK390"/>
      <c r="GL390"/>
      <c r="GM390"/>
      <c r="GN390"/>
      <c r="GO390"/>
      <c r="GP390" s="73">
        <f>GS390*55.5/144</f>
        <v>10.40625</v>
      </c>
      <c r="GQ390" s="55">
        <v>17.72</v>
      </c>
      <c r="GR390" s="74">
        <f t="shared" si="564"/>
        <v>48.490833333333335</v>
      </c>
      <c r="GS390" s="49">
        <v>27</v>
      </c>
      <c r="GT390" s="55">
        <f t="shared" si="565"/>
        <v>2.25</v>
      </c>
      <c r="GU390" s="130">
        <f>GS390*55.5/144</f>
        <v>10.40625</v>
      </c>
      <c r="GV390" s="75"/>
      <c r="GW390" s="75">
        <v>4</v>
      </c>
      <c r="GX390" s="76"/>
      <c r="GY390" s="142">
        <f t="shared" si="566"/>
        <v>48.490833333333335</v>
      </c>
      <c r="GZ390" s="77">
        <f>(GY390*1.2)*(Prices!$B$5/32)</f>
        <v>72.736249999999998</v>
      </c>
      <c r="HA390" s="82">
        <f>(GY390*1.3)*(Prices!$C$4/32)</f>
        <v>126.07616666666668</v>
      </c>
      <c r="HB390" s="82">
        <f>GV390*Prices!$B$2+GW390*Prices!$B$3</f>
        <v>16.2</v>
      </c>
      <c r="HC390" s="79">
        <f>GU390*Prices!$B$9</f>
        <v>62.4375</v>
      </c>
      <c r="HD390" s="80">
        <f t="shared" si="522"/>
        <v>277.4499166666667</v>
      </c>
      <c r="HE390" s="80">
        <f>GU390*Prices!$B$10</f>
        <v>93.65625</v>
      </c>
      <c r="HF390" s="80">
        <f t="shared" si="523"/>
        <v>308.6686666666667</v>
      </c>
      <c r="HG390" s="80">
        <f>GU390*Prices!$B$11</f>
        <v>104.0625</v>
      </c>
      <c r="HH390" s="80">
        <f t="shared" si="524"/>
        <v>319.0749166666667</v>
      </c>
      <c r="HI390" s="80">
        <f>GU390*Prices!$B$12</f>
        <v>124.875</v>
      </c>
      <c r="HJ390" s="80">
        <f t="shared" si="525"/>
        <v>339.88741666666664</v>
      </c>
      <c r="HK390" s="80">
        <f>GU390*Prices!$B$13</f>
        <v>135.28125</v>
      </c>
      <c r="HL390" s="80">
        <f t="shared" si="526"/>
        <v>350.29366666666664</v>
      </c>
      <c r="HM390" s="80">
        <f>GU390*Prices!$B$14</f>
        <v>161.296875</v>
      </c>
      <c r="HN390" s="80">
        <f t="shared" si="527"/>
        <v>376.30929166666664</v>
      </c>
      <c r="HO390" s="80">
        <f>GU390*Prices!$B$15</f>
        <v>182.109375</v>
      </c>
      <c r="HP390" s="80">
        <f t="shared" si="528"/>
        <v>397.12179166666664</v>
      </c>
      <c r="HQ390" s="80">
        <f>GU390*Prices!$B$16</f>
        <v>254.953125</v>
      </c>
      <c r="HR390" s="80">
        <f t="shared" si="529"/>
        <v>469.96554166666664</v>
      </c>
      <c r="HS390" s="80">
        <f>GU390*Prices!$B$17</f>
        <v>0</v>
      </c>
      <c r="HT390" s="80"/>
      <c r="HU390" s="80"/>
      <c r="HV390" s="80"/>
      <c r="HW390" s="80"/>
      <c r="HX390" s="80"/>
      <c r="HY390" s="80"/>
      <c r="HZ390" s="80"/>
      <c r="IA390" s="80"/>
      <c r="IB390" s="80"/>
      <c r="IC390" s="80"/>
      <c r="ID390" s="80"/>
      <c r="IE390" s="80"/>
      <c r="IF390" s="80"/>
      <c r="IG390" s="80"/>
      <c r="IH390" s="80"/>
      <c r="II390"/>
      <c r="IJ390"/>
      <c r="IK390"/>
      <c r="IL390"/>
      <c r="IM390"/>
      <c r="IN390"/>
      <c r="IO390"/>
      <c r="IP390"/>
      <c r="IQ390" s="73">
        <f>IT390*55.5/144</f>
        <v>10.40625</v>
      </c>
      <c r="IR390" s="55">
        <v>17.72</v>
      </c>
      <c r="IS390" s="74">
        <f t="shared" si="567"/>
        <v>48.490833333333335</v>
      </c>
      <c r="IT390" s="49">
        <v>27</v>
      </c>
      <c r="IU390" s="55">
        <f t="shared" si="568"/>
        <v>2.25</v>
      </c>
      <c r="IV390" s="130">
        <f>IT390*55.5/144</f>
        <v>10.40625</v>
      </c>
      <c r="IW390" s="75"/>
      <c r="IX390" s="75">
        <v>4</v>
      </c>
      <c r="IY390" s="76"/>
      <c r="IZ390" s="142">
        <f t="shared" si="569"/>
        <v>48.490833333333335</v>
      </c>
      <c r="JA390" s="77">
        <f>(IZ390*1.2)*(Prices!$B$5/32)</f>
        <v>72.736249999999998</v>
      </c>
      <c r="JB390" s="82">
        <f>(IZ390*1.3)*(Prices!$B$4/32)</f>
        <v>157.59520833333335</v>
      </c>
      <c r="JC390" s="82">
        <f>IW390*Prices!$B$2+IX390*Prices!$B$3</f>
        <v>16.2</v>
      </c>
      <c r="JD390" s="79">
        <f>IV390*Prices!$B$9</f>
        <v>62.4375</v>
      </c>
      <c r="JE390" s="80">
        <f t="shared" si="530"/>
        <v>308.96895833333332</v>
      </c>
      <c r="JF390" s="80">
        <f>IV390*Prices!$B$10</f>
        <v>93.65625</v>
      </c>
      <c r="JG390" s="80">
        <f t="shared" si="531"/>
        <v>340.18770833333332</v>
      </c>
      <c r="JH390" s="80">
        <f>IV390*Prices!$B$11</f>
        <v>104.0625</v>
      </c>
      <c r="JI390" s="80">
        <f t="shared" si="532"/>
        <v>350.59395833333332</v>
      </c>
      <c r="JJ390" s="80">
        <f>IV390*Prices!$B$12</f>
        <v>124.875</v>
      </c>
      <c r="JK390" s="80">
        <f t="shared" si="533"/>
        <v>371.40645833333332</v>
      </c>
      <c r="JL390" s="80">
        <f>IV390*Prices!$B$13</f>
        <v>135.28125</v>
      </c>
      <c r="JM390" s="80">
        <f t="shared" si="534"/>
        <v>381.81270833333332</v>
      </c>
      <c r="JN390" s="80">
        <f>IV390*Prices!$B$14</f>
        <v>161.296875</v>
      </c>
      <c r="JO390" s="80">
        <f t="shared" si="535"/>
        <v>407.82833333333332</v>
      </c>
      <c r="JP390" s="80">
        <f>IV390*Prices!$B$15</f>
        <v>182.109375</v>
      </c>
      <c r="JQ390" s="80">
        <f t="shared" si="536"/>
        <v>428.64083333333332</v>
      </c>
      <c r="JR390" s="80">
        <f>IV390*Prices!$B$16</f>
        <v>254.953125</v>
      </c>
      <c r="JS390" s="80">
        <f t="shared" si="537"/>
        <v>501.48458333333332</v>
      </c>
      <c r="JT390" s="80">
        <f>IV390*Prices!$B$17</f>
        <v>0</v>
      </c>
      <c r="JU390" s="80"/>
      <c r="JV390" s="80"/>
      <c r="JW390" s="80"/>
      <c r="JX390" s="80"/>
      <c r="JY390" s="80"/>
      <c r="JZ390" s="80"/>
      <c r="KA390" s="80"/>
      <c r="KB390" s="80"/>
      <c r="KC390" s="80"/>
      <c r="KD390" s="80"/>
      <c r="KE390" s="80"/>
      <c r="KF390" s="80"/>
      <c r="KG390" s="8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 s="197">
        <v>0</v>
      </c>
      <c r="LB390" s="200">
        <v>0</v>
      </c>
      <c r="LC390" s="82">
        <f>(44+(cabinets_db!IR390*2-2))*0.58</f>
        <v>44.915199999999999</v>
      </c>
      <c r="LD390" s="82">
        <f>(44+(cabinets_db!IR390*2-2))*0.77</f>
        <v>59.628799999999998</v>
      </c>
      <c r="LE390" s="82">
        <f>3*(cabinets_db!IR390*22/144)</f>
        <v>8.1216666666666661</v>
      </c>
      <c r="LF390" s="82">
        <f t="shared" si="538"/>
        <v>36.793533333333329</v>
      </c>
      <c r="LG390" s="80">
        <f t="shared" si="539"/>
        <v>51.507133333333329</v>
      </c>
      <c r="LH390" s="234">
        <f t="shared" si="540"/>
        <v>0</v>
      </c>
      <c r="LI390" s="73">
        <f>cabinets_db!LL390*55.5/144</f>
        <v>10.40625</v>
      </c>
      <c r="LJ390" s="55">
        <v>17.72</v>
      </c>
      <c r="LK390" s="74">
        <f>cabinets_db!LI390+cabinets_db!LJ390+((LL390-1.5)*23/144)*5</f>
        <v>48.490833333333335</v>
      </c>
      <c r="LL390" s="49">
        <v>27</v>
      </c>
      <c r="LM390" s="55">
        <f t="shared" si="570"/>
        <v>2.25</v>
      </c>
      <c r="LN390" s="130">
        <f>LL390*55.5/144</f>
        <v>10.40625</v>
      </c>
      <c r="LO390" s="75"/>
      <c r="LP390" s="75">
        <v>4</v>
      </c>
      <c r="LQ390" s="76"/>
      <c r="LR390" s="142">
        <f>cabinets_db!LI390+cabinets_db!LJ390+((LL390-1.5)*23/144)*5</f>
        <v>48.490833333333335</v>
      </c>
      <c r="LS390" s="77">
        <f>(LR390*1.2)*(Prices!$B$5/32)</f>
        <v>72.736249999999998</v>
      </c>
      <c r="LT390" s="82">
        <f>(LR390*1.3)*(Prices!$C$4/32)</f>
        <v>126.07616666666668</v>
      </c>
      <c r="LU390" s="82">
        <f>LO390*Prices!$B$2+LP390*Prices!$B$3</f>
        <v>16.2</v>
      </c>
      <c r="LV390" s="79">
        <f>LN390*Prices!$B$9</f>
        <v>62.4375</v>
      </c>
      <c r="LW390" s="80">
        <f t="shared" si="541"/>
        <v>277.4499166666667</v>
      </c>
      <c r="LX390" s="80">
        <f>LN390*Prices!$B$10</f>
        <v>93.65625</v>
      </c>
      <c r="LY390" s="80">
        <f t="shared" si="542"/>
        <v>308.6686666666667</v>
      </c>
      <c r="LZ390" s="80">
        <f>LN390*Prices!$B$11</f>
        <v>104.0625</v>
      </c>
      <c r="MA390" s="80">
        <f t="shared" si="543"/>
        <v>319.0749166666667</v>
      </c>
      <c r="MB390" s="80">
        <f>LN390*Prices!$B$12</f>
        <v>124.875</v>
      </c>
      <c r="MC390" s="80">
        <f t="shared" si="544"/>
        <v>339.88741666666664</v>
      </c>
      <c r="MD390" s="80">
        <f>LN390*Prices!$B$13</f>
        <v>135.28125</v>
      </c>
      <c r="ME390" s="80">
        <f t="shared" si="545"/>
        <v>350.29366666666664</v>
      </c>
      <c r="MF390" s="80">
        <f>LN390*Prices!$B$14</f>
        <v>161.296875</v>
      </c>
      <c r="MG390" s="80">
        <f t="shared" si="546"/>
        <v>376.30929166666664</v>
      </c>
      <c r="MH390" s="80">
        <f>LN390*Prices!$B$15</f>
        <v>182.109375</v>
      </c>
      <c r="MI390" s="80">
        <f t="shared" si="547"/>
        <v>397.12179166666664</v>
      </c>
      <c r="MJ390" s="80">
        <f>LN390*Prices!$B$16</f>
        <v>254.953125</v>
      </c>
      <c r="MK390" s="80">
        <f t="shared" si="548"/>
        <v>469.96554166666664</v>
      </c>
      <c r="ML390" s="80">
        <f>LN390*Prices!$B$17</f>
        <v>0</v>
      </c>
      <c r="MM390" s="80"/>
      <c r="MN390" s="80"/>
      <c r="MO390" s="80"/>
      <c r="MP390" s="80"/>
      <c r="MQ390" s="80"/>
      <c r="MR390" s="80"/>
      <c r="MS390" s="80"/>
      <c r="MT390" s="80"/>
      <c r="MU390" s="80"/>
      <c r="MV390" s="80"/>
      <c r="MW390" s="80"/>
      <c r="MX390" s="80"/>
      <c r="MY390" s="80"/>
      <c r="MZ390" s="80"/>
      <c r="NA390" s="8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</row>
    <row r="391" spans="1:449" ht="18" customHeight="1" x14ac:dyDescent="0.25">
      <c r="A391" s="144" t="s">
        <v>516</v>
      </c>
      <c r="B391" s="132" t="s">
        <v>268</v>
      </c>
      <c r="C391" s="133" t="str">
        <f t="shared" si="549"/>
        <v>Wall &amp; Tall Cab: Tall - 2 doors - shelves - 55.5" High (28" to 30")</v>
      </c>
      <c r="D391" s="70" t="s">
        <v>515</v>
      </c>
      <c r="E391" s="134" t="s">
        <v>109</v>
      </c>
      <c r="F391" s="138" t="s">
        <v>516</v>
      </c>
      <c r="G391" s="343">
        <f>ROUND(cabinets_db!FD391/Prices!$B$27,0)</f>
        <v>792</v>
      </c>
      <c r="H391" s="136">
        <f t="shared" si="550"/>
        <v>792</v>
      </c>
      <c r="I391" s="136">
        <f>ROUND(cabinets_db!FF391/Prices!$B$27,0)</f>
        <v>875</v>
      </c>
      <c r="J391" s="136">
        <f t="shared" si="453"/>
        <v>875</v>
      </c>
      <c r="K391" s="136">
        <f>ROUND(cabinets_db!FH391/Prices!$B$27,0)</f>
        <v>902</v>
      </c>
      <c r="L391" s="136">
        <f t="shared" si="454"/>
        <v>902</v>
      </c>
      <c r="M391" s="136">
        <f>ROUND(cabinets_db!FJ391/Prices!$B$27,0)</f>
        <v>958</v>
      </c>
      <c r="N391" s="136">
        <f t="shared" si="455"/>
        <v>958</v>
      </c>
      <c r="O391" s="136">
        <f>ROUND(cabinets_db!FL391/Prices!$B$27,0)</f>
        <v>985</v>
      </c>
      <c r="P391" s="136">
        <f t="shared" si="456"/>
        <v>985</v>
      </c>
      <c r="Q391" s="136">
        <f>ROUND(cabinets_db!FN391/Prices!$B$27,0)</f>
        <v>1054</v>
      </c>
      <c r="R391" s="136">
        <f t="shared" si="457"/>
        <v>1054</v>
      </c>
      <c r="S391" s="136">
        <f>ROUND(cabinets_db!FP391/Prices!$B$27,0)</f>
        <v>1109</v>
      </c>
      <c r="T391" s="136">
        <f t="shared" si="458"/>
        <v>1109</v>
      </c>
      <c r="U391" s="136">
        <f>ROUND(cabinets_db!FR391/Prices!$B$27,0)</f>
        <v>1302</v>
      </c>
      <c r="V391" s="136">
        <f t="shared" si="459"/>
        <v>1302</v>
      </c>
      <c r="W391" s="137"/>
      <c r="X391" s="137"/>
      <c r="Y391" s="137"/>
      <c r="Z391" s="137"/>
      <c r="AA391" s="137"/>
      <c r="AB391" s="136">
        <f>ROUND(cabinets_db!HD391/Prices!$B$27,0)</f>
        <v>712</v>
      </c>
      <c r="AC391" s="136">
        <f t="shared" si="460"/>
        <v>712</v>
      </c>
      <c r="AD391" s="136">
        <f>ROUND(cabinets_db!HF391/Prices!$B$27,0)</f>
        <v>794</v>
      </c>
      <c r="AE391" s="136">
        <f t="shared" si="461"/>
        <v>794</v>
      </c>
      <c r="AF391" s="136">
        <f>ROUND(cabinets_db!HH391/Prices!$B$27,0)</f>
        <v>822</v>
      </c>
      <c r="AG391" s="136">
        <f t="shared" si="462"/>
        <v>822</v>
      </c>
      <c r="AH391" s="136">
        <f>ROUND(cabinets_db!HJ391/Prices!$B$27,0)</f>
        <v>877</v>
      </c>
      <c r="AI391" s="136">
        <f t="shared" si="463"/>
        <v>877</v>
      </c>
      <c r="AJ391" s="136">
        <f>ROUND(cabinets_db!HL391/Prices!$B$27,0)</f>
        <v>904</v>
      </c>
      <c r="AK391" s="136">
        <f t="shared" si="464"/>
        <v>904</v>
      </c>
      <c r="AL391" s="136">
        <f>ROUND(cabinets_db!HN391/Prices!$B$27,0)</f>
        <v>973</v>
      </c>
      <c r="AM391" s="136">
        <f t="shared" si="465"/>
        <v>973</v>
      </c>
      <c r="AN391" s="136">
        <f>ROUND(cabinets_db!HP391/Prices!$B$27,0)</f>
        <v>1028</v>
      </c>
      <c r="AO391" s="136">
        <f t="shared" si="466"/>
        <v>1028</v>
      </c>
      <c r="AP391" s="136">
        <f>ROUND(cabinets_db!HR391/Prices!$B$27,0)</f>
        <v>1221</v>
      </c>
      <c r="AQ391" s="138">
        <f t="shared" si="467"/>
        <v>1221</v>
      </c>
      <c r="AW391" s="136">
        <f t="shared" si="468"/>
        <v>712</v>
      </c>
      <c r="AX391" s="136">
        <f t="shared" si="469"/>
        <v>712</v>
      </c>
      <c r="AY391" s="136">
        <f t="shared" si="470"/>
        <v>794</v>
      </c>
      <c r="AZ391" s="136">
        <f t="shared" si="471"/>
        <v>794</v>
      </c>
      <c r="BA391" s="136">
        <f t="shared" si="472"/>
        <v>822</v>
      </c>
      <c r="BB391" s="136">
        <f t="shared" si="473"/>
        <v>822</v>
      </c>
      <c r="BC391" s="136">
        <f t="shared" si="474"/>
        <v>877</v>
      </c>
      <c r="BD391" s="136">
        <f t="shared" si="475"/>
        <v>877</v>
      </c>
      <c r="BE391" s="136">
        <f t="shared" si="476"/>
        <v>904</v>
      </c>
      <c r="BF391" s="136">
        <f t="shared" si="477"/>
        <v>904</v>
      </c>
      <c r="BG391" s="136">
        <f t="shared" si="478"/>
        <v>973</v>
      </c>
      <c r="BH391" s="136">
        <f t="shared" si="479"/>
        <v>973</v>
      </c>
      <c r="BI391" s="136">
        <f t="shared" si="480"/>
        <v>1028</v>
      </c>
      <c r="BJ391" s="136">
        <f t="shared" si="481"/>
        <v>1028</v>
      </c>
      <c r="BK391" s="136">
        <f t="shared" si="482"/>
        <v>1221</v>
      </c>
      <c r="BL391" s="138">
        <f t="shared" si="483"/>
        <v>1221</v>
      </c>
      <c r="BU391" s="136">
        <f>ROUND(cabinets_db!JE391/Prices!$B$27,0)</f>
        <v>792</v>
      </c>
      <c r="BV391" s="136">
        <f t="shared" si="551"/>
        <v>792</v>
      </c>
      <c r="BW391" s="136">
        <f>ROUND(cabinets_db!JG391/Prices!$B$27,0)</f>
        <v>875</v>
      </c>
      <c r="BX391" s="136">
        <f t="shared" si="484"/>
        <v>875</v>
      </c>
      <c r="BY391" s="136">
        <f>ROUND(cabinets_db!JI391/Prices!$B$27,0)</f>
        <v>902</v>
      </c>
      <c r="BZ391" s="136">
        <f t="shared" si="485"/>
        <v>902</v>
      </c>
      <c r="CA391" s="136">
        <f>ROUND(cabinets_db!JK391/Prices!$B$27,0)</f>
        <v>958</v>
      </c>
      <c r="CB391" s="136">
        <f t="shared" si="486"/>
        <v>958</v>
      </c>
      <c r="CC391" s="136">
        <f>ROUND(cabinets_db!JM391/Prices!$B$27,0)</f>
        <v>985</v>
      </c>
      <c r="CD391" s="136">
        <f t="shared" si="487"/>
        <v>985</v>
      </c>
      <c r="CE391" s="136">
        <f>ROUND(cabinets_db!JO391/Prices!$B$27,0)</f>
        <v>1054</v>
      </c>
      <c r="CF391" s="136">
        <f t="shared" si="488"/>
        <v>1054</v>
      </c>
      <c r="CG391" s="136">
        <f>ROUND(cabinets_db!JQ391/Prices!$B$27,0)</f>
        <v>1109</v>
      </c>
      <c r="CH391" s="136">
        <f t="shared" si="489"/>
        <v>1109</v>
      </c>
      <c r="CI391" s="136">
        <f>ROUND(cabinets_db!JS391/Prices!$B$27,0)</f>
        <v>1302</v>
      </c>
      <c r="CJ391" s="136">
        <f t="shared" si="490"/>
        <v>1302</v>
      </c>
      <c r="CK391" s="137"/>
      <c r="CL391" s="137"/>
      <c r="CM391" s="137"/>
      <c r="CN391" s="137"/>
      <c r="CO391" s="137"/>
      <c r="CP391" s="136">
        <f>ROUND(cabinets_db!LW391/Prices!$B$27,0)</f>
        <v>712</v>
      </c>
      <c r="CQ391" s="136">
        <f t="shared" si="552"/>
        <v>712</v>
      </c>
      <c r="CR391" s="136">
        <f>ROUND(cabinets_db!LY391/Prices!$B$27,0)</f>
        <v>794</v>
      </c>
      <c r="CS391" s="136">
        <f t="shared" si="491"/>
        <v>794</v>
      </c>
      <c r="CT391" s="136">
        <f>ROUND(cabinets_db!MA391/Prices!$B$27,0)</f>
        <v>822</v>
      </c>
      <c r="CU391" s="136">
        <f t="shared" si="492"/>
        <v>822</v>
      </c>
      <c r="CV391" s="136">
        <f>ROUND(cabinets_db!MC391/Prices!$B$27,0)</f>
        <v>877</v>
      </c>
      <c r="CW391" s="136">
        <f t="shared" si="493"/>
        <v>877</v>
      </c>
      <c r="CX391" s="136">
        <f>ROUND(cabinets_db!ME391/Prices!$B$27,0)</f>
        <v>904</v>
      </c>
      <c r="CY391" s="136">
        <f t="shared" si="494"/>
        <v>904</v>
      </c>
      <c r="CZ391" s="136">
        <f>ROUND(cabinets_db!MG391/Prices!$B$27,0)</f>
        <v>973</v>
      </c>
      <c r="DA391" s="136">
        <f t="shared" si="495"/>
        <v>973</v>
      </c>
      <c r="DB391" s="136">
        <f>ROUND(cabinets_db!MI391/Prices!$B$27,0)</f>
        <v>1028</v>
      </c>
      <c r="DC391" s="136">
        <f t="shared" si="496"/>
        <v>1028</v>
      </c>
      <c r="DD391" s="136">
        <f>ROUND(cabinets_db!MK391/Prices!$B$27,0)</f>
        <v>1221</v>
      </c>
      <c r="DE391" s="138">
        <f t="shared" si="497"/>
        <v>1221</v>
      </c>
      <c r="DK391" s="136">
        <f t="shared" si="498"/>
        <v>712</v>
      </c>
      <c r="DL391" s="136">
        <f t="shared" si="499"/>
        <v>712</v>
      </c>
      <c r="DM391" s="136">
        <f t="shared" si="500"/>
        <v>794</v>
      </c>
      <c r="DN391" s="136">
        <f t="shared" si="501"/>
        <v>794</v>
      </c>
      <c r="DO391" s="136">
        <f t="shared" si="502"/>
        <v>822</v>
      </c>
      <c r="DP391" s="136">
        <f t="shared" si="503"/>
        <v>822</v>
      </c>
      <c r="DQ391" s="136">
        <f t="shared" si="504"/>
        <v>877</v>
      </c>
      <c r="DR391" s="136">
        <f t="shared" si="505"/>
        <v>877</v>
      </c>
      <c r="DS391" s="136">
        <f t="shared" si="506"/>
        <v>904</v>
      </c>
      <c r="DT391" s="136">
        <f t="shared" si="507"/>
        <v>904</v>
      </c>
      <c r="DU391" s="136">
        <f t="shared" si="508"/>
        <v>973</v>
      </c>
      <c r="DV391" s="136">
        <f t="shared" si="509"/>
        <v>973</v>
      </c>
      <c r="DW391" s="136">
        <f t="shared" si="510"/>
        <v>1028</v>
      </c>
      <c r="DX391" s="136">
        <f t="shared" si="511"/>
        <v>1028</v>
      </c>
      <c r="DY391" s="136">
        <f t="shared" si="512"/>
        <v>1221</v>
      </c>
      <c r="DZ391" s="138">
        <f t="shared" si="513"/>
        <v>1221</v>
      </c>
      <c r="EP391" s="73">
        <f>ES391*55.5/144</f>
        <v>11.5625</v>
      </c>
      <c r="EQ391" s="55">
        <v>17.72</v>
      </c>
      <c r="ER391" s="74">
        <f t="shared" si="561"/>
        <v>52.042916666666663</v>
      </c>
      <c r="ES391" s="49">
        <v>30</v>
      </c>
      <c r="ET391" s="55">
        <f t="shared" si="562"/>
        <v>2.5</v>
      </c>
      <c r="EU391" s="130">
        <f>ES391*55.5/144</f>
        <v>11.5625</v>
      </c>
      <c r="EW391" s="75">
        <v>4</v>
      </c>
      <c r="EY391" s="142">
        <f t="shared" si="563"/>
        <v>52.042916666666663</v>
      </c>
      <c r="EZ391" s="77">
        <f>(EY391*1.2)*(Prices!$B$5/32)</f>
        <v>78.064374999999998</v>
      </c>
      <c r="FA391" s="82">
        <f>(EY391*1.3)*(Prices!$B$4/32)</f>
        <v>169.13947916666666</v>
      </c>
      <c r="FB391" s="82">
        <f>EV391*Prices!$B$2+EW391*Prices!$B$3</f>
        <v>16.2</v>
      </c>
      <c r="FC391" s="79">
        <f>EU391*Prices!$B$9</f>
        <v>69.375</v>
      </c>
      <c r="FD391" s="80">
        <f t="shared" si="514"/>
        <v>332.77885416666663</v>
      </c>
      <c r="FE391" s="80">
        <f>EU391*Prices!$B$10</f>
        <v>104.0625</v>
      </c>
      <c r="FF391" s="80">
        <f t="shared" si="515"/>
        <v>367.46635416666663</v>
      </c>
      <c r="FG391" s="80">
        <f>EU391*Prices!$B$11</f>
        <v>115.625</v>
      </c>
      <c r="FH391" s="80">
        <f t="shared" si="516"/>
        <v>379.02885416666663</v>
      </c>
      <c r="FI391" s="80">
        <f>EU391*Prices!$B$12</f>
        <v>138.75</v>
      </c>
      <c r="FJ391" s="80">
        <f t="shared" si="517"/>
        <v>402.15385416666663</v>
      </c>
      <c r="FK391" s="80">
        <f>EU391*Prices!$B$13</f>
        <v>150.3125</v>
      </c>
      <c r="FL391" s="80">
        <f t="shared" si="518"/>
        <v>413.71635416666663</v>
      </c>
      <c r="FM391" s="80">
        <f>EU391*Prices!$B$14</f>
        <v>179.21875</v>
      </c>
      <c r="FN391" s="80">
        <f t="shared" si="519"/>
        <v>442.62260416666663</v>
      </c>
      <c r="FO391" s="80">
        <f>EU391*Prices!$B$15</f>
        <v>202.34375</v>
      </c>
      <c r="FP391" s="80">
        <f t="shared" si="520"/>
        <v>465.74760416666663</v>
      </c>
      <c r="FQ391" s="80">
        <f>EU391*Prices!$B$16</f>
        <v>283.28125</v>
      </c>
      <c r="FR391" s="80">
        <f t="shared" si="521"/>
        <v>546.68510416666663</v>
      </c>
      <c r="FS391" s="80">
        <f>EU391*Prices!$B$17</f>
        <v>0</v>
      </c>
      <c r="FT391" s="80"/>
      <c r="FU391" s="80"/>
      <c r="FV391" s="80"/>
      <c r="FW391" s="80"/>
      <c r="FX391" s="80"/>
      <c r="FY391" s="80"/>
      <c r="FZ391" s="80"/>
      <c r="GA391" s="80"/>
      <c r="GB391" s="80"/>
      <c r="GC391" s="80"/>
      <c r="GD391" s="80"/>
      <c r="GE391" s="80"/>
      <c r="GF391" s="80"/>
      <c r="GG391" s="80"/>
      <c r="GH391" s="80"/>
      <c r="GI391"/>
      <c r="GJ391"/>
      <c r="GK391"/>
      <c r="GL391"/>
      <c r="GM391"/>
      <c r="GN391"/>
      <c r="GO391"/>
      <c r="GP391" s="73">
        <f>GS391*55.5/144</f>
        <v>11.5625</v>
      </c>
      <c r="GQ391" s="55">
        <v>17.72</v>
      </c>
      <c r="GR391" s="74">
        <f t="shared" si="564"/>
        <v>52.042916666666663</v>
      </c>
      <c r="GS391" s="49">
        <v>30</v>
      </c>
      <c r="GT391" s="55">
        <f t="shared" si="565"/>
        <v>2.5</v>
      </c>
      <c r="GU391" s="130">
        <f>GS391*55.5/144</f>
        <v>11.5625</v>
      </c>
      <c r="GV391" s="75"/>
      <c r="GW391" s="75">
        <v>4</v>
      </c>
      <c r="GX391" s="76"/>
      <c r="GY391" s="142">
        <f t="shared" si="566"/>
        <v>52.042916666666663</v>
      </c>
      <c r="GZ391" s="77">
        <f>(GY391*1.2)*(Prices!$B$5/32)</f>
        <v>78.064374999999998</v>
      </c>
      <c r="HA391" s="82">
        <f>(GY391*1.3)*(Prices!$C$4/32)</f>
        <v>135.31158333333332</v>
      </c>
      <c r="HB391" s="82">
        <f>GV391*Prices!$B$2+GW391*Prices!$B$3</f>
        <v>16.2</v>
      </c>
      <c r="HC391" s="79">
        <f>GU391*Prices!$B$9</f>
        <v>69.375</v>
      </c>
      <c r="HD391" s="80">
        <f t="shared" si="522"/>
        <v>298.95095833333329</v>
      </c>
      <c r="HE391" s="80">
        <f>GU391*Prices!$B$10</f>
        <v>104.0625</v>
      </c>
      <c r="HF391" s="80">
        <f t="shared" si="523"/>
        <v>333.63845833333329</v>
      </c>
      <c r="HG391" s="80">
        <f>GU391*Prices!$B$11</f>
        <v>115.625</v>
      </c>
      <c r="HH391" s="80">
        <f t="shared" si="524"/>
        <v>345.20095833333329</v>
      </c>
      <c r="HI391" s="80">
        <f>GU391*Prices!$B$12</f>
        <v>138.75</v>
      </c>
      <c r="HJ391" s="80">
        <f t="shared" si="525"/>
        <v>368.32595833333329</v>
      </c>
      <c r="HK391" s="80">
        <f>GU391*Prices!$B$13</f>
        <v>150.3125</v>
      </c>
      <c r="HL391" s="80">
        <f t="shared" si="526"/>
        <v>379.88845833333329</v>
      </c>
      <c r="HM391" s="80">
        <f>GU391*Prices!$B$14</f>
        <v>179.21875</v>
      </c>
      <c r="HN391" s="80">
        <f t="shared" si="527"/>
        <v>408.79470833333329</v>
      </c>
      <c r="HO391" s="80">
        <f>GU391*Prices!$B$15</f>
        <v>202.34375</v>
      </c>
      <c r="HP391" s="80">
        <f t="shared" si="528"/>
        <v>431.91970833333329</v>
      </c>
      <c r="HQ391" s="80">
        <f>GU391*Prices!$B$16</f>
        <v>283.28125</v>
      </c>
      <c r="HR391" s="80">
        <f t="shared" si="529"/>
        <v>512.85720833333335</v>
      </c>
      <c r="HS391" s="80">
        <f>GU391*Prices!$B$17</f>
        <v>0</v>
      </c>
      <c r="HT391" s="80"/>
      <c r="HU391" s="80"/>
      <c r="HV391" s="80"/>
      <c r="HW391" s="80"/>
      <c r="HX391" s="80"/>
      <c r="HY391" s="80"/>
      <c r="HZ391" s="80"/>
      <c r="IA391" s="80"/>
      <c r="IB391" s="80"/>
      <c r="IC391" s="80"/>
      <c r="ID391" s="80"/>
      <c r="IE391" s="80"/>
      <c r="IF391" s="80"/>
      <c r="IG391" s="80"/>
      <c r="IH391" s="80"/>
      <c r="II391"/>
      <c r="IJ391"/>
      <c r="IK391"/>
      <c r="IL391"/>
      <c r="IM391"/>
      <c r="IN391"/>
      <c r="IO391"/>
      <c r="IP391"/>
      <c r="IQ391" s="73">
        <f>IT391*55.5/144</f>
        <v>11.5625</v>
      </c>
      <c r="IR391" s="55">
        <v>17.72</v>
      </c>
      <c r="IS391" s="74">
        <f t="shared" si="567"/>
        <v>52.042916666666663</v>
      </c>
      <c r="IT391" s="49">
        <v>30</v>
      </c>
      <c r="IU391" s="55">
        <f t="shared" si="568"/>
        <v>2.5</v>
      </c>
      <c r="IV391" s="130">
        <f>IT391*55.5/144</f>
        <v>11.5625</v>
      </c>
      <c r="IW391" s="75"/>
      <c r="IX391" s="75">
        <v>4</v>
      </c>
      <c r="IY391" s="76"/>
      <c r="IZ391" s="142">
        <f t="shared" si="569"/>
        <v>52.042916666666663</v>
      </c>
      <c r="JA391" s="77">
        <f>(IZ391*1.2)*(Prices!$B$5/32)</f>
        <v>78.064374999999998</v>
      </c>
      <c r="JB391" s="82">
        <f>(IZ391*1.3)*(Prices!$B$4/32)</f>
        <v>169.13947916666666</v>
      </c>
      <c r="JC391" s="82">
        <f>IW391*Prices!$B$2+IX391*Prices!$B$3</f>
        <v>16.2</v>
      </c>
      <c r="JD391" s="79">
        <f>IV391*Prices!$B$9</f>
        <v>69.375</v>
      </c>
      <c r="JE391" s="80">
        <f t="shared" si="530"/>
        <v>332.77885416666663</v>
      </c>
      <c r="JF391" s="80">
        <f>IV391*Prices!$B$10</f>
        <v>104.0625</v>
      </c>
      <c r="JG391" s="80">
        <f t="shared" si="531"/>
        <v>367.46635416666663</v>
      </c>
      <c r="JH391" s="80">
        <f>IV391*Prices!$B$11</f>
        <v>115.625</v>
      </c>
      <c r="JI391" s="80">
        <f t="shared" si="532"/>
        <v>379.02885416666663</v>
      </c>
      <c r="JJ391" s="80">
        <f>IV391*Prices!$B$12</f>
        <v>138.75</v>
      </c>
      <c r="JK391" s="80">
        <f t="shared" si="533"/>
        <v>402.15385416666663</v>
      </c>
      <c r="JL391" s="80">
        <f>IV391*Prices!$B$13</f>
        <v>150.3125</v>
      </c>
      <c r="JM391" s="80">
        <f t="shared" si="534"/>
        <v>413.71635416666663</v>
      </c>
      <c r="JN391" s="80">
        <f>IV391*Prices!$B$14</f>
        <v>179.21875</v>
      </c>
      <c r="JO391" s="80">
        <f t="shared" si="535"/>
        <v>442.62260416666663</v>
      </c>
      <c r="JP391" s="80">
        <f>IV391*Prices!$B$15</f>
        <v>202.34375</v>
      </c>
      <c r="JQ391" s="80">
        <f t="shared" si="536"/>
        <v>465.74760416666663</v>
      </c>
      <c r="JR391" s="80">
        <f>IV391*Prices!$B$16</f>
        <v>283.28125</v>
      </c>
      <c r="JS391" s="80">
        <f t="shared" si="537"/>
        <v>546.68510416666663</v>
      </c>
      <c r="JT391" s="80">
        <f>IV391*Prices!$B$17</f>
        <v>0</v>
      </c>
      <c r="JU391" s="80"/>
      <c r="JV391" s="80"/>
      <c r="JW391" s="80"/>
      <c r="JX391" s="80"/>
      <c r="JY391" s="80"/>
      <c r="JZ391" s="80"/>
      <c r="KA391" s="80"/>
      <c r="KB391" s="80"/>
      <c r="KC391" s="80"/>
      <c r="KD391" s="80"/>
      <c r="KE391" s="80"/>
      <c r="KF391" s="80"/>
      <c r="KG391" s="80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 s="197">
        <v>0</v>
      </c>
      <c r="LB391" s="200">
        <v>0</v>
      </c>
      <c r="LC391" s="82">
        <f>(44+(cabinets_db!IR391*2-2))*0.58</f>
        <v>44.915199999999999</v>
      </c>
      <c r="LD391" s="82">
        <f>(44+(cabinets_db!IR391*2-2))*0.77</f>
        <v>59.628799999999998</v>
      </c>
      <c r="LE391" s="82">
        <f>3*(cabinets_db!IR391*22/144)</f>
        <v>8.1216666666666661</v>
      </c>
      <c r="LF391" s="82">
        <f t="shared" si="538"/>
        <v>36.793533333333329</v>
      </c>
      <c r="LG391" s="80">
        <f t="shared" si="539"/>
        <v>51.507133333333329</v>
      </c>
      <c r="LH391" s="234">
        <f t="shared" si="540"/>
        <v>0</v>
      </c>
      <c r="LI391" s="73">
        <f>cabinets_db!LL391*55.5/144</f>
        <v>11.5625</v>
      </c>
      <c r="LJ391" s="55">
        <v>17.72</v>
      </c>
      <c r="LK391" s="74">
        <f>cabinets_db!LI391+cabinets_db!LJ391+((LL391-1.5)*23/144)*5</f>
        <v>52.042916666666663</v>
      </c>
      <c r="LL391" s="49">
        <v>30</v>
      </c>
      <c r="LM391" s="55">
        <f t="shared" si="570"/>
        <v>2.5</v>
      </c>
      <c r="LN391" s="130">
        <f>LL391*55.5/144</f>
        <v>11.5625</v>
      </c>
      <c r="LO391" s="75"/>
      <c r="LP391" s="75">
        <v>4</v>
      </c>
      <c r="LQ391" s="76"/>
      <c r="LR391" s="142">
        <f>cabinets_db!LI391+cabinets_db!LJ391+((LL391-1.5)*23/144)*5</f>
        <v>52.042916666666663</v>
      </c>
      <c r="LS391" s="77">
        <f>(LR391*1.2)*(Prices!$B$5/32)</f>
        <v>78.064374999999998</v>
      </c>
      <c r="LT391" s="82">
        <f>(LR391*1.3)*(Prices!$C$4/32)</f>
        <v>135.31158333333332</v>
      </c>
      <c r="LU391" s="82">
        <f>LO391*Prices!$B$2+LP391*Prices!$B$3</f>
        <v>16.2</v>
      </c>
      <c r="LV391" s="79">
        <f>LN391*Prices!$B$9</f>
        <v>69.375</v>
      </c>
      <c r="LW391" s="80">
        <f t="shared" si="541"/>
        <v>298.95095833333329</v>
      </c>
      <c r="LX391" s="80">
        <f>LN391*Prices!$B$10</f>
        <v>104.0625</v>
      </c>
      <c r="LY391" s="80">
        <f t="shared" si="542"/>
        <v>333.63845833333329</v>
      </c>
      <c r="LZ391" s="80">
        <f>LN391*Prices!$B$11</f>
        <v>115.625</v>
      </c>
      <c r="MA391" s="80">
        <f t="shared" si="543"/>
        <v>345.20095833333329</v>
      </c>
      <c r="MB391" s="80">
        <f>LN391*Prices!$B$12</f>
        <v>138.75</v>
      </c>
      <c r="MC391" s="80">
        <f t="shared" si="544"/>
        <v>368.32595833333329</v>
      </c>
      <c r="MD391" s="80">
        <f>LN391*Prices!$B$13</f>
        <v>150.3125</v>
      </c>
      <c r="ME391" s="80">
        <f t="shared" si="545"/>
        <v>379.88845833333329</v>
      </c>
      <c r="MF391" s="80">
        <f>LN391*Prices!$B$14</f>
        <v>179.21875</v>
      </c>
      <c r="MG391" s="80">
        <f t="shared" si="546"/>
        <v>408.79470833333329</v>
      </c>
      <c r="MH391" s="80">
        <f>LN391*Prices!$B$15</f>
        <v>202.34375</v>
      </c>
      <c r="MI391" s="80">
        <f t="shared" si="547"/>
        <v>431.91970833333329</v>
      </c>
      <c r="MJ391" s="80">
        <f>LN391*Prices!$B$16</f>
        <v>283.28125</v>
      </c>
      <c r="MK391" s="80">
        <f t="shared" si="548"/>
        <v>512.85720833333335</v>
      </c>
      <c r="ML391" s="80">
        <f>LN391*Prices!$B$17</f>
        <v>0</v>
      </c>
      <c r="MM391" s="80"/>
      <c r="MN391" s="80"/>
      <c r="MO391" s="80"/>
      <c r="MP391" s="80"/>
      <c r="MQ391" s="80"/>
      <c r="MR391" s="80"/>
      <c r="MS391" s="80"/>
      <c r="MT391" s="80"/>
      <c r="MU391" s="80"/>
      <c r="MV391" s="80"/>
      <c r="MW391" s="80"/>
      <c r="MX391" s="80"/>
      <c r="MY391" s="80"/>
      <c r="MZ391" s="80"/>
      <c r="NA391" s="80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</row>
    <row r="392" spans="1:449" ht="18" customHeight="1" x14ac:dyDescent="0.25">
      <c r="A392" s="141" t="s">
        <v>517</v>
      </c>
      <c r="B392" s="132" t="s">
        <v>268</v>
      </c>
      <c r="C392" s="133" t="str">
        <f t="shared" si="549"/>
        <v>Wall &amp; Tall Cab: Tall - 2 doors - shelves - 55.5" High (31" to 33")</v>
      </c>
      <c r="D392" s="70" t="s">
        <v>515</v>
      </c>
      <c r="E392" s="134" t="s">
        <v>111</v>
      </c>
      <c r="F392" s="329" t="s">
        <v>517</v>
      </c>
      <c r="G392" s="343">
        <f>ROUND(cabinets_db!FD392/Prices!$B$27,0)</f>
        <v>849</v>
      </c>
      <c r="H392" s="136">
        <f t="shared" si="550"/>
        <v>849</v>
      </c>
      <c r="I392" s="136">
        <f>ROUND(cabinets_db!FF392/Prices!$B$27,0)</f>
        <v>940</v>
      </c>
      <c r="J392" s="136">
        <f t="shared" si="453"/>
        <v>940</v>
      </c>
      <c r="K392" s="136">
        <f>ROUND(cabinets_db!FH392/Prices!$B$27,0)</f>
        <v>970</v>
      </c>
      <c r="L392" s="136">
        <f t="shared" si="454"/>
        <v>970</v>
      </c>
      <c r="M392" s="136">
        <f>ROUND(cabinets_db!FJ392/Prices!$B$27,0)</f>
        <v>1031</v>
      </c>
      <c r="N392" s="136">
        <f t="shared" si="455"/>
        <v>1031</v>
      </c>
      <c r="O392" s="136">
        <f>ROUND(cabinets_db!FL392/Prices!$B$27,0)</f>
        <v>1061</v>
      </c>
      <c r="P392" s="136">
        <f t="shared" si="456"/>
        <v>1061</v>
      </c>
      <c r="Q392" s="136">
        <f>ROUND(cabinets_db!FN392/Prices!$B$27,0)</f>
        <v>1137</v>
      </c>
      <c r="R392" s="136">
        <f t="shared" si="457"/>
        <v>1137</v>
      </c>
      <c r="S392" s="136">
        <f>ROUND(cabinets_db!FP392/Prices!$B$27,0)</f>
        <v>1197</v>
      </c>
      <c r="T392" s="136">
        <f t="shared" si="458"/>
        <v>1197</v>
      </c>
      <c r="U392" s="136">
        <f>ROUND(cabinets_db!FR392/Prices!$B$27,0)</f>
        <v>1409</v>
      </c>
      <c r="V392" s="136">
        <f t="shared" si="459"/>
        <v>1409</v>
      </c>
      <c r="W392" s="137"/>
      <c r="X392" s="137"/>
      <c r="Y392" s="137"/>
      <c r="Z392" s="137"/>
      <c r="AA392" s="137"/>
      <c r="AB392" s="136">
        <f>ROUND(cabinets_db!HD392/Prices!$B$27,0)</f>
        <v>763</v>
      </c>
      <c r="AC392" s="136">
        <f t="shared" si="460"/>
        <v>763</v>
      </c>
      <c r="AD392" s="136">
        <f>ROUND(cabinets_db!HF392/Prices!$B$27,0)</f>
        <v>854</v>
      </c>
      <c r="AE392" s="136">
        <f t="shared" si="461"/>
        <v>854</v>
      </c>
      <c r="AF392" s="136">
        <f>ROUND(cabinets_db!HH392/Prices!$B$27,0)</f>
        <v>884</v>
      </c>
      <c r="AG392" s="136">
        <f t="shared" si="462"/>
        <v>884</v>
      </c>
      <c r="AH392" s="136">
        <f>ROUND(cabinets_db!HJ392/Prices!$B$27,0)</f>
        <v>945</v>
      </c>
      <c r="AI392" s="136">
        <f t="shared" si="463"/>
        <v>945</v>
      </c>
      <c r="AJ392" s="136">
        <f>ROUND(cabinets_db!HL392/Prices!$B$27,0)</f>
        <v>975</v>
      </c>
      <c r="AK392" s="136">
        <f t="shared" si="464"/>
        <v>975</v>
      </c>
      <c r="AL392" s="136">
        <f>ROUND(cabinets_db!HN392/Prices!$B$27,0)</f>
        <v>1051</v>
      </c>
      <c r="AM392" s="136">
        <f t="shared" si="465"/>
        <v>1051</v>
      </c>
      <c r="AN392" s="136">
        <f>ROUND(cabinets_db!HP392/Prices!$B$27,0)</f>
        <v>1111</v>
      </c>
      <c r="AO392" s="136">
        <f t="shared" si="466"/>
        <v>1111</v>
      </c>
      <c r="AP392" s="136">
        <f>ROUND(cabinets_db!HR392/Prices!$B$27,0)</f>
        <v>1323</v>
      </c>
      <c r="AQ392" s="138">
        <f t="shared" si="467"/>
        <v>1323</v>
      </c>
      <c r="AW392" s="136">
        <f t="shared" si="468"/>
        <v>763</v>
      </c>
      <c r="AX392" s="136">
        <f t="shared" si="469"/>
        <v>763</v>
      </c>
      <c r="AY392" s="136">
        <f t="shared" si="470"/>
        <v>854</v>
      </c>
      <c r="AZ392" s="136">
        <f t="shared" si="471"/>
        <v>854</v>
      </c>
      <c r="BA392" s="136">
        <f t="shared" si="472"/>
        <v>884</v>
      </c>
      <c r="BB392" s="136">
        <f t="shared" si="473"/>
        <v>884</v>
      </c>
      <c r="BC392" s="136">
        <f t="shared" si="474"/>
        <v>945</v>
      </c>
      <c r="BD392" s="136">
        <f t="shared" si="475"/>
        <v>945</v>
      </c>
      <c r="BE392" s="136">
        <f t="shared" si="476"/>
        <v>975</v>
      </c>
      <c r="BF392" s="136">
        <f t="shared" si="477"/>
        <v>975</v>
      </c>
      <c r="BG392" s="136">
        <f t="shared" si="478"/>
        <v>1051</v>
      </c>
      <c r="BH392" s="136">
        <f t="shared" si="479"/>
        <v>1051</v>
      </c>
      <c r="BI392" s="136">
        <f t="shared" si="480"/>
        <v>1111</v>
      </c>
      <c r="BJ392" s="136">
        <f t="shared" si="481"/>
        <v>1111</v>
      </c>
      <c r="BK392" s="136">
        <f t="shared" si="482"/>
        <v>1323</v>
      </c>
      <c r="BL392" s="138">
        <f t="shared" si="483"/>
        <v>1323</v>
      </c>
      <c r="BU392" s="136">
        <f>ROUND(cabinets_db!JE392/Prices!$B$27,0)</f>
        <v>849</v>
      </c>
      <c r="BV392" s="136">
        <f t="shared" si="551"/>
        <v>849</v>
      </c>
      <c r="BW392" s="136">
        <f>ROUND(cabinets_db!JG392/Prices!$B$27,0)</f>
        <v>940</v>
      </c>
      <c r="BX392" s="136">
        <f t="shared" si="484"/>
        <v>940</v>
      </c>
      <c r="BY392" s="136">
        <f>ROUND(cabinets_db!JI392/Prices!$B$27,0)</f>
        <v>970</v>
      </c>
      <c r="BZ392" s="136">
        <f t="shared" si="485"/>
        <v>970</v>
      </c>
      <c r="CA392" s="136">
        <f>ROUND(cabinets_db!JK392/Prices!$B$27,0)</f>
        <v>1031</v>
      </c>
      <c r="CB392" s="136">
        <f t="shared" si="486"/>
        <v>1031</v>
      </c>
      <c r="CC392" s="136">
        <f>ROUND(cabinets_db!JM392/Prices!$B$27,0)</f>
        <v>1061</v>
      </c>
      <c r="CD392" s="136">
        <f t="shared" si="487"/>
        <v>1061</v>
      </c>
      <c r="CE392" s="136">
        <f>ROUND(cabinets_db!JO392/Prices!$B$27,0)</f>
        <v>1137</v>
      </c>
      <c r="CF392" s="136">
        <f t="shared" si="488"/>
        <v>1137</v>
      </c>
      <c r="CG392" s="136">
        <f>ROUND(cabinets_db!JQ392/Prices!$B$27,0)</f>
        <v>1197</v>
      </c>
      <c r="CH392" s="136">
        <f t="shared" si="489"/>
        <v>1197</v>
      </c>
      <c r="CI392" s="136">
        <f>ROUND(cabinets_db!JS392/Prices!$B$27,0)</f>
        <v>1409</v>
      </c>
      <c r="CJ392" s="136">
        <f t="shared" si="490"/>
        <v>1409</v>
      </c>
      <c r="CK392" s="137"/>
      <c r="CL392" s="137"/>
      <c r="CM392" s="137"/>
      <c r="CN392" s="137"/>
      <c r="CO392" s="137"/>
      <c r="CP392" s="136">
        <f>ROUND(cabinets_db!LW392/Prices!$B$27,0)</f>
        <v>763</v>
      </c>
      <c r="CQ392" s="136">
        <f t="shared" si="552"/>
        <v>763</v>
      </c>
      <c r="CR392" s="136">
        <f>ROUND(cabinets_db!LY392/Prices!$B$27,0)</f>
        <v>854</v>
      </c>
      <c r="CS392" s="136">
        <f t="shared" si="491"/>
        <v>854</v>
      </c>
      <c r="CT392" s="136">
        <f>ROUND(cabinets_db!MA392/Prices!$B$27,0)</f>
        <v>884</v>
      </c>
      <c r="CU392" s="136">
        <f t="shared" si="492"/>
        <v>884</v>
      </c>
      <c r="CV392" s="136">
        <f>ROUND(cabinets_db!MC392/Prices!$B$27,0)</f>
        <v>945</v>
      </c>
      <c r="CW392" s="136">
        <f t="shared" si="493"/>
        <v>945</v>
      </c>
      <c r="CX392" s="136">
        <f>ROUND(cabinets_db!ME392/Prices!$B$27,0)</f>
        <v>975</v>
      </c>
      <c r="CY392" s="136">
        <f t="shared" si="494"/>
        <v>975</v>
      </c>
      <c r="CZ392" s="136">
        <f>ROUND(cabinets_db!MG392/Prices!$B$27,0)</f>
        <v>1051</v>
      </c>
      <c r="DA392" s="136">
        <f t="shared" si="495"/>
        <v>1051</v>
      </c>
      <c r="DB392" s="136">
        <f>ROUND(cabinets_db!MI392/Prices!$B$27,0)</f>
        <v>1111</v>
      </c>
      <c r="DC392" s="136">
        <f t="shared" si="496"/>
        <v>1111</v>
      </c>
      <c r="DD392" s="136">
        <f>ROUND(cabinets_db!MK392/Prices!$B$27,0)</f>
        <v>1323</v>
      </c>
      <c r="DE392" s="138">
        <f t="shared" si="497"/>
        <v>1323</v>
      </c>
      <c r="DK392" s="136">
        <f t="shared" si="498"/>
        <v>763</v>
      </c>
      <c r="DL392" s="136">
        <f t="shared" si="499"/>
        <v>763</v>
      </c>
      <c r="DM392" s="136">
        <f t="shared" si="500"/>
        <v>854</v>
      </c>
      <c r="DN392" s="136">
        <f t="shared" si="501"/>
        <v>854</v>
      </c>
      <c r="DO392" s="136">
        <f t="shared" si="502"/>
        <v>884</v>
      </c>
      <c r="DP392" s="136">
        <f t="shared" si="503"/>
        <v>884</v>
      </c>
      <c r="DQ392" s="136">
        <f t="shared" si="504"/>
        <v>945</v>
      </c>
      <c r="DR392" s="136">
        <f t="shared" si="505"/>
        <v>945</v>
      </c>
      <c r="DS392" s="136">
        <f t="shared" si="506"/>
        <v>975</v>
      </c>
      <c r="DT392" s="136">
        <f t="shared" si="507"/>
        <v>975</v>
      </c>
      <c r="DU392" s="136">
        <f t="shared" si="508"/>
        <v>1051</v>
      </c>
      <c r="DV392" s="136">
        <f t="shared" si="509"/>
        <v>1051</v>
      </c>
      <c r="DW392" s="136">
        <f t="shared" si="510"/>
        <v>1111</v>
      </c>
      <c r="DX392" s="136">
        <f t="shared" si="511"/>
        <v>1111</v>
      </c>
      <c r="DY392" s="136">
        <f t="shared" si="512"/>
        <v>1323</v>
      </c>
      <c r="DZ392" s="138">
        <f t="shared" si="513"/>
        <v>1323</v>
      </c>
      <c r="EP392" s="73">
        <f>ES392*55.5/144</f>
        <v>12.71875</v>
      </c>
      <c r="EQ392" s="55">
        <v>17.72</v>
      </c>
      <c r="ER392" s="74">
        <f t="shared" si="561"/>
        <v>55.594999999999999</v>
      </c>
      <c r="ES392" s="49">
        <v>33</v>
      </c>
      <c r="ET392" s="55">
        <f t="shared" si="562"/>
        <v>2.75</v>
      </c>
      <c r="EU392" s="130">
        <f>ES392*55.5/144</f>
        <v>12.71875</v>
      </c>
      <c r="EW392" s="75">
        <v>4</v>
      </c>
      <c r="EY392" s="142">
        <f t="shared" si="563"/>
        <v>55.594999999999999</v>
      </c>
      <c r="EZ392" s="77">
        <f>(EY392*1.2)*(Prices!$B$5/32)</f>
        <v>83.392499999999998</v>
      </c>
      <c r="FA392" s="82">
        <f>(EY392*1.3)*(Prices!$B$4/32)</f>
        <v>180.68375</v>
      </c>
      <c r="FB392" s="82">
        <f>EV392*Prices!$B$2+EW392*Prices!$B$3</f>
        <v>16.2</v>
      </c>
      <c r="FC392" s="79">
        <f>EU392*Prices!$B$9</f>
        <v>76.3125</v>
      </c>
      <c r="FD392" s="80">
        <f t="shared" si="514"/>
        <v>356.58875</v>
      </c>
      <c r="FE392" s="80">
        <f>EU392*Prices!$B$10</f>
        <v>114.46875</v>
      </c>
      <c r="FF392" s="80">
        <f t="shared" si="515"/>
        <v>394.74499999999995</v>
      </c>
      <c r="FG392" s="80">
        <f>EU392*Prices!$B$11</f>
        <v>127.1875</v>
      </c>
      <c r="FH392" s="80">
        <f t="shared" si="516"/>
        <v>407.46374999999995</v>
      </c>
      <c r="FI392" s="80">
        <f>EU392*Prices!$B$12</f>
        <v>152.625</v>
      </c>
      <c r="FJ392" s="80">
        <f t="shared" si="517"/>
        <v>432.90124999999995</v>
      </c>
      <c r="FK392" s="80">
        <f>EU392*Prices!$B$13</f>
        <v>165.34375</v>
      </c>
      <c r="FL392" s="80">
        <f t="shared" si="518"/>
        <v>445.61999999999995</v>
      </c>
      <c r="FM392" s="80">
        <f>EU392*Prices!$B$14</f>
        <v>197.140625</v>
      </c>
      <c r="FN392" s="80">
        <f t="shared" si="519"/>
        <v>477.41687499999995</v>
      </c>
      <c r="FO392" s="80">
        <f>EU392*Prices!$B$15</f>
        <v>222.578125</v>
      </c>
      <c r="FP392" s="80">
        <f t="shared" si="520"/>
        <v>502.85437499999995</v>
      </c>
      <c r="FQ392" s="80">
        <f>EU392*Prices!$B$16</f>
        <v>311.609375</v>
      </c>
      <c r="FR392" s="80">
        <f t="shared" si="521"/>
        <v>591.885625</v>
      </c>
      <c r="FS392" s="80">
        <f>EU392*Prices!$B$17</f>
        <v>0</v>
      </c>
      <c r="FT392" s="80"/>
      <c r="FU392" s="80"/>
      <c r="FV392" s="80"/>
      <c r="FW392" s="80"/>
      <c r="FX392" s="80"/>
      <c r="FY392" s="80"/>
      <c r="FZ392" s="80"/>
      <c r="GA392" s="80"/>
      <c r="GB392" s="80"/>
      <c r="GC392" s="80"/>
      <c r="GD392" s="80"/>
      <c r="GE392" s="80"/>
      <c r="GF392" s="80"/>
      <c r="GG392" s="80"/>
      <c r="GH392" s="80"/>
      <c r="GI392"/>
      <c r="GJ392"/>
      <c r="GK392"/>
      <c r="GL392"/>
      <c r="GM392"/>
      <c r="GN392"/>
      <c r="GO392"/>
      <c r="GP392" s="73">
        <f>GS392*55.5/144</f>
        <v>12.71875</v>
      </c>
      <c r="GQ392" s="55">
        <v>17.72</v>
      </c>
      <c r="GR392" s="74">
        <f t="shared" si="564"/>
        <v>55.594999999999999</v>
      </c>
      <c r="GS392" s="49">
        <v>33</v>
      </c>
      <c r="GT392" s="55">
        <f t="shared" si="565"/>
        <v>2.75</v>
      </c>
      <c r="GU392" s="130">
        <f>GS392*55.5/144</f>
        <v>12.71875</v>
      </c>
      <c r="GV392" s="75"/>
      <c r="GW392" s="75">
        <v>4</v>
      </c>
      <c r="GX392" s="76"/>
      <c r="GY392" s="142">
        <f t="shared" si="566"/>
        <v>55.594999999999999</v>
      </c>
      <c r="GZ392" s="77">
        <f>(GY392*1.2)*(Prices!$B$5/32)</f>
        <v>83.392499999999998</v>
      </c>
      <c r="HA392" s="82">
        <f>(GY392*1.3)*(Prices!$C$4/32)</f>
        <v>144.547</v>
      </c>
      <c r="HB392" s="82">
        <f>GV392*Prices!$B$2+GW392*Prices!$B$3</f>
        <v>16.2</v>
      </c>
      <c r="HC392" s="79">
        <f>GU392*Prices!$B$9</f>
        <v>76.3125</v>
      </c>
      <c r="HD392" s="80">
        <f t="shared" si="522"/>
        <v>320.452</v>
      </c>
      <c r="HE392" s="80">
        <f>GU392*Prices!$B$10</f>
        <v>114.46875</v>
      </c>
      <c r="HF392" s="80">
        <f t="shared" si="523"/>
        <v>358.60824999999994</v>
      </c>
      <c r="HG392" s="80">
        <f>GU392*Prices!$B$11</f>
        <v>127.1875</v>
      </c>
      <c r="HH392" s="80">
        <f t="shared" si="524"/>
        <v>371.32699999999994</v>
      </c>
      <c r="HI392" s="80">
        <f>GU392*Prices!$B$12</f>
        <v>152.625</v>
      </c>
      <c r="HJ392" s="80">
        <f t="shared" si="525"/>
        <v>396.76449999999994</v>
      </c>
      <c r="HK392" s="80">
        <f>GU392*Prices!$B$13</f>
        <v>165.34375</v>
      </c>
      <c r="HL392" s="80">
        <f t="shared" si="526"/>
        <v>409.48324999999994</v>
      </c>
      <c r="HM392" s="80">
        <f>GU392*Prices!$B$14</f>
        <v>197.140625</v>
      </c>
      <c r="HN392" s="80">
        <f t="shared" si="527"/>
        <v>441.28012499999994</v>
      </c>
      <c r="HO392" s="80">
        <f>GU392*Prices!$B$15</f>
        <v>222.578125</v>
      </c>
      <c r="HP392" s="80">
        <f t="shared" si="528"/>
        <v>466.71762499999994</v>
      </c>
      <c r="HQ392" s="80">
        <f>GU392*Prices!$B$16</f>
        <v>311.609375</v>
      </c>
      <c r="HR392" s="80">
        <f t="shared" si="529"/>
        <v>555.748875</v>
      </c>
      <c r="HS392" s="80">
        <f>GU392*Prices!$B$17</f>
        <v>0</v>
      </c>
      <c r="HT392" s="80"/>
      <c r="HU392" s="80"/>
      <c r="HV392" s="80"/>
      <c r="HW392" s="80"/>
      <c r="HX392" s="80"/>
      <c r="HY392" s="80"/>
      <c r="HZ392" s="80"/>
      <c r="IA392" s="80"/>
      <c r="IB392" s="80"/>
      <c r="IC392" s="80"/>
      <c r="ID392" s="80"/>
      <c r="IE392" s="80"/>
      <c r="IF392" s="80"/>
      <c r="IG392" s="80"/>
      <c r="IH392" s="80"/>
      <c r="II392"/>
      <c r="IJ392"/>
      <c r="IK392"/>
      <c r="IL392"/>
      <c r="IM392"/>
      <c r="IN392"/>
      <c r="IO392"/>
      <c r="IP392"/>
      <c r="IQ392" s="73">
        <f>IT392*55.5/144</f>
        <v>12.71875</v>
      </c>
      <c r="IR392" s="55">
        <v>17.72</v>
      </c>
      <c r="IS392" s="74">
        <f t="shared" si="567"/>
        <v>55.594999999999999</v>
      </c>
      <c r="IT392" s="49">
        <v>33</v>
      </c>
      <c r="IU392" s="55">
        <f t="shared" si="568"/>
        <v>2.75</v>
      </c>
      <c r="IV392" s="130">
        <f>IT392*55.5/144</f>
        <v>12.71875</v>
      </c>
      <c r="IW392" s="75"/>
      <c r="IX392" s="75">
        <v>4</v>
      </c>
      <c r="IY392" s="76"/>
      <c r="IZ392" s="142">
        <f t="shared" si="569"/>
        <v>55.594999999999999</v>
      </c>
      <c r="JA392" s="77">
        <f>(IZ392*1.2)*(Prices!$B$5/32)</f>
        <v>83.392499999999998</v>
      </c>
      <c r="JB392" s="82">
        <f>(IZ392*1.3)*(Prices!$B$4/32)</f>
        <v>180.68375</v>
      </c>
      <c r="JC392" s="82">
        <f>IW392*Prices!$B$2+IX392*Prices!$B$3</f>
        <v>16.2</v>
      </c>
      <c r="JD392" s="79">
        <f>IV392*Prices!$B$9</f>
        <v>76.3125</v>
      </c>
      <c r="JE392" s="80">
        <f t="shared" si="530"/>
        <v>356.58875</v>
      </c>
      <c r="JF392" s="80">
        <f>IV392*Prices!$B$10</f>
        <v>114.46875</v>
      </c>
      <c r="JG392" s="80">
        <f t="shared" si="531"/>
        <v>394.74499999999995</v>
      </c>
      <c r="JH392" s="80">
        <f>IV392*Prices!$B$11</f>
        <v>127.1875</v>
      </c>
      <c r="JI392" s="80">
        <f t="shared" si="532"/>
        <v>407.46374999999995</v>
      </c>
      <c r="JJ392" s="80">
        <f>IV392*Prices!$B$12</f>
        <v>152.625</v>
      </c>
      <c r="JK392" s="80">
        <f t="shared" si="533"/>
        <v>432.90124999999995</v>
      </c>
      <c r="JL392" s="80">
        <f>IV392*Prices!$B$13</f>
        <v>165.34375</v>
      </c>
      <c r="JM392" s="80">
        <f t="shared" si="534"/>
        <v>445.61999999999995</v>
      </c>
      <c r="JN392" s="80">
        <f>IV392*Prices!$B$14</f>
        <v>197.140625</v>
      </c>
      <c r="JO392" s="80">
        <f t="shared" si="535"/>
        <v>477.41687499999995</v>
      </c>
      <c r="JP392" s="80">
        <f>IV392*Prices!$B$15</f>
        <v>222.578125</v>
      </c>
      <c r="JQ392" s="80">
        <f t="shared" si="536"/>
        <v>502.85437499999995</v>
      </c>
      <c r="JR392" s="80">
        <f>IV392*Prices!$B$16</f>
        <v>311.609375</v>
      </c>
      <c r="JS392" s="80">
        <f t="shared" si="537"/>
        <v>591.885625</v>
      </c>
      <c r="JT392" s="80">
        <f>IV392*Prices!$B$17</f>
        <v>0</v>
      </c>
      <c r="JU392" s="80"/>
      <c r="JV392" s="80"/>
      <c r="JW392" s="80"/>
      <c r="JX392" s="80"/>
      <c r="JY392" s="80"/>
      <c r="JZ392" s="80"/>
      <c r="KA392" s="80"/>
      <c r="KB392" s="80"/>
      <c r="KC392" s="80"/>
      <c r="KD392" s="80"/>
      <c r="KE392" s="80"/>
      <c r="KF392" s="80"/>
      <c r="KG392" s="80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 s="197">
        <v>0</v>
      </c>
      <c r="LB392" s="200">
        <v>0</v>
      </c>
      <c r="LC392" s="82">
        <f>(44+(cabinets_db!IR392*2-2))*0.58</f>
        <v>44.915199999999999</v>
      </c>
      <c r="LD392" s="82">
        <f>(44+(cabinets_db!IR392*2-2))*0.77</f>
        <v>59.628799999999998</v>
      </c>
      <c r="LE392" s="82">
        <f>3*(cabinets_db!IR392*22/144)</f>
        <v>8.1216666666666661</v>
      </c>
      <c r="LF392" s="82">
        <f t="shared" si="538"/>
        <v>36.793533333333329</v>
      </c>
      <c r="LG392" s="80">
        <f t="shared" si="539"/>
        <v>51.507133333333329</v>
      </c>
      <c r="LH392" s="234">
        <f t="shared" si="540"/>
        <v>0</v>
      </c>
      <c r="LI392" s="73">
        <f>cabinets_db!LL392*55.5/144</f>
        <v>12.71875</v>
      </c>
      <c r="LJ392" s="55">
        <v>17.72</v>
      </c>
      <c r="LK392" s="74">
        <f>cabinets_db!LI392+cabinets_db!LJ392+((LL392-1.5)*23/144)*5</f>
        <v>55.594999999999999</v>
      </c>
      <c r="LL392" s="49">
        <v>33</v>
      </c>
      <c r="LM392" s="55">
        <f t="shared" si="570"/>
        <v>2.75</v>
      </c>
      <c r="LN392" s="130">
        <f>LL392*55.5/144</f>
        <v>12.71875</v>
      </c>
      <c r="LO392" s="75"/>
      <c r="LP392" s="75">
        <v>4</v>
      </c>
      <c r="LQ392" s="76"/>
      <c r="LR392" s="142">
        <f>cabinets_db!LI392+cabinets_db!LJ392+((LL392-1.5)*23/144)*5</f>
        <v>55.594999999999999</v>
      </c>
      <c r="LS392" s="77">
        <f>(LR392*1.2)*(Prices!$B$5/32)</f>
        <v>83.392499999999998</v>
      </c>
      <c r="LT392" s="82">
        <f>(LR392*1.3)*(Prices!$C$4/32)</f>
        <v>144.547</v>
      </c>
      <c r="LU392" s="82">
        <f>LO392*Prices!$B$2+LP392*Prices!$B$3</f>
        <v>16.2</v>
      </c>
      <c r="LV392" s="79">
        <f>LN392*Prices!$B$9</f>
        <v>76.3125</v>
      </c>
      <c r="LW392" s="80">
        <f t="shared" si="541"/>
        <v>320.452</v>
      </c>
      <c r="LX392" s="80">
        <f>LN392*Prices!$B$10</f>
        <v>114.46875</v>
      </c>
      <c r="LY392" s="80">
        <f t="shared" si="542"/>
        <v>358.60824999999994</v>
      </c>
      <c r="LZ392" s="80">
        <f>LN392*Prices!$B$11</f>
        <v>127.1875</v>
      </c>
      <c r="MA392" s="80">
        <f t="shared" si="543"/>
        <v>371.32699999999994</v>
      </c>
      <c r="MB392" s="80">
        <f>LN392*Prices!$B$12</f>
        <v>152.625</v>
      </c>
      <c r="MC392" s="80">
        <f t="shared" si="544"/>
        <v>396.76449999999994</v>
      </c>
      <c r="MD392" s="80">
        <f>LN392*Prices!$B$13</f>
        <v>165.34375</v>
      </c>
      <c r="ME392" s="80">
        <f t="shared" si="545"/>
        <v>409.48324999999994</v>
      </c>
      <c r="MF392" s="80">
        <f>LN392*Prices!$B$14</f>
        <v>197.140625</v>
      </c>
      <c r="MG392" s="80">
        <f t="shared" si="546"/>
        <v>441.28012499999994</v>
      </c>
      <c r="MH392" s="80">
        <f>LN392*Prices!$B$15</f>
        <v>222.578125</v>
      </c>
      <c r="MI392" s="80">
        <f t="shared" si="547"/>
        <v>466.71762499999994</v>
      </c>
      <c r="MJ392" s="80">
        <f>LN392*Prices!$B$16</f>
        <v>311.609375</v>
      </c>
      <c r="MK392" s="80">
        <f t="shared" si="548"/>
        <v>555.748875</v>
      </c>
      <c r="ML392" s="80">
        <f>LN392*Prices!$B$17</f>
        <v>0</v>
      </c>
      <c r="MM392" s="80"/>
      <c r="MN392" s="80"/>
      <c r="MO392" s="80"/>
      <c r="MP392" s="80"/>
      <c r="MQ392" s="80"/>
      <c r="MR392" s="80"/>
      <c r="MS392" s="80"/>
      <c r="MT392" s="80"/>
      <c r="MU392" s="80"/>
      <c r="MV392" s="80"/>
      <c r="MW392" s="80"/>
      <c r="MX392" s="80"/>
      <c r="MY392" s="80"/>
      <c r="MZ392" s="80"/>
      <c r="NA392" s="80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</row>
    <row r="393" spans="1:449" ht="18" customHeight="1" x14ac:dyDescent="0.25">
      <c r="A393" s="141" t="s">
        <v>518</v>
      </c>
      <c r="B393" s="132" t="s">
        <v>268</v>
      </c>
      <c r="C393" s="133" t="str">
        <f t="shared" si="549"/>
        <v>Wall &amp; Tall Cab: Tall - 2 doors - shelves - 55.5" High (34" to 36")</v>
      </c>
      <c r="D393" s="70" t="s">
        <v>515</v>
      </c>
      <c r="E393" s="134" t="s">
        <v>113</v>
      </c>
      <c r="F393" s="329" t="s">
        <v>518</v>
      </c>
      <c r="G393" s="343">
        <f>ROUND(cabinets_db!FD393/Prices!$B$27,0)</f>
        <v>906</v>
      </c>
      <c r="H393" s="136">
        <f t="shared" si="550"/>
        <v>906</v>
      </c>
      <c r="I393" s="136">
        <f>ROUND(cabinets_db!FF393/Prices!$B$27,0)</f>
        <v>1005</v>
      </c>
      <c r="J393" s="136">
        <f t="shared" si="453"/>
        <v>1005</v>
      </c>
      <c r="K393" s="136">
        <f>ROUND(cabinets_db!FH393/Prices!$B$27,0)</f>
        <v>1038</v>
      </c>
      <c r="L393" s="136">
        <f t="shared" si="454"/>
        <v>1038</v>
      </c>
      <c r="M393" s="136">
        <f>ROUND(cabinets_db!FJ393/Prices!$B$27,0)</f>
        <v>1104</v>
      </c>
      <c r="N393" s="136">
        <f t="shared" si="455"/>
        <v>1104</v>
      </c>
      <c r="O393" s="136">
        <f>ROUND(cabinets_db!FL393/Prices!$B$27,0)</f>
        <v>1137</v>
      </c>
      <c r="P393" s="136">
        <f t="shared" si="456"/>
        <v>1137</v>
      </c>
      <c r="Q393" s="136">
        <f>ROUND(cabinets_db!FN393/Prices!$B$27,0)</f>
        <v>1220</v>
      </c>
      <c r="R393" s="136">
        <f t="shared" si="457"/>
        <v>1220</v>
      </c>
      <c r="S393" s="136">
        <f>ROUND(cabinets_db!FP393/Prices!$B$27,0)</f>
        <v>1286</v>
      </c>
      <c r="T393" s="136">
        <f t="shared" si="458"/>
        <v>1286</v>
      </c>
      <c r="U393" s="136">
        <f>ROUND(cabinets_db!FR393/Prices!$B$27,0)</f>
        <v>1517</v>
      </c>
      <c r="V393" s="136">
        <f t="shared" si="459"/>
        <v>1517</v>
      </c>
      <c r="W393" s="137"/>
      <c r="X393" s="137"/>
      <c r="Y393" s="137"/>
      <c r="Z393" s="137"/>
      <c r="AA393" s="137"/>
      <c r="AB393" s="136">
        <f>ROUND(cabinets_db!HD393/Prices!$B$27,0)</f>
        <v>814</v>
      </c>
      <c r="AC393" s="136">
        <f t="shared" si="460"/>
        <v>814</v>
      </c>
      <c r="AD393" s="136">
        <f>ROUND(cabinets_db!HF393/Prices!$B$27,0)</f>
        <v>913</v>
      </c>
      <c r="AE393" s="136">
        <f t="shared" si="461"/>
        <v>913</v>
      </c>
      <c r="AF393" s="136">
        <f>ROUND(cabinets_db!HH393/Prices!$B$27,0)</f>
        <v>946</v>
      </c>
      <c r="AG393" s="136">
        <f t="shared" si="462"/>
        <v>946</v>
      </c>
      <c r="AH393" s="136">
        <f>ROUND(cabinets_db!HJ393/Prices!$B$27,0)</f>
        <v>1012</v>
      </c>
      <c r="AI393" s="136">
        <f t="shared" si="463"/>
        <v>1012</v>
      </c>
      <c r="AJ393" s="136">
        <f>ROUND(cabinets_db!HL393/Prices!$B$27,0)</f>
        <v>1045</v>
      </c>
      <c r="AK393" s="136">
        <f t="shared" si="464"/>
        <v>1045</v>
      </c>
      <c r="AL393" s="136">
        <f>ROUND(cabinets_db!HN393/Prices!$B$27,0)</f>
        <v>1128</v>
      </c>
      <c r="AM393" s="136">
        <f t="shared" si="465"/>
        <v>1128</v>
      </c>
      <c r="AN393" s="136">
        <f>ROUND(cabinets_db!HP393/Prices!$B$27,0)</f>
        <v>1194</v>
      </c>
      <c r="AO393" s="136">
        <f t="shared" si="466"/>
        <v>1194</v>
      </c>
      <c r="AP393" s="136">
        <f>ROUND(cabinets_db!HR393/Prices!$B$27,0)</f>
        <v>1425</v>
      </c>
      <c r="AQ393" s="138">
        <f t="shared" si="467"/>
        <v>1425</v>
      </c>
      <c r="AW393" s="136">
        <f t="shared" si="468"/>
        <v>814</v>
      </c>
      <c r="AX393" s="136">
        <f t="shared" si="469"/>
        <v>814</v>
      </c>
      <c r="AY393" s="136">
        <f t="shared" si="470"/>
        <v>913</v>
      </c>
      <c r="AZ393" s="136">
        <f t="shared" si="471"/>
        <v>913</v>
      </c>
      <c r="BA393" s="136">
        <f t="shared" si="472"/>
        <v>946</v>
      </c>
      <c r="BB393" s="136">
        <f t="shared" si="473"/>
        <v>946</v>
      </c>
      <c r="BC393" s="136">
        <f t="shared" si="474"/>
        <v>1012</v>
      </c>
      <c r="BD393" s="136">
        <f t="shared" si="475"/>
        <v>1012</v>
      </c>
      <c r="BE393" s="136">
        <f t="shared" si="476"/>
        <v>1045</v>
      </c>
      <c r="BF393" s="136">
        <f t="shared" si="477"/>
        <v>1045</v>
      </c>
      <c r="BG393" s="136">
        <f t="shared" si="478"/>
        <v>1128</v>
      </c>
      <c r="BH393" s="136">
        <f t="shared" si="479"/>
        <v>1128</v>
      </c>
      <c r="BI393" s="136">
        <f t="shared" si="480"/>
        <v>1194</v>
      </c>
      <c r="BJ393" s="136">
        <f t="shared" si="481"/>
        <v>1194</v>
      </c>
      <c r="BK393" s="136">
        <f t="shared" si="482"/>
        <v>1425</v>
      </c>
      <c r="BL393" s="138">
        <f t="shared" si="483"/>
        <v>1425</v>
      </c>
      <c r="BU393" s="136">
        <f>ROUND(cabinets_db!JE393/Prices!$B$27,0)</f>
        <v>906</v>
      </c>
      <c r="BV393" s="136">
        <f t="shared" si="551"/>
        <v>906</v>
      </c>
      <c r="BW393" s="136">
        <f>ROUND(cabinets_db!JG393/Prices!$B$27,0)</f>
        <v>1005</v>
      </c>
      <c r="BX393" s="136">
        <f t="shared" si="484"/>
        <v>1005</v>
      </c>
      <c r="BY393" s="136">
        <f>ROUND(cabinets_db!JI393/Prices!$B$27,0)</f>
        <v>1038</v>
      </c>
      <c r="BZ393" s="136">
        <f t="shared" si="485"/>
        <v>1038</v>
      </c>
      <c r="CA393" s="136">
        <f>ROUND(cabinets_db!JK393/Prices!$B$27,0)</f>
        <v>1104</v>
      </c>
      <c r="CB393" s="136">
        <f t="shared" si="486"/>
        <v>1104</v>
      </c>
      <c r="CC393" s="136">
        <f>ROUND(cabinets_db!JM393/Prices!$B$27,0)</f>
        <v>1137</v>
      </c>
      <c r="CD393" s="136">
        <f t="shared" si="487"/>
        <v>1137</v>
      </c>
      <c r="CE393" s="136">
        <f>ROUND(cabinets_db!JO393/Prices!$B$27,0)</f>
        <v>1220</v>
      </c>
      <c r="CF393" s="136">
        <f t="shared" si="488"/>
        <v>1220</v>
      </c>
      <c r="CG393" s="136">
        <f>ROUND(cabinets_db!JQ393/Prices!$B$27,0)</f>
        <v>1286</v>
      </c>
      <c r="CH393" s="136">
        <f t="shared" si="489"/>
        <v>1286</v>
      </c>
      <c r="CI393" s="136">
        <f>ROUND(cabinets_db!JS393/Prices!$B$27,0)</f>
        <v>1517</v>
      </c>
      <c r="CJ393" s="136">
        <f t="shared" si="490"/>
        <v>1517</v>
      </c>
      <c r="CK393" s="137"/>
      <c r="CL393" s="137"/>
      <c r="CM393" s="137"/>
      <c r="CN393" s="137"/>
      <c r="CO393" s="137"/>
      <c r="CP393" s="136">
        <f>ROUND(cabinets_db!LW393/Prices!$B$27,0)</f>
        <v>814</v>
      </c>
      <c r="CQ393" s="136">
        <f t="shared" si="552"/>
        <v>814</v>
      </c>
      <c r="CR393" s="136">
        <f>ROUND(cabinets_db!LY393/Prices!$B$27,0)</f>
        <v>913</v>
      </c>
      <c r="CS393" s="136">
        <f t="shared" si="491"/>
        <v>913</v>
      </c>
      <c r="CT393" s="136">
        <f>ROUND(cabinets_db!MA393/Prices!$B$27,0)</f>
        <v>946</v>
      </c>
      <c r="CU393" s="136">
        <f t="shared" si="492"/>
        <v>946</v>
      </c>
      <c r="CV393" s="136">
        <f>ROUND(cabinets_db!MC393/Prices!$B$27,0)</f>
        <v>1012</v>
      </c>
      <c r="CW393" s="136">
        <f t="shared" si="493"/>
        <v>1012</v>
      </c>
      <c r="CX393" s="136">
        <f>ROUND(cabinets_db!ME393/Prices!$B$27,0)</f>
        <v>1045</v>
      </c>
      <c r="CY393" s="136">
        <f t="shared" si="494"/>
        <v>1045</v>
      </c>
      <c r="CZ393" s="136">
        <f>ROUND(cabinets_db!MG393/Prices!$B$27,0)</f>
        <v>1128</v>
      </c>
      <c r="DA393" s="136">
        <f t="shared" si="495"/>
        <v>1128</v>
      </c>
      <c r="DB393" s="136">
        <f>ROUND(cabinets_db!MI393/Prices!$B$27,0)</f>
        <v>1194</v>
      </c>
      <c r="DC393" s="136">
        <f t="shared" si="496"/>
        <v>1194</v>
      </c>
      <c r="DD393" s="136">
        <f>ROUND(cabinets_db!MK393/Prices!$B$27,0)</f>
        <v>1425</v>
      </c>
      <c r="DE393" s="138">
        <f t="shared" si="497"/>
        <v>1425</v>
      </c>
      <c r="DK393" s="136">
        <f t="shared" si="498"/>
        <v>814</v>
      </c>
      <c r="DL393" s="136">
        <f t="shared" si="499"/>
        <v>814</v>
      </c>
      <c r="DM393" s="136">
        <f t="shared" si="500"/>
        <v>913</v>
      </c>
      <c r="DN393" s="136">
        <f t="shared" si="501"/>
        <v>913</v>
      </c>
      <c r="DO393" s="136">
        <f t="shared" si="502"/>
        <v>946</v>
      </c>
      <c r="DP393" s="136">
        <f t="shared" si="503"/>
        <v>946</v>
      </c>
      <c r="DQ393" s="136">
        <f t="shared" si="504"/>
        <v>1012</v>
      </c>
      <c r="DR393" s="136">
        <f t="shared" si="505"/>
        <v>1012</v>
      </c>
      <c r="DS393" s="136">
        <f t="shared" si="506"/>
        <v>1045</v>
      </c>
      <c r="DT393" s="136">
        <f t="shared" si="507"/>
        <v>1045</v>
      </c>
      <c r="DU393" s="136">
        <f t="shared" si="508"/>
        <v>1128</v>
      </c>
      <c r="DV393" s="136">
        <f t="shared" si="509"/>
        <v>1128</v>
      </c>
      <c r="DW393" s="136">
        <f t="shared" si="510"/>
        <v>1194</v>
      </c>
      <c r="DX393" s="136">
        <f t="shared" si="511"/>
        <v>1194</v>
      </c>
      <c r="DY393" s="136">
        <f t="shared" si="512"/>
        <v>1425</v>
      </c>
      <c r="DZ393" s="138">
        <f t="shared" si="513"/>
        <v>1425</v>
      </c>
      <c r="EP393" s="73">
        <f>ES393*55.5/144</f>
        <v>13.875</v>
      </c>
      <c r="EQ393" s="55">
        <v>17.72</v>
      </c>
      <c r="ER393" s="74">
        <f t="shared" si="561"/>
        <v>59.147083333333335</v>
      </c>
      <c r="ES393" s="49">
        <v>36</v>
      </c>
      <c r="ET393" s="55">
        <f t="shared" si="562"/>
        <v>3</v>
      </c>
      <c r="EU393" s="130">
        <f>ES393*55.5/144</f>
        <v>13.875</v>
      </c>
      <c r="EW393" s="75">
        <v>4</v>
      </c>
      <c r="EY393" s="142">
        <f t="shared" si="563"/>
        <v>59.147083333333335</v>
      </c>
      <c r="EZ393" s="77">
        <f>(EY393*1.2)*(Prices!$B$5/32)</f>
        <v>88.720624999999998</v>
      </c>
      <c r="FA393" s="82">
        <f>(EY393*1.3)*(Prices!$B$4/32)</f>
        <v>192.22802083333335</v>
      </c>
      <c r="FB393" s="82">
        <f>EV393*Prices!$B$2+EW393*Prices!$B$3</f>
        <v>16.2</v>
      </c>
      <c r="FC393" s="79">
        <f>EU393*Prices!$B$9</f>
        <v>83.25</v>
      </c>
      <c r="FD393" s="80">
        <f t="shared" si="514"/>
        <v>380.39864583333332</v>
      </c>
      <c r="FE393" s="80">
        <f>EU393*Prices!$B$10</f>
        <v>124.875</v>
      </c>
      <c r="FF393" s="80">
        <f t="shared" si="515"/>
        <v>422.02364583333332</v>
      </c>
      <c r="FG393" s="80">
        <f>EU393*Prices!$B$11</f>
        <v>138.75</v>
      </c>
      <c r="FH393" s="80">
        <f t="shared" si="516"/>
        <v>435.89864583333332</v>
      </c>
      <c r="FI393" s="80">
        <f>EU393*Prices!$B$12</f>
        <v>166.5</v>
      </c>
      <c r="FJ393" s="80">
        <f t="shared" si="517"/>
        <v>463.64864583333332</v>
      </c>
      <c r="FK393" s="80">
        <f>EU393*Prices!$B$13</f>
        <v>180.375</v>
      </c>
      <c r="FL393" s="80">
        <f t="shared" si="518"/>
        <v>477.52364583333332</v>
      </c>
      <c r="FM393" s="80">
        <f>EU393*Prices!$B$14</f>
        <v>215.0625</v>
      </c>
      <c r="FN393" s="80">
        <f t="shared" si="519"/>
        <v>512.21114583333338</v>
      </c>
      <c r="FO393" s="80">
        <f>EU393*Prices!$B$15</f>
        <v>242.8125</v>
      </c>
      <c r="FP393" s="80">
        <f t="shared" si="520"/>
        <v>539.96114583333338</v>
      </c>
      <c r="FQ393" s="80">
        <f>EU393*Prices!$B$16</f>
        <v>339.9375</v>
      </c>
      <c r="FR393" s="80">
        <f t="shared" si="521"/>
        <v>637.08614583333338</v>
      </c>
      <c r="FS393" s="80">
        <f>EU393*Prices!$B$17</f>
        <v>0</v>
      </c>
      <c r="FT393" s="80"/>
      <c r="FU393" s="80"/>
      <c r="FV393" s="80"/>
      <c r="FW393" s="80"/>
      <c r="FX393" s="80"/>
      <c r="FY393" s="80"/>
      <c r="FZ393" s="80"/>
      <c r="GA393" s="80"/>
      <c r="GB393" s="80"/>
      <c r="GC393" s="80"/>
      <c r="GD393" s="80"/>
      <c r="GE393" s="80"/>
      <c r="GF393" s="80"/>
      <c r="GG393" s="80"/>
      <c r="GH393" s="80"/>
      <c r="GI393"/>
      <c r="GJ393"/>
      <c r="GK393"/>
      <c r="GL393"/>
      <c r="GM393"/>
      <c r="GN393"/>
      <c r="GO393"/>
      <c r="GP393" s="73">
        <f>GS393*55.5/144</f>
        <v>13.875</v>
      </c>
      <c r="GQ393" s="55">
        <v>17.72</v>
      </c>
      <c r="GR393" s="74">
        <f t="shared" si="564"/>
        <v>59.147083333333335</v>
      </c>
      <c r="GS393" s="49">
        <v>36</v>
      </c>
      <c r="GT393" s="55">
        <f t="shared" si="565"/>
        <v>3</v>
      </c>
      <c r="GU393" s="130">
        <f>GS393*55.5/144</f>
        <v>13.875</v>
      </c>
      <c r="GV393" s="75"/>
      <c r="GW393" s="75">
        <v>4</v>
      </c>
      <c r="GX393" s="76"/>
      <c r="GY393" s="142">
        <f t="shared" si="566"/>
        <v>59.147083333333335</v>
      </c>
      <c r="GZ393" s="77">
        <f>(GY393*1.2)*(Prices!$B$5/32)</f>
        <v>88.720624999999998</v>
      </c>
      <c r="HA393" s="82">
        <f>(GY393*1.3)*(Prices!$C$4/32)</f>
        <v>153.78241666666668</v>
      </c>
      <c r="HB393" s="82">
        <f>GV393*Prices!$B$2+GW393*Prices!$B$3</f>
        <v>16.2</v>
      </c>
      <c r="HC393" s="79">
        <f>GU393*Prices!$B$9</f>
        <v>83.25</v>
      </c>
      <c r="HD393" s="80">
        <f t="shared" si="522"/>
        <v>341.95304166666665</v>
      </c>
      <c r="HE393" s="80">
        <f>GU393*Prices!$B$10</f>
        <v>124.875</v>
      </c>
      <c r="HF393" s="80">
        <f t="shared" si="523"/>
        <v>383.57804166666665</v>
      </c>
      <c r="HG393" s="80">
        <f>GU393*Prices!$B$11</f>
        <v>138.75</v>
      </c>
      <c r="HH393" s="80">
        <f t="shared" si="524"/>
        <v>397.45304166666665</v>
      </c>
      <c r="HI393" s="80">
        <f>GU393*Prices!$B$12</f>
        <v>166.5</v>
      </c>
      <c r="HJ393" s="80">
        <f t="shared" si="525"/>
        <v>425.20304166666665</v>
      </c>
      <c r="HK393" s="80">
        <f>GU393*Prices!$B$13</f>
        <v>180.375</v>
      </c>
      <c r="HL393" s="80">
        <f t="shared" si="526"/>
        <v>439.07804166666665</v>
      </c>
      <c r="HM393" s="80">
        <f>GU393*Prices!$B$14</f>
        <v>215.0625</v>
      </c>
      <c r="HN393" s="80">
        <f t="shared" si="527"/>
        <v>473.76554166666665</v>
      </c>
      <c r="HO393" s="80">
        <f>GU393*Prices!$B$15</f>
        <v>242.8125</v>
      </c>
      <c r="HP393" s="80">
        <f t="shared" si="528"/>
        <v>501.51554166666665</v>
      </c>
      <c r="HQ393" s="80">
        <f>GU393*Prices!$B$16</f>
        <v>339.9375</v>
      </c>
      <c r="HR393" s="80">
        <f t="shared" si="529"/>
        <v>598.64054166666665</v>
      </c>
      <c r="HS393" s="80">
        <f>GU393*Prices!$B$17</f>
        <v>0</v>
      </c>
      <c r="HT393" s="80"/>
      <c r="HU393" s="80"/>
      <c r="HV393" s="80"/>
      <c r="HW393" s="80"/>
      <c r="HX393" s="80"/>
      <c r="HY393" s="80"/>
      <c r="HZ393" s="80"/>
      <c r="IA393" s="80"/>
      <c r="IB393" s="80"/>
      <c r="IC393" s="80"/>
      <c r="ID393" s="80"/>
      <c r="IE393" s="80"/>
      <c r="IF393" s="80"/>
      <c r="IG393" s="80"/>
      <c r="IH393" s="80"/>
      <c r="II393"/>
      <c r="IJ393"/>
      <c r="IK393"/>
      <c r="IL393"/>
      <c r="IM393"/>
      <c r="IN393"/>
      <c r="IO393"/>
      <c r="IP393"/>
      <c r="IQ393" s="73">
        <f>IT393*55.5/144</f>
        <v>13.875</v>
      </c>
      <c r="IR393" s="55">
        <v>17.72</v>
      </c>
      <c r="IS393" s="74">
        <f t="shared" si="567"/>
        <v>59.147083333333335</v>
      </c>
      <c r="IT393" s="49">
        <v>36</v>
      </c>
      <c r="IU393" s="55">
        <f t="shared" si="568"/>
        <v>3</v>
      </c>
      <c r="IV393" s="130">
        <f>IT393*55.5/144</f>
        <v>13.875</v>
      </c>
      <c r="IW393" s="75"/>
      <c r="IX393" s="75">
        <v>4</v>
      </c>
      <c r="IY393" s="76"/>
      <c r="IZ393" s="142">
        <f t="shared" si="569"/>
        <v>59.147083333333335</v>
      </c>
      <c r="JA393" s="77">
        <f>(IZ393*1.2)*(Prices!$B$5/32)</f>
        <v>88.720624999999998</v>
      </c>
      <c r="JB393" s="82">
        <f>(IZ393*1.3)*(Prices!$B$4/32)</f>
        <v>192.22802083333335</v>
      </c>
      <c r="JC393" s="82">
        <f>IW393*Prices!$B$2+IX393*Prices!$B$3</f>
        <v>16.2</v>
      </c>
      <c r="JD393" s="79">
        <f>IV393*Prices!$B$9</f>
        <v>83.25</v>
      </c>
      <c r="JE393" s="80">
        <f t="shared" si="530"/>
        <v>380.39864583333332</v>
      </c>
      <c r="JF393" s="80">
        <f>IV393*Prices!$B$10</f>
        <v>124.875</v>
      </c>
      <c r="JG393" s="80">
        <f t="shared" si="531"/>
        <v>422.02364583333332</v>
      </c>
      <c r="JH393" s="80">
        <f>IV393*Prices!$B$11</f>
        <v>138.75</v>
      </c>
      <c r="JI393" s="80">
        <f t="shared" si="532"/>
        <v>435.89864583333332</v>
      </c>
      <c r="JJ393" s="80">
        <f>IV393*Prices!$B$12</f>
        <v>166.5</v>
      </c>
      <c r="JK393" s="80">
        <f t="shared" si="533"/>
        <v>463.64864583333332</v>
      </c>
      <c r="JL393" s="80">
        <f>IV393*Prices!$B$13</f>
        <v>180.375</v>
      </c>
      <c r="JM393" s="80">
        <f t="shared" si="534"/>
        <v>477.52364583333332</v>
      </c>
      <c r="JN393" s="80">
        <f>IV393*Prices!$B$14</f>
        <v>215.0625</v>
      </c>
      <c r="JO393" s="80">
        <f t="shared" si="535"/>
        <v>512.21114583333338</v>
      </c>
      <c r="JP393" s="80">
        <f>IV393*Prices!$B$15</f>
        <v>242.8125</v>
      </c>
      <c r="JQ393" s="80">
        <f t="shared" si="536"/>
        <v>539.96114583333338</v>
      </c>
      <c r="JR393" s="80">
        <f>IV393*Prices!$B$16</f>
        <v>339.9375</v>
      </c>
      <c r="JS393" s="80">
        <f t="shared" si="537"/>
        <v>637.08614583333338</v>
      </c>
      <c r="JT393" s="80">
        <f>IV393*Prices!$B$17</f>
        <v>0</v>
      </c>
      <c r="JU393" s="80"/>
      <c r="JV393" s="80"/>
      <c r="JW393" s="80"/>
      <c r="JX393" s="80"/>
      <c r="JY393" s="80"/>
      <c r="JZ393" s="80"/>
      <c r="KA393" s="80"/>
      <c r="KB393" s="80"/>
      <c r="KC393" s="80"/>
      <c r="KD393" s="80"/>
      <c r="KE393" s="80"/>
      <c r="KF393" s="80"/>
      <c r="KG393" s="80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 s="197">
        <v>0</v>
      </c>
      <c r="LB393" s="200">
        <v>0</v>
      </c>
      <c r="LC393" s="82">
        <f>(44+(cabinets_db!IR393*2-2))*0.58</f>
        <v>44.915199999999999</v>
      </c>
      <c r="LD393" s="82">
        <f>(44+(cabinets_db!IR393*2-2))*0.77</f>
        <v>59.628799999999998</v>
      </c>
      <c r="LE393" s="82">
        <f>3*(cabinets_db!IR393*22/144)</f>
        <v>8.1216666666666661</v>
      </c>
      <c r="LF393" s="82">
        <f t="shared" si="538"/>
        <v>36.793533333333329</v>
      </c>
      <c r="LG393" s="80">
        <f t="shared" si="539"/>
        <v>51.507133333333329</v>
      </c>
      <c r="LH393" s="234">
        <f t="shared" si="540"/>
        <v>0</v>
      </c>
      <c r="LI393" s="73">
        <f>cabinets_db!LL393*55.5/144</f>
        <v>13.875</v>
      </c>
      <c r="LJ393" s="55">
        <v>17.72</v>
      </c>
      <c r="LK393" s="74">
        <f>cabinets_db!LI393+cabinets_db!LJ393+((LL393-1.5)*23/144)*5</f>
        <v>59.147083333333335</v>
      </c>
      <c r="LL393" s="49">
        <v>36</v>
      </c>
      <c r="LM393" s="55">
        <f t="shared" si="570"/>
        <v>3</v>
      </c>
      <c r="LN393" s="130">
        <f>LL393*55.5/144</f>
        <v>13.875</v>
      </c>
      <c r="LO393" s="75"/>
      <c r="LP393" s="75">
        <v>4</v>
      </c>
      <c r="LQ393" s="76"/>
      <c r="LR393" s="142">
        <f>cabinets_db!LI393+cabinets_db!LJ393+((LL393-1.5)*23/144)*5</f>
        <v>59.147083333333335</v>
      </c>
      <c r="LS393" s="77">
        <f>(LR393*1.2)*(Prices!$B$5/32)</f>
        <v>88.720624999999998</v>
      </c>
      <c r="LT393" s="82">
        <f>(LR393*1.3)*(Prices!$C$4/32)</f>
        <v>153.78241666666668</v>
      </c>
      <c r="LU393" s="82">
        <f>LO393*Prices!$B$2+LP393*Prices!$B$3</f>
        <v>16.2</v>
      </c>
      <c r="LV393" s="79">
        <f>LN393*Prices!$B$9</f>
        <v>83.25</v>
      </c>
      <c r="LW393" s="80">
        <f t="shared" si="541"/>
        <v>341.95304166666665</v>
      </c>
      <c r="LX393" s="80">
        <f>LN393*Prices!$B$10</f>
        <v>124.875</v>
      </c>
      <c r="LY393" s="80">
        <f t="shared" si="542"/>
        <v>383.57804166666665</v>
      </c>
      <c r="LZ393" s="80">
        <f>LN393*Prices!$B$11</f>
        <v>138.75</v>
      </c>
      <c r="MA393" s="80">
        <f t="shared" si="543"/>
        <v>397.45304166666665</v>
      </c>
      <c r="MB393" s="80">
        <f>LN393*Prices!$B$12</f>
        <v>166.5</v>
      </c>
      <c r="MC393" s="80">
        <f t="shared" si="544"/>
        <v>425.20304166666665</v>
      </c>
      <c r="MD393" s="80">
        <f>LN393*Prices!$B$13</f>
        <v>180.375</v>
      </c>
      <c r="ME393" s="80">
        <f t="shared" si="545"/>
        <v>439.07804166666665</v>
      </c>
      <c r="MF393" s="80">
        <f>LN393*Prices!$B$14</f>
        <v>215.0625</v>
      </c>
      <c r="MG393" s="80">
        <f t="shared" si="546"/>
        <v>473.76554166666665</v>
      </c>
      <c r="MH393" s="80">
        <f>LN393*Prices!$B$15</f>
        <v>242.8125</v>
      </c>
      <c r="MI393" s="80">
        <f t="shared" si="547"/>
        <v>501.51554166666665</v>
      </c>
      <c r="MJ393" s="80">
        <f>LN393*Prices!$B$16</f>
        <v>339.9375</v>
      </c>
      <c r="MK393" s="80">
        <f t="shared" si="548"/>
        <v>598.64054166666665</v>
      </c>
      <c r="ML393" s="80">
        <f>LN393*Prices!$B$17</f>
        <v>0</v>
      </c>
      <c r="MM393" s="80"/>
      <c r="MN393" s="80"/>
      <c r="MO393" s="80"/>
      <c r="MP393" s="80"/>
      <c r="MQ393" s="80"/>
      <c r="MR393" s="80"/>
      <c r="MS393" s="80"/>
      <c r="MT393" s="80"/>
      <c r="MU393" s="80"/>
      <c r="MV393" s="80"/>
      <c r="MW393" s="80"/>
      <c r="MX393" s="80"/>
      <c r="MY393" s="80"/>
      <c r="MZ393" s="80"/>
      <c r="NA393" s="80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</row>
    <row r="394" spans="1:449" ht="18" customHeight="1" thickBot="1" x14ac:dyDescent="0.3">
      <c r="A394" s="330" t="s">
        <v>519</v>
      </c>
      <c r="B394" s="324" t="s">
        <v>268</v>
      </c>
      <c r="C394" s="325" t="str">
        <f t="shared" si="549"/>
        <v>Wall &amp; Tall Cab: Tall - 2 doors - shelves - 55.5" High (37" to 39" )</v>
      </c>
      <c r="D394" s="177" t="s">
        <v>515</v>
      </c>
      <c r="E394" s="326" t="s">
        <v>115</v>
      </c>
      <c r="F394" s="331" t="s">
        <v>519</v>
      </c>
      <c r="G394" s="343">
        <f>ROUND(cabinets_db!FD394/Prices!$B$27,0)</f>
        <v>962</v>
      </c>
      <c r="H394" s="136">
        <f t="shared" si="550"/>
        <v>962</v>
      </c>
      <c r="I394" s="136">
        <f>ROUND(cabinets_db!FF394/Prices!$B$27,0)</f>
        <v>1070</v>
      </c>
      <c r="J394" s="136">
        <f t="shared" si="453"/>
        <v>1070</v>
      </c>
      <c r="K394" s="136">
        <f>ROUND(cabinets_db!FH394/Prices!$B$27,0)</f>
        <v>1106</v>
      </c>
      <c r="L394" s="136">
        <f t="shared" si="454"/>
        <v>1106</v>
      </c>
      <c r="M394" s="136">
        <f>ROUND(cabinets_db!FJ394/Prices!$B$27,0)</f>
        <v>1177</v>
      </c>
      <c r="N394" s="136">
        <f t="shared" si="455"/>
        <v>1177</v>
      </c>
      <c r="O394" s="136">
        <f>ROUND(cabinets_db!FL394/Prices!$B$27,0)</f>
        <v>1213</v>
      </c>
      <c r="P394" s="136">
        <f t="shared" si="456"/>
        <v>1213</v>
      </c>
      <c r="Q394" s="136">
        <f>ROUND(cabinets_db!FN394/Prices!$B$27,0)</f>
        <v>1302</v>
      </c>
      <c r="R394" s="136">
        <f t="shared" si="457"/>
        <v>1302</v>
      </c>
      <c r="S394" s="136">
        <f>ROUND(cabinets_db!FP394/Prices!$B$27,0)</f>
        <v>1374</v>
      </c>
      <c r="T394" s="136">
        <f t="shared" si="458"/>
        <v>1374</v>
      </c>
      <c r="U394" s="136">
        <f>ROUND(cabinets_db!FR394/Prices!$B$27,0)</f>
        <v>1624</v>
      </c>
      <c r="V394" s="136">
        <f t="shared" si="459"/>
        <v>1624</v>
      </c>
      <c r="W394" s="137"/>
      <c r="X394" s="137"/>
      <c r="Y394" s="137"/>
      <c r="Z394" s="137"/>
      <c r="AA394" s="137"/>
      <c r="AB394" s="136">
        <f>ROUND(cabinets_db!HD394/Prices!$B$27,0)</f>
        <v>865</v>
      </c>
      <c r="AC394" s="136">
        <f t="shared" si="460"/>
        <v>865</v>
      </c>
      <c r="AD394" s="136">
        <f>ROUND(cabinets_db!HF394/Prices!$B$27,0)</f>
        <v>973</v>
      </c>
      <c r="AE394" s="136">
        <f t="shared" si="461"/>
        <v>973</v>
      </c>
      <c r="AF394" s="136">
        <f>ROUND(cabinets_db!HH394/Prices!$B$27,0)</f>
        <v>1009</v>
      </c>
      <c r="AG394" s="136">
        <f t="shared" si="462"/>
        <v>1009</v>
      </c>
      <c r="AH394" s="136">
        <f>ROUND(cabinets_db!HJ394/Prices!$B$27,0)</f>
        <v>1080</v>
      </c>
      <c r="AI394" s="136">
        <f t="shared" si="463"/>
        <v>1080</v>
      </c>
      <c r="AJ394" s="136">
        <f>ROUND(cabinets_db!HL394/Prices!$B$27,0)</f>
        <v>1116</v>
      </c>
      <c r="AK394" s="136">
        <f t="shared" si="464"/>
        <v>1116</v>
      </c>
      <c r="AL394" s="136">
        <f>ROUND(cabinets_db!HN394/Prices!$B$27,0)</f>
        <v>1205</v>
      </c>
      <c r="AM394" s="136">
        <f t="shared" si="465"/>
        <v>1205</v>
      </c>
      <c r="AN394" s="136">
        <f>ROUND(cabinets_db!HP394/Prices!$B$27,0)</f>
        <v>1277</v>
      </c>
      <c r="AO394" s="136">
        <f t="shared" si="466"/>
        <v>1277</v>
      </c>
      <c r="AP394" s="136">
        <f>ROUND(cabinets_db!HR394/Prices!$B$27,0)</f>
        <v>1527</v>
      </c>
      <c r="AQ394" s="138">
        <f t="shared" si="467"/>
        <v>1527</v>
      </c>
      <c r="AW394" s="136">
        <f t="shared" si="468"/>
        <v>865</v>
      </c>
      <c r="AX394" s="136">
        <f t="shared" si="469"/>
        <v>865</v>
      </c>
      <c r="AY394" s="136">
        <f t="shared" si="470"/>
        <v>973</v>
      </c>
      <c r="AZ394" s="136">
        <f t="shared" si="471"/>
        <v>973</v>
      </c>
      <c r="BA394" s="136">
        <f t="shared" si="472"/>
        <v>1009</v>
      </c>
      <c r="BB394" s="136">
        <f t="shared" si="473"/>
        <v>1009</v>
      </c>
      <c r="BC394" s="136">
        <f t="shared" si="474"/>
        <v>1080</v>
      </c>
      <c r="BD394" s="136">
        <f t="shared" si="475"/>
        <v>1080</v>
      </c>
      <c r="BE394" s="136">
        <f t="shared" si="476"/>
        <v>1116</v>
      </c>
      <c r="BF394" s="136">
        <f t="shared" si="477"/>
        <v>1116</v>
      </c>
      <c r="BG394" s="136">
        <f t="shared" si="478"/>
        <v>1205</v>
      </c>
      <c r="BH394" s="136">
        <f t="shared" si="479"/>
        <v>1205</v>
      </c>
      <c r="BI394" s="136">
        <f t="shared" si="480"/>
        <v>1277</v>
      </c>
      <c r="BJ394" s="136">
        <f t="shared" si="481"/>
        <v>1277</v>
      </c>
      <c r="BK394" s="136">
        <f t="shared" si="482"/>
        <v>1527</v>
      </c>
      <c r="BL394" s="138">
        <f t="shared" si="483"/>
        <v>1527</v>
      </c>
      <c r="BU394" s="136">
        <f>ROUND(cabinets_db!JE394/Prices!$B$27,0)</f>
        <v>962</v>
      </c>
      <c r="BV394" s="136">
        <f t="shared" si="551"/>
        <v>962</v>
      </c>
      <c r="BW394" s="136">
        <f>ROUND(cabinets_db!JG394/Prices!$B$27,0)</f>
        <v>1070</v>
      </c>
      <c r="BX394" s="136">
        <f t="shared" si="484"/>
        <v>1070</v>
      </c>
      <c r="BY394" s="136">
        <f>ROUND(cabinets_db!JI394/Prices!$B$27,0)</f>
        <v>1106</v>
      </c>
      <c r="BZ394" s="136">
        <f t="shared" si="485"/>
        <v>1106</v>
      </c>
      <c r="CA394" s="136">
        <f>ROUND(cabinets_db!JK394/Prices!$B$27,0)</f>
        <v>1177</v>
      </c>
      <c r="CB394" s="136">
        <f t="shared" si="486"/>
        <v>1177</v>
      </c>
      <c r="CC394" s="136">
        <f>ROUND(cabinets_db!JM394/Prices!$B$27,0)</f>
        <v>1213</v>
      </c>
      <c r="CD394" s="136">
        <f t="shared" si="487"/>
        <v>1213</v>
      </c>
      <c r="CE394" s="136">
        <f>ROUND(cabinets_db!JO394/Prices!$B$27,0)</f>
        <v>1302</v>
      </c>
      <c r="CF394" s="136">
        <f t="shared" si="488"/>
        <v>1302</v>
      </c>
      <c r="CG394" s="136">
        <f>ROUND(cabinets_db!JQ394/Prices!$B$27,0)</f>
        <v>1374</v>
      </c>
      <c r="CH394" s="136">
        <f t="shared" si="489"/>
        <v>1374</v>
      </c>
      <c r="CI394" s="136">
        <f>ROUND(cabinets_db!JS394/Prices!$B$27,0)</f>
        <v>1624</v>
      </c>
      <c r="CJ394" s="136">
        <f t="shared" si="490"/>
        <v>1624</v>
      </c>
      <c r="CK394" s="137"/>
      <c r="CL394" s="137"/>
      <c r="CM394" s="137"/>
      <c r="CN394" s="137"/>
      <c r="CO394" s="137"/>
      <c r="CP394" s="136">
        <f>ROUND(cabinets_db!LW394/Prices!$B$27,0)</f>
        <v>865</v>
      </c>
      <c r="CQ394" s="136">
        <f t="shared" si="552"/>
        <v>865</v>
      </c>
      <c r="CR394" s="136">
        <f>ROUND(cabinets_db!LY394/Prices!$B$27,0)</f>
        <v>973</v>
      </c>
      <c r="CS394" s="136">
        <f t="shared" si="491"/>
        <v>973</v>
      </c>
      <c r="CT394" s="136">
        <f>ROUND(cabinets_db!MA394/Prices!$B$27,0)</f>
        <v>1009</v>
      </c>
      <c r="CU394" s="136">
        <f t="shared" si="492"/>
        <v>1009</v>
      </c>
      <c r="CV394" s="136">
        <f>ROUND(cabinets_db!MC394/Prices!$B$27,0)</f>
        <v>1080</v>
      </c>
      <c r="CW394" s="136">
        <f t="shared" si="493"/>
        <v>1080</v>
      </c>
      <c r="CX394" s="136">
        <f>ROUND(cabinets_db!ME394/Prices!$B$27,0)</f>
        <v>1116</v>
      </c>
      <c r="CY394" s="136">
        <f t="shared" si="494"/>
        <v>1116</v>
      </c>
      <c r="CZ394" s="136">
        <f>ROUND(cabinets_db!MG394/Prices!$B$27,0)</f>
        <v>1205</v>
      </c>
      <c r="DA394" s="136">
        <f t="shared" si="495"/>
        <v>1205</v>
      </c>
      <c r="DB394" s="136">
        <f>ROUND(cabinets_db!MI394/Prices!$B$27,0)</f>
        <v>1277</v>
      </c>
      <c r="DC394" s="136">
        <f t="shared" si="496"/>
        <v>1277</v>
      </c>
      <c r="DD394" s="136">
        <f>ROUND(cabinets_db!MK394/Prices!$B$27,0)</f>
        <v>1527</v>
      </c>
      <c r="DE394" s="138">
        <f t="shared" si="497"/>
        <v>1527</v>
      </c>
      <c r="DK394" s="136">
        <f t="shared" si="498"/>
        <v>865</v>
      </c>
      <c r="DL394" s="136">
        <f t="shared" si="499"/>
        <v>865</v>
      </c>
      <c r="DM394" s="136">
        <f t="shared" si="500"/>
        <v>973</v>
      </c>
      <c r="DN394" s="136">
        <f t="shared" si="501"/>
        <v>973</v>
      </c>
      <c r="DO394" s="136">
        <f t="shared" si="502"/>
        <v>1009</v>
      </c>
      <c r="DP394" s="136">
        <f t="shared" si="503"/>
        <v>1009</v>
      </c>
      <c r="DQ394" s="136">
        <f t="shared" si="504"/>
        <v>1080</v>
      </c>
      <c r="DR394" s="136">
        <f t="shared" si="505"/>
        <v>1080</v>
      </c>
      <c r="DS394" s="136">
        <f t="shared" si="506"/>
        <v>1116</v>
      </c>
      <c r="DT394" s="136">
        <f t="shared" si="507"/>
        <v>1116</v>
      </c>
      <c r="DU394" s="136">
        <f t="shared" si="508"/>
        <v>1205</v>
      </c>
      <c r="DV394" s="136">
        <f t="shared" si="509"/>
        <v>1205</v>
      </c>
      <c r="DW394" s="136">
        <f t="shared" si="510"/>
        <v>1277</v>
      </c>
      <c r="DX394" s="136">
        <f t="shared" si="511"/>
        <v>1277</v>
      </c>
      <c r="DY394" s="136">
        <f t="shared" si="512"/>
        <v>1527</v>
      </c>
      <c r="DZ394" s="138">
        <f t="shared" si="513"/>
        <v>1527</v>
      </c>
      <c r="EP394" s="73">
        <f>ES394*55.5/144</f>
        <v>15.03125</v>
      </c>
      <c r="EQ394" s="55">
        <v>17.72</v>
      </c>
      <c r="ER394" s="74">
        <f t="shared" si="561"/>
        <v>62.699166666666663</v>
      </c>
      <c r="ES394" s="49">
        <v>39</v>
      </c>
      <c r="ET394" s="55">
        <f t="shared" si="562"/>
        <v>3.25</v>
      </c>
      <c r="EU394" s="130">
        <f>ES394*55.5/144</f>
        <v>15.03125</v>
      </c>
      <c r="EW394" s="75">
        <v>4</v>
      </c>
      <c r="EY394" s="142">
        <f t="shared" si="563"/>
        <v>62.699166666666663</v>
      </c>
      <c r="EZ394" s="77">
        <f>(EY394*1.2)*(Prices!$B$5/32)</f>
        <v>94.048749999999984</v>
      </c>
      <c r="FA394" s="82">
        <f>(EY394*1.3)*(Prices!$B$4/32)</f>
        <v>203.77229166666666</v>
      </c>
      <c r="FB394" s="82">
        <f>EV394*Prices!$B$2+EW394*Prices!$B$3</f>
        <v>16.2</v>
      </c>
      <c r="FC394" s="79">
        <f>EU394*Prices!$B$9</f>
        <v>90.1875</v>
      </c>
      <c r="FD394" s="80">
        <f t="shared" si="514"/>
        <v>404.20854166666663</v>
      </c>
      <c r="FE394" s="80">
        <f>EU394*Prices!$B$10</f>
        <v>135.28125</v>
      </c>
      <c r="FF394" s="80">
        <f t="shared" si="515"/>
        <v>449.30229166666663</v>
      </c>
      <c r="FG394" s="80">
        <f>EU394*Prices!$B$11</f>
        <v>150.3125</v>
      </c>
      <c r="FH394" s="80">
        <f t="shared" si="516"/>
        <v>464.33354166666663</v>
      </c>
      <c r="FI394" s="80">
        <f>EU394*Prices!$B$12</f>
        <v>180.375</v>
      </c>
      <c r="FJ394" s="80">
        <f t="shared" si="517"/>
        <v>494.39604166666663</v>
      </c>
      <c r="FK394" s="80">
        <f>EU394*Prices!$B$13</f>
        <v>195.40625</v>
      </c>
      <c r="FL394" s="80">
        <f t="shared" si="518"/>
        <v>509.42729166666663</v>
      </c>
      <c r="FM394" s="80">
        <f>EU394*Prices!$B$14</f>
        <v>232.984375</v>
      </c>
      <c r="FN394" s="80">
        <f t="shared" si="519"/>
        <v>547.00541666666663</v>
      </c>
      <c r="FO394" s="80">
        <f>EU394*Prices!$B$15</f>
        <v>263.046875</v>
      </c>
      <c r="FP394" s="80">
        <f t="shared" si="520"/>
        <v>577.06791666666663</v>
      </c>
      <c r="FQ394" s="80">
        <f>EU394*Prices!$B$16</f>
        <v>368.265625</v>
      </c>
      <c r="FR394" s="80">
        <f t="shared" si="521"/>
        <v>682.28666666666663</v>
      </c>
      <c r="FS394" s="80">
        <f>EU394*Prices!$B$17</f>
        <v>0</v>
      </c>
      <c r="FT394" s="80"/>
      <c r="FU394" s="80"/>
      <c r="FV394" s="80"/>
      <c r="FW394" s="80"/>
      <c r="FX394" s="80"/>
      <c r="FY394" s="80"/>
      <c r="FZ394" s="80"/>
      <c r="GA394" s="80"/>
      <c r="GB394" s="80"/>
      <c r="GC394" s="80"/>
      <c r="GD394" s="80"/>
      <c r="GE394" s="80"/>
      <c r="GF394" s="80"/>
      <c r="GG394" s="80"/>
      <c r="GH394" s="80"/>
      <c r="GI394"/>
      <c r="GJ394"/>
      <c r="GK394"/>
      <c r="GL394"/>
      <c r="GM394"/>
      <c r="GN394"/>
      <c r="GO394"/>
      <c r="GP394" s="73">
        <f>GS394*55.5/144</f>
        <v>15.03125</v>
      </c>
      <c r="GQ394" s="55">
        <v>17.72</v>
      </c>
      <c r="GR394" s="74">
        <f t="shared" si="564"/>
        <v>62.699166666666663</v>
      </c>
      <c r="GS394" s="49">
        <v>39</v>
      </c>
      <c r="GT394" s="55">
        <f t="shared" si="565"/>
        <v>3.25</v>
      </c>
      <c r="GU394" s="130">
        <f>GS394*55.5/144</f>
        <v>15.03125</v>
      </c>
      <c r="GV394" s="75"/>
      <c r="GW394" s="75">
        <v>4</v>
      </c>
      <c r="GX394" s="76"/>
      <c r="GY394" s="142">
        <f t="shared" si="566"/>
        <v>62.699166666666663</v>
      </c>
      <c r="GZ394" s="77">
        <f>(GY394*1.2)*(Prices!$B$5/32)</f>
        <v>94.048749999999984</v>
      </c>
      <c r="HA394" s="82">
        <f>(GY394*1.3)*(Prices!$C$4/32)</f>
        <v>163.01783333333333</v>
      </c>
      <c r="HB394" s="82">
        <f>GV394*Prices!$B$2+GW394*Prices!$B$3</f>
        <v>16.2</v>
      </c>
      <c r="HC394" s="79">
        <f>GU394*Prices!$B$9</f>
        <v>90.1875</v>
      </c>
      <c r="HD394" s="80">
        <f t="shared" si="522"/>
        <v>363.4540833333333</v>
      </c>
      <c r="HE394" s="80">
        <f>GU394*Prices!$B$10</f>
        <v>135.28125</v>
      </c>
      <c r="HF394" s="80">
        <f t="shared" si="523"/>
        <v>408.5478333333333</v>
      </c>
      <c r="HG394" s="80">
        <f>GU394*Prices!$B$11</f>
        <v>150.3125</v>
      </c>
      <c r="HH394" s="80">
        <f t="shared" si="524"/>
        <v>423.5790833333333</v>
      </c>
      <c r="HI394" s="80">
        <f>GU394*Prices!$B$12</f>
        <v>180.375</v>
      </c>
      <c r="HJ394" s="80">
        <f t="shared" si="525"/>
        <v>453.6415833333333</v>
      </c>
      <c r="HK394" s="80">
        <f>GU394*Prices!$B$13</f>
        <v>195.40625</v>
      </c>
      <c r="HL394" s="80">
        <f t="shared" si="526"/>
        <v>468.6728333333333</v>
      </c>
      <c r="HM394" s="80">
        <f>GU394*Prices!$B$14</f>
        <v>232.984375</v>
      </c>
      <c r="HN394" s="80">
        <f t="shared" si="527"/>
        <v>506.2509583333333</v>
      </c>
      <c r="HO394" s="80">
        <f>GU394*Prices!$B$15</f>
        <v>263.046875</v>
      </c>
      <c r="HP394" s="80">
        <f t="shared" si="528"/>
        <v>536.3134583333333</v>
      </c>
      <c r="HQ394" s="80">
        <f>GU394*Prices!$B$16</f>
        <v>368.265625</v>
      </c>
      <c r="HR394" s="80">
        <f t="shared" si="529"/>
        <v>641.5322083333333</v>
      </c>
      <c r="HS394" s="80">
        <f>GU394*Prices!$B$17</f>
        <v>0</v>
      </c>
      <c r="HT394" s="80"/>
      <c r="HU394" s="80"/>
      <c r="HV394" s="80"/>
      <c r="HW394" s="80"/>
      <c r="HX394" s="80"/>
      <c r="HY394" s="80"/>
      <c r="HZ394" s="80"/>
      <c r="IA394" s="80"/>
      <c r="IB394" s="80"/>
      <c r="IC394" s="80"/>
      <c r="ID394" s="80"/>
      <c r="IE394" s="80"/>
      <c r="IF394" s="80"/>
      <c r="IG394" s="80"/>
      <c r="IH394" s="80"/>
      <c r="II394"/>
      <c r="IJ394"/>
      <c r="IK394"/>
      <c r="IL394"/>
      <c r="IM394"/>
      <c r="IN394"/>
      <c r="IO394"/>
      <c r="IP394"/>
      <c r="IQ394" s="73">
        <f>IT394*55.5/144</f>
        <v>15.03125</v>
      </c>
      <c r="IR394" s="55">
        <v>17.72</v>
      </c>
      <c r="IS394" s="74">
        <f t="shared" si="567"/>
        <v>62.699166666666663</v>
      </c>
      <c r="IT394" s="49">
        <v>39</v>
      </c>
      <c r="IU394" s="55">
        <f t="shared" si="568"/>
        <v>3.25</v>
      </c>
      <c r="IV394" s="130">
        <f>IT394*55.5/144</f>
        <v>15.03125</v>
      </c>
      <c r="IW394" s="75"/>
      <c r="IX394" s="75">
        <v>4</v>
      </c>
      <c r="IY394" s="76"/>
      <c r="IZ394" s="142">
        <f t="shared" si="569"/>
        <v>62.699166666666663</v>
      </c>
      <c r="JA394" s="77">
        <f>(IZ394*1.2)*(Prices!$B$5/32)</f>
        <v>94.048749999999984</v>
      </c>
      <c r="JB394" s="82">
        <f>(IZ394*1.3)*(Prices!$B$4/32)</f>
        <v>203.77229166666666</v>
      </c>
      <c r="JC394" s="82">
        <f>IW394*Prices!$B$2+IX394*Prices!$B$3</f>
        <v>16.2</v>
      </c>
      <c r="JD394" s="79">
        <f>IV394*Prices!$B$9</f>
        <v>90.1875</v>
      </c>
      <c r="JE394" s="80">
        <f t="shared" si="530"/>
        <v>404.20854166666663</v>
      </c>
      <c r="JF394" s="80">
        <f>IV394*Prices!$B$10</f>
        <v>135.28125</v>
      </c>
      <c r="JG394" s="80">
        <f t="shared" si="531"/>
        <v>449.30229166666663</v>
      </c>
      <c r="JH394" s="80">
        <f>IV394*Prices!$B$11</f>
        <v>150.3125</v>
      </c>
      <c r="JI394" s="80">
        <f t="shared" si="532"/>
        <v>464.33354166666663</v>
      </c>
      <c r="JJ394" s="80">
        <f>IV394*Prices!$B$12</f>
        <v>180.375</v>
      </c>
      <c r="JK394" s="80">
        <f t="shared" si="533"/>
        <v>494.39604166666663</v>
      </c>
      <c r="JL394" s="80">
        <f>IV394*Prices!$B$13</f>
        <v>195.40625</v>
      </c>
      <c r="JM394" s="80">
        <f t="shared" si="534"/>
        <v>509.42729166666663</v>
      </c>
      <c r="JN394" s="80">
        <f>IV394*Prices!$B$14</f>
        <v>232.984375</v>
      </c>
      <c r="JO394" s="80">
        <f t="shared" si="535"/>
        <v>547.00541666666663</v>
      </c>
      <c r="JP394" s="80">
        <f>IV394*Prices!$B$15</f>
        <v>263.046875</v>
      </c>
      <c r="JQ394" s="80">
        <f t="shared" si="536"/>
        <v>577.06791666666663</v>
      </c>
      <c r="JR394" s="80">
        <f>IV394*Prices!$B$16</f>
        <v>368.265625</v>
      </c>
      <c r="JS394" s="80">
        <f t="shared" si="537"/>
        <v>682.28666666666663</v>
      </c>
      <c r="JT394" s="80">
        <f>IV394*Prices!$B$17</f>
        <v>0</v>
      </c>
      <c r="JU394" s="80"/>
      <c r="JV394" s="80"/>
      <c r="JW394" s="80"/>
      <c r="JX394" s="80"/>
      <c r="JY394" s="80"/>
      <c r="JZ394" s="80"/>
      <c r="KA394" s="80"/>
      <c r="KB394" s="80"/>
      <c r="KC394" s="80"/>
      <c r="KD394" s="80"/>
      <c r="KE394" s="80"/>
      <c r="KF394" s="80"/>
      <c r="KG394" s="80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 s="197">
        <v>0</v>
      </c>
      <c r="LB394" s="200">
        <v>0</v>
      </c>
      <c r="LC394" s="82">
        <f>(44+(cabinets_db!IR394*2-2))*0.58</f>
        <v>44.915199999999999</v>
      </c>
      <c r="LD394" s="82">
        <f>(44+(cabinets_db!IR394*2-2))*0.77</f>
        <v>59.628799999999998</v>
      </c>
      <c r="LE394" s="82">
        <f>3*(cabinets_db!IR394*22/144)</f>
        <v>8.1216666666666661</v>
      </c>
      <c r="LF394" s="82">
        <f t="shared" si="538"/>
        <v>36.793533333333329</v>
      </c>
      <c r="LG394" s="80">
        <f t="shared" si="539"/>
        <v>51.507133333333329</v>
      </c>
      <c r="LH394" s="234">
        <f t="shared" si="540"/>
        <v>0</v>
      </c>
      <c r="LI394" s="73">
        <f>cabinets_db!LL394*55.5/144</f>
        <v>15.03125</v>
      </c>
      <c r="LJ394" s="55">
        <v>17.72</v>
      </c>
      <c r="LK394" s="74">
        <f>cabinets_db!LI394+cabinets_db!LJ394+((LL394-1.5)*23/144)*5</f>
        <v>62.699166666666663</v>
      </c>
      <c r="LL394" s="49">
        <v>39</v>
      </c>
      <c r="LM394" s="55">
        <f t="shared" si="570"/>
        <v>3.25</v>
      </c>
      <c r="LN394" s="130">
        <f>LL394*55.5/144</f>
        <v>15.03125</v>
      </c>
      <c r="LO394" s="75"/>
      <c r="LP394" s="75">
        <v>4</v>
      </c>
      <c r="LQ394" s="76"/>
      <c r="LR394" s="142">
        <f>cabinets_db!LI394+cabinets_db!LJ394+((LL394-1.5)*23/144)*5</f>
        <v>62.699166666666663</v>
      </c>
      <c r="LS394" s="77">
        <f>(LR394*1.2)*(Prices!$B$5/32)</f>
        <v>94.048749999999984</v>
      </c>
      <c r="LT394" s="82">
        <f>(LR394*1.3)*(Prices!$C$4/32)</f>
        <v>163.01783333333333</v>
      </c>
      <c r="LU394" s="82">
        <f>LO394*Prices!$B$2+LP394*Prices!$B$3</f>
        <v>16.2</v>
      </c>
      <c r="LV394" s="79">
        <f>LN394*Prices!$B$9</f>
        <v>90.1875</v>
      </c>
      <c r="LW394" s="80">
        <f t="shared" si="541"/>
        <v>363.4540833333333</v>
      </c>
      <c r="LX394" s="80">
        <f>LN394*Prices!$B$10</f>
        <v>135.28125</v>
      </c>
      <c r="LY394" s="80">
        <f t="shared" si="542"/>
        <v>408.5478333333333</v>
      </c>
      <c r="LZ394" s="80">
        <f>LN394*Prices!$B$11</f>
        <v>150.3125</v>
      </c>
      <c r="MA394" s="80">
        <f t="shared" si="543"/>
        <v>423.5790833333333</v>
      </c>
      <c r="MB394" s="80">
        <f>LN394*Prices!$B$12</f>
        <v>180.375</v>
      </c>
      <c r="MC394" s="80">
        <f t="shared" si="544"/>
        <v>453.6415833333333</v>
      </c>
      <c r="MD394" s="80">
        <f>LN394*Prices!$B$13</f>
        <v>195.40625</v>
      </c>
      <c r="ME394" s="80">
        <f t="shared" si="545"/>
        <v>468.6728333333333</v>
      </c>
      <c r="MF394" s="80">
        <f>LN394*Prices!$B$14</f>
        <v>232.984375</v>
      </c>
      <c r="MG394" s="80">
        <f t="shared" si="546"/>
        <v>506.2509583333333</v>
      </c>
      <c r="MH394" s="80">
        <f>LN394*Prices!$B$15</f>
        <v>263.046875</v>
      </c>
      <c r="MI394" s="80">
        <f t="shared" si="547"/>
        <v>536.3134583333333</v>
      </c>
      <c r="MJ394" s="80">
        <f>LN394*Prices!$B$16</f>
        <v>368.265625</v>
      </c>
      <c r="MK394" s="80">
        <f t="shared" si="548"/>
        <v>641.5322083333333</v>
      </c>
      <c r="ML394" s="80">
        <f>LN394*Prices!$B$17</f>
        <v>0</v>
      </c>
      <c r="MM394" s="80"/>
      <c r="MN394" s="80"/>
      <c r="MO394" s="80"/>
      <c r="MP394" s="80"/>
      <c r="MQ394" s="80"/>
      <c r="MR394" s="80"/>
      <c r="MS394" s="80"/>
      <c r="MT394" s="80"/>
      <c r="MU394" s="80"/>
      <c r="MV394" s="80"/>
      <c r="MW394" s="80"/>
      <c r="MX394" s="80"/>
      <c r="MY394" s="80"/>
      <c r="MZ394" s="80"/>
      <c r="NA394" s="80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</row>
    <row r="395" spans="1:449" ht="18" customHeight="1" thickBot="1" x14ac:dyDescent="0.3">
      <c r="A395" s="345"/>
      <c r="B395" s="346"/>
      <c r="C395" s="347"/>
      <c r="D395" s="279"/>
      <c r="E395" s="348"/>
      <c r="F395" s="349"/>
      <c r="G395" s="343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7"/>
      <c r="X395" s="137"/>
      <c r="Y395" s="137"/>
      <c r="Z395" s="137"/>
      <c r="AA395" s="137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8"/>
      <c r="AW395" s="136"/>
      <c r="AX395" s="136"/>
      <c r="AY395" s="136"/>
      <c r="AZ395" s="136"/>
      <c r="BA395" s="136"/>
      <c r="BB395" s="136"/>
      <c r="BC395" s="136"/>
      <c r="BD395" s="136"/>
      <c r="BE395" s="136"/>
      <c r="BF395" s="136"/>
      <c r="BG395" s="136"/>
      <c r="BH395" s="136"/>
      <c r="BI395" s="136"/>
      <c r="BJ395" s="136"/>
      <c r="BK395" s="136"/>
      <c r="BL395" s="138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  <c r="CG395" s="136"/>
      <c r="CH395" s="136"/>
      <c r="CI395" s="136"/>
      <c r="CJ395" s="136"/>
      <c r="CK395" s="137"/>
      <c r="CL395" s="137"/>
      <c r="CM395" s="137"/>
      <c r="CN395" s="137"/>
      <c r="CO395" s="137"/>
      <c r="CP395" s="136"/>
      <c r="CQ395" s="136"/>
      <c r="CR395" s="136"/>
      <c r="CS395" s="136"/>
      <c r="CT395" s="136"/>
      <c r="CU395" s="136"/>
      <c r="CV395" s="136"/>
      <c r="CW395" s="136"/>
      <c r="CX395" s="136"/>
      <c r="CY395" s="136"/>
      <c r="CZ395" s="136"/>
      <c r="DA395" s="136"/>
      <c r="DB395" s="136"/>
      <c r="DC395" s="136"/>
      <c r="DD395" s="136"/>
      <c r="DE395" s="138"/>
      <c r="DK395" s="136"/>
      <c r="DL395" s="136"/>
      <c r="DM395" s="136"/>
      <c r="DN395" s="136"/>
      <c r="DO395" s="136"/>
      <c r="DP395" s="136"/>
      <c r="DQ395" s="136"/>
      <c r="DR395" s="136"/>
      <c r="DS395" s="136"/>
      <c r="DT395" s="136"/>
      <c r="DU395" s="136"/>
      <c r="DV395" s="136"/>
      <c r="DW395" s="136"/>
      <c r="DX395" s="136"/>
      <c r="DY395" s="136"/>
      <c r="DZ395" s="138"/>
      <c r="EP395" s="73"/>
      <c r="ER395" s="74"/>
      <c r="EU395" s="130"/>
      <c r="EY395" s="142"/>
      <c r="EZ395" s="77"/>
      <c r="FC395" s="79"/>
      <c r="FD395" s="80"/>
      <c r="FE395" s="80"/>
      <c r="FF395" s="80"/>
      <c r="FG395" s="80"/>
      <c r="FH395" s="80"/>
      <c r="FI395" s="80"/>
      <c r="FJ395" s="80"/>
      <c r="FK395" s="80"/>
      <c r="FL395" s="80"/>
      <c r="FM395" s="80"/>
      <c r="FN395" s="80"/>
      <c r="FO395" s="80"/>
      <c r="FP395" s="80"/>
      <c r="FQ395" s="80"/>
      <c r="FR395" s="80"/>
      <c r="FS395" s="80"/>
      <c r="FT395" s="80"/>
      <c r="FU395" s="80"/>
      <c r="FV395" s="80"/>
      <c r="FW395" s="80"/>
      <c r="FX395" s="80"/>
      <c r="FY395" s="80"/>
      <c r="FZ395" s="80"/>
      <c r="GA395" s="80"/>
      <c r="GB395" s="80"/>
      <c r="GC395" s="80"/>
      <c r="GD395" s="80"/>
      <c r="GE395" s="80"/>
      <c r="GF395" s="80"/>
      <c r="GG395" s="80"/>
      <c r="GH395" s="80"/>
      <c r="GI395"/>
      <c r="GJ395"/>
      <c r="GK395"/>
      <c r="GL395"/>
      <c r="GM395"/>
      <c r="GN395"/>
      <c r="GO395"/>
      <c r="GP395" s="73"/>
      <c r="GR395" s="74"/>
      <c r="GS395" s="49"/>
      <c r="GT395" s="55"/>
      <c r="GU395" s="130"/>
      <c r="GV395" s="75"/>
      <c r="GW395" s="75"/>
      <c r="GX395" s="76"/>
      <c r="GY395" s="142"/>
      <c r="GZ395" s="77"/>
      <c r="HA395" s="82"/>
      <c r="HB395" s="82"/>
      <c r="HC395" s="79"/>
      <c r="HD395" s="80"/>
      <c r="HE395" s="80"/>
      <c r="HF395" s="80"/>
      <c r="HG395" s="80"/>
      <c r="HH395" s="80"/>
      <c r="HI395" s="80"/>
      <c r="HJ395" s="80"/>
      <c r="HK395" s="80"/>
      <c r="HL395" s="80"/>
      <c r="HM395" s="80"/>
      <c r="HN395" s="80"/>
      <c r="HO395" s="80"/>
      <c r="HP395" s="80"/>
      <c r="HQ395" s="80"/>
      <c r="HR395" s="80"/>
      <c r="HS395" s="80"/>
      <c r="HT395" s="80"/>
      <c r="HU395" s="80"/>
      <c r="HV395" s="80"/>
      <c r="HW395" s="80"/>
      <c r="HX395" s="80"/>
      <c r="HY395" s="80"/>
      <c r="HZ395" s="80"/>
      <c r="IA395" s="80"/>
      <c r="IB395" s="80"/>
      <c r="IC395" s="80"/>
      <c r="ID395" s="80"/>
      <c r="IE395" s="80"/>
      <c r="IF395" s="80"/>
      <c r="IG395" s="80"/>
      <c r="IH395" s="80"/>
      <c r="II395"/>
      <c r="IJ395"/>
      <c r="IK395"/>
      <c r="IL395"/>
      <c r="IM395"/>
      <c r="IN395"/>
      <c r="IO395"/>
      <c r="IP395"/>
      <c r="IQ395" s="73"/>
      <c r="IS395" s="74"/>
      <c r="IT395" s="49"/>
      <c r="IV395" s="130"/>
      <c r="IW395" s="75"/>
      <c r="IX395" s="75"/>
      <c r="IY395" s="76"/>
      <c r="IZ395" s="142"/>
      <c r="JA395" s="77"/>
      <c r="JB395" s="82"/>
      <c r="JC395" s="82"/>
      <c r="JD395" s="79"/>
      <c r="JE395" s="80"/>
      <c r="JF395" s="80"/>
      <c r="JG395" s="80"/>
      <c r="JH395" s="80"/>
      <c r="JI395" s="80"/>
      <c r="JJ395" s="80"/>
      <c r="JK395" s="80"/>
      <c r="JL395" s="80"/>
      <c r="JM395" s="80"/>
      <c r="JN395" s="80"/>
      <c r="JO395" s="80"/>
      <c r="JP395" s="80"/>
      <c r="JQ395" s="80"/>
      <c r="JR395" s="80"/>
      <c r="JS395" s="80"/>
      <c r="JT395" s="80"/>
      <c r="JU395" s="80"/>
      <c r="JV395" s="80"/>
      <c r="JW395" s="80"/>
      <c r="JX395" s="80"/>
      <c r="JY395" s="80"/>
      <c r="JZ395" s="80"/>
      <c r="KA395" s="80"/>
      <c r="KB395" s="80"/>
      <c r="KC395" s="80"/>
      <c r="KD395" s="80"/>
      <c r="KE395" s="80"/>
      <c r="KF395" s="80"/>
      <c r="KG395" s="80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F395" s="82"/>
      <c r="LG395" s="80"/>
      <c r="LH395" s="234"/>
      <c r="LI395" s="73"/>
      <c r="LK395" s="74"/>
      <c r="LL395" s="49"/>
      <c r="LN395" s="130"/>
      <c r="LO395" s="75"/>
      <c r="LP395" s="75"/>
      <c r="LQ395" s="76"/>
      <c r="LR395" s="142"/>
      <c r="LS395" s="77"/>
      <c r="LT395" s="82"/>
      <c r="LU395" s="82"/>
      <c r="LV395" s="79"/>
      <c r="LW395" s="80"/>
      <c r="LX395" s="80"/>
      <c r="LY395" s="80"/>
      <c r="LZ395" s="80"/>
      <c r="MA395" s="80"/>
      <c r="MB395" s="80"/>
      <c r="MC395" s="80"/>
      <c r="MD395" s="80"/>
      <c r="ME395" s="80"/>
      <c r="MF395" s="80"/>
      <c r="MG395" s="80"/>
      <c r="MH395" s="80"/>
      <c r="MI395" s="80"/>
      <c r="MJ395" s="80"/>
      <c r="MK395" s="80"/>
      <c r="ML395" s="80"/>
      <c r="MM395" s="80"/>
      <c r="MN395" s="80"/>
      <c r="MO395" s="80"/>
      <c r="MP395" s="80"/>
      <c r="MQ395" s="80"/>
      <c r="MR395" s="80"/>
      <c r="MS395" s="80"/>
      <c r="MT395" s="80"/>
      <c r="MU395" s="80"/>
      <c r="MV395" s="80"/>
      <c r="MW395" s="80"/>
      <c r="MX395" s="80"/>
      <c r="MY395" s="80"/>
      <c r="MZ395" s="80"/>
      <c r="NA395" s="80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</row>
    <row r="396" spans="1:449" ht="18" customHeight="1" x14ac:dyDescent="0.25">
      <c r="A396" s="332" t="s">
        <v>520</v>
      </c>
      <c r="B396" s="119" t="s">
        <v>268</v>
      </c>
      <c r="C396" s="120" t="str">
        <f t="shared" si="549"/>
        <v>Wall &amp; Tall Cab: Tall - 2 doors - shelves - 60.5" High (25" to 27")</v>
      </c>
      <c r="D396" s="121" t="s">
        <v>521</v>
      </c>
      <c r="E396" s="122" t="s">
        <v>107</v>
      </c>
      <c r="F396" s="333" t="s">
        <v>520</v>
      </c>
      <c r="G396" s="343">
        <f>ROUND(cabinets_db!FD396/Prices!$B$27,0)</f>
        <v>778</v>
      </c>
      <c r="H396" s="136">
        <f t="shared" si="550"/>
        <v>778</v>
      </c>
      <c r="I396" s="136">
        <f>ROUND(cabinets_db!FF396/Prices!$B$27,0)</f>
        <v>859</v>
      </c>
      <c r="J396" s="136">
        <f t="shared" si="453"/>
        <v>859</v>
      </c>
      <c r="K396" s="136">
        <f>ROUND(cabinets_db!FH396/Prices!$B$27,0)</f>
        <v>886</v>
      </c>
      <c r="L396" s="136">
        <f t="shared" si="454"/>
        <v>886</v>
      </c>
      <c r="M396" s="136">
        <f>ROUND(cabinets_db!FJ396/Prices!$B$27,0)</f>
        <v>940</v>
      </c>
      <c r="N396" s="136">
        <f t="shared" si="455"/>
        <v>940</v>
      </c>
      <c r="O396" s="136">
        <f>ROUND(cabinets_db!FL396/Prices!$B$27,0)</f>
        <v>967</v>
      </c>
      <c r="P396" s="136">
        <f t="shared" si="456"/>
        <v>967</v>
      </c>
      <c r="Q396" s="136">
        <f>ROUND(cabinets_db!FN396/Prices!$B$27,0)</f>
        <v>1034</v>
      </c>
      <c r="R396" s="136">
        <f t="shared" si="457"/>
        <v>1034</v>
      </c>
      <c r="S396" s="136">
        <f>ROUND(cabinets_db!FP396/Prices!$B$27,0)</f>
        <v>1088</v>
      </c>
      <c r="T396" s="136">
        <f t="shared" si="458"/>
        <v>1088</v>
      </c>
      <c r="U396" s="136">
        <f>ROUND(cabinets_db!FR396/Prices!$B$27,0)</f>
        <v>1277</v>
      </c>
      <c r="V396" s="136">
        <f t="shared" si="459"/>
        <v>1277</v>
      </c>
      <c r="W396" s="137"/>
      <c r="X396" s="137"/>
      <c r="Y396" s="137"/>
      <c r="Z396" s="137"/>
      <c r="AA396" s="137"/>
      <c r="AB396" s="136">
        <f>ROUND(cabinets_db!HD396/Prices!$B$27,0)</f>
        <v>699</v>
      </c>
      <c r="AC396" s="136">
        <f t="shared" si="460"/>
        <v>699</v>
      </c>
      <c r="AD396" s="136">
        <f>ROUND(cabinets_db!HF396/Prices!$B$27,0)</f>
        <v>780</v>
      </c>
      <c r="AE396" s="136">
        <f t="shared" si="461"/>
        <v>780</v>
      </c>
      <c r="AF396" s="136">
        <f>ROUND(cabinets_db!HH396/Prices!$B$27,0)</f>
        <v>807</v>
      </c>
      <c r="AG396" s="136">
        <f t="shared" si="462"/>
        <v>807</v>
      </c>
      <c r="AH396" s="136">
        <f>ROUND(cabinets_db!HJ396/Prices!$B$27,0)</f>
        <v>861</v>
      </c>
      <c r="AI396" s="136">
        <f t="shared" si="463"/>
        <v>861</v>
      </c>
      <c r="AJ396" s="136">
        <f>ROUND(cabinets_db!HL396/Prices!$B$27,0)</f>
        <v>888</v>
      </c>
      <c r="AK396" s="136">
        <f t="shared" si="464"/>
        <v>888</v>
      </c>
      <c r="AL396" s="136">
        <f>ROUND(cabinets_db!HN396/Prices!$B$27,0)</f>
        <v>955</v>
      </c>
      <c r="AM396" s="136">
        <f t="shared" si="465"/>
        <v>955</v>
      </c>
      <c r="AN396" s="136">
        <f>ROUND(cabinets_db!HP396/Prices!$B$27,0)</f>
        <v>1009</v>
      </c>
      <c r="AO396" s="136">
        <f t="shared" si="466"/>
        <v>1009</v>
      </c>
      <c r="AP396" s="136">
        <f>ROUND(cabinets_db!HR396/Prices!$B$27,0)</f>
        <v>1198</v>
      </c>
      <c r="AQ396" s="138">
        <f t="shared" si="467"/>
        <v>1198</v>
      </c>
      <c r="AW396" s="136">
        <f t="shared" si="468"/>
        <v>699</v>
      </c>
      <c r="AX396" s="136">
        <f t="shared" si="469"/>
        <v>699</v>
      </c>
      <c r="AY396" s="136">
        <f t="shared" si="470"/>
        <v>780</v>
      </c>
      <c r="AZ396" s="136">
        <f t="shared" si="471"/>
        <v>780</v>
      </c>
      <c r="BA396" s="136">
        <f t="shared" si="472"/>
        <v>807</v>
      </c>
      <c r="BB396" s="136">
        <f t="shared" si="473"/>
        <v>807</v>
      </c>
      <c r="BC396" s="136">
        <f t="shared" si="474"/>
        <v>861</v>
      </c>
      <c r="BD396" s="136">
        <f t="shared" si="475"/>
        <v>861</v>
      </c>
      <c r="BE396" s="136">
        <f t="shared" si="476"/>
        <v>888</v>
      </c>
      <c r="BF396" s="136">
        <f t="shared" si="477"/>
        <v>888</v>
      </c>
      <c r="BG396" s="136">
        <f t="shared" si="478"/>
        <v>955</v>
      </c>
      <c r="BH396" s="136">
        <f t="shared" si="479"/>
        <v>955</v>
      </c>
      <c r="BI396" s="136">
        <f t="shared" si="480"/>
        <v>1009</v>
      </c>
      <c r="BJ396" s="136">
        <f t="shared" si="481"/>
        <v>1009</v>
      </c>
      <c r="BK396" s="136">
        <f t="shared" si="482"/>
        <v>1198</v>
      </c>
      <c r="BL396" s="138">
        <f t="shared" si="483"/>
        <v>1198</v>
      </c>
      <c r="BU396" s="136">
        <f>ROUND(cabinets_db!JE396/Prices!$B$27,0)</f>
        <v>778</v>
      </c>
      <c r="BV396" s="136">
        <f t="shared" si="551"/>
        <v>778</v>
      </c>
      <c r="BW396" s="136">
        <f>ROUND(cabinets_db!JG396/Prices!$B$27,0)</f>
        <v>859</v>
      </c>
      <c r="BX396" s="136">
        <f t="shared" si="484"/>
        <v>859</v>
      </c>
      <c r="BY396" s="136">
        <f>ROUND(cabinets_db!JI396/Prices!$B$27,0)</f>
        <v>886</v>
      </c>
      <c r="BZ396" s="136">
        <f t="shared" si="485"/>
        <v>886</v>
      </c>
      <c r="CA396" s="136">
        <f>ROUND(cabinets_db!JK396/Prices!$B$27,0)</f>
        <v>940</v>
      </c>
      <c r="CB396" s="136">
        <f t="shared" si="486"/>
        <v>940</v>
      </c>
      <c r="CC396" s="136">
        <f>ROUND(cabinets_db!JM396/Prices!$B$27,0)</f>
        <v>967</v>
      </c>
      <c r="CD396" s="136">
        <f t="shared" si="487"/>
        <v>967</v>
      </c>
      <c r="CE396" s="136">
        <f>ROUND(cabinets_db!JO396/Prices!$B$27,0)</f>
        <v>1034</v>
      </c>
      <c r="CF396" s="136">
        <f t="shared" si="488"/>
        <v>1034</v>
      </c>
      <c r="CG396" s="136">
        <f>ROUND(cabinets_db!JQ396/Prices!$B$27,0)</f>
        <v>1088</v>
      </c>
      <c r="CH396" s="136">
        <f t="shared" si="489"/>
        <v>1088</v>
      </c>
      <c r="CI396" s="136">
        <f>ROUND(cabinets_db!JS396/Prices!$B$27,0)</f>
        <v>1277</v>
      </c>
      <c r="CJ396" s="136">
        <f t="shared" si="490"/>
        <v>1277</v>
      </c>
      <c r="CK396" s="137"/>
      <c r="CL396" s="137"/>
      <c r="CM396" s="137"/>
      <c r="CN396" s="137"/>
      <c r="CO396" s="137"/>
      <c r="CP396" s="136">
        <f>ROUND(cabinets_db!LW396/Prices!$B$27,0)</f>
        <v>699</v>
      </c>
      <c r="CQ396" s="136">
        <f t="shared" si="552"/>
        <v>699</v>
      </c>
      <c r="CR396" s="136">
        <f>ROUND(cabinets_db!LY396/Prices!$B$27,0)</f>
        <v>780</v>
      </c>
      <c r="CS396" s="136">
        <f t="shared" si="491"/>
        <v>780</v>
      </c>
      <c r="CT396" s="136">
        <f>ROUND(cabinets_db!MA396/Prices!$B$27,0)</f>
        <v>807</v>
      </c>
      <c r="CU396" s="136">
        <f t="shared" si="492"/>
        <v>807</v>
      </c>
      <c r="CV396" s="136">
        <f>ROUND(cabinets_db!MC396/Prices!$B$27,0)</f>
        <v>861</v>
      </c>
      <c r="CW396" s="136">
        <f t="shared" si="493"/>
        <v>861</v>
      </c>
      <c r="CX396" s="136">
        <f>ROUND(cabinets_db!ME396/Prices!$B$27,0)</f>
        <v>888</v>
      </c>
      <c r="CY396" s="136">
        <f t="shared" si="494"/>
        <v>888</v>
      </c>
      <c r="CZ396" s="136">
        <f>ROUND(cabinets_db!MG396/Prices!$B$27,0)</f>
        <v>955</v>
      </c>
      <c r="DA396" s="136">
        <f t="shared" si="495"/>
        <v>955</v>
      </c>
      <c r="DB396" s="136">
        <f>ROUND(cabinets_db!MI396/Prices!$B$27,0)</f>
        <v>1009</v>
      </c>
      <c r="DC396" s="136">
        <f t="shared" si="496"/>
        <v>1009</v>
      </c>
      <c r="DD396" s="136">
        <f>ROUND(cabinets_db!MK396/Prices!$B$27,0)</f>
        <v>1198</v>
      </c>
      <c r="DE396" s="138">
        <f t="shared" si="497"/>
        <v>1198</v>
      </c>
      <c r="DK396" s="136">
        <f t="shared" si="498"/>
        <v>699</v>
      </c>
      <c r="DL396" s="136">
        <f t="shared" si="499"/>
        <v>699</v>
      </c>
      <c r="DM396" s="136">
        <f t="shared" si="500"/>
        <v>780</v>
      </c>
      <c r="DN396" s="136">
        <f t="shared" si="501"/>
        <v>780</v>
      </c>
      <c r="DO396" s="136">
        <f t="shared" si="502"/>
        <v>807</v>
      </c>
      <c r="DP396" s="136">
        <f t="shared" si="503"/>
        <v>807</v>
      </c>
      <c r="DQ396" s="136">
        <f t="shared" si="504"/>
        <v>861</v>
      </c>
      <c r="DR396" s="136">
        <f t="shared" si="505"/>
        <v>861</v>
      </c>
      <c r="DS396" s="136">
        <f t="shared" si="506"/>
        <v>888</v>
      </c>
      <c r="DT396" s="136">
        <f t="shared" si="507"/>
        <v>888</v>
      </c>
      <c r="DU396" s="136">
        <f t="shared" si="508"/>
        <v>955</v>
      </c>
      <c r="DV396" s="136">
        <f t="shared" si="509"/>
        <v>955</v>
      </c>
      <c r="DW396" s="136">
        <f t="shared" si="510"/>
        <v>1009</v>
      </c>
      <c r="DX396" s="136">
        <f t="shared" si="511"/>
        <v>1009</v>
      </c>
      <c r="DY396" s="136">
        <f t="shared" si="512"/>
        <v>1198</v>
      </c>
      <c r="DZ396" s="138">
        <f t="shared" si="513"/>
        <v>1198</v>
      </c>
      <c r="EP396" s="73">
        <f>ES396*60.5/144</f>
        <v>11.34375</v>
      </c>
      <c r="EQ396" s="55">
        <v>19.32</v>
      </c>
      <c r="ER396" s="74">
        <f t="shared" si="561"/>
        <v>51.028333333333336</v>
      </c>
      <c r="ES396" s="49">
        <v>27</v>
      </c>
      <c r="ET396" s="55">
        <f t="shared" si="562"/>
        <v>2.25</v>
      </c>
      <c r="EU396" s="130">
        <f>ES396*60.5/144</f>
        <v>11.34375</v>
      </c>
      <c r="EW396" s="75">
        <v>4</v>
      </c>
      <c r="EY396" s="142">
        <f t="shared" si="563"/>
        <v>51.028333333333336</v>
      </c>
      <c r="EZ396" s="77">
        <f>(EY396*1.2)*(Prices!$B$5/32)</f>
        <v>76.542500000000004</v>
      </c>
      <c r="FA396" s="82">
        <f>(EY396*1.3)*(Prices!$B$4/32)</f>
        <v>165.84208333333336</v>
      </c>
      <c r="FB396" s="82">
        <f>EV396*Prices!$B$2+EW396*Prices!$B$3</f>
        <v>16.2</v>
      </c>
      <c r="FC396" s="79">
        <f>EU396*Prices!$B$9</f>
        <v>68.0625</v>
      </c>
      <c r="FD396" s="80">
        <f t="shared" si="514"/>
        <v>326.6470833333334</v>
      </c>
      <c r="FE396" s="80">
        <f>EU396*Prices!$B$10</f>
        <v>102.09375</v>
      </c>
      <c r="FF396" s="80">
        <f t="shared" si="515"/>
        <v>360.6783333333334</v>
      </c>
      <c r="FG396" s="80">
        <f>EU396*Prices!$B$11</f>
        <v>113.4375</v>
      </c>
      <c r="FH396" s="80">
        <f t="shared" si="516"/>
        <v>372.0220833333334</v>
      </c>
      <c r="FI396" s="80">
        <f>EU396*Prices!$B$12</f>
        <v>136.125</v>
      </c>
      <c r="FJ396" s="80">
        <f t="shared" si="517"/>
        <v>394.7095833333334</v>
      </c>
      <c r="FK396" s="80">
        <f>EU396*Prices!$B$13</f>
        <v>147.46875</v>
      </c>
      <c r="FL396" s="80">
        <f t="shared" si="518"/>
        <v>406.0533333333334</v>
      </c>
      <c r="FM396" s="80">
        <f>EU396*Prices!$B$14</f>
        <v>175.828125</v>
      </c>
      <c r="FN396" s="80">
        <f t="shared" si="519"/>
        <v>434.4127083333334</v>
      </c>
      <c r="FO396" s="80">
        <f>EU396*Prices!$B$15</f>
        <v>198.515625</v>
      </c>
      <c r="FP396" s="80">
        <f t="shared" si="520"/>
        <v>457.1002083333334</v>
      </c>
      <c r="FQ396" s="80">
        <f>EU396*Prices!$B$16</f>
        <v>277.921875</v>
      </c>
      <c r="FR396" s="80">
        <f t="shared" si="521"/>
        <v>536.5064583333334</v>
      </c>
      <c r="FS396" s="80">
        <f>EU396*Prices!$B$17</f>
        <v>0</v>
      </c>
      <c r="FT396" s="80"/>
      <c r="FU396" s="80"/>
      <c r="FV396" s="80"/>
      <c r="FW396" s="80"/>
      <c r="FX396" s="80"/>
      <c r="FY396" s="80"/>
      <c r="FZ396" s="80"/>
      <c r="GA396" s="80"/>
      <c r="GB396" s="80"/>
      <c r="GC396" s="80"/>
      <c r="GD396" s="80"/>
      <c r="GE396" s="80"/>
      <c r="GF396" s="80"/>
      <c r="GG396" s="80"/>
      <c r="GH396" s="80"/>
      <c r="GI396"/>
      <c r="GJ396"/>
      <c r="GK396"/>
      <c r="GL396"/>
      <c r="GM396"/>
      <c r="GN396"/>
      <c r="GO396"/>
      <c r="GP396" s="73">
        <f>GS396*60.5/144</f>
        <v>11.34375</v>
      </c>
      <c r="GQ396" s="55">
        <v>19.32</v>
      </c>
      <c r="GR396" s="74">
        <f t="shared" si="564"/>
        <v>51.028333333333336</v>
      </c>
      <c r="GS396" s="49">
        <v>27</v>
      </c>
      <c r="GT396" s="55">
        <f t="shared" si="565"/>
        <v>2.25</v>
      </c>
      <c r="GU396" s="130">
        <f>GS396*60.5/144</f>
        <v>11.34375</v>
      </c>
      <c r="GV396" s="75"/>
      <c r="GW396" s="75">
        <v>4</v>
      </c>
      <c r="GX396" s="76"/>
      <c r="GY396" s="142">
        <f t="shared" si="566"/>
        <v>51.028333333333336</v>
      </c>
      <c r="GZ396" s="77">
        <f>(GY396*1.2)*(Prices!$B$5/32)</f>
        <v>76.542500000000004</v>
      </c>
      <c r="HA396" s="82">
        <f>(GY396*1.3)*(Prices!$C$4/32)</f>
        <v>132.67366666666669</v>
      </c>
      <c r="HB396" s="82">
        <f>GV396*Prices!$B$2+GW396*Prices!$B$3</f>
        <v>16.2</v>
      </c>
      <c r="HC396" s="79">
        <f>GU396*Prices!$B$9</f>
        <v>68.0625</v>
      </c>
      <c r="HD396" s="80">
        <f t="shared" si="522"/>
        <v>293.4786666666667</v>
      </c>
      <c r="HE396" s="80">
        <f>GU396*Prices!$B$10</f>
        <v>102.09375</v>
      </c>
      <c r="HF396" s="80">
        <f t="shared" si="523"/>
        <v>327.5099166666667</v>
      </c>
      <c r="HG396" s="80">
        <f>GU396*Prices!$B$11</f>
        <v>113.4375</v>
      </c>
      <c r="HH396" s="80">
        <f t="shared" si="524"/>
        <v>338.8536666666667</v>
      </c>
      <c r="HI396" s="80">
        <f>GU396*Prices!$B$12</f>
        <v>136.125</v>
      </c>
      <c r="HJ396" s="80">
        <f t="shared" si="525"/>
        <v>361.5411666666667</v>
      </c>
      <c r="HK396" s="80">
        <f>GU396*Prices!$B$13</f>
        <v>147.46875</v>
      </c>
      <c r="HL396" s="80">
        <f t="shared" si="526"/>
        <v>372.8849166666667</v>
      </c>
      <c r="HM396" s="80">
        <f>GU396*Prices!$B$14</f>
        <v>175.828125</v>
      </c>
      <c r="HN396" s="80">
        <f t="shared" si="527"/>
        <v>401.2442916666667</v>
      </c>
      <c r="HO396" s="80">
        <f>GU396*Prices!$B$15</f>
        <v>198.515625</v>
      </c>
      <c r="HP396" s="80">
        <f t="shared" si="528"/>
        <v>423.9317916666667</v>
      </c>
      <c r="HQ396" s="80">
        <f>GU396*Prices!$B$16</f>
        <v>277.921875</v>
      </c>
      <c r="HR396" s="80">
        <f t="shared" si="529"/>
        <v>503.3380416666667</v>
      </c>
      <c r="HS396" s="80">
        <f>GU396*Prices!$B$17</f>
        <v>0</v>
      </c>
      <c r="HT396" s="80"/>
      <c r="HU396" s="80"/>
      <c r="HV396" s="80"/>
      <c r="HW396" s="80"/>
      <c r="HX396" s="80"/>
      <c r="HY396" s="80"/>
      <c r="HZ396" s="80"/>
      <c r="IA396" s="80"/>
      <c r="IB396" s="80"/>
      <c r="IC396" s="80"/>
      <c r="ID396" s="80"/>
      <c r="IE396" s="80"/>
      <c r="IF396" s="80"/>
      <c r="IG396" s="80"/>
      <c r="IH396" s="80"/>
      <c r="II396"/>
      <c r="IJ396"/>
      <c r="IK396"/>
      <c r="IL396"/>
      <c r="IM396"/>
      <c r="IN396"/>
      <c r="IO396"/>
      <c r="IP396"/>
      <c r="IQ396" s="73">
        <f>IT396*60.5/144</f>
        <v>11.34375</v>
      </c>
      <c r="IR396" s="55">
        <v>19.32</v>
      </c>
      <c r="IS396" s="74">
        <f t="shared" si="567"/>
        <v>51.028333333333336</v>
      </c>
      <c r="IT396" s="49">
        <v>27</v>
      </c>
      <c r="IU396" s="55">
        <f t="shared" si="568"/>
        <v>2.25</v>
      </c>
      <c r="IV396" s="130">
        <f>IT396*60.5/144</f>
        <v>11.34375</v>
      </c>
      <c r="IW396" s="75"/>
      <c r="IX396" s="75">
        <v>4</v>
      </c>
      <c r="IY396" s="76"/>
      <c r="IZ396" s="142">
        <f t="shared" si="569"/>
        <v>51.028333333333336</v>
      </c>
      <c r="JA396" s="77">
        <f>(IZ396*1.2)*(Prices!$B$5/32)</f>
        <v>76.542500000000004</v>
      </c>
      <c r="JB396" s="82">
        <f>(IZ396*1.3)*(Prices!$B$4/32)</f>
        <v>165.84208333333336</v>
      </c>
      <c r="JC396" s="82">
        <f>IW396*Prices!$B$2+IX396*Prices!$B$3</f>
        <v>16.2</v>
      </c>
      <c r="JD396" s="79">
        <f>IV396*Prices!$B$9</f>
        <v>68.0625</v>
      </c>
      <c r="JE396" s="80">
        <f t="shared" si="530"/>
        <v>326.6470833333334</v>
      </c>
      <c r="JF396" s="80">
        <f>IV396*Prices!$B$10</f>
        <v>102.09375</v>
      </c>
      <c r="JG396" s="80">
        <f t="shared" si="531"/>
        <v>360.6783333333334</v>
      </c>
      <c r="JH396" s="80">
        <f>IV396*Prices!$B$11</f>
        <v>113.4375</v>
      </c>
      <c r="JI396" s="80">
        <f t="shared" si="532"/>
        <v>372.0220833333334</v>
      </c>
      <c r="JJ396" s="80">
        <f>IV396*Prices!$B$12</f>
        <v>136.125</v>
      </c>
      <c r="JK396" s="80">
        <f t="shared" si="533"/>
        <v>394.7095833333334</v>
      </c>
      <c r="JL396" s="80">
        <f>IV396*Prices!$B$13</f>
        <v>147.46875</v>
      </c>
      <c r="JM396" s="80">
        <f t="shared" si="534"/>
        <v>406.0533333333334</v>
      </c>
      <c r="JN396" s="80">
        <f>IV396*Prices!$B$14</f>
        <v>175.828125</v>
      </c>
      <c r="JO396" s="80">
        <f t="shared" si="535"/>
        <v>434.4127083333334</v>
      </c>
      <c r="JP396" s="80">
        <f>IV396*Prices!$B$15</f>
        <v>198.515625</v>
      </c>
      <c r="JQ396" s="80">
        <f t="shared" si="536"/>
        <v>457.1002083333334</v>
      </c>
      <c r="JR396" s="80">
        <f>IV396*Prices!$B$16</f>
        <v>277.921875</v>
      </c>
      <c r="JS396" s="80">
        <f t="shared" si="537"/>
        <v>536.5064583333334</v>
      </c>
      <c r="JT396" s="80">
        <f>IV396*Prices!$B$17</f>
        <v>0</v>
      </c>
      <c r="JU396" s="80"/>
      <c r="JV396" s="80"/>
      <c r="JW396" s="80"/>
      <c r="JX396" s="80"/>
      <c r="JY396" s="80"/>
      <c r="JZ396" s="80"/>
      <c r="KA396" s="80"/>
      <c r="KB396" s="80"/>
      <c r="KC396" s="80"/>
      <c r="KD396" s="80"/>
      <c r="KE396" s="80"/>
      <c r="KF396" s="80"/>
      <c r="KG396" s="80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 s="197">
        <v>0</v>
      </c>
      <c r="LB396" s="200">
        <v>0</v>
      </c>
      <c r="LC396" s="82">
        <f>(44+(cabinets_db!IR396*2-2))*0.58</f>
        <v>46.7712</v>
      </c>
      <c r="LD396" s="82">
        <f>(44+(cabinets_db!IR396*2-2))*0.77</f>
        <v>62.092800000000004</v>
      </c>
      <c r="LE396" s="82">
        <f>3*(cabinets_db!IR396*22/144)</f>
        <v>8.8550000000000004</v>
      </c>
      <c r="LF396" s="82">
        <f t="shared" si="538"/>
        <v>37.916200000000003</v>
      </c>
      <c r="LG396" s="80">
        <f t="shared" si="539"/>
        <v>53.237800000000007</v>
      </c>
      <c r="LH396" s="234">
        <f t="shared" si="540"/>
        <v>0</v>
      </c>
      <c r="LI396" s="73">
        <f>cabinets_db!LL396*60.5/144</f>
        <v>11.34375</v>
      </c>
      <c r="LJ396" s="55">
        <v>19.32</v>
      </c>
      <c r="LK396" s="74">
        <f>cabinets_db!LI396+cabinets_db!LJ396+((LL396-1.5)*23/144)*5</f>
        <v>51.028333333333336</v>
      </c>
      <c r="LL396" s="49">
        <v>27</v>
      </c>
      <c r="LM396" s="55">
        <f t="shared" si="570"/>
        <v>2.25</v>
      </c>
      <c r="LN396" s="130">
        <f>LL396*60.5/144</f>
        <v>11.34375</v>
      </c>
      <c r="LO396" s="75"/>
      <c r="LP396" s="75">
        <v>4</v>
      </c>
      <c r="LQ396" s="76"/>
      <c r="LR396" s="142">
        <f>cabinets_db!LI396+cabinets_db!LJ396+((LL396-1.5)*23/144)*5</f>
        <v>51.028333333333336</v>
      </c>
      <c r="LS396" s="77">
        <f>(LR396*1.2)*(Prices!$B$5/32)</f>
        <v>76.542500000000004</v>
      </c>
      <c r="LT396" s="82">
        <f>(LR396*1.3)*(Prices!$C$4/32)</f>
        <v>132.67366666666669</v>
      </c>
      <c r="LU396" s="82">
        <f>LO396*Prices!$B$2+LP396*Prices!$B$3</f>
        <v>16.2</v>
      </c>
      <c r="LV396" s="79">
        <f>LN396*Prices!$B$9</f>
        <v>68.0625</v>
      </c>
      <c r="LW396" s="80">
        <f t="shared" si="541"/>
        <v>293.4786666666667</v>
      </c>
      <c r="LX396" s="80">
        <f>LN396*Prices!$B$10</f>
        <v>102.09375</v>
      </c>
      <c r="LY396" s="80">
        <f t="shared" si="542"/>
        <v>327.5099166666667</v>
      </c>
      <c r="LZ396" s="80">
        <f>LN396*Prices!$B$11</f>
        <v>113.4375</v>
      </c>
      <c r="MA396" s="80">
        <f t="shared" si="543"/>
        <v>338.8536666666667</v>
      </c>
      <c r="MB396" s="80">
        <f>LN396*Prices!$B$12</f>
        <v>136.125</v>
      </c>
      <c r="MC396" s="80">
        <f t="shared" si="544"/>
        <v>361.5411666666667</v>
      </c>
      <c r="MD396" s="80">
        <f>LN396*Prices!$B$13</f>
        <v>147.46875</v>
      </c>
      <c r="ME396" s="80">
        <f t="shared" si="545"/>
        <v>372.8849166666667</v>
      </c>
      <c r="MF396" s="80">
        <f>LN396*Prices!$B$14</f>
        <v>175.828125</v>
      </c>
      <c r="MG396" s="80">
        <f t="shared" si="546"/>
        <v>401.2442916666667</v>
      </c>
      <c r="MH396" s="80">
        <f>LN396*Prices!$B$15</f>
        <v>198.515625</v>
      </c>
      <c r="MI396" s="80">
        <f t="shared" si="547"/>
        <v>423.9317916666667</v>
      </c>
      <c r="MJ396" s="80">
        <f>LN396*Prices!$B$16</f>
        <v>277.921875</v>
      </c>
      <c r="MK396" s="80">
        <f t="shared" si="548"/>
        <v>503.3380416666667</v>
      </c>
      <c r="ML396" s="80">
        <f>LN396*Prices!$B$17</f>
        <v>0</v>
      </c>
      <c r="MM396" s="80"/>
      <c r="MN396" s="80"/>
      <c r="MO396" s="80"/>
      <c r="MP396" s="80"/>
      <c r="MQ396" s="80"/>
      <c r="MR396" s="80"/>
      <c r="MS396" s="80"/>
      <c r="MT396" s="80"/>
      <c r="MU396" s="80"/>
      <c r="MV396" s="80"/>
      <c r="MW396" s="80"/>
      <c r="MX396" s="80"/>
      <c r="MY396" s="80"/>
      <c r="MZ396" s="80"/>
      <c r="NA396" s="80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</row>
    <row r="397" spans="1:449" ht="18" customHeight="1" x14ac:dyDescent="0.25">
      <c r="A397" s="144" t="s">
        <v>522</v>
      </c>
      <c r="B397" s="132" t="s">
        <v>268</v>
      </c>
      <c r="C397" s="133" t="str">
        <f t="shared" si="549"/>
        <v>Wall &amp; Tall Cab: Tall - 2 doors - shelves - 60.5" High (28" to 30")</v>
      </c>
      <c r="D397" s="70" t="s">
        <v>521</v>
      </c>
      <c r="E397" s="134" t="s">
        <v>109</v>
      </c>
      <c r="F397" s="138" t="s">
        <v>522</v>
      </c>
      <c r="G397" s="343">
        <f>ROUND(cabinets_db!FD397/Prices!$B$27,0)</f>
        <v>837</v>
      </c>
      <c r="H397" s="136">
        <f t="shared" si="550"/>
        <v>837</v>
      </c>
      <c r="I397" s="136">
        <f>ROUND(cabinets_db!FF397/Prices!$B$27,0)</f>
        <v>927</v>
      </c>
      <c r="J397" s="136">
        <f t="shared" si="453"/>
        <v>927</v>
      </c>
      <c r="K397" s="136">
        <f>ROUND(cabinets_db!FH397/Prices!$B$27,0)</f>
        <v>957</v>
      </c>
      <c r="L397" s="136">
        <f t="shared" si="454"/>
        <v>957</v>
      </c>
      <c r="M397" s="136">
        <f>ROUND(cabinets_db!FJ397/Prices!$B$27,0)</f>
        <v>1017</v>
      </c>
      <c r="N397" s="136">
        <f t="shared" si="455"/>
        <v>1017</v>
      </c>
      <c r="O397" s="136">
        <f>ROUND(cabinets_db!FL397/Prices!$B$27,0)</f>
        <v>1047</v>
      </c>
      <c r="P397" s="136">
        <f t="shared" si="456"/>
        <v>1047</v>
      </c>
      <c r="Q397" s="136">
        <f>ROUND(cabinets_db!FN397/Prices!$B$27,0)</f>
        <v>1122</v>
      </c>
      <c r="R397" s="136">
        <f t="shared" si="457"/>
        <v>1122</v>
      </c>
      <c r="S397" s="136">
        <f>ROUND(cabinets_db!FP397/Prices!$B$27,0)</f>
        <v>1182</v>
      </c>
      <c r="T397" s="136">
        <f t="shared" si="458"/>
        <v>1182</v>
      </c>
      <c r="U397" s="136">
        <f>ROUND(cabinets_db!FR397/Prices!$B$27,0)</f>
        <v>1392</v>
      </c>
      <c r="V397" s="136">
        <f t="shared" si="459"/>
        <v>1392</v>
      </c>
      <c r="W397" s="137"/>
      <c r="X397" s="137"/>
      <c r="Y397" s="137"/>
      <c r="Z397" s="137"/>
      <c r="AA397" s="137"/>
      <c r="AB397" s="136">
        <f>ROUND(cabinets_db!HD397/Prices!$B$27,0)</f>
        <v>752</v>
      </c>
      <c r="AC397" s="136">
        <f t="shared" si="460"/>
        <v>752</v>
      </c>
      <c r="AD397" s="136">
        <f>ROUND(cabinets_db!HF397/Prices!$B$27,0)</f>
        <v>842</v>
      </c>
      <c r="AE397" s="136">
        <f t="shared" si="461"/>
        <v>842</v>
      </c>
      <c r="AF397" s="136">
        <f>ROUND(cabinets_db!HH397/Prices!$B$27,0)</f>
        <v>872</v>
      </c>
      <c r="AG397" s="136">
        <f t="shared" si="462"/>
        <v>872</v>
      </c>
      <c r="AH397" s="136">
        <f>ROUND(cabinets_db!HJ397/Prices!$B$27,0)</f>
        <v>933</v>
      </c>
      <c r="AI397" s="136">
        <f t="shared" si="463"/>
        <v>933</v>
      </c>
      <c r="AJ397" s="136">
        <f>ROUND(cabinets_db!HL397/Prices!$B$27,0)</f>
        <v>963</v>
      </c>
      <c r="AK397" s="136">
        <f t="shared" si="464"/>
        <v>963</v>
      </c>
      <c r="AL397" s="136">
        <f>ROUND(cabinets_db!HN397/Prices!$B$27,0)</f>
        <v>1038</v>
      </c>
      <c r="AM397" s="136">
        <f t="shared" si="465"/>
        <v>1038</v>
      </c>
      <c r="AN397" s="136">
        <f>ROUND(cabinets_db!HP397/Prices!$B$27,0)</f>
        <v>1098</v>
      </c>
      <c r="AO397" s="136">
        <f t="shared" si="466"/>
        <v>1098</v>
      </c>
      <c r="AP397" s="136">
        <f>ROUND(cabinets_db!HR397/Prices!$B$27,0)</f>
        <v>1308</v>
      </c>
      <c r="AQ397" s="138">
        <f t="shared" si="467"/>
        <v>1308</v>
      </c>
      <c r="AW397" s="136">
        <f t="shared" si="468"/>
        <v>752</v>
      </c>
      <c r="AX397" s="136">
        <f t="shared" si="469"/>
        <v>752</v>
      </c>
      <c r="AY397" s="136">
        <f t="shared" si="470"/>
        <v>842</v>
      </c>
      <c r="AZ397" s="136">
        <f t="shared" si="471"/>
        <v>842</v>
      </c>
      <c r="BA397" s="136">
        <f t="shared" si="472"/>
        <v>872</v>
      </c>
      <c r="BB397" s="136">
        <f t="shared" si="473"/>
        <v>872</v>
      </c>
      <c r="BC397" s="136">
        <f t="shared" si="474"/>
        <v>933</v>
      </c>
      <c r="BD397" s="136">
        <f t="shared" si="475"/>
        <v>933</v>
      </c>
      <c r="BE397" s="136">
        <f t="shared" si="476"/>
        <v>963</v>
      </c>
      <c r="BF397" s="136">
        <f t="shared" si="477"/>
        <v>963</v>
      </c>
      <c r="BG397" s="136">
        <f t="shared" si="478"/>
        <v>1038</v>
      </c>
      <c r="BH397" s="136">
        <f t="shared" si="479"/>
        <v>1038</v>
      </c>
      <c r="BI397" s="136">
        <f t="shared" si="480"/>
        <v>1098</v>
      </c>
      <c r="BJ397" s="136">
        <f t="shared" si="481"/>
        <v>1098</v>
      </c>
      <c r="BK397" s="136">
        <f t="shared" si="482"/>
        <v>1308</v>
      </c>
      <c r="BL397" s="138">
        <f t="shared" si="483"/>
        <v>1308</v>
      </c>
      <c r="BU397" s="136">
        <f>ROUND(cabinets_db!JE397/Prices!$B$27,0)</f>
        <v>837</v>
      </c>
      <c r="BV397" s="136">
        <f t="shared" si="551"/>
        <v>837</v>
      </c>
      <c r="BW397" s="136">
        <f>ROUND(cabinets_db!JG397/Prices!$B$27,0)</f>
        <v>927</v>
      </c>
      <c r="BX397" s="136">
        <f t="shared" si="484"/>
        <v>927</v>
      </c>
      <c r="BY397" s="136">
        <f>ROUND(cabinets_db!JI397/Prices!$B$27,0)</f>
        <v>957</v>
      </c>
      <c r="BZ397" s="136">
        <f t="shared" si="485"/>
        <v>957</v>
      </c>
      <c r="CA397" s="136">
        <f>ROUND(cabinets_db!JK397/Prices!$B$27,0)</f>
        <v>1017</v>
      </c>
      <c r="CB397" s="136">
        <f t="shared" si="486"/>
        <v>1017</v>
      </c>
      <c r="CC397" s="136">
        <f>ROUND(cabinets_db!JM397/Prices!$B$27,0)</f>
        <v>1047</v>
      </c>
      <c r="CD397" s="136">
        <f t="shared" si="487"/>
        <v>1047</v>
      </c>
      <c r="CE397" s="136">
        <f>ROUND(cabinets_db!JO397/Prices!$B$27,0)</f>
        <v>1122</v>
      </c>
      <c r="CF397" s="136">
        <f t="shared" si="488"/>
        <v>1122</v>
      </c>
      <c r="CG397" s="136">
        <f>ROUND(cabinets_db!JQ397/Prices!$B$27,0)</f>
        <v>1182</v>
      </c>
      <c r="CH397" s="136">
        <f t="shared" si="489"/>
        <v>1182</v>
      </c>
      <c r="CI397" s="136">
        <f>ROUND(cabinets_db!JS397/Prices!$B$27,0)</f>
        <v>1392</v>
      </c>
      <c r="CJ397" s="136">
        <f t="shared" si="490"/>
        <v>1392</v>
      </c>
      <c r="CK397" s="137"/>
      <c r="CL397" s="137"/>
      <c r="CM397" s="137"/>
      <c r="CN397" s="137"/>
      <c r="CO397" s="137"/>
      <c r="CP397" s="136">
        <f>ROUND(cabinets_db!LW397/Prices!$B$27,0)</f>
        <v>752</v>
      </c>
      <c r="CQ397" s="136">
        <f t="shared" si="552"/>
        <v>752</v>
      </c>
      <c r="CR397" s="136">
        <f>ROUND(cabinets_db!LY397/Prices!$B$27,0)</f>
        <v>842</v>
      </c>
      <c r="CS397" s="136">
        <f t="shared" si="491"/>
        <v>842</v>
      </c>
      <c r="CT397" s="136">
        <f>ROUND(cabinets_db!MA397/Prices!$B$27,0)</f>
        <v>872</v>
      </c>
      <c r="CU397" s="136">
        <f t="shared" si="492"/>
        <v>872</v>
      </c>
      <c r="CV397" s="136">
        <f>ROUND(cabinets_db!MC397/Prices!$B$27,0)</f>
        <v>933</v>
      </c>
      <c r="CW397" s="136">
        <f t="shared" si="493"/>
        <v>933</v>
      </c>
      <c r="CX397" s="136">
        <f>ROUND(cabinets_db!ME397/Prices!$B$27,0)</f>
        <v>963</v>
      </c>
      <c r="CY397" s="136">
        <f t="shared" si="494"/>
        <v>963</v>
      </c>
      <c r="CZ397" s="136">
        <f>ROUND(cabinets_db!MG397/Prices!$B$27,0)</f>
        <v>1038</v>
      </c>
      <c r="DA397" s="136">
        <f t="shared" si="495"/>
        <v>1038</v>
      </c>
      <c r="DB397" s="136">
        <f>ROUND(cabinets_db!MI397/Prices!$B$27,0)</f>
        <v>1098</v>
      </c>
      <c r="DC397" s="136">
        <f t="shared" si="496"/>
        <v>1098</v>
      </c>
      <c r="DD397" s="136">
        <f>ROUND(cabinets_db!MK397/Prices!$B$27,0)</f>
        <v>1308</v>
      </c>
      <c r="DE397" s="138">
        <f t="shared" si="497"/>
        <v>1308</v>
      </c>
      <c r="DK397" s="136">
        <f t="shared" si="498"/>
        <v>752</v>
      </c>
      <c r="DL397" s="136">
        <f t="shared" si="499"/>
        <v>752</v>
      </c>
      <c r="DM397" s="136">
        <f t="shared" si="500"/>
        <v>842</v>
      </c>
      <c r="DN397" s="136">
        <f t="shared" si="501"/>
        <v>842</v>
      </c>
      <c r="DO397" s="136">
        <f t="shared" si="502"/>
        <v>872</v>
      </c>
      <c r="DP397" s="136">
        <f t="shared" si="503"/>
        <v>872</v>
      </c>
      <c r="DQ397" s="136">
        <f t="shared" si="504"/>
        <v>933</v>
      </c>
      <c r="DR397" s="136">
        <f t="shared" si="505"/>
        <v>933</v>
      </c>
      <c r="DS397" s="136">
        <f t="shared" si="506"/>
        <v>963</v>
      </c>
      <c r="DT397" s="136">
        <f t="shared" si="507"/>
        <v>963</v>
      </c>
      <c r="DU397" s="136">
        <f t="shared" si="508"/>
        <v>1038</v>
      </c>
      <c r="DV397" s="136">
        <f t="shared" si="509"/>
        <v>1038</v>
      </c>
      <c r="DW397" s="136">
        <f t="shared" si="510"/>
        <v>1098</v>
      </c>
      <c r="DX397" s="136">
        <f t="shared" si="511"/>
        <v>1098</v>
      </c>
      <c r="DY397" s="136">
        <f t="shared" si="512"/>
        <v>1308</v>
      </c>
      <c r="DZ397" s="138">
        <f t="shared" si="513"/>
        <v>1308</v>
      </c>
      <c r="EP397" s="73">
        <f>ES397*60.5/144</f>
        <v>12.604166666666666</v>
      </c>
      <c r="EQ397" s="55">
        <v>19.32</v>
      </c>
      <c r="ER397" s="74">
        <f t="shared" si="561"/>
        <v>54.684583333333329</v>
      </c>
      <c r="ES397" s="49">
        <v>30</v>
      </c>
      <c r="ET397" s="55">
        <f t="shared" si="562"/>
        <v>2.5</v>
      </c>
      <c r="EU397" s="130">
        <f>ES397*60.5/144</f>
        <v>12.604166666666666</v>
      </c>
      <c r="EW397" s="75">
        <v>4</v>
      </c>
      <c r="EY397" s="142">
        <f t="shared" si="563"/>
        <v>54.684583333333329</v>
      </c>
      <c r="EZ397" s="77">
        <f>(EY397*1.2)*(Prices!$B$5/32)</f>
        <v>82.02687499999999</v>
      </c>
      <c r="FA397" s="82">
        <f>(EY397*1.3)*(Prices!$B$4/32)</f>
        <v>177.72489583333333</v>
      </c>
      <c r="FB397" s="82">
        <f>EV397*Prices!$B$2+EW397*Prices!$B$3</f>
        <v>16.2</v>
      </c>
      <c r="FC397" s="79">
        <f>EU397*Prices!$B$9</f>
        <v>75.625</v>
      </c>
      <c r="FD397" s="80">
        <f t="shared" si="514"/>
        <v>351.57677083333328</v>
      </c>
      <c r="FE397" s="80">
        <f>EU397*Prices!$B$10</f>
        <v>113.4375</v>
      </c>
      <c r="FF397" s="80">
        <f t="shared" si="515"/>
        <v>389.38927083333328</v>
      </c>
      <c r="FG397" s="80">
        <f>EU397*Prices!$B$11</f>
        <v>126.04166666666666</v>
      </c>
      <c r="FH397" s="80">
        <f t="shared" si="516"/>
        <v>401.99343750000003</v>
      </c>
      <c r="FI397" s="80">
        <f>EU397*Prices!$B$12</f>
        <v>151.25</v>
      </c>
      <c r="FJ397" s="80">
        <f t="shared" si="517"/>
        <v>427.20177083333328</v>
      </c>
      <c r="FK397" s="80">
        <f>EU397*Prices!$B$13</f>
        <v>163.85416666666666</v>
      </c>
      <c r="FL397" s="80">
        <f t="shared" si="518"/>
        <v>439.80593750000003</v>
      </c>
      <c r="FM397" s="80">
        <f>EU397*Prices!$B$14</f>
        <v>195.36458333333331</v>
      </c>
      <c r="FN397" s="80">
        <f t="shared" si="519"/>
        <v>471.31635416666666</v>
      </c>
      <c r="FO397" s="80">
        <f>EU397*Prices!$B$15</f>
        <v>220.57291666666666</v>
      </c>
      <c r="FP397" s="80">
        <f t="shared" si="520"/>
        <v>496.52468750000003</v>
      </c>
      <c r="FQ397" s="80">
        <f>EU397*Prices!$B$16</f>
        <v>308.80208333333331</v>
      </c>
      <c r="FR397" s="80">
        <f t="shared" si="521"/>
        <v>584.75385416666666</v>
      </c>
      <c r="FS397" s="80">
        <f>EU397*Prices!$B$17</f>
        <v>0</v>
      </c>
      <c r="FT397" s="80"/>
      <c r="FU397" s="80"/>
      <c r="FV397" s="80"/>
      <c r="FW397" s="80"/>
      <c r="FX397" s="80"/>
      <c r="FY397" s="80"/>
      <c r="FZ397" s="80"/>
      <c r="GA397" s="80"/>
      <c r="GB397" s="80"/>
      <c r="GC397" s="80"/>
      <c r="GD397" s="80"/>
      <c r="GE397" s="80"/>
      <c r="GF397" s="80"/>
      <c r="GG397" s="80"/>
      <c r="GH397" s="80"/>
      <c r="GI397"/>
      <c r="GJ397"/>
      <c r="GK397"/>
      <c r="GL397"/>
      <c r="GM397"/>
      <c r="GN397"/>
      <c r="GO397"/>
      <c r="GP397" s="73">
        <f>GS397*60.5/144</f>
        <v>12.604166666666666</v>
      </c>
      <c r="GQ397" s="55">
        <v>19.32</v>
      </c>
      <c r="GR397" s="74">
        <f t="shared" si="564"/>
        <v>54.684583333333329</v>
      </c>
      <c r="GS397" s="49">
        <v>30</v>
      </c>
      <c r="GT397" s="55">
        <f t="shared" si="565"/>
        <v>2.5</v>
      </c>
      <c r="GU397" s="130">
        <f>GS397*60.5/144</f>
        <v>12.604166666666666</v>
      </c>
      <c r="GV397" s="75"/>
      <c r="GW397" s="75">
        <v>4</v>
      </c>
      <c r="GX397" s="76"/>
      <c r="GY397" s="142">
        <f t="shared" si="566"/>
        <v>54.684583333333329</v>
      </c>
      <c r="GZ397" s="77">
        <f>(GY397*1.2)*(Prices!$B$5/32)</f>
        <v>82.02687499999999</v>
      </c>
      <c r="HA397" s="82">
        <f>(GY397*1.3)*(Prices!$C$4/32)</f>
        <v>142.17991666666666</v>
      </c>
      <c r="HB397" s="82">
        <f>GV397*Prices!$B$2+GW397*Prices!$B$3</f>
        <v>16.2</v>
      </c>
      <c r="HC397" s="79">
        <f>GU397*Prices!$B$9</f>
        <v>75.625</v>
      </c>
      <c r="HD397" s="80">
        <f t="shared" si="522"/>
        <v>316.03179166666666</v>
      </c>
      <c r="HE397" s="80">
        <f>GU397*Prices!$B$10</f>
        <v>113.4375</v>
      </c>
      <c r="HF397" s="80">
        <f t="shared" si="523"/>
        <v>353.84429166666666</v>
      </c>
      <c r="HG397" s="80">
        <f>GU397*Prices!$B$11</f>
        <v>126.04166666666666</v>
      </c>
      <c r="HH397" s="80">
        <f t="shared" si="524"/>
        <v>366.44845833333329</v>
      </c>
      <c r="HI397" s="80">
        <f>GU397*Prices!$B$12</f>
        <v>151.25</v>
      </c>
      <c r="HJ397" s="80">
        <f t="shared" si="525"/>
        <v>391.65679166666666</v>
      </c>
      <c r="HK397" s="80">
        <f>GU397*Prices!$B$13</f>
        <v>163.85416666666666</v>
      </c>
      <c r="HL397" s="80">
        <f t="shared" si="526"/>
        <v>404.26095833333329</v>
      </c>
      <c r="HM397" s="80">
        <f>GU397*Prices!$B$14</f>
        <v>195.36458333333331</v>
      </c>
      <c r="HN397" s="80">
        <f t="shared" si="527"/>
        <v>435.77137499999992</v>
      </c>
      <c r="HO397" s="80">
        <f>GU397*Prices!$B$15</f>
        <v>220.57291666666666</v>
      </c>
      <c r="HP397" s="80">
        <f t="shared" si="528"/>
        <v>460.97970833333329</v>
      </c>
      <c r="HQ397" s="80">
        <f>GU397*Prices!$B$16</f>
        <v>308.80208333333331</v>
      </c>
      <c r="HR397" s="80">
        <f t="shared" si="529"/>
        <v>549.20887499999992</v>
      </c>
      <c r="HS397" s="80">
        <f>GU397*Prices!$B$17</f>
        <v>0</v>
      </c>
      <c r="HT397" s="80"/>
      <c r="HU397" s="80"/>
      <c r="HV397" s="80"/>
      <c r="HW397" s="80"/>
      <c r="HX397" s="80"/>
      <c r="HY397" s="80"/>
      <c r="HZ397" s="80"/>
      <c r="IA397" s="80"/>
      <c r="IB397" s="80"/>
      <c r="IC397" s="80"/>
      <c r="ID397" s="80"/>
      <c r="IE397" s="80"/>
      <c r="IF397" s="80"/>
      <c r="IG397" s="80"/>
      <c r="IH397" s="80"/>
      <c r="II397"/>
      <c r="IJ397"/>
      <c r="IK397"/>
      <c r="IL397"/>
      <c r="IM397"/>
      <c r="IN397"/>
      <c r="IO397"/>
      <c r="IP397"/>
      <c r="IQ397" s="73">
        <f>IT397*60.5/144</f>
        <v>12.604166666666666</v>
      </c>
      <c r="IR397" s="55">
        <v>19.32</v>
      </c>
      <c r="IS397" s="74">
        <f t="shared" si="567"/>
        <v>54.684583333333329</v>
      </c>
      <c r="IT397" s="49">
        <v>30</v>
      </c>
      <c r="IU397" s="55">
        <f t="shared" si="568"/>
        <v>2.5</v>
      </c>
      <c r="IV397" s="130">
        <f>IT397*60.5/144</f>
        <v>12.604166666666666</v>
      </c>
      <c r="IW397" s="75"/>
      <c r="IX397" s="75">
        <v>4</v>
      </c>
      <c r="IY397" s="76"/>
      <c r="IZ397" s="142">
        <f t="shared" si="569"/>
        <v>54.684583333333329</v>
      </c>
      <c r="JA397" s="77">
        <f>(IZ397*1.2)*(Prices!$B$5/32)</f>
        <v>82.02687499999999</v>
      </c>
      <c r="JB397" s="82">
        <f>(IZ397*1.3)*(Prices!$B$4/32)</f>
        <v>177.72489583333333</v>
      </c>
      <c r="JC397" s="82">
        <f>IW397*Prices!$B$2+IX397*Prices!$B$3</f>
        <v>16.2</v>
      </c>
      <c r="JD397" s="79">
        <f>IV397*Prices!$B$9</f>
        <v>75.625</v>
      </c>
      <c r="JE397" s="80">
        <f t="shared" si="530"/>
        <v>351.57677083333328</v>
      </c>
      <c r="JF397" s="80">
        <f>IV397*Prices!$B$10</f>
        <v>113.4375</v>
      </c>
      <c r="JG397" s="80">
        <f t="shared" si="531"/>
        <v>389.38927083333328</v>
      </c>
      <c r="JH397" s="80">
        <f>IV397*Prices!$B$11</f>
        <v>126.04166666666666</v>
      </c>
      <c r="JI397" s="80">
        <f t="shared" si="532"/>
        <v>401.99343750000003</v>
      </c>
      <c r="JJ397" s="80">
        <f>IV397*Prices!$B$12</f>
        <v>151.25</v>
      </c>
      <c r="JK397" s="80">
        <f t="shared" si="533"/>
        <v>427.20177083333328</v>
      </c>
      <c r="JL397" s="80">
        <f>IV397*Prices!$B$13</f>
        <v>163.85416666666666</v>
      </c>
      <c r="JM397" s="80">
        <f t="shared" si="534"/>
        <v>439.80593750000003</v>
      </c>
      <c r="JN397" s="80">
        <f>IV397*Prices!$B$14</f>
        <v>195.36458333333331</v>
      </c>
      <c r="JO397" s="80">
        <f t="shared" si="535"/>
        <v>471.31635416666666</v>
      </c>
      <c r="JP397" s="80">
        <f>IV397*Prices!$B$15</f>
        <v>220.57291666666666</v>
      </c>
      <c r="JQ397" s="80">
        <f t="shared" si="536"/>
        <v>496.52468750000003</v>
      </c>
      <c r="JR397" s="80">
        <f>IV397*Prices!$B$16</f>
        <v>308.80208333333331</v>
      </c>
      <c r="JS397" s="80">
        <f t="shared" si="537"/>
        <v>584.75385416666666</v>
      </c>
      <c r="JT397" s="80">
        <f>IV397*Prices!$B$17</f>
        <v>0</v>
      </c>
      <c r="JU397" s="80"/>
      <c r="JV397" s="80"/>
      <c r="JW397" s="80"/>
      <c r="JX397" s="80"/>
      <c r="JY397" s="80"/>
      <c r="JZ397" s="80"/>
      <c r="KA397" s="80"/>
      <c r="KB397" s="80"/>
      <c r="KC397" s="80"/>
      <c r="KD397" s="80"/>
      <c r="KE397" s="80"/>
      <c r="KF397" s="80"/>
      <c r="KG397" s="80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 s="197">
        <v>0</v>
      </c>
      <c r="LB397" s="200">
        <v>0</v>
      </c>
      <c r="LC397" s="82">
        <f>(44+(cabinets_db!IR397*2-2))*0.58</f>
        <v>46.7712</v>
      </c>
      <c r="LD397" s="82">
        <f>(44+(cabinets_db!IR397*2-2))*0.77</f>
        <v>62.092800000000004</v>
      </c>
      <c r="LE397" s="82">
        <f>3*(cabinets_db!IR397*22/144)</f>
        <v>8.8550000000000004</v>
      </c>
      <c r="LF397" s="82">
        <f t="shared" si="538"/>
        <v>37.916200000000003</v>
      </c>
      <c r="LG397" s="80">
        <f t="shared" si="539"/>
        <v>53.237800000000007</v>
      </c>
      <c r="LH397" s="234">
        <f t="shared" si="540"/>
        <v>0</v>
      </c>
      <c r="LI397" s="73">
        <f>cabinets_db!LL397*60.5/144</f>
        <v>12.604166666666666</v>
      </c>
      <c r="LJ397" s="55">
        <v>19.32</v>
      </c>
      <c r="LK397" s="74">
        <f>cabinets_db!LI397+cabinets_db!LJ397+((LL397-1.5)*23/144)*5</f>
        <v>54.684583333333329</v>
      </c>
      <c r="LL397" s="49">
        <v>30</v>
      </c>
      <c r="LM397" s="55">
        <f t="shared" si="570"/>
        <v>2.5</v>
      </c>
      <c r="LN397" s="130">
        <f>LL397*60.5/144</f>
        <v>12.604166666666666</v>
      </c>
      <c r="LO397" s="75"/>
      <c r="LP397" s="75">
        <v>4</v>
      </c>
      <c r="LQ397" s="76"/>
      <c r="LR397" s="142">
        <f>cabinets_db!LI397+cabinets_db!LJ397+((LL397-1.5)*23/144)*5</f>
        <v>54.684583333333329</v>
      </c>
      <c r="LS397" s="77">
        <f>(LR397*1.2)*(Prices!$B$5/32)</f>
        <v>82.02687499999999</v>
      </c>
      <c r="LT397" s="82">
        <f>(LR397*1.3)*(Prices!$C$4/32)</f>
        <v>142.17991666666666</v>
      </c>
      <c r="LU397" s="82">
        <f>LO397*Prices!$B$2+LP397*Prices!$B$3</f>
        <v>16.2</v>
      </c>
      <c r="LV397" s="79">
        <f>LN397*Prices!$B$9</f>
        <v>75.625</v>
      </c>
      <c r="LW397" s="80">
        <f t="shared" si="541"/>
        <v>316.03179166666666</v>
      </c>
      <c r="LX397" s="80">
        <f>LN397*Prices!$B$10</f>
        <v>113.4375</v>
      </c>
      <c r="LY397" s="80">
        <f t="shared" si="542"/>
        <v>353.84429166666666</v>
      </c>
      <c r="LZ397" s="80">
        <f>LN397*Prices!$B$11</f>
        <v>126.04166666666666</v>
      </c>
      <c r="MA397" s="80">
        <f t="shared" si="543"/>
        <v>366.44845833333329</v>
      </c>
      <c r="MB397" s="80">
        <f>LN397*Prices!$B$12</f>
        <v>151.25</v>
      </c>
      <c r="MC397" s="80">
        <f t="shared" si="544"/>
        <v>391.65679166666666</v>
      </c>
      <c r="MD397" s="80">
        <f>LN397*Prices!$B$13</f>
        <v>163.85416666666666</v>
      </c>
      <c r="ME397" s="80">
        <f t="shared" si="545"/>
        <v>404.26095833333329</v>
      </c>
      <c r="MF397" s="80">
        <f>LN397*Prices!$B$14</f>
        <v>195.36458333333331</v>
      </c>
      <c r="MG397" s="80">
        <f t="shared" si="546"/>
        <v>435.77137499999992</v>
      </c>
      <c r="MH397" s="80">
        <f>LN397*Prices!$B$15</f>
        <v>220.57291666666666</v>
      </c>
      <c r="MI397" s="80">
        <f t="shared" si="547"/>
        <v>460.97970833333329</v>
      </c>
      <c r="MJ397" s="80">
        <f>LN397*Prices!$B$16</f>
        <v>308.80208333333331</v>
      </c>
      <c r="MK397" s="80">
        <f t="shared" si="548"/>
        <v>549.20887499999992</v>
      </c>
      <c r="ML397" s="80">
        <f>LN397*Prices!$B$17</f>
        <v>0</v>
      </c>
      <c r="MM397" s="80"/>
      <c r="MN397" s="80"/>
      <c r="MO397" s="80"/>
      <c r="MP397" s="80"/>
      <c r="MQ397" s="80"/>
      <c r="MR397" s="80"/>
      <c r="MS397" s="80"/>
      <c r="MT397" s="80"/>
      <c r="MU397" s="80"/>
      <c r="MV397" s="80"/>
      <c r="MW397" s="80"/>
      <c r="MX397" s="80"/>
      <c r="MY397" s="80"/>
      <c r="MZ397" s="80"/>
      <c r="NA397" s="80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</row>
    <row r="398" spans="1:449" ht="18" customHeight="1" x14ac:dyDescent="0.25">
      <c r="A398" s="141" t="s">
        <v>523</v>
      </c>
      <c r="B398" s="132" t="s">
        <v>268</v>
      </c>
      <c r="C398" s="133" t="str">
        <f t="shared" si="549"/>
        <v>Wall &amp; Tall Cab: Tall - 2 doors - shelves - 60.5" High (31" to 33")</v>
      </c>
      <c r="D398" s="70" t="s">
        <v>521</v>
      </c>
      <c r="E398" s="134" t="s">
        <v>111</v>
      </c>
      <c r="F398" s="329" t="s">
        <v>523</v>
      </c>
      <c r="G398" s="343">
        <f>ROUND(cabinets_db!FD398/Prices!$B$27,0)</f>
        <v>896</v>
      </c>
      <c r="H398" s="136">
        <f t="shared" si="550"/>
        <v>896</v>
      </c>
      <c r="I398" s="136">
        <f>ROUND(cabinets_db!FF398/Prices!$B$27,0)</f>
        <v>995</v>
      </c>
      <c r="J398" s="136">
        <f t="shared" ref="J398:J400" si="571">I398</f>
        <v>995</v>
      </c>
      <c r="K398" s="136">
        <f>ROUND(cabinets_db!FH398/Prices!$B$27,0)</f>
        <v>1028</v>
      </c>
      <c r="L398" s="136">
        <f t="shared" ref="L398:L400" si="572">K398</f>
        <v>1028</v>
      </c>
      <c r="M398" s="136">
        <f>ROUND(cabinets_db!FJ398/Prices!$B$27,0)</f>
        <v>1095</v>
      </c>
      <c r="N398" s="136">
        <f t="shared" ref="N398:N400" si="573">M398</f>
        <v>1095</v>
      </c>
      <c r="O398" s="136">
        <f>ROUND(cabinets_db!FL398/Prices!$B$27,0)</f>
        <v>1128</v>
      </c>
      <c r="P398" s="136">
        <f t="shared" ref="P398:P400" si="574">O398</f>
        <v>1128</v>
      </c>
      <c r="Q398" s="136">
        <f>ROUND(cabinets_db!FN398/Prices!$B$27,0)</f>
        <v>1210</v>
      </c>
      <c r="R398" s="136">
        <f t="shared" ref="R398:R400" si="575">Q398</f>
        <v>1210</v>
      </c>
      <c r="S398" s="136">
        <f>ROUND(cabinets_db!FP398/Prices!$B$27,0)</f>
        <v>1276</v>
      </c>
      <c r="T398" s="136">
        <f t="shared" ref="T398:T400" si="576">S398</f>
        <v>1276</v>
      </c>
      <c r="U398" s="136">
        <f>ROUND(cabinets_db!FR398/Prices!$B$27,0)</f>
        <v>1507</v>
      </c>
      <c r="V398" s="136">
        <f t="shared" ref="V398:V400" si="577">U398</f>
        <v>1507</v>
      </c>
      <c r="W398" s="137"/>
      <c r="X398" s="137"/>
      <c r="Y398" s="137"/>
      <c r="Z398" s="137"/>
      <c r="AA398" s="137"/>
      <c r="AB398" s="136">
        <f>ROUND(cabinets_db!HD398/Prices!$B$27,0)</f>
        <v>806</v>
      </c>
      <c r="AC398" s="136">
        <f t="shared" ref="AC398:AC400" si="578">AB398</f>
        <v>806</v>
      </c>
      <c r="AD398" s="136">
        <f>ROUND(cabinets_db!HF398/Prices!$B$27,0)</f>
        <v>905</v>
      </c>
      <c r="AE398" s="136">
        <f t="shared" ref="AE398:AE400" si="579">AD398</f>
        <v>905</v>
      </c>
      <c r="AF398" s="136">
        <f>ROUND(cabinets_db!HH398/Prices!$B$27,0)</f>
        <v>938</v>
      </c>
      <c r="AG398" s="136">
        <f t="shared" ref="AG398:AG400" si="580">AF398</f>
        <v>938</v>
      </c>
      <c r="AH398" s="136">
        <f>ROUND(cabinets_db!HJ398/Prices!$B$27,0)</f>
        <v>1004</v>
      </c>
      <c r="AI398" s="136">
        <f t="shared" ref="AI398:AI400" si="581">AH398</f>
        <v>1004</v>
      </c>
      <c r="AJ398" s="136">
        <f>ROUND(cabinets_db!HL398/Prices!$B$27,0)</f>
        <v>1037</v>
      </c>
      <c r="AK398" s="136">
        <f t="shared" ref="AK398:AK400" si="582">AJ398</f>
        <v>1037</v>
      </c>
      <c r="AL398" s="136">
        <f>ROUND(cabinets_db!HN398/Prices!$B$27,0)</f>
        <v>1120</v>
      </c>
      <c r="AM398" s="136">
        <f t="shared" ref="AM398:AM400" si="583">AL398</f>
        <v>1120</v>
      </c>
      <c r="AN398" s="136">
        <f>ROUND(cabinets_db!HP398/Prices!$B$27,0)</f>
        <v>1186</v>
      </c>
      <c r="AO398" s="136">
        <f t="shared" ref="AO398:AO400" si="584">AN398</f>
        <v>1186</v>
      </c>
      <c r="AP398" s="136">
        <f>ROUND(cabinets_db!HR398/Prices!$B$27,0)</f>
        <v>1417</v>
      </c>
      <c r="AQ398" s="138">
        <f t="shared" ref="AQ398:AQ400" si="585">AP398</f>
        <v>1417</v>
      </c>
      <c r="AW398" s="136">
        <f t="shared" ref="AW398:AW482" si="586">AB398</f>
        <v>806</v>
      </c>
      <c r="AX398" s="136">
        <f t="shared" ref="AX398:AX482" si="587">AC398</f>
        <v>806</v>
      </c>
      <c r="AY398" s="136">
        <f t="shared" ref="AY398:AY482" si="588">AD398</f>
        <v>905</v>
      </c>
      <c r="AZ398" s="136">
        <f t="shared" ref="AZ398:AZ482" si="589">AE398</f>
        <v>905</v>
      </c>
      <c r="BA398" s="136">
        <f t="shared" ref="BA398:BA482" si="590">AF398</f>
        <v>938</v>
      </c>
      <c r="BB398" s="136">
        <f t="shared" ref="BB398:BB482" si="591">AG398</f>
        <v>938</v>
      </c>
      <c r="BC398" s="136">
        <f t="shared" ref="BC398:BC482" si="592">AH398</f>
        <v>1004</v>
      </c>
      <c r="BD398" s="136">
        <f t="shared" ref="BD398:BD482" si="593">AI398</f>
        <v>1004</v>
      </c>
      <c r="BE398" s="136">
        <f t="shared" ref="BE398:BE482" si="594">AJ398</f>
        <v>1037</v>
      </c>
      <c r="BF398" s="136">
        <f t="shared" ref="BF398:BF482" si="595">AK398</f>
        <v>1037</v>
      </c>
      <c r="BG398" s="136">
        <f t="shared" ref="BG398:BG482" si="596">AL398</f>
        <v>1120</v>
      </c>
      <c r="BH398" s="136">
        <f t="shared" ref="BH398:BH482" si="597">AM398</f>
        <v>1120</v>
      </c>
      <c r="BI398" s="136">
        <f t="shared" ref="BI398:BI482" si="598">AN398</f>
        <v>1186</v>
      </c>
      <c r="BJ398" s="136">
        <f t="shared" ref="BJ398:BJ482" si="599">AO398</f>
        <v>1186</v>
      </c>
      <c r="BK398" s="136">
        <f t="shared" ref="BK398:BK482" si="600">AP398</f>
        <v>1417</v>
      </c>
      <c r="BL398" s="138">
        <f t="shared" ref="BL398:BL482" si="601">AQ398</f>
        <v>1417</v>
      </c>
      <c r="BU398" s="136">
        <f>ROUND(cabinets_db!JE398/Prices!$B$27,0)</f>
        <v>896</v>
      </c>
      <c r="BV398" s="136">
        <f t="shared" si="551"/>
        <v>896</v>
      </c>
      <c r="BW398" s="136">
        <f>ROUND(cabinets_db!JG398/Prices!$B$27,0)</f>
        <v>995</v>
      </c>
      <c r="BX398" s="136">
        <f t="shared" ref="BX398:BX400" si="602">BW398</f>
        <v>995</v>
      </c>
      <c r="BY398" s="136">
        <f>ROUND(cabinets_db!JI398/Prices!$B$27,0)</f>
        <v>1028</v>
      </c>
      <c r="BZ398" s="136">
        <f t="shared" ref="BZ398:BZ400" si="603">BY398</f>
        <v>1028</v>
      </c>
      <c r="CA398" s="136">
        <f>ROUND(cabinets_db!JK398/Prices!$B$27,0)</f>
        <v>1095</v>
      </c>
      <c r="CB398" s="136">
        <f t="shared" ref="CB398:CB400" si="604">CA398</f>
        <v>1095</v>
      </c>
      <c r="CC398" s="136">
        <f>ROUND(cabinets_db!JM398/Prices!$B$27,0)</f>
        <v>1128</v>
      </c>
      <c r="CD398" s="136">
        <f t="shared" ref="CD398:CD400" si="605">CC398</f>
        <v>1128</v>
      </c>
      <c r="CE398" s="136">
        <f>ROUND(cabinets_db!JO398/Prices!$B$27,0)</f>
        <v>1210</v>
      </c>
      <c r="CF398" s="136">
        <f t="shared" ref="CF398:CF400" si="606">CE398</f>
        <v>1210</v>
      </c>
      <c r="CG398" s="136">
        <f>ROUND(cabinets_db!JQ398/Prices!$B$27,0)</f>
        <v>1276</v>
      </c>
      <c r="CH398" s="136">
        <f t="shared" ref="CH398:CH400" si="607">CG398</f>
        <v>1276</v>
      </c>
      <c r="CI398" s="136">
        <f>ROUND(cabinets_db!JS398/Prices!$B$27,0)</f>
        <v>1507</v>
      </c>
      <c r="CJ398" s="136">
        <f t="shared" ref="CJ398:CJ400" si="608">CI398</f>
        <v>1507</v>
      </c>
      <c r="CK398" s="137"/>
      <c r="CL398" s="137"/>
      <c r="CM398" s="137"/>
      <c r="CN398" s="137"/>
      <c r="CO398" s="137"/>
      <c r="CP398" s="136">
        <f>ROUND(cabinets_db!LW398/Prices!$B$27,0)</f>
        <v>806</v>
      </c>
      <c r="CQ398" s="136">
        <f t="shared" si="552"/>
        <v>806</v>
      </c>
      <c r="CR398" s="136">
        <f>ROUND(cabinets_db!LY398/Prices!$B$27,0)</f>
        <v>905</v>
      </c>
      <c r="CS398" s="136">
        <f t="shared" ref="CS398:CS400" si="609">CR398</f>
        <v>905</v>
      </c>
      <c r="CT398" s="136">
        <f>ROUND(cabinets_db!MA398/Prices!$B$27,0)</f>
        <v>938</v>
      </c>
      <c r="CU398" s="136">
        <f t="shared" ref="CU398:CU400" si="610">CT398</f>
        <v>938</v>
      </c>
      <c r="CV398" s="136">
        <f>ROUND(cabinets_db!MC398/Prices!$B$27,0)</f>
        <v>1004</v>
      </c>
      <c r="CW398" s="136">
        <f t="shared" ref="CW398:CW400" si="611">CV398</f>
        <v>1004</v>
      </c>
      <c r="CX398" s="136">
        <f>ROUND(cabinets_db!ME398/Prices!$B$27,0)</f>
        <v>1037</v>
      </c>
      <c r="CY398" s="136">
        <f t="shared" ref="CY398:CY400" si="612">CX398</f>
        <v>1037</v>
      </c>
      <c r="CZ398" s="136">
        <f>ROUND(cabinets_db!MG398/Prices!$B$27,0)</f>
        <v>1120</v>
      </c>
      <c r="DA398" s="136">
        <f t="shared" ref="DA398:DA400" si="613">CZ398</f>
        <v>1120</v>
      </c>
      <c r="DB398" s="136">
        <f>ROUND(cabinets_db!MI398/Prices!$B$27,0)</f>
        <v>1186</v>
      </c>
      <c r="DC398" s="136">
        <f t="shared" ref="DC398:DC400" si="614">DB398</f>
        <v>1186</v>
      </c>
      <c r="DD398" s="136">
        <f>ROUND(cabinets_db!MK398/Prices!$B$27,0)</f>
        <v>1417</v>
      </c>
      <c r="DE398" s="138">
        <f t="shared" ref="DE398:DE400" si="615">DD398</f>
        <v>1417</v>
      </c>
      <c r="DK398" s="136">
        <f t="shared" ref="DK398:DK482" si="616">CP398</f>
        <v>806</v>
      </c>
      <c r="DL398" s="136">
        <f t="shared" ref="DL398:DL482" si="617">CQ398</f>
        <v>806</v>
      </c>
      <c r="DM398" s="136">
        <f t="shared" ref="DM398:DM482" si="618">CR398</f>
        <v>905</v>
      </c>
      <c r="DN398" s="136">
        <f t="shared" ref="DN398:DN482" si="619">CS398</f>
        <v>905</v>
      </c>
      <c r="DO398" s="136">
        <f t="shared" ref="DO398:DO482" si="620">CT398</f>
        <v>938</v>
      </c>
      <c r="DP398" s="136">
        <f t="shared" ref="DP398:DP482" si="621">CU398</f>
        <v>938</v>
      </c>
      <c r="DQ398" s="136">
        <f t="shared" ref="DQ398:DQ482" si="622">CV398</f>
        <v>1004</v>
      </c>
      <c r="DR398" s="136">
        <f t="shared" ref="DR398:DR482" si="623">CW398</f>
        <v>1004</v>
      </c>
      <c r="DS398" s="136">
        <f t="shared" ref="DS398:DS482" si="624">CX398</f>
        <v>1037</v>
      </c>
      <c r="DT398" s="136">
        <f t="shared" ref="DT398:DT482" si="625">CY398</f>
        <v>1037</v>
      </c>
      <c r="DU398" s="136">
        <f t="shared" ref="DU398:DU482" si="626">CZ398</f>
        <v>1120</v>
      </c>
      <c r="DV398" s="136">
        <f t="shared" ref="DV398:DV482" si="627">DA398</f>
        <v>1120</v>
      </c>
      <c r="DW398" s="136">
        <f t="shared" ref="DW398:DW482" si="628">DB398</f>
        <v>1186</v>
      </c>
      <c r="DX398" s="136">
        <f t="shared" ref="DX398:DX482" si="629">DC398</f>
        <v>1186</v>
      </c>
      <c r="DY398" s="136">
        <f t="shared" ref="DY398:DY482" si="630">DD398</f>
        <v>1417</v>
      </c>
      <c r="DZ398" s="138">
        <f t="shared" ref="DZ398:DZ482" si="631">DE398</f>
        <v>1417</v>
      </c>
      <c r="EP398" s="73">
        <f>ES398*60.5/144</f>
        <v>13.864583333333334</v>
      </c>
      <c r="EQ398" s="55">
        <v>19.32</v>
      </c>
      <c r="ER398" s="74">
        <f t="shared" si="561"/>
        <v>58.340833333333336</v>
      </c>
      <c r="ES398" s="49">
        <v>33</v>
      </c>
      <c r="ET398" s="55">
        <f t="shared" si="562"/>
        <v>2.75</v>
      </c>
      <c r="EU398" s="130">
        <f>ES398*60.5/144</f>
        <v>13.864583333333334</v>
      </c>
      <c r="EW398" s="75">
        <v>4</v>
      </c>
      <c r="EY398" s="142">
        <f t="shared" si="563"/>
        <v>58.340833333333336</v>
      </c>
      <c r="EZ398" s="77">
        <f>(EY398*1.2)*(Prices!$B$5/32)</f>
        <v>87.511250000000004</v>
      </c>
      <c r="FA398" s="82">
        <f>(EY398*1.3)*(Prices!$B$4/32)</f>
        <v>189.60770833333333</v>
      </c>
      <c r="FB398" s="82">
        <f>EV398*Prices!$B$2+EW398*Prices!$B$3</f>
        <v>16.2</v>
      </c>
      <c r="FC398" s="79">
        <f>EU398*Prices!$B$9</f>
        <v>83.1875</v>
      </c>
      <c r="FD398" s="80">
        <f t="shared" ref="FD398:FD482" si="632">FC398+FB398+FA398+EZ398+EX398</f>
        <v>376.50645833333334</v>
      </c>
      <c r="FE398" s="80">
        <f>EU398*Prices!$B$10</f>
        <v>124.78125</v>
      </c>
      <c r="FF398" s="80">
        <f t="shared" ref="FF398:FF482" si="633">FE398+FB398+FA398+EZ398+EX398</f>
        <v>418.10020833333334</v>
      </c>
      <c r="FG398" s="80">
        <f>EU398*Prices!$B$11</f>
        <v>138.64583333333334</v>
      </c>
      <c r="FH398" s="80">
        <f t="shared" ref="FH398:FH482" si="634">FG398+FB398+FA398+EZ398+EX398</f>
        <v>431.96479166666666</v>
      </c>
      <c r="FI398" s="80">
        <f>EU398*Prices!$B$12</f>
        <v>166.375</v>
      </c>
      <c r="FJ398" s="80">
        <f t="shared" ref="FJ398:FJ482" si="635">FI398+FB398+FA398+EZ398+EX398</f>
        <v>459.69395833333334</v>
      </c>
      <c r="FK398" s="80">
        <f>EU398*Prices!$B$13</f>
        <v>180.23958333333334</v>
      </c>
      <c r="FL398" s="80">
        <f t="shared" ref="FL398:FL482" si="636">FK398+FB398+FA398+EZ398+EX398</f>
        <v>473.55854166666666</v>
      </c>
      <c r="FM398" s="80">
        <f>EU398*Prices!$B$14</f>
        <v>214.90104166666669</v>
      </c>
      <c r="FN398" s="80">
        <f t="shared" ref="FN398:FN482" si="637">FM398+FB398+FA398+EZ398+EX398</f>
        <v>508.22</v>
      </c>
      <c r="FO398" s="80">
        <f>EU398*Prices!$B$15</f>
        <v>242.63020833333334</v>
      </c>
      <c r="FP398" s="80">
        <f t="shared" ref="FP398:FP482" si="638">FO398+FB398+FA398+EZ398+EX398</f>
        <v>535.94916666666666</v>
      </c>
      <c r="FQ398" s="80">
        <f>EU398*Prices!$B$16</f>
        <v>339.68229166666669</v>
      </c>
      <c r="FR398" s="80">
        <f t="shared" ref="FR398:FR482" si="639">FQ398+FB398+FA398+EZ398+EX398</f>
        <v>633.00125000000003</v>
      </c>
      <c r="FS398" s="80">
        <f>EU398*Prices!$B$17</f>
        <v>0</v>
      </c>
      <c r="FT398" s="80"/>
      <c r="FU398" s="80"/>
      <c r="FV398" s="80"/>
      <c r="FW398" s="80"/>
      <c r="FX398" s="80"/>
      <c r="FY398" s="80"/>
      <c r="FZ398" s="80"/>
      <c r="GA398" s="80"/>
      <c r="GB398" s="80"/>
      <c r="GC398" s="80"/>
      <c r="GD398" s="80"/>
      <c r="GE398" s="80"/>
      <c r="GF398" s="80"/>
      <c r="GG398" s="80"/>
      <c r="GH398" s="80"/>
      <c r="GI398"/>
      <c r="GJ398"/>
      <c r="GK398"/>
      <c r="GL398"/>
      <c r="GM398"/>
      <c r="GN398"/>
      <c r="GO398"/>
      <c r="GP398" s="73">
        <f>GS398*60.5/144</f>
        <v>13.864583333333334</v>
      </c>
      <c r="GQ398" s="55">
        <v>19.32</v>
      </c>
      <c r="GR398" s="74">
        <f t="shared" si="564"/>
        <v>58.340833333333336</v>
      </c>
      <c r="GS398" s="49">
        <v>33</v>
      </c>
      <c r="GT398" s="55">
        <f t="shared" si="565"/>
        <v>2.75</v>
      </c>
      <c r="GU398" s="130">
        <f>GS398*60.5/144</f>
        <v>13.864583333333334</v>
      </c>
      <c r="GV398" s="75"/>
      <c r="GW398" s="75">
        <v>4</v>
      </c>
      <c r="GX398" s="76"/>
      <c r="GY398" s="142">
        <f t="shared" si="566"/>
        <v>58.340833333333336</v>
      </c>
      <c r="GZ398" s="77">
        <f>(GY398*1.2)*(Prices!$B$5/32)</f>
        <v>87.511250000000004</v>
      </c>
      <c r="HA398" s="82">
        <f>(GY398*1.3)*(Prices!$C$4/32)</f>
        <v>151.68616666666668</v>
      </c>
      <c r="HB398" s="82">
        <f>GV398*Prices!$B$2+GW398*Prices!$B$3</f>
        <v>16.2</v>
      </c>
      <c r="HC398" s="79">
        <f>GU398*Prices!$B$9</f>
        <v>83.1875</v>
      </c>
      <c r="HD398" s="80">
        <f t="shared" ref="HD398:HD482" si="640">HC398+HB398+HA398+GZ398+GX398</f>
        <v>338.58491666666669</v>
      </c>
      <c r="HE398" s="80">
        <f>GU398*Prices!$B$10</f>
        <v>124.78125</v>
      </c>
      <c r="HF398" s="80">
        <f t="shared" ref="HF398:HF482" si="641">HE398+HB398+HA398+GZ398+GX398</f>
        <v>380.17866666666669</v>
      </c>
      <c r="HG398" s="80">
        <f>GU398*Prices!$B$11</f>
        <v>138.64583333333334</v>
      </c>
      <c r="HH398" s="80">
        <f t="shared" ref="HH398:HH482" si="642">HG398+HB398+HA398+GZ398+GX398</f>
        <v>394.04325000000006</v>
      </c>
      <c r="HI398" s="80">
        <f>GU398*Prices!$B$12</f>
        <v>166.375</v>
      </c>
      <c r="HJ398" s="80">
        <f t="shared" ref="HJ398:HJ482" si="643">HI398+HB398+HA398+GZ398+GX398</f>
        <v>421.77241666666669</v>
      </c>
      <c r="HK398" s="80">
        <f>GU398*Prices!$B$13</f>
        <v>180.23958333333334</v>
      </c>
      <c r="HL398" s="80">
        <f t="shared" ref="HL398:HL482" si="644">HK398+HB398+HA398+GZ398+GX398</f>
        <v>435.63700000000006</v>
      </c>
      <c r="HM398" s="80">
        <f>GU398*Prices!$B$14</f>
        <v>214.90104166666669</v>
      </c>
      <c r="HN398" s="80">
        <f t="shared" ref="HN398:HN482" si="645">HM398+HB398+HA398+GZ398+GX398</f>
        <v>470.29845833333337</v>
      </c>
      <c r="HO398" s="80">
        <f>GU398*Prices!$B$15</f>
        <v>242.63020833333334</v>
      </c>
      <c r="HP398" s="80">
        <f t="shared" ref="HP398:HP482" si="646">HO398+HB398+HA398+GZ398+GX398</f>
        <v>498.02762500000006</v>
      </c>
      <c r="HQ398" s="80">
        <f>GU398*Prices!$B$16</f>
        <v>339.68229166666669</v>
      </c>
      <c r="HR398" s="80">
        <f t="shared" ref="HR398:HR482" si="647">HQ398+HB398+HA398+GZ398+GX398</f>
        <v>595.07970833333331</v>
      </c>
      <c r="HS398" s="80">
        <f>GU398*Prices!$B$17</f>
        <v>0</v>
      </c>
      <c r="HT398" s="80"/>
      <c r="HU398" s="80"/>
      <c r="HV398" s="80"/>
      <c r="HW398" s="80"/>
      <c r="HX398" s="80"/>
      <c r="HY398" s="80"/>
      <c r="HZ398" s="80"/>
      <c r="IA398" s="80"/>
      <c r="IB398" s="80"/>
      <c r="IC398" s="80"/>
      <c r="ID398" s="80"/>
      <c r="IE398" s="80"/>
      <c r="IF398" s="80"/>
      <c r="IG398" s="80"/>
      <c r="IH398" s="80"/>
      <c r="II398"/>
      <c r="IJ398"/>
      <c r="IK398"/>
      <c r="IL398"/>
      <c r="IM398"/>
      <c r="IN398"/>
      <c r="IO398"/>
      <c r="IP398"/>
      <c r="IQ398" s="73">
        <f>IT398*60.5/144</f>
        <v>13.864583333333334</v>
      </c>
      <c r="IR398" s="55">
        <v>19.32</v>
      </c>
      <c r="IS398" s="74">
        <f t="shared" si="567"/>
        <v>58.340833333333336</v>
      </c>
      <c r="IT398" s="49">
        <v>33</v>
      </c>
      <c r="IU398" s="55">
        <f t="shared" si="568"/>
        <v>2.75</v>
      </c>
      <c r="IV398" s="130">
        <f>IT398*60.5/144</f>
        <v>13.864583333333334</v>
      </c>
      <c r="IW398" s="75"/>
      <c r="IX398" s="75">
        <v>4</v>
      </c>
      <c r="IY398" s="76"/>
      <c r="IZ398" s="142">
        <f t="shared" si="569"/>
        <v>58.340833333333336</v>
      </c>
      <c r="JA398" s="77">
        <f>(IZ398*1.2)*(Prices!$B$5/32)</f>
        <v>87.511250000000004</v>
      </c>
      <c r="JB398" s="82">
        <f>(IZ398*1.3)*(Prices!$B$4/32)</f>
        <v>189.60770833333333</v>
      </c>
      <c r="JC398" s="82">
        <f>IW398*Prices!$B$2+IX398*Prices!$B$3</f>
        <v>16.2</v>
      </c>
      <c r="JD398" s="79">
        <f>IV398*Prices!$B$9</f>
        <v>83.1875</v>
      </c>
      <c r="JE398" s="80">
        <f t="shared" ref="JE398:JE482" si="648">JD398+JC398+JB398+JA398+IY398</f>
        <v>376.50645833333334</v>
      </c>
      <c r="JF398" s="80">
        <f>IV398*Prices!$B$10</f>
        <v>124.78125</v>
      </c>
      <c r="JG398" s="80">
        <f t="shared" ref="JG398:JG482" si="649">JF398+JC398+JB398+JA398+IY398</f>
        <v>418.10020833333334</v>
      </c>
      <c r="JH398" s="80">
        <f>IV398*Prices!$B$11</f>
        <v>138.64583333333334</v>
      </c>
      <c r="JI398" s="80">
        <f t="shared" ref="JI398:JI482" si="650">JH398+JC398+JB398+JA398+IY398</f>
        <v>431.96479166666666</v>
      </c>
      <c r="JJ398" s="80">
        <f>IV398*Prices!$B$12</f>
        <v>166.375</v>
      </c>
      <c r="JK398" s="80">
        <f t="shared" ref="JK398:JK482" si="651">JJ398+JC398+JB398+JA398+IY398</f>
        <v>459.69395833333334</v>
      </c>
      <c r="JL398" s="80">
        <f>IV398*Prices!$B$13</f>
        <v>180.23958333333334</v>
      </c>
      <c r="JM398" s="80">
        <f t="shared" ref="JM398:JM482" si="652">JL398+JC398+JB398+JA398+IY398</f>
        <v>473.55854166666666</v>
      </c>
      <c r="JN398" s="80">
        <f>IV398*Prices!$B$14</f>
        <v>214.90104166666669</v>
      </c>
      <c r="JO398" s="80">
        <f t="shared" ref="JO398:JO482" si="653">JN398+JC398+JB398+JA398+IY398</f>
        <v>508.22</v>
      </c>
      <c r="JP398" s="80">
        <f>IV398*Prices!$B$15</f>
        <v>242.63020833333334</v>
      </c>
      <c r="JQ398" s="80">
        <f t="shared" ref="JQ398:JQ482" si="654">JP398+JC398+JB398+JA398+IY398</f>
        <v>535.94916666666666</v>
      </c>
      <c r="JR398" s="80">
        <f>IV398*Prices!$B$16</f>
        <v>339.68229166666669</v>
      </c>
      <c r="JS398" s="80">
        <f t="shared" ref="JS398:JS482" si="655">JR398+JC398+JB398+JA398+IY398</f>
        <v>633.00125000000003</v>
      </c>
      <c r="JT398" s="80">
        <f>IV398*Prices!$B$17</f>
        <v>0</v>
      </c>
      <c r="JU398" s="80"/>
      <c r="JV398" s="80"/>
      <c r="JW398" s="80"/>
      <c r="JX398" s="80"/>
      <c r="JY398" s="80"/>
      <c r="JZ398" s="80"/>
      <c r="KA398" s="80"/>
      <c r="KB398" s="80"/>
      <c r="KC398" s="80"/>
      <c r="KD398" s="80"/>
      <c r="KE398" s="80"/>
      <c r="KF398" s="80"/>
      <c r="KG398" s="80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 s="197">
        <v>0</v>
      </c>
      <c r="LB398" s="200">
        <v>0</v>
      </c>
      <c r="LC398" s="82">
        <f>(44+(cabinets_db!IR398*2-2))*0.58</f>
        <v>46.7712</v>
      </c>
      <c r="LD398" s="82">
        <f>(44+(cabinets_db!IR398*2-2))*0.77</f>
        <v>62.092800000000004</v>
      </c>
      <c r="LE398" s="82">
        <f>3*(cabinets_db!IR398*22/144)</f>
        <v>8.8550000000000004</v>
      </c>
      <c r="LF398" s="82">
        <f t="shared" ref="LF398:LF482" si="656">LC398-LE398</f>
        <v>37.916200000000003</v>
      </c>
      <c r="LG398" s="80">
        <f t="shared" ref="LG398:LG482" si="657">LD398-LE398</f>
        <v>53.237800000000007</v>
      </c>
      <c r="LH398" s="234">
        <f t="shared" ref="LH398:LH482" si="658">(LF398*LA398)+(LG398*LB398)</f>
        <v>0</v>
      </c>
      <c r="LI398" s="73">
        <f>cabinets_db!LL398*60.5/144</f>
        <v>13.864583333333334</v>
      </c>
      <c r="LJ398" s="55">
        <v>19.32</v>
      </c>
      <c r="LK398" s="74">
        <f>cabinets_db!LI398+cabinets_db!LJ398+((LL398-1.5)*23/144)*5</f>
        <v>58.340833333333336</v>
      </c>
      <c r="LL398" s="49">
        <v>33</v>
      </c>
      <c r="LM398" s="55">
        <f t="shared" si="570"/>
        <v>2.75</v>
      </c>
      <c r="LN398" s="130">
        <f>LL398*60.5/144</f>
        <v>13.864583333333334</v>
      </c>
      <c r="LO398" s="75"/>
      <c r="LP398" s="75">
        <v>4</v>
      </c>
      <c r="LQ398" s="76"/>
      <c r="LR398" s="142">
        <f>cabinets_db!LI398+cabinets_db!LJ398+((LL398-1.5)*23/144)*5</f>
        <v>58.340833333333336</v>
      </c>
      <c r="LS398" s="77">
        <f>(LR398*1.2)*(Prices!$B$5/32)</f>
        <v>87.511250000000004</v>
      </c>
      <c r="LT398" s="82">
        <f>(LR398*1.3)*(Prices!$C$4/32)</f>
        <v>151.68616666666668</v>
      </c>
      <c r="LU398" s="82">
        <f>LO398*Prices!$B$2+LP398*Prices!$B$3</f>
        <v>16.2</v>
      </c>
      <c r="LV398" s="79">
        <f>LN398*Prices!$B$9</f>
        <v>83.1875</v>
      </c>
      <c r="LW398" s="80">
        <f t="shared" ref="LW398:LW482" si="659">LV398+LU398+LT398+LS398+LQ398</f>
        <v>338.58491666666669</v>
      </c>
      <c r="LX398" s="80">
        <f>LN398*Prices!$B$10</f>
        <v>124.78125</v>
      </c>
      <c r="LY398" s="80">
        <f t="shared" ref="LY398:LY482" si="660">LX398+LU398+LT398+LS398+LQ398</f>
        <v>380.17866666666669</v>
      </c>
      <c r="LZ398" s="80">
        <f>LN398*Prices!$B$11</f>
        <v>138.64583333333334</v>
      </c>
      <c r="MA398" s="80">
        <f t="shared" ref="MA398:MA482" si="661">LZ398+LU398+LT398+LS398+LQ398</f>
        <v>394.04325000000006</v>
      </c>
      <c r="MB398" s="80">
        <f>LN398*Prices!$B$12</f>
        <v>166.375</v>
      </c>
      <c r="MC398" s="80">
        <f t="shared" ref="MC398:MC482" si="662">MB398+LU398+LT398+LS398+LQ398</f>
        <v>421.77241666666669</v>
      </c>
      <c r="MD398" s="80">
        <f>LN398*Prices!$B$13</f>
        <v>180.23958333333334</v>
      </c>
      <c r="ME398" s="80">
        <f t="shared" ref="ME398:ME482" si="663">MD398+LU398+LT398+LS398+LQ398</f>
        <v>435.63700000000006</v>
      </c>
      <c r="MF398" s="80">
        <f>LN398*Prices!$B$14</f>
        <v>214.90104166666669</v>
      </c>
      <c r="MG398" s="80">
        <f t="shared" ref="MG398:MG482" si="664">MF398+LU398+LT398+LS398+LQ398</f>
        <v>470.29845833333337</v>
      </c>
      <c r="MH398" s="80">
        <f>LN398*Prices!$B$15</f>
        <v>242.63020833333334</v>
      </c>
      <c r="MI398" s="80">
        <f t="shared" ref="MI398:MI482" si="665">MH398+LU398+LT398+LS398+LQ398</f>
        <v>498.02762500000006</v>
      </c>
      <c r="MJ398" s="80">
        <f>LN398*Prices!$B$16</f>
        <v>339.68229166666669</v>
      </c>
      <c r="MK398" s="80">
        <f t="shared" ref="MK398:MK482" si="666">MJ398+LU398+LT398+LS398+LQ398</f>
        <v>595.07970833333331</v>
      </c>
      <c r="ML398" s="80">
        <f>LN398*Prices!$B$17</f>
        <v>0</v>
      </c>
      <c r="MM398" s="80"/>
      <c r="MN398" s="80"/>
      <c r="MO398" s="80"/>
      <c r="MP398" s="80"/>
      <c r="MQ398" s="80"/>
      <c r="MR398" s="80"/>
      <c r="MS398" s="80"/>
      <c r="MT398" s="80"/>
      <c r="MU398" s="80"/>
      <c r="MV398" s="80"/>
      <c r="MW398" s="80"/>
      <c r="MX398" s="80"/>
      <c r="MY398" s="80"/>
      <c r="MZ398" s="80"/>
      <c r="NA398" s="80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</row>
    <row r="399" spans="1:449" ht="18" customHeight="1" x14ac:dyDescent="0.25">
      <c r="A399" s="141" t="s">
        <v>524</v>
      </c>
      <c r="B399" s="132" t="s">
        <v>268</v>
      </c>
      <c r="C399" s="133" t="str">
        <f t="shared" ref="C399:C483" si="667">CONCATENATE(B399,": ",D399," (",E399,")")</f>
        <v>Wall &amp; Tall Cab: Tall - 2 doors - shelves - 60.5" High (34" to 36")</v>
      </c>
      <c r="D399" s="70" t="s">
        <v>521</v>
      </c>
      <c r="E399" s="134" t="s">
        <v>113</v>
      </c>
      <c r="F399" s="329" t="s">
        <v>524</v>
      </c>
      <c r="G399" s="343">
        <f>ROUND(cabinets_db!FD399/Prices!$B$27,0)</f>
        <v>956</v>
      </c>
      <c r="H399" s="136">
        <f t="shared" ref="H399:H400" si="668">G399</f>
        <v>956</v>
      </c>
      <c r="I399" s="136">
        <f>ROUND(cabinets_db!FF399/Prices!$B$27,0)</f>
        <v>1064</v>
      </c>
      <c r="J399" s="136">
        <f t="shared" si="571"/>
        <v>1064</v>
      </c>
      <c r="K399" s="136">
        <f>ROUND(cabinets_db!FH399/Prices!$B$27,0)</f>
        <v>1100</v>
      </c>
      <c r="L399" s="136">
        <f t="shared" si="572"/>
        <v>1100</v>
      </c>
      <c r="M399" s="136">
        <f>ROUND(cabinets_db!FJ399/Prices!$B$27,0)</f>
        <v>1172</v>
      </c>
      <c r="N399" s="136">
        <f t="shared" si="573"/>
        <v>1172</v>
      </c>
      <c r="O399" s="136">
        <f>ROUND(cabinets_db!FL399/Prices!$B$27,0)</f>
        <v>1208</v>
      </c>
      <c r="P399" s="136">
        <f t="shared" si="574"/>
        <v>1208</v>
      </c>
      <c r="Q399" s="136">
        <f>ROUND(cabinets_db!FN399/Prices!$B$27,0)</f>
        <v>1298</v>
      </c>
      <c r="R399" s="136">
        <f t="shared" si="575"/>
        <v>1298</v>
      </c>
      <c r="S399" s="136">
        <f>ROUND(cabinets_db!FP399/Prices!$B$27,0)</f>
        <v>1370</v>
      </c>
      <c r="T399" s="136">
        <f t="shared" si="576"/>
        <v>1370</v>
      </c>
      <c r="U399" s="136">
        <f>ROUND(cabinets_db!FR399/Prices!$B$27,0)</f>
        <v>1622</v>
      </c>
      <c r="V399" s="136">
        <f t="shared" si="577"/>
        <v>1622</v>
      </c>
      <c r="W399" s="137"/>
      <c r="X399" s="137"/>
      <c r="Y399" s="137"/>
      <c r="Z399" s="137"/>
      <c r="AA399" s="137"/>
      <c r="AB399" s="136">
        <f>ROUND(cabinets_db!HD399/Prices!$B$27,0)</f>
        <v>860</v>
      </c>
      <c r="AC399" s="136">
        <f t="shared" si="578"/>
        <v>860</v>
      </c>
      <c r="AD399" s="136">
        <f>ROUND(cabinets_db!HF399/Prices!$B$27,0)</f>
        <v>968</v>
      </c>
      <c r="AE399" s="136">
        <f t="shared" si="579"/>
        <v>968</v>
      </c>
      <c r="AF399" s="136">
        <f>ROUND(cabinets_db!HH399/Prices!$B$27,0)</f>
        <v>1004</v>
      </c>
      <c r="AG399" s="136">
        <f t="shared" si="580"/>
        <v>1004</v>
      </c>
      <c r="AH399" s="136">
        <f>ROUND(cabinets_db!HJ399/Prices!$B$27,0)</f>
        <v>1076</v>
      </c>
      <c r="AI399" s="136">
        <f t="shared" si="581"/>
        <v>1076</v>
      </c>
      <c r="AJ399" s="136">
        <f>ROUND(cabinets_db!HL399/Prices!$B$27,0)</f>
        <v>1112</v>
      </c>
      <c r="AK399" s="136">
        <f t="shared" si="582"/>
        <v>1112</v>
      </c>
      <c r="AL399" s="136">
        <f>ROUND(cabinets_db!HN399/Prices!$B$27,0)</f>
        <v>1202</v>
      </c>
      <c r="AM399" s="136">
        <f t="shared" si="583"/>
        <v>1202</v>
      </c>
      <c r="AN399" s="136">
        <f>ROUND(cabinets_db!HP399/Prices!$B$27,0)</f>
        <v>1274</v>
      </c>
      <c r="AO399" s="136">
        <f t="shared" si="584"/>
        <v>1274</v>
      </c>
      <c r="AP399" s="136">
        <f>ROUND(cabinets_db!HR399/Prices!$B$27,0)</f>
        <v>1526</v>
      </c>
      <c r="AQ399" s="138">
        <f t="shared" si="585"/>
        <v>1526</v>
      </c>
      <c r="AW399" s="136">
        <f t="shared" si="586"/>
        <v>860</v>
      </c>
      <c r="AX399" s="136">
        <f t="shared" si="587"/>
        <v>860</v>
      </c>
      <c r="AY399" s="136">
        <f t="shared" si="588"/>
        <v>968</v>
      </c>
      <c r="AZ399" s="136">
        <f t="shared" si="589"/>
        <v>968</v>
      </c>
      <c r="BA399" s="136">
        <f t="shared" si="590"/>
        <v>1004</v>
      </c>
      <c r="BB399" s="136">
        <f t="shared" si="591"/>
        <v>1004</v>
      </c>
      <c r="BC399" s="136">
        <f t="shared" si="592"/>
        <v>1076</v>
      </c>
      <c r="BD399" s="136">
        <f t="shared" si="593"/>
        <v>1076</v>
      </c>
      <c r="BE399" s="136">
        <f t="shared" si="594"/>
        <v>1112</v>
      </c>
      <c r="BF399" s="136">
        <f t="shared" si="595"/>
        <v>1112</v>
      </c>
      <c r="BG399" s="136">
        <f t="shared" si="596"/>
        <v>1202</v>
      </c>
      <c r="BH399" s="136">
        <f t="shared" si="597"/>
        <v>1202</v>
      </c>
      <c r="BI399" s="136">
        <f t="shared" si="598"/>
        <v>1274</v>
      </c>
      <c r="BJ399" s="136">
        <f t="shared" si="599"/>
        <v>1274</v>
      </c>
      <c r="BK399" s="136">
        <f t="shared" si="600"/>
        <v>1526</v>
      </c>
      <c r="BL399" s="138">
        <f t="shared" si="601"/>
        <v>1526</v>
      </c>
      <c r="BU399" s="136">
        <f>ROUND(cabinets_db!JE399/Prices!$B$27,0)</f>
        <v>956</v>
      </c>
      <c r="BV399" s="136">
        <f t="shared" ref="BV399:BV400" si="669">BU399</f>
        <v>956</v>
      </c>
      <c r="BW399" s="136">
        <f>ROUND(cabinets_db!JG399/Prices!$B$27,0)</f>
        <v>1064</v>
      </c>
      <c r="BX399" s="136">
        <f t="shared" si="602"/>
        <v>1064</v>
      </c>
      <c r="BY399" s="136">
        <f>ROUND(cabinets_db!JI399/Prices!$B$27,0)</f>
        <v>1100</v>
      </c>
      <c r="BZ399" s="136">
        <f t="shared" si="603"/>
        <v>1100</v>
      </c>
      <c r="CA399" s="136">
        <f>ROUND(cabinets_db!JK399/Prices!$B$27,0)</f>
        <v>1172</v>
      </c>
      <c r="CB399" s="136">
        <f t="shared" si="604"/>
        <v>1172</v>
      </c>
      <c r="CC399" s="136">
        <f>ROUND(cabinets_db!JM399/Prices!$B$27,0)</f>
        <v>1208</v>
      </c>
      <c r="CD399" s="136">
        <f t="shared" si="605"/>
        <v>1208</v>
      </c>
      <c r="CE399" s="136">
        <f>ROUND(cabinets_db!JO399/Prices!$B$27,0)</f>
        <v>1298</v>
      </c>
      <c r="CF399" s="136">
        <f t="shared" si="606"/>
        <v>1298</v>
      </c>
      <c r="CG399" s="136">
        <f>ROUND(cabinets_db!JQ399/Prices!$B$27,0)</f>
        <v>1370</v>
      </c>
      <c r="CH399" s="136">
        <f t="shared" si="607"/>
        <v>1370</v>
      </c>
      <c r="CI399" s="136">
        <f>ROUND(cabinets_db!JS399/Prices!$B$27,0)</f>
        <v>1622</v>
      </c>
      <c r="CJ399" s="136">
        <f t="shared" si="608"/>
        <v>1622</v>
      </c>
      <c r="CK399" s="137"/>
      <c r="CL399" s="137"/>
      <c r="CM399" s="137"/>
      <c r="CN399" s="137"/>
      <c r="CO399" s="137"/>
      <c r="CP399" s="136">
        <f>ROUND(cabinets_db!LW399/Prices!$B$27,0)</f>
        <v>860</v>
      </c>
      <c r="CQ399" s="136">
        <f t="shared" ref="CQ399:CQ400" si="670">CP399</f>
        <v>860</v>
      </c>
      <c r="CR399" s="136">
        <f>ROUND(cabinets_db!LY399/Prices!$B$27,0)</f>
        <v>968</v>
      </c>
      <c r="CS399" s="136">
        <f t="shared" si="609"/>
        <v>968</v>
      </c>
      <c r="CT399" s="136">
        <f>ROUND(cabinets_db!MA399/Prices!$B$27,0)</f>
        <v>1004</v>
      </c>
      <c r="CU399" s="136">
        <f t="shared" si="610"/>
        <v>1004</v>
      </c>
      <c r="CV399" s="136">
        <f>ROUND(cabinets_db!MC399/Prices!$B$27,0)</f>
        <v>1076</v>
      </c>
      <c r="CW399" s="136">
        <f t="shared" si="611"/>
        <v>1076</v>
      </c>
      <c r="CX399" s="136">
        <f>ROUND(cabinets_db!ME399/Prices!$B$27,0)</f>
        <v>1112</v>
      </c>
      <c r="CY399" s="136">
        <f t="shared" si="612"/>
        <v>1112</v>
      </c>
      <c r="CZ399" s="136">
        <f>ROUND(cabinets_db!MG399/Prices!$B$27,0)</f>
        <v>1202</v>
      </c>
      <c r="DA399" s="136">
        <f t="shared" si="613"/>
        <v>1202</v>
      </c>
      <c r="DB399" s="136">
        <f>ROUND(cabinets_db!MI399/Prices!$B$27,0)</f>
        <v>1274</v>
      </c>
      <c r="DC399" s="136">
        <f t="shared" si="614"/>
        <v>1274</v>
      </c>
      <c r="DD399" s="136">
        <f>ROUND(cabinets_db!MK399/Prices!$B$27,0)</f>
        <v>1526</v>
      </c>
      <c r="DE399" s="138">
        <f t="shared" si="615"/>
        <v>1526</v>
      </c>
      <c r="DK399" s="136">
        <f t="shared" si="616"/>
        <v>860</v>
      </c>
      <c r="DL399" s="136">
        <f t="shared" si="617"/>
        <v>860</v>
      </c>
      <c r="DM399" s="136">
        <f t="shared" si="618"/>
        <v>968</v>
      </c>
      <c r="DN399" s="136">
        <f t="shared" si="619"/>
        <v>968</v>
      </c>
      <c r="DO399" s="136">
        <f t="shared" si="620"/>
        <v>1004</v>
      </c>
      <c r="DP399" s="136">
        <f t="shared" si="621"/>
        <v>1004</v>
      </c>
      <c r="DQ399" s="136">
        <f t="shared" si="622"/>
        <v>1076</v>
      </c>
      <c r="DR399" s="136">
        <f t="shared" si="623"/>
        <v>1076</v>
      </c>
      <c r="DS399" s="136">
        <f t="shared" si="624"/>
        <v>1112</v>
      </c>
      <c r="DT399" s="136">
        <f t="shared" si="625"/>
        <v>1112</v>
      </c>
      <c r="DU399" s="136">
        <f t="shared" si="626"/>
        <v>1202</v>
      </c>
      <c r="DV399" s="136">
        <f t="shared" si="627"/>
        <v>1202</v>
      </c>
      <c r="DW399" s="136">
        <f t="shared" si="628"/>
        <v>1274</v>
      </c>
      <c r="DX399" s="136">
        <f t="shared" si="629"/>
        <v>1274</v>
      </c>
      <c r="DY399" s="136">
        <f t="shared" si="630"/>
        <v>1526</v>
      </c>
      <c r="DZ399" s="138">
        <f t="shared" si="631"/>
        <v>1526</v>
      </c>
      <c r="EP399" s="73">
        <f>ES399*60.5/144</f>
        <v>15.125</v>
      </c>
      <c r="EQ399" s="55">
        <v>19.32</v>
      </c>
      <c r="ER399" s="74">
        <f t="shared" si="561"/>
        <v>61.997083333333336</v>
      </c>
      <c r="ES399" s="49">
        <v>36</v>
      </c>
      <c r="ET399" s="55">
        <f t="shared" si="562"/>
        <v>3</v>
      </c>
      <c r="EU399" s="130">
        <f>ES399*60.5/144</f>
        <v>15.125</v>
      </c>
      <c r="EW399" s="75">
        <v>4</v>
      </c>
      <c r="EY399" s="142">
        <f t="shared" si="563"/>
        <v>61.997083333333336</v>
      </c>
      <c r="EZ399" s="77">
        <f>(EY399*1.2)*(Prices!$B$5/32)</f>
        <v>92.995625000000004</v>
      </c>
      <c r="FA399" s="82">
        <f>(EY399*1.3)*(Prices!$B$4/32)</f>
        <v>201.49052083333333</v>
      </c>
      <c r="FB399" s="82">
        <f>EV399*Prices!$B$2+EW399*Prices!$B$3</f>
        <v>16.2</v>
      </c>
      <c r="FC399" s="79">
        <f>EU399*Prices!$B$9</f>
        <v>90.75</v>
      </c>
      <c r="FD399" s="80">
        <f t="shared" si="632"/>
        <v>401.43614583333334</v>
      </c>
      <c r="FE399" s="80">
        <f>EU399*Prices!$B$10</f>
        <v>136.125</v>
      </c>
      <c r="FF399" s="80">
        <f t="shared" si="633"/>
        <v>446.81114583333334</v>
      </c>
      <c r="FG399" s="80">
        <f>EU399*Prices!$B$11</f>
        <v>151.25</v>
      </c>
      <c r="FH399" s="80">
        <f t="shared" si="634"/>
        <v>461.93614583333334</v>
      </c>
      <c r="FI399" s="80">
        <f>EU399*Prices!$B$12</f>
        <v>181.5</v>
      </c>
      <c r="FJ399" s="80">
        <f t="shared" si="635"/>
        <v>492.18614583333334</v>
      </c>
      <c r="FK399" s="80">
        <f>EU399*Prices!$B$13</f>
        <v>196.625</v>
      </c>
      <c r="FL399" s="80">
        <f t="shared" si="636"/>
        <v>507.31114583333334</v>
      </c>
      <c r="FM399" s="80">
        <f>EU399*Prices!$B$14</f>
        <v>234.4375</v>
      </c>
      <c r="FN399" s="80">
        <f t="shared" si="637"/>
        <v>545.12364583333328</v>
      </c>
      <c r="FO399" s="80">
        <f>EU399*Prices!$B$15</f>
        <v>264.6875</v>
      </c>
      <c r="FP399" s="80">
        <f t="shared" si="638"/>
        <v>575.37364583333328</v>
      </c>
      <c r="FQ399" s="80">
        <f>EU399*Prices!$B$16</f>
        <v>370.5625</v>
      </c>
      <c r="FR399" s="80">
        <f t="shared" si="639"/>
        <v>681.24864583333328</v>
      </c>
      <c r="FS399" s="80">
        <f>EU399*Prices!$B$17</f>
        <v>0</v>
      </c>
      <c r="FT399" s="80"/>
      <c r="FU399" s="80"/>
      <c r="FV399" s="80"/>
      <c r="FW399" s="80"/>
      <c r="FX399" s="80"/>
      <c r="FY399" s="80"/>
      <c r="FZ399" s="80"/>
      <c r="GA399" s="80"/>
      <c r="GB399" s="80"/>
      <c r="GC399" s="80"/>
      <c r="GD399" s="80"/>
      <c r="GE399" s="80"/>
      <c r="GF399" s="80"/>
      <c r="GG399" s="80"/>
      <c r="GH399" s="80"/>
      <c r="GI399"/>
      <c r="GJ399"/>
      <c r="GK399"/>
      <c r="GL399"/>
      <c r="GM399"/>
      <c r="GN399"/>
      <c r="GO399"/>
      <c r="GP399" s="73">
        <f>GS399*60.5/144</f>
        <v>15.125</v>
      </c>
      <c r="GQ399" s="55">
        <v>19.32</v>
      </c>
      <c r="GR399" s="74">
        <f t="shared" si="564"/>
        <v>61.997083333333336</v>
      </c>
      <c r="GS399" s="49">
        <v>36</v>
      </c>
      <c r="GT399" s="55">
        <f t="shared" si="565"/>
        <v>3</v>
      </c>
      <c r="GU399" s="130">
        <f>GS399*60.5/144</f>
        <v>15.125</v>
      </c>
      <c r="GV399" s="75"/>
      <c r="GW399" s="75">
        <v>4</v>
      </c>
      <c r="GX399" s="76"/>
      <c r="GY399" s="142">
        <f t="shared" si="566"/>
        <v>61.997083333333336</v>
      </c>
      <c r="GZ399" s="77">
        <f>(GY399*1.2)*(Prices!$B$5/32)</f>
        <v>92.995625000000004</v>
      </c>
      <c r="HA399" s="82">
        <f>(GY399*1.3)*(Prices!$C$4/32)</f>
        <v>161.19241666666667</v>
      </c>
      <c r="HB399" s="82">
        <f>GV399*Prices!$B$2+GW399*Prices!$B$3</f>
        <v>16.2</v>
      </c>
      <c r="HC399" s="79">
        <f>GU399*Prices!$B$9</f>
        <v>90.75</v>
      </c>
      <c r="HD399" s="80">
        <f t="shared" si="640"/>
        <v>361.13804166666671</v>
      </c>
      <c r="HE399" s="80">
        <f>GU399*Prices!$B$10</f>
        <v>136.125</v>
      </c>
      <c r="HF399" s="80">
        <f t="shared" si="641"/>
        <v>406.51304166666671</v>
      </c>
      <c r="HG399" s="80">
        <f>GU399*Prices!$B$11</f>
        <v>151.25</v>
      </c>
      <c r="HH399" s="80">
        <f t="shared" si="642"/>
        <v>421.63804166666671</v>
      </c>
      <c r="HI399" s="80">
        <f>GU399*Prices!$B$12</f>
        <v>181.5</v>
      </c>
      <c r="HJ399" s="80">
        <f t="shared" si="643"/>
        <v>451.88804166666671</v>
      </c>
      <c r="HK399" s="80">
        <f>GU399*Prices!$B$13</f>
        <v>196.625</v>
      </c>
      <c r="HL399" s="80">
        <f t="shared" si="644"/>
        <v>467.01304166666671</v>
      </c>
      <c r="HM399" s="80">
        <f>GU399*Prices!$B$14</f>
        <v>234.4375</v>
      </c>
      <c r="HN399" s="80">
        <f t="shared" si="645"/>
        <v>504.82554166666671</v>
      </c>
      <c r="HO399" s="80">
        <f>GU399*Prices!$B$15</f>
        <v>264.6875</v>
      </c>
      <c r="HP399" s="80">
        <f t="shared" si="646"/>
        <v>535.07554166666671</v>
      </c>
      <c r="HQ399" s="80">
        <f>GU399*Prices!$B$16</f>
        <v>370.5625</v>
      </c>
      <c r="HR399" s="80">
        <f t="shared" si="647"/>
        <v>640.95054166666671</v>
      </c>
      <c r="HS399" s="80">
        <f>GU399*Prices!$B$17</f>
        <v>0</v>
      </c>
      <c r="HT399" s="80"/>
      <c r="HU399" s="80"/>
      <c r="HV399" s="80"/>
      <c r="HW399" s="80"/>
      <c r="HX399" s="80"/>
      <c r="HY399" s="80"/>
      <c r="HZ399" s="80"/>
      <c r="IA399" s="80"/>
      <c r="IB399" s="80"/>
      <c r="IC399" s="80"/>
      <c r="ID399" s="80"/>
      <c r="IE399" s="80"/>
      <c r="IF399" s="80"/>
      <c r="IG399" s="80"/>
      <c r="IH399" s="80"/>
      <c r="II399"/>
      <c r="IJ399"/>
      <c r="IK399"/>
      <c r="IL399"/>
      <c r="IM399"/>
      <c r="IN399"/>
      <c r="IO399"/>
      <c r="IP399"/>
      <c r="IQ399" s="73">
        <f>IT399*60.5/144</f>
        <v>15.125</v>
      </c>
      <c r="IR399" s="55">
        <v>19.32</v>
      </c>
      <c r="IS399" s="74">
        <f t="shared" si="567"/>
        <v>61.997083333333336</v>
      </c>
      <c r="IT399" s="49">
        <v>36</v>
      </c>
      <c r="IU399" s="55">
        <f t="shared" si="568"/>
        <v>3</v>
      </c>
      <c r="IV399" s="130">
        <f>IT399*60.5/144</f>
        <v>15.125</v>
      </c>
      <c r="IW399" s="75"/>
      <c r="IX399" s="75">
        <v>4</v>
      </c>
      <c r="IY399" s="76"/>
      <c r="IZ399" s="142">
        <f t="shared" si="569"/>
        <v>61.997083333333336</v>
      </c>
      <c r="JA399" s="77">
        <f>(IZ399*1.2)*(Prices!$B$5/32)</f>
        <v>92.995625000000004</v>
      </c>
      <c r="JB399" s="82">
        <f>(IZ399*1.3)*(Prices!$B$4/32)</f>
        <v>201.49052083333333</v>
      </c>
      <c r="JC399" s="82">
        <f>IW399*Prices!$B$2+IX399*Prices!$B$3</f>
        <v>16.2</v>
      </c>
      <c r="JD399" s="79">
        <f>IV399*Prices!$B$9</f>
        <v>90.75</v>
      </c>
      <c r="JE399" s="80">
        <f t="shared" si="648"/>
        <v>401.43614583333334</v>
      </c>
      <c r="JF399" s="80">
        <f>IV399*Prices!$B$10</f>
        <v>136.125</v>
      </c>
      <c r="JG399" s="80">
        <f t="shared" si="649"/>
        <v>446.81114583333334</v>
      </c>
      <c r="JH399" s="80">
        <f>IV399*Prices!$B$11</f>
        <v>151.25</v>
      </c>
      <c r="JI399" s="80">
        <f t="shared" si="650"/>
        <v>461.93614583333334</v>
      </c>
      <c r="JJ399" s="80">
        <f>IV399*Prices!$B$12</f>
        <v>181.5</v>
      </c>
      <c r="JK399" s="80">
        <f t="shared" si="651"/>
        <v>492.18614583333334</v>
      </c>
      <c r="JL399" s="80">
        <f>IV399*Prices!$B$13</f>
        <v>196.625</v>
      </c>
      <c r="JM399" s="80">
        <f t="shared" si="652"/>
        <v>507.31114583333334</v>
      </c>
      <c r="JN399" s="80">
        <f>IV399*Prices!$B$14</f>
        <v>234.4375</v>
      </c>
      <c r="JO399" s="80">
        <f t="shared" si="653"/>
        <v>545.12364583333328</v>
      </c>
      <c r="JP399" s="80">
        <f>IV399*Prices!$B$15</f>
        <v>264.6875</v>
      </c>
      <c r="JQ399" s="80">
        <f t="shared" si="654"/>
        <v>575.37364583333328</v>
      </c>
      <c r="JR399" s="80">
        <f>IV399*Prices!$B$16</f>
        <v>370.5625</v>
      </c>
      <c r="JS399" s="80">
        <f t="shared" si="655"/>
        <v>681.24864583333328</v>
      </c>
      <c r="JT399" s="80">
        <f>IV399*Prices!$B$17</f>
        <v>0</v>
      </c>
      <c r="JU399" s="80"/>
      <c r="JV399" s="80"/>
      <c r="JW399" s="80"/>
      <c r="JX399" s="80"/>
      <c r="JY399" s="80"/>
      <c r="JZ399" s="80"/>
      <c r="KA399" s="80"/>
      <c r="KB399" s="80"/>
      <c r="KC399" s="80"/>
      <c r="KD399" s="80"/>
      <c r="KE399" s="80"/>
      <c r="KF399" s="80"/>
      <c r="KG399" s="80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 s="197">
        <v>0</v>
      </c>
      <c r="LB399" s="200">
        <v>0</v>
      </c>
      <c r="LC399" s="82">
        <f>(44+(cabinets_db!IR399*2-2))*0.58</f>
        <v>46.7712</v>
      </c>
      <c r="LD399" s="82">
        <f>(44+(cabinets_db!IR399*2-2))*0.77</f>
        <v>62.092800000000004</v>
      </c>
      <c r="LE399" s="82">
        <f>3*(cabinets_db!IR399*22/144)</f>
        <v>8.8550000000000004</v>
      </c>
      <c r="LF399" s="82">
        <f t="shared" si="656"/>
        <v>37.916200000000003</v>
      </c>
      <c r="LG399" s="80">
        <f t="shared" si="657"/>
        <v>53.237800000000007</v>
      </c>
      <c r="LH399" s="234">
        <f t="shared" si="658"/>
        <v>0</v>
      </c>
      <c r="LI399" s="73">
        <f>cabinets_db!LL399*60.5/144</f>
        <v>15.125</v>
      </c>
      <c r="LJ399" s="55">
        <v>19.32</v>
      </c>
      <c r="LK399" s="74">
        <f>cabinets_db!LI399+cabinets_db!LJ399+((LL399-1.5)*23/144)*5</f>
        <v>61.997083333333336</v>
      </c>
      <c r="LL399" s="49">
        <v>36</v>
      </c>
      <c r="LM399" s="55">
        <f t="shared" si="570"/>
        <v>3</v>
      </c>
      <c r="LN399" s="130">
        <f>LL399*60.5/144</f>
        <v>15.125</v>
      </c>
      <c r="LO399" s="75"/>
      <c r="LP399" s="75">
        <v>4</v>
      </c>
      <c r="LQ399" s="76"/>
      <c r="LR399" s="142">
        <f>cabinets_db!LI399+cabinets_db!LJ399+((LL399-1.5)*23/144)*5</f>
        <v>61.997083333333336</v>
      </c>
      <c r="LS399" s="77">
        <f>(LR399*1.2)*(Prices!$B$5/32)</f>
        <v>92.995625000000004</v>
      </c>
      <c r="LT399" s="82">
        <f>(LR399*1.3)*(Prices!$C$4/32)</f>
        <v>161.19241666666667</v>
      </c>
      <c r="LU399" s="82">
        <f>LO399*Prices!$B$2+LP399*Prices!$B$3</f>
        <v>16.2</v>
      </c>
      <c r="LV399" s="79">
        <f>LN399*Prices!$B$9</f>
        <v>90.75</v>
      </c>
      <c r="LW399" s="80">
        <f t="shared" si="659"/>
        <v>361.13804166666671</v>
      </c>
      <c r="LX399" s="80">
        <f>LN399*Prices!$B$10</f>
        <v>136.125</v>
      </c>
      <c r="LY399" s="80">
        <f t="shared" si="660"/>
        <v>406.51304166666671</v>
      </c>
      <c r="LZ399" s="80">
        <f>LN399*Prices!$B$11</f>
        <v>151.25</v>
      </c>
      <c r="MA399" s="80">
        <f t="shared" si="661"/>
        <v>421.63804166666671</v>
      </c>
      <c r="MB399" s="80">
        <f>LN399*Prices!$B$12</f>
        <v>181.5</v>
      </c>
      <c r="MC399" s="80">
        <f t="shared" si="662"/>
        <v>451.88804166666671</v>
      </c>
      <c r="MD399" s="80">
        <f>LN399*Prices!$B$13</f>
        <v>196.625</v>
      </c>
      <c r="ME399" s="80">
        <f t="shared" si="663"/>
        <v>467.01304166666671</v>
      </c>
      <c r="MF399" s="80">
        <f>LN399*Prices!$B$14</f>
        <v>234.4375</v>
      </c>
      <c r="MG399" s="80">
        <f t="shared" si="664"/>
        <v>504.82554166666671</v>
      </c>
      <c r="MH399" s="80">
        <f>LN399*Prices!$B$15</f>
        <v>264.6875</v>
      </c>
      <c r="MI399" s="80">
        <f t="shared" si="665"/>
        <v>535.07554166666671</v>
      </c>
      <c r="MJ399" s="80">
        <f>LN399*Prices!$B$16</f>
        <v>370.5625</v>
      </c>
      <c r="MK399" s="80">
        <f t="shared" si="666"/>
        <v>640.95054166666671</v>
      </c>
      <c r="ML399" s="80">
        <f>LN399*Prices!$B$17</f>
        <v>0</v>
      </c>
      <c r="MM399" s="80"/>
      <c r="MN399" s="80"/>
      <c r="MO399" s="80"/>
      <c r="MP399" s="80"/>
      <c r="MQ399" s="80"/>
      <c r="MR399" s="80"/>
      <c r="MS399" s="80"/>
      <c r="MT399" s="80"/>
      <c r="MU399" s="80"/>
      <c r="MV399" s="80"/>
      <c r="MW399" s="80"/>
      <c r="MX399" s="80"/>
      <c r="MY399" s="80"/>
      <c r="MZ399" s="80"/>
      <c r="NA399" s="80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</row>
    <row r="400" spans="1:449" ht="18" customHeight="1" thickBot="1" x14ac:dyDescent="0.3">
      <c r="A400" s="330" t="s">
        <v>525</v>
      </c>
      <c r="B400" s="324" t="s">
        <v>268</v>
      </c>
      <c r="C400" s="325" t="str">
        <f t="shared" si="667"/>
        <v>Wall &amp; Tall Cab: Tall - 2 doors - shelves - 60.5" High (37" to 39" )</v>
      </c>
      <c r="D400" s="177" t="s">
        <v>521</v>
      </c>
      <c r="E400" s="326" t="s">
        <v>115</v>
      </c>
      <c r="F400" s="331" t="s">
        <v>525</v>
      </c>
      <c r="G400" s="344">
        <f>ROUND(cabinets_db!FD400/Prices!$B$27,0)</f>
        <v>1015</v>
      </c>
      <c r="H400" s="148">
        <f t="shared" si="668"/>
        <v>1015</v>
      </c>
      <c r="I400" s="148">
        <f>ROUND(cabinets_db!FF400/Prices!$B$27,0)</f>
        <v>1132</v>
      </c>
      <c r="J400" s="148">
        <f t="shared" si="571"/>
        <v>1132</v>
      </c>
      <c r="K400" s="148">
        <f>ROUND(cabinets_db!FH400/Prices!$B$27,0)</f>
        <v>1171</v>
      </c>
      <c r="L400" s="148">
        <f t="shared" si="572"/>
        <v>1171</v>
      </c>
      <c r="M400" s="148">
        <f>ROUND(cabinets_db!FJ400/Prices!$B$27,0)</f>
        <v>1249</v>
      </c>
      <c r="N400" s="148">
        <f t="shared" si="573"/>
        <v>1249</v>
      </c>
      <c r="O400" s="148">
        <f>ROUND(cabinets_db!FL400/Prices!$B$27,0)</f>
        <v>1288</v>
      </c>
      <c r="P400" s="148">
        <f t="shared" si="574"/>
        <v>1288</v>
      </c>
      <c r="Q400" s="148">
        <f>ROUND(cabinets_db!FN400/Prices!$B$27,0)</f>
        <v>1386</v>
      </c>
      <c r="R400" s="148">
        <f t="shared" si="575"/>
        <v>1386</v>
      </c>
      <c r="S400" s="148">
        <f>ROUND(cabinets_db!FP400/Prices!$B$27,0)</f>
        <v>1464</v>
      </c>
      <c r="T400" s="148">
        <f t="shared" si="576"/>
        <v>1464</v>
      </c>
      <c r="U400" s="148">
        <f>ROUND(cabinets_db!FR400/Prices!$B$27,0)</f>
        <v>1737</v>
      </c>
      <c r="V400" s="148">
        <f t="shared" si="577"/>
        <v>1737</v>
      </c>
      <c r="W400" s="149"/>
      <c r="X400" s="149"/>
      <c r="Y400" s="149"/>
      <c r="Z400" s="149"/>
      <c r="AA400" s="149"/>
      <c r="AB400" s="148">
        <f>ROUND(cabinets_db!HD400/Prices!$B$27,0)</f>
        <v>914</v>
      </c>
      <c r="AC400" s="148">
        <f t="shared" si="578"/>
        <v>914</v>
      </c>
      <c r="AD400" s="148">
        <f>ROUND(cabinets_db!HF400/Prices!$B$27,0)</f>
        <v>1031</v>
      </c>
      <c r="AE400" s="148">
        <f t="shared" si="579"/>
        <v>1031</v>
      </c>
      <c r="AF400" s="148">
        <f>ROUND(cabinets_db!HH400/Prices!$B$27,0)</f>
        <v>1070</v>
      </c>
      <c r="AG400" s="148">
        <f t="shared" si="580"/>
        <v>1070</v>
      </c>
      <c r="AH400" s="148">
        <f>ROUND(cabinets_db!HJ400/Prices!$B$27,0)</f>
        <v>1148</v>
      </c>
      <c r="AI400" s="148">
        <f t="shared" si="581"/>
        <v>1148</v>
      </c>
      <c r="AJ400" s="148">
        <f>ROUND(cabinets_db!HL400/Prices!$B$27,0)</f>
        <v>1187</v>
      </c>
      <c r="AK400" s="148">
        <f t="shared" si="582"/>
        <v>1187</v>
      </c>
      <c r="AL400" s="148">
        <f>ROUND(cabinets_db!HN400/Prices!$B$27,0)</f>
        <v>1284</v>
      </c>
      <c r="AM400" s="148">
        <f t="shared" si="583"/>
        <v>1284</v>
      </c>
      <c r="AN400" s="148">
        <f>ROUND(cabinets_db!HP400/Prices!$B$27,0)</f>
        <v>1362</v>
      </c>
      <c r="AO400" s="148">
        <f t="shared" si="584"/>
        <v>1362</v>
      </c>
      <c r="AP400" s="148">
        <f>ROUND(cabinets_db!HR400/Prices!$B$27,0)</f>
        <v>1635</v>
      </c>
      <c r="AQ400" s="150">
        <f t="shared" si="585"/>
        <v>1635</v>
      </c>
      <c r="AW400" s="148">
        <f t="shared" si="586"/>
        <v>914</v>
      </c>
      <c r="AX400" s="148">
        <f t="shared" si="587"/>
        <v>914</v>
      </c>
      <c r="AY400" s="148">
        <f t="shared" si="588"/>
        <v>1031</v>
      </c>
      <c r="AZ400" s="148">
        <f t="shared" si="589"/>
        <v>1031</v>
      </c>
      <c r="BA400" s="148">
        <f t="shared" si="590"/>
        <v>1070</v>
      </c>
      <c r="BB400" s="148">
        <f t="shared" si="591"/>
        <v>1070</v>
      </c>
      <c r="BC400" s="148">
        <f t="shared" si="592"/>
        <v>1148</v>
      </c>
      <c r="BD400" s="148">
        <f t="shared" si="593"/>
        <v>1148</v>
      </c>
      <c r="BE400" s="148">
        <f t="shared" si="594"/>
        <v>1187</v>
      </c>
      <c r="BF400" s="148">
        <f t="shared" si="595"/>
        <v>1187</v>
      </c>
      <c r="BG400" s="148">
        <f t="shared" si="596"/>
        <v>1284</v>
      </c>
      <c r="BH400" s="148">
        <f t="shared" si="597"/>
        <v>1284</v>
      </c>
      <c r="BI400" s="148">
        <f t="shared" si="598"/>
        <v>1362</v>
      </c>
      <c r="BJ400" s="148">
        <f t="shared" si="599"/>
        <v>1362</v>
      </c>
      <c r="BK400" s="148">
        <f t="shared" si="600"/>
        <v>1635</v>
      </c>
      <c r="BL400" s="150">
        <f t="shared" si="601"/>
        <v>1635</v>
      </c>
      <c r="BU400" s="148">
        <f>ROUND(cabinets_db!JE400/Prices!$B$27,0)</f>
        <v>1015</v>
      </c>
      <c r="BV400" s="148">
        <f t="shared" si="669"/>
        <v>1015</v>
      </c>
      <c r="BW400" s="148">
        <f>ROUND(cabinets_db!JG400/Prices!$B$27,0)</f>
        <v>1132</v>
      </c>
      <c r="BX400" s="148">
        <f t="shared" si="602"/>
        <v>1132</v>
      </c>
      <c r="BY400" s="148">
        <f>ROUND(cabinets_db!JI400/Prices!$B$27,0)</f>
        <v>1171</v>
      </c>
      <c r="BZ400" s="148">
        <f t="shared" si="603"/>
        <v>1171</v>
      </c>
      <c r="CA400" s="148">
        <f>ROUND(cabinets_db!JK400/Prices!$B$27,0)</f>
        <v>1249</v>
      </c>
      <c r="CB400" s="148">
        <f t="shared" si="604"/>
        <v>1249</v>
      </c>
      <c r="CC400" s="148">
        <f>ROUND(cabinets_db!JM400/Prices!$B$27,0)</f>
        <v>1288</v>
      </c>
      <c r="CD400" s="148">
        <f t="shared" si="605"/>
        <v>1288</v>
      </c>
      <c r="CE400" s="148">
        <f>ROUND(cabinets_db!JO400/Prices!$B$27,0)</f>
        <v>1386</v>
      </c>
      <c r="CF400" s="148">
        <f t="shared" si="606"/>
        <v>1386</v>
      </c>
      <c r="CG400" s="148">
        <f>ROUND(cabinets_db!JQ400/Prices!$B$27,0)</f>
        <v>1464</v>
      </c>
      <c r="CH400" s="148">
        <f t="shared" si="607"/>
        <v>1464</v>
      </c>
      <c r="CI400" s="148">
        <f>ROUND(cabinets_db!JS400/Prices!$B$27,0)</f>
        <v>1737</v>
      </c>
      <c r="CJ400" s="148">
        <f t="shared" si="608"/>
        <v>1737</v>
      </c>
      <c r="CK400" s="149"/>
      <c r="CL400" s="149"/>
      <c r="CM400" s="149"/>
      <c r="CN400" s="149"/>
      <c r="CO400" s="149"/>
      <c r="CP400" s="148">
        <f>ROUND(cabinets_db!LW400/Prices!$B$27,0)</f>
        <v>914</v>
      </c>
      <c r="CQ400" s="148">
        <f t="shared" si="670"/>
        <v>914</v>
      </c>
      <c r="CR400" s="148">
        <f>ROUND(cabinets_db!LY400/Prices!$B$27,0)</f>
        <v>1031</v>
      </c>
      <c r="CS400" s="148">
        <f t="shared" si="609"/>
        <v>1031</v>
      </c>
      <c r="CT400" s="148">
        <f>ROUND(cabinets_db!MA400/Prices!$B$27,0)</f>
        <v>1070</v>
      </c>
      <c r="CU400" s="148">
        <f t="shared" si="610"/>
        <v>1070</v>
      </c>
      <c r="CV400" s="148">
        <f>ROUND(cabinets_db!MC400/Prices!$B$27,0)</f>
        <v>1148</v>
      </c>
      <c r="CW400" s="148">
        <f t="shared" si="611"/>
        <v>1148</v>
      </c>
      <c r="CX400" s="148">
        <f>ROUND(cabinets_db!ME400/Prices!$B$27,0)</f>
        <v>1187</v>
      </c>
      <c r="CY400" s="148">
        <f t="shared" si="612"/>
        <v>1187</v>
      </c>
      <c r="CZ400" s="148">
        <f>ROUND(cabinets_db!MG400/Prices!$B$27,0)</f>
        <v>1284</v>
      </c>
      <c r="DA400" s="148">
        <f t="shared" si="613"/>
        <v>1284</v>
      </c>
      <c r="DB400" s="148">
        <f>ROUND(cabinets_db!MI400/Prices!$B$27,0)</f>
        <v>1362</v>
      </c>
      <c r="DC400" s="148">
        <f t="shared" si="614"/>
        <v>1362</v>
      </c>
      <c r="DD400" s="148">
        <f>ROUND(cabinets_db!MK400/Prices!$B$27,0)</f>
        <v>1635</v>
      </c>
      <c r="DE400" s="150">
        <f t="shared" si="615"/>
        <v>1635</v>
      </c>
      <c r="DK400" s="148">
        <f t="shared" si="616"/>
        <v>914</v>
      </c>
      <c r="DL400" s="148">
        <f t="shared" si="617"/>
        <v>914</v>
      </c>
      <c r="DM400" s="148">
        <f t="shared" si="618"/>
        <v>1031</v>
      </c>
      <c r="DN400" s="148">
        <f t="shared" si="619"/>
        <v>1031</v>
      </c>
      <c r="DO400" s="148">
        <f t="shared" si="620"/>
        <v>1070</v>
      </c>
      <c r="DP400" s="148">
        <f t="shared" si="621"/>
        <v>1070</v>
      </c>
      <c r="DQ400" s="148">
        <f t="shared" si="622"/>
        <v>1148</v>
      </c>
      <c r="DR400" s="148">
        <f t="shared" si="623"/>
        <v>1148</v>
      </c>
      <c r="DS400" s="148">
        <f t="shared" si="624"/>
        <v>1187</v>
      </c>
      <c r="DT400" s="148">
        <f t="shared" si="625"/>
        <v>1187</v>
      </c>
      <c r="DU400" s="148">
        <f t="shared" si="626"/>
        <v>1284</v>
      </c>
      <c r="DV400" s="148">
        <f t="shared" si="627"/>
        <v>1284</v>
      </c>
      <c r="DW400" s="148">
        <f t="shared" si="628"/>
        <v>1362</v>
      </c>
      <c r="DX400" s="148">
        <f t="shared" si="629"/>
        <v>1362</v>
      </c>
      <c r="DY400" s="148">
        <f t="shared" si="630"/>
        <v>1635</v>
      </c>
      <c r="DZ400" s="150">
        <f t="shared" si="631"/>
        <v>1635</v>
      </c>
      <c r="EP400" s="73">
        <f>ES400*60.5/144</f>
        <v>16.385416666666668</v>
      </c>
      <c r="EQ400" s="55">
        <v>19.32</v>
      </c>
      <c r="ER400" s="74">
        <f t="shared" si="561"/>
        <v>65.653333333333336</v>
      </c>
      <c r="ES400" s="49">
        <v>39</v>
      </c>
      <c r="ET400" s="55">
        <f t="shared" si="562"/>
        <v>3.25</v>
      </c>
      <c r="EU400" s="130">
        <f>ES400*60.5/144</f>
        <v>16.385416666666668</v>
      </c>
      <c r="EW400" s="75">
        <v>4</v>
      </c>
      <c r="EY400" s="142">
        <f t="shared" si="563"/>
        <v>65.653333333333336</v>
      </c>
      <c r="EZ400" s="77">
        <f>(EY400*1.2)*(Prices!$B$5/32)</f>
        <v>98.48</v>
      </c>
      <c r="FA400" s="82">
        <f>(EY400*1.3)*(Prices!$B$4/32)</f>
        <v>213.37333333333333</v>
      </c>
      <c r="FB400" s="82">
        <f>EV400*Prices!$B$2+EW400*Prices!$B$3</f>
        <v>16.2</v>
      </c>
      <c r="FC400" s="79">
        <f>EU400*Prices!$B$9</f>
        <v>98.3125</v>
      </c>
      <c r="FD400" s="80">
        <f t="shared" si="632"/>
        <v>426.36583333333334</v>
      </c>
      <c r="FE400" s="80">
        <f>EU400*Prices!$B$10</f>
        <v>147.46875</v>
      </c>
      <c r="FF400" s="80">
        <f t="shared" si="633"/>
        <v>475.52208333333334</v>
      </c>
      <c r="FG400" s="80">
        <f>EU400*Prices!$B$11</f>
        <v>163.85416666666669</v>
      </c>
      <c r="FH400" s="80">
        <f t="shared" si="634"/>
        <v>491.90750000000003</v>
      </c>
      <c r="FI400" s="80">
        <f>EU400*Prices!$B$12</f>
        <v>196.625</v>
      </c>
      <c r="FJ400" s="80">
        <f t="shared" si="635"/>
        <v>524.67833333333328</v>
      </c>
      <c r="FK400" s="80">
        <f>EU400*Prices!$B$13</f>
        <v>213.01041666666669</v>
      </c>
      <c r="FL400" s="80">
        <f t="shared" si="636"/>
        <v>541.06375000000003</v>
      </c>
      <c r="FM400" s="80">
        <f>EU400*Prices!$B$14</f>
        <v>253.97395833333334</v>
      </c>
      <c r="FN400" s="80">
        <f t="shared" si="637"/>
        <v>582.02729166666666</v>
      </c>
      <c r="FO400" s="80">
        <f>EU400*Prices!$B$15</f>
        <v>286.74479166666669</v>
      </c>
      <c r="FP400" s="80">
        <f t="shared" si="638"/>
        <v>614.79812500000003</v>
      </c>
      <c r="FQ400" s="80">
        <f>EU400*Prices!$B$16</f>
        <v>401.44270833333337</v>
      </c>
      <c r="FR400" s="80">
        <f t="shared" si="639"/>
        <v>729.49604166666677</v>
      </c>
      <c r="FS400" s="80">
        <f>EU400*Prices!$B$17</f>
        <v>0</v>
      </c>
      <c r="FT400" s="80"/>
      <c r="FU400" s="80"/>
      <c r="FV400" s="80"/>
      <c r="FW400" s="80"/>
      <c r="FX400" s="80"/>
      <c r="FY400" s="80"/>
      <c r="FZ400" s="80"/>
      <c r="GA400" s="80"/>
      <c r="GB400" s="80"/>
      <c r="GC400" s="80"/>
      <c r="GD400" s="80"/>
      <c r="GE400" s="80"/>
      <c r="GF400" s="80"/>
      <c r="GG400" s="80"/>
      <c r="GH400" s="80"/>
      <c r="GI400"/>
      <c r="GJ400"/>
      <c r="GK400"/>
      <c r="GL400"/>
      <c r="GM400"/>
      <c r="GN400"/>
      <c r="GO400"/>
      <c r="GP400" s="73">
        <f>GS400*60.5/144</f>
        <v>16.385416666666668</v>
      </c>
      <c r="GQ400" s="55">
        <v>19.32</v>
      </c>
      <c r="GR400" s="74">
        <f t="shared" si="564"/>
        <v>65.653333333333336</v>
      </c>
      <c r="GS400" s="49">
        <v>39</v>
      </c>
      <c r="GT400" s="55">
        <f t="shared" si="565"/>
        <v>3.25</v>
      </c>
      <c r="GU400" s="130">
        <f>GS400*60.5/144</f>
        <v>16.385416666666668</v>
      </c>
      <c r="GV400" s="75"/>
      <c r="GW400" s="75">
        <v>4</v>
      </c>
      <c r="GX400" s="76"/>
      <c r="GY400" s="142">
        <f t="shared" si="566"/>
        <v>65.653333333333336</v>
      </c>
      <c r="GZ400" s="77">
        <f>(GY400*1.2)*(Prices!$B$5/32)</f>
        <v>98.48</v>
      </c>
      <c r="HA400" s="82">
        <f>(GY400*1.3)*(Prices!$C$4/32)</f>
        <v>170.69866666666667</v>
      </c>
      <c r="HB400" s="82">
        <f>GV400*Prices!$B$2+GW400*Prices!$B$3</f>
        <v>16.2</v>
      </c>
      <c r="HC400" s="79">
        <f>GU400*Prices!$B$9</f>
        <v>98.3125</v>
      </c>
      <c r="HD400" s="80">
        <f t="shared" si="640"/>
        <v>383.69116666666667</v>
      </c>
      <c r="HE400" s="80">
        <f>GU400*Prices!$B$10</f>
        <v>147.46875</v>
      </c>
      <c r="HF400" s="80">
        <f t="shared" si="641"/>
        <v>432.84741666666667</v>
      </c>
      <c r="HG400" s="80">
        <f>GU400*Prices!$B$11</f>
        <v>163.85416666666669</v>
      </c>
      <c r="HH400" s="80">
        <f t="shared" si="642"/>
        <v>449.23283333333336</v>
      </c>
      <c r="HI400" s="80">
        <f>GU400*Prices!$B$12</f>
        <v>196.625</v>
      </c>
      <c r="HJ400" s="80">
        <f t="shared" si="643"/>
        <v>482.00366666666667</v>
      </c>
      <c r="HK400" s="80">
        <f>GU400*Prices!$B$13</f>
        <v>213.01041666666669</v>
      </c>
      <c r="HL400" s="80">
        <f t="shared" si="644"/>
        <v>498.38908333333336</v>
      </c>
      <c r="HM400" s="80">
        <f>GU400*Prices!$B$14</f>
        <v>253.97395833333334</v>
      </c>
      <c r="HN400" s="80">
        <f t="shared" si="645"/>
        <v>539.35262499999999</v>
      </c>
      <c r="HO400" s="80">
        <f>GU400*Prices!$B$15</f>
        <v>286.74479166666669</v>
      </c>
      <c r="HP400" s="80">
        <f t="shared" si="646"/>
        <v>572.12345833333336</v>
      </c>
      <c r="HQ400" s="80">
        <f>GU400*Prices!$B$16</f>
        <v>401.44270833333337</v>
      </c>
      <c r="HR400" s="80">
        <f t="shared" si="647"/>
        <v>686.82137499999999</v>
      </c>
      <c r="HS400" s="80">
        <f>GU400*Prices!$B$17</f>
        <v>0</v>
      </c>
      <c r="HT400" s="80"/>
      <c r="HU400" s="80"/>
      <c r="HV400" s="80"/>
      <c r="HW400" s="80"/>
      <c r="HX400" s="80"/>
      <c r="HY400" s="80"/>
      <c r="HZ400" s="80"/>
      <c r="IA400" s="80"/>
      <c r="IB400" s="80"/>
      <c r="IC400" s="80"/>
      <c r="ID400" s="80"/>
      <c r="IE400" s="80"/>
      <c r="IF400" s="80"/>
      <c r="IG400" s="80"/>
      <c r="IH400" s="80"/>
      <c r="II400"/>
      <c r="IJ400"/>
      <c r="IK400"/>
      <c r="IL400"/>
      <c r="IM400"/>
      <c r="IN400"/>
      <c r="IO400"/>
      <c r="IP400"/>
      <c r="IQ400" s="73">
        <f>IT400*60.5/144</f>
        <v>16.385416666666668</v>
      </c>
      <c r="IR400" s="55">
        <v>19.32</v>
      </c>
      <c r="IS400" s="74">
        <f t="shared" si="567"/>
        <v>65.653333333333336</v>
      </c>
      <c r="IT400" s="49">
        <v>39</v>
      </c>
      <c r="IU400" s="55">
        <f t="shared" si="568"/>
        <v>3.25</v>
      </c>
      <c r="IV400" s="130">
        <f>IT400*60.5/144</f>
        <v>16.385416666666668</v>
      </c>
      <c r="IW400" s="75"/>
      <c r="IX400" s="75">
        <v>4</v>
      </c>
      <c r="IY400" s="76"/>
      <c r="IZ400" s="142">
        <f t="shared" si="569"/>
        <v>65.653333333333336</v>
      </c>
      <c r="JA400" s="77">
        <f>(IZ400*1.2)*(Prices!$B$5/32)</f>
        <v>98.48</v>
      </c>
      <c r="JB400" s="82">
        <f>(IZ400*1.3)*(Prices!$B$4/32)</f>
        <v>213.37333333333333</v>
      </c>
      <c r="JC400" s="82">
        <f>IW400*Prices!$B$2+IX400*Prices!$B$3</f>
        <v>16.2</v>
      </c>
      <c r="JD400" s="79">
        <f>IV400*Prices!$B$9</f>
        <v>98.3125</v>
      </c>
      <c r="JE400" s="80">
        <f t="shared" si="648"/>
        <v>426.36583333333334</v>
      </c>
      <c r="JF400" s="80">
        <f>IV400*Prices!$B$10</f>
        <v>147.46875</v>
      </c>
      <c r="JG400" s="80">
        <f t="shared" si="649"/>
        <v>475.52208333333334</v>
      </c>
      <c r="JH400" s="80">
        <f>IV400*Prices!$B$11</f>
        <v>163.85416666666669</v>
      </c>
      <c r="JI400" s="80">
        <f t="shared" si="650"/>
        <v>491.90750000000003</v>
      </c>
      <c r="JJ400" s="80">
        <f>IV400*Prices!$B$12</f>
        <v>196.625</v>
      </c>
      <c r="JK400" s="80">
        <f t="shared" si="651"/>
        <v>524.67833333333328</v>
      </c>
      <c r="JL400" s="80">
        <f>IV400*Prices!$B$13</f>
        <v>213.01041666666669</v>
      </c>
      <c r="JM400" s="80">
        <f t="shared" si="652"/>
        <v>541.06375000000003</v>
      </c>
      <c r="JN400" s="80">
        <f>IV400*Prices!$B$14</f>
        <v>253.97395833333334</v>
      </c>
      <c r="JO400" s="80">
        <f t="shared" si="653"/>
        <v>582.02729166666666</v>
      </c>
      <c r="JP400" s="80">
        <f>IV400*Prices!$B$15</f>
        <v>286.74479166666669</v>
      </c>
      <c r="JQ400" s="80">
        <f t="shared" si="654"/>
        <v>614.79812500000003</v>
      </c>
      <c r="JR400" s="80">
        <f>IV400*Prices!$B$16</f>
        <v>401.44270833333337</v>
      </c>
      <c r="JS400" s="80">
        <f t="shared" si="655"/>
        <v>729.49604166666677</v>
      </c>
      <c r="JT400" s="80">
        <f>IV400*Prices!$B$17</f>
        <v>0</v>
      </c>
      <c r="JU400" s="80"/>
      <c r="JV400" s="80"/>
      <c r="JW400" s="80"/>
      <c r="JX400" s="80"/>
      <c r="JY400" s="80"/>
      <c r="JZ400" s="80"/>
      <c r="KA400" s="80"/>
      <c r="KB400" s="80"/>
      <c r="KC400" s="80"/>
      <c r="KD400" s="80"/>
      <c r="KE400" s="80"/>
      <c r="KF400" s="80"/>
      <c r="KG400" s="8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 s="197">
        <v>0</v>
      </c>
      <c r="LB400" s="200">
        <v>0</v>
      </c>
      <c r="LC400" s="82">
        <f>(44+(cabinets_db!IR400*2-2))*0.58</f>
        <v>46.7712</v>
      </c>
      <c r="LD400" s="82">
        <f>(44+(cabinets_db!IR400*2-2))*0.77</f>
        <v>62.092800000000004</v>
      </c>
      <c r="LE400" s="82">
        <f>3*(cabinets_db!IR400*22/144)</f>
        <v>8.8550000000000004</v>
      </c>
      <c r="LF400" s="82">
        <f t="shared" si="656"/>
        <v>37.916200000000003</v>
      </c>
      <c r="LG400" s="80">
        <f t="shared" si="657"/>
        <v>53.237800000000007</v>
      </c>
      <c r="LH400" s="234">
        <f t="shared" si="658"/>
        <v>0</v>
      </c>
      <c r="LI400" s="73">
        <f>cabinets_db!LL400*60.5/144</f>
        <v>16.385416666666668</v>
      </c>
      <c r="LJ400" s="55">
        <v>19.32</v>
      </c>
      <c r="LK400" s="74">
        <f>cabinets_db!LI400+cabinets_db!LJ400+((LL400-1.5)*23/144)*5</f>
        <v>65.653333333333336</v>
      </c>
      <c r="LL400" s="49">
        <v>39</v>
      </c>
      <c r="LM400" s="55">
        <f t="shared" si="570"/>
        <v>3.25</v>
      </c>
      <c r="LN400" s="130">
        <f>LL400*60.5/144</f>
        <v>16.385416666666668</v>
      </c>
      <c r="LO400" s="75"/>
      <c r="LP400" s="75">
        <v>4</v>
      </c>
      <c r="LQ400" s="76"/>
      <c r="LR400" s="142">
        <f>cabinets_db!LI400+cabinets_db!LJ400+((LL400-1.5)*23/144)*5</f>
        <v>65.653333333333336</v>
      </c>
      <c r="LS400" s="77">
        <f>(LR400*1.2)*(Prices!$B$5/32)</f>
        <v>98.48</v>
      </c>
      <c r="LT400" s="82">
        <f>(LR400*1.3)*(Prices!$C$4/32)</f>
        <v>170.69866666666667</v>
      </c>
      <c r="LU400" s="82">
        <f>LO400*Prices!$B$2+LP400*Prices!$B$3</f>
        <v>16.2</v>
      </c>
      <c r="LV400" s="79">
        <f>LN400*Prices!$B$9</f>
        <v>98.3125</v>
      </c>
      <c r="LW400" s="80">
        <f t="shared" si="659"/>
        <v>383.69116666666667</v>
      </c>
      <c r="LX400" s="80">
        <f>LN400*Prices!$B$10</f>
        <v>147.46875</v>
      </c>
      <c r="LY400" s="80">
        <f t="shared" si="660"/>
        <v>432.84741666666667</v>
      </c>
      <c r="LZ400" s="80">
        <f>LN400*Prices!$B$11</f>
        <v>163.85416666666669</v>
      </c>
      <c r="MA400" s="80">
        <f t="shared" si="661"/>
        <v>449.23283333333336</v>
      </c>
      <c r="MB400" s="80">
        <f>LN400*Prices!$B$12</f>
        <v>196.625</v>
      </c>
      <c r="MC400" s="80">
        <f t="shared" si="662"/>
        <v>482.00366666666667</v>
      </c>
      <c r="MD400" s="80">
        <f>LN400*Prices!$B$13</f>
        <v>213.01041666666669</v>
      </c>
      <c r="ME400" s="80">
        <f t="shared" si="663"/>
        <v>498.38908333333336</v>
      </c>
      <c r="MF400" s="80">
        <f>LN400*Prices!$B$14</f>
        <v>253.97395833333334</v>
      </c>
      <c r="MG400" s="80">
        <f t="shared" si="664"/>
        <v>539.35262499999999</v>
      </c>
      <c r="MH400" s="80">
        <f>LN400*Prices!$B$15</f>
        <v>286.74479166666669</v>
      </c>
      <c r="MI400" s="80">
        <f t="shared" si="665"/>
        <v>572.12345833333336</v>
      </c>
      <c r="MJ400" s="80">
        <f>LN400*Prices!$B$16</f>
        <v>401.44270833333337</v>
      </c>
      <c r="MK400" s="80">
        <f t="shared" si="666"/>
        <v>686.82137499999999</v>
      </c>
      <c r="ML400" s="80">
        <f>LN400*Prices!$B$17</f>
        <v>0</v>
      </c>
      <c r="MM400" s="80"/>
      <c r="MN400" s="80"/>
      <c r="MO400" s="80"/>
      <c r="MP400" s="80"/>
      <c r="MQ400" s="80"/>
      <c r="MR400" s="80"/>
      <c r="MS400" s="80"/>
      <c r="MT400" s="80"/>
      <c r="MU400" s="80"/>
      <c r="MV400" s="80"/>
      <c r="MW400" s="80"/>
      <c r="MX400" s="80"/>
      <c r="MY400" s="80"/>
      <c r="MZ400" s="80"/>
      <c r="NA400" s="8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</row>
    <row r="401" spans="1:449" ht="18" customHeight="1" thickBot="1" x14ac:dyDescent="0.3">
      <c r="A401" s="345"/>
      <c r="B401" s="346"/>
      <c r="C401" s="347"/>
      <c r="D401" s="279"/>
      <c r="E401" s="348"/>
      <c r="F401" s="349"/>
      <c r="G401" s="383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84"/>
      <c r="X401" s="384"/>
      <c r="Y401" s="384"/>
      <c r="Z401" s="384"/>
      <c r="AA401" s="384"/>
      <c r="AB401" s="366"/>
      <c r="AC401" s="366"/>
      <c r="AD401" s="366"/>
      <c r="AE401" s="366"/>
      <c r="AF401" s="366"/>
      <c r="AG401" s="366"/>
      <c r="AH401" s="366"/>
      <c r="AI401" s="366"/>
      <c r="AJ401" s="366"/>
      <c r="AK401" s="366"/>
      <c r="AL401" s="366"/>
      <c r="AM401" s="366"/>
      <c r="AN401" s="366"/>
      <c r="AO401" s="366"/>
      <c r="AP401" s="366"/>
      <c r="AQ401" s="385"/>
      <c r="AW401" s="366"/>
      <c r="AX401" s="366"/>
      <c r="AY401" s="366"/>
      <c r="AZ401" s="366"/>
      <c r="BA401" s="366"/>
      <c r="BB401" s="366"/>
      <c r="BC401" s="366"/>
      <c r="BD401" s="366"/>
      <c r="BE401" s="366"/>
      <c r="BF401" s="366"/>
      <c r="BG401" s="366"/>
      <c r="BH401" s="366"/>
      <c r="BI401" s="366"/>
      <c r="BJ401" s="366"/>
      <c r="BK401" s="366"/>
      <c r="BL401" s="385"/>
      <c r="BU401" s="366"/>
      <c r="BV401" s="366"/>
      <c r="BW401" s="366"/>
      <c r="BX401" s="366"/>
      <c r="BY401" s="366"/>
      <c r="BZ401" s="366"/>
      <c r="CA401" s="366"/>
      <c r="CB401" s="366"/>
      <c r="CC401" s="366"/>
      <c r="CD401" s="366"/>
      <c r="CE401" s="366"/>
      <c r="CF401" s="366"/>
      <c r="CG401" s="366"/>
      <c r="CH401" s="366"/>
      <c r="CI401" s="366"/>
      <c r="CJ401" s="366"/>
      <c r="CK401" s="384"/>
      <c r="CL401" s="384"/>
      <c r="CM401" s="384"/>
      <c r="CN401" s="384"/>
      <c r="CO401" s="384"/>
      <c r="CP401" s="366"/>
      <c r="CQ401" s="366"/>
      <c r="CR401" s="366"/>
      <c r="CS401" s="366"/>
      <c r="CT401" s="366"/>
      <c r="CU401" s="366"/>
      <c r="CV401" s="366"/>
      <c r="CW401" s="366"/>
      <c r="CX401" s="366"/>
      <c r="CY401" s="366"/>
      <c r="CZ401" s="366"/>
      <c r="DA401" s="366"/>
      <c r="DB401" s="366"/>
      <c r="DC401" s="366"/>
      <c r="DD401" s="366"/>
      <c r="DE401" s="385"/>
      <c r="DK401" s="366"/>
      <c r="DL401" s="366"/>
      <c r="DM401" s="366"/>
      <c r="DN401" s="366"/>
      <c r="DO401" s="366"/>
      <c r="DP401" s="366"/>
      <c r="DQ401" s="366"/>
      <c r="DR401" s="366"/>
      <c r="DS401" s="366"/>
      <c r="DT401" s="366"/>
      <c r="DU401" s="366"/>
      <c r="DV401" s="366"/>
      <c r="DW401" s="366"/>
      <c r="DX401" s="366"/>
      <c r="DY401" s="366"/>
      <c r="DZ401" s="385"/>
      <c r="EP401" s="73"/>
      <c r="ER401" s="74"/>
      <c r="EU401" s="130"/>
      <c r="EY401" s="142"/>
      <c r="EZ401" s="77"/>
      <c r="FC401" s="79"/>
      <c r="FD401" s="80"/>
      <c r="FE401" s="80"/>
      <c r="FF401" s="80"/>
      <c r="FG401" s="80"/>
      <c r="FH401" s="80"/>
      <c r="FI401" s="80"/>
      <c r="FJ401" s="80"/>
      <c r="FK401" s="80"/>
      <c r="FL401" s="80"/>
      <c r="FM401" s="80"/>
      <c r="FN401" s="80"/>
      <c r="FO401" s="80"/>
      <c r="FP401" s="80"/>
      <c r="FQ401" s="80"/>
      <c r="FR401" s="80"/>
      <c r="FS401" s="80"/>
      <c r="FT401" s="80"/>
      <c r="FU401" s="80"/>
      <c r="FV401" s="80"/>
      <c r="FW401" s="80"/>
      <c r="FX401" s="80"/>
      <c r="FY401" s="80"/>
      <c r="FZ401" s="80"/>
      <c r="GA401" s="80"/>
      <c r="GB401" s="80"/>
      <c r="GC401" s="80"/>
      <c r="GD401" s="80"/>
      <c r="GE401" s="80"/>
      <c r="GF401" s="80"/>
      <c r="GG401" s="80"/>
      <c r="GH401" s="80"/>
      <c r="GI401"/>
      <c r="GJ401"/>
      <c r="GK401"/>
      <c r="GL401"/>
      <c r="GM401"/>
      <c r="GN401"/>
      <c r="GO401"/>
      <c r="GP401" s="73"/>
      <c r="GR401" s="74"/>
      <c r="GS401" s="49"/>
      <c r="GT401" s="55"/>
      <c r="GU401" s="130"/>
      <c r="GV401" s="75"/>
      <c r="GW401" s="75"/>
      <c r="GX401" s="76"/>
      <c r="GY401" s="142"/>
      <c r="GZ401" s="77"/>
      <c r="HA401" s="82"/>
      <c r="HB401" s="82"/>
      <c r="HC401" s="79"/>
      <c r="HD401" s="80"/>
      <c r="HE401" s="80"/>
      <c r="HF401" s="80"/>
      <c r="HG401" s="80"/>
      <c r="HH401" s="80"/>
      <c r="HI401" s="80"/>
      <c r="HJ401" s="80"/>
      <c r="HK401" s="80"/>
      <c r="HL401" s="80"/>
      <c r="HM401" s="80"/>
      <c r="HN401" s="80"/>
      <c r="HO401" s="80"/>
      <c r="HP401" s="80"/>
      <c r="HQ401" s="80"/>
      <c r="HR401" s="80"/>
      <c r="HS401" s="80"/>
      <c r="HT401" s="80"/>
      <c r="HU401" s="80"/>
      <c r="HV401" s="80"/>
      <c r="HW401" s="80"/>
      <c r="HX401" s="80"/>
      <c r="HY401" s="80"/>
      <c r="HZ401" s="80"/>
      <c r="IA401" s="80"/>
      <c r="IB401" s="80"/>
      <c r="IC401" s="80"/>
      <c r="ID401" s="80"/>
      <c r="IE401" s="80"/>
      <c r="IF401" s="80"/>
      <c r="IG401" s="80"/>
      <c r="IH401" s="80"/>
      <c r="II401"/>
      <c r="IJ401"/>
      <c r="IK401"/>
      <c r="IL401"/>
      <c r="IM401"/>
      <c r="IN401"/>
      <c r="IO401"/>
      <c r="IP401"/>
      <c r="IQ401" s="73"/>
      <c r="IS401" s="74"/>
      <c r="IT401" s="49"/>
      <c r="IV401" s="130"/>
      <c r="IW401" s="75"/>
      <c r="IX401" s="75"/>
      <c r="IY401" s="76"/>
      <c r="IZ401" s="142"/>
      <c r="JA401" s="77"/>
      <c r="JB401" s="82"/>
      <c r="JC401" s="82"/>
      <c r="JD401" s="79"/>
      <c r="JE401" s="80"/>
      <c r="JF401" s="80"/>
      <c r="JG401" s="80"/>
      <c r="JH401" s="80"/>
      <c r="JI401" s="80"/>
      <c r="JJ401" s="80"/>
      <c r="JK401" s="80"/>
      <c r="JL401" s="80"/>
      <c r="JM401" s="80"/>
      <c r="JN401" s="80"/>
      <c r="JO401" s="80"/>
      <c r="JP401" s="80"/>
      <c r="JQ401" s="80"/>
      <c r="JR401" s="80"/>
      <c r="JS401" s="80"/>
      <c r="JT401" s="80"/>
      <c r="JU401" s="80"/>
      <c r="JV401" s="80"/>
      <c r="JW401" s="80"/>
      <c r="JX401" s="80"/>
      <c r="JY401" s="80"/>
      <c r="JZ401" s="80"/>
      <c r="KA401" s="80"/>
      <c r="KB401" s="80"/>
      <c r="KC401" s="80"/>
      <c r="KD401" s="80"/>
      <c r="KE401" s="80"/>
      <c r="KF401" s="80"/>
      <c r="KG401" s="80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F401" s="82"/>
      <c r="LG401" s="80"/>
      <c r="LH401" s="234"/>
      <c r="LI401" s="73"/>
      <c r="LK401" s="74"/>
      <c r="LL401" s="49"/>
      <c r="LN401" s="130"/>
      <c r="LO401" s="75"/>
      <c r="LP401" s="75"/>
      <c r="LQ401" s="76"/>
      <c r="LR401" s="142"/>
      <c r="LS401" s="77"/>
      <c r="LT401" s="82"/>
      <c r="LU401" s="82"/>
      <c r="LV401" s="79"/>
      <c r="LW401" s="80"/>
      <c r="LX401" s="80"/>
      <c r="LY401" s="80"/>
      <c r="LZ401" s="80"/>
      <c r="MA401" s="80"/>
      <c r="MB401" s="80"/>
      <c r="MC401" s="80"/>
      <c r="MD401" s="80"/>
      <c r="ME401" s="80"/>
      <c r="MF401" s="80"/>
      <c r="MG401" s="80"/>
      <c r="MH401" s="80"/>
      <c r="MI401" s="80"/>
      <c r="MJ401" s="80"/>
      <c r="MK401" s="80"/>
      <c r="ML401" s="80"/>
      <c r="MM401" s="80"/>
      <c r="MN401" s="80"/>
      <c r="MO401" s="80"/>
      <c r="MP401" s="80"/>
      <c r="MQ401" s="80"/>
      <c r="MR401" s="80"/>
      <c r="MS401" s="80"/>
      <c r="MT401" s="80"/>
      <c r="MU401" s="80"/>
      <c r="MV401" s="80"/>
      <c r="MW401" s="80"/>
      <c r="MX401" s="80"/>
      <c r="MY401" s="80"/>
      <c r="MZ401" s="80"/>
      <c r="NA401" s="80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</row>
    <row r="402" spans="1:449" ht="18" customHeight="1" x14ac:dyDescent="0.25">
      <c r="A402" s="151" t="s">
        <v>526</v>
      </c>
      <c r="B402" s="152" t="s">
        <v>527</v>
      </c>
      <c r="C402" s="152" t="str">
        <f t="shared" si="667"/>
        <v>Pantry Cab: Pantry 12 deep 2 door - Shelves  (15"W x 84"H)</v>
      </c>
      <c r="D402" s="121" t="s">
        <v>528</v>
      </c>
      <c r="E402" s="153" t="s">
        <v>529</v>
      </c>
      <c r="F402" s="266" t="s">
        <v>526</v>
      </c>
      <c r="G402" s="368">
        <f>ROUND(cabinets_db!FD402/Prices!$B$27,0)</f>
        <v>466</v>
      </c>
      <c r="H402" s="155">
        <f>G402*Prices!$B$7+G402</f>
        <v>535.9</v>
      </c>
      <c r="I402" s="154">
        <f>ROUND(cabinets_db!FF402/Prices!$B$27,0)</f>
        <v>526</v>
      </c>
      <c r="J402" s="155">
        <f>I402*Prices!$B$7+I402</f>
        <v>604.9</v>
      </c>
      <c r="K402" s="154">
        <f>ROUND(cabinets_db!FH402/Prices!$B$27,0)</f>
        <v>546</v>
      </c>
      <c r="L402" s="155">
        <f>K402*Prices!$B$7+K402</f>
        <v>627.9</v>
      </c>
      <c r="M402" s="154">
        <f>ROUND(cabinets_db!FJ402/Prices!$B$27,0)</f>
        <v>585</v>
      </c>
      <c r="N402" s="155">
        <f>M402*Prices!$B$7+M402</f>
        <v>672.75</v>
      </c>
      <c r="O402" s="154">
        <f>ROUND(cabinets_db!FL402/Prices!$B$27,0)</f>
        <v>605</v>
      </c>
      <c r="P402" s="155">
        <f>O402*Prices!$B$7+O402</f>
        <v>695.75</v>
      </c>
      <c r="Q402" s="154">
        <f>ROUND(cabinets_db!FN402/Prices!$B$27,0)</f>
        <v>655</v>
      </c>
      <c r="R402" s="155">
        <f>Q402*Prices!$B$7+Q402</f>
        <v>753.25</v>
      </c>
      <c r="S402" s="154">
        <f>ROUND(cabinets_db!FP402/Prices!$B$27,0)</f>
        <v>694</v>
      </c>
      <c r="T402" s="155">
        <f>S402*Prices!$B$7+S402</f>
        <v>798.1</v>
      </c>
      <c r="U402" s="154">
        <f>ROUND(cabinets_db!FR402/Prices!$B$27,0)</f>
        <v>833</v>
      </c>
      <c r="V402" s="155">
        <f>U402*Prices!$B$7+U402</f>
        <v>957.95</v>
      </c>
      <c r="W402" s="156"/>
      <c r="X402" s="156"/>
      <c r="Y402" s="156"/>
      <c r="Z402" s="156"/>
      <c r="AA402" s="156"/>
      <c r="AB402" s="155">
        <f>ROUND(cabinets_db!HD402/Prices!$B$27,0)</f>
        <v>421</v>
      </c>
      <c r="AC402" s="155">
        <f>AB402*Prices!$B$7+AB402</f>
        <v>484.15</v>
      </c>
      <c r="AD402" s="155">
        <f>ROUND(cabinets_db!HF402/Prices!$B$27,0)</f>
        <v>481</v>
      </c>
      <c r="AE402" s="155">
        <f>AD402*Prices!$B$7+AD402</f>
        <v>553.15</v>
      </c>
      <c r="AF402" s="155">
        <f>ROUND(cabinets_db!HH402/Prices!$B$27,0)</f>
        <v>501</v>
      </c>
      <c r="AG402" s="155">
        <f>AF402*Prices!$B$7+AF402</f>
        <v>576.15</v>
      </c>
      <c r="AH402" s="155">
        <f>ROUND(cabinets_db!HJ402/Prices!$B$27,0)</f>
        <v>540</v>
      </c>
      <c r="AI402" s="155">
        <f>AH402*Prices!$B$7+AH402</f>
        <v>621</v>
      </c>
      <c r="AJ402" s="155">
        <f>ROUND(cabinets_db!HL402/Prices!$B$27,0)</f>
        <v>560</v>
      </c>
      <c r="AK402" s="155">
        <f>AJ402*Prices!$B$7+AJ402</f>
        <v>644</v>
      </c>
      <c r="AL402" s="155">
        <f>ROUND(cabinets_db!HN402/Prices!$B$27,0)</f>
        <v>610</v>
      </c>
      <c r="AM402" s="155">
        <f>AL402*Prices!$B$7+AL402</f>
        <v>701.5</v>
      </c>
      <c r="AN402" s="155">
        <f>ROUND(cabinets_db!HP402/Prices!$B$27,0)</f>
        <v>650</v>
      </c>
      <c r="AO402" s="155">
        <f>AN402*Prices!$B$7+AN402</f>
        <v>747.5</v>
      </c>
      <c r="AP402" s="155">
        <f>ROUND(cabinets_db!HR402/Prices!$B$27,0)</f>
        <v>788</v>
      </c>
      <c r="AQ402" s="157">
        <f>AP402*Prices!$B$7+AP402</f>
        <v>906.2</v>
      </c>
      <c r="AW402" s="155">
        <f t="shared" si="586"/>
        <v>421</v>
      </c>
      <c r="AX402" s="155">
        <f t="shared" si="587"/>
        <v>484.15</v>
      </c>
      <c r="AY402" s="155">
        <f t="shared" si="588"/>
        <v>481</v>
      </c>
      <c r="AZ402" s="155">
        <f t="shared" si="589"/>
        <v>553.15</v>
      </c>
      <c r="BA402" s="155">
        <f t="shared" si="590"/>
        <v>501</v>
      </c>
      <c r="BB402" s="155">
        <f t="shared" si="591"/>
        <v>576.15</v>
      </c>
      <c r="BC402" s="155">
        <f t="shared" si="592"/>
        <v>540</v>
      </c>
      <c r="BD402" s="155">
        <f t="shared" si="593"/>
        <v>621</v>
      </c>
      <c r="BE402" s="155">
        <f t="shared" si="594"/>
        <v>560</v>
      </c>
      <c r="BF402" s="155">
        <f t="shared" si="595"/>
        <v>644</v>
      </c>
      <c r="BG402" s="155">
        <f t="shared" si="596"/>
        <v>610</v>
      </c>
      <c r="BH402" s="155">
        <f t="shared" si="597"/>
        <v>701.5</v>
      </c>
      <c r="BI402" s="155">
        <f t="shared" si="598"/>
        <v>650</v>
      </c>
      <c r="BJ402" s="155">
        <f t="shared" si="599"/>
        <v>747.5</v>
      </c>
      <c r="BK402" s="155">
        <f t="shared" si="600"/>
        <v>788</v>
      </c>
      <c r="BL402" s="157">
        <f t="shared" si="601"/>
        <v>906.2</v>
      </c>
      <c r="BU402" s="154">
        <f>ROUND(cabinets_db!JE402/Prices!$B$27,0)</f>
        <v>466</v>
      </c>
      <c r="BV402" s="155">
        <f>BU402*Prices!$B$7+BU402</f>
        <v>535.9</v>
      </c>
      <c r="BW402" s="154">
        <f>ROUND(cabinets_db!JG402/Prices!$B$27,0)</f>
        <v>526</v>
      </c>
      <c r="BX402" s="155">
        <f>BW402*Prices!$B$7+BW402</f>
        <v>604.9</v>
      </c>
      <c r="BY402" s="154">
        <f>ROUND(cabinets_db!JI402/Prices!$B$27,0)</f>
        <v>546</v>
      </c>
      <c r="BZ402" s="155">
        <f>BY402*Prices!$B$7+BY402</f>
        <v>627.9</v>
      </c>
      <c r="CA402" s="154">
        <f>ROUND(cabinets_db!JK402/Prices!$B$27,0)</f>
        <v>585</v>
      </c>
      <c r="CB402" s="155">
        <f>CA402*Prices!$B$7+CA402</f>
        <v>672.75</v>
      </c>
      <c r="CC402" s="154">
        <f>ROUND(cabinets_db!JM402/Prices!$B$27,0)</f>
        <v>605</v>
      </c>
      <c r="CD402" s="155">
        <f>CC402*Prices!$B$7+CC402</f>
        <v>695.75</v>
      </c>
      <c r="CE402" s="154">
        <f>ROUND(cabinets_db!JO402/Prices!$B$27,0)</f>
        <v>655</v>
      </c>
      <c r="CF402" s="155">
        <f>CE402*Prices!$B$7+CE402</f>
        <v>753.25</v>
      </c>
      <c r="CG402" s="154">
        <f>ROUND(cabinets_db!JQ402/Prices!$B$27,0)</f>
        <v>694</v>
      </c>
      <c r="CH402" s="155">
        <f>CG402*Prices!$B$7+CG402</f>
        <v>798.1</v>
      </c>
      <c r="CI402" s="154">
        <f>ROUND(cabinets_db!JS402/Prices!$B$27,0)</f>
        <v>833</v>
      </c>
      <c r="CJ402" s="155">
        <f>CI402*Prices!$B$7+CI402</f>
        <v>957.95</v>
      </c>
      <c r="CK402" s="156"/>
      <c r="CL402" s="156"/>
      <c r="CM402" s="156"/>
      <c r="CN402" s="156"/>
      <c r="CO402" s="156"/>
      <c r="CP402" s="155">
        <f>ROUND(cabinets_db!LW402/Prices!$B$27,0)</f>
        <v>421</v>
      </c>
      <c r="CQ402" s="155">
        <f>CP402*Prices!$B$7+CP402</f>
        <v>484.15</v>
      </c>
      <c r="CR402" s="155">
        <f>ROUND(cabinets_db!LY402/Prices!$B$27,0)</f>
        <v>481</v>
      </c>
      <c r="CS402" s="155">
        <f>CR402*Prices!$B$7+CR402</f>
        <v>553.15</v>
      </c>
      <c r="CT402" s="155">
        <f>ROUND(cabinets_db!MA402/Prices!$B$27,0)</f>
        <v>501</v>
      </c>
      <c r="CU402" s="155">
        <f>CT402*Prices!$B$7+CT402</f>
        <v>576.15</v>
      </c>
      <c r="CV402" s="155">
        <f>ROUND(cabinets_db!MC402/Prices!$B$27,0)</f>
        <v>540</v>
      </c>
      <c r="CW402" s="155">
        <f>CV402*Prices!$B$7+CV402</f>
        <v>621</v>
      </c>
      <c r="CX402" s="155">
        <f>ROUND(cabinets_db!ME402/Prices!$B$27,0)</f>
        <v>560</v>
      </c>
      <c r="CY402" s="155">
        <f>CX402*Prices!$B$7+CX402</f>
        <v>644</v>
      </c>
      <c r="CZ402" s="155">
        <f>ROUND(cabinets_db!MG402/Prices!$B$27,0)</f>
        <v>610</v>
      </c>
      <c r="DA402" s="155">
        <f>CZ402*Prices!$B$7+CZ402</f>
        <v>701.5</v>
      </c>
      <c r="DB402" s="155">
        <f>ROUND(cabinets_db!MI402/Prices!$B$27,0)</f>
        <v>650</v>
      </c>
      <c r="DC402" s="155">
        <f>DB402*Prices!$B$7+DB402</f>
        <v>747.5</v>
      </c>
      <c r="DD402" s="155">
        <f>ROUND(cabinets_db!MK402/Prices!$B$27,0)</f>
        <v>788</v>
      </c>
      <c r="DE402" s="157">
        <f>DD402*Prices!$B$7+DD402</f>
        <v>906.2</v>
      </c>
      <c r="DK402" s="155">
        <f t="shared" si="616"/>
        <v>421</v>
      </c>
      <c r="DL402" s="155">
        <f t="shared" si="617"/>
        <v>484.15</v>
      </c>
      <c r="DM402" s="155">
        <f t="shared" si="618"/>
        <v>481</v>
      </c>
      <c r="DN402" s="155">
        <f t="shared" si="619"/>
        <v>553.15</v>
      </c>
      <c r="DO402" s="155">
        <f t="shared" si="620"/>
        <v>501</v>
      </c>
      <c r="DP402" s="155">
        <f t="shared" si="621"/>
        <v>576.15</v>
      </c>
      <c r="DQ402" s="155">
        <f t="shared" si="622"/>
        <v>540</v>
      </c>
      <c r="DR402" s="155">
        <f t="shared" si="623"/>
        <v>621</v>
      </c>
      <c r="DS402" s="155">
        <f t="shared" si="624"/>
        <v>560</v>
      </c>
      <c r="DT402" s="155">
        <f t="shared" si="625"/>
        <v>644</v>
      </c>
      <c r="DU402" s="155">
        <f t="shared" si="626"/>
        <v>610</v>
      </c>
      <c r="DV402" s="155">
        <f t="shared" si="627"/>
        <v>701.5</v>
      </c>
      <c r="DW402" s="155">
        <f t="shared" si="628"/>
        <v>650</v>
      </c>
      <c r="DX402" s="155">
        <f t="shared" si="629"/>
        <v>747.5</v>
      </c>
      <c r="DY402" s="155">
        <f t="shared" si="630"/>
        <v>788</v>
      </c>
      <c r="DZ402" s="157">
        <f t="shared" si="631"/>
        <v>906.2</v>
      </c>
      <c r="EP402" s="73"/>
      <c r="ER402" s="158">
        <v>29</v>
      </c>
      <c r="ES402" s="75">
        <v>15</v>
      </c>
      <c r="ET402" s="159"/>
      <c r="EU402" s="159">
        <f>ES402*80/144</f>
        <v>8.3333333333333339</v>
      </c>
      <c r="EW402" s="75">
        <v>2</v>
      </c>
      <c r="EY402" s="75">
        <v>29</v>
      </c>
      <c r="EZ402" s="82">
        <f>(EY402*1.2)*(Prices!$B$5/32)</f>
        <v>43.5</v>
      </c>
      <c r="FA402" s="82">
        <f>(EY402*1.3)*(Prices!$B$4/32)</f>
        <v>94.25</v>
      </c>
      <c r="FB402" s="82">
        <f>(EV402*Prices!$B$2)+(EW402*Prices!$B$3)</f>
        <v>8.1</v>
      </c>
      <c r="FC402" s="91">
        <f>EU402*Prices!$B$9</f>
        <v>50</v>
      </c>
      <c r="FD402" s="78">
        <f t="shared" si="632"/>
        <v>195.85</v>
      </c>
      <c r="FE402" s="78">
        <f>EU402*Prices!$B$10</f>
        <v>75</v>
      </c>
      <c r="FF402" s="78">
        <f t="shared" si="633"/>
        <v>220.85</v>
      </c>
      <c r="FG402" s="78">
        <f>EU402*Prices!$B$11</f>
        <v>83.333333333333343</v>
      </c>
      <c r="FH402" s="78">
        <f t="shared" si="634"/>
        <v>229.18333333333334</v>
      </c>
      <c r="FI402" s="78">
        <f>EU402*Prices!$B$12</f>
        <v>100</v>
      </c>
      <c r="FJ402" s="78">
        <f t="shared" si="635"/>
        <v>245.85</v>
      </c>
      <c r="FK402" s="78">
        <f>EU402*Prices!$B$13</f>
        <v>108.33333333333334</v>
      </c>
      <c r="FL402" s="78">
        <f t="shared" si="636"/>
        <v>254.18333333333334</v>
      </c>
      <c r="FM402" s="78">
        <f>EU402*Prices!$B$14</f>
        <v>129.16666666666669</v>
      </c>
      <c r="FN402" s="78">
        <f t="shared" si="637"/>
        <v>275.01666666666665</v>
      </c>
      <c r="FO402" s="78">
        <f>EU402*Prices!$B$15</f>
        <v>145.83333333333334</v>
      </c>
      <c r="FP402" s="78">
        <f t="shared" si="638"/>
        <v>291.68333333333334</v>
      </c>
      <c r="FQ402" s="78">
        <f>EU402*Prices!$B$16</f>
        <v>204.16666666666669</v>
      </c>
      <c r="FR402" s="78">
        <f t="shared" si="639"/>
        <v>350.01666666666665</v>
      </c>
      <c r="FS402" s="78">
        <f>EU402*Prices!$B$17</f>
        <v>0</v>
      </c>
      <c r="FT402" s="78"/>
      <c r="FU402" s="78"/>
      <c r="FV402" s="78"/>
      <c r="FW402" s="78"/>
      <c r="FX402" s="78"/>
      <c r="FY402" s="78"/>
      <c r="FZ402" s="82"/>
      <c r="GA402" s="82"/>
      <c r="GB402" s="82"/>
      <c r="GC402" s="82"/>
      <c r="GD402" s="82"/>
      <c r="GE402" s="82"/>
      <c r="GF402" s="82"/>
      <c r="GG402" s="82"/>
      <c r="GH402" s="82"/>
      <c r="GI402"/>
      <c r="GJ402"/>
      <c r="GK402"/>
      <c r="GL402"/>
      <c r="GM402"/>
      <c r="GN402"/>
      <c r="GO402"/>
      <c r="GP402" s="73"/>
      <c r="GR402" s="158">
        <v>29</v>
      </c>
      <c r="GS402" s="75">
        <v>15</v>
      </c>
      <c r="GT402" s="159"/>
      <c r="GU402" s="159">
        <f>GS402*80/144</f>
        <v>8.3333333333333339</v>
      </c>
      <c r="GV402" s="75"/>
      <c r="GW402" s="75">
        <v>2</v>
      </c>
      <c r="GX402" s="76"/>
      <c r="GY402" s="75">
        <v>29</v>
      </c>
      <c r="GZ402" s="82">
        <f>(GY402*1.2)*(Prices!$B$5/32)</f>
        <v>43.5</v>
      </c>
      <c r="HA402" s="82">
        <f>(GY402*1.3)*(Prices!$C$4/32)</f>
        <v>75.400000000000006</v>
      </c>
      <c r="HB402" s="82">
        <f>(GV402*Prices!$B$2)+(GW402*Prices!$B$3)</f>
        <v>8.1</v>
      </c>
      <c r="HC402" s="91">
        <f>GU402*Prices!$B$9</f>
        <v>50</v>
      </c>
      <c r="HD402" s="78">
        <f t="shared" si="640"/>
        <v>177</v>
      </c>
      <c r="HE402" s="78">
        <f>GU402*Prices!$B$10</f>
        <v>75</v>
      </c>
      <c r="HF402" s="78">
        <f t="shared" si="641"/>
        <v>202</v>
      </c>
      <c r="HG402" s="78">
        <f>GU402*Prices!$B$11</f>
        <v>83.333333333333343</v>
      </c>
      <c r="HH402" s="78">
        <f t="shared" si="642"/>
        <v>210.33333333333334</v>
      </c>
      <c r="HI402" s="78">
        <f>GU402*Prices!$B$12</f>
        <v>100</v>
      </c>
      <c r="HJ402" s="78">
        <f t="shared" si="643"/>
        <v>227</v>
      </c>
      <c r="HK402" s="78">
        <f>GU402*Prices!$B$13</f>
        <v>108.33333333333334</v>
      </c>
      <c r="HL402" s="78">
        <f t="shared" si="644"/>
        <v>235.33333333333334</v>
      </c>
      <c r="HM402" s="78">
        <f>GU402*Prices!$B$14</f>
        <v>129.16666666666669</v>
      </c>
      <c r="HN402" s="78">
        <f t="shared" si="645"/>
        <v>256.16666666666669</v>
      </c>
      <c r="HO402" s="78">
        <f>GU402*Prices!$B$15</f>
        <v>145.83333333333334</v>
      </c>
      <c r="HP402" s="78">
        <f t="shared" si="646"/>
        <v>272.83333333333337</v>
      </c>
      <c r="HQ402" s="78">
        <f>GU402*Prices!$B$16</f>
        <v>204.16666666666669</v>
      </c>
      <c r="HR402" s="78">
        <f t="shared" si="647"/>
        <v>331.16666666666669</v>
      </c>
      <c r="HS402" s="78">
        <f>GU402*Prices!$B$17</f>
        <v>0</v>
      </c>
      <c r="HT402" s="78"/>
      <c r="HU402" s="78"/>
      <c r="HV402" s="78"/>
      <c r="HW402" s="78"/>
      <c r="HX402" s="78"/>
      <c r="HY402" s="78"/>
      <c r="HZ402" s="82"/>
      <c r="IA402" s="82"/>
      <c r="IB402" s="82"/>
      <c r="IC402" s="82"/>
      <c r="ID402" s="82"/>
      <c r="IE402" s="82"/>
      <c r="IF402" s="82"/>
      <c r="IG402" s="82"/>
      <c r="IH402" s="82"/>
      <c r="II402"/>
      <c r="IJ402"/>
      <c r="IK402"/>
      <c r="IL402"/>
      <c r="IM402"/>
      <c r="IN402"/>
      <c r="IO402"/>
      <c r="IP402"/>
      <c r="IQ402" s="73"/>
      <c r="IS402" s="158">
        <v>29</v>
      </c>
      <c r="IT402" s="75">
        <v>15</v>
      </c>
      <c r="IU402" s="159"/>
      <c r="IV402" s="159">
        <f>IT402*80/144</f>
        <v>8.3333333333333339</v>
      </c>
      <c r="IW402" s="75"/>
      <c r="IX402" s="75">
        <v>2</v>
      </c>
      <c r="IY402" s="76">
        <f t="shared" ref="IY402:IY486" si="671">LH402</f>
        <v>0</v>
      </c>
      <c r="IZ402" s="75">
        <v>29</v>
      </c>
      <c r="JA402" s="82">
        <f>(IZ402*1.2)*(Prices!$B$5/32)</f>
        <v>43.5</v>
      </c>
      <c r="JB402" s="82">
        <f>(IZ402*1.3)*(Prices!$B$4/32)</f>
        <v>94.25</v>
      </c>
      <c r="JC402" s="82">
        <f>(IW402*Prices!$B$2)+(IX402*Prices!$B$3)</f>
        <v>8.1</v>
      </c>
      <c r="JD402" s="91">
        <f>IV402*Prices!$B$9</f>
        <v>50</v>
      </c>
      <c r="JE402" s="78">
        <f t="shared" si="648"/>
        <v>195.85</v>
      </c>
      <c r="JF402" s="78">
        <f>IV402*Prices!$B$10</f>
        <v>75</v>
      </c>
      <c r="JG402" s="78">
        <f t="shared" si="649"/>
        <v>220.85</v>
      </c>
      <c r="JH402" s="78">
        <f>IV402*Prices!$B$11</f>
        <v>83.333333333333343</v>
      </c>
      <c r="JI402" s="78">
        <f t="shared" si="650"/>
        <v>229.18333333333334</v>
      </c>
      <c r="JJ402" s="78">
        <f>IV402*Prices!$B$12</f>
        <v>100</v>
      </c>
      <c r="JK402" s="78">
        <f t="shared" si="651"/>
        <v>245.85</v>
      </c>
      <c r="JL402" s="78">
        <f>IV402*Prices!$B$13</f>
        <v>108.33333333333334</v>
      </c>
      <c r="JM402" s="78">
        <f t="shared" si="652"/>
        <v>254.18333333333334</v>
      </c>
      <c r="JN402" s="78">
        <f>IV402*Prices!$B$14</f>
        <v>129.16666666666669</v>
      </c>
      <c r="JO402" s="78">
        <f t="shared" si="653"/>
        <v>275.01666666666665</v>
      </c>
      <c r="JP402" s="78">
        <f>IV402*Prices!$B$15</f>
        <v>145.83333333333334</v>
      </c>
      <c r="JQ402" s="78">
        <f t="shared" si="654"/>
        <v>291.68333333333334</v>
      </c>
      <c r="JR402" s="78">
        <f>IV402*Prices!$B$16</f>
        <v>204.16666666666669</v>
      </c>
      <c r="JS402" s="78">
        <f t="shared" si="655"/>
        <v>350.01666666666665</v>
      </c>
      <c r="JT402" s="78">
        <f>IV402*Prices!$B$17</f>
        <v>0</v>
      </c>
      <c r="JU402" s="78"/>
      <c r="JV402" s="78"/>
      <c r="JW402" s="78"/>
      <c r="JX402" s="78"/>
      <c r="JY402" s="78"/>
      <c r="JZ402" s="78"/>
      <c r="KA402" s="82"/>
      <c r="KB402" s="82"/>
      <c r="KC402" s="82"/>
      <c r="KD402" s="82"/>
      <c r="KE402" s="82"/>
      <c r="KF402" s="82"/>
      <c r="KG402" s="8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 s="197">
        <v>0</v>
      </c>
      <c r="LB402" s="200">
        <v>0</v>
      </c>
      <c r="LC402" s="82">
        <f>(44+(cabinets_db!IR402*2-2))*0.58</f>
        <v>24.36</v>
      </c>
      <c r="LD402" s="82">
        <f>(44+(cabinets_db!IR402*2-2))*0.77</f>
        <v>32.340000000000003</v>
      </c>
      <c r="LE402" s="82">
        <f>3*(cabinets_db!IR402*22/144)</f>
        <v>0</v>
      </c>
      <c r="LF402" s="82">
        <f t="shared" si="656"/>
        <v>24.36</v>
      </c>
      <c r="LG402" s="80">
        <f t="shared" si="657"/>
        <v>32.340000000000003</v>
      </c>
      <c r="LH402" s="234">
        <f t="shared" si="658"/>
        <v>0</v>
      </c>
      <c r="LI402" s="73"/>
      <c r="LK402" s="158">
        <v>29</v>
      </c>
      <c r="LL402" s="75">
        <v>15</v>
      </c>
      <c r="LM402" s="159"/>
      <c r="LN402" s="159">
        <f>LL402*80/144</f>
        <v>8.3333333333333339</v>
      </c>
      <c r="LO402" s="75"/>
      <c r="LP402" s="75">
        <v>2</v>
      </c>
      <c r="LQ402" s="76">
        <f t="shared" ref="LQ402:LQ486" si="672">LH402</f>
        <v>0</v>
      </c>
      <c r="LR402" s="75">
        <v>29</v>
      </c>
      <c r="LS402" s="82">
        <f>(LR402*1.2)*(Prices!$B$5/32)</f>
        <v>43.5</v>
      </c>
      <c r="LT402" s="82">
        <f>(LR402*1.3)*(Prices!$C$4/32)</f>
        <v>75.400000000000006</v>
      </c>
      <c r="LU402" s="82">
        <f>(LO402*Prices!$B$2)+(LP402*Prices!$B$3)</f>
        <v>8.1</v>
      </c>
      <c r="LV402" s="91">
        <f>LN402*Prices!$B$9</f>
        <v>50</v>
      </c>
      <c r="LW402" s="78">
        <f t="shared" si="659"/>
        <v>177</v>
      </c>
      <c r="LX402" s="78">
        <f>LN402*Prices!$B$10</f>
        <v>75</v>
      </c>
      <c r="LY402" s="78">
        <f t="shared" si="660"/>
        <v>202</v>
      </c>
      <c r="LZ402" s="78">
        <f>LN402*Prices!$B$11</f>
        <v>83.333333333333343</v>
      </c>
      <c r="MA402" s="78">
        <f t="shared" si="661"/>
        <v>210.33333333333334</v>
      </c>
      <c r="MB402" s="78">
        <f>LN402*Prices!$B$12</f>
        <v>100</v>
      </c>
      <c r="MC402" s="78">
        <f t="shared" si="662"/>
        <v>227</v>
      </c>
      <c r="MD402" s="78">
        <f>LN402*Prices!$B$13</f>
        <v>108.33333333333334</v>
      </c>
      <c r="ME402" s="78">
        <f t="shared" si="663"/>
        <v>235.33333333333334</v>
      </c>
      <c r="MF402" s="78">
        <f>LN402*Prices!$B$14</f>
        <v>129.16666666666669</v>
      </c>
      <c r="MG402" s="78">
        <f t="shared" si="664"/>
        <v>256.16666666666669</v>
      </c>
      <c r="MH402" s="78">
        <f>LN402*Prices!$B$15</f>
        <v>145.83333333333334</v>
      </c>
      <c r="MI402" s="78">
        <f t="shared" si="665"/>
        <v>272.83333333333337</v>
      </c>
      <c r="MJ402" s="78">
        <f>LN402*Prices!$B$16</f>
        <v>204.16666666666669</v>
      </c>
      <c r="MK402" s="78">
        <f t="shared" si="666"/>
        <v>331.16666666666669</v>
      </c>
      <c r="ML402" s="78">
        <f>LN402*Prices!$B$17</f>
        <v>0</v>
      </c>
      <c r="MM402" s="78"/>
      <c r="MN402" s="78"/>
      <c r="MO402" s="78"/>
      <c r="MP402" s="78"/>
      <c r="MQ402" s="78"/>
      <c r="MR402" s="78"/>
      <c r="MS402" s="82"/>
      <c r="MT402" s="82"/>
      <c r="MU402" s="82"/>
      <c r="MV402" s="82"/>
      <c r="MW402" s="82"/>
      <c r="MX402" s="82"/>
      <c r="MY402" s="82"/>
      <c r="MZ402" s="82"/>
      <c r="NA402" s="8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</row>
    <row r="403" spans="1:449" ht="18" customHeight="1" x14ac:dyDescent="0.25">
      <c r="A403" s="160" t="s">
        <v>530</v>
      </c>
      <c r="B403" s="69" t="s">
        <v>527</v>
      </c>
      <c r="C403" s="69" t="str">
        <f t="shared" si="667"/>
        <v>Pantry Cab: Pantry 12 deep 2 door - Shelves  (15"W x 90"H)</v>
      </c>
      <c r="D403" s="70" t="s">
        <v>528</v>
      </c>
      <c r="E403" s="68" t="s">
        <v>531</v>
      </c>
      <c r="F403" s="267" t="s">
        <v>530</v>
      </c>
      <c r="G403" s="367">
        <f>ROUND(cabinets_db!FD403/Prices!$B$27,0)</f>
        <v>509</v>
      </c>
      <c r="H403" s="71">
        <f>G403*Prices!$B$7+G403</f>
        <v>585.35</v>
      </c>
      <c r="I403" s="161">
        <f>ROUND(cabinets_db!FF403/Prices!$B$27,0)</f>
        <v>573</v>
      </c>
      <c r="J403" s="71">
        <f>I403*Prices!$B$7+I403</f>
        <v>658.95</v>
      </c>
      <c r="K403" s="161">
        <f>ROUND(cabinets_db!FH403/Prices!$B$27,0)</f>
        <v>594</v>
      </c>
      <c r="L403" s="71">
        <f>K403*Prices!$B$7+K403</f>
        <v>683.1</v>
      </c>
      <c r="M403" s="161">
        <f>ROUND(cabinets_db!FJ403/Prices!$B$27,0)</f>
        <v>637</v>
      </c>
      <c r="N403" s="71">
        <f>M403*Prices!$B$7+M403</f>
        <v>732.55</v>
      </c>
      <c r="O403" s="161">
        <f>ROUND(cabinets_db!FL403/Prices!$B$27,0)</f>
        <v>658</v>
      </c>
      <c r="P403" s="71">
        <f>O403*Prices!$B$7+O403</f>
        <v>756.7</v>
      </c>
      <c r="Q403" s="161">
        <f>ROUND(cabinets_db!FN403/Prices!$B$27,0)</f>
        <v>712</v>
      </c>
      <c r="R403" s="71">
        <f>Q403*Prices!$B$7+Q403</f>
        <v>818.8</v>
      </c>
      <c r="S403" s="161">
        <f>ROUND(cabinets_db!FP403/Prices!$B$27,0)</f>
        <v>754</v>
      </c>
      <c r="T403" s="71">
        <f>S403*Prices!$B$7+S403</f>
        <v>867.1</v>
      </c>
      <c r="U403" s="161">
        <f>ROUND(cabinets_db!FR403/Prices!$B$27,0)</f>
        <v>904</v>
      </c>
      <c r="V403" s="71">
        <f>U403*Prices!$B$7+U403</f>
        <v>1039.5999999999999</v>
      </c>
      <c r="W403" s="162"/>
      <c r="X403" s="162"/>
      <c r="Y403" s="162"/>
      <c r="Z403" s="162"/>
      <c r="AA403" s="162"/>
      <c r="AB403" s="71">
        <f>ROUND(cabinets_db!HD403/Prices!$B$27,0)</f>
        <v>460</v>
      </c>
      <c r="AC403" s="71">
        <f>AB403*Prices!$B$7+AB403</f>
        <v>529</v>
      </c>
      <c r="AD403" s="71">
        <f>ROUND(cabinets_db!HF403/Prices!$B$27,0)</f>
        <v>524</v>
      </c>
      <c r="AE403" s="71">
        <f>AD403*Prices!$B$7+AD403</f>
        <v>602.6</v>
      </c>
      <c r="AF403" s="71">
        <f>ROUND(cabinets_db!HH403/Prices!$B$27,0)</f>
        <v>545</v>
      </c>
      <c r="AG403" s="71">
        <f>AF403*Prices!$B$7+AF403</f>
        <v>626.75</v>
      </c>
      <c r="AH403" s="71">
        <f>ROUND(cabinets_db!HJ403/Prices!$B$27,0)</f>
        <v>588</v>
      </c>
      <c r="AI403" s="71">
        <f>AH403*Prices!$B$7+AH403</f>
        <v>676.2</v>
      </c>
      <c r="AJ403" s="71">
        <f>ROUND(cabinets_db!HL403/Prices!$B$27,0)</f>
        <v>609</v>
      </c>
      <c r="AK403" s="71">
        <f>AJ403*Prices!$B$7+AJ403</f>
        <v>700.35</v>
      </c>
      <c r="AL403" s="71">
        <f>ROUND(cabinets_db!HN403/Prices!$B$27,0)</f>
        <v>662</v>
      </c>
      <c r="AM403" s="71">
        <f>AL403*Prices!$B$7+AL403</f>
        <v>761.3</v>
      </c>
      <c r="AN403" s="71">
        <f>ROUND(cabinets_db!HP403/Prices!$B$27,0)</f>
        <v>705</v>
      </c>
      <c r="AO403" s="71">
        <f>AN403*Prices!$B$7+AN403</f>
        <v>810.75</v>
      </c>
      <c r="AP403" s="71">
        <f>ROUND(cabinets_db!HR403/Prices!$B$27,0)</f>
        <v>854</v>
      </c>
      <c r="AQ403" s="163">
        <f>AP403*Prices!$B$7+AP403</f>
        <v>982.1</v>
      </c>
      <c r="AW403" s="71">
        <f t="shared" si="586"/>
        <v>460</v>
      </c>
      <c r="AX403" s="71">
        <f t="shared" si="587"/>
        <v>529</v>
      </c>
      <c r="AY403" s="71">
        <f t="shared" si="588"/>
        <v>524</v>
      </c>
      <c r="AZ403" s="71">
        <f t="shared" si="589"/>
        <v>602.6</v>
      </c>
      <c r="BA403" s="71">
        <f t="shared" si="590"/>
        <v>545</v>
      </c>
      <c r="BB403" s="71">
        <f t="shared" si="591"/>
        <v>626.75</v>
      </c>
      <c r="BC403" s="71">
        <f t="shared" si="592"/>
        <v>588</v>
      </c>
      <c r="BD403" s="71">
        <f t="shared" si="593"/>
        <v>676.2</v>
      </c>
      <c r="BE403" s="71">
        <f t="shared" si="594"/>
        <v>609</v>
      </c>
      <c r="BF403" s="71">
        <f t="shared" si="595"/>
        <v>700.35</v>
      </c>
      <c r="BG403" s="71">
        <f t="shared" si="596"/>
        <v>662</v>
      </c>
      <c r="BH403" s="71">
        <f t="shared" si="597"/>
        <v>761.3</v>
      </c>
      <c r="BI403" s="71">
        <f t="shared" si="598"/>
        <v>705</v>
      </c>
      <c r="BJ403" s="71">
        <f t="shared" si="599"/>
        <v>810.75</v>
      </c>
      <c r="BK403" s="71">
        <f t="shared" si="600"/>
        <v>854</v>
      </c>
      <c r="BL403" s="163">
        <f t="shared" si="601"/>
        <v>982.1</v>
      </c>
      <c r="BU403" s="161">
        <f>ROUND(cabinets_db!JE403/Prices!$B$27,0)</f>
        <v>509</v>
      </c>
      <c r="BV403" s="71">
        <f>BU403*Prices!$B$7+BU403</f>
        <v>585.35</v>
      </c>
      <c r="BW403" s="161">
        <f>ROUND(cabinets_db!JG403/Prices!$B$27,0)</f>
        <v>573</v>
      </c>
      <c r="BX403" s="71">
        <f>BW403*Prices!$B$7+BW403</f>
        <v>658.95</v>
      </c>
      <c r="BY403" s="161">
        <f>ROUND(cabinets_db!JI403/Prices!$B$27,0)</f>
        <v>594</v>
      </c>
      <c r="BZ403" s="71">
        <f>BY403*Prices!$B$7+BY403</f>
        <v>683.1</v>
      </c>
      <c r="CA403" s="161">
        <f>ROUND(cabinets_db!JK403/Prices!$B$27,0)</f>
        <v>637</v>
      </c>
      <c r="CB403" s="71">
        <f>CA403*Prices!$B$7+CA403</f>
        <v>732.55</v>
      </c>
      <c r="CC403" s="161">
        <f>ROUND(cabinets_db!JM403/Prices!$B$27,0)</f>
        <v>658</v>
      </c>
      <c r="CD403" s="71">
        <f>CC403*Prices!$B$7+CC403</f>
        <v>756.7</v>
      </c>
      <c r="CE403" s="161">
        <f>ROUND(cabinets_db!JO403/Prices!$B$27,0)</f>
        <v>712</v>
      </c>
      <c r="CF403" s="71">
        <f>CE403*Prices!$B$7+CE403</f>
        <v>818.8</v>
      </c>
      <c r="CG403" s="161">
        <f>ROUND(cabinets_db!JQ403/Prices!$B$27,0)</f>
        <v>754</v>
      </c>
      <c r="CH403" s="71">
        <f>CG403*Prices!$B$7+CG403</f>
        <v>867.1</v>
      </c>
      <c r="CI403" s="161">
        <f>ROUND(cabinets_db!JS403/Prices!$B$27,0)</f>
        <v>904</v>
      </c>
      <c r="CJ403" s="71">
        <f>CI403*Prices!$B$7+CI403</f>
        <v>1039.5999999999999</v>
      </c>
      <c r="CK403" s="162"/>
      <c r="CL403" s="162"/>
      <c r="CM403" s="162"/>
      <c r="CN403" s="162"/>
      <c r="CO403" s="162"/>
      <c r="CP403" s="71">
        <f>ROUND(cabinets_db!LW403/Prices!$B$27,0)</f>
        <v>460</v>
      </c>
      <c r="CQ403" s="71">
        <f>CP403*Prices!$B$7+CP403</f>
        <v>529</v>
      </c>
      <c r="CR403" s="71">
        <f>ROUND(cabinets_db!LY403/Prices!$B$27,0)</f>
        <v>524</v>
      </c>
      <c r="CS403" s="71">
        <f>CR403*Prices!$B$7+CR403</f>
        <v>602.6</v>
      </c>
      <c r="CT403" s="71">
        <f>ROUND(cabinets_db!MA403/Prices!$B$27,0)</f>
        <v>545</v>
      </c>
      <c r="CU403" s="71">
        <f>CT403*Prices!$B$7+CT403</f>
        <v>626.75</v>
      </c>
      <c r="CV403" s="71">
        <f>ROUND(cabinets_db!MC403/Prices!$B$27,0)</f>
        <v>588</v>
      </c>
      <c r="CW403" s="71">
        <f>CV403*Prices!$B$7+CV403</f>
        <v>676.2</v>
      </c>
      <c r="CX403" s="71">
        <f>ROUND(cabinets_db!ME403/Prices!$B$27,0)</f>
        <v>609</v>
      </c>
      <c r="CY403" s="71">
        <f>CX403*Prices!$B$7+CX403</f>
        <v>700.35</v>
      </c>
      <c r="CZ403" s="71">
        <f>ROUND(cabinets_db!MG403/Prices!$B$27,0)</f>
        <v>662</v>
      </c>
      <c r="DA403" s="71">
        <f>CZ403*Prices!$B$7+CZ403</f>
        <v>761.3</v>
      </c>
      <c r="DB403" s="71">
        <f>ROUND(cabinets_db!MI403/Prices!$B$27,0)</f>
        <v>705</v>
      </c>
      <c r="DC403" s="71">
        <f>DB403*Prices!$B$7+DB403</f>
        <v>810.75</v>
      </c>
      <c r="DD403" s="71">
        <f>ROUND(cabinets_db!MK403/Prices!$B$27,0)</f>
        <v>854</v>
      </c>
      <c r="DE403" s="163">
        <f>DD403*Prices!$B$7+DD403</f>
        <v>982.1</v>
      </c>
      <c r="DK403" s="71">
        <f t="shared" si="616"/>
        <v>460</v>
      </c>
      <c r="DL403" s="71">
        <f t="shared" si="617"/>
        <v>529</v>
      </c>
      <c r="DM403" s="71">
        <f t="shared" si="618"/>
        <v>524</v>
      </c>
      <c r="DN403" s="71">
        <f t="shared" si="619"/>
        <v>602.6</v>
      </c>
      <c r="DO403" s="71">
        <f t="shared" si="620"/>
        <v>545</v>
      </c>
      <c r="DP403" s="71">
        <f t="shared" si="621"/>
        <v>626.75</v>
      </c>
      <c r="DQ403" s="71">
        <f t="shared" si="622"/>
        <v>588</v>
      </c>
      <c r="DR403" s="71">
        <f t="shared" si="623"/>
        <v>676.2</v>
      </c>
      <c r="DS403" s="71">
        <f t="shared" si="624"/>
        <v>609</v>
      </c>
      <c r="DT403" s="71">
        <f t="shared" si="625"/>
        <v>700.35</v>
      </c>
      <c r="DU403" s="71">
        <f t="shared" si="626"/>
        <v>662</v>
      </c>
      <c r="DV403" s="71">
        <f t="shared" si="627"/>
        <v>761.3</v>
      </c>
      <c r="DW403" s="71">
        <f t="shared" si="628"/>
        <v>705</v>
      </c>
      <c r="DX403" s="71">
        <f t="shared" si="629"/>
        <v>810.75</v>
      </c>
      <c r="DY403" s="71">
        <f t="shared" si="630"/>
        <v>854</v>
      </c>
      <c r="DZ403" s="163">
        <f t="shared" si="631"/>
        <v>982.1</v>
      </c>
      <c r="EP403" s="55">
        <v>4567.8044</v>
      </c>
      <c r="EQ403" s="55">
        <f t="shared" ref="EQ403:EQ444" si="673">EP403/144</f>
        <v>31.720863888888889</v>
      </c>
      <c r="ER403" s="158">
        <v>32</v>
      </c>
      <c r="ES403" s="75">
        <v>15</v>
      </c>
      <c r="ET403" s="159"/>
      <c r="EU403" s="159">
        <f>ES403*86/144</f>
        <v>8.9583333333333339</v>
      </c>
      <c r="EW403" s="75">
        <v>2</v>
      </c>
      <c r="EX403" s="82"/>
      <c r="EY403" s="75">
        <v>32</v>
      </c>
      <c r="EZ403" s="82">
        <f>(EY403*1.2)*(Prices!$B$5/32)</f>
        <v>48</v>
      </c>
      <c r="FA403" s="82">
        <f>(EY403*1.3)*(Prices!$B$4/32)</f>
        <v>104</v>
      </c>
      <c r="FB403" s="82">
        <f>(EV403*Prices!$B$2)+(EW403*Prices!$B$3)</f>
        <v>8.1</v>
      </c>
      <c r="FC403" s="76">
        <f>EU403*Prices!$B$9</f>
        <v>53.75</v>
      </c>
      <c r="FD403" s="82">
        <f t="shared" si="632"/>
        <v>213.85</v>
      </c>
      <c r="FE403" s="82">
        <f>EU403*Prices!$B$10</f>
        <v>80.625</v>
      </c>
      <c r="FF403" s="82">
        <f t="shared" si="633"/>
        <v>240.72499999999999</v>
      </c>
      <c r="FG403" s="82">
        <f>EU403*Prices!$B$11</f>
        <v>89.583333333333343</v>
      </c>
      <c r="FH403" s="82">
        <f t="shared" si="634"/>
        <v>249.68333333333334</v>
      </c>
      <c r="FI403" s="82">
        <f>EU403*Prices!$B$12</f>
        <v>107.5</v>
      </c>
      <c r="FJ403" s="82">
        <f t="shared" si="635"/>
        <v>267.60000000000002</v>
      </c>
      <c r="FK403" s="82">
        <f>EU403*Prices!$B$13</f>
        <v>116.45833333333334</v>
      </c>
      <c r="FL403" s="82">
        <f t="shared" si="636"/>
        <v>276.55833333333334</v>
      </c>
      <c r="FM403" s="82">
        <f>EU403*Prices!$B$14</f>
        <v>138.85416666666669</v>
      </c>
      <c r="FN403" s="82">
        <f t="shared" si="637"/>
        <v>298.95416666666665</v>
      </c>
      <c r="FO403" s="82">
        <f>EU403*Prices!$B$15</f>
        <v>156.77083333333334</v>
      </c>
      <c r="FP403" s="82">
        <f t="shared" si="638"/>
        <v>316.87083333333334</v>
      </c>
      <c r="FQ403" s="82">
        <f>EU403*Prices!$B$16</f>
        <v>219.47916666666669</v>
      </c>
      <c r="FR403" s="82">
        <f t="shared" si="639"/>
        <v>379.57916666666665</v>
      </c>
      <c r="FS403" s="82">
        <f>EU403*Prices!$B$17</f>
        <v>0</v>
      </c>
      <c r="FT403" s="82"/>
      <c r="FU403" s="82"/>
      <c r="FV403" s="82"/>
      <c r="FW403" s="82"/>
      <c r="FX403" s="82"/>
      <c r="FY403" s="82"/>
      <c r="FZ403" s="82"/>
      <c r="GA403" s="82"/>
      <c r="GB403" s="82"/>
      <c r="GC403" s="82"/>
      <c r="GD403" s="82"/>
      <c r="GE403" s="82"/>
      <c r="GF403" s="82"/>
      <c r="GG403" s="82"/>
      <c r="GH403" s="82"/>
      <c r="GI403"/>
      <c r="GJ403"/>
      <c r="GK403"/>
      <c r="GL403"/>
      <c r="GM403"/>
      <c r="GN403"/>
      <c r="GO403"/>
      <c r="GP403" s="55">
        <v>4567.8044</v>
      </c>
      <c r="GQ403" s="55">
        <f t="shared" ref="GQ403:GQ444" si="674">GP403/144</f>
        <v>31.720863888888889</v>
      </c>
      <c r="GR403" s="158">
        <v>32</v>
      </c>
      <c r="GS403" s="75">
        <v>15</v>
      </c>
      <c r="GT403" s="159"/>
      <c r="GU403" s="159">
        <f>GS403*86/144</f>
        <v>8.9583333333333339</v>
      </c>
      <c r="GV403" s="75"/>
      <c r="GW403" s="75">
        <v>2</v>
      </c>
      <c r="GX403" s="82"/>
      <c r="GY403" s="75">
        <v>32</v>
      </c>
      <c r="GZ403" s="82">
        <f>(GY403*1.2)*(Prices!$B$5/32)</f>
        <v>48</v>
      </c>
      <c r="HA403" s="82">
        <f>(GY403*1.3)*(Prices!$C$4/32)</f>
        <v>83.2</v>
      </c>
      <c r="HB403" s="82">
        <f>(GV403*Prices!$B$2)+(GW403*Prices!$B$3)</f>
        <v>8.1</v>
      </c>
      <c r="HC403" s="76">
        <f>GU403*Prices!$B$9</f>
        <v>53.75</v>
      </c>
      <c r="HD403" s="82">
        <f t="shared" si="640"/>
        <v>193.05</v>
      </c>
      <c r="HE403" s="82">
        <f>GU403*Prices!$B$10</f>
        <v>80.625</v>
      </c>
      <c r="HF403" s="82">
        <f t="shared" si="641"/>
        <v>219.92500000000001</v>
      </c>
      <c r="HG403" s="82">
        <f>GU403*Prices!$B$11</f>
        <v>89.583333333333343</v>
      </c>
      <c r="HH403" s="82">
        <f t="shared" si="642"/>
        <v>228.88333333333333</v>
      </c>
      <c r="HI403" s="82">
        <f>GU403*Prices!$B$12</f>
        <v>107.5</v>
      </c>
      <c r="HJ403" s="82">
        <f t="shared" si="643"/>
        <v>246.8</v>
      </c>
      <c r="HK403" s="82">
        <f>GU403*Prices!$B$13</f>
        <v>116.45833333333334</v>
      </c>
      <c r="HL403" s="82">
        <f t="shared" si="644"/>
        <v>255.75833333333333</v>
      </c>
      <c r="HM403" s="82">
        <f>GU403*Prices!$B$14</f>
        <v>138.85416666666669</v>
      </c>
      <c r="HN403" s="82">
        <f t="shared" si="645"/>
        <v>278.1541666666667</v>
      </c>
      <c r="HO403" s="82">
        <f>GU403*Prices!$B$15</f>
        <v>156.77083333333334</v>
      </c>
      <c r="HP403" s="82">
        <f t="shared" si="646"/>
        <v>296.07083333333333</v>
      </c>
      <c r="HQ403" s="82">
        <f>GU403*Prices!$B$16</f>
        <v>219.47916666666669</v>
      </c>
      <c r="HR403" s="82">
        <f t="shared" si="647"/>
        <v>358.7791666666667</v>
      </c>
      <c r="HS403" s="82">
        <f>GU403*Prices!$B$17</f>
        <v>0</v>
      </c>
      <c r="HT403" s="82"/>
      <c r="HU403" s="82"/>
      <c r="HV403" s="82"/>
      <c r="HW403" s="82"/>
      <c r="HX403" s="82"/>
      <c r="HY403" s="82"/>
      <c r="HZ403" s="82"/>
      <c r="IA403" s="82"/>
      <c r="IB403" s="82"/>
      <c r="IC403" s="82"/>
      <c r="ID403" s="82"/>
      <c r="IE403" s="82"/>
      <c r="IF403" s="82"/>
      <c r="IG403" s="82"/>
      <c r="IH403" s="82"/>
      <c r="II403"/>
      <c r="IJ403"/>
      <c r="IK403"/>
      <c r="IL403"/>
      <c r="IM403"/>
      <c r="IN403"/>
      <c r="IO403"/>
      <c r="IP403"/>
      <c r="IQ403" s="55">
        <v>4567.8044</v>
      </c>
      <c r="IR403" s="55">
        <f t="shared" ref="IR403:IR444" si="675">IQ403/144</f>
        <v>31.720863888888889</v>
      </c>
      <c r="IS403" s="158">
        <v>32</v>
      </c>
      <c r="IT403" s="75">
        <v>15</v>
      </c>
      <c r="IU403" s="159"/>
      <c r="IV403" s="159">
        <f>IT403*86/144</f>
        <v>8.9583333333333339</v>
      </c>
      <c r="IW403" s="75"/>
      <c r="IX403" s="75">
        <v>2</v>
      </c>
      <c r="IY403" s="76">
        <f t="shared" si="671"/>
        <v>0</v>
      </c>
      <c r="IZ403" s="75">
        <v>32</v>
      </c>
      <c r="JA403" s="82">
        <f>(IZ403*1.2)*(Prices!$B$5/32)</f>
        <v>48</v>
      </c>
      <c r="JB403" s="82">
        <f>(IZ403*1.3)*(Prices!$B$4/32)</f>
        <v>104</v>
      </c>
      <c r="JC403" s="82">
        <f>(IW403*Prices!$B$2)+(IX403*Prices!$B$3)</f>
        <v>8.1</v>
      </c>
      <c r="JD403" s="76">
        <f>IV403*Prices!$B$9</f>
        <v>53.75</v>
      </c>
      <c r="JE403" s="82">
        <f t="shared" si="648"/>
        <v>213.85</v>
      </c>
      <c r="JF403" s="82">
        <f>IV403*Prices!$B$10</f>
        <v>80.625</v>
      </c>
      <c r="JG403" s="82">
        <f t="shared" si="649"/>
        <v>240.72499999999999</v>
      </c>
      <c r="JH403" s="82">
        <f>IV403*Prices!$B$11</f>
        <v>89.583333333333343</v>
      </c>
      <c r="JI403" s="82">
        <f t="shared" si="650"/>
        <v>249.68333333333334</v>
      </c>
      <c r="JJ403" s="82">
        <f>IV403*Prices!$B$12</f>
        <v>107.5</v>
      </c>
      <c r="JK403" s="82">
        <f t="shared" si="651"/>
        <v>267.60000000000002</v>
      </c>
      <c r="JL403" s="82">
        <f>IV403*Prices!$B$13</f>
        <v>116.45833333333334</v>
      </c>
      <c r="JM403" s="82">
        <f t="shared" si="652"/>
        <v>276.55833333333334</v>
      </c>
      <c r="JN403" s="82">
        <f>IV403*Prices!$B$14</f>
        <v>138.85416666666669</v>
      </c>
      <c r="JO403" s="82">
        <f t="shared" si="653"/>
        <v>298.95416666666665</v>
      </c>
      <c r="JP403" s="82">
        <f>IV403*Prices!$B$15</f>
        <v>156.77083333333334</v>
      </c>
      <c r="JQ403" s="82">
        <f t="shared" si="654"/>
        <v>316.87083333333334</v>
      </c>
      <c r="JR403" s="82">
        <f>IV403*Prices!$B$16</f>
        <v>219.47916666666669</v>
      </c>
      <c r="JS403" s="82">
        <f t="shared" si="655"/>
        <v>379.57916666666665</v>
      </c>
      <c r="JT403" s="82">
        <f>IV403*Prices!$B$17</f>
        <v>0</v>
      </c>
      <c r="JU403" s="82"/>
      <c r="JV403" s="82"/>
      <c r="JW403" s="82"/>
      <c r="JX403" s="82"/>
      <c r="JY403" s="82"/>
      <c r="JZ403" s="82"/>
      <c r="KA403" s="82"/>
      <c r="KB403" s="82"/>
      <c r="KC403" s="82"/>
      <c r="KD403" s="82"/>
      <c r="KE403" s="82"/>
      <c r="KF403" s="82"/>
      <c r="KG403" s="82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 s="197">
        <v>0</v>
      </c>
      <c r="LB403" s="200">
        <v>0</v>
      </c>
      <c r="LC403" s="82">
        <f>(44+(cabinets_db!IR403*2-2))*0.58</f>
        <v>61.156202111111106</v>
      </c>
      <c r="LD403" s="82">
        <f>(44+(cabinets_db!IR403*2-2))*0.77</f>
        <v>81.190130388888889</v>
      </c>
      <c r="LE403" s="82">
        <f>3*(cabinets_db!IR403*22/144)</f>
        <v>14.538729282407408</v>
      </c>
      <c r="LF403" s="82">
        <f t="shared" si="656"/>
        <v>46.617472828703697</v>
      </c>
      <c r="LG403" s="80">
        <f t="shared" si="657"/>
        <v>66.651401106481487</v>
      </c>
      <c r="LH403" s="234">
        <f t="shared" si="658"/>
        <v>0</v>
      </c>
      <c r="LI403" s="55">
        <v>4567.8044</v>
      </c>
      <c r="LJ403" s="55">
        <f t="shared" ref="LJ403:LJ444" si="676">LI403/144</f>
        <v>31.720863888888889</v>
      </c>
      <c r="LK403" s="158">
        <v>32</v>
      </c>
      <c r="LL403" s="75">
        <v>15</v>
      </c>
      <c r="LM403" s="159"/>
      <c r="LN403" s="159">
        <f>LL403*86/144</f>
        <v>8.9583333333333339</v>
      </c>
      <c r="LO403" s="75"/>
      <c r="LP403" s="75">
        <v>2</v>
      </c>
      <c r="LQ403" s="76">
        <f t="shared" si="672"/>
        <v>0</v>
      </c>
      <c r="LR403" s="75">
        <v>32</v>
      </c>
      <c r="LS403" s="82">
        <f>(LR403*1.2)*(Prices!$B$5/32)</f>
        <v>48</v>
      </c>
      <c r="LT403" s="82">
        <f>(LR403*1.3)*(Prices!$C$4/32)</f>
        <v>83.2</v>
      </c>
      <c r="LU403" s="82">
        <f>(LO403*Prices!$B$2)+(LP403*Prices!$B$3)</f>
        <v>8.1</v>
      </c>
      <c r="LV403" s="76">
        <f>LN403*Prices!$B$9</f>
        <v>53.75</v>
      </c>
      <c r="LW403" s="82">
        <f t="shared" si="659"/>
        <v>193.05</v>
      </c>
      <c r="LX403" s="82">
        <f>LN403*Prices!$B$10</f>
        <v>80.625</v>
      </c>
      <c r="LY403" s="82">
        <f t="shared" si="660"/>
        <v>219.92500000000001</v>
      </c>
      <c r="LZ403" s="82">
        <f>LN403*Prices!$B$11</f>
        <v>89.583333333333343</v>
      </c>
      <c r="MA403" s="82">
        <f t="shared" si="661"/>
        <v>228.88333333333333</v>
      </c>
      <c r="MB403" s="82">
        <f>LN403*Prices!$B$12</f>
        <v>107.5</v>
      </c>
      <c r="MC403" s="82">
        <f t="shared" si="662"/>
        <v>246.8</v>
      </c>
      <c r="MD403" s="82">
        <f>LN403*Prices!$B$13</f>
        <v>116.45833333333334</v>
      </c>
      <c r="ME403" s="82">
        <f t="shared" si="663"/>
        <v>255.75833333333333</v>
      </c>
      <c r="MF403" s="82">
        <f>LN403*Prices!$B$14</f>
        <v>138.85416666666669</v>
      </c>
      <c r="MG403" s="82">
        <f t="shared" si="664"/>
        <v>278.1541666666667</v>
      </c>
      <c r="MH403" s="82">
        <f>LN403*Prices!$B$15</f>
        <v>156.77083333333334</v>
      </c>
      <c r="MI403" s="82">
        <f t="shared" si="665"/>
        <v>296.07083333333333</v>
      </c>
      <c r="MJ403" s="82">
        <f>LN403*Prices!$B$16</f>
        <v>219.47916666666669</v>
      </c>
      <c r="MK403" s="82">
        <f t="shared" si="666"/>
        <v>358.7791666666667</v>
      </c>
      <c r="ML403" s="82">
        <f>LN403*Prices!$B$17</f>
        <v>0</v>
      </c>
      <c r="MM403" s="82"/>
      <c r="MN403" s="82"/>
      <c r="MO403" s="82"/>
      <c r="MP403" s="82"/>
      <c r="MQ403" s="82"/>
      <c r="MR403" s="82"/>
      <c r="MS403" s="82"/>
      <c r="MT403" s="82"/>
      <c r="MU403" s="82"/>
      <c r="MV403" s="82"/>
      <c r="MW403" s="82"/>
      <c r="MX403" s="82"/>
      <c r="MY403" s="82"/>
      <c r="MZ403" s="82"/>
      <c r="NA403" s="82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</row>
    <row r="404" spans="1:449" ht="18" customHeight="1" thickBot="1" x14ac:dyDescent="0.3">
      <c r="A404" s="269" t="s">
        <v>532</v>
      </c>
      <c r="B404" s="176" t="s">
        <v>527</v>
      </c>
      <c r="C404" s="176" t="str">
        <f t="shared" si="667"/>
        <v>Pantry Cab: Pantry 12 deep 2 door - Shelves  (15"W x 95"H)</v>
      </c>
      <c r="D404" s="177" t="s">
        <v>528</v>
      </c>
      <c r="E404" s="178" t="s">
        <v>533</v>
      </c>
      <c r="F404" s="270" t="s">
        <v>532</v>
      </c>
      <c r="G404" s="367">
        <f>ROUND(cabinets_db!FD404/Prices!$B$27,0)</f>
        <v>539</v>
      </c>
      <c r="H404" s="71">
        <f>G404*Prices!$B$7+G404</f>
        <v>619.85</v>
      </c>
      <c r="I404" s="161">
        <f>ROUND(cabinets_db!FF404/Prices!$B$27,0)</f>
        <v>607</v>
      </c>
      <c r="J404" s="71">
        <f>I404*Prices!$B$7+I404</f>
        <v>698.05</v>
      </c>
      <c r="K404" s="161">
        <f>ROUND(cabinets_db!FH404/Prices!$B$27,0)</f>
        <v>630</v>
      </c>
      <c r="L404" s="71">
        <f>K404*Prices!$B$7+K404</f>
        <v>724.5</v>
      </c>
      <c r="M404" s="161">
        <f>ROUND(cabinets_db!FJ404/Prices!$B$27,0)</f>
        <v>675</v>
      </c>
      <c r="N404" s="71">
        <f>M404*Prices!$B$7+M404</f>
        <v>776.25</v>
      </c>
      <c r="O404" s="161">
        <f>ROUND(cabinets_db!FL404/Prices!$B$27,0)</f>
        <v>697</v>
      </c>
      <c r="P404" s="71">
        <f>O404*Prices!$B$7+O404</f>
        <v>801.55</v>
      </c>
      <c r="Q404" s="161">
        <f>ROUND(cabinets_db!FN404/Prices!$B$27,0)</f>
        <v>754</v>
      </c>
      <c r="R404" s="71">
        <f>Q404*Prices!$B$7+Q404</f>
        <v>867.1</v>
      </c>
      <c r="S404" s="161">
        <f>ROUND(cabinets_db!FP404/Prices!$B$27,0)</f>
        <v>799</v>
      </c>
      <c r="T404" s="71">
        <f>S404*Prices!$B$7+S404</f>
        <v>918.85</v>
      </c>
      <c r="U404" s="161">
        <f>ROUND(cabinets_db!FR404/Prices!$B$27,0)</f>
        <v>957</v>
      </c>
      <c r="V404" s="71">
        <f>U404*Prices!$B$7+U404</f>
        <v>1100.55</v>
      </c>
      <c r="W404" s="162"/>
      <c r="X404" s="162"/>
      <c r="Y404" s="162"/>
      <c r="Z404" s="162"/>
      <c r="AA404" s="162"/>
      <c r="AB404" s="71">
        <f>ROUND(cabinets_db!HD404/Prices!$B$27,0)</f>
        <v>487</v>
      </c>
      <c r="AC404" s="71">
        <f>AB404*Prices!$B$7+AB404</f>
        <v>560.04999999999995</v>
      </c>
      <c r="AD404" s="71">
        <f>ROUND(cabinets_db!HF404/Prices!$B$27,0)</f>
        <v>554</v>
      </c>
      <c r="AE404" s="71">
        <f>AD404*Prices!$B$7+AD404</f>
        <v>637.1</v>
      </c>
      <c r="AF404" s="71">
        <f>ROUND(cabinets_db!HH404/Prices!$B$27,0)</f>
        <v>577</v>
      </c>
      <c r="AG404" s="71">
        <f>AF404*Prices!$B$7+AF404</f>
        <v>663.55</v>
      </c>
      <c r="AH404" s="71">
        <f>ROUND(cabinets_db!HJ404/Prices!$B$27,0)</f>
        <v>622</v>
      </c>
      <c r="AI404" s="71">
        <f>AH404*Prices!$B$7+AH404</f>
        <v>715.3</v>
      </c>
      <c r="AJ404" s="71">
        <f>ROUND(cabinets_db!HL404/Prices!$B$27,0)</f>
        <v>645</v>
      </c>
      <c r="AK404" s="71">
        <f>AJ404*Prices!$B$7+AJ404</f>
        <v>741.75</v>
      </c>
      <c r="AL404" s="71">
        <f>ROUND(cabinets_db!HN404/Prices!$B$27,0)</f>
        <v>701</v>
      </c>
      <c r="AM404" s="71">
        <f>AL404*Prices!$B$7+AL404</f>
        <v>806.15</v>
      </c>
      <c r="AN404" s="71">
        <f>ROUND(cabinets_db!HP404/Prices!$B$27,0)</f>
        <v>746</v>
      </c>
      <c r="AO404" s="71">
        <f>AN404*Prices!$B$7+AN404</f>
        <v>857.9</v>
      </c>
      <c r="AP404" s="71">
        <f>ROUND(cabinets_db!HR404/Prices!$B$27,0)</f>
        <v>904</v>
      </c>
      <c r="AQ404" s="163">
        <f>AP404*Prices!$B$7+AP404</f>
        <v>1039.5999999999999</v>
      </c>
      <c r="AW404" s="71">
        <f t="shared" si="586"/>
        <v>487</v>
      </c>
      <c r="AX404" s="71">
        <f t="shared" si="587"/>
        <v>560.04999999999995</v>
      </c>
      <c r="AY404" s="71">
        <f t="shared" si="588"/>
        <v>554</v>
      </c>
      <c r="AZ404" s="71">
        <f t="shared" si="589"/>
        <v>637.1</v>
      </c>
      <c r="BA404" s="71">
        <f t="shared" si="590"/>
        <v>577</v>
      </c>
      <c r="BB404" s="71">
        <f t="shared" si="591"/>
        <v>663.55</v>
      </c>
      <c r="BC404" s="71">
        <f t="shared" si="592"/>
        <v>622</v>
      </c>
      <c r="BD404" s="71">
        <f t="shared" si="593"/>
        <v>715.3</v>
      </c>
      <c r="BE404" s="71">
        <f t="shared" si="594"/>
        <v>645</v>
      </c>
      <c r="BF404" s="71">
        <f t="shared" si="595"/>
        <v>741.75</v>
      </c>
      <c r="BG404" s="71">
        <f t="shared" si="596"/>
        <v>701</v>
      </c>
      <c r="BH404" s="71">
        <f t="shared" si="597"/>
        <v>806.15</v>
      </c>
      <c r="BI404" s="71">
        <f t="shared" si="598"/>
        <v>746</v>
      </c>
      <c r="BJ404" s="71">
        <f t="shared" si="599"/>
        <v>857.9</v>
      </c>
      <c r="BK404" s="71">
        <f t="shared" si="600"/>
        <v>904</v>
      </c>
      <c r="BL404" s="163">
        <f t="shared" si="601"/>
        <v>1039.5999999999999</v>
      </c>
      <c r="BU404" s="161">
        <f>ROUND(cabinets_db!JE404/Prices!$B$27,0)</f>
        <v>539</v>
      </c>
      <c r="BV404" s="71">
        <f>BU404*Prices!$B$7+BU404</f>
        <v>619.85</v>
      </c>
      <c r="BW404" s="161">
        <f>ROUND(cabinets_db!JG404/Prices!$B$27,0)</f>
        <v>607</v>
      </c>
      <c r="BX404" s="71">
        <f>BW404*Prices!$B$7+BW404</f>
        <v>698.05</v>
      </c>
      <c r="BY404" s="161">
        <f>ROUND(cabinets_db!JI404/Prices!$B$27,0)</f>
        <v>630</v>
      </c>
      <c r="BZ404" s="71">
        <f>BY404*Prices!$B$7+BY404</f>
        <v>724.5</v>
      </c>
      <c r="CA404" s="161">
        <f>ROUND(cabinets_db!JK404/Prices!$B$27,0)</f>
        <v>675</v>
      </c>
      <c r="CB404" s="71">
        <f>CA404*Prices!$B$7+CA404</f>
        <v>776.25</v>
      </c>
      <c r="CC404" s="161">
        <f>ROUND(cabinets_db!JM404/Prices!$B$27,0)</f>
        <v>697</v>
      </c>
      <c r="CD404" s="71">
        <f>CC404*Prices!$B$7+CC404</f>
        <v>801.55</v>
      </c>
      <c r="CE404" s="161">
        <f>ROUND(cabinets_db!JO404/Prices!$B$27,0)</f>
        <v>754</v>
      </c>
      <c r="CF404" s="71">
        <f>CE404*Prices!$B$7+CE404</f>
        <v>867.1</v>
      </c>
      <c r="CG404" s="161">
        <f>ROUND(cabinets_db!JQ404/Prices!$B$27,0)</f>
        <v>799</v>
      </c>
      <c r="CH404" s="71">
        <f>CG404*Prices!$B$7+CG404</f>
        <v>918.85</v>
      </c>
      <c r="CI404" s="161">
        <f>ROUND(cabinets_db!JS404/Prices!$B$27,0)</f>
        <v>957</v>
      </c>
      <c r="CJ404" s="71">
        <f>CI404*Prices!$B$7+CI404</f>
        <v>1100.55</v>
      </c>
      <c r="CK404" s="162"/>
      <c r="CL404" s="162"/>
      <c r="CM404" s="162"/>
      <c r="CN404" s="162"/>
      <c r="CO404" s="162"/>
      <c r="CP404" s="71">
        <f>ROUND(cabinets_db!LW404/Prices!$B$27,0)</f>
        <v>487</v>
      </c>
      <c r="CQ404" s="71">
        <f>CP404*Prices!$B$7+CP404</f>
        <v>560.04999999999995</v>
      </c>
      <c r="CR404" s="71">
        <f>ROUND(cabinets_db!LY404/Prices!$B$27,0)</f>
        <v>554</v>
      </c>
      <c r="CS404" s="71">
        <f>CR404*Prices!$B$7+CR404</f>
        <v>637.1</v>
      </c>
      <c r="CT404" s="71">
        <f>ROUND(cabinets_db!MA404/Prices!$B$27,0)</f>
        <v>577</v>
      </c>
      <c r="CU404" s="71">
        <f>CT404*Prices!$B$7+CT404</f>
        <v>663.55</v>
      </c>
      <c r="CV404" s="71">
        <f>ROUND(cabinets_db!MC404/Prices!$B$27,0)</f>
        <v>622</v>
      </c>
      <c r="CW404" s="71">
        <f>CV404*Prices!$B$7+CV404</f>
        <v>715.3</v>
      </c>
      <c r="CX404" s="71">
        <f>ROUND(cabinets_db!ME404/Prices!$B$27,0)</f>
        <v>645</v>
      </c>
      <c r="CY404" s="71">
        <f>CX404*Prices!$B$7+CX404</f>
        <v>741.75</v>
      </c>
      <c r="CZ404" s="71">
        <f>ROUND(cabinets_db!MG404/Prices!$B$27,0)</f>
        <v>701</v>
      </c>
      <c r="DA404" s="71">
        <f>CZ404*Prices!$B$7+CZ404</f>
        <v>806.15</v>
      </c>
      <c r="DB404" s="71">
        <f>ROUND(cabinets_db!MI404/Prices!$B$27,0)</f>
        <v>746</v>
      </c>
      <c r="DC404" s="71">
        <f>DB404*Prices!$B$7+DB404</f>
        <v>857.9</v>
      </c>
      <c r="DD404" s="71">
        <f>ROUND(cabinets_db!MK404/Prices!$B$27,0)</f>
        <v>904</v>
      </c>
      <c r="DE404" s="163">
        <f>DD404*Prices!$B$7+DD404</f>
        <v>1039.5999999999999</v>
      </c>
      <c r="DK404" s="71">
        <f t="shared" si="616"/>
        <v>487</v>
      </c>
      <c r="DL404" s="71">
        <f t="shared" si="617"/>
        <v>560.04999999999995</v>
      </c>
      <c r="DM404" s="71">
        <f t="shared" si="618"/>
        <v>554</v>
      </c>
      <c r="DN404" s="71">
        <f t="shared" si="619"/>
        <v>637.1</v>
      </c>
      <c r="DO404" s="71">
        <f t="shared" si="620"/>
        <v>577</v>
      </c>
      <c r="DP404" s="71">
        <f t="shared" si="621"/>
        <v>663.55</v>
      </c>
      <c r="DQ404" s="71">
        <f t="shared" si="622"/>
        <v>622</v>
      </c>
      <c r="DR404" s="71">
        <f t="shared" si="623"/>
        <v>715.3</v>
      </c>
      <c r="DS404" s="71">
        <f t="shared" si="624"/>
        <v>645</v>
      </c>
      <c r="DT404" s="71">
        <f t="shared" si="625"/>
        <v>741.75</v>
      </c>
      <c r="DU404" s="71">
        <f t="shared" si="626"/>
        <v>701</v>
      </c>
      <c r="DV404" s="71">
        <f t="shared" si="627"/>
        <v>806.15</v>
      </c>
      <c r="DW404" s="71">
        <f t="shared" si="628"/>
        <v>746</v>
      </c>
      <c r="DX404" s="71">
        <f t="shared" si="629"/>
        <v>857.9</v>
      </c>
      <c r="DY404" s="71">
        <f t="shared" si="630"/>
        <v>904</v>
      </c>
      <c r="DZ404" s="163">
        <f t="shared" si="631"/>
        <v>1039.5999999999999</v>
      </c>
      <c r="EP404" s="55">
        <v>4903.9660999999996</v>
      </c>
      <c r="EQ404" s="55">
        <f t="shared" si="673"/>
        <v>34.055320138888888</v>
      </c>
      <c r="ER404" s="158">
        <v>34</v>
      </c>
      <c r="ES404" s="75">
        <v>15</v>
      </c>
      <c r="ET404" s="159"/>
      <c r="EU404" s="159">
        <f>ES404*91/144</f>
        <v>9.4791666666666661</v>
      </c>
      <c r="EW404" s="75">
        <v>2</v>
      </c>
      <c r="EX404" s="82"/>
      <c r="EY404" s="75">
        <v>34</v>
      </c>
      <c r="EZ404" s="82">
        <f>(EY404*1.2)*(Prices!$B$5/32)</f>
        <v>51</v>
      </c>
      <c r="FA404" s="82">
        <f>(EY404*1.3)*(Prices!$B$4/32)</f>
        <v>110.5</v>
      </c>
      <c r="FB404" s="82">
        <f>(EV404*Prices!$B$2)+(EW404*Prices!$B$3)</f>
        <v>8.1</v>
      </c>
      <c r="FC404" s="76">
        <f>EU404*Prices!$B$9</f>
        <v>56.875</v>
      </c>
      <c r="FD404" s="82">
        <f t="shared" si="632"/>
        <v>226.47499999999999</v>
      </c>
      <c r="FE404" s="82">
        <f>EU404*Prices!$B$10</f>
        <v>85.3125</v>
      </c>
      <c r="FF404" s="82">
        <f t="shared" si="633"/>
        <v>254.91249999999999</v>
      </c>
      <c r="FG404" s="82">
        <f>EU404*Prices!$B$11</f>
        <v>94.791666666666657</v>
      </c>
      <c r="FH404" s="82">
        <f t="shared" si="634"/>
        <v>264.39166666666665</v>
      </c>
      <c r="FI404" s="82">
        <f>EU404*Prices!$B$12</f>
        <v>113.75</v>
      </c>
      <c r="FJ404" s="82">
        <f t="shared" si="635"/>
        <v>283.35000000000002</v>
      </c>
      <c r="FK404" s="82">
        <f>EU404*Prices!$B$13</f>
        <v>123.22916666666666</v>
      </c>
      <c r="FL404" s="82">
        <f t="shared" si="636"/>
        <v>292.82916666666665</v>
      </c>
      <c r="FM404" s="82">
        <f>EU404*Prices!$B$14</f>
        <v>146.92708333333331</v>
      </c>
      <c r="FN404" s="82">
        <f t="shared" si="637"/>
        <v>316.52708333333328</v>
      </c>
      <c r="FO404" s="82">
        <f>EU404*Prices!$B$15</f>
        <v>165.88541666666666</v>
      </c>
      <c r="FP404" s="82">
        <f t="shared" si="638"/>
        <v>335.48541666666665</v>
      </c>
      <c r="FQ404" s="82">
        <f>EU404*Prices!$B$16</f>
        <v>232.23958333333331</v>
      </c>
      <c r="FR404" s="82">
        <f t="shared" si="639"/>
        <v>401.83958333333328</v>
      </c>
      <c r="FS404" s="82">
        <f>EU404*Prices!$B$17</f>
        <v>0</v>
      </c>
      <c r="FT404" s="82"/>
      <c r="FU404" s="82"/>
      <c r="FV404" s="82"/>
      <c r="FW404" s="82"/>
      <c r="FX404" s="82"/>
      <c r="FY404" s="82"/>
      <c r="FZ404" s="82"/>
      <c r="GA404" s="82"/>
      <c r="GB404" s="82"/>
      <c r="GC404" s="82"/>
      <c r="GD404" s="82"/>
      <c r="GE404" s="82"/>
      <c r="GF404" s="82"/>
      <c r="GG404" s="82"/>
      <c r="GH404" s="82"/>
      <c r="GI404"/>
      <c r="GJ404"/>
      <c r="GK404"/>
      <c r="GL404"/>
      <c r="GM404"/>
      <c r="GN404"/>
      <c r="GO404"/>
      <c r="GP404" s="55">
        <v>4903.9660999999996</v>
      </c>
      <c r="GQ404" s="55">
        <f t="shared" si="674"/>
        <v>34.055320138888888</v>
      </c>
      <c r="GR404" s="158">
        <v>34</v>
      </c>
      <c r="GS404" s="75">
        <v>15</v>
      </c>
      <c r="GT404" s="159"/>
      <c r="GU404" s="159">
        <f>GS404*91/144</f>
        <v>9.4791666666666661</v>
      </c>
      <c r="GV404" s="75"/>
      <c r="GW404" s="75">
        <v>2</v>
      </c>
      <c r="GX404" s="82"/>
      <c r="GY404" s="75">
        <v>34</v>
      </c>
      <c r="GZ404" s="82">
        <f>(GY404*1.2)*(Prices!$B$5/32)</f>
        <v>51</v>
      </c>
      <c r="HA404" s="82">
        <f>(GY404*1.3)*(Prices!$C$4/32)</f>
        <v>88.4</v>
      </c>
      <c r="HB404" s="82">
        <f>(GV404*Prices!$B$2)+(GW404*Prices!$B$3)</f>
        <v>8.1</v>
      </c>
      <c r="HC404" s="76">
        <f>GU404*Prices!$B$9</f>
        <v>56.875</v>
      </c>
      <c r="HD404" s="82">
        <f t="shared" si="640"/>
        <v>204.375</v>
      </c>
      <c r="HE404" s="82">
        <f>GU404*Prices!$B$10</f>
        <v>85.3125</v>
      </c>
      <c r="HF404" s="82">
        <f t="shared" si="641"/>
        <v>232.8125</v>
      </c>
      <c r="HG404" s="82">
        <f>GU404*Prices!$B$11</f>
        <v>94.791666666666657</v>
      </c>
      <c r="HH404" s="82">
        <f t="shared" si="642"/>
        <v>242.29166666666666</v>
      </c>
      <c r="HI404" s="82">
        <f>GU404*Prices!$B$12</f>
        <v>113.75</v>
      </c>
      <c r="HJ404" s="82">
        <f t="shared" si="643"/>
        <v>261.25</v>
      </c>
      <c r="HK404" s="82">
        <f>GU404*Prices!$B$13</f>
        <v>123.22916666666666</v>
      </c>
      <c r="HL404" s="82">
        <f t="shared" si="644"/>
        <v>270.72916666666663</v>
      </c>
      <c r="HM404" s="82">
        <f>GU404*Prices!$B$14</f>
        <v>146.92708333333331</v>
      </c>
      <c r="HN404" s="82">
        <f t="shared" si="645"/>
        <v>294.42708333333331</v>
      </c>
      <c r="HO404" s="82">
        <f>GU404*Prices!$B$15</f>
        <v>165.88541666666666</v>
      </c>
      <c r="HP404" s="82">
        <f t="shared" si="646"/>
        <v>313.38541666666663</v>
      </c>
      <c r="HQ404" s="82">
        <f>GU404*Prices!$B$16</f>
        <v>232.23958333333331</v>
      </c>
      <c r="HR404" s="82">
        <f t="shared" si="647"/>
        <v>379.73958333333331</v>
      </c>
      <c r="HS404" s="82">
        <f>GU404*Prices!$B$17</f>
        <v>0</v>
      </c>
      <c r="HT404" s="82"/>
      <c r="HU404" s="82"/>
      <c r="HV404" s="82"/>
      <c r="HW404" s="82"/>
      <c r="HX404" s="82"/>
      <c r="HY404" s="82"/>
      <c r="HZ404" s="82"/>
      <c r="IA404" s="82"/>
      <c r="IB404" s="82"/>
      <c r="IC404" s="82"/>
      <c r="ID404" s="82"/>
      <c r="IE404" s="82"/>
      <c r="IF404" s="82"/>
      <c r="IG404" s="82"/>
      <c r="IH404" s="82"/>
      <c r="II404"/>
      <c r="IJ404"/>
      <c r="IK404"/>
      <c r="IL404"/>
      <c r="IM404"/>
      <c r="IN404"/>
      <c r="IO404"/>
      <c r="IP404"/>
      <c r="IQ404" s="55">
        <v>4903.9660999999996</v>
      </c>
      <c r="IR404" s="55">
        <f t="shared" si="675"/>
        <v>34.055320138888888</v>
      </c>
      <c r="IS404" s="158">
        <v>34</v>
      </c>
      <c r="IT404" s="75">
        <v>15</v>
      </c>
      <c r="IU404" s="159"/>
      <c r="IV404" s="159">
        <f>IT404*91/144</f>
        <v>9.4791666666666661</v>
      </c>
      <c r="IW404" s="75"/>
      <c r="IX404" s="75">
        <v>2</v>
      </c>
      <c r="IY404" s="76">
        <f t="shared" si="671"/>
        <v>0</v>
      </c>
      <c r="IZ404" s="75">
        <v>34</v>
      </c>
      <c r="JA404" s="82">
        <f>(IZ404*1.2)*(Prices!$B$5/32)</f>
        <v>51</v>
      </c>
      <c r="JB404" s="82">
        <f>(IZ404*1.3)*(Prices!$B$4/32)</f>
        <v>110.5</v>
      </c>
      <c r="JC404" s="82">
        <f>(IW404*Prices!$B$2)+(IX404*Prices!$B$3)</f>
        <v>8.1</v>
      </c>
      <c r="JD404" s="76">
        <f>IV404*Prices!$B$9</f>
        <v>56.875</v>
      </c>
      <c r="JE404" s="82">
        <f t="shared" si="648"/>
        <v>226.47499999999999</v>
      </c>
      <c r="JF404" s="82">
        <f>IV404*Prices!$B$10</f>
        <v>85.3125</v>
      </c>
      <c r="JG404" s="82">
        <f t="shared" si="649"/>
        <v>254.91249999999999</v>
      </c>
      <c r="JH404" s="82">
        <f>IV404*Prices!$B$11</f>
        <v>94.791666666666657</v>
      </c>
      <c r="JI404" s="82">
        <f t="shared" si="650"/>
        <v>264.39166666666665</v>
      </c>
      <c r="JJ404" s="82">
        <f>IV404*Prices!$B$12</f>
        <v>113.75</v>
      </c>
      <c r="JK404" s="82">
        <f t="shared" si="651"/>
        <v>283.35000000000002</v>
      </c>
      <c r="JL404" s="82">
        <f>IV404*Prices!$B$13</f>
        <v>123.22916666666666</v>
      </c>
      <c r="JM404" s="82">
        <f t="shared" si="652"/>
        <v>292.82916666666665</v>
      </c>
      <c r="JN404" s="82">
        <f>IV404*Prices!$B$14</f>
        <v>146.92708333333331</v>
      </c>
      <c r="JO404" s="82">
        <f t="shared" si="653"/>
        <v>316.52708333333328</v>
      </c>
      <c r="JP404" s="82">
        <f>IV404*Prices!$B$15</f>
        <v>165.88541666666666</v>
      </c>
      <c r="JQ404" s="82">
        <f t="shared" si="654"/>
        <v>335.48541666666665</v>
      </c>
      <c r="JR404" s="82">
        <f>IV404*Prices!$B$16</f>
        <v>232.23958333333331</v>
      </c>
      <c r="JS404" s="82">
        <f t="shared" si="655"/>
        <v>401.83958333333328</v>
      </c>
      <c r="JT404" s="82">
        <f>IV404*Prices!$B$17</f>
        <v>0</v>
      </c>
      <c r="JU404" s="82"/>
      <c r="JV404" s="82"/>
      <c r="JW404" s="82"/>
      <c r="JX404" s="82"/>
      <c r="JY404" s="82"/>
      <c r="JZ404" s="82"/>
      <c r="KA404" s="82"/>
      <c r="KB404" s="82"/>
      <c r="KC404" s="82"/>
      <c r="KD404" s="82"/>
      <c r="KE404" s="82"/>
      <c r="KF404" s="82"/>
      <c r="KG404" s="82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 s="199">
        <v>0</v>
      </c>
      <c r="LB404" s="202">
        <v>0</v>
      </c>
      <c r="LC404" s="82">
        <f>(44+(cabinets_db!IR404*2-2))*0.58</f>
        <v>63.864171361111104</v>
      </c>
      <c r="LD404" s="82">
        <f>(44+(cabinets_db!IR404*2-2))*0.77</f>
        <v>84.785193013888886</v>
      </c>
      <c r="LE404" s="82">
        <f>3*(cabinets_db!IR404*22/144)</f>
        <v>15.608688396990742</v>
      </c>
      <c r="LF404" s="82">
        <f t="shared" si="656"/>
        <v>48.255482964120361</v>
      </c>
      <c r="LG404" s="80">
        <f t="shared" si="657"/>
        <v>69.176504616898143</v>
      </c>
      <c r="LH404" s="234">
        <f t="shared" si="658"/>
        <v>0</v>
      </c>
      <c r="LI404" s="55">
        <v>4903.9660999999996</v>
      </c>
      <c r="LJ404" s="55">
        <f t="shared" si="676"/>
        <v>34.055320138888888</v>
      </c>
      <c r="LK404" s="158">
        <v>34</v>
      </c>
      <c r="LL404" s="75">
        <v>15</v>
      </c>
      <c r="LM404" s="159"/>
      <c r="LN404" s="159">
        <f>LL404*91/144</f>
        <v>9.4791666666666661</v>
      </c>
      <c r="LO404" s="75"/>
      <c r="LP404" s="75">
        <v>2</v>
      </c>
      <c r="LQ404" s="76">
        <f t="shared" si="672"/>
        <v>0</v>
      </c>
      <c r="LR404" s="75">
        <v>34</v>
      </c>
      <c r="LS404" s="82">
        <f>(LR404*1.2)*(Prices!$B$5/32)</f>
        <v>51</v>
      </c>
      <c r="LT404" s="82">
        <f>(LR404*1.3)*(Prices!$C$4/32)</f>
        <v>88.4</v>
      </c>
      <c r="LU404" s="82">
        <f>(LO404*Prices!$B$2)+(LP404*Prices!$B$3)</f>
        <v>8.1</v>
      </c>
      <c r="LV404" s="76">
        <f>LN404*Prices!$B$9</f>
        <v>56.875</v>
      </c>
      <c r="LW404" s="82">
        <f t="shared" si="659"/>
        <v>204.375</v>
      </c>
      <c r="LX404" s="82">
        <f>LN404*Prices!$B$10</f>
        <v>85.3125</v>
      </c>
      <c r="LY404" s="82">
        <f t="shared" si="660"/>
        <v>232.8125</v>
      </c>
      <c r="LZ404" s="82">
        <f>LN404*Prices!$B$11</f>
        <v>94.791666666666657</v>
      </c>
      <c r="MA404" s="82">
        <f t="shared" si="661"/>
        <v>242.29166666666666</v>
      </c>
      <c r="MB404" s="82">
        <f>LN404*Prices!$B$12</f>
        <v>113.75</v>
      </c>
      <c r="MC404" s="82">
        <f t="shared" si="662"/>
        <v>261.25</v>
      </c>
      <c r="MD404" s="82">
        <f>LN404*Prices!$B$13</f>
        <v>123.22916666666666</v>
      </c>
      <c r="ME404" s="82">
        <f t="shared" si="663"/>
        <v>270.72916666666663</v>
      </c>
      <c r="MF404" s="82">
        <f>LN404*Prices!$B$14</f>
        <v>146.92708333333331</v>
      </c>
      <c r="MG404" s="82">
        <f t="shared" si="664"/>
        <v>294.42708333333331</v>
      </c>
      <c r="MH404" s="82">
        <f>LN404*Prices!$B$15</f>
        <v>165.88541666666666</v>
      </c>
      <c r="MI404" s="82">
        <f t="shared" si="665"/>
        <v>313.38541666666663</v>
      </c>
      <c r="MJ404" s="82">
        <f>LN404*Prices!$B$16</f>
        <v>232.23958333333331</v>
      </c>
      <c r="MK404" s="82">
        <f t="shared" si="666"/>
        <v>379.73958333333331</v>
      </c>
      <c r="ML404" s="82">
        <f>LN404*Prices!$B$17</f>
        <v>0</v>
      </c>
      <c r="MM404" s="82"/>
      <c r="MN404" s="82"/>
      <c r="MO404" s="82"/>
      <c r="MP404" s="82"/>
      <c r="MQ404" s="82"/>
      <c r="MR404" s="82"/>
      <c r="MS404" s="82"/>
      <c r="MT404" s="82"/>
      <c r="MU404" s="82"/>
      <c r="MV404" s="82"/>
      <c r="MW404" s="82"/>
      <c r="MX404" s="82"/>
      <c r="MY404" s="82"/>
      <c r="MZ404" s="82"/>
      <c r="NA404" s="82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</row>
    <row r="405" spans="1:449" ht="18" customHeight="1" thickBot="1" x14ac:dyDescent="0.3">
      <c r="A405" s="277"/>
      <c r="B405" s="278"/>
      <c r="C405" s="278"/>
      <c r="D405" s="279"/>
      <c r="E405" s="280"/>
      <c r="F405" s="281"/>
      <c r="G405" s="367"/>
      <c r="H405" s="71"/>
      <c r="I405" s="161"/>
      <c r="J405" s="71"/>
      <c r="K405" s="161"/>
      <c r="L405" s="71"/>
      <c r="M405" s="161"/>
      <c r="N405" s="71"/>
      <c r="O405" s="161"/>
      <c r="P405" s="71"/>
      <c r="Q405" s="161"/>
      <c r="R405" s="71"/>
      <c r="S405" s="161"/>
      <c r="T405" s="71"/>
      <c r="U405" s="161"/>
      <c r="V405" s="71"/>
      <c r="W405" s="162"/>
      <c r="X405" s="162"/>
      <c r="Y405" s="162"/>
      <c r="Z405" s="162"/>
      <c r="AA405" s="162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163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163"/>
      <c r="BU405" s="161"/>
      <c r="BV405" s="71"/>
      <c r="BW405" s="161"/>
      <c r="BX405" s="71"/>
      <c r="BY405" s="161"/>
      <c r="BZ405" s="71"/>
      <c r="CA405" s="161"/>
      <c r="CB405" s="71"/>
      <c r="CC405" s="161"/>
      <c r="CD405" s="71"/>
      <c r="CE405" s="161"/>
      <c r="CF405" s="71"/>
      <c r="CG405" s="161"/>
      <c r="CH405" s="71"/>
      <c r="CI405" s="161"/>
      <c r="CJ405" s="71"/>
      <c r="CK405" s="162"/>
      <c r="CL405" s="162"/>
      <c r="CM405" s="162"/>
      <c r="CN405" s="162"/>
      <c r="CO405" s="162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163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163"/>
      <c r="ER405" s="158"/>
      <c r="ES405" s="75"/>
      <c r="ET405" s="159"/>
      <c r="EU405" s="159"/>
      <c r="EX405" s="82"/>
      <c r="EZ405" s="82"/>
      <c r="FC405" s="76"/>
      <c r="FE405" s="82"/>
      <c r="FF405" s="82"/>
      <c r="FG405" s="82"/>
      <c r="FH405" s="82"/>
      <c r="FI405" s="82"/>
      <c r="FJ405" s="82"/>
      <c r="FK405" s="82"/>
      <c r="FL405" s="82"/>
      <c r="FM405" s="82"/>
      <c r="FN405" s="82"/>
      <c r="FO405" s="82"/>
      <c r="FP405" s="82"/>
      <c r="FQ405" s="82"/>
      <c r="FR405" s="82"/>
      <c r="FS405" s="82"/>
      <c r="FT405" s="82"/>
      <c r="FU405" s="82"/>
      <c r="FV405" s="82"/>
      <c r="FW405" s="82"/>
      <c r="FX405" s="82"/>
      <c r="FY405" s="82"/>
      <c r="FZ405" s="82"/>
      <c r="GA405" s="82"/>
      <c r="GB405" s="82"/>
      <c r="GC405" s="82"/>
      <c r="GD405" s="82"/>
      <c r="GE405" s="82"/>
      <c r="GF405" s="82"/>
      <c r="GG405" s="82"/>
      <c r="GH405" s="82"/>
      <c r="GI405"/>
      <c r="GJ405"/>
      <c r="GK405"/>
      <c r="GL405"/>
      <c r="GM405"/>
      <c r="GN405"/>
      <c r="GO405"/>
      <c r="GR405" s="158"/>
      <c r="GS405" s="75"/>
      <c r="GT405" s="159"/>
      <c r="GU405" s="159"/>
      <c r="GV405" s="75"/>
      <c r="GW405" s="75"/>
      <c r="GX405" s="82"/>
      <c r="GZ405" s="82"/>
      <c r="HA405" s="82"/>
      <c r="HB405" s="82"/>
      <c r="HC405" s="76"/>
      <c r="HE405" s="82"/>
      <c r="HF405" s="82"/>
      <c r="HG405" s="82"/>
      <c r="HH405" s="82"/>
      <c r="HI405" s="82"/>
      <c r="HJ405" s="82"/>
      <c r="HK405" s="82"/>
      <c r="HL405" s="82"/>
      <c r="HM405" s="82"/>
      <c r="HN405" s="82"/>
      <c r="HO405" s="82"/>
      <c r="HP405" s="82"/>
      <c r="HQ405" s="82"/>
      <c r="HR405" s="82"/>
      <c r="HS405" s="82"/>
      <c r="HT405" s="82"/>
      <c r="HU405" s="82"/>
      <c r="HV405" s="82"/>
      <c r="HW405" s="82"/>
      <c r="HX405" s="82"/>
      <c r="HY405" s="82"/>
      <c r="HZ405" s="82"/>
      <c r="IA405" s="82"/>
      <c r="IB405" s="82"/>
      <c r="IC405" s="82"/>
      <c r="ID405" s="82"/>
      <c r="IE405" s="82"/>
      <c r="IF405" s="82"/>
      <c r="IG405" s="82"/>
      <c r="IH405" s="82"/>
      <c r="II405"/>
      <c r="IJ405"/>
      <c r="IK405"/>
      <c r="IL405"/>
      <c r="IM405"/>
      <c r="IN405"/>
      <c r="IO405"/>
      <c r="IP405"/>
      <c r="IS405" s="158"/>
      <c r="IT405" s="75"/>
      <c r="IU405" s="159"/>
      <c r="IV405" s="159"/>
      <c r="IW405" s="75"/>
      <c r="IX405" s="75"/>
      <c r="IY405" s="76"/>
      <c r="IZ405" s="75"/>
      <c r="JA405" s="82"/>
      <c r="JB405" s="82"/>
      <c r="JC405" s="82"/>
      <c r="JD405" s="76"/>
      <c r="JE405" s="82"/>
      <c r="JF405" s="82"/>
      <c r="JG405" s="82"/>
      <c r="JH405" s="82"/>
      <c r="JI405" s="82"/>
      <c r="JJ405" s="82"/>
      <c r="JK405" s="82"/>
      <c r="JL405" s="82"/>
      <c r="JM405" s="82"/>
      <c r="JN405" s="82"/>
      <c r="JO405" s="82"/>
      <c r="JP405" s="82"/>
      <c r="JQ405" s="82"/>
      <c r="JR405" s="82"/>
      <c r="JS405" s="82"/>
      <c r="JT405" s="82"/>
      <c r="JU405" s="82"/>
      <c r="JV405" s="82"/>
      <c r="JW405" s="82"/>
      <c r="JX405" s="82"/>
      <c r="JY405" s="82"/>
      <c r="JZ405" s="82"/>
      <c r="KA405" s="82"/>
      <c r="KB405" s="82"/>
      <c r="KC405" s="82"/>
      <c r="KD405" s="82"/>
      <c r="KE405" s="82"/>
      <c r="KF405" s="82"/>
      <c r="KG405" s="82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 s="199"/>
      <c r="LB405" s="202"/>
      <c r="LF405" s="82"/>
      <c r="LG405" s="80"/>
      <c r="LH405" s="234"/>
      <c r="LK405" s="158"/>
      <c r="LL405" s="75"/>
      <c r="LM405" s="159"/>
      <c r="LN405" s="159"/>
      <c r="LO405" s="75"/>
      <c r="LP405" s="75"/>
      <c r="LQ405" s="76"/>
      <c r="LR405" s="75"/>
      <c r="LS405" s="82"/>
      <c r="LT405" s="82"/>
      <c r="LU405" s="82"/>
      <c r="LV405" s="76"/>
      <c r="LW405" s="82"/>
      <c r="LX405" s="82"/>
      <c r="LY405" s="82"/>
      <c r="LZ405" s="82"/>
      <c r="MA405" s="82"/>
      <c r="MB405" s="82"/>
      <c r="MC405" s="82"/>
      <c r="MD405" s="82"/>
      <c r="ME405" s="82"/>
      <c r="MF405" s="82"/>
      <c r="MG405" s="82"/>
      <c r="MH405" s="82"/>
      <c r="MI405" s="82"/>
      <c r="MJ405" s="82"/>
      <c r="MK405" s="82"/>
      <c r="ML405" s="82"/>
      <c r="MM405" s="82"/>
      <c r="MN405" s="82"/>
      <c r="MO405" s="82"/>
      <c r="MP405" s="82"/>
      <c r="MQ405" s="82"/>
      <c r="MR405" s="82"/>
      <c r="MS405" s="82"/>
      <c r="MT405" s="82"/>
      <c r="MU405" s="82"/>
      <c r="MV405" s="82"/>
      <c r="MW405" s="82"/>
      <c r="MX405" s="82"/>
      <c r="MY405" s="82"/>
      <c r="MZ405" s="82"/>
      <c r="NA405" s="82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</row>
    <row r="406" spans="1:449" ht="18" customHeight="1" x14ac:dyDescent="0.25">
      <c r="A406" s="151" t="s">
        <v>534</v>
      </c>
      <c r="B406" s="152" t="s">
        <v>527</v>
      </c>
      <c r="C406" s="152" t="str">
        <f t="shared" si="667"/>
        <v>Pantry Cab: Pantry 12 deep 2 door - Shelves  (18"W x 84"H)</v>
      </c>
      <c r="D406" s="121" t="s">
        <v>528</v>
      </c>
      <c r="E406" s="153" t="s">
        <v>535</v>
      </c>
      <c r="F406" s="266" t="s">
        <v>534</v>
      </c>
      <c r="G406" s="367">
        <f>ROUND(cabinets_db!FD406/Prices!$B$27,0)</f>
        <v>547</v>
      </c>
      <c r="H406" s="71">
        <f>G406*Prices!$B$7+G406</f>
        <v>629.04999999999995</v>
      </c>
      <c r="I406" s="161">
        <f>ROUND(cabinets_db!FF406/Prices!$B$27,0)</f>
        <v>618</v>
      </c>
      <c r="J406" s="71">
        <f>I406*Prices!$B$7+I406</f>
        <v>710.7</v>
      </c>
      <c r="K406" s="161">
        <f>ROUND(cabinets_db!FH406/Prices!$B$27,0)</f>
        <v>642</v>
      </c>
      <c r="L406" s="71">
        <f>K406*Prices!$B$7+K406</f>
        <v>738.3</v>
      </c>
      <c r="M406" s="161">
        <f>ROUND(cabinets_db!FJ406/Prices!$B$27,0)</f>
        <v>690</v>
      </c>
      <c r="N406" s="71">
        <f>M406*Prices!$B$7+M406</f>
        <v>793.5</v>
      </c>
      <c r="O406" s="161">
        <f>ROUND(cabinets_db!FL406/Prices!$B$27,0)</f>
        <v>713</v>
      </c>
      <c r="P406" s="71">
        <f>O406*Prices!$B$7+O406</f>
        <v>819.95</v>
      </c>
      <c r="Q406" s="161">
        <f>ROUND(cabinets_db!FN406/Prices!$B$27,0)</f>
        <v>773</v>
      </c>
      <c r="R406" s="71">
        <f>Q406*Prices!$B$7+Q406</f>
        <v>888.95</v>
      </c>
      <c r="S406" s="161">
        <f>ROUND(cabinets_db!FP406/Prices!$B$27,0)</f>
        <v>820</v>
      </c>
      <c r="T406" s="71">
        <f>S406*Prices!$B$7+S406</f>
        <v>943</v>
      </c>
      <c r="U406" s="161">
        <f>ROUND(cabinets_db!FR406/Prices!$B$27,0)</f>
        <v>987</v>
      </c>
      <c r="V406" s="71">
        <f>U406*Prices!$B$7+U406</f>
        <v>1135.05</v>
      </c>
      <c r="W406" s="162"/>
      <c r="X406" s="162"/>
      <c r="Y406" s="162"/>
      <c r="Z406" s="162"/>
      <c r="AA406" s="162"/>
      <c r="AB406" s="71">
        <f>ROUND(cabinets_db!HD406/Prices!$B$27,0)</f>
        <v>494</v>
      </c>
      <c r="AC406" s="71">
        <f>AB406*Prices!$B$7+AB406</f>
        <v>568.1</v>
      </c>
      <c r="AD406" s="71">
        <f>ROUND(cabinets_db!HF406/Prices!$B$27,0)</f>
        <v>565</v>
      </c>
      <c r="AE406" s="71">
        <f>AD406*Prices!$B$7+AD406</f>
        <v>649.75</v>
      </c>
      <c r="AF406" s="71">
        <f>ROUND(cabinets_db!HH406/Prices!$B$27,0)</f>
        <v>589</v>
      </c>
      <c r="AG406" s="71">
        <f>AF406*Prices!$B$7+AF406</f>
        <v>677.35</v>
      </c>
      <c r="AH406" s="71">
        <f>ROUND(cabinets_db!HJ406/Prices!$B$27,0)</f>
        <v>637</v>
      </c>
      <c r="AI406" s="71">
        <f>AH406*Prices!$B$7+AH406</f>
        <v>732.55</v>
      </c>
      <c r="AJ406" s="71">
        <f>ROUND(cabinets_db!HL406/Prices!$B$27,0)</f>
        <v>661</v>
      </c>
      <c r="AK406" s="71">
        <f>AJ406*Prices!$B$7+AJ406</f>
        <v>760.15</v>
      </c>
      <c r="AL406" s="71">
        <f>ROUND(cabinets_db!HN406/Prices!$B$27,0)</f>
        <v>720</v>
      </c>
      <c r="AM406" s="71">
        <f>AL406*Prices!$B$7+AL406</f>
        <v>828</v>
      </c>
      <c r="AN406" s="71">
        <f>ROUND(cabinets_db!HP406/Prices!$B$27,0)</f>
        <v>768</v>
      </c>
      <c r="AO406" s="71">
        <f>AN406*Prices!$B$7+AN406</f>
        <v>883.2</v>
      </c>
      <c r="AP406" s="71">
        <f>ROUND(cabinets_db!HR406/Prices!$B$27,0)</f>
        <v>935</v>
      </c>
      <c r="AQ406" s="163">
        <f>AP406*Prices!$B$7+AP406</f>
        <v>1075.25</v>
      </c>
      <c r="AW406" s="71">
        <f t="shared" si="586"/>
        <v>494</v>
      </c>
      <c r="AX406" s="71">
        <f t="shared" si="587"/>
        <v>568.1</v>
      </c>
      <c r="AY406" s="71">
        <f t="shared" si="588"/>
        <v>565</v>
      </c>
      <c r="AZ406" s="71">
        <f t="shared" si="589"/>
        <v>649.75</v>
      </c>
      <c r="BA406" s="71">
        <f t="shared" si="590"/>
        <v>589</v>
      </c>
      <c r="BB406" s="71">
        <f t="shared" si="591"/>
        <v>677.35</v>
      </c>
      <c r="BC406" s="71">
        <f t="shared" si="592"/>
        <v>637</v>
      </c>
      <c r="BD406" s="71">
        <f t="shared" si="593"/>
        <v>732.55</v>
      </c>
      <c r="BE406" s="71">
        <f t="shared" si="594"/>
        <v>661</v>
      </c>
      <c r="BF406" s="71">
        <f t="shared" si="595"/>
        <v>760.15</v>
      </c>
      <c r="BG406" s="71">
        <f t="shared" si="596"/>
        <v>720</v>
      </c>
      <c r="BH406" s="71">
        <f t="shared" si="597"/>
        <v>828</v>
      </c>
      <c r="BI406" s="71">
        <f t="shared" si="598"/>
        <v>768</v>
      </c>
      <c r="BJ406" s="71">
        <f t="shared" si="599"/>
        <v>883.2</v>
      </c>
      <c r="BK406" s="71">
        <f t="shared" si="600"/>
        <v>935</v>
      </c>
      <c r="BL406" s="163">
        <f t="shared" si="601"/>
        <v>1075.25</v>
      </c>
      <c r="BU406" s="161">
        <f>ROUND(cabinets_db!JE406/Prices!$B$27,0)</f>
        <v>547</v>
      </c>
      <c r="BV406" s="71">
        <f>BU406*Prices!$B$7+BU406</f>
        <v>629.04999999999995</v>
      </c>
      <c r="BW406" s="161">
        <f>ROUND(cabinets_db!JG406/Prices!$B$27,0)</f>
        <v>618</v>
      </c>
      <c r="BX406" s="71">
        <f>BW406*Prices!$B$7+BW406</f>
        <v>710.7</v>
      </c>
      <c r="BY406" s="161">
        <f>ROUND(cabinets_db!JI406/Prices!$B$27,0)</f>
        <v>642</v>
      </c>
      <c r="BZ406" s="71">
        <f>BY406*Prices!$B$7+BY406</f>
        <v>738.3</v>
      </c>
      <c r="CA406" s="161">
        <f>ROUND(cabinets_db!JK406/Prices!$B$27,0)</f>
        <v>690</v>
      </c>
      <c r="CB406" s="71">
        <f>CA406*Prices!$B$7+CA406</f>
        <v>793.5</v>
      </c>
      <c r="CC406" s="161">
        <f>ROUND(cabinets_db!JM406/Prices!$B$27,0)</f>
        <v>713</v>
      </c>
      <c r="CD406" s="71">
        <f>CC406*Prices!$B$7+CC406</f>
        <v>819.95</v>
      </c>
      <c r="CE406" s="161">
        <f>ROUND(cabinets_db!JO406/Prices!$B$27,0)</f>
        <v>773</v>
      </c>
      <c r="CF406" s="71">
        <f>CE406*Prices!$B$7+CE406</f>
        <v>888.95</v>
      </c>
      <c r="CG406" s="161">
        <f>ROUND(cabinets_db!JQ406/Prices!$B$27,0)</f>
        <v>820</v>
      </c>
      <c r="CH406" s="71">
        <f>CG406*Prices!$B$7+CG406</f>
        <v>943</v>
      </c>
      <c r="CI406" s="161">
        <f>ROUND(cabinets_db!JS406/Prices!$B$27,0)</f>
        <v>987</v>
      </c>
      <c r="CJ406" s="71">
        <f>CI406*Prices!$B$7+CI406</f>
        <v>1135.05</v>
      </c>
      <c r="CK406" s="162"/>
      <c r="CL406" s="162"/>
      <c r="CM406" s="162"/>
      <c r="CN406" s="162"/>
      <c r="CO406" s="162"/>
      <c r="CP406" s="71">
        <f>ROUND(cabinets_db!LW406/Prices!$B$27,0)</f>
        <v>494</v>
      </c>
      <c r="CQ406" s="71">
        <f>CP406*Prices!$B$7+CP406</f>
        <v>568.1</v>
      </c>
      <c r="CR406" s="71">
        <f>ROUND(cabinets_db!LY406/Prices!$B$27,0)</f>
        <v>565</v>
      </c>
      <c r="CS406" s="71">
        <f>CR406*Prices!$B$7+CR406</f>
        <v>649.75</v>
      </c>
      <c r="CT406" s="71">
        <f>ROUND(cabinets_db!MA406/Prices!$B$27,0)</f>
        <v>589</v>
      </c>
      <c r="CU406" s="71">
        <f>CT406*Prices!$B$7+CT406</f>
        <v>677.35</v>
      </c>
      <c r="CV406" s="71">
        <f>ROUND(cabinets_db!MC406/Prices!$B$27,0)</f>
        <v>637</v>
      </c>
      <c r="CW406" s="71">
        <f>CV406*Prices!$B$7+CV406</f>
        <v>732.55</v>
      </c>
      <c r="CX406" s="71">
        <f>ROUND(cabinets_db!ME406/Prices!$B$27,0)</f>
        <v>661</v>
      </c>
      <c r="CY406" s="71">
        <f>CX406*Prices!$B$7+CX406</f>
        <v>760.15</v>
      </c>
      <c r="CZ406" s="71">
        <f>ROUND(cabinets_db!MG406/Prices!$B$27,0)</f>
        <v>720</v>
      </c>
      <c r="DA406" s="71">
        <f>CZ406*Prices!$B$7+CZ406</f>
        <v>828</v>
      </c>
      <c r="DB406" s="71">
        <f>ROUND(cabinets_db!MI406/Prices!$B$27,0)</f>
        <v>768</v>
      </c>
      <c r="DC406" s="71">
        <f>DB406*Prices!$B$7+DB406</f>
        <v>883.2</v>
      </c>
      <c r="DD406" s="71">
        <f>ROUND(cabinets_db!MK406/Prices!$B$27,0)</f>
        <v>935</v>
      </c>
      <c r="DE406" s="163">
        <f>DD406*Prices!$B$7+DD406</f>
        <v>1075.25</v>
      </c>
      <c r="DK406" s="71">
        <f t="shared" si="616"/>
        <v>494</v>
      </c>
      <c r="DL406" s="71">
        <f t="shared" si="617"/>
        <v>568.1</v>
      </c>
      <c r="DM406" s="71">
        <f t="shared" si="618"/>
        <v>565</v>
      </c>
      <c r="DN406" s="71">
        <f t="shared" si="619"/>
        <v>649.75</v>
      </c>
      <c r="DO406" s="71">
        <f t="shared" si="620"/>
        <v>589</v>
      </c>
      <c r="DP406" s="71">
        <f t="shared" si="621"/>
        <v>677.35</v>
      </c>
      <c r="DQ406" s="71">
        <f t="shared" si="622"/>
        <v>637</v>
      </c>
      <c r="DR406" s="71">
        <f t="shared" si="623"/>
        <v>732.55</v>
      </c>
      <c r="DS406" s="71">
        <f t="shared" si="624"/>
        <v>661</v>
      </c>
      <c r="DT406" s="71">
        <f t="shared" si="625"/>
        <v>760.15</v>
      </c>
      <c r="DU406" s="71">
        <f t="shared" si="626"/>
        <v>720</v>
      </c>
      <c r="DV406" s="71">
        <f t="shared" si="627"/>
        <v>828</v>
      </c>
      <c r="DW406" s="71">
        <f t="shared" si="628"/>
        <v>768</v>
      </c>
      <c r="DX406" s="71">
        <f t="shared" si="629"/>
        <v>883.2</v>
      </c>
      <c r="DY406" s="71">
        <f t="shared" si="630"/>
        <v>935</v>
      </c>
      <c r="DZ406" s="163">
        <f t="shared" si="631"/>
        <v>1075.25</v>
      </c>
      <c r="EP406" s="73">
        <v>4863.4829</v>
      </c>
      <c r="EQ406" s="55">
        <f t="shared" si="673"/>
        <v>33.774186805555559</v>
      </c>
      <c r="ER406" s="158">
        <v>34</v>
      </c>
      <c r="ES406" s="75">
        <v>18</v>
      </c>
      <c r="ET406" s="159"/>
      <c r="EU406" s="159">
        <f>ES406*80/144</f>
        <v>10</v>
      </c>
      <c r="EW406" s="75">
        <v>2</v>
      </c>
      <c r="EY406" s="75">
        <v>34</v>
      </c>
      <c r="EZ406" s="82">
        <f>(EY406*1.2)*(Prices!$B$5/32)</f>
        <v>51</v>
      </c>
      <c r="FA406" s="82">
        <f>(EY406*1.3)*(Prices!$B$4/32)</f>
        <v>110.5</v>
      </c>
      <c r="FB406" s="82">
        <f>(EV406*Prices!$B$2)+(EW406*Prices!$B$3)</f>
        <v>8.1</v>
      </c>
      <c r="FC406" s="76">
        <f>EU406*Prices!$B$9</f>
        <v>60</v>
      </c>
      <c r="FD406" s="82">
        <f t="shared" si="632"/>
        <v>229.6</v>
      </c>
      <c r="FE406" s="82">
        <f>EU406*Prices!$B$10</f>
        <v>90</v>
      </c>
      <c r="FF406" s="82">
        <f t="shared" si="633"/>
        <v>259.60000000000002</v>
      </c>
      <c r="FG406" s="82">
        <f>EU406*Prices!$B$11</f>
        <v>100</v>
      </c>
      <c r="FH406" s="82">
        <f t="shared" si="634"/>
        <v>269.60000000000002</v>
      </c>
      <c r="FI406" s="82">
        <f>EU406*Prices!$B$12</f>
        <v>120</v>
      </c>
      <c r="FJ406" s="82">
        <f t="shared" si="635"/>
        <v>289.60000000000002</v>
      </c>
      <c r="FK406" s="82">
        <f>EU406*Prices!$B$13</f>
        <v>130</v>
      </c>
      <c r="FL406" s="82">
        <f t="shared" si="636"/>
        <v>299.60000000000002</v>
      </c>
      <c r="FM406" s="82">
        <f>EU406*Prices!$B$14</f>
        <v>155</v>
      </c>
      <c r="FN406" s="82">
        <f t="shared" si="637"/>
        <v>324.60000000000002</v>
      </c>
      <c r="FO406" s="82">
        <f>EU406*Prices!$B$15</f>
        <v>175</v>
      </c>
      <c r="FP406" s="82">
        <f t="shared" si="638"/>
        <v>344.6</v>
      </c>
      <c r="FQ406" s="82">
        <f>EU406*Prices!$B$16</f>
        <v>245</v>
      </c>
      <c r="FR406" s="82">
        <f t="shared" si="639"/>
        <v>414.6</v>
      </c>
      <c r="FS406" s="82">
        <f>EU406*Prices!$B$17</f>
        <v>0</v>
      </c>
      <c r="FT406" s="82"/>
      <c r="FU406" s="82"/>
      <c r="FV406" s="82"/>
      <c r="FW406" s="82"/>
      <c r="FX406" s="82"/>
      <c r="FY406" s="82"/>
      <c r="FZ406" s="82"/>
      <c r="GA406" s="82"/>
      <c r="GB406" s="82"/>
      <c r="GC406" s="82"/>
      <c r="GD406" s="82"/>
      <c r="GE406" s="82"/>
      <c r="GF406" s="82"/>
      <c r="GG406" s="82"/>
      <c r="GH406" s="82"/>
      <c r="GI406"/>
      <c r="GJ406"/>
      <c r="GK406"/>
      <c r="GL406"/>
      <c r="GM406"/>
      <c r="GN406"/>
      <c r="GO406"/>
      <c r="GP406" s="73">
        <v>4863.4829</v>
      </c>
      <c r="GQ406" s="55">
        <f t="shared" si="674"/>
        <v>33.774186805555559</v>
      </c>
      <c r="GR406" s="158">
        <v>34</v>
      </c>
      <c r="GS406" s="75">
        <v>18</v>
      </c>
      <c r="GT406" s="159"/>
      <c r="GU406" s="159">
        <f>GS406*80/144</f>
        <v>10</v>
      </c>
      <c r="GV406" s="75"/>
      <c r="GW406" s="75">
        <v>2</v>
      </c>
      <c r="GX406" s="76"/>
      <c r="GY406" s="75">
        <v>34</v>
      </c>
      <c r="GZ406" s="82">
        <f>(GY406*1.2)*(Prices!$B$5/32)</f>
        <v>51</v>
      </c>
      <c r="HA406" s="82">
        <f>(GY406*1.3)*(Prices!$C$4/32)</f>
        <v>88.4</v>
      </c>
      <c r="HB406" s="82">
        <f>(GV406*Prices!$B$2)+(GW406*Prices!$B$3)</f>
        <v>8.1</v>
      </c>
      <c r="HC406" s="76">
        <f>GU406*Prices!$B$9</f>
        <v>60</v>
      </c>
      <c r="HD406" s="82">
        <f t="shared" si="640"/>
        <v>207.5</v>
      </c>
      <c r="HE406" s="82">
        <f>GU406*Prices!$B$10</f>
        <v>90</v>
      </c>
      <c r="HF406" s="82">
        <f t="shared" si="641"/>
        <v>237.5</v>
      </c>
      <c r="HG406" s="82">
        <f>GU406*Prices!$B$11</f>
        <v>100</v>
      </c>
      <c r="HH406" s="82">
        <f t="shared" si="642"/>
        <v>247.5</v>
      </c>
      <c r="HI406" s="82">
        <f>GU406*Prices!$B$12</f>
        <v>120</v>
      </c>
      <c r="HJ406" s="82">
        <f t="shared" si="643"/>
        <v>267.5</v>
      </c>
      <c r="HK406" s="82">
        <f>GU406*Prices!$B$13</f>
        <v>130</v>
      </c>
      <c r="HL406" s="82">
        <f t="shared" si="644"/>
        <v>277.5</v>
      </c>
      <c r="HM406" s="82">
        <f>GU406*Prices!$B$14</f>
        <v>155</v>
      </c>
      <c r="HN406" s="82">
        <f t="shared" si="645"/>
        <v>302.5</v>
      </c>
      <c r="HO406" s="82">
        <f>GU406*Prices!$B$15</f>
        <v>175</v>
      </c>
      <c r="HP406" s="82">
        <f t="shared" si="646"/>
        <v>322.5</v>
      </c>
      <c r="HQ406" s="82">
        <f>GU406*Prices!$B$16</f>
        <v>245</v>
      </c>
      <c r="HR406" s="82">
        <f t="shared" si="647"/>
        <v>392.5</v>
      </c>
      <c r="HS406" s="82">
        <f>GU406*Prices!$B$17</f>
        <v>0</v>
      </c>
      <c r="HT406" s="82"/>
      <c r="HU406" s="82"/>
      <c r="HV406" s="82"/>
      <c r="HW406" s="82"/>
      <c r="HX406" s="82"/>
      <c r="HY406" s="82"/>
      <c r="HZ406" s="82"/>
      <c r="IA406" s="82"/>
      <c r="IB406" s="82"/>
      <c r="IC406" s="82"/>
      <c r="ID406" s="82"/>
      <c r="IE406" s="82"/>
      <c r="IF406" s="82"/>
      <c r="IG406" s="82"/>
      <c r="IH406" s="82"/>
      <c r="II406"/>
      <c r="IJ406"/>
      <c r="IK406"/>
      <c r="IL406"/>
      <c r="IM406"/>
      <c r="IN406"/>
      <c r="IO406"/>
      <c r="IP406"/>
      <c r="IQ406" s="73">
        <v>4863.4829</v>
      </c>
      <c r="IR406" s="55">
        <f t="shared" si="675"/>
        <v>33.774186805555559</v>
      </c>
      <c r="IS406" s="158">
        <v>34</v>
      </c>
      <c r="IT406" s="75">
        <v>18</v>
      </c>
      <c r="IU406" s="159"/>
      <c r="IV406" s="159">
        <f>IT406*80/144</f>
        <v>10</v>
      </c>
      <c r="IW406" s="75"/>
      <c r="IX406" s="75">
        <v>2</v>
      </c>
      <c r="IY406" s="76">
        <f t="shared" si="671"/>
        <v>0</v>
      </c>
      <c r="IZ406" s="75">
        <v>34</v>
      </c>
      <c r="JA406" s="82">
        <f>(IZ406*1.2)*(Prices!$B$5/32)</f>
        <v>51</v>
      </c>
      <c r="JB406" s="82">
        <f>(IZ406*1.3)*(Prices!$B$4/32)</f>
        <v>110.5</v>
      </c>
      <c r="JC406" s="82">
        <f>(IW406*Prices!$B$2)+(IX406*Prices!$B$3)</f>
        <v>8.1</v>
      </c>
      <c r="JD406" s="76">
        <f>IV406*Prices!$B$9</f>
        <v>60</v>
      </c>
      <c r="JE406" s="82">
        <f t="shared" si="648"/>
        <v>229.6</v>
      </c>
      <c r="JF406" s="82">
        <f>IV406*Prices!$B$10</f>
        <v>90</v>
      </c>
      <c r="JG406" s="82">
        <f t="shared" si="649"/>
        <v>259.60000000000002</v>
      </c>
      <c r="JH406" s="82">
        <f>IV406*Prices!$B$11</f>
        <v>100</v>
      </c>
      <c r="JI406" s="82">
        <f t="shared" si="650"/>
        <v>269.60000000000002</v>
      </c>
      <c r="JJ406" s="82">
        <f>IV406*Prices!$B$12</f>
        <v>120</v>
      </c>
      <c r="JK406" s="82">
        <f t="shared" si="651"/>
        <v>289.60000000000002</v>
      </c>
      <c r="JL406" s="82">
        <f>IV406*Prices!$B$13</f>
        <v>130</v>
      </c>
      <c r="JM406" s="82">
        <f t="shared" si="652"/>
        <v>299.60000000000002</v>
      </c>
      <c r="JN406" s="82">
        <f>IV406*Prices!$B$14</f>
        <v>155</v>
      </c>
      <c r="JO406" s="82">
        <f t="shared" si="653"/>
        <v>324.60000000000002</v>
      </c>
      <c r="JP406" s="82">
        <f>IV406*Prices!$B$15</f>
        <v>175</v>
      </c>
      <c r="JQ406" s="82">
        <f t="shared" si="654"/>
        <v>344.6</v>
      </c>
      <c r="JR406" s="82">
        <f>IV406*Prices!$B$16</f>
        <v>245</v>
      </c>
      <c r="JS406" s="82">
        <f t="shared" si="655"/>
        <v>414.6</v>
      </c>
      <c r="JT406" s="82">
        <f>IV406*Prices!$B$17</f>
        <v>0</v>
      </c>
      <c r="JU406" s="82"/>
      <c r="JV406" s="82"/>
      <c r="JW406" s="82"/>
      <c r="JX406" s="82"/>
      <c r="JY406" s="82"/>
      <c r="JZ406" s="82"/>
      <c r="KA406" s="82"/>
      <c r="KB406" s="82"/>
      <c r="KC406" s="82"/>
      <c r="KD406" s="82"/>
      <c r="KE406" s="82"/>
      <c r="KF406" s="82"/>
      <c r="KG406" s="82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 s="199">
        <v>0</v>
      </c>
      <c r="LB406" s="202">
        <v>0</v>
      </c>
      <c r="LC406" s="82">
        <f>(44+(cabinets_db!IR406*2-2))*0.58</f>
        <v>63.538056694444442</v>
      </c>
      <c r="LD406" s="82">
        <f>(44+(cabinets_db!IR406*2-2))*0.77</f>
        <v>84.352247680555564</v>
      </c>
      <c r="LE406" s="82">
        <f>3*(cabinets_db!IR406*22/144)</f>
        <v>15.479835619212963</v>
      </c>
      <c r="LF406" s="82">
        <f t="shared" si="656"/>
        <v>48.058221075231479</v>
      </c>
      <c r="LG406" s="80">
        <f t="shared" si="657"/>
        <v>68.872412061342601</v>
      </c>
      <c r="LH406" s="234">
        <f t="shared" si="658"/>
        <v>0</v>
      </c>
      <c r="LI406" s="73">
        <v>4863.4829</v>
      </c>
      <c r="LJ406" s="55">
        <f t="shared" si="676"/>
        <v>33.774186805555559</v>
      </c>
      <c r="LK406" s="158">
        <v>34</v>
      </c>
      <c r="LL406" s="75">
        <v>18</v>
      </c>
      <c r="LM406" s="159"/>
      <c r="LN406" s="159">
        <f>LL406*80/144</f>
        <v>10</v>
      </c>
      <c r="LO406" s="75"/>
      <c r="LP406" s="75">
        <v>2</v>
      </c>
      <c r="LQ406" s="76">
        <f t="shared" si="672"/>
        <v>0</v>
      </c>
      <c r="LR406" s="75">
        <v>34</v>
      </c>
      <c r="LS406" s="82">
        <f>(LR406*1.2)*(Prices!$B$5/32)</f>
        <v>51</v>
      </c>
      <c r="LT406" s="82">
        <f>(LR406*1.3)*(Prices!$C$4/32)</f>
        <v>88.4</v>
      </c>
      <c r="LU406" s="82">
        <f>(LO406*Prices!$B$2)+(LP406*Prices!$B$3)</f>
        <v>8.1</v>
      </c>
      <c r="LV406" s="76">
        <f>LN406*Prices!$B$9</f>
        <v>60</v>
      </c>
      <c r="LW406" s="82">
        <f t="shared" si="659"/>
        <v>207.5</v>
      </c>
      <c r="LX406" s="82">
        <f>LN406*Prices!$B$10</f>
        <v>90</v>
      </c>
      <c r="LY406" s="82">
        <f t="shared" si="660"/>
        <v>237.5</v>
      </c>
      <c r="LZ406" s="82">
        <f>LN406*Prices!$B$11</f>
        <v>100</v>
      </c>
      <c r="MA406" s="82">
        <f t="shared" si="661"/>
        <v>247.5</v>
      </c>
      <c r="MB406" s="82">
        <f>LN406*Prices!$B$12</f>
        <v>120</v>
      </c>
      <c r="MC406" s="82">
        <f t="shared" si="662"/>
        <v>267.5</v>
      </c>
      <c r="MD406" s="82">
        <f>LN406*Prices!$B$13</f>
        <v>130</v>
      </c>
      <c r="ME406" s="82">
        <f t="shared" si="663"/>
        <v>277.5</v>
      </c>
      <c r="MF406" s="82">
        <f>LN406*Prices!$B$14</f>
        <v>155</v>
      </c>
      <c r="MG406" s="82">
        <f t="shared" si="664"/>
        <v>302.5</v>
      </c>
      <c r="MH406" s="82">
        <f>LN406*Prices!$B$15</f>
        <v>175</v>
      </c>
      <c r="MI406" s="82">
        <f t="shared" si="665"/>
        <v>322.5</v>
      </c>
      <c r="MJ406" s="82">
        <f>LN406*Prices!$B$16</f>
        <v>245</v>
      </c>
      <c r="MK406" s="82">
        <f t="shared" si="666"/>
        <v>392.5</v>
      </c>
      <c r="ML406" s="82">
        <f>LN406*Prices!$B$17</f>
        <v>0</v>
      </c>
      <c r="MM406" s="82"/>
      <c r="MN406" s="82"/>
      <c r="MO406" s="82"/>
      <c r="MP406" s="82"/>
      <c r="MQ406" s="82"/>
      <c r="MR406" s="82"/>
      <c r="MS406" s="82"/>
      <c r="MT406" s="82"/>
      <c r="MU406" s="82"/>
      <c r="MV406" s="82"/>
      <c r="MW406" s="82"/>
      <c r="MX406" s="82"/>
      <c r="MY406" s="82"/>
      <c r="MZ406" s="82"/>
      <c r="NA406" s="82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</row>
    <row r="407" spans="1:449" ht="18" customHeight="1" x14ac:dyDescent="0.25">
      <c r="A407" s="160" t="s">
        <v>536</v>
      </c>
      <c r="B407" s="69" t="s">
        <v>527</v>
      </c>
      <c r="C407" s="69" t="str">
        <f t="shared" si="667"/>
        <v>Pantry Cab: Pantry 12 deep 2 door - Shelves  (18"W x 90"H)</v>
      </c>
      <c r="D407" s="70" t="s">
        <v>528</v>
      </c>
      <c r="E407" s="68" t="s">
        <v>537</v>
      </c>
      <c r="F407" s="267" t="s">
        <v>536</v>
      </c>
      <c r="G407" s="367">
        <f>ROUND(cabinets_db!FD407/Prices!$B$27,0)</f>
        <v>591</v>
      </c>
      <c r="H407" s="71">
        <f>G407*Prices!$B$7+G407</f>
        <v>679.65</v>
      </c>
      <c r="I407" s="161">
        <f>ROUND(cabinets_db!FF407/Prices!$B$27,0)</f>
        <v>668</v>
      </c>
      <c r="J407" s="71">
        <f>I407*Prices!$B$7+I407</f>
        <v>768.2</v>
      </c>
      <c r="K407" s="161">
        <f>ROUND(cabinets_db!FH407/Prices!$B$27,0)</f>
        <v>694</v>
      </c>
      <c r="L407" s="71">
        <f>K407*Prices!$B$7+K407</f>
        <v>798.1</v>
      </c>
      <c r="M407" s="161">
        <f>ROUND(cabinets_db!FJ407/Prices!$B$27,0)</f>
        <v>745</v>
      </c>
      <c r="N407" s="71">
        <f>M407*Prices!$B$7+M407</f>
        <v>856.75</v>
      </c>
      <c r="O407" s="161">
        <f>ROUND(cabinets_db!FL407/Prices!$B$27,0)</f>
        <v>770</v>
      </c>
      <c r="P407" s="71">
        <f>O407*Prices!$B$7+O407</f>
        <v>885.5</v>
      </c>
      <c r="Q407" s="161">
        <f>ROUND(cabinets_db!FN407/Prices!$B$27,0)</f>
        <v>834</v>
      </c>
      <c r="R407" s="71">
        <f>Q407*Prices!$B$7+Q407</f>
        <v>959.1</v>
      </c>
      <c r="S407" s="161">
        <f>ROUND(cabinets_db!FP407/Prices!$B$27,0)</f>
        <v>886</v>
      </c>
      <c r="T407" s="71">
        <f>S407*Prices!$B$7+S407</f>
        <v>1018.9</v>
      </c>
      <c r="U407" s="161">
        <f>ROUND(cabinets_db!FR407/Prices!$B$27,0)</f>
        <v>1065</v>
      </c>
      <c r="V407" s="71">
        <f>U407*Prices!$B$7+U407</f>
        <v>1224.75</v>
      </c>
      <c r="W407" s="162"/>
      <c r="X407" s="162"/>
      <c r="Y407" s="162"/>
      <c r="Z407" s="162"/>
      <c r="AA407" s="162"/>
      <c r="AB407" s="71">
        <f>ROUND(cabinets_db!HD407/Prices!$B$27,0)</f>
        <v>534</v>
      </c>
      <c r="AC407" s="71">
        <f>AB407*Prices!$B$7+AB407</f>
        <v>614.1</v>
      </c>
      <c r="AD407" s="71">
        <f>ROUND(cabinets_db!HF407/Prices!$B$27,0)</f>
        <v>611</v>
      </c>
      <c r="AE407" s="71">
        <f>AD407*Prices!$B$7+AD407</f>
        <v>702.65</v>
      </c>
      <c r="AF407" s="71">
        <f>ROUND(cabinets_db!HH407/Prices!$B$27,0)</f>
        <v>636</v>
      </c>
      <c r="AG407" s="71">
        <f>AF407*Prices!$B$7+AF407</f>
        <v>731.4</v>
      </c>
      <c r="AH407" s="71">
        <f>ROUND(cabinets_db!HJ407/Prices!$B$27,0)</f>
        <v>688</v>
      </c>
      <c r="AI407" s="71">
        <f>AH407*Prices!$B$7+AH407</f>
        <v>791.2</v>
      </c>
      <c r="AJ407" s="71">
        <f>ROUND(cabinets_db!HL407/Prices!$B$27,0)</f>
        <v>713</v>
      </c>
      <c r="AK407" s="71">
        <f>AJ407*Prices!$B$7+AJ407</f>
        <v>819.95</v>
      </c>
      <c r="AL407" s="71">
        <f>ROUND(cabinets_db!HN407/Prices!$B$27,0)</f>
        <v>777</v>
      </c>
      <c r="AM407" s="71">
        <f>AL407*Prices!$B$7+AL407</f>
        <v>893.55</v>
      </c>
      <c r="AN407" s="71">
        <f>ROUND(cabinets_db!HP407/Prices!$B$27,0)</f>
        <v>828</v>
      </c>
      <c r="AO407" s="71">
        <f>AN407*Prices!$B$7+AN407</f>
        <v>952.2</v>
      </c>
      <c r="AP407" s="71">
        <f>ROUND(cabinets_db!HR407/Prices!$B$27,0)</f>
        <v>1008</v>
      </c>
      <c r="AQ407" s="163">
        <f>AP407*Prices!$B$7+AP407</f>
        <v>1159.2</v>
      </c>
      <c r="AW407" s="71">
        <f t="shared" si="586"/>
        <v>534</v>
      </c>
      <c r="AX407" s="71">
        <f t="shared" si="587"/>
        <v>614.1</v>
      </c>
      <c r="AY407" s="71">
        <f t="shared" si="588"/>
        <v>611</v>
      </c>
      <c r="AZ407" s="71">
        <f t="shared" si="589"/>
        <v>702.65</v>
      </c>
      <c r="BA407" s="71">
        <f t="shared" si="590"/>
        <v>636</v>
      </c>
      <c r="BB407" s="71">
        <f t="shared" si="591"/>
        <v>731.4</v>
      </c>
      <c r="BC407" s="71">
        <f t="shared" si="592"/>
        <v>688</v>
      </c>
      <c r="BD407" s="71">
        <f t="shared" si="593"/>
        <v>791.2</v>
      </c>
      <c r="BE407" s="71">
        <f t="shared" si="594"/>
        <v>713</v>
      </c>
      <c r="BF407" s="71">
        <f t="shared" si="595"/>
        <v>819.95</v>
      </c>
      <c r="BG407" s="71">
        <f t="shared" si="596"/>
        <v>777</v>
      </c>
      <c r="BH407" s="71">
        <f t="shared" si="597"/>
        <v>893.55</v>
      </c>
      <c r="BI407" s="71">
        <f t="shared" si="598"/>
        <v>828</v>
      </c>
      <c r="BJ407" s="71">
        <f t="shared" si="599"/>
        <v>952.2</v>
      </c>
      <c r="BK407" s="71">
        <f t="shared" si="600"/>
        <v>1008</v>
      </c>
      <c r="BL407" s="163">
        <f t="shared" si="601"/>
        <v>1159.2</v>
      </c>
      <c r="BU407" s="161">
        <f>ROUND(cabinets_db!JE407/Prices!$B$27,0)</f>
        <v>591</v>
      </c>
      <c r="BV407" s="71">
        <f>BU407*Prices!$B$7+BU407</f>
        <v>679.65</v>
      </c>
      <c r="BW407" s="161">
        <f>ROUND(cabinets_db!JG407/Prices!$B$27,0)</f>
        <v>668</v>
      </c>
      <c r="BX407" s="71">
        <f>BW407*Prices!$B$7+BW407</f>
        <v>768.2</v>
      </c>
      <c r="BY407" s="161">
        <f>ROUND(cabinets_db!JI407/Prices!$B$27,0)</f>
        <v>694</v>
      </c>
      <c r="BZ407" s="71">
        <f>BY407*Prices!$B$7+BY407</f>
        <v>798.1</v>
      </c>
      <c r="CA407" s="161">
        <f>ROUND(cabinets_db!JK407/Prices!$B$27,0)</f>
        <v>745</v>
      </c>
      <c r="CB407" s="71">
        <f>CA407*Prices!$B$7+CA407</f>
        <v>856.75</v>
      </c>
      <c r="CC407" s="161">
        <f>ROUND(cabinets_db!JM407/Prices!$B$27,0)</f>
        <v>770</v>
      </c>
      <c r="CD407" s="71">
        <f>CC407*Prices!$B$7+CC407</f>
        <v>885.5</v>
      </c>
      <c r="CE407" s="161">
        <f>ROUND(cabinets_db!JO407/Prices!$B$27,0)</f>
        <v>834</v>
      </c>
      <c r="CF407" s="71">
        <f>CE407*Prices!$B$7+CE407</f>
        <v>959.1</v>
      </c>
      <c r="CG407" s="161">
        <f>ROUND(cabinets_db!JQ407/Prices!$B$27,0)</f>
        <v>886</v>
      </c>
      <c r="CH407" s="71">
        <f>CG407*Prices!$B$7+CG407</f>
        <v>1018.9</v>
      </c>
      <c r="CI407" s="161">
        <f>ROUND(cabinets_db!JS407/Prices!$B$27,0)</f>
        <v>1065</v>
      </c>
      <c r="CJ407" s="71">
        <f>CI407*Prices!$B$7+CI407</f>
        <v>1224.75</v>
      </c>
      <c r="CK407" s="162"/>
      <c r="CL407" s="162"/>
      <c r="CM407" s="162"/>
      <c r="CN407" s="162"/>
      <c r="CO407" s="162"/>
      <c r="CP407" s="71">
        <f>ROUND(cabinets_db!LW407/Prices!$B$27,0)</f>
        <v>534</v>
      </c>
      <c r="CQ407" s="71">
        <f>CP407*Prices!$B$7+CP407</f>
        <v>614.1</v>
      </c>
      <c r="CR407" s="71">
        <f>ROUND(cabinets_db!LY407/Prices!$B$27,0)</f>
        <v>611</v>
      </c>
      <c r="CS407" s="71">
        <f>CR407*Prices!$B$7+CR407</f>
        <v>702.65</v>
      </c>
      <c r="CT407" s="71">
        <f>ROUND(cabinets_db!MA407/Prices!$B$27,0)</f>
        <v>636</v>
      </c>
      <c r="CU407" s="71">
        <f>CT407*Prices!$B$7+CT407</f>
        <v>731.4</v>
      </c>
      <c r="CV407" s="71">
        <f>ROUND(cabinets_db!MC407/Prices!$B$27,0)</f>
        <v>688</v>
      </c>
      <c r="CW407" s="71">
        <f>CV407*Prices!$B$7+CV407</f>
        <v>791.2</v>
      </c>
      <c r="CX407" s="71">
        <f>ROUND(cabinets_db!ME407/Prices!$B$27,0)</f>
        <v>713</v>
      </c>
      <c r="CY407" s="71">
        <f>CX407*Prices!$B$7+CX407</f>
        <v>819.95</v>
      </c>
      <c r="CZ407" s="71">
        <f>ROUND(cabinets_db!MG407/Prices!$B$27,0)</f>
        <v>777</v>
      </c>
      <c r="DA407" s="71">
        <f>CZ407*Prices!$B$7+CZ407</f>
        <v>893.55</v>
      </c>
      <c r="DB407" s="71">
        <f>ROUND(cabinets_db!MI407/Prices!$B$27,0)</f>
        <v>828</v>
      </c>
      <c r="DC407" s="71">
        <f>DB407*Prices!$B$7+DB407</f>
        <v>952.2</v>
      </c>
      <c r="DD407" s="71">
        <f>ROUND(cabinets_db!MK407/Prices!$B$27,0)</f>
        <v>1008</v>
      </c>
      <c r="DE407" s="163">
        <f>DD407*Prices!$B$7+DD407</f>
        <v>1159.2</v>
      </c>
      <c r="DK407" s="71">
        <f t="shared" si="616"/>
        <v>534</v>
      </c>
      <c r="DL407" s="71">
        <f t="shared" si="617"/>
        <v>614.1</v>
      </c>
      <c r="DM407" s="71">
        <f t="shared" si="618"/>
        <v>611</v>
      </c>
      <c r="DN407" s="71">
        <f t="shared" si="619"/>
        <v>702.65</v>
      </c>
      <c r="DO407" s="71">
        <f t="shared" si="620"/>
        <v>636</v>
      </c>
      <c r="DP407" s="71">
        <f t="shared" si="621"/>
        <v>731.4</v>
      </c>
      <c r="DQ407" s="71">
        <f t="shared" si="622"/>
        <v>688</v>
      </c>
      <c r="DR407" s="71">
        <f t="shared" si="623"/>
        <v>791.2</v>
      </c>
      <c r="DS407" s="71">
        <f t="shared" si="624"/>
        <v>713</v>
      </c>
      <c r="DT407" s="71">
        <f t="shared" si="625"/>
        <v>819.95</v>
      </c>
      <c r="DU407" s="71">
        <f t="shared" si="626"/>
        <v>777</v>
      </c>
      <c r="DV407" s="71">
        <f t="shared" si="627"/>
        <v>893.55</v>
      </c>
      <c r="DW407" s="71">
        <f t="shared" si="628"/>
        <v>828</v>
      </c>
      <c r="DX407" s="71">
        <f t="shared" si="629"/>
        <v>952.2</v>
      </c>
      <c r="DY407" s="71">
        <f t="shared" si="630"/>
        <v>1008</v>
      </c>
      <c r="DZ407" s="163">
        <f t="shared" si="631"/>
        <v>1159.2</v>
      </c>
      <c r="EP407" s="55">
        <v>5288.5470999999998</v>
      </c>
      <c r="EQ407" s="55">
        <f t="shared" si="673"/>
        <v>36.726021527777775</v>
      </c>
      <c r="ER407" s="158">
        <v>37</v>
      </c>
      <c r="ES407" s="75">
        <v>18</v>
      </c>
      <c r="ET407" s="159"/>
      <c r="EU407" s="159">
        <f>ES407*86/144</f>
        <v>10.75</v>
      </c>
      <c r="EW407" s="75">
        <v>2</v>
      </c>
      <c r="EX407" s="82"/>
      <c r="EY407" s="75">
        <v>37</v>
      </c>
      <c r="EZ407" s="82">
        <f>(EY407*1.2)*(Prices!$B$5/32)</f>
        <v>55.5</v>
      </c>
      <c r="FA407" s="82">
        <f>(EY407*1.3)*(Prices!$B$4/32)</f>
        <v>120.25</v>
      </c>
      <c r="FB407" s="82">
        <f>(EV407*Prices!$B$2)+(EW407*Prices!$B$3)</f>
        <v>8.1</v>
      </c>
      <c r="FC407" s="76">
        <f>EU407*Prices!$B$9</f>
        <v>64.5</v>
      </c>
      <c r="FD407" s="82">
        <f t="shared" si="632"/>
        <v>248.35</v>
      </c>
      <c r="FE407" s="82">
        <f>EU407*Prices!$B$10</f>
        <v>96.75</v>
      </c>
      <c r="FF407" s="82">
        <f t="shared" si="633"/>
        <v>280.60000000000002</v>
      </c>
      <c r="FG407" s="82">
        <f>EU407*Prices!$B$11</f>
        <v>107.5</v>
      </c>
      <c r="FH407" s="82">
        <f t="shared" si="634"/>
        <v>291.35000000000002</v>
      </c>
      <c r="FI407" s="82">
        <f>EU407*Prices!$B$12</f>
        <v>129</v>
      </c>
      <c r="FJ407" s="82">
        <f t="shared" si="635"/>
        <v>312.85000000000002</v>
      </c>
      <c r="FK407" s="82">
        <f>EU407*Prices!$B$13</f>
        <v>139.75</v>
      </c>
      <c r="FL407" s="82">
        <f t="shared" si="636"/>
        <v>323.60000000000002</v>
      </c>
      <c r="FM407" s="82">
        <f>EU407*Prices!$B$14</f>
        <v>166.625</v>
      </c>
      <c r="FN407" s="82">
        <f t="shared" si="637"/>
        <v>350.47500000000002</v>
      </c>
      <c r="FO407" s="82">
        <f>EU407*Prices!$B$15</f>
        <v>188.125</v>
      </c>
      <c r="FP407" s="82">
        <f t="shared" si="638"/>
        <v>371.97500000000002</v>
      </c>
      <c r="FQ407" s="82">
        <f>EU407*Prices!$B$16</f>
        <v>263.375</v>
      </c>
      <c r="FR407" s="82">
        <f t="shared" si="639"/>
        <v>447.22500000000002</v>
      </c>
      <c r="FS407" s="82">
        <f>EU407*Prices!$B$17</f>
        <v>0</v>
      </c>
      <c r="FT407" s="82"/>
      <c r="FU407" s="82"/>
      <c r="FV407" s="82"/>
      <c r="FW407" s="82"/>
      <c r="FX407" s="82"/>
      <c r="FY407" s="82"/>
      <c r="FZ407" s="82"/>
      <c r="GA407" s="82"/>
      <c r="GB407" s="82"/>
      <c r="GC407" s="82"/>
      <c r="GD407" s="82"/>
      <c r="GE407" s="82"/>
      <c r="GF407" s="82"/>
      <c r="GG407" s="82"/>
      <c r="GH407" s="82"/>
      <c r="GI407"/>
      <c r="GJ407"/>
      <c r="GK407"/>
      <c r="GL407"/>
      <c r="GM407"/>
      <c r="GN407"/>
      <c r="GO407"/>
      <c r="GP407" s="55">
        <v>5288.5470999999998</v>
      </c>
      <c r="GQ407" s="55">
        <f t="shared" si="674"/>
        <v>36.726021527777775</v>
      </c>
      <c r="GR407" s="158">
        <v>37</v>
      </c>
      <c r="GS407" s="75">
        <v>18</v>
      </c>
      <c r="GT407" s="159"/>
      <c r="GU407" s="159">
        <f>GS407*86/144</f>
        <v>10.75</v>
      </c>
      <c r="GV407" s="75"/>
      <c r="GW407" s="75">
        <v>2</v>
      </c>
      <c r="GX407" s="82"/>
      <c r="GY407" s="75">
        <v>37</v>
      </c>
      <c r="GZ407" s="82">
        <f>(GY407*1.2)*(Prices!$B$5/32)</f>
        <v>55.5</v>
      </c>
      <c r="HA407" s="82">
        <f>(GY407*1.3)*(Prices!$C$4/32)</f>
        <v>96.2</v>
      </c>
      <c r="HB407" s="82">
        <f>(GV407*Prices!$B$2)+(GW407*Prices!$B$3)</f>
        <v>8.1</v>
      </c>
      <c r="HC407" s="76">
        <f>GU407*Prices!$B$9</f>
        <v>64.5</v>
      </c>
      <c r="HD407" s="82">
        <f t="shared" si="640"/>
        <v>224.3</v>
      </c>
      <c r="HE407" s="82">
        <f>GU407*Prices!$B$10</f>
        <v>96.75</v>
      </c>
      <c r="HF407" s="82">
        <f t="shared" si="641"/>
        <v>256.55</v>
      </c>
      <c r="HG407" s="82">
        <f>GU407*Prices!$B$11</f>
        <v>107.5</v>
      </c>
      <c r="HH407" s="82">
        <f t="shared" si="642"/>
        <v>267.3</v>
      </c>
      <c r="HI407" s="82">
        <f>GU407*Prices!$B$12</f>
        <v>129</v>
      </c>
      <c r="HJ407" s="82">
        <f t="shared" si="643"/>
        <v>288.8</v>
      </c>
      <c r="HK407" s="82">
        <f>GU407*Prices!$B$13</f>
        <v>139.75</v>
      </c>
      <c r="HL407" s="82">
        <f t="shared" si="644"/>
        <v>299.55</v>
      </c>
      <c r="HM407" s="82">
        <f>GU407*Prices!$B$14</f>
        <v>166.625</v>
      </c>
      <c r="HN407" s="82">
        <f t="shared" si="645"/>
        <v>326.42500000000001</v>
      </c>
      <c r="HO407" s="82">
        <f>GU407*Prices!$B$15</f>
        <v>188.125</v>
      </c>
      <c r="HP407" s="82">
        <f t="shared" si="646"/>
        <v>347.92500000000001</v>
      </c>
      <c r="HQ407" s="82">
        <f>GU407*Prices!$B$16</f>
        <v>263.375</v>
      </c>
      <c r="HR407" s="82">
        <f t="shared" si="647"/>
        <v>423.17500000000001</v>
      </c>
      <c r="HS407" s="82">
        <f>GU407*Prices!$B$17</f>
        <v>0</v>
      </c>
      <c r="HT407" s="82"/>
      <c r="HU407" s="82"/>
      <c r="HV407" s="82"/>
      <c r="HW407" s="82"/>
      <c r="HX407" s="82"/>
      <c r="HY407" s="82"/>
      <c r="HZ407" s="82"/>
      <c r="IA407" s="82"/>
      <c r="IB407" s="82"/>
      <c r="IC407" s="82"/>
      <c r="ID407" s="82"/>
      <c r="IE407" s="82"/>
      <c r="IF407" s="82"/>
      <c r="IG407" s="82"/>
      <c r="IH407" s="82"/>
      <c r="II407"/>
      <c r="IJ407"/>
      <c r="IK407"/>
      <c r="IL407"/>
      <c r="IM407"/>
      <c r="IN407"/>
      <c r="IO407"/>
      <c r="IP407"/>
      <c r="IQ407" s="55">
        <v>5288.5470999999998</v>
      </c>
      <c r="IR407" s="55">
        <f t="shared" si="675"/>
        <v>36.726021527777775</v>
      </c>
      <c r="IS407" s="158">
        <v>37</v>
      </c>
      <c r="IT407" s="75">
        <v>18</v>
      </c>
      <c r="IU407" s="159"/>
      <c r="IV407" s="159">
        <f>IT407*86/144</f>
        <v>10.75</v>
      </c>
      <c r="IW407" s="75"/>
      <c r="IX407" s="75">
        <v>2</v>
      </c>
      <c r="IY407" s="76">
        <f t="shared" si="671"/>
        <v>0</v>
      </c>
      <c r="IZ407" s="75">
        <v>37</v>
      </c>
      <c r="JA407" s="82">
        <f>(IZ407*1.2)*(Prices!$B$5/32)</f>
        <v>55.5</v>
      </c>
      <c r="JB407" s="82">
        <f>(IZ407*1.3)*(Prices!$B$4/32)</f>
        <v>120.25</v>
      </c>
      <c r="JC407" s="82">
        <f>(IW407*Prices!$B$2)+(IX407*Prices!$B$3)</f>
        <v>8.1</v>
      </c>
      <c r="JD407" s="76">
        <f>IV407*Prices!$B$9</f>
        <v>64.5</v>
      </c>
      <c r="JE407" s="82">
        <f t="shared" si="648"/>
        <v>248.35</v>
      </c>
      <c r="JF407" s="82">
        <f>IV407*Prices!$B$10</f>
        <v>96.75</v>
      </c>
      <c r="JG407" s="82">
        <f t="shared" si="649"/>
        <v>280.60000000000002</v>
      </c>
      <c r="JH407" s="82">
        <f>IV407*Prices!$B$11</f>
        <v>107.5</v>
      </c>
      <c r="JI407" s="82">
        <f t="shared" si="650"/>
        <v>291.35000000000002</v>
      </c>
      <c r="JJ407" s="82">
        <f>IV407*Prices!$B$12</f>
        <v>129</v>
      </c>
      <c r="JK407" s="82">
        <f t="shared" si="651"/>
        <v>312.85000000000002</v>
      </c>
      <c r="JL407" s="82">
        <f>IV407*Prices!$B$13</f>
        <v>139.75</v>
      </c>
      <c r="JM407" s="82">
        <f t="shared" si="652"/>
        <v>323.60000000000002</v>
      </c>
      <c r="JN407" s="82">
        <f>IV407*Prices!$B$14</f>
        <v>166.625</v>
      </c>
      <c r="JO407" s="82">
        <f t="shared" si="653"/>
        <v>350.47500000000002</v>
      </c>
      <c r="JP407" s="82">
        <f>IV407*Prices!$B$15</f>
        <v>188.125</v>
      </c>
      <c r="JQ407" s="82">
        <f t="shared" si="654"/>
        <v>371.97500000000002</v>
      </c>
      <c r="JR407" s="82">
        <f>IV407*Prices!$B$16</f>
        <v>263.375</v>
      </c>
      <c r="JS407" s="82">
        <f t="shared" si="655"/>
        <v>447.22500000000002</v>
      </c>
      <c r="JT407" s="82">
        <f>IV407*Prices!$B$17</f>
        <v>0</v>
      </c>
      <c r="JU407" s="82"/>
      <c r="JV407" s="82"/>
      <c r="JW407" s="82"/>
      <c r="JX407" s="82"/>
      <c r="JY407" s="82"/>
      <c r="JZ407" s="82"/>
      <c r="KA407" s="82"/>
      <c r="KB407" s="82"/>
      <c r="KC407" s="82"/>
      <c r="KD407" s="82"/>
      <c r="KE407" s="82"/>
      <c r="KF407" s="82"/>
      <c r="KG407" s="82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 s="199">
        <v>0</v>
      </c>
      <c r="LB407" s="202">
        <v>0</v>
      </c>
      <c r="LC407" s="82">
        <f>(44+(cabinets_db!IR407*2-2))*0.58</f>
        <v>66.962184972222218</v>
      </c>
      <c r="LD407" s="82">
        <f>(44+(cabinets_db!IR407*2-2))*0.77</f>
        <v>88.898073152777769</v>
      </c>
      <c r="LE407" s="82">
        <f>3*(cabinets_db!IR407*22/144)</f>
        <v>16.832759866898144</v>
      </c>
      <c r="LF407" s="82">
        <f t="shared" si="656"/>
        <v>50.129425105324074</v>
      </c>
      <c r="LG407" s="80">
        <f t="shared" si="657"/>
        <v>72.065313285879625</v>
      </c>
      <c r="LH407" s="234">
        <f t="shared" si="658"/>
        <v>0</v>
      </c>
      <c r="LI407" s="55">
        <v>5288.5470999999998</v>
      </c>
      <c r="LJ407" s="55">
        <f t="shared" si="676"/>
        <v>36.726021527777775</v>
      </c>
      <c r="LK407" s="158">
        <v>37</v>
      </c>
      <c r="LL407" s="75">
        <v>18</v>
      </c>
      <c r="LM407" s="159"/>
      <c r="LN407" s="159">
        <f>LL407*86/144</f>
        <v>10.75</v>
      </c>
      <c r="LO407" s="75"/>
      <c r="LP407" s="75">
        <v>2</v>
      </c>
      <c r="LQ407" s="76">
        <f t="shared" si="672"/>
        <v>0</v>
      </c>
      <c r="LR407" s="75">
        <v>37</v>
      </c>
      <c r="LS407" s="82">
        <f>(LR407*1.2)*(Prices!$B$5/32)</f>
        <v>55.5</v>
      </c>
      <c r="LT407" s="82">
        <f>(LR407*1.3)*(Prices!$C$4/32)</f>
        <v>96.2</v>
      </c>
      <c r="LU407" s="82">
        <f>(LO407*Prices!$B$2)+(LP407*Prices!$B$3)</f>
        <v>8.1</v>
      </c>
      <c r="LV407" s="76">
        <f>LN407*Prices!$B$9</f>
        <v>64.5</v>
      </c>
      <c r="LW407" s="82">
        <f t="shared" si="659"/>
        <v>224.3</v>
      </c>
      <c r="LX407" s="82">
        <f>LN407*Prices!$B$10</f>
        <v>96.75</v>
      </c>
      <c r="LY407" s="82">
        <f t="shared" si="660"/>
        <v>256.55</v>
      </c>
      <c r="LZ407" s="82">
        <f>LN407*Prices!$B$11</f>
        <v>107.5</v>
      </c>
      <c r="MA407" s="82">
        <f t="shared" si="661"/>
        <v>267.3</v>
      </c>
      <c r="MB407" s="82">
        <f>LN407*Prices!$B$12</f>
        <v>129</v>
      </c>
      <c r="MC407" s="82">
        <f t="shared" si="662"/>
        <v>288.8</v>
      </c>
      <c r="MD407" s="82">
        <f>LN407*Prices!$B$13</f>
        <v>139.75</v>
      </c>
      <c r="ME407" s="82">
        <f t="shared" si="663"/>
        <v>299.55</v>
      </c>
      <c r="MF407" s="82">
        <f>LN407*Prices!$B$14</f>
        <v>166.625</v>
      </c>
      <c r="MG407" s="82">
        <f t="shared" si="664"/>
        <v>326.42500000000001</v>
      </c>
      <c r="MH407" s="82">
        <f>LN407*Prices!$B$15</f>
        <v>188.125</v>
      </c>
      <c r="MI407" s="82">
        <f t="shared" si="665"/>
        <v>347.92500000000001</v>
      </c>
      <c r="MJ407" s="82">
        <f>LN407*Prices!$B$16</f>
        <v>263.375</v>
      </c>
      <c r="MK407" s="82">
        <f t="shared" si="666"/>
        <v>423.17500000000001</v>
      </c>
      <c r="ML407" s="82">
        <f>LN407*Prices!$B$17</f>
        <v>0</v>
      </c>
      <c r="MM407" s="82"/>
      <c r="MN407" s="82"/>
      <c r="MO407" s="82"/>
      <c r="MP407" s="82"/>
      <c r="MQ407" s="82"/>
      <c r="MR407" s="82"/>
      <c r="MS407" s="82"/>
      <c r="MT407" s="82"/>
      <c r="MU407" s="82"/>
      <c r="MV407" s="82"/>
      <c r="MW407" s="82"/>
      <c r="MX407" s="82"/>
      <c r="MY407" s="82"/>
      <c r="MZ407" s="82"/>
      <c r="NA407" s="82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</row>
    <row r="408" spans="1:449" ht="18" customHeight="1" thickBot="1" x14ac:dyDescent="0.3">
      <c r="A408" s="269" t="s">
        <v>538</v>
      </c>
      <c r="B408" s="176" t="s">
        <v>527</v>
      </c>
      <c r="C408" s="176" t="str">
        <f t="shared" si="667"/>
        <v>Pantry Cab: Pantry 12 deep 2 door - Shelves  (18"W x 95"H)</v>
      </c>
      <c r="D408" s="177" t="s">
        <v>528</v>
      </c>
      <c r="E408" s="178" t="s">
        <v>539</v>
      </c>
      <c r="F408" s="270" t="s">
        <v>538</v>
      </c>
      <c r="G408" s="367">
        <f>ROUND(cabinets_db!FD408/Prices!$B$27,0)</f>
        <v>612</v>
      </c>
      <c r="H408" s="71">
        <f>G408*Prices!$B$7+G408</f>
        <v>703.8</v>
      </c>
      <c r="I408" s="161">
        <f>ROUND(cabinets_db!FF408/Prices!$B$27,0)</f>
        <v>693</v>
      </c>
      <c r="J408" s="71">
        <f>I408*Prices!$B$7+I408</f>
        <v>796.95</v>
      </c>
      <c r="K408" s="161">
        <f>ROUND(cabinets_db!FH408/Prices!$B$27,0)</f>
        <v>720</v>
      </c>
      <c r="L408" s="71">
        <f>K408*Prices!$B$7+K408</f>
        <v>828</v>
      </c>
      <c r="M408" s="161">
        <f>ROUND(cabinets_db!FJ408/Prices!$B$27,0)</f>
        <v>774</v>
      </c>
      <c r="N408" s="71">
        <f>M408*Prices!$B$7+M408</f>
        <v>890.1</v>
      </c>
      <c r="O408" s="161">
        <f>ROUND(cabinets_db!FL408/Prices!$B$27,0)</f>
        <v>801</v>
      </c>
      <c r="P408" s="71">
        <f>O408*Prices!$B$7+O408</f>
        <v>921.15</v>
      </c>
      <c r="Q408" s="161">
        <f>ROUND(cabinets_db!FN408/Prices!$B$27,0)</f>
        <v>869</v>
      </c>
      <c r="R408" s="71">
        <f>Q408*Prices!$B$7+Q408</f>
        <v>999.35</v>
      </c>
      <c r="S408" s="161">
        <f>ROUND(cabinets_db!FP408/Prices!$B$27,0)</f>
        <v>923</v>
      </c>
      <c r="T408" s="71">
        <f>S408*Prices!$B$7+S408</f>
        <v>1061.45</v>
      </c>
      <c r="U408" s="161">
        <f>ROUND(cabinets_db!FR408/Prices!$B$27,0)</f>
        <v>1113</v>
      </c>
      <c r="V408" s="71">
        <f>U408*Prices!$B$7+U408</f>
        <v>1279.95</v>
      </c>
      <c r="W408" s="162"/>
      <c r="X408" s="162"/>
      <c r="Y408" s="162"/>
      <c r="Z408" s="162"/>
      <c r="AA408" s="162"/>
      <c r="AB408" s="71">
        <f>ROUND(cabinets_db!HD408/Prices!$B$27,0)</f>
        <v>553</v>
      </c>
      <c r="AC408" s="71">
        <f>AB408*Prices!$B$7+AB408</f>
        <v>635.95000000000005</v>
      </c>
      <c r="AD408" s="71">
        <f>ROUND(cabinets_db!HF408/Prices!$B$27,0)</f>
        <v>634</v>
      </c>
      <c r="AE408" s="71">
        <f>AD408*Prices!$B$7+AD408</f>
        <v>729.1</v>
      </c>
      <c r="AF408" s="71">
        <f>ROUND(cabinets_db!HH408/Prices!$B$27,0)</f>
        <v>661</v>
      </c>
      <c r="AG408" s="71">
        <f>AF408*Prices!$B$7+AF408</f>
        <v>760.15</v>
      </c>
      <c r="AH408" s="71">
        <f>ROUND(cabinets_db!HJ408/Prices!$B$27,0)</f>
        <v>715</v>
      </c>
      <c r="AI408" s="71">
        <f>AH408*Prices!$B$7+AH408</f>
        <v>822.25</v>
      </c>
      <c r="AJ408" s="71">
        <f>ROUND(cabinets_db!HL408/Prices!$B$27,0)</f>
        <v>742</v>
      </c>
      <c r="AK408" s="71">
        <f>AJ408*Prices!$B$7+AJ408</f>
        <v>853.3</v>
      </c>
      <c r="AL408" s="71">
        <f>ROUND(cabinets_db!HN408/Prices!$B$27,0)</f>
        <v>810</v>
      </c>
      <c r="AM408" s="71">
        <f>AL408*Prices!$B$7+AL408</f>
        <v>931.5</v>
      </c>
      <c r="AN408" s="71">
        <f>ROUND(cabinets_db!HP408/Prices!$B$27,0)</f>
        <v>864</v>
      </c>
      <c r="AO408" s="71">
        <f>AN408*Prices!$B$7+AN408</f>
        <v>993.6</v>
      </c>
      <c r="AP408" s="71">
        <f>ROUND(cabinets_db!HR408/Prices!$B$27,0)</f>
        <v>1054</v>
      </c>
      <c r="AQ408" s="163">
        <f>AP408*Prices!$B$7+AP408</f>
        <v>1212.0999999999999</v>
      </c>
      <c r="AW408" s="71">
        <f t="shared" si="586"/>
        <v>553</v>
      </c>
      <c r="AX408" s="71">
        <f t="shared" si="587"/>
        <v>635.95000000000005</v>
      </c>
      <c r="AY408" s="71">
        <f t="shared" si="588"/>
        <v>634</v>
      </c>
      <c r="AZ408" s="71">
        <f t="shared" si="589"/>
        <v>729.1</v>
      </c>
      <c r="BA408" s="71">
        <f t="shared" si="590"/>
        <v>661</v>
      </c>
      <c r="BB408" s="71">
        <f t="shared" si="591"/>
        <v>760.15</v>
      </c>
      <c r="BC408" s="71">
        <f t="shared" si="592"/>
        <v>715</v>
      </c>
      <c r="BD408" s="71">
        <f t="shared" si="593"/>
        <v>822.25</v>
      </c>
      <c r="BE408" s="71">
        <f t="shared" si="594"/>
        <v>742</v>
      </c>
      <c r="BF408" s="71">
        <f t="shared" si="595"/>
        <v>853.3</v>
      </c>
      <c r="BG408" s="71">
        <f t="shared" si="596"/>
        <v>810</v>
      </c>
      <c r="BH408" s="71">
        <f t="shared" si="597"/>
        <v>931.5</v>
      </c>
      <c r="BI408" s="71">
        <f t="shared" si="598"/>
        <v>864</v>
      </c>
      <c r="BJ408" s="71">
        <f t="shared" si="599"/>
        <v>993.6</v>
      </c>
      <c r="BK408" s="71">
        <f t="shared" si="600"/>
        <v>1054</v>
      </c>
      <c r="BL408" s="163">
        <f t="shared" si="601"/>
        <v>1212.0999999999999</v>
      </c>
      <c r="BU408" s="161">
        <f>ROUND(cabinets_db!JE408/Prices!$B$27,0)</f>
        <v>612</v>
      </c>
      <c r="BV408" s="71">
        <f>BU408*Prices!$B$7+BU408</f>
        <v>703.8</v>
      </c>
      <c r="BW408" s="161">
        <f>ROUND(cabinets_db!JG408/Prices!$B$27,0)</f>
        <v>693</v>
      </c>
      <c r="BX408" s="71">
        <f>BW408*Prices!$B$7+BW408</f>
        <v>796.95</v>
      </c>
      <c r="BY408" s="161">
        <f>ROUND(cabinets_db!JI408/Prices!$B$27,0)</f>
        <v>720</v>
      </c>
      <c r="BZ408" s="71">
        <f>BY408*Prices!$B$7+BY408</f>
        <v>828</v>
      </c>
      <c r="CA408" s="161">
        <f>ROUND(cabinets_db!JK408/Prices!$B$27,0)</f>
        <v>774</v>
      </c>
      <c r="CB408" s="71">
        <f>CA408*Prices!$B$7+CA408</f>
        <v>890.1</v>
      </c>
      <c r="CC408" s="161">
        <f>ROUND(cabinets_db!JM408/Prices!$B$27,0)</f>
        <v>801</v>
      </c>
      <c r="CD408" s="71">
        <f>CC408*Prices!$B$7+CC408</f>
        <v>921.15</v>
      </c>
      <c r="CE408" s="161">
        <f>ROUND(cabinets_db!JO408/Prices!$B$27,0)</f>
        <v>869</v>
      </c>
      <c r="CF408" s="71">
        <f>CE408*Prices!$B$7+CE408</f>
        <v>999.35</v>
      </c>
      <c r="CG408" s="161">
        <f>ROUND(cabinets_db!JQ408/Prices!$B$27,0)</f>
        <v>923</v>
      </c>
      <c r="CH408" s="71">
        <f>CG408*Prices!$B$7+CG408</f>
        <v>1061.45</v>
      </c>
      <c r="CI408" s="161">
        <f>ROUND(cabinets_db!JS408/Prices!$B$27,0)</f>
        <v>1113</v>
      </c>
      <c r="CJ408" s="71">
        <f>CI408*Prices!$B$7+CI408</f>
        <v>1279.95</v>
      </c>
      <c r="CK408" s="162"/>
      <c r="CL408" s="162"/>
      <c r="CM408" s="162"/>
      <c r="CN408" s="162"/>
      <c r="CO408" s="162"/>
      <c r="CP408" s="71">
        <f>ROUND(cabinets_db!LW408/Prices!$B$27,0)</f>
        <v>553</v>
      </c>
      <c r="CQ408" s="71">
        <f>CP408*Prices!$B$7+CP408</f>
        <v>635.95000000000005</v>
      </c>
      <c r="CR408" s="71">
        <f>ROUND(cabinets_db!LY408/Prices!$B$27,0)</f>
        <v>634</v>
      </c>
      <c r="CS408" s="71">
        <f>CR408*Prices!$B$7+CR408</f>
        <v>729.1</v>
      </c>
      <c r="CT408" s="71">
        <f>ROUND(cabinets_db!MA408/Prices!$B$27,0)</f>
        <v>661</v>
      </c>
      <c r="CU408" s="71">
        <f>CT408*Prices!$B$7+CT408</f>
        <v>760.15</v>
      </c>
      <c r="CV408" s="71">
        <f>ROUND(cabinets_db!MC408/Prices!$B$27,0)</f>
        <v>715</v>
      </c>
      <c r="CW408" s="71">
        <f>CV408*Prices!$B$7+CV408</f>
        <v>822.25</v>
      </c>
      <c r="CX408" s="71">
        <f>ROUND(cabinets_db!ME408/Prices!$B$27,0)</f>
        <v>742</v>
      </c>
      <c r="CY408" s="71">
        <f>CX408*Prices!$B$7+CX408</f>
        <v>853.3</v>
      </c>
      <c r="CZ408" s="71">
        <f>ROUND(cabinets_db!MG408/Prices!$B$27,0)</f>
        <v>810</v>
      </c>
      <c r="DA408" s="71">
        <f>CZ408*Prices!$B$7+CZ408</f>
        <v>931.5</v>
      </c>
      <c r="DB408" s="71">
        <f>ROUND(cabinets_db!MI408/Prices!$B$27,0)</f>
        <v>864</v>
      </c>
      <c r="DC408" s="71">
        <f>DB408*Prices!$B$7+DB408</f>
        <v>993.6</v>
      </c>
      <c r="DD408" s="71">
        <f>ROUND(cabinets_db!MK408/Prices!$B$27,0)</f>
        <v>1054</v>
      </c>
      <c r="DE408" s="163">
        <f>DD408*Prices!$B$7+DD408</f>
        <v>1212.0999999999999</v>
      </c>
      <c r="DK408" s="71">
        <f t="shared" si="616"/>
        <v>553</v>
      </c>
      <c r="DL408" s="71">
        <f t="shared" si="617"/>
        <v>635.95000000000005</v>
      </c>
      <c r="DM408" s="71">
        <f t="shared" si="618"/>
        <v>634</v>
      </c>
      <c r="DN408" s="71">
        <f t="shared" si="619"/>
        <v>729.1</v>
      </c>
      <c r="DO408" s="71">
        <f t="shared" si="620"/>
        <v>661</v>
      </c>
      <c r="DP408" s="71">
        <f t="shared" si="621"/>
        <v>760.15</v>
      </c>
      <c r="DQ408" s="71">
        <f t="shared" si="622"/>
        <v>715</v>
      </c>
      <c r="DR408" s="71">
        <f t="shared" si="623"/>
        <v>822.25</v>
      </c>
      <c r="DS408" s="71">
        <f t="shared" si="624"/>
        <v>742</v>
      </c>
      <c r="DT408" s="71">
        <f t="shared" si="625"/>
        <v>853.3</v>
      </c>
      <c r="DU408" s="71">
        <f t="shared" si="626"/>
        <v>810</v>
      </c>
      <c r="DV408" s="71">
        <f t="shared" si="627"/>
        <v>931.5</v>
      </c>
      <c r="DW408" s="71">
        <f t="shared" si="628"/>
        <v>864</v>
      </c>
      <c r="DX408" s="71">
        <f t="shared" si="629"/>
        <v>993.6</v>
      </c>
      <c r="DY408" s="71">
        <f t="shared" si="630"/>
        <v>1054</v>
      </c>
      <c r="DZ408" s="163">
        <f t="shared" si="631"/>
        <v>1212.0999999999999</v>
      </c>
      <c r="EP408" s="55">
        <v>5490.7271000000001</v>
      </c>
      <c r="EQ408" s="55">
        <f t="shared" si="673"/>
        <v>38.130049305555559</v>
      </c>
      <c r="ER408" s="158">
        <v>38</v>
      </c>
      <c r="ES408" s="75">
        <v>18</v>
      </c>
      <c r="ET408" s="159"/>
      <c r="EU408" s="159">
        <f>ES408*91/144</f>
        <v>11.375</v>
      </c>
      <c r="EW408" s="75">
        <v>2</v>
      </c>
      <c r="EX408" s="82"/>
      <c r="EY408" s="75">
        <v>38</v>
      </c>
      <c r="EZ408" s="82">
        <f>(EY408*1.2)*(Prices!$B$5/32)</f>
        <v>57</v>
      </c>
      <c r="FA408" s="82">
        <f>(EY408*1.3)*(Prices!$B$4/32)</f>
        <v>123.5</v>
      </c>
      <c r="FB408" s="82">
        <f>(EV408*Prices!$B$2)+(EW408*Prices!$B$3)</f>
        <v>8.1</v>
      </c>
      <c r="FC408" s="76">
        <f>EU408*Prices!$B$9</f>
        <v>68.25</v>
      </c>
      <c r="FD408" s="82">
        <f t="shared" si="632"/>
        <v>256.85000000000002</v>
      </c>
      <c r="FE408" s="82">
        <f>EU408*Prices!$B$10</f>
        <v>102.375</v>
      </c>
      <c r="FF408" s="82">
        <f t="shared" si="633"/>
        <v>290.97500000000002</v>
      </c>
      <c r="FG408" s="82">
        <f>EU408*Prices!$B$11</f>
        <v>113.75</v>
      </c>
      <c r="FH408" s="82">
        <f t="shared" si="634"/>
        <v>302.35000000000002</v>
      </c>
      <c r="FI408" s="82">
        <f>EU408*Prices!$B$12</f>
        <v>136.5</v>
      </c>
      <c r="FJ408" s="82">
        <f t="shared" si="635"/>
        <v>325.10000000000002</v>
      </c>
      <c r="FK408" s="82">
        <f>EU408*Prices!$B$13</f>
        <v>147.875</v>
      </c>
      <c r="FL408" s="82">
        <f t="shared" si="636"/>
        <v>336.47500000000002</v>
      </c>
      <c r="FM408" s="82">
        <f>EU408*Prices!$B$14</f>
        <v>176.3125</v>
      </c>
      <c r="FN408" s="82">
        <f t="shared" si="637"/>
        <v>364.91250000000002</v>
      </c>
      <c r="FO408" s="82">
        <f>EU408*Prices!$B$15</f>
        <v>199.0625</v>
      </c>
      <c r="FP408" s="82">
        <f t="shared" si="638"/>
        <v>387.66250000000002</v>
      </c>
      <c r="FQ408" s="82">
        <f>EU408*Prices!$B$16</f>
        <v>278.6875</v>
      </c>
      <c r="FR408" s="82">
        <f t="shared" si="639"/>
        <v>467.28750000000002</v>
      </c>
      <c r="FS408" s="82">
        <f>EU408*Prices!$B$17</f>
        <v>0</v>
      </c>
      <c r="FT408" s="82"/>
      <c r="FU408" s="82"/>
      <c r="FV408" s="82"/>
      <c r="FW408" s="82"/>
      <c r="FX408" s="82"/>
      <c r="FY408" s="82"/>
      <c r="FZ408" s="82"/>
      <c r="GA408" s="82"/>
      <c r="GB408" s="82"/>
      <c r="GC408" s="82"/>
      <c r="GD408" s="82"/>
      <c r="GE408" s="82"/>
      <c r="GF408" s="82"/>
      <c r="GG408" s="82"/>
      <c r="GH408" s="82"/>
      <c r="GI408"/>
      <c r="GJ408"/>
      <c r="GK408"/>
      <c r="GL408"/>
      <c r="GM408"/>
      <c r="GN408"/>
      <c r="GO408"/>
      <c r="GP408" s="55">
        <v>5490.7271000000001</v>
      </c>
      <c r="GQ408" s="55">
        <f t="shared" si="674"/>
        <v>38.130049305555559</v>
      </c>
      <c r="GR408" s="158">
        <v>38</v>
      </c>
      <c r="GS408" s="75">
        <v>18</v>
      </c>
      <c r="GT408" s="159"/>
      <c r="GU408" s="159">
        <f>GS408*91/144</f>
        <v>11.375</v>
      </c>
      <c r="GV408" s="75"/>
      <c r="GW408" s="75">
        <v>2</v>
      </c>
      <c r="GX408" s="82"/>
      <c r="GY408" s="75">
        <v>38</v>
      </c>
      <c r="GZ408" s="82">
        <f>(GY408*1.2)*(Prices!$B$5/32)</f>
        <v>57</v>
      </c>
      <c r="HA408" s="82">
        <f>(GY408*1.3)*(Prices!$C$4/32)</f>
        <v>98.8</v>
      </c>
      <c r="HB408" s="82">
        <f>(GV408*Prices!$B$2)+(GW408*Prices!$B$3)</f>
        <v>8.1</v>
      </c>
      <c r="HC408" s="76">
        <f>GU408*Prices!$B$9</f>
        <v>68.25</v>
      </c>
      <c r="HD408" s="82">
        <f t="shared" si="640"/>
        <v>232.14999999999998</v>
      </c>
      <c r="HE408" s="82">
        <f>GU408*Prices!$B$10</f>
        <v>102.375</v>
      </c>
      <c r="HF408" s="82">
        <f t="shared" si="641"/>
        <v>266.27499999999998</v>
      </c>
      <c r="HG408" s="82">
        <f>GU408*Prices!$B$11</f>
        <v>113.75</v>
      </c>
      <c r="HH408" s="82">
        <f t="shared" si="642"/>
        <v>277.64999999999998</v>
      </c>
      <c r="HI408" s="82">
        <f>GU408*Prices!$B$12</f>
        <v>136.5</v>
      </c>
      <c r="HJ408" s="82">
        <f t="shared" si="643"/>
        <v>300.39999999999998</v>
      </c>
      <c r="HK408" s="82">
        <f>GU408*Prices!$B$13</f>
        <v>147.875</v>
      </c>
      <c r="HL408" s="82">
        <f t="shared" si="644"/>
        <v>311.77499999999998</v>
      </c>
      <c r="HM408" s="82">
        <f>GU408*Prices!$B$14</f>
        <v>176.3125</v>
      </c>
      <c r="HN408" s="82">
        <f t="shared" si="645"/>
        <v>340.21249999999998</v>
      </c>
      <c r="HO408" s="82">
        <f>GU408*Prices!$B$15</f>
        <v>199.0625</v>
      </c>
      <c r="HP408" s="82">
        <f t="shared" si="646"/>
        <v>362.96249999999998</v>
      </c>
      <c r="HQ408" s="82">
        <f>GU408*Prices!$B$16</f>
        <v>278.6875</v>
      </c>
      <c r="HR408" s="82">
        <f t="shared" si="647"/>
        <v>442.58750000000003</v>
      </c>
      <c r="HS408" s="82">
        <f>GU408*Prices!$B$17</f>
        <v>0</v>
      </c>
      <c r="HT408" s="82"/>
      <c r="HU408" s="82"/>
      <c r="HV408" s="82"/>
      <c r="HW408" s="82"/>
      <c r="HX408" s="82"/>
      <c r="HY408" s="82"/>
      <c r="HZ408" s="82"/>
      <c r="IA408" s="82"/>
      <c r="IB408" s="82"/>
      <c r="IC408" s="82"/>
      <c r="ID408" s="82"/>
      <c r="IE408" s="82"/>
      <c r="IF408" s="82"/>
      <c r="IG408" s="82"/>
      <c r="IH408" s="82"/>
      <c r="II408"/>
      <c r="IJ408"/>
      <c r="IK408"/>
      <c r="IL408"/>
      <c r="IM408"/>
      <c r="IN408"/>
      <c r="IO408"/>
      <c r="IP408"/>
      <c r="IQ408" s="55">
        <v>5490.7271000000001</v>
      </c>
      <c r="IR408" s="55">
        <f t="shared" si="675"/>
        <v>38.130049305555559</v>
      </c>
      <c r="IS408" s="158">
        <v>38</v>
      </c>
      <c r="IT408" s="75">
        <v>18</v>
      </c>
      <c r="IU408" s="159"/>
      <c r="IV408" s="159">
        <f>IT408*91/144</f>
        <v>11.375</v>
      </c>
      <c r="IW408" s="75"/>
      <c r="IX408" s="75">
        <v>2</v>
      </c>
      <c r="IY408" s="76">
        <f t="shared" si="671"/>
        <v>0</v>
      </c>
      <c r="IZ408" s="75">
        <v>38</v>
      </c>
      <c r="JA408" s="82">
        <f>(IZ408*1.2)*(Prices!$B$5/32)</f>
        <v>57</v>
      </c>
      <c r="JB408" s="82">
        <f>(IZ408*1.3)*(Prices!$B$4/32)</f>
        <v>123.5</v>
      </c>
      <c r="JC408" s="82">
        <f>(IW408*Prices!$B$2)+(IX408*Prices!$B$3)</f>
        <v>8.1</v>
      </c>
      <c r="JD408" s="76">
        <f>IV408*Prices!$B$9</f>
        <v>68.25</v>
      </c>
      <c r="JE408" s="82">
        <f t="shared" si="648"/>
        <v>256.85000000000002</v>
      </c>
      <c r="JF408" s="82">
        <f>IV408*Prices!$B$10</f>
        <v>102.375</v>
      </c>
      <c r="JG408" s="82">
        <f t="shared" si="649"/>
        <v>290.97500000000002</v>
      </c>
      <c r="JH408" s="82">
        <f>IV408*Prices!$B$11</f>
        <v>113.75</v>
      </c>
      <c r="JI408" s="82">
        <f t="shared" si="650"/>
        <v>302.35000000000002</v>
      </c>
      <c r="JJ408" s="82">
        <f>IV408*Prices!$B$12</f>
        <v>136.5</v>
      </c>
      <c r="JK408" s="82">
        <f t="shared" si="651"/>
        <v>325.10000000000002</v>
      </c>
      <c r="JL408" s="82">
        <f>IV408*Prices!$B$13</f>
        <v>147.875</v>
      </c>
      <c r="JM408" s="82">
        <f t="shared" si="652"/>
        <v>336.47500000000002</v>
      </c>
      <c r="JN408" s="82">
        <f>IV408*Prices!$B$14</f>
        <v>176.3125</v>
      </c>
      <c r="JO408" s="82">
        <f t="shared" si="653"/>
        <v>364.91250000000002</v>
      </c>
      <c r="JP408" s="82">
        <f>IV408*Prices!$B$15</f>
        <v>199.0625</v>
      </c>
      <c r="JQ408" s="82">
        <f t="shared" si="654"/>
        <v>387.66250000000002</v>
      </c>
      <c r="JR408" s="82">
        <f>IV408*Prices!$B$16</f>
        <v>278.6875</v>
      </c>
      <c r="JS408" s="82">
        <f t="shared" si="655"/>
        <v>467.28750000000002</v>
      </c>
      <c r="JT408" s="82">
        <f>IV408*Prices!$B$17</f>
        <v>0</v>
      </c>
      <c r="JU408" s="82"/>
      <c r="JV408" s="82"/>
      <c r="JW408" s="82"/>
      <c r="JX408" s="82"/>
      <c r="JY408" s="82"/>
      <c r="JZ408" s="82"/>
      <c r="KA408" s="82"/>
      <c r="KB408" s="82"/>
      <c r="KC408" s="82"/>
      <c r="KD408" s="82"/>
      <c r="KE408" s="82"/>
      <c r="KF408" s="82"/>
      <c r="KG408" s="82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 s="199">
        <v>0</v>
      </c>
      <c r="LB408" s="202">
        <v>0</v>
      </c>
      <c r="LC408" s="82">
        <f>(44+(cabinets_db!IR408*2-2))*0.58</f>
        <v>68.590857194444439</v>
      </c>
      <c r="LD408" s="82">
        <f>(44+(cabinets_db!IR408*2-2))*0.77</f>
        <v>91.060275930555562</v>
      </c>
      <c r="LE408" s="82">
        <f>3*(cabinets_db!IR408*22/144)</f>
        <v>17.476272598379634</v>
      </c>
      <c r="LF408" s="82">
        <f t="shared" si="656"/>
        <v>51.114584596064802</v>
      </c>
      <c r="LG408" s="80">
        <f t="shared" si="657"/>
        <v>73.584003332175925</v>
      </c>
      <c r="LH408" s="234">
        <f t="shared" si="658"/>
        <v>0</v>
      </c>
      <c r="LI408" s="55">
        <v>5490.7271000000001</v>
      </c>
      <c r="LJ408" s="55">
        <f t="shared" si="676"/>
        <v>38.130049305555559</v>
      </c>
      <c r="LK408" s="158">
        <v>38</v>
      </c>
      <c r="LL408" s="75">
        <v>18</v>
      </c>
      <c r="LM408" s="159"/>
      <c r="LN408" s="159">
        <f>LL408*91/144</f>
        <v>11.375</v>
      </c>
      <c r="LO408" s="75"/>
      <c r="LP408" s="75">
        <v>2</v>
      </c>
      <c r="LQ408" s="76">
        <f t="shared" si="672"/>
        <v>0</v>
      </c>
      <c r="LR408" s="75">
        <v>38</v>
      </c>
      <c r="LS408" s="82">
        <f>(LR408*1.2)*(Prices!$B$5/32)</f>
        <v>57</v>
      </c>
      <c r="LT408" s="82">
        <f>(LR408*1.3)*(Prices!$C$4/32)</f>
        <v>98.8</v>
      </c>
      <c r="LU408" s="82">
        <f>(LO408*Prices!$B$2)+(LP408*Prices!$B$3)</f>
        <v>8.1</v>
      </c>
      <c r="LV408" s="76">
        <f>LN408*Prices!$B$9</f>
        <v>68.25</v>
      </c>
      <c r="LW408" s="82">
        <f t="shared" si="659"/>
        <v>232.14999999999998</v>
      </c>
      <c r="LX408" s="82">
        <f>LN408*Prices!$B$10</f>
        <v>102.375</v>
      </c>
      <c r="LY408" s="82">
        <f t="shared" si="660"/>
        <v>266.27499999999998</v>
      </c>
      <c r="LZ408" s="82">
        <f>LN408*Prices!$B$11</f>
        <v>113.75</v>
      </c>
      <c r="MA408" s="82">
        <f t="shared" si="661"/>
        <v>277.64999999999998</v>
      </c>
      <c r="MB408" s="82">
        <f>LN408*Prices!$B$12</f>
        <v>136.5</v>
      </c>
      <c r="MC408" s="82">
        <f t="shared" si="662"/>
        <v>300.39999999999998</v>
      </c>
      <c r="MD408" s="82">
        <f>LN408*Prices!$B$13</f>
        <v>147.875</v>
      </c>
      <c r="ME408" s="82">
        <f t="shared" si="663"/>
        <v>311.77499999999998</v>
      </c>
      <c r="MF408" s="82">
        <f>LN408*Prices!$B$14</f>
        <v>176.3125</v>
      </c>
      <c r="MG408" s="82">
        <f t="shared" si="664"/>
        <v>340.21249999999998</v>
      </c>
      <c r="MH408" s="82">
        <f>LN408*Prices!$B$15</f>
        <v>199.0625</v>
      </c>
      <c r="MI408" s="82">
        <f t="shared" si="665"/>
        <v>362.96249999999998</v>
      </c>
      <c r="MJ408" s="82">
        <f>LN408*Prices!$B$16</f>
        <v>278.6875</v>
      </c>
      <c r="MK408" s="82">
        <f t="shared" si="666"/>
        <v>442.58750000000003</v>
      </c>
      <c r="ML408" s="82">
        <f>LN408*Prices!$B$17</f>
        <v>0</v>
      </c>
      <c r="MM408" s="82"/>
      <c r="MN408" s="82"/>
      <c r="MO408" s="82"/>
      <c r="MP408" s="82"/>
      <c r="MQ408" s="82"/>
      <c r="MR408" s="82"/>
      <c r="MS408" s="82"/>
      <c r="MT408" s="82"/>
      <c r="MU408" s="82"/>
      <c r="MV408" s="82"/>
      <c r="MW408" s="82"/>
      <c r="MX408" s="82"/>
      <c r="MY408" s="82"/>
      <c r="MZ408" s="82"/>
      <c r="NA408" s="82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</row>
    <row r="409" spans="1:449" ht="18" customHeight="1" thickBot="1" x14ac:dyDescent="0.3">
      <c r="A409" s="277"/>
      <c r="B409" s="278"/>
      <c r="C409" s="278"/>
      <c r="D409" s="279"/>
      <c r="E409" s="280"/>
      <c r="F409" s="281"/>
      <c r="G409" s="367"/>
      <c r="H409" s="71"/>
      <c r="I409" s="161"/>
      <c r="J409" s="71"/>
      <c r="K409" s="161"/>
      <c r="L409" s="71"/>
      <c r="M409" s="161"/>
      <c r="N409" s="71"/>
      <c r="O409" s="161"/>
      <c r="P409" s="71"/>
      <c r="Q409" s="161"/>
      <c r="R409" s="71"/>
      <c r="S409" s="161"/>
      <c r="T409" s="71"/>
      <c r="U409" s="161"/>
      <c r="V409" s="71"/>
      <c r="W409" s="162"/>
      <c r="X409" s="162"/>
      <c r="Y409" s="162"/>
      <c r="Z409" s="162"/>
      <c r="AA409" s="162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163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163"/>
      <c r="BU409" s="161"/>
      <c r="BV409" s="71"/>
      <c r="BW409" s="161"/>
      <c r="BX409" s="71"/>
      <c r="BY409" s="161"/>
      <c r="BZ409" s="71"/>
      <c r="CA409" s="161"/>
      <c r="CB409" s="71"/>
      <c r="CC409" s="161"/>
      <c r="CD409" s="71"/>
      <c r="CE409" s="161"/>
      <c r="CF409" s="71"/>
      <c r="CG409" s="161"/>
      <c r="CH409" s="71"/>
      <c r="CI409" s="161"/>
      <c r="CJ409" s="71"/>
      <c r="CK409" s="162"/>
      <c r="CL409" s="162"/>
      <c r="CM409" s="162"/>
      <c r="CN409" s="162"/>
      <c r="CO409" s="162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163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163"/>
      <c r="ER409" s="158"/>
      <c r="ES409" s="75"/>
      <c r="ET409" s="159"/>
      <c r="EU409" s="159"/>
      <c r="EX409" s="82"/>
      <c r="EZ409" s="82"/>
      <c r="FC409" s="76"/>
      <c r="FE409" s="82"/>
      <c r="FF409" s="82"/>
      <c r="FG409" s="82"/>
      <c r="FH409" s="82"/>
      <c r="FI409" s="82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2"/>
      <c r="FU409" s="82"/>
      <c r="FV409" s="82"/>
      <c r="FW409" s="82"/>
      <c r="FX409" s="82"/>
      <c r="FY409" s="82"/>
      <c r="FZ409" s="82"/>
      <c r="GA409" s="82"/>
      <c r="GB409" s="82"/>
      <c r="GC409" s="82"/>
      <c r="GD409" s="82"/>
      <c r="GE409" s="82"/>
      <c r="GF409" s="82"/>
      <c r="GG409" s="82"/>
      <c r="GH409" s="82"/>
      <c r="GI409"/>
      <c r="GJ409"/>
      <c r="GK409"/>
      <c r="GL409"/>
      <c r="GM409"/>
      <c r="GN409"/>
      <c r="GO409"/>
      <c r="GR409" s="158"/>
      <c r="GS409" s="75"/>
      <c r="GT409" s="159"/>
      <c r="GU409" s="159"/>
      <c r="GV409" s="75"/>
      <c r="GW409" s="75"/>
      <c r="GX409" s="82"/>
      <c r="GZ409" s="82"/>
      <c r="HA409" s="82"/>
      <c r="HB409" s="82"/>
      <c r="HC409" s="76"/>
      <c r="HE409" s="82"/>
      <c r="HF409" s="82"/>
      <c r="HG409" s="82"/>
      <c r="HH409" s="82"/>
      <c r="HI409" s="82"/>
      <c r="HJ409" s="82"/>
      <c r="HK409" s="82"/>
      <c r="HL409" s="82"/>
      <c r="HM409" s="82"/>
      <c r="HN409" s="82"/>
      <c r="HO409" s="82"/>
      <c r="HP409" s="82"/>
      <c r="HQ409" s="82"/>
      <c r="HR409" s="82"/>
      <c r="HS409" s="82"/>
      <c r="HT409" s="82"/>
      <c r="HU409" s="82"/>
      <c r="HV409" s="82"/>
      <c r="HW409" s="82"/>
      <c r="HX409" s="82"/>
      <c r="HY409" s="82"/>
      <c r="HZ409" s="82"/>
      <c r="IA409" s="82"/>
      <c r="IB409" s="82"/>
      <c r="IC409" s="82"/>
      <c r="ID409" s="82"/>
      <c r="IE409" s="82"/>
      <c r="IF409" s="82"/>
      <c r="IG409" s="82"/>
      <c r="IH409" s="82"/>
      <c r="II409"/>
      <c r="IJ409"/>
      <c r="IK409"/>
      <c r="IL409"/>
      <c r="IM409"/>
      <c r="IN409"/>
      <c r="IO409"/>
      <c r="IP409"/>
      <c r="IS409" s="158"/>
      <c r="IT409" s="75"/>
      <c r="IU409" s="159"/>
      <c r="IV409" s="159"/>
      <c r="IW409" s="75"/>
      <c r="IX409" s="75"/>
      <c r="IY409" s="76"/>
      <c r="IZ409" s="75"/>
      <c r="JA409" s="82"/>
      <c r="JB409" s="82"/>
      <c r="JC409" s="82"/>
      <c r="JD409" s="76"/>
      <c r="JE409" s="82"/>
      <c r="JF409" s="82"/>
      <c r="JG409" s="82"/>
      <c r="JH409" s="82"/>
      <c r="JI409" s="82"/>
      <c r="JJ409" s="82"/>
      <c r="JK409" s="82"/>
      <c r="JL409" s="82"/>
      <c r="JM409" s="82"/>
      <c r="JN409" s="82"/>
      <c r="JO409" s="82"/>
      <c r="JP409" s="82"/>
      <c r="JQ409" s="82"/>
      <c r="JR409" s="82"/>
      <c r="JS409" s="82"/>
      <c r="JT409" s="82"/>
      <c r="JU409" s="82"/>
      <c r="JV409" s="82"/>
      <c r="JW409" s="82"/>
      <c r="JX409" s="82"/>
      <c r="JY409" s="82"/>
      <c r="JZ409" s="82"/>
      <c r="KA409" s="82"/>
      <c r="KB409" s="82"/>
      <c r="KC409" s="82"/>
      <c r="KD409" s="82"/>
      <c r="KE409" s="82"/>
      <c r="KF409" s="82"/>
      <c r="KG409" s="82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 s="199"/>
      <c r="LB409" s="202"/>
      <c r="LF409" s="82"/>
      <c r="LG409" s="80"/>
      <c r="LH409" s="234"/>
      <c r="LK409" s="158"/>
      <c r="LL409" s="75"/>
      <c r="LM409" s="159"/>
      <c r="LN409" s="159"/>
      <c r="LO409" s="75"/>
      <c r="LP409" s="75"/>
      <c r="LQ409" s="76"/>
      <c r="LR409" s="75"/>
      <c r="LS409" s="82"/>
      <c r="LT409" s="82"/>
      <c r="LU409" s="82"/>
      <c r="LV409" s="76"/>
      <c r="LW409" s="82"/>
      <c r="LX409" s="82"/>
      <c r="LY409" s="82"/>
      <c r="LZ409" s="82"/>
      <c r="MA409" s="82"/>
      <c r="MB409" s="82"/>
      <c r="MC409" s="82"/>
      <c r="MD409" s="82"/>
      <c r="ME409" s="82"/>
      <c r="MF409" s="82"/>
      <c r="MG409" s="82"/>
      <c r="MH409" s="82"/>
      <c r="MI409" s="82"/>
      <c r="MJ409" s="82"/>
      <c r="MK409" s="82"/>
      <c r="ML409" s="82"/>
      <c r="MM409" s="82"/>
      <c r="MN409" s="82"/>
      <c r="MO409" s="82"/>
      <c r="MP409" s="82"/>
      <c r="MQ409" s="82"/>
      <c r="MR409" s="82"/>
      <c r="MS409" s="82"/>
      <c r="MT409" s="82"/>
      <c r="MU409" s="82"/>
      <c r="MV409" s="82"/>
      <c r="MW409" s="82"/>
      <c r="MX409" s="82"/>
      <c r="MY409" s="82"/>
      <c r="MZ409" s="82"/>
      <c r="NA409" s="82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</row>
    <row r="410" spans="1:449" ht="18" customHeight="1" x14ac:dyDescent="0.25">
      <c r="A410" s="151" t="s">
        <v>540</v>
      </c>
      <c r="B410" s="152" t="s">
        <v>527</v>
      </c>
      <c r="C410" s="152" t="str">
        <f t="shared" si="667"/>
        <v>Pantry Cab: Pantry 12 deep  4 doors - shelves  (24"W x 84"H)</v>
      </c>
      <c r="D410" s="121" t="s">
        <v>541</v>
      </c>
      <c r="E410" s="153" t="s">
        <v>542</v>
      </c>
      <c r="F410" s="266" t="s">
        <v>540</v>
      </c>
      <c r="G410" s="367">
        <f>ROUND(cabinets_db!FD410/Prices!$B$27,0)</f>
        <v>693</v>
      </c>
      <c r="H410" s="71">
        <f>G410*Prices!$B$7+G410</f>
        <v>796.95</v>
      </c>
      <c r="I410" s="161">
        <f>ROUND(cabinets_db!FF410/Prices!$B$27,0)</f>
        <v>788</v>
      </c>
      <c r="J410" s="71">
        <f>I410*Prices!$B$7+I410</f>
        <v>906.2</v>
      </c>
      <c r="K410" s="161">
        <f>ROUND(cabinets_db!FH410/Prices!$B$27,0)</f>
        <v>820</v>
      </c>
      <c r="L410" s="71">
        <f>K410*Prices!$B$7+K410</f>
        <v>943</v>
      </c>
      <c r="M410" s="161">
        <f>ROUND(cabinets_db!FJ410/Prices!$B$27,0)</f>
        <v>883</v>
      </c>
      <c r="N410" s="71">
        <f>M410*Prices!$B$7+M410</f>
        <v>1015.45</v>
      </c>
      <c r="O410" s="161">
        <f>ROUND(cabinets_db!FL410/Prices!$B$27,0)</f>
        <v>915</v>
      </c>
      <c r="P410" s="71">
        <f>O410*Prices!$B$7+O410</f>
        <v>1052.25</v>
      </c>
      <c r="Q410" s="161">
        <f>ROUND(cabinets_db!FN410/Prices!$B$27,0)</f>
        <v>994</v>
      </c>
      <c r="R410" s="71">
        <f>Q410*Prices!$B$7+Q410</f>
        <v>1143.0999999999999</v>
      </c>
      <c r="S410" s="161">
        <f>ROUND(cabinets_db!FP410/Prices!$B$27,0)</f>
        <v>1058</v>
      </c>
      <c r="T410" s="71">
        <f>S410*Prices!$B$7+S410</f>
        <v>1216.7</v>
      </c>
      <c r="U410" s="161">
        <f>ROUND(cabinets_db!FR410/Prices!$B$27,0)</f>
        <v>1280</v>
      </c>
      <c r="V410" s="71">
        <f>U410*Prices!$B$7+U410</f>
        <v>1472</v>
      </c>
      <c r="W410" s="162"/>
      <c r="X410" s="162"/>
      <c r="Y410" s="162"/>
      <c r="Z410" s="162"/>
      <c r="AA410" s="162"/>
      <c r="AB410" s="71">
        <f>ROUND(cabinets_db!HD410/Prices!$B$27,0)</f>
        <v>629</v>
      </c>
      <c r="AC410" s="71">
        <f>AB410*Prices!$B$7+AB410</f>
        <v>723.35</v>
      </c>
      <c r="AD410" s="71">
        <f>ROUND(cabinets_db!HF410/Prices!$B$27,0)</f>
        <v>725</v>
      </c>
      <c r="AE410" s="71">
        <f>AD410*Prices!$B$7+AD410</f>
        <v>833.75</v>
      </c>
      <c r="AF410" s="71">
        <f>ROUND(cabinets_db!HH410/Prices!$B$27,0)</f>
        <v>756</v>
      </c>
      <c r="AG410" s="71">
        <f>AF410*Prices!$B$7+AF410</f>
        <v>869.4</v>
      </c>
      <c r="AH410" s="71">
        <f>ROUND(cabinets_db!HJ410/Prices!$B$27,0)</f>
        <v>820</v>
      </c>
      <c r="AI410" s="71">
        <f>AH410*Prices!$B$7+AH410</f>
        <v>943</v>
      </c>
      <c r="AJ410" s="71">
        <f>ROUND(cabinets_db!HL410/Prices!$B$27,0)</f>
        <v>852</v>
      </c>
      <c r="AK410" s="71">
        <f>AJ410*Prices!$B$7+AJ410</f>
        <v>979.8</v>
      </c>
      <c r="AL410" s="71">
        <f>ROUND(cabinets_db!HN410/Prices!$B$27,0)</f>
        <v>931</v>
      </c>
      <c r="AM410" s="71">
        <f>AL410*Prices!$B$7+AL410</f>
        <v>1070.6500000000001</v>
      </c>
      <c r="AN410" s="71">
        <f>ROUND(cabinets_db!HP410/Prices!$B$27,0)</f>
        <v>994</v>
      </c>
      <c r="AO410" s="71">
        <f>AN410*Prices!$B$7+AN410</f>
        <v>1143.0999999999999</v>
      </c>
      <c r="AP410" s="71">
        <f>ROUND(cabinets_db!HR410/Prices!$B$27,0)</f>
        <v>1217</v>
      </c>
      <c r="AQ410" s="163">
        <f>AP410*Prices!$B$7+AP410</f>
        <v>1399.55</v>
      </c>
      <c r="AW410" s="71">
        <f t="shared" si="586"/>
        <v>629</v>
      </c>
      <c r="AX410" s="71">
        <f t="shared" si="587"/>
        <v>723.35</v>
      </c>
      <c r="AY410" s="71">
        <f t="shared" si="588"/>
        <v>725</v>
      </c>
      <c r="AZ410" s="71">
        <f t="shared" si="589"/>
        <v>833.75</v>
      </c>
      <c r="BA410" s="71">
        <f t="shared" si="590"/>
        <v>756</v>
      </c>
      <c r="BB410" s="71">
        <f t="shared" si="591"/>
        <v>869.4</v>
      </c>
      <c r="BC410" s="71">
        <f t="shared" si="592"/>
        <v>820</v>
      </c>
      <c r="BD410" s="71">
        <f t="shared" si="593"/>
        <v>943</v>
      </c>
      <c r="BE410" s="71">
        <f t="shared" si="594"/>
        <v>852</v>
      </c>
      <c r="BF410" s="71">
        <f t="shared" si="595"/>
        <v>979.8</v>
      </c>
      <c r="BG410" s="71">
        <f t="shared" si="596"/>
        <v>931</v>
      </c>
      <c r="BH410" s="71">
        <f t="shared" si="597"/>
        <v>1070.6500000000001</v>
      </c>
      <c r="BI410" s="71">
        <f t="shared" si="598"/>
        <v>994</v>
      </c>
      <c r="BJ410" s="71">
        <f t="shared" si="599"/>
        <v>1143.0999999999999</v>
      </c>
      <c r="BK410" s="71">
        <f t="shared" si="600"/>
        <v>1217</v>
      </c>
      <c r="BL410" s="163">
        <f t="shared" si="601"/>
        <v>1399.55</v>
      </c>
      <c r="BU410" s="161">
        <f>ROUND(cabinets_db!JE410/Prices!$B$27,0)</f>
        <v>693</v>
      </c>
      <c r="BV410" s="71">
        <f>BU410*Prices!$B$7+BU410</f>
        <v>796.95</v>
      </c>
      <c r="BW410" s="161">
        <f>ROUND(cabinets_db!JG410/Prices!$B$27,0)</f>
        <v>788</v>
      </c>
      <c r="BX410" s="71">
        <f>BW410*Prices!$B$7+BW410</f>
        <v>906.2</v>
      </c>
      <c r="BY410" s="161">
        <f>ROUND(cabinets_db!JI410/Prices!$B$27,0)</f>
        <v>820</v>
      </c>
      <c r="BZ410" s="71">
        <f>BY410*Prices!$B$7+BY410</f>
        <v>943</v>
      </c>
      <c r="CA410" s="161">
        <f>ROUND(cabinets_db!JK410/Prices!$B$27,0)</f>
        <v>883</v>
      </c>
      <c r="CB410" s="71">
        <f>CA410*Prices!$B$7+CA410</f>
        <v>1015.45</v>
      </c>
      <c r="CC410" s="161">
        <f>ROUND(cabinets_db!JM410/Prices!$B$27,0)</f>
        <v>915</v>
      </c>
      <c r="CD410" s="71">
        <f>CC410*Prices!$B$7+CC410</f>
        <v>1052.25</v>
      </c>
      <c r="CE410" s="161">
        <f>ROUND(cabinets_db!JO410/Prices!$B$27,0)</f>
        <v>994</v>
      </c>
      <c r="CF410" s="71">
        <f>CE410*Prices!$B$7+CE410</f>
        <v>1143.0999999999999</v>
      </c>
      <c r="CG410" s="161">
        <f>ROUND(cabinets_db!JQ410/Prices!$B$27,0)</f>
        <v>1058</v>
      </c>
      <c r="CH410" s="71">
        <f>CG410*Prices!$B$7+CG410</f>
        <v>1216.7</v>
      </c>
      <c r="CI410" s="161">
        <f>ROUND(cabinets_db!JS410/Prices!$B$27,0)</f>
        <v>1280</v>
      </c>
      <c r="CJ410" s="71">
        <f>CI410*Prices!$B$7+CI410</f>
        <v>1472</v>
      </c>
      <c r="CK410" s="162"/>
      <c r="CL410" s="162"/>
      <c r="CM410" s="162"/>
      <c r="CN410" s="162"/>
      <c r="CO410" s="162"/>
      <c r="CP410" s="71">
        <f>ROUND(cabinets_db!LW410/Prices!$B$27,0)</f>
        <v>629</v>
      </c>
      <c r="CQ410" s="71">
        <f>CP410*Prices!$B$7+CP410</f>
        <v>723.35</v>
      </c>
      <c r="CR410" s="71">
        <f>ROUND(cabinets_db!LY410/Prices!$B$27,0)</f>
        <v>725</v>
      </c>
      <c r="CS410" s="71">
        <f>CR410*Prices!$B$7+CR410</f>
        <v>833.75</v>
      </c>
      <c r="CT410" s="71">
        <f>ROUND(cabinets_db!MA410/Prices!$B$27,0)</f>
        <v>756</v>
      </c>
      <c r="CU410" s="71">
        <f>CT410*Prices!$B$7+CT410</f>
        <v>869.4</v>
      </c>
      <c r="CV410" s="71">
        <f>ROUND(cabinets_db!MC410/Prices!$B$27,0)</f>
        <v>820</v>
      </c>
      <c r="CW410" s="71">
        <f>CV410*Prices!$B$7+CV410</f>
        <v>943</v>
      </c>
      <c r="CX410" s="71">
        <f>ROUND(cabinets_db!ME410/Prices!$B$27,0)</f>
        <v>852</v>
      </c>
      <c r="CY410" s="71">
        <f>CX410*Prices!$B$7+CX410</f>
        <v>979.8</v>
      </c>
      <c r="CZ410" s="71">
        <f>ROUND(cabinets_db!MG410/Prices!$B$27,0)</f>
        <v>931</v>
      </c>
      <c r="DA410" s="71">
        <f>CZ410*Prices!$B$7+CZ410</f>
        <v>1070.6500000000001</v>
      </c>
      <c r="DB410" s="71">
        <f>ROUND(cabinets_db!MI410/Prices!$B$27,0)</f>
        <v>994</v>
      </c>
      <c r="DC410" s="71">
        <f>DB410*Prices!$B$7+DB410</f>
        <v>1143.0999999999999</v>
      </c>
      <c r="DD410" s="71">
        <f>ROUND(cabinets_db!MK410/Prices!$B$27,0)</f>
        <v>1217</v>
      </c>
      <c r="DE410" s="163">
        <f>DD410*Prices!$B$7+DD410</f>
        <v>1399.55</v>
      </c>
      <c r="DK410" s="71">
        <f t="shared" si="616"/>
        <v>629</v>
      </c>
      <c r="DL410" s="71">
        <f t="shared" si="617"/>
        <v>723.35</v>
      </c>
      <c r="DM410" s="71">
        <f t="shared" si="618"/>
        <v>725</v>
      </c>
      <c r="DN410" s="71">
        <f t="shared" si="619"/>
        <v>833.75</v>
      </c>
      <c r="DO410" s="71">
        <f t="shared" si="620"/>
        <v>756</v>
      </c>
      <c r="DP410" s="71">
        <f t="shared" si="621"/>
        <v>869.4</v>
      </c>
      <c r="DQ410" s="71">
        <f t="shared" si="622"/>
        <v>820</v>
      </c>
      <c r="DR410" s="71">
        <f t="shared" si="623"/>
        <v>943</v>
      </c>
      <c r="DS410" s="71">
        <f t="shared" si="624"/>
        <v>852</v>
      </c>
      <c r="DT410" s="71">
        <f t="shared" si="625"/>
        <v>979.8</v>
      </c>
      <c r="DU410" s="71">
        <f t="shared" si="626"/>
        <v>931</v>
      </c>
      <c r="DV410" s="71">
        <f t="shared" si="627"/>
        <v>1070.6500000000001</v>
      </c>
      <c r="DW410" s="71">
        <f t="shared" si="628"/>
        <v>994</v>
      </c>
      <c r="DX410" s="71">
        <f t="shared" si="629"/>
        <v>1143.0999999999999</v>
      </c>
      <c r="DY410" s="71">
        <f t="shared" si="630"/>
        <v>1217</v>
      </c>
      <c r="DZ410" s="163">
        <f t="shared" si="631"/>
        <v>1399.55</v>
      </c>
      <c r="EP410" s="55">
        <v>5904.0718999999999</v>
      </c>
      <c r="EQ410" s="55">
        <f t="shared" si="673"/>
        <v>41.000499305555557</v>
      </c>
      <c r="ER410" s="158">
        <v>41</v>
      </c>
      <c r="ES410" s="75">
        <v>24</v>
      </c>
      <c r="ET410" s="159"/>
      <c r="EU410" s="159">
        <f>ES410*80/144</f>
        <v>13.333333333333334</v>
      </c>
      <c r="EW410" s="75">
        <v>4</v>
      </c>
      <c r="EX410" s="82"/>
      <c r="EY410" s="75">
        <v>41</v>
      </c>
      <c r="EZ410" s="82">
        <f>(EY410*1.2)*(Prices!$B$5/32)</f>
        <v>61.499999999999993</v>
      </c>
      <c r="FA410" s="82">
        <f>(EY410*1.3)*(Prices!$B$4/32)</f>
        <v>133.25</v>
      </c>
      <c r="FB410" s="82">
        <f>(EV410*Prices!$B$2)+(EW410*Prices!$B$3)</f>
        <v>16.2</v>
      </c>
      <c r="FC410" s="82">
        <f>EU410*Prices!$B$9</f>
        <v>80</v>
      </c>
      <c r="FD410" s="82">
        <f t="shared" si="632"/>
        <v>290.95</v>
      </c>
      <c r="FE410" s="82">
        <f>EU410*Prices!$B$10</f>
        <v>120</v>
      </c>
      <c r="FF410" s="82">
        <f t="shared" si="633"/>
        <v>330.95</v>
      </c>
      <c r="FG410" s="82">
        <f>EU410*Prices!$B$11</f>
        <v>133.33333333333334</v>
      </c>
      <c r="FH410" s="82">
        <f t="shared" si="634"/>
        <v>344.2833333333333</v>
      </c>
      <c r="FI410" s="82">
        <f>EU410*Prices!$B$12</f>
        <v>160</v>
      </c>
      <c r="FJ410" s="82">
        <f t="shared" si="635"/>
        <v>370.95</v>
      </c>
      <c r="FK410" s="82">
        <f>EU410*Prices!$B$13</f>
        <v>173.33333333333334</v>
      </c>
      <c r="FL410" s="82">
        <f t="shared" si="636"/>
        <v>384.2833333333333</v>
      </c>
      <c r="FM410" s="82">
        <f>EU410*Prices!$B$14</f>
        <v>206.66666666666669</v>
      </c>
      <c r="FN410" s="82">
        <f t="shared" si="637"/>
        <v>417.61666666666667</v>
      </c>
      <c r="FO410" s="82">
        <f>EU410*Prices!$B$15</f>
        <v>233.33333333333334</v>
      </c>
      <c r="FP410" s="82">
        <f t="shared" si="638"/>
        <v>444.2833333333333</v>
      </c>
      <c r="FQ410" s="82">
        <f>EU410*Prices!$B$16</f>
        <v>326.66666666666669</v>
      </c>
      <c r="FR410" s="82">
        <f t="shared" si="639"/>
        <v>537.61666666666667</v>
      </c>
      <c r="FS410" s="82">
        <f>EU410*Prices!$B$17</f>
        <v>0</v>
      </c>
      <c r="FT410" s="82"/>
      <c r="FU410" s="82"/>
      <c r="FV410" s="82"/>
      <c r="FW410" s="82"/>
      <c r="FX410" s="82"/>
      <c r="FY410" s="82"/>
      <c r="FZ410" s="82"/>
      <c r="GA410" s="82"/>
      <c r="GB410" s="82"/>
      <c r="GC410" s="82"/>
      <c r="GD410" s="82"/>
      <c r="GE410" s="82"/>
      <c r="GF410" s="82"/>
      <c r="GG410" s="82"/>
      <c r="GH410" s="82"/>
      <c r="GI410"/>
      <c r="GJ410"/>
      <c r="GK410"/>
      <c r="GL410"/>
      <c r="GM410"/>
      <c r="GN410"/>
      <c r="GO410"/>
      <c r="GP410" s="55">
        <v>5904.0718999999999</v>
      </c>
      <c r="GQ410" s="55">
        <f t="shared" si="674"/>
        <v>41.000499305555557</v>
      </c>
      <c r="GR410" s="158">
        <v>41</v>
      </c>
      <c r="GS410" s="75">
        <v>24</v>
      </c>
      <c r="GT410" s="159"/>
      <c r="GU410" s="159">
        <f>GS410*80/144</f>
        <v>13.333333333333334</v>
      </c>
      <c r="GV410" s="75"/>
      <c r="GW410" s="75">
        <v>4</v>
      </c>
      <c r="GX410" s="82"/>
      <c r="GY410" s="75">
        <v>41</v>
      </c>
      <c r="GZ410" s="82">
        <f>(GY410*1.2)*(Prices!$B$5/32)</f>
        <v>61.499999999999993</v>
      </c>
      <c r="HA410" s="82">
        <f>(GY410*1.3)*(Prices!$C$4/32)</f>
        <v>106.60000000000001</v>
      </c>
      <c r="HB410" s="82">
        <f>(GV410*Prices!$B$2)+(GW410*Prices!$B$3)</f>
        <v>16.2</v>
      </c>
      <c r="HC410" s="82">
        <f>GU410*Prices!$B$9</f>
        <v>80</v>
      </c>
      <c r="HD410" s="82">
        <f t="shared" si="640"/>
        <v>264.3</v>
      </c>
      <c r="HE410" s="82">
        <f>GU410*Prices!$B$10</f>
        <v>120</v>
      </c>
      <c r="HF410" s="82">
        <f t="shared" si="641"/>
        <v>304.3</v>
      </c>
      <c r="HG410" s="82">
        <f>GU410*Prices!$B$11</f>
        <v>133.33333333333334</v>
      </c>
      <c r="HH410" s="82">
        <f t="shared" si="642"/>
        <v>317.63333333333333</v>
      </c>
      <c r="HI410" s="82">
        <f>GU410*Prices!$B$12</f>
        <v>160</v>
      </c>
      <c r="HJ410" s="82">
        <f t="shared" si="643"/>
        <v>344.3</v>
      </c>
      <c r="HK410" s="82">
        <f>GU410*Prices!$B$13</f>
        <v>173.33333333333334</v>
      </c>
      <c r="HL410" s="82">
        <f t="shared" si="644"/>
        <v>357.63333333333333</v>
      </c>
      <c r="HM410" s="82">
        <f>GU410*Prices!$B$14</f>
        <v>206.66666666666669</v>
      </c>
      <c r="HN410" s="82">
        <f t="shared" si="645"/>
        <v>390.9666666666667</v>
      </c>
      <c r="HO410" s="82">
        <f>GU410*Prices!$B$15</f>
        <v>233.33333333333334</v>
      </c>
      <c r="HP410" s="82">
        <f t="shared" si="646"/>
        <v>417.63333333333333</v>
      </c>
      <c r="HQ410" s="82">
        <f>GU410*Prices!$B$16</f>
        <v>326.66666666666669</v>
      </c>
      <c r="HR410" s="82">
        <f t="shared" si="647"/>
        <v>510.9666666666667</v>
      </c>
      <c r="HS410" s="82">
        <f>GU410*Prices!$B$17</f>
        <v>0</v>
      </c>
      <c r="HT410" s="82"/>
      <c r="HU410" s="82"/>
      <c r="HV410" s="82"/>
      <c r="HW410" s="82"/>
      <c r="HX410" s="82"/>
      <c r="HY410" s="82"/>
      <c r="HZ410" s="82"/>
      <c r="IA410" s="82"/>
      <c r="IB410" s="82"/>
      <c r="IC410" s="82"/>
      <c r="ID410" s="82"/>
      <c r="IE410" s="82"/>
      <c r="IF410" s="82"/>
      <c r="IG410" s="82"/>
      <c r="IH410" s="82"/>
      <c r="II410"/>
      <c r="IJ410"/>
      <c r="IK410"/>
      <c r="IL410"/>
      <c r="IM410"/>
      <c r="IN410"/>
      <c r="IO410"/>
      <c r="IP410"/>
      <c r="IQ410" s="55">
        <v>5904.0718999999999</v>
      </c>
      <c r="IR410" s="55">
        <f t="shared" si="675"/>
        <v>41.000499305555557</v>
      </c>
      <c r="IS410" s="158">
        <v>41</v>
      </c>
      <c r="IT410" s="75">
        <v>24</v>
      </c>
      <c r="IU410" s="159"/>
      <c r="IV410" s="159">
        <f>IT410*80/144</f>
        <v>13.333333333333334</v>
      </c>
      <c r="IW410" s="75"/>
      <c r="IX410" s="75">
        <v>4</v>
      </c>
      <c r="IY410" s="76">
        <f t="shared" si="671"/>
        <v>0</v>
      </c>
      <c r="IZ410" s="75">
        <v>41</v>
      </c>
      <c r="JA410" s="82">
        <f>(IZ410*1.2)*(Prices!$B$5/32)</f>
        <v>61.499999999999993</v>
      </c>
      <c r="JB410" s="82">
        <f>(IZ410*1.3)*(Prices!$B$4/32)</f>
        <v>133.25</v>
      </c>
      <c r="JC410" s="82">
        <f>(IW410*Prices!$B$2)+(IX410*Prices!$B$3)</f>
        <v>16.2</v>
      </c>
      <c r="JD410" s="82">
        <f>IV410*Prices!$B$9</f>
        <v>80</v>
      </c>
      <c r="JE410" s="82">
        <f t="shared" si="648"/>
        <v>290.95</v>
      </c>
      <c r="JF410" s="82">
        <f>IV410*Prices!$B$10</f>
        <v>120</v>
      </c>
      <c r="JG410" s="82">
        <f t="shared" si="649"/>
        <v>330.95</v>
      </c>
      <c r="JH410" s="82">
        <f>IV410*Prices!$B$11</f>
        <v>133.33333333333334</v>
      </c>
      <c r="JI410" s="82">
        <f t="shared" si="650"/>
        <v>344.2833333333333</v>
      </c>
      <c r="JJ410" s="82">
        <f>IV410*Prices!$B$12</f>
        <v>160</v>
      </c>
      <c r="JK410" s="82">
        <f t="shared" si="651"/>
        <v>370.95</v>
      </c>
      <c r="JL410" s="82">
        <f>IV410*Prices!$B$13</f>
        <v>173.33333333333334</v>
      </c>
      <c r="JM410" s="82">
        <f t="shared" si="652"/>
        <v>384.2833333333333</v>
      </c>
      <c r="JN410" s="82">
        <f>IV410*Prices!$B$14</f>
        <v>206.66666666666669</v>
      </c>
      <c r="JO410" s="82">
        <f t="shared" si="653"/>
        <v>417.61666666666667</v>
      </c>
      <c r="JP410" s="82">
        <f>IV410*Prices!$B$15</f>
        <v>233.33333333333334</v>
      </c>
      <c r="JQ410" s="82">
        <f t="shared" si="654"/>
        <v>444.2833333333333</v>
      </c>
      <c r="JR410" s="82">
        <f>IV410*Prices!$B$16</f>
        <v>326.66666666666669</v>
      </c>
      <c r="JS410" s="82">
        <f t="shared" si="655"/>
        <v>537.61666666666667</v>
      </c>
      <c r="JT410" s="82">
        <f>IV410*Prices!$B$17</f>
        <v>0</v>
      </c>
      <c r="JU410" s="82"/>
      <c r="JV410" s="82"/>
      <c r="JW410" s="82"/>
      <c r="JX410" s="82"/>
      <c r="JY410" s="82"/>
      <c r="JZ410" s="82"/>
      <c r="KA410" s="82"/>
      <c r="KB410" s="82"/>
      <c r="KC410" s="82"/>
      <c r="KD410" s="82"/>
      <c r="KE410" s="82"/>
      <c r="KF410" s="82"/>
      <c r="KG410" s="82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 s="199">
        <v>0</v>
      </c>
      <c r="LB410" s="202">
        <v>0</v>
      </c>
      <c r="LC410" s="82">
        <f>(44+(cabinets_db!IR410*2-2))*0.58</f>
        <v>71.920579194444443</v>
      </c>
      <c r="LD410" s="82">
        <f>(44+(cabinets_db!IR410*2-2))*0.77</f>
        <v>95.480768930555556</v>
      </c>
      <c r="LE410" s="82">
        <f>3*(cabinets_db!IR410*22/144)</f>
        <v>18.791895515046296</v>
      </c>
      <c r="LF410" s="82">
        <f t="shared" si="656"/>
        <v>53.128683679398151</v>
      </c>
      <c r="LG410" s="80">
        <f t="shared" si="657"/>
        <v>76.688873415509264</v>
      </c>
      <c r="LH410" s="234">
        <f t="shared" si="658"/>
        <v>0</v>
      </c>
      <c r="LI410" s="55">
        <v>5904.0718999999999</v>
      </c>
      <c r="LJ410" s="55">
        <f t="shared" si="676"/>
        <v>41.000499305555557</v>
      </c>
      <c r="LK410" s="158">
        <v>41</v>
      </c>
      <c r="LL410" s="75">
        <v>24</v>
      </c>
      <c r="LM410" s="159"/>
      <c r="LN410" s="159">
        <f>LL410*80/144</f>
        <v>13.333333333333334</v>
      </c>
      <c r="LO410" s="75"/>
      <c r="LP410" s="75">
        <v>4</v>
      </c>
      <c r="LQ410" s="76">
        <f t="shared" si="672"/>
        <v>0</v>
      </c>
      <c r="LR410" s="75">
        <v>41</v>
      </c>
      <c r="LS410" s="82">
        <f>(LR410*1.2)*(Prices!$B$5/32)</f>
        <v>61.499999999999993</v>
      </c>
      <c r="LT410" s="82">
        <f>(LR410*1.3)*(Prices!$C$4/32)</f>
        <v>106.60000000000001</v>
      </c>
      <c r="LU410" s="82">
        <f>(LO410*Prices!$B$2)+(LP410*Prices!$B$3)</f>
        <v>16.2</v>
      </c>
      <c r="LV410" s="82">
        <f>LN410*Prices!$B$9</f>
        <v>80</v>
      </c>
      <c r="LW410" s="82">
        <f t="shared" si="659"/>
        <v>264.3</v>
      </c>
      <c r="LX410" s="82">
        <f>LN410*Prices!$B$10</f>
        <v>120</v>
      </c>
      <c r="LY410" s="82">
        <f t="shared" si="660"/>
        <v>304.3</v>
      </c>
      <c r="LZ410" s="82">
        <f>LN410*Prices!$B$11</f>
        <v>133.33333333333334</v>
      </c>
      <c r="MA410" s="82">
        <f t="shared" si="661"/>
        <v>317.63333333333333</v>
      </c>
      <c r="MB410" s="82">
        <f>LN410*Prices!$B$12</f>
        <v>160</v>
      </c>
      <c r="MC410" s="82">
        <f t="shared" si="662"/>
        <v>344.3</v>
      </c>
      <c r="MD410" s="82">
        <f>LN410*Prices!$B$13</f>
        <v>173.33333333333334</v>
      </c>
      <c r="ME410" s="82">
        <f t="shared" si="663"/>
        <v>357.63333333333333</v>
      </c>
      <c r="MF410" s="82">
        <f>LN410*Prices!$B$14</f>
        <v>206.66666666666669</v>
      </c>
      <c r="MG410" s="82">
        <f t="shared" si="664"/>
        <v>390.9666666666667</v>
      </c>
      <c r="MH410" s="82">
        <f>LN410*Prices!$B$15</f>
        <v>233.33333333333334</v>
      </c>
      <c r="MI410" s="82">
        <f t="shared" si="665"/>
        <v>417.63333333333333</v>
      </c>
      <c r="MJ410" s="82">
        <f>LN410*Prices!$B$16</f>
        <v>326.66666666666669</v>
      </c>
      <c r="MK410" s="82">
        <f t="shared" si="666"/>
        <v>510.9666666666667</v>
      </c>
      <c r="ML410" s="82">
        <f>LN410*Prices!$B$17</f>
        <v>0</v>
      </c>
      <c r="MM410" s="82"/>
      <c r="MN410" s="82"/>
      <c r="MO410" s="82"/>
      <c r="MP410" s="82"/>
      <c r="MQ410" s="82"/>
      <c r="MR410" s="82"/>
      <c r="MS410" s="82"/>
      <c r="MT410" s="82"/>
      <c r="MU410" s="82"/>
      <c r="MV410" s="82"/>
      <c r="MW410" s="82"/>
      <c r="MX410" s="82"/>
      <c r="MY410" s="82"/>
      <c r="MZ410" s="82"/>
      <c r="NA410" s="82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</row>
    <row r="411" spans="1:449" ht="18" customHeight="1" x14ac:dyDescent="0.25">
      <c r="A411" s="160" t="s">
        <v>543</v>
      </c>
      <c r="B411" s="69" t="s">
        <v>527</v>
      </c>
      <c r="C411" s="69" t="str">
        <f t="shared" si="667"/>
        <v>Pantry Cab: Pantry 12 deep  4 doors - shelves  (24"W x 90"H)</v>
      </c>
      <c r="D411" s="70" t="s">
        <v>541</v>
      </c>
      <c r="E411" s="68" t="s">
        <v>544</v>
      </c>
      <c r="F411" s="267" t="s">
        <v>543</v>
      </c>
      <c r="G411" s="367">
        <f>ROUND(cabinets_db!FD411/Prices!$B$27,0)</f>
        <v>730</v>
      </c>
      <c r="H411" s="71">
        <f>G411*Prices!$B$7+G411</f>
        <v>839.5</v>
      </c>
      <c r="I411" s="161">
        <f>ROUND(cabinets_db!FF411/Prices!$B$27,0)</f>
        <v>832</v>
      </c>
      <c r="J411" s="71">
        <f>I411*Prices!$B$7+I411</f>
        <v>956.8</v>
      </c>
      <c r="K411" s="161">
        <f>ROUND(cabinets_db!FH411/Prices!$B$27,0)</f>
        <v>866</v>
      </c>
      <c r="L411" s="71">
        <f>K411*Prices!$B$7+K411</f>
        <v>995.9</v>
      </c>
      <c r="M411" s="161">
        <f>ROUND(cabinets_db!FJ411/Prices!$B$27,0)</f>
        <v>934</v>
      </c>
      <c r="N411" s="71">
        <f>M411*Prices!$B$7+M411</f>
        <v>1074.0999999999999</v>
      </c>
      <c r="O411" s="161">
        <f>ROUND(cabinets_db!FL411/Prices!$B$27,0)</f>
        <v>969</v>
      </c>
      <c r="P411" s="71">
        <f>O411*Prices!$B$7+O411</f>
        <v>1114.3499999999999</v>
      </c>
      <c r="Q411" s="161">
        <f>ROUND(cabinets_db!FN411/Prices!$B$27,0)</f>
        <v>1054</v>
      </c>
      <c r="R411" s="71">
        <f>Q411*Prices!$B$7+Q411</f>
        <v>1212.0999999999999</v>
      </c>
      <c r="S411" s="161">
        <f>ROUND(cabinets_db!FP411/Prices!$B$27,0)</f>
        <v>1122</v>
      </c>
      <c r="T411" s="71">
        <f>S411*Prices!$B$7+S411</f>
        <v>1290.3</v>
      </c>
      <c r="U411" s="161">
        <f>ROUND(cabinets_db!FR411/Prices!$B$27,0)</f>
        <v>1361</v>
      </c>
      <c r="V411" s="71">
        <f>U411*Prices!$B$7+U411</f>
        <v>1565.15</v>
      </c>
      <c r="W411" s="162"/>
      <c r="X411" s="162"/>
      <c r="Y411" s="162"/>
      <c r="Z411" s="162"/>
      <c r="AA411" s="162"/>
      <c r="AB411" s="71">
        <f>ROUND(cabinets_db!HD411/Prices!$B$27,0)</f>
        <v>663</v>
      </c>
      <c r="AC411" s="71">
        <f>AB411*Prices!$B$7+AB411</f>
        <v>762.45</v>
      </c>
      <c r="AD411" s="71">
        <f>ROUND(cabinets_db!HF411/Prices!$B$27,0)</f>
        <v>765</v>
      </c>
      <c r="AE411" s="71">
        <f>AD411*Prices!$B$7+AD411</f>
        <v>879.75</v>
      </c>
      <c r="AF411" s="71">
        <f>ROUND(cabinets_db!HH411/Prices!$B$27,0)</f>
        <v>800</v>
      </c>
      <c r="AG411" s="71">
        <f>AF411*Prices!$B$7+AF411</f>
        <v>920</v>
      </c>
      <c r="AH411" s="71">
        <f>ROUND(cabinets_db!HJ411/Prices!$B$27,0)</f>
        <v>868</v>
      </c>
      <c r="AI411" s="71">
        <f>AH411*Prices!$B$7+AH411</f>
        <v>998.2</v>
      </c>
      <c r="AJ411" s="71">
        <f>ROUND(cabinets_db!HL411/Prices!$B$27,0)</f>
        <v>902</v>
      </c>
      <c r="AK411" s="71">
        <f>AJ411*Prices!$B$7+AJ411</f>
        <v>1037.3</v>
      </c>
      <c r="AL411" s="71">
        <f>ROUND(cabinets_db!HN411/Prices!$B$27,0)</f>
        <v>987</v>
      </c>
      <c r="AM411" s="71">
        <f>AL411*Prices!$B$7+AL411</f>
        <v>1135.05</v>
      </c>
      <c r="AN411" s="71">
        <f>ROUND(cabinets_db!HP411/Prices!$B$27,0)</f>
        <v>1056</v>
      </c>
      <c r="AO411" s="71">
        <f>AN411*Prices!$B$7+AN411</f>
        <v>1214.4000000000001</v>
      </c>
      <c r="AP411" s="71">
        <f>ROUND(cabinets_db!HR411/Prices!$B$27,0)</f>
        <v>1294</v>
      </c>
      <c r="AQ411" s="163">
        <f>AP411*Prices!$B$7+AP411</f>
        <v>1488.1</v>
      </c>
      <c r="AW411" s="71">
        <f t="shared" si="586"/>
        <v>663</v>
      </c>
      <c r="AX411" s="71">
        <f t="shared" si="587"/>
        <v>762.45</v>
      </c>
      <c r="AY411" s="71">
        <f t="shared" si="588"/>
        <v>765</v>
      </c>
      <c r="AZ411" s="71">
        <f t="shared" si="589"/>
        <v>879.75</v>
      </c>
      <c r="BA411" s="71">
        <f t="shared" si="590"/>
        <v>800</v>
      </c>
      <c r="BB411" s="71">
        <f t="shared" si="591"/>
        <v>920</v>
      </c>
      <c r="BC411" s="71">
        <f t="shared" si="592"/>
        <v>868</v>
      </c>
      <c r="BD411" s="71">
        <f t="shared" si="593"/>
        <v>998.2</v>
      </c>
      <c r="BE411" s="71">
        <f t="shared" si="594"/>
        <v>902</v>
      </c>
      <c r="BF411" s="71">
        <f t="shared" si="595"/>
        <v>1037.3</v>
      </c>
      <c r="BG411" s="71">
        <f t="shared" si="596"/>
        <v>987</v>
      </c>
      <c r="BH411" s="71">
        <f t="shared" si="597"/>
        <v>1135.05</v>
      </c>
      <c r="BI411" s="71">
        <f t="shared" si="598"/>
        <v>1056</v>
      </c>
      <c r="BJ411" s="71">
        <f t="shared" si="599"/>
        <v>1214.4000000000001</v>
      </c>
      <c r="BK411" s="71">
        <f t="shared" si="600"/>
        <v>1294</v>
      </c>
      <c r="BL411" s="163">
        <f t="shared" si="601"/>
        <v>1488.1</v>
      </c>
      <c r="BU411" s="161">
        <f>ROUND(cabinets_db!JE411/Prices!$B$27,0)</f>
        <v>730</v>
      </c>
      <c r="BV411" s="71">
        <f>BU411*Prices!$B$7+BU411</f>
        <v>839.5</v>
      </c>
      <c r="BW411" s="161">
        <f>ROUND(cabinets_db!JG411/Prices!$B$27,0)</f>
        <v>832</v>
      </c>
      <c r="BX411" s="71">
        <f>BW411*Prices!$B$7+BW411</f>
        <v>956.8</v>
      </c>
      <c r="BY411" s="161">
        <f>ROUND(cabinets_db!JI411/Prices!$B$27,0)</f>
        <v>866</v>
      </c>
      <c r="BZ411" s="71">
        <f>BY411*Prices!$B$7+BY411</f>
        <v>995.9</v>
      </c>
      <c r="CA411" s="161">
        <f>ROUND(cabinets_db!JK411/Prices!$B$27,0)</f>
        <v>934</v>
      </c>
      <c r="CB411" s="71">
        <f>CA411*Prices!$B$7+CA411</f>
        <v>1074.0999999999999</v>
      </c>
      <c r="CC411" s="161">
        <f>ROUND(cabinets_db!JM411/Prices!$B$27,0)</f>
        <v>969</v>
      </c>
      <c r="CD411" s="71">
        <f>CC411*Prices!$B$7+CC411</f>
        <v>1114.3499999999999</v>
      </c>
      <c r="CE411" s="161">
        <f>ROUND(cabinets_db!JO411/Prices!$B$27,0)</f>
        <v>1054</v>
      </c>
      <c r="CF411" s="71">
        <f>CE411*Prices!$B$7+CE411</f>
        <v>1212.0999999999999</v>
      </c>
      <c r="CG411" s="161">
        <f>ROUND(cabinets_db!JQ411/Prices!$B$27,0)</f>
        <v>1122</v>
      </c>
      <c r="CH411" s="71">
        <f>CG411*Prices!$B$7+CG411</f>
        <v>1290.3</v>
      </c>
      <c r="CI411" s="161">
        <f>ROUND(cabinets_db!JS411/Prices!$B$27,0)</f>
        <v>1361</v>
      </c>
      <c r="CJ411" s="71">
        <f>CI411*Prices!$B$7+CI411</f>
        <v>1565.15</v>
      </c>
      <c r="CK411" s="162"/>
      <c r="CL411" s="162"/>
      <c r="CM411" s="162"/>
      <c r="CN411" s="162"/>
      <c r="CO411" s="162"/>
      <c r="CP411" s="71">
        <f>ROUND(cabinets_db!LW411/Prices!$B$27,0)</f>
        <v>663</v>
      </c>
      <c r="CQ411" s="71">
        <f>CP411*Prices!$B$7+CP411</f>
        <v>762.45</v>
      </c>
      <c r="CR411" s="71">
        <f>ROUND(cabinets_db!LY411/Prices!$B$27,0)</f>
        <v>765</v>
      </c>
      <c r="CS411" s="71">
        <f>CR411*Prices!$B$7+CR411</f>
        <v>879.75</v>
      </c>
      <c r="CT411" s="71">
        <f>ROUND(cabinets_db!MA411/Prices!$B$27,0)</f>
        <v>800</v>
      </c>
      <c r="CU411" s="71">
        <f>CT411*Prices!$B$7+CT411</f>
        <v>920</v>
      </c>
      <c r="CV411" s="71">
        <f>ROUND(cabinets_db!MC411/Prices!$B$27,0)</f>
        <v>868</v>
      </c>
      <c r="CW411" s="71">
        <f>CV411*Prices!$B$7+CV411</f>
        <v>998.2</v>
      </c>
      <c r="CX411" s="71">
        <f>ROUND(cabinets_db!ME411/Prices!$B$27,0)</f>
        <v>902</v>
      </c>
      <c r="CY411" s="71">
        <f>CX411*Prices!$B$7+CX411</f>
        <v>1037.3</v>
      </c>
      <c r="CZ411" s="71">
        <f>ROUND(cabinets_db!MG411/Prices!$B$27,0)</f>
        <v>987</v>
      </c>
      <c r="DA411" s="71">
        <f>CZ411*Prices!$B$7+CZ411</f>
        <v>1135.05</v>
      </c>
      <c r="DB411" s="71">
        <f>ROUND(cabinets_db!MI411/Prices!$B$27,0)</f>
        <v>1056</v>
      </c>
      <c r="DC411" s="71">
        <f>DB411*Prices!$B$7+DB411</f>
        <v>1214.4000000000001</v>
      </c>
      <c r="DD411" s="71">
        <f>ROUND(cabinets_db!MK411/Prices!$B$27,0)</f>
        <v>1294</v>
      </c>
      <c r="DE411" s="163">
        <f>DD411*Prices!$B$7+DD411</f>
        <v>1488.1</v>
      </c>
      <c r="DK411" s="71">
        <f t="shared" si="616"/>
        <v>663</v>
      </c>
      <c r="DL411" s="71">
        <f t="shared" si="617"/>
        <v>762.45</v>
      </c>
      <c r="DM411" s="71">
        <f t="shared" si="618"/>
        <v>765</v>
      </c>
      <c r="DN411" s="71">
        <f t="shared" si="619"/>
        <v>879.75</v>
      </c>
      <c r="DO411" s="71">
        <f t="shared" si="620"/>
        <v>800</v>
      </c>
      <c r="DP411" s="71">
        <f t="shared" si="621"/>
        <v>920</v>
      </c>
      <c r="DQ411" s="71">
        <f t="shared" si="622"/>
        <v>868</v>
      </c>
      <c r="DR411" s="71">
        <f t="shared" si="623"/>
        <v>998.2</v>
      </c>
      <c r="DS411" s="71">
        <f t="shared" si="624"/>
        <v>902</v>
      </c>
      <c r="DT411" s="71">
        <f t="shared" si="625"/>
        <v>1037.3</v>
      </c>
      <c r="DU411" s="71">
        <f t="shared" si="626"/>
        <v>987</v>
      </c>
      <c r="DV411" s="71">
        <f t="shared" si="627"/>
        <v>1135.05</v>
      </c>
      <c r="DW411" s="71">
        <f t="shared" si="628"/>
        <v>1056</v>
      </c>
      <c r="DX411" s="71">
        <f t="shared" si="629"/>
        <v>1214.4000000000001</v>
      </c>
      <c r="DY411" s="71">
        <f t="shared" si="630"/>
        <v>1294</v>
      </c>
      <c r="DZ411" s="163">
        <f t="shared" si="631"/>
        <v>1488.1</v>
      </c>
      <c r="EP411" s="55">
        <v>6182.6878999999999</v>
      </c>
      <c r="EQ411" s="55">
        <f t="shared" si="673"/>
        <v>42.935332638888887</v>
      </c>
      <c r="ER411" s="158">
        <v>43</v>
      </c>
      <c r="ES411" s="75">
        <v>24</v>
      </c>
      <c r="ET411" s="159"/>
      <c r="EU411" s="159">
        <f>ES411*86/144</f>
        <v>14.333333333333334</v>
      </c>
      <c r="EW411" s="75">
        <v>4</v>
      </c>
      <c r="EX411" s="82"/>
      <c r="EY411" s="75">
        <v>43</v>
      </c>
      <c r="EZ411" s="82">
        <f>(EY411*1.2)*(Prices!$B$5/32)</f>
        <v>64.5</v>
      </c>
      <c r="FA411" s="82">
        <f>(EY411*1.3)*(Prices!$B$4/32)</f>
        <v>139.75</v>
      </c>
      <c r="FB411" s="82">
        <f>(EV411*Prices!$B$2)+(EW411*Prices!$B$3)</f>
        <v>16.2</v>
      </c>
      <c r="FC411" s="82">
        <f>EU411*Prices!$B$9</f>
        <v>86</v>
      </c>
      <c r="FD411" s="82">
        <f t="shared" si="632"/>
        <v>306.45</v>
      </c>
      <c r="FE411" s="82">
        <f>EU411*Prices!$B$10</f>
        <v>129</v>
      </c>
      <c r="FF411" s="82">
        <f t="shared" si="633"/>
        <v>349.45</v>
      </c>
      <c r="FG411" s="82">
        <f>EU411*Prices!$B$11</f>
        <v>143.33333333333334</v>
      </c>
      <c r="FH411" s="82">
        <f t="shared" si="634"/>
        <v>363.7833333333333</v>
      </c>
      <c r="FI411" s="82">
        <f>EU411*Prices!$B$12</f>
        <v>172</v>
      </c>
      <c r="FJ411" s="82">
        <f t="shared" si="635"/>
        <v>392.45</v>
      </c>
      <c r="FK411" s="82">
        <f>EU411*Prices!$B$13</f>
        <v>186.33333333333334</v>
      </c>
      <c r="FL411" s="82">
        <f t="shared" si="636"/>
        <v>406.7833333333333</v>
      </c>
      <c r="FM411" s="82">
        <f>EU411*Prices!$B$14</f>
        <v>222.16666666666669</v>
      </c>
      <c r="FN411" s="82">
        <f t="shared" si="637"/>
        <v>442.61666666666667</v>
      </c>
      <c r="FO411" s="82">
        <f>EU411*Prices!$B$15</f>
        <v>250.83333333333334</v>
      </c>
      <c r="FP411" s="82">
        <f t="shared" si="638"/>
        <v>471.28333333333336</v>
      </c>
      <c r="FQ411" s="82">
        <f>EU411*Prices!$B$16</f>
        <v>351.16666666666669</v>
      </c>
      <c r="FR411" s="82">
        <f t="shared" si="639"/>
        <v>571.61666666666667</v>
      </c>
      <c r="FS411" s="82">
        <f>EU411*Prices!$B$17</f>
        <v>0</v>
      </c>
      <c r="FT411" s="82"/>
      <c r="FU411" s="82"/>
      <c r="FV411" s="82"/>
      <c r="FW411" s="82"/>
      <c r="FX411" s="82"/>
      <c r="FY411" s="82"/>
      <c r="FZ411" s="82"/>
      <c r="GA411" s="82"/>
      <c r="GB411" s="82"/>
      <c r="GC411" s="82"/>
      <c r="GD411" s="82"/>
      <c r="GE411" s="82"/>
      <c r="GF411" s="82"/>
      <c r="GG411" s="82"/>
      <c r="GH411" s="82"/>
      <c r="GI411"/>
      <c r="GJ411"/>
      <c r="GK411"/>
      <c r="GL411"/>
      <c r="GM411"/>
      <c r="GN411"/>
      <c r="GO411"/>
      <c r="GP411" s="55">
        <v>6182.6878999999999</v>
      </c>
      <c r="GQ411" s="55">
        <f t="shared" si="674"/>
        <v>42.935332638888887</v>
      </c>
      <c r="GR411" s="158">
        <v>43</v>
      </c>
      <c r="GS411" s="75">
        <v>24</v>
      </c>
      <c r="GT411" s="159"/>
      <c r="GU411" s="159">
        <f>GS411*86/144</f>
        <v>14.333333333333334</v>
      </c>
      <c r="GV411" s="75"/>
      <c r="GW411" s="75">
        <v>4</v>
      </c>
      <c r="GX411" s="82"/>
      <c r="GY411" s="75">
        <v>43</v>
      </c>
      <c r="GZ411" s="82">
        <f>(GY411*1.2)*(Prices!$B$5/32)</f>
        <v>64.5</v>
      </c>
      <c r="HA411" s="82">
        <f>(GY411*1.3)*(Prices!$C$4/32)</f>
        <v>111.8</v>
      </c>
      <c r="HB411" s="82">
        <f>(GV411*Prices!$B$2)+(GW411*Prices!$B$3)</f>
        <v>16.2</v>
      </c>
      <c r="HC411" s="82">
        <f>GU411*Prices!$B$9</f>
        <v>86</v>
      </c>
      <c r="HD411" s="82">
        <f t="shared" si="640"/>
        <v>278.5</v>
      </c>
      <c r="HE411" s="82">
        <f>GU411*Prices!$B$10</f>
        <v>129</v>
      </c>
      <c r="HF411" s="82">
        <f t="shared" si="641"/>
        <v>321.5</v>
      </c>
      <c r="HG411" s="82">
        <f>GU411*Prices!$B$11</f>
        <v>143.33333333333334</v>
      </c>
      <c r="HH411" s="82">
        <f t="shared" si="642"/>
        <v>335.83333333333331</v>
      </c>
      <c r="HI411" s="82">
        <f>GU411*Prices!$B$12</f>
        <v>172</v>
      </c>
      <c r="HJ411" s="82">
        <f t="shared" si="643"/>
        <v>364.5</v>
      </c>
      <c r="HK411" s="82">
        <f>GU411*Prices!$B$13</f>
        <v>186.33333333333334</v>
      </c>
      <c r="HL411" s="82">
        <f t="shared" si="644"/>
        <v>378.83333333333331</v>
      </c>
      <c r="HM411" s="82">
        <f>GU411*Prices!$B$14</f>
        <v>222.16666666666669</v>
      </c>
      <c r="HN411" s="82">
        <f t="shared" si="645"/>
        <v>414.66666666666669</v>
      </c>
      <c r="HO411" s="82">
        <f>GU411*Prices!$B$15</f>
        <v>250.83333333333334</v>
      </c>
      <c r="HP411" s="82">
        <f t="shared" si="646"/>
        <v>443.33333333333337</v>
      </c>
      <c r="HQ411" s="82">
        <f>GU411*Prices!$B$16</f>
        <v>351.16666666666669</v>
      </c>
      <c r="HR411" s="82">
        <f t="shared" si="647"/>
        <v>543.66666666666674</v>
      </c>
      <c r="HS411" s="82">
        <f>GU411*Prices!$B$17</f>
        <v>0</v>
      </c>
      <c r="HT411" s="82"/>
      <c r="HU411" s="82"/>
      <c r="HV411" s="82"/>
      <c r="HW411" s="82"/>
      <c r="HX411" s="82"/>
      <c r="HY411" s="82"/>
      <c r="HZ411" s="82"/>
      <c r="IA411" s="82"/>
      <c r="IB411" s="82"/>
      <c r="IC411" s="82"/>
      <c r="ID411" s="82"/>
      <c r="IE411" s="82"/>
      <c r="IF411" s="82"/>
      <c r="IG411" s="82"/>
      <c r="IH411" s="82"/>
      <c r="II411"/>
      <c r="IJ411"/>
      <c r="IK411"/>
      <c r="IL411"/>
      <c r="IM411"/>
      <c r="IN411"/>
      <c r="IO411"/>
      <c r="IP411"/>
      <c r="IQ411" s="55">
        <v>6182.6878999999999</v>
      </c>
      <c r="IR411" s="55">
        <f t="shared" si="675"/>
        <v>42.935332638888887</v>
      </c>
      <c r="IS411" s="158">
        <v>43</v>
      </c>
      <c r="IT411" s="75">
        <v>24</v>
      </c>
      <c r="IU411" s="159"/>
      <c r="IV411" s="159">
        <f>IT411*86/144</f>
        <v>14.333333333333334</v>
      </c>
      <c r="IW411" s="75"/>
      <c r="IX411" s="75">
        <v>4</v>
      </c>
      <c r="IY411" s="76">
        <f t="shared" si="671"/>
        <v>0</v>
      </c>
      <c r="IZ411" s="75">
        <v>43</v>
      </c>
      <c r="JA411" s="82">
        <f>(IZ411*1.2)*(Prices!$B$5/32)</f>
        <v>64.5</v>
      </c>
      <c r="JB411" s="82">
        <f>(IZ411*1.3)*(Prices!$B$4/32)</f>
        <v>139.75</v>
      </c>
      <c r="JC411" s="82">
        <f>(IW411*Prices!$B$2)+(IX411*Prices!$B$3)</f>
        <v>16.2</v>
      </c>
      <c r="JD411" s="82">
        <f>IV411*Prices!$B$9</f>
        <v>86</v>
      </c>
      <c r="JE411" s="82">
        <f t="shared" si="648"/>
        <v>306.45</v>
      </c>
      <c r="JF411" s="82">
        <f>IV411*Prices!$B$10</f>
        <v>129</v>
      </c>
      <c r="JG411" s="82">
        <f t="shared" si="649"/>
        <v>349.45</v>
      </c>
      <c r="JH411" s="82">
        <f>IV411*Prices!$B$11</f>
        <v>143.33333333333334</v>
      </c>
      <c r="JI411" s="82">
        <f t="shared" si="650"/>
        <v>363.7833333333333</v>
      </c>
      <c r="JJ411" s="82">
        <f>IV411*Prices!$B$12</f>
        <v>172</v>
      </c>
      <c r="JK411" s="82">
        <f t="shared" si="651"/>
        <v>392.45</v>
      </c>
      <c r="JL411" s="82">
        <f>IV411*Prices!$B$13</f>
        <v>186.33333333333334</v>
      </c>
      <c r="JM411" s="82">
        <f t="shared" si="652"/>
        <v>406.7833333333333</v>
      </c>
      <c r="JN411" s="82">
        <f>IV411*Prices!$B$14</f>
        <v>222.16666666666669</v>
      </c>
      <c r="JO411" s="82">
        <f t="shared" si="653"/>
        <v>442.61666666666667</v>
      </c>
      <c r="JP411" s="82">
        <f>IV411*Prices!$B$15</f>
        <v>250.83333333333334</v>
      </c>
      <c r="JQ411" s="82">
        <f t="shared" si="654"/>
        <v>471.28333333333336</v>
      </c>
      <c r="JR411" s="82">
        <f>IV411*Prices!$B$16</f>
        <v>351.16666666666669</v>
      </c>
      <c r="JS411" s="82">
        <f t="shared" si="655"/>
        <v>571.61666666666667</v>
      </c>
      <c r="JT411" s="82">
        <f>IV411*Prices!$B$17</f>
        <v>0</v>
      </c>
      <c r="JU411" s="82"/>
      <c r="JV411" s="82"/>
      <c r="JW411" s="82"/>
      <c r="JX411" s="82"/>
      <c r="JY411" s="82"/>
      <c r="JZ411" s="82"/>
      <c r="KA411" s="82"/>
      <c r="KB411" s="82"/>
      <c r="KC411" s="82"/>
      <c r="KD411" s="82"/>
      <c r="KE411" s="82"/>
      <c r="KF411" s="82"/>
      <c r="KG411" s="82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 s="199">
        <v>0</v>
      </c>
      <c r="LB411" s="202">
        <v>0</v>
      </c>
      <c r="LC411" s="82">
        <f>(44+(cabinets_db!IR411*2-2))*0.58</f>
        <v>74.164985861111106</v>
      </c>
      <c r="LD411" s="82">
        <f>(44+(cabinets_db!IR411*2-2))*0.77</f>
        <v>98.460412263888884</v>
      </c>
      <c r="LE411" s="82">
        <f>3*(cabinets_db!IR411*22/144)</f>
        <v>19.678694126157406</v>
      </c>
      <c r="LF411" s="82">
        <f t="shared" si="656"/>
        <v>54.486291734953696</v>
      </c>
      <c r="LG411" s="80">
        <f t="shared" si="657"/>
        <v>78.781718137731474</v>
      </c>
      <c r="LH411" s="234">
        <f t="shared" si="658"/>
        <v>0</v>
      </c>
      <c r="LI411" s="55">
        <v>6182.6878999999999</v>
      </c>
      <c r="LJ411" s="55">
        <f t="shared" si="676"/>
        <v>42.935332638888887</v>
      </c>
      <c r="LK411" s="158">
        <v>43</v>
      </c>
      <c r="LL411" s="75">
        <v>24</v>
      </c>
      <c r="LM411" s="159"/>
      <c r="LN411" s="159">
        <f>LL411*86/144</f>
        <v>14.333333333333334</v>
      </c>
      <c r="LO411" s="75"/>
      <c r="LP411" s="75">
        <v>4</v>
      </c>
      <c r="LQ411" s="76">
        <f t="shared" si="672"/>
        <v>0</v>
      </c>
      <c r="LR411" s="75">
        <v>43</v>
      </c>
      <c r="LS411" s="82">
        <f>(LR411*1.2)*(Prices!$B$5/32)</f>
        <v>64.5</v>
      </c>
      <c r="LT411" s="82">
        <f>(LR411*1.3)*(Prices!$C$4/32)</f>
        <v>111.8</v>
      </c>
      <c r="LU411" s="82">
        <f>(LO411*Prices!$B$2)+(LP411*Prices!$B$3)</f>
        <v>16.2</v>
      </c>
      <c r="LV411" s="82">
        <f>LN411*Prices!$B$9</f>
        <v>86</v>
      </c>
      <c r="LW411" s="82">
        <f t="shared" si="659"/>
        <v>278.5</v>
      </c>
      <c r="LX411" s="82">
        <f>LN411*Prices!$B$10</f>
        <v>129</v>
      </c>
      <c r="LY411" s="82">
        <f t="shared" si="660"/>
        <v>321.5</v>
      </c>
      <c r="LZ411" s="82">
        <f>LN411*Prices!$B$11</f>
        <v>143.33333333333334</v>
      </c>
      <c r="MA411" s="82">
        <f t="shared" si="661"/>
        <v>335.83333333333331</v>
      </c>
      <c r="MB411" s="82">
        <f>LN411*Prices!$B$12</f>
        <v>172</v>
      </c>
      <c r="MC411" s="82">
        <f t="shared" si="662"/>
        <v>364.5</v>
      </c>
      <c r="MD411" s="82">
        <f>LN411*Prices!$B$13</f>
        <v>186.33333333333334</v>
      </c>
      <c r="ME411" s="82">
        <f t="shared" si="663"/>
        <v>378.83333333333331</v>
      </c>
      <c r="MF411" s="82">
        <f>LN411*Prices!$B$14</f>
        <v>222.16666666666669</v>
      </c>
      <c r="MG411" s="82">
        <f t="shared" si="664"/>
        <v>414.66666666666669</v>
      </c>
      <c r="MH411" s="82">
        <f>LN411*Prices!$B$15</f>
        <v>250.83333333333334</v>
      </c>
      <c r="MI411" s="82">
        <f t="shared" si="665"/>
        <v>443.33333333333337</v>
      </c>
      <c r="MJ411" s="82">
        <f>LN411*Prices!$B$16</f>
        <v>351.16666666666669</v>
      </c>
      <c r="MK411" s="82">
        <f t="shared" si="666"/>
        <v>543.66666666666674</v>
      </c>
      <c r="ML411" s="82">
        <f>LN411*Prices!$B$17</f>
        <v>0</v>
      </c>
      <c r="MM411" s="82"/>
      <c r="MN411" s="82"/>
      <c r="MO411" s="82"/>
      <c r="MP411" s="82"/>
      <c r="MQ411" s="82"/>
      <c r="MR411" s="82"/>
      <c r="MS411" s="82"/>
      <c r="MT411" s="82"/>
      <c r="MU411" s="82"/>
      <c r="MV411" s="82"/>
      <c r="MW411" s="82"/>
      <c r="MX411" s="82"/>
      <c r="MY411" s="82"/>
      <c r="MZ411" s="82"/>
      <c r="NA411" s="82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</row>
    <row r="412" spans="1:449" ht="18" customHeight="1" thickBot="1" x14ac:dyDescent="0.3">
      <c r="A412" s="269" t="s">
        <v>545</v>
      </c>
      <c r="B412" s="176" t="s">
        <v>527</v>
      </c>
      <c r="C412" s="176" t="str">
        <f t="shared" si="667"/>
        <v>Pantry Cab: Pantry 12 deep  4 doors - shelves  (24"W x 95"H)</v>
      </c>
      <c r="D412" s="177" t="s">
        <v>541</v>
      </c>
      <c r="E412" s="178" t="s">
        <v>546</v>
      </c>
      <c r="F412" s="270" t="s">
        <v>545</v>
      </c>
      <c r="G412" s="367">
        <f>ROUND(cabinets_db!FD412/Prices!$B$27,0)</f>
        <v>781</v>
      </c>
      <c r="H412" s="71">
        <f>G412*Prices!$B$7+G412</f>
        <v>898.15</v>
      </c>
      <c r="I412" s="161">
        <f>ROUND(cabinets_db!FF412/Prices!$B$27,0)</f>
        <v>889</v>
      </c>
      <c r="J412" s="71">
        <f>I412*Prices!$B$7+I412</f>
        <v>1022.35</v>
      </c>
      <c r="K412" s="161">
        <f>ROUND(cabinets_db!FH412/Prices!$B$27,0)</f>
        <v>926</v>
      </c>
      <c r="L412" s="71">
        <f>K412*Prices!$B$7+K412</f>
        <v>1064.9000000000001</v>
      </c>
      <c r="M412" s="161">
        <f>ROUND(cabinets_db!FJ412/Prices!$B$27,0)</f>
        <v>998</v>
      </c>
      <c r="N412" s="71">
        <f>M412*Prices!$B$7+M412</f>
        <v>1147.7</v>
      </c>
      <c r="O412" s="161">
        <f>ROUND(cabinets_db!FL412/Prices!$B$27,0)</f>
        <v>1034</v>
      </c>
      <c r="P412" s="71">
        <f>O412*Prices!$B$7+O412</f>
        <v>1189.0999999999999</v>
      </c>
      <c r="Q412" s="161">
        <f>ROUND(cabinets_db!FN412/Prices!$B$27,0)</f>
        <v>1124</v>
      </c>
      <c r="R412" s="71">
        <f>Q412*Prices!$B$7+Q412</f>
        <v>1292.5999999999999</v>
      </c>
      <c r="S412" s="161">
        <f>ROUND(cabinets_db!FP412/Prices!$B$27,0)</f>
        <v>1196</v>
      </c>
      <c r="T412" s="71">
        <f>S412*Prices!$B$7+S412</f>
        <v>1375.4</v>
      </c>
      <c r="U412" s="161">
        <f>ROUND(cabinets_db!FR412/Prices!$B$27,0)</f>
        <v>1449</v>
      </c>
      <c r="V412" s="71">
        <f>U412*Prices!$B$7+U412</f>
        <v>1666.35</v>
      </c>
      <c r="W412" s="162"/>
      <c r="X412" s="162"/>
      <c r="Y412" s="162"/>
      <c r="Z412" s="162"/>
      <c r="AA412" s="162"/>
      <c r="AB412" s="71">
        <f>ROUND(cabinets_db!HD412/Prices!$B$27,0)</f>
        <v>709</v>
      </c>
      <c r="AC412" s="71">
        <f>AB412*Prices!$B$7+AB412</f>
        <v>815.35</v>
      </c>
      <c r="AD412" s="71">
        <f>ROUND(cabinets_db!HF412/Prices!$B$27,0)</f>
        <v>818</v>
      </c>
      <c r="AE412" s="71">
        <f>AD412*Prices!$B$7+AD412</f>
        <v>940.7</v>
      </c>
      <c r="AF412" s="71">
        <f>ROUND(cabinets_db!HH412/Prices!$B$27,0)</f>
        <v>854</v>
      </c>
      <c r="AG412" s="71">
        <f>AF412*Prices!$B$7+AF412</f>
        <v>982.1</v>
      </c>
      <c r="AH412" s="71">
        <f>ROUND(cabinets_db!HJ412/Prices!$B$27,0)</f>
        <v>926</v>
      </c>
      <c r="AI412" s="71">
        <f>AH412*Prices!$B$7+AH412</f>
        <v>1064.9000000000001</v>
      </c>
      <c r="AJ412" s="71">
        <f>ROUND(cabinets_db!HL412/Prices!$B$27,0)</f>
        <v>962</v>
      </c>
      <c r="AK412" s="71">
        <f>AJ412*Prices!$B$7+AJ412</f>
        <v>1106.3</v>
      </c>
      <c r="AL412" s="71">
        <f>ROUND(cabinets_db!HN412/Prices!$B$27,0)</f>
        <v>1052</v>
      </c>
      <c r="AM412" s="71">
        <f>AL412*Prices!$B$7+AL412</f>
        <v>1209.8</v>
      </c>
      <c r="AN412" s="71">
        <f>ROUND(cabinets_db!HP412/Prices!$B$27,0)</f>
        <v>1124</v>
      </c>
      <c r="AO412" s="71">
        <f>AN412*Prices!$B$7+AN412</f>
        <v>1292.5999999999999</v>
      </c>
      <c r="AP412" s="71">
        <f>ROUND(cabinets_db!HR412/Prices!$B$27,0)</f>
        <v>1377</v>
      </c>
      <c r="AQ412" s="163">
        <f>AP412*Prices!$B$7+AP412</f>
        <v>1583.55</v>
      </c>
      <c r="AW412" s="71">
        <f t="shared" si="586"/>
        <v>709</v>
      </c>
      <c r="AX412" s="71">
        <f t="shared" si="587"/>
        <v>815.35</v>
      </c>
      <c r="AY412" s="71">
        <f t="shared" si="588"/>
        <v>818</v>
      </c>
      <c r="AZ412" s="71">
        <f t="shared" si="589"/>
        <v>940.7</v>
      </c>
      <c r="BA412" s="71">
        <f t="shared" si="590"/>
        <v>854</v>
      </c>
      <c r="BB412" s="71">
        <f t="shared" si="591"/>
        <v>982.1</v>
      </c>
      <c r="BC412" s="71">
        <f t="shared" si="592"/>
        <v>926</v>
      </c>
      <c r="BD412" s="71">
        <f t="shared" si="593"/>
        <v>1064.9000000000001</v>
      </c>
      <c r="BE412" s="71">
        <f t="shared" si="594"/>
        <v>962</v>
      </c>
      <c r="BF412" s="71">
        <f t="shared" si="595"/>
        <v>1106.3</v>
      </c>
      <c r="BG412" s="71">
        <f t="shared" si="596"/>
        <v>1052</v>
      </c>
      <c r="BH412" s="71">
        <f t="shared" si="597"/>
        <v>1209.8</v>
      </c>
      <c r="BI412" s="71">
        <f t="shared" si="598"/>
        <v>1124</v>
      </c>
      <c r="BJ412" s="71">
        <f t="shared" si="599"/>
        <v>1292.5999999999999</v>
      </c>
      <c r="BK412" s="71">
        <f t="shared" si="600"/>
        <v>1377</v>
      </c>
      <c r="BL412" s="163">
        <f t="shared" si="601"/>
        <v>1583.55</v>
      </c>
      <c r="BU412" s="161">
        <f>ROUND(cabinets_db!JE412/Prices!$B$27,0)</f>
        <v>781</v>
      </c>
      <c r="BV412" s="71">
        <f>BU412*Prices!$B$7+BU412</f>
        <v>898.15</v>
      </c>
      <c r="BW412" s="161">
        <f>ROUND(cabinets_db!JG412/Prices!$B$27,0)</f>
        <v>889</v>
      </c>
      <c r="BX412" s="71">
        <f>BW412*Prices!$B$7+BW412</f>
        <v>1022.35</v>
      </c>
      <c r="BY412" s="161">
        <f>ROUND(cabinets_db!JI412/Prices!$B$27,0)</f>
        <v>926</v>
      </c>
      <c r="BZ412" s="71">
        <f>BY412*Prices!$B$7+BY412</f>
        <v>1064.9000000000001</v>
      </c>
      <c r="CA412" s="161">
        <f>ROUND(cabinets_db!JK412/Prices!$B$27,0)</f>
        <v>998</v>
      </c>
      <c r="CB412" s="71">
        <f>CA412*Prices!$B$7+CA412</f>
        <v>1147.7</v>
      </c>
      <c r="CC412" s="161">
        <f>ROUND(cabinets_db!JM412/Prices!$B$27,0)</f>
        <v>1034</v>
      </c>
      <c r="CD412" s="71">
        <f>CC412*Prices!$B$7+CC412</f>
        <v>1189.0999999999999</v>
      </c>
      <c r="CE412" s="161">
        <f>ROUND(cabinets_db!JO412/Prices!$B$27,0)</f>
        <v>1124</v>
      </c>
      <c r="CF412" s="71">
        <f>CE412*Prices!$B$7+CE412</f>
        <v>1292.5999999999999</v>
      </c>
      <c r="CG412" s="161">
        <f>ROUND(cabinets_db!JQ412/Prices!$B$27,0)</f>
        <v>1196</v>
      </c>
      <c r="CH412" s="71">
        <f>CG412*Prices!$B$7+CG412</f>
        <v>1375.4</v>
      </c>
      <c r="CI412" s="161">
        <f>ROUND(cabinets_db!JS412/Prices!$B$27,0)</f>
        <v>1449</v>
      </c>
      <c r="CJ412" s="71">
        <f>CI412*Prices!$B$7+CI412</f>
        <v>1666.35</v>
      </c>
      <c r="CK412" s="162"/>
      <c r="CL412" s="162"/>
      <c r="CM412" s="162"/>
      <c r="CN412" s="162"/>
      <c r="CO412" s="162"/>
      <c r="CP412" s="71">
        <f>ROUND(cabinets_db!LW412/Prices!$B$27,0)</f>
        <v>709</v>
      </c>
      <c r="CQ412" s="71">
        <f>CP412*Prices!$B$7+CP412</f>
        <v>815.35</v>
      </c>
      <c r="CR412" s="71">
        <f>ROUND(cabinets_db!LY412/Prices!$B$27,0)</f>
        <v>818</v>
      </c>
      <c r="CS412" s="71">
        <f>CR412*Prices!$B$7+CR412</f>
        <v>940.7</v>
      </c>
      <c r="CT412" s="71">
        <f>ROUND(cabinets_db!MA412/Prices!$B$27,0)</f>
        <v>854</v>
      </c>
      <c r="CU412" s="71">
        <f>CT412*Prices!$B$7+CT412</f>
        <v>982.1</v>
      </c>
      <c r="CV412" s="71">
        <f>ROUND(cabinets_db!MC412/Prices!$B$27,0)</f>
        <v>926</v>
      </c>
      <c r="CW412" s="71">
        <f>CV412*Prices!$B$7+CV412</f>
        <v>1064.9000000000001</v>
      </c>
      <c r="CX412" s="71">
        <f>ROUND(cabinets_db!ME412/Prices!$B$27,0)</f>
        <v>962</v>
      </c>
      <c r="CY412" s="71">
        <f>CX412*Prices!$B$7+CX412</f>
        <v>1106.3</v>
      </c>
      <c r="CZ412" s="71">
        <f>ROUND(cabinets_db!MG412/Prices!$B$27,0)</f>
        <v>1052</v>
      </c>
      <c r="DA412" s="71">
        <f>CZ412*Prices!$B$7+CZ412</f>
        <v>1209.8</v>
      </c>
      <c r="DB412" s="71">
        <f>ROUND(cabinets_db!MI412/Prices!$B$27,0)</f>
        <v>1124</v>
      </c>
      <c r="DC412" s="71">
        <f>DB412*Prices!$B$7+DB412</f>
        <v>1292.5999999999999</v>
      </c>
      <c r="DD412" s="71">
        <f>ROUND(cabinets_db!MK412/Prices!$B$27,0)</f>
        <v>1377</v>
      </c>
      <c r="DE412" s="163">
        <f>DD412*Prices!$B$7+DD412</f>
        <v>1583.55</v>
      </c>
      <c r="DK412" s="71">
        <f t="shared" si="616"/>
        <v>709</v>
      </c>
      <c r="DL412" s="71">
        <f t="shared" si="617"/>
        <v>815.35</v>
      </c>
      <c r="DM412" s="71">
        <f t="shared" si="618"/>
        <v>818</v>
      </c>
      <c r="DN412" s="71">
        <f t="shared" si="619"/>
        <v>940.7</v>
      </c>
      <c r="DO412" s="71">
        <f t="shared" si="620"/>
        <v>854</v>
      </c>
      <c r="DP412" s="71">
        <f t="shared" si="621"/>
        <v>982.1</v>
      </c>
      <c r="DQ412" s="71">
        <f t="shared" si="622"/>
        <v>926</v>
      </c>
      <c r="DR412" s="71">
        <f t="shared" si="623"/>
        <v>1064.9000000000001</v>
      </c>
      <c r="DS412" s="71">
        <f t="shared" si="624"/>
        <v>962</v>
      </c>
      <c r="DT412" s="71">
        <f t="shared" si="625"/>
        <v>1106.3</v>
      </c>
      <c r="DU412" s="71">
        <f t="shared" si="626"/>
        <v>1052</v>
      </c>
      <c r="DV412" s="71">
        <f t="shared" si="627"/>
        <v>1209.8</v>
      </c>
      <c r="DW412" s="71">
        <f t="shared" si="628"/>
        <v>1124</v>
      </c>
      <c r="DX412" s="71">
        <f t="shared" si="629"/>
        <v>1292.5999999999999</v>
      </c>
      <c r="DY412" s="71">
        <f t="shared" si="630"/>
        <v>1377</v>
      </c>
      <c r="DZ412" s="163">
        <f t="shared" si="631"/>
        <v>1583.55</v>
      </c>
      <c r="EP412" s="55">
        <v>6664.2491</v>
      </c>
      <c r="EQ412" s="55">
        <f t="shared" si="673"/>
        <v>46.279507638888887</v>
      </c>
      <c r="ER412" s="158">
        <v>46.5</v>
      </c>
      <c r="ES412" s="75">
        <v>24</v>
      </c>
      <c r="ET412" s="159"/>
      <c r="EU412" s="159">
        <f>ES412*91/144</f>
        <v>15.166666666666666</v>
      </c>
      <c r="EW412" s="75">
        <v>4</v>
      </c>
      <c r="EX412" s="82"/>
      <c r="EY412" s="75">
        <v>46.5</v>
      </c>
      <c r="EZ412" s="82">
        <f>(EY412*1.2)*(Prices!$B$5/32)</f>
        <v>69.75</v>
      </c>
      <c r="FA412" s="82">
        <f>(EY412*1.3)*(Prices!$B$4/32)</f>
        <v>151.125</v>
      </c>
      <c r="FB412" s="82">
        <f>(EV412*Prices!$B$2)+(EW412*Prices!$B$3)</f>
        <v>16.2</v>
      </c>
      <c r="FC412" s="82">
        <f>EU412*Prices!$B$9</f>
        <v>91</v>
      </c>
      <c r="FD412" s="82">
        <f t="shared" si="632"/>
        <v>328.07499999999999</v>
      </c>
      <c r="FE412" s="82">
        <f>EU412*Prices!$B$10</f>
        <v>136.5</v>
      </c>
      <c r="FF412" s="82">
        <f t="shared" si="633"/>
        <v>373.57499999999999</v>
      </c>
      <c r="FG412" s="82">
        <f>EU412*Prices!$B$11</f>
        <v>151.66666666666666</v>
      </c>
      <c r="FH412" s="82">
        <f t="shared" si="634"/>
        <v>388.74166666666667</v>
      </c>
      <c r="FI412" s="82">
        <f>EU412*Prices!$B$12</f>
        <v>182</v>
      </c>
      <c r="FJ412" s="82">
        <f t="shared" si="635"/>
        <v>419.07499999999999</v>
      </c>
      <c r="FK412" s="82">
        <f>EU412*Prices!$B$13</f>
        <v>197.16666666666666</v>
      </c>
      <c r="FL412" s="82">
        <f t="shared" si="636"/>
        <v>434.24166666666667</v>
      </c>
      <c r="FM412" s="82">
        <f>EU412*Prices!$B$14</f>
        <v>235.08333333333331</v>
      </c>
      <c r="FN412" s="82">
        <f t="shared" si="637"/>
        <v>472.1583333333333</v>
      </c>
      <c r="FO412" s="82">
        <f>EU412*Prices!$B$15</f>
        <v>265.41666666666663</v>
      </c>
      <c r="FP412" s="82">
        <f t="shared" si="638"/>
        <v>502.49166666666662</v>
      </c>
      <c r="FQ412" s="82">
        <f>EU412*Prices!$B$16</f>
        <v>371.58333333333331</v>
      </c>
      <c r="FR412" s="82">
        <f t="shared" si="639"/>
        <v>608.6583333333333</v>
      </c>
      <c r="FS412" s="82">
        <f>EU412*Prices!$B$17</f>
        <v>0</v>
      </c>
      <c r="FT412" s="82"/>
      <c r="FU412" s="82"/>
      <c r="FV412" s="82"/>
      <c r="FW412" s="82"/>
      <c r="FX412" s="82"/>
      <c r="FY412" s="82"/>
      <c r="FZ412" s="82"/>
      <c r="GA412" s="82"/>
      <c r="GB412" s="82"/>
      <c r="GC412" s="82"/>
      <c r="GD412" s="82"/>
      <c r="GE412" s="82"/>
      <c r="GF412" s="82"/>
      <c r="GG412" s="82"/>
      <c r="GH412" s="82"/>
      <c r="GI412"/>
      <c r="GJ412"/>
      <c r="GK412"/>
      <c r="GL412"/>
      <c r="GM412"/>
      <c r="GN412"/>
      <c r="GO412"/>
      <c r="GP412" s="55">
        <v>6664.2491</v>
      </c>
      <c r="GQ412" s="55">
        <f t="shared" si="674"/>
        <v>46.279507638888887</v>
      </c>
      <c r="GR412" s="158">
        <v>46.5</v>
      </c>
      <c r="GS412" s="75">
        <v>24</v>
      </c>
      <c r="GT412" s="159"/>
      <c r="GU412" s="159">
        <f>GS412*91/144</f>
        <v>15.166666666666666</v>
      </c>
      <c r="GV412" s="75"/>
      <c r="GW412" s="75">
        <v>4</v>
      </c>
      <c r="GX412" s="82"/>
      <c r="GY412" s="75">
        <v>46.5</v>
      </c>
      <c r="GZ412" s="82">
        <f>(GY412*1.2)*(Prices!$B$5/32)</f>
        <v>69.75</v>
      </c>
      <c r="HA412" s="82">
        <f>(GY412*1.3)*(Prices!$C$4/32)</f>
        <v>120.9</v>
      </c>
      <c r="HB412" s="82">
        <f>(GV412*Prices!$B$2)+(GW412*Prices!$B$3)</f>
        <v>16.2</v>
      </c>
      <c r="HC412" s="82">
        <f>GU412*Prices!$B$9</f>
        <v>91</v>
      </c>
      <c r="HD412" s="82">
        <f t="shared" si="640"/>
        <v>297.85000000000002</v>
      </c>
      <c r="HE412" s="82">
        <f>GU412*Prices!$B$10</f>
        <v>136.5</v>
      </c>
      <c r="HF412" s="82">
        <f t="shared" si="641"/>
        <v>343.35</v>
      </c>
      <c r="HG412" s="82">
        <f>GU412*Prices!$B$11</f>
        <v>151.66666666666666</v>
      </c>
      <c r="HH412" s="82">
        <f t="shared" si="642"/>
        <v>358.51666666666665</v>
      </c>
      <c r="HI412" s="82">
        <f>GU412*Prices!$B$12</f>
        <v>182</v>
      </c>
      <c r="HJ412" s="82">
        <f t="shared" si="643"/>
        <v>388.85</v>
      </c>
      <c r="HK412" s="82">
        <f>GU412*Prices!$B$13</f>
        <v>197.16666666666666</v>
      </c>
      <c r="HL412" s="82">
        <f t="shared" si="644"/>
        <v>404.01666666666665</v>
      </c>
      <c r="HM412" s="82">
        <f>GU412*Prices!$B$14</f>
        <v>235.08333333333331</v>
      </c>
      <c r="HN412" s="82">
        <f t="shared" si="645"/>
        <v>441.93333333333328</v>
      </c>
      <c r="HO412" s="82">
        <f>GU412*Prices!$B$15</f>
        <v>265.41666666666663</v>
      </c>
      <c r="HP412" s="82">
        <f t="shared" si="646"/>
        <v>472.26666666666665</v>
      </c>
      <c r="HQ412" s="82">
        <f>GU412*Prices!$B$16</f>
        <v>371.58333333333331</v>
      </c>
      <c r="HR412" s="82">
        <f t="shared" si="647"/>
        <v>578.43333333333328</v>
      </c>
      <c r="HS412" s="82">
        <f>GU412*Prices!$B$17</f>
        <v>0</v>
      </c>
      <c r="HT412" s="82"/>
      <c r="HU412" s="82"/>
      <c r="HV412" s="82"/>
      <c r="HW412" s="82"/>
      <c r="HX412" s="82"/>
      <c r="HY412" s="82"/>
      <c r="HZ412" s="82"/>
      <c r="IA412" s="82"/>
      <c r="IB412" s="82"/>
      <c r="IC412" s="82"/>
      <c r="ID412" s="82"/>
      <c r="IE412" s="82"/>
      <c r="IF412" s="82"/>
      <c r="IG412" s="82"/>
      <c r="IH412" s="82"/>
      <c r="II412"/>
      <c r="IJ412"/>
      <c r="IK412"/>
      <c r="IL412"/>
      <c r="IM412"/>
      <c r="IN412"/>
      <c r="IO412"/>
      <c r="IP412"/>
      <c r="IQ412" s="55">
        <v>6664.2491</v>
      </c>
      <c r="IR412" s="55">
        <f t="shared" si="675"/>
        <v>46.279507638888887</v>
      </c>
      <c r="IS412" s="158">
        <v>46.5</v>
      </c>
      <c r="IT412" s="75">
        <v>24</v>
      </c>
      <c r="IU412" s="159"/>
      <c r="IV412" s="159">
        <f>IT412*91/144</f>
        <v>15.166666666666666</v>
      </c>
      <c r="IW412" s="75"/>
      <c r="IX412" s="75">
        <v>4</v>
      </c>
      <c r="IY412" s="76">
        <f t="shared" si="671"/>
        <v>0</v>
      </c>
      <c r="IZ412" s="75">
        <v>46.5</v>
      </c>
      <c r="JA412" s="82">
        <f>(IZ412*1.2)*(Prices!$B$5/32)</f>
        <v>69.75</v>
      </c>
      <c r="JB412" s="82">
        <f>(IZ412*1.3)*(Prices!$B$4/32)</f>
        <v>151.125</v>
      </c>
      <c r="JC412" s="82">
        <f>(IW412*Prices!$B$2)+(IX412*Prices!$B$3)</f>
        <v>16.2</v>
      </c>
      <c r="JD412" s="82">
        <f>IV412*Prices!$B$9</f>
        <v>91</v>
      </c>
      <c r="JE412" s="82">
        <f t="shared" si="648"/>
        <v>328.07499999999999</v>
      </c>
      <c r="JF412" s="82">
        <f>IV412*Prices!$B$10</f>
        <v>136.5</v>
      </c>
      <c r="JG412" s="82">
        <f t="shared" si="649"/>
        <v>373.57499999999999</v>
      </c>
      <c r="JH412" s="82">
        <f>IV412*Prices!$B$11</f>
        <v>151.66666666666666</v>
      </c>
      <c r="JI412" s="82">
        <f t="shared" si="650"/>
        <v>388.74166666666667</v>
      </c>
      <c r="JJ412" s="82">
        <f>IV412*Prices!$B$12</f>
        <v>182</v>
      </c>
      <c r="JK412" s="82">
        <f t="shared" si="651"/>
        <v>419.07499999999999</v>
      </c>
      <c r="JL412" s="82">
        <f>IV412*Prices!$B$13</f>
        <v>197.16666666666666</v>
      </c>
      <c r="JM412" s="82">
        <f t="shared" si="652"/>
        <v>434.24166666666667</v>
      </c>
      <c r="JN412" s="82">
        <f>IV412*Prices!$B$14</f>
        <v>235.08333333333331</v>
      </c>
      <c r="JO412" s="82">
        <f t="shared" si="653"/>
        <v>472.1583333333333</v>
      </c>
      <c r="JP412" s="82">
        <f>IV412*Prices!$B$15</f>
        <v>265.41666666666663</v>
      </c>
      <c r="JQ412" s="82">
        <f t="shared" si="654"/>
        <v>502.49166666666662</v>
      </c>
      <c r="JR412" s="82">
        <f>IV412*Prices!$B$16</f>
        <v>371.58333333333331</v>
      </c>
      <c r="JS412" s="82">
        <f t="shared" si="655"/>
        <v>608.6583333333333</v>
      </c>
      <c r="JT412" s="82">
        <f>IV412*Prices!$B$17</f>
        <v>0</v>
      </c>
      <c r="JU412" s="82"/>
      <c r="JV412" s="82"/>
      <c r="JW412" s="82"/>
      <c r="JX412" s="82"/>
      <c r="JY412" s="82"/>
      <c r="JZ412" s="82"/>
      <c r="KA412" s="82"/>
      <c r="KB412" s="82"/>
      <c r="KC412" s="82"/>
      <c r="KD412" s="82"/>
      <c r="KE412" s="82"/>
      <c r="KF412" s="82"/>
      <c r="KG412" s="8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 s="199">
        <v>0</v>
      </c>
      <c r="LB412" s="202">
        <v>0</v>
      </c>
      <c r="LC412" s="82">
        <f>(44+(cabinets_db!IR412*2-2))*0.58</f>
        <v>78.044228861111108</v>
      </c>
      <c r="LD412" s="82">
        <f>(44+(cabinets_db!IR412*2-2))*0.77</f>
        <v>103.61044176388889</v>
      </c>
      <c r="LE412" s="82">
        <f>3*(cabinets_db!IR412*22/144)</f>
        <v>21.211441001157407</v>
      </c>
      <c r="LF412" s="82">
        <f t="shared" si="656"/>
        <v>56.832787859953697</v>
      </c>
      <c r="LG412" s="80">
        <f t="shared" si="657"/>
        <v>82.399000762731475</v>
      </c>
      <c r="LH412" s="234">
        <f t="shared" si="658"/>
        <v>0</v>
      </c>
      <c r="LI412" s="55">
        <v>6664.2491</v>
      </c>
      <c r="LJ412" s="55">
        <f t="shared" si="676"/>
        <v>46.279507638888887</v>
      </c>
      <c r="LK412" s="158">
        <v>46.5</v>
      </c>
      <c r="LL412" s="75">
        <v>24</v>
      </c>
      <c r="LM412" s="159"/>
      <c r="LN412" s="159">
        <f>LL412*91/144</f>
        <v>15.166666666666666</v>
      </c>
      <c r="LO412" s="75"/>
      <c r="LP412" s="75">
        <v>4</v>
      </c>
      <c r="LQ412" s="76">
        <f t="shared" si="672"/>
        <v>0</v>
      </c>
      <c r="LR412" s="75">
        <v>46.5</v>
      </c>
      <c r="LS412" s="82">
        <f>(LR412*1.2)*(Prices!$B$5/32)</f>
        <v>69.75</v>
      </c>
      <c r="LT412" s="82">
        <f>(LR412*1.3)*(Prices!$C$4/32)</f>
        <v>120.9</v>
      </c>
      <c r="LU412" s="82">
        <f>(LO412*Prices!$B$2)+(LP412*Prices!$B$3)</f>
        <v>16.2</v>
      </c>
      <c r="LV412" s="82">
        <f>LN412*Prices!$B$9</f>
        <v>91</v>
      </c>
      <c r="LW412" s="82">
        <f t="shared" si="659"/>
        <v>297.85000000000002</v>
      </c>
      <c r="LX412" s="82">
        <f>LN412*Prices!$B$10</f>
        <v>136.5</v>
      </c>
      <c r="LY412" s="82">
        <f t="shared" si="660"/>
        <v>343.35</v>
      </c>
      <c r="LZ412" s="82">
        <f>LN412*Prices!$B$11</f>
        <v>151.66666666666666</v>
      </c>
      <c r="MA412" s="82">
        <f t="shared" si="661"/>
        <v>358.51666666666665</v>
      </c>
      <c r="MB412" s="82">
        <f>LN412*Prices!$B$12</f>
        <v>182</v>
      </c>
      <c r="MC412" s="82">
        <f t="shared" si="662"/>
        <v>388.85</v>
      </c>
      <c r="MD412" s="82">
        <f>LN412*Prices!$B$13</f>
        <v>197.16666666666666</v>
      </c>
      <c r="ME412" s="82">
        <f t="shared" si="663"/>
        <v>404.01666666666665</v>
      </c>
      <c r="MF412" s="82">
        <f>LN412*Prices!$B$14</f>
        <v>235.08333333333331</v>
      </c>
      <c r="MG412" s="82">
        <f t="shared" si="664"/>
        <v>441.93333333333328</v>
      </c>
      <c r="MH412" s="82">
        <f>LN412*Prices!$B$15</f>
        <v>265.41666666666663</v>
      </c>
      <c r="MI412" s="82">
        <f t="shared" si="665"/>
        <v>472.26666666666665</v>
      </c>
      <c r="MJ412" s="82">
        <f>LN412*Prices!$B$16</f>
        <v>371.58333333333331</v>
      </c>
      <c r="MK412" s="82">
        <f t="shared" si="666"/>
        <v>578.43333333333328</v>
      </c>
      <c r="ML412" s="82">
        <f>LN412*Prices!$B$17</f>
        <v>0</v>
      </c>
      <c r="MM412" s="82"/>
      <c r="MN412" s="82"/>
      <c r="MO412" s="82"/>
      <c r="MP412" s="82"/>
      <c r="MQ412" s="82"/>
      <c r="MR412" s="82"/>
      <c r="MS412" s="82"/>
      <c r="MT412" s="82"/>
      <c r="MU412" s="82"/>
      <c r="MV412" s="82"/>
      <c r="MW412" s="82"/>
      <c r="MX412" s="82"/>
      <c r="MY412" s="82"/>
      <c r="MZ412" s="82"/>
      <c r="NA412" s="8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</row>
    <row r="413" spans="1:449" ht="18" customHeight="1" thickBot="1" x14ac:dyDescent="0.3">
      <c r="A413" s="277"/>
      <c r="B413" s="278"/>
      <c r="C413" s="278"/>
      <c r="D413" s="279"/>
      <c r="E413" s="280"/>
      <c r="F413" s="281"/>
      <c r="G413" s="367"/>
      <c r="H413" s="71"/>
      <c r="I413" s="161"/>
      <c r="J413" s="71"/>
      <c r="K413" s="161"/>
      <c r="L413" s="71"/>
      <c r="M413" s="161"/>
      <c r="N413" s="71"/>
      <c r="O413" s="161"/>
      <c r="P413" s="71"/>
      <c r="Q413" s="161"/>
      <c r="R413" s="71"/>
      <c r="S413" s="161"/>
      <c r="T413" s="71"/>
      <c r="U413" s="161"/>
      <c r="V413" s="71"/>
      <c r="W413" s="162"/>
      <c r="X413" s="162"/>
      <c r="Y413" s="162"/>
      <c r="Z413" s="162"/>
      <c r="AA413" s="162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163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163"/>
      <c r="BU413" s="161"/>
      <c r="BV413" s="71"/>
      <c r="BW413" s="161"/>
      <c r="BX413" s="71"/>
      <c r="BY413" s="161"/>
      <c r="BZ413" s="71"/>
      <c r="CA413" s="161"/>
      <c r="CB413" s="71"/>
      <c r="CC413" s="161"/>
      <c r="CD413" s="71"/>
      <c r="CE413" s="161"/>
      <c r="CF413" s="71"/>
      <c r="CG413" s="161"/>
      <c r="CH413" s="71"/>
      <c r="CI413" s="161"/>
      <c r="CJ413" s="71"/>
      <c r="CK413" s="162"/>
      <c r="CL413" s="162"/>
      <c r="CM413" s="162"/>
      <c r="CN413" s="162"/>
      <c r="CO413" s="162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163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163"/>
      <c r="ER413" s="158"/>
      <c r="ES413" s="75"/>
      <c r="ET413" s="159"/>
      <c r="EU413" s="159"/>
      <c r="EX413" s="82"/>
      <c r="EZ413" s="82"/>
      <c r="FE413" s="82"/>
      <c r="FF413" s="82"/>
      <c r="FG413" s="82"/>
      <c r="FH413" s="82"/>
      <c r="FI413" s="82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2"/>
      <c r="FU413" s="82"/>
      <c r="FV413" s="82"/>
      <c r="FW413" s="82"/>
      <c r="FX413" s="82"/>
      <c r="FY413" s="82"/>
      <c r="FZ413" s="82"/>
      <c r="GA413" s="82"/>
      <c r="GB413" s="82"/>
      <c r="GC413" s="82"/>
      <c r="GD413" s="82"/>
      <c r="GE413" s="82"/>
      <c r="GF413" s="82"/>
      <c r="GG413" s="82"/>
      <c r="GH413" s="82"/>
      <c r="GI413"/>
      <c r="GJ413"/>
      <c r="GK413"/>
      <c r="GL413"/>
      <c r="GM413"/>
      <c r="GN413"/>
      <c r="GO413"/>
      <c r="GR413" s="158"/>
      <c r="GS413" s="75"/>
      <c r="GT413" s="159"/>
      <c r="GU413" s="159"/>
      <c r="GV413" s="75"/>
      <c r="GW413" s="75"/>
      <c r="GX413" s="82"/>
      <c r="GZ413" s="82"/>
      <c r="HA413" s="82"/>
      <c r="HB413" s="82"/>
      <c r="HE413" s="82"/>
      <c r="HF413" s="82"/>
      <c r="HG413" s="82"/>
      <c r="HH413" s="82"/>
      <c r="HI413" s="82"/>
      <c r="HJ413" s="82"/>
      <c r="HK413" s="82"/>
      <c r="HL413" s="82"/>
      <c r="HM413" s="82"/>
      <c r="HN413" s="82"/>
      <c r="HO413" s="82"/>
      <c r="HP413" s="82"/>
      <c r="HQ413" s="82"/>
      <c r="HR413" s="82"/>
      <c r="HS413" s="82"/>
      <c r="HT413" s="82"/>
      <c r="HU413" s="82"/>
      <c r="HV413" s="82"/>
      <c r="HW413" s="82"/>
      <c r="HX413" s="82"/>
      <c r="HY413" s="82"/>
      <c r="HZ413" s="82"/>
      <c r="IA413" s="82"/>
      <c r="IB413" s="82"/>
      <c r="IC413" s="82"/>
      <c r="ID413" s="82"/>
      <c r="IE413" s="82"/>
      <c r="IF413" s="82"/>
      <c r="IG413" s="82"/>
      <c r="IH413" s="82"/>
      <c r="II413"/>
      <c r="IJ413"/>
      <c r="IK413"/>
      <c r="IL413"/>
      <c r="IM413"/>
      <c r="IN413"/>
      <c r="IO413"/>
      <c r="IP413"/>
      <c r="IS413" s="158"/>
      <c r="IT413" s="75"/>
      <c r="IU413" s="159"/>
      <c r="IV413" s="159"/>
      <c r="IW413" s="75"/>
      <c r="IX413" s="75"/>
      <c r="IY413" s="76"/>
      <c r="IZ413" s="75"/>
      <c r="JA413" s="82"/>
      <c r="JB413" s="82"/>
      <c r="JC413" s="82"/>
      <c r="JD413" s="82"/>
      <c r="JE413" s="82"/>
      <c r="JF413" s="82"/>
      <c r="JG413" s="82"/>
      <c r="JH413" s="82"/>
      <c r="JI413" s="82"/>
      <c r="JJ413" s="82"/>
      <c r="JK413" s="82"/>
      <c r="JL413" s="82"/>
      <c r="JM413" s="82"/>
      <c r="JN413" s="82"/>
      <c r="JO413" s="82"/>
      <c r="JP413" s="82"/>
      <c r="JQ413" s="82"/>
      <c r="JR413" s="82"/>
      <c r="JS413" s="82"/>
      <c r="JT413" s="82"/>
      <c r="JU413" s="82"/>
      <c r="JV413" s="82"/>
      <c r="JW413" s="82"/>
      <c r="JX413" s="82"/>
      <c r="JY413" s="82"/>
      <c r="JZ413" s="82"/>
      <c r="KA413" s="82"/>
      <c r="KB413" s="82"/>
      <c r="KC413" s="82"/>
      <c r="KD413" s="82"/>
      <c r="KE413" s="82"/>
      <c r="KF413" s="82"/>
      <c r="KG413" s="82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 s="199"/>
      <c r="LB413" s="202"/>
      <c r="LF413" s="82"/>
      <c r="LG413" s="80"/>
      <c r="LH413" s="234"/>
      <c r="LK413" s="158"/>
      <c r="LL413" s="75"/>
      <c r="LM413" s="159"/>
      <c r="LN413" s="159"/>
      <c r="LO413" s="75"/>
      <c r="LP413" s="75"/>
      <c r="LQ413" s="76"/>
      <c r="LR413" s="75"/>
      <c r="LS413" s="82"/>
      <c r="LT413" s="82"/>
      <c r="LU413" s="82"/>
      <c r="LV413" s="82"/>
      <c r="LW413" s="82"/>
      <c r="LX413" s="82"/>
      <c r="LY413" s="82"/>
      <c r="LZ413" s="82"/>
      <c r="MA413" s="82"/>
      <c r="MB413" s="82"/>
      <c r="MC413" s="82"/>
      <c r="MD413" s="82"/>
      <c r="ME413" s="82"/>
      <c r="MF413" s="82"/>
      <c r="MG413" s="82"/>
      <c r="MH413" s="82"/>
      <c r="MI413" s="82"/>
      <c r="MJ413" s="82"/>
      <c r="MK413" s="82"/>
      <c r="ML413" s="82"/>
      <c r="MM413" s="82"/>
      <c r="MN413" s="82"/>
      <c r="MO413" s="82"/>
      <c r="MP413" s="82"/>
      <c r="MQ413" s="82"/>
      <c r="MR413" s="82"/>
      <c r="MS413" s="82"/>
      <c r="MT413" s="82"/>
      <c r="MU413" s="82"/>
      <c r="MV413" s="82"/>
      <c r="MW413" s="82"/>
      <c r="MX413" s="82"/>
      <c r="MY413" s="82"/>
      <c r="MZ413" s="82"/>
      <c r="NA413" s="82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</row>
    <row r="414" spans="1:449" ht="18" customHeight="1" x14ac:dyDescent="0.25">
      <c r="A414" s="151" t="s">
        <v>547</v>
      </c>
      <c r="B414" s="152" t="s">
        <v>527</v>
      </c>
      <c r="C414" s="152" t="str">
        <f t="shared" si="667"/>
        <v>Pantry Cab: Pantry 12 deep  4 doors - shelves  (30"W x 84"H)</v>
      </c>
      <c r="D414" s="121" t="s">
        <v>541</v>
      </c>
      <c r="E414" s="153" t="s">
        <v>548</v>
      </c>
      <c r="F414" s="266" t="s">
        <v>547</v>
      </c>
      <c r="G414" s="367">
        <f>ROUND(cabinets_db!FD414/Prices!$B$27,0)</f>
        <v>822</v>
      </c>
      <c r="H414" s="71">
        <f>G414*Prices!$B$7+G414</f>
        <v>945.3</v>
      </c>
      <c r="I414" s="161">
        <f>ROUND(cabinets_db!FF414/Prices!$B$27,0)</f>
        <v>941</v>
      </c>
      <c r="J414" s="71">
        <f>I414*Prices!$B$7+I414</f>
        <v>1082.1500000000001</v>
      </c>
      <c r="K414" s="161">
        <f>ROUND(cabinets_db!FH414/Prices!$B$27,0)</f>
        <v>981</v>
      </c>
      <c r="L414" s="71">
        <f>K414*Prices!$B$7+K414</f>
        <v>1128.1500000000001</v>
      </c>
      <c r="M414" s="161">
        <f>ROUND(cabinets_db!FJ414/Prices!$B$27,0)</f>
        <v>1060</v>
      </c>
      <c r="N414" s="71">
        <f>M414*Prices!$B$7+M414</f>
        <v>1219</v>
      </c>
      <c r="O414" s="161">
        <f>ROUND(cabinets_db!FL414/Prices!$B$27,0)</f>
        <v>1100</v>
      </c>
      <c r="P414" s="71">
        <f>O414*Prices!$B$7+O414</f>
        <v>1265</v>
      </c>
      <c r="Q414" s="161">
        <f>ROUND(cabinets_db!FN414/Prices!$B$27,0)</f>
        <v>1199</v>
      </c>
      <c r="R414" s="71">
        <f>Q414*Prices!$B$7+Q414</f>
        <v>1378.85</v>
      </c>
      <c r="S414" s="161">
        <f>ROUND(cabinets_db!FP414/Prices!$B$27,0)</f>
        <v>1279</v>
      </c>
      <c r="T414" s="71">
        <f>S414*Prices!$B$7+S414</f>
        <v>1470.85</v>
      </c>
      <c r="U414" s="161">
        <f>ROUND(cabinets_db!FR414/Prices!$B$27,0)</f>
        <v>1556</v>
      </c>
      <c r="V414" s="71">
        <f>U414*Prices!$B$7+U414</f>
        <v>1789.4</v>
      </c>
      <c r="W414" s="162"/>
      <c r="X414" s="162"/>
      <c r="Y414" s="162"/>
      <c r="Z414" s="162"/>
      <c r="AA414" s="162"/>
      <c r="AB414" s="71">
        <f>ROUND(cabinets_db!HD414/Prices!$B$27,0)</f>
        <v>748</v>
      </c>
      <c r="AC414" s="71">
        <f>AB414*Prices!$B$7+AB414</f>
        <v>860.2</v>
      </c>
      <c r="AD414" s="71">
        <f>ROUND(cabinets_db!HF414/Prices!$B$27,0)</f>
        <v>867</v>
      </c>
      <c r="AE414" s="71">
        <f>AD414*Prices!$B$7+AD414</f>
        <v>997.05</v>
      </c>
      <c r="AF414" s="71">
        <f>ROUND(cabinets_db!HH414/Prices!$B$27,0)</f>
        <v>906</v>
      </c>
      <c r="AG414" s="71">
        <f>AF414*Prices!$B$7+AF414</f>
        <v>1041.9000000000001</v>
      </c>
      <c r="AH414" s="71">
        <f>ROUND(cabinets_db!HJ414/Prices!$B$27,0)</f>
        <v>986</v>
      </c>
      <c r="AI414" s="71">
        <f>AH414*Prices!$B$7+AH414</f>
        <v>1133.9000000000001</v>
      </c>
      <c r="AJ414" s="71">
        <f>ROUND(cabinets_db!HL414/Prices!$B$27,0)</f>
        <v>1025</v>
      </c>
      <c r="AK414" s="71">
        <f>AJ414*Prices!$B$7+AJ414</f>
        <v>1178.75</v>
      </c>
      <c r="AL414" s="71">
        <f>ROUND(cabinets_db!HN414/Prices!$B$27,0)</f>
        <v>1125</v>
      </c>
      <c r="AM414" s="71">
        <f>AL414*Prices!$B$7+AL414</f>
        <v>1293.75</v>
      </c>
      <c r="AN414" s="71">
        <f>ROUND(cabinets_db!HP414/Prices!$B$27,0)</f>
        <v>1204</v>
      </c>
      <c r="AO414" s="71">
        <f>AN414*Prices!$B$7+AN414</f>
        <v>1384.6</v>
      </c>
      <c r="AP414" s="71">
        <f>ROUND(cabinets_db!HR414/Prices!$B$27,0)</f>
        <v>1482</v>
      </c>
      <c r="AQ414" s="163">
        <f>AP414*Prices!$B$7+AP414</f>
        <v>1704.3</v>
      </c>
      <c r="AW414" s="71">
        <f t="shared" si="586"/>
        <v>748</v>
      </c>
      <c r="AX414" s="71">
        <f t="shared" si="587"/>
        <v>860.2</v>
      </c>
      <c r="AY414" s="71">
        <f t="shared" si="588"/>
        <v>867</v>
      </c>
      <c r="AZ414" s="71">
        <f t="shared" si="589"/>
        <v>997.05</v>
      </c>
      <c r="BA414" s="71">
        <f t="shared" si="590"/>
        <v>906</v>
      </c>
      <c r="BB414" s="71">
        <f t="shared" si="591"/>
        <v>1041.9000000000001</v>
      </c>
      <c r="BC414" s="71">
        <f t="shared" si="592"/>
        <v>986</v>
      </c>
      <c r="BD414" s="71">
        <f t="shared" si="593"/>
        <v>1133.9000000000001</v>
      </c>
      <c r="BE414" s="71">
        <f t="shared" si="594"/>
        <v>1025</v>
      </c>
      <c r="BF414" s="71">
        <f t="shared" si="595"/>
        <v>1178.75</v>
      </c>
      <c r="BG414" s="71">
        <f t="shared" si="596"/>
        <v>1125</v>
      </c>
      <c r="BH414" s="71">
        <f t="shared" si="597"/>
        <v>1293.75</v>
      </c>
      <c r="BI414" s="71">
        <f t="shared" si="598"/>
        <v>1204</v>
      </c>
      <c r="BJ414" s="71">
        <f t="shared" si="599"/>
        <v>1384.6</v>
      </c>
      <c r="BK414" s="71">
        <f t="shared" si="600"/>
        <v>1482</v>
      </c>
      <c r="BL414" s="163">
        <f t="shared" si="601"/>
        <v>1704.3</v>
      </c>
      <c r="BU414" s="161">
        <f>ROUND(cabinets_db!JE414/Prices!$B$27,0)</f>
        <v>822</v>
      </c>
      <c r="BV414" s="71">
        <f>BU414*Prices!$B$7+BU414</f>
        <v>945.3</v>
      </c>
      <c r="BW414" s="161">
        <f>ROUND(cabinets_db!JG414/Prices!$B$27,0)</f>
        <v>941</v>
      </c>
      <c r="BX414" s="71">
        <f>BW414*Prices!$B$7+BW414</f>
        <v>1082.1500000000001</v>
      </c>
      <c r="BY414" s="161">
        <f>ROUND(cabinets_db!JI414/Prices!$B$27,0)</f>
        <v>981</v>
      </c>
      <c r="BZ414" s="71">
        <f>BY414*Prices!$B$7+BY414</f>
        <v>1128.1500000000001</v>
      </c>
      <c r="CA414" s="161">
        <f>ROUND(cabinets_db!JK414/Prices!$B$27,0)</f>
        <v>1060</v>
      </c>
      <c r="CB414" s="71">
        <f>CA414*Prices!$B$7+CA414</f>
        <v>1219</v>
      </c>
      <c r="CC414" s="161">
        <f>ROUND(cabinets_db!JM414/Prices!$B$27,0)</f>
        <v>1100</v>
      </c>
      <c r="CD414" s="71">
        <f>CC414*Prices!$B$7+CC414</f>
        <v>1265</v>
      </c>
      <c r="CE414" s="161">
        <f>ROUND(cabinets_db!JO414/Prices!$B$27,0)</f>
        <v>1199</v>
      </c>
      <c r="CF414" s="71">
        <f>CE414*Prices!$B$7+CE414</f>
        <v>1378.85</v>
      </c>
      <c r="CG414" s="161">
        <f>ROUND(cabinets_db!JQ414/Prices!$B$27,0)</f>
        <v>1279</v>
      </c>
      <c r="CH414" s="71">
        <f>CG414*Prices!$B$7+CG414</f>
        <v>1470.85</v>
      </c>
      <c r="CI414" s="161">
        <f>ROUND(cabinets_db!JS414/Prices!$B$27,0)</f>
        <v>1556</v>
      </c>
      <c r="CJ414" s="71">
        <f>CI414*Prices!$B$7+CI414</f>
        <v>1789.4</v>
      </c>
      <c r="CK414" s="162"/>
      <c r="CL414" s="162"/>
      <c r="CM414" s="162"/>
      <c r="CN414" s="162"/>
      <c r="CO414" s="162"/>
      <c r="CP414" s="71">
        <f>ROUND(cabinets_db!LW414/Prices!$B$27,0)</f>
        <v>748</v>
      </c>
      <c r="CQ414" s="71">
        <f>CP414*Prices!$B$7+CP414</f>
        <v>860.2</v>
      </c>
      <c r="CR414" s="71">
        <f>ROUND(cabinets_db!LY414/Prices!$B$27,0)</f>
        <v>867</v>
      </c>
      <c r="CS414" s="71">
        <f>CR414*Prices!$B$7+CR414</f>
        <v>997.05</v>
      </c>
      <c r="CT414" s="71">
        <f>ROUND(cabinets_db!MA414/Prices!$B$27,0)</f>
        <v>906</v>
      </c>
      <c r="CU414" s="71">
        <f>CT414*Prices!$B$7+CT414</f>
        <v>1041.9000000000001</v>
      </c>
      <c r="CV414" s="71">
        <f>ROUND(cabinets_db!MC414/Prices!$B$27,0)</f>
        <v>986</v>
      </c>
      <c r="CW414" s="71">
        <f>CV414*Prices!$B$7+CV414</f>
        <v>1133.9000000000001</v>
      </c>
      <c r="CX414" s="71">
        <f>ROUND(cabinets_db!ME414/Prices!$B$27,0)</f>
        <v>1025</v>
      </c>
      <c r="CY414" s="71">
        <f>CX414*Prices!$B$7+CX414</f>
        <v>1178.75</v>
      </c>
      <c r="CZ414" s="71">
        <f>ROUND(cabinets_db!MG414/Prices!$B$27,0)</f>
        <v>1125</v>
      </c>
      <c r="DA414" s="71">
        <f>CZ414*Prices!$B$7+CZ414</f>
        <v>1293.75</v>
      </c>
      <c r="DB414" s="71">
        <f>ROUND(cabinets_db!MI414/Prices!$B$27,0)</f>
        <v>1204</v>
      </c>
      <c r="DC414" s="71">
        <f>DB414*Prices!$B$7+DB414</f>
        <v>1384.6</v>
      </c>
      <c r="DD414" s="71">
        <f>ROUND(cabinets_db!MK414/Prices!$B$27,0)</f>
        <v>1482</v>
      </c>
      <c r="DE414" s="163">
        <f>DD414*Prices!$B$7+DD414</f>
        <v>1704.3</v>
      </c>
      <c r="DK414" s="71">
        <f t="shared" si="616"/>
        <v>748</v>
      </c>
      <c r="DL414" s="71">
        <f t="shared" si="617"/>
        <v>860.2</v>
      </c>
      <c r="DM414" s="71">
        <f t="shared" si="618"/>
        <v>867</v>
      </c>
      <c r="DN414" s="71">
        <f t="shared" si="619"/>
        <v>997.05</v>
      </c>
      <c r="DO414" s="71">
        <f t="shared" si="620"/>
        <v>906</v>
      </c>
      <c r="DP414" s="71">
        <f t="shared" si="621"/>
        <v>1041.9000000000001</v>
      </c>
      <c r="DQ414" s="71">
        <f t="shared" si="622"/>
        <v>986</v>
      </c>
      <c r="DR414" s="71">
        <f t="shared" si="623"/>
        <v>1133.9000000000001</v>
      </c>
      <c r="DS414" s="71">
        <f t="shared" si="624"/>
        <v>1025</v>
      </c>
      <c r="DT414" s="71">
        <f t="shared" si="625"/>
        <v>1178.75</v>
      </c>
      <c r="DU414" s="71">
        <f t="shared" si="626"/>
        <v>1125</v>
      </c>
      <c r="DV414" s="71">
        <f t="shared" si="627"/>
        <v>1293.75</v>
      </c>
      <c r="DW414" s="71">
        <f t="shared" si="628"/>
        <v>1204</v>
      </c>
      <c r="DX414" s="71">
        <f t="shared" si="629"/>
        <v>1384.6</v>
      </c>
      <c r="DY414" s="71">
        <f t="shared" si="630"/>
        <v>1482</v>
      </c>
      <c r="DZ414" s="163">
        <f t="shared" si="631"/>
        <v>1704.3</v>
      </c>
      <c r="EP414" s="55">
        <v>6944.6608999999999</v>
      </c>
      <c r="EQ414" s="55">
        <f t="shared" si="673"/>
        <v>48.226811805555556</v>
      </c>
      <c r="ER414" s="158">
        <v>39.5</v>
      </c>
      <c r="ES414" s="75">
        <v>30</v>
      </c>
      <c r="ET414" s="159"/>
      <c r="EU414" s="159">
        <f>ES414*80/144</f>
        <v>16.666666666666668</v>
      </c>
      <c r="EW414" s="75">
        <v>4</v>
      </c>
      <c r="EX414" s="82"/>
      <c r="EY414" s="75">
        <v>48.25</v>
      </c>
      <c r="EZ414" s="82">
        <f>(EY414*1.2)*(Prices!$B$5/32)</f>
        <v>72.375</v>
      </c>
      <c r="FA414" s="82">
        <f>(EY414*1.3)*(Prices!$B$4/32)</f>
        <v>156.8125</v>
      </c>
      <c r="FB414" s="82">
        <f>(EV414*Prices!$B$2)+(EW414*Prices!$B$3)</f>
        <v>16.2</v>
      </c>
      <c r="FC414" s="82">
        <f>EU414*Prices!$B$9</f>
        <v>100</v>
      </c>
      <c r="FD414" s="82">
        <f t="shared" si="632"/>
        <v>345.38749999999999</v>
      </c>
      <c r="FE414" s="82">
        <f>EU414*Prices!$B$10</f>
        <v>150</v>
      </c>
      <c r="FF414" s="82">
        <f t="shared" si="633"/>
        <v>395.38749999999999</v>
      </c>
      <c r="FG414" s="82">
        <f>EU414*Prices!$B$11</f>
        <v>166.66666666666669</v>
      </c>
      <c r="FH414" s="82">
        <f t="shared" si="634"/>
        <v>412.05416666666667</v>
      </c>
      <c r="FI414" s="82">
        <f>EU414*Prices!$B$12</f>
        <v>200</v>
      </c>
      <c r="FJ414" s="82">
        <f t="shared" si="635"/>
        <v>445.38749999999999</v>
      </c>
      <c r="FK414" s="82">
        <f>EU414*Prices!$B$13</f>
        <v>216.66666666666669</v>
      </c>
      <c r="FL414" s="82">
        <f t="shared" si="636"/>
        <v>462.05416666666667</v>
      </c>
      <c r="FM414" s="82">
        <f>EU414*Prices!$B$14</f>
        <v>258.33333333333337</v>
      </c>
      <c r="FN414" s="82">
        <f t="shared" si="637"/>
        <v>503.72083333333336</v>
      </c>
      <c r="FO414" s="82">
        <f>EU414*Prices!$B$15</f>
        <v>291.66666666666669</v>
      </c>
      <c r="FP414" s="82">
        <f t="shared" si="638"/>
        <v>537.05416666666667</v>
      </c>
      <c r="FQ414" s="82">
        <f>EU414*Prices!$B$16</f>
        <v>408.33333333333337</v>
      </c>
      <c r="FR414" s="82">
        <f t="shared" si="639"/>
        <v>653.7208333333333</v>
      </c>
      <c r="FS414" s="82">
        <f>EU414*Prices!$B$17</f>
        <v>0</v>
      </c>
      <c r="FT414" s="82"/>
      <c r="FU414" s="82"/>
      <c r="FV414" s="82"/>
      <c r="FW414" s="82"/>
      <c r="FX414" s="82"/>
      <c r="FY414" s="82"/>
      <c r="FZ414" s="82"/>
      <c r="GA414" s="82"/>
      <c r="GB414" s="82"/>
      <c r="GC414" s="82"/>
      <c r="GD414" s="82"/>
      <c r="GE414" s="82"/>
      <c r="GF414" s="82"/>
      <c r="GG414" s="82"/>
      <c r="GH414" s="82"/>
      <c r="GI414"/>
      <c r="GJ414"/>
      <c r="GK414"/>
      <c r="GL414"/>
      <c r="GM414"/>
      <c r="GN414"/>
      <c r="GO414"/>
      <c r="GP414" s="55">
        <v>6944.6608999999999</v>
      </c>
      <c r="GQ414" s="55">
        <f t="shared" si="674"/>
        <v>48.226811805555556</v>
      </c>
      <c r="GR414" s="158">
        <v>39.5</v>
      </c>
      <c r="GS414" s="75">
        <v>30</v>
      </c>
      <c r="GT414" s="159"/>
      <c r="GU414" s="159">
        <f>GS414*80/144</f>
        <v>16.666666666666668</v>
      </c>
      <c r="GV414" s="75"/>
      <c r="GW414" s="75">
        <v>4</v>
      </c>
      <c r="GX414" s="82"/>
      <c r="GY414" s="75">
        <v>48.25</v>
      </c>
      <c r="GZ414" s="82">
        <f>(GY414*1.2)*(Prices!$B$5/32)</f>
        <v>72.375</v>
      </c>
      <c r="HA414" s="82">
        <f>(GY414*1.3)*(Prices!$C$4/32)</f>
        <v>125.45</v>
      </c>
      <c r="HB414" s="82">
        <f>(GV414*Prices!$B$2)+(GW414*Prices!$B$3)</f>
        <v>16.2</v>
      </c>
      <c r="HC414" s="82">
        <f>GU414*Prices!$B$9</f>
        <v>100</v>
      </c>
      <c r="HD414" s="82">
        <f t="shared" si="640"/>
        <v>314.02499999999998</v>
      </c>
      <c r="HE414" s="82">
        <f>GU414*Prices!$B$10</f>
        <v>150</v>
      </c>
      <c r="HF414" s="82">
        <f t="shared" si="641"/>
        <v>364.02499999999998</v>
      </c>
      <c r="HG414" s="82">
        <f>GU414*Prices!$B$11</f>
        <v>166.66666666666669</v>
      </c>
      <c r="HH414" s="82">
        <f t="shared" si="642"/>
        <v>380.69166666666666</v>
      </c>
      <c r="HI414" s="82">
        <f>GU414*Prices!$B$12</f>
        <v>200</v>
      </c>
      <c r="HJ414" s="82">
        <f t="shared" si="643"/>
        <v>414.02499999999998</v>
      </c>
      <c r="HK414" s="82">
        <f>GU414*Prices!$B$13</f>
        <v>216.66666666666669</v>
      </c>
      <c r="HL414" s="82">
        <f t="shared" si="644"/>
        <v>430.69166666666666</v>
      </c>
      <c r="HM414" s="82">
        <f>GU414*Prices!$B$14</f>
        <v>258.33333333333337</v>
      </c>
      <c r="HN414" s="82">
        <f t="shared" si="645"/>
        <v>472.35833333333335</v>
      </c>
      <c r="HO414" s="82">
        <f>GU414*Prices!$B$15</f>
        <v>291.66666666666669</v>
      </c>
      <c r="HP414" s="82">
        <f t="shared" si="646"/>
        <v>505.69166666666666</v>
      </c>
      <c r="HQ414" s="82">
        <f>GU414*Prices!$B$16</f>
        <v>408.33333333333337</v>
      </c>
      <c r="HR414" s="82">
        <f t="shared" si="647"/>
        <v>622.35833333333335</v>
      </c>
      <c r="HS414" s="82">
        <f>GU414*Prices!$B$17</f>
        <v>0</v>
      </c>
      <c r="HT414" s="82"/>
      <c r="HU414" s="82"/>
      <c r="HV414" s="82"/>
      <c r="HW414" s="82"/>
      <c r="HX414" s="82"/>
      <c r="HY414" s="82"/>
      <c r="HZ414" s="82"/>
      <c r="IA414" s="82"/>
      <c r="IB414" s="82"/>
      <c r="IC414" s="82"/>
      <c r="ID414" s="82"/>
      <c r="IE414" s="82"/>
      <c r="IF414" s="82"/>
      <c r="IG414" s="82"/>
      <c r="IH414" s="82"/>
      <c r="II414"/>
      <c r="IJ414"/>
      <c r="IK414"/>
      <c r="IL414"/>
      <c r="IM414"/>
      <c r="IN414"/>
      <c r="IO414"/>
      <c r="IP414"/>
      <c r="IQ414" s="55">
        <v>6944.6608999999999</v>
      </c>
      <c r="IR414" s="55">
        <f t="shared" si="675"/>
        <v>48.226811805555556</v>
      </c>
      <c r="IS414" s="158">
        <v>39.5</v>
      </c>
      <c r="IT414" s="75">
        <v>30</v>
      </c>
      <c r="IU414" s="159"/>
      <c r="IV414" s="159">
        <f>IT414*80/144</f>
        <v>16.666666666666668</v>
      </c>
      <c r="IW414" s="75"/>
      <c r="IX414" s="75">
        <v>4</v>
      </c>
      <c r="IY414" s="76">
        <f t="shared" si="671"/>
        <v>0</v>
      </c>
      <c r="IZ414" s="75">
        <v>48.25</v>
      </c>
      <c r="JA414" s="82">
        <f>(IZ414*1.2)*(Prices!$B$5/32)</f>
        <v>72.375</v>
      </c>
      <c r="JB414" s="82">
        <f>(IZ414*1.3)*(Prices!$B$4/32)</f>
        <v>156.8125</v>
      </c>
      <c r="JC414" s="82">
        <f>(IW414*Prices!$B$2)+(IX414*Prices!$B$3)</f>
        <v>16.2</v>
      </c>
      <c r="JD414" s="82">
        <f>IV414*Prices!$B$9</f>
        <v>100</v>
      </c>
      <c r="JE414" s="82">
        <f t="shared" si="648"/>
        <v>345.38749999999999</v>
      </c>
      <c r="JF414" s="82">
        <f>IV414*Prices!$B$10</f>
        <v>150</v>
      </c>
      <c r="JG414" s="82">
        <f t="shared" si="649"/>
        <v>395.38749999999999</v>
      </c>
      <c r="JH414" s="82">
        <f>IV414*Prices!$B$11</f>
        <v>166.66666666666669</v>
      </c>
      <c r="JI414" s="82">
        <f t="shared" si="650"/>
        <v>412.05416666666667</v>
      </c>
      <c r="JJ414" s="82">
        <f>IV414*Prices!$B$12</f>
        <v>200</v>
      </c>
      <c r="JK414" s="82">
        <f t="shared" si="651"/>
        <v>445.38749999999999</v>
      </c>
      <c r="JL414" s="82">
        <f>IV414*Prices!$B$13</f>
        <v>216.66666666666669</v>
      </c>
      <c r="JM414" s="82">
        <f t="shared" si="652"/>
        <v>462.05416666666667</v>
      </c>
      <c r="JN414" s="82">
        <f>IV414*Prices!$B$14</f>
        <v>258.33333333333337</v>
      </c>
      <c r="JO414" s="82">
        <f t="shared" si="653"/>
        <v>503.72083333333336</v>
      </c>
      <c r="JP414" s="82">
        <f>IV414*Prices!$B$15</f>
        <v>291.66666666666669</v>
      </c>
      <c r="JQ414" s="82">
        <f t="shared" si="654"/>
        <v>537.05416666666667</v>
      </c>
      <c r="JR414" s="82">
        <f>IV414*Prices!$B$16</f>
        <v>408.33333333333337</v>
      </c>
      <c r="JS414" s="82">
        <f t="shared" si="655"/>
        <v>653.7208333333333</v>
      </c>
      <c r="JT414" s="82">
        <f>IV414*Prices!$B$17</f>
        <v>0</v>
      </c>
      <c r="JU414" s="82"/>
      <c r="JV414" s="82"/>
      <c r="JW414" s="82"/>
      <c r="JX414" s="82"/>
      <c r="JY414" s="82"/>
      <c r="JZ414" s="82"/>
      <c r="KA414" s="82"/>
      <c r="KB414" s="82"/>
      <c r="KC414" s="82"/>
      <c r="KD414" s="82"/>
      <c r="KE414" s="82"/>
      <c r="KF414" s="82"/>
      <c r="KG414" s="82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 s="199">
        <v>0</v>
      </c>
      <c r="LB414" s="202">
        <v>0</v>
      </c>
      <c r="LC414" s="82">
        <f>(44+(cabinets_db!IR414*2-2))*0.58</f>
        <v>80.303101694444436</v>
      </c>
      <c r="LD414" s="82">
        <f>(44+(cabinets_db!IR414*2-2))*0.77</f>
        <v>106.60929018055556</v>
      </c>
      <c r="LE414" s="82">
        <f>3*(cabinets_db!IR414*22/144)</f>
        <v>22.103955410879632</v>
      </c>
      <c r="LF414" s="82">
        <f t="shared" si="656"/>
        <v>58.199146283564801</v>
      </c>
      <c r="LG414" s="80">
        <f t="shared" si="657"/>
        <v>84.505334769675926</v>
      </c>
      <c r="LH414" s="234">
        <f t="shared" si="658"/>
        <v>0</v>
      </c>
      <c r="LI414" s="55">
        <v>6944.6608999999999</v>
      </c>
      <c r="LJ414" s="55">
        <f t="shared" si="676"/>
        <v>48.226811805555556</v>
      </c>
      <c r="LK414" s="158">
        <v>39.5</v>
      </c>
      <c r="LL414" s="75">
        <v>30</v>
      </c>
      <c r="LM414" s="159"/>
      <c r="LN414" s="159">
        <f>LL414*80/144</f>
        <v>16.666666666666668</v>
      </c>
      <c r="LO414" s="75"/>
      <c r="LP414" s="75">
        <v>4</v>
      </c>
      <c r="LQ414" s="76">
        <f t="shared" si="672"/>
        <v>0</v>
      </c>
      <c r="LR414" s="75">
        <v>48.25</v>
      </c>
      <c r="LS414" s="82">
        <f>(LR414*1.2)*(Prices!$B$5/32)</f>
        <v>72.375</v>
      </c>
      <c r="LT414" s="82">
        <f>(LR414*1.3)*(Prices!$C$4/32)</f>
        <v>125.45</v>
      </c>
      <c r="LU414" s="82">
        <f>(LO414*Prices!$B$2)+(LP414*Prices!$B$3)</f>
        <v>16.2</v>
      </c>
      <c r="LV414" s="82">
        <f>LN414*Prices!$B$9</f>
        <v>100</v>
      </c>
      <c r="LW414" s="82">
        <f t="shared" si="659"/>
        <v>314.02499999999998</v>
      </c>
      <c r="LX414" s="82">
        <f>LN414*Prices!$B$10</f>
        <v>150</v>
      </c>
      <c r="LY414" s="82">
        <f t="shared" si="660"/>
        <v>364.02499999999998</v>
      </c>
      <c r="LZ414" s="82">
        <f>LN414*Prices!$B$11</f>
        <v>166.66666666666669</v>
      </c>
      <c r="MA414" s="82">
        <f t="shared" si="661"/>
        <v>380.69166666666666</v>
      </c>
      <c r="MB414" s="82">
        <f>LN414*Prices!$B$12</f>
        <v>200</v>
      </c>
      <c r="MC414" s="82">
        <f t="shared" si="662"/>
        <v>414.02499999999998</v>
      </c>
      <c r="MD414" s="82">
        <f>LN414*Prices!$B$13</f>
        <v>216.66666666666669</v>
      </c>
      <c r="ME414" s="82">
        <f t="shared" si="663"/>
        <v>430.69166666666666</v>
      </c>
      <c r="MF414" s="82">
        <f>LN414*Prices!$B$14</f>
        <v>258.33333333333337</v>
      </c>
      <c r="MG414" s="82">
        <f t="shared" si="664"/>
        <v>472.35833333333335</v>
      </c>
      <c r="MH414" s="82">
        <f>LN414*Prices!$B$15</f>
        <v>291.66666666666669</v>
      </c>
      <c r="MI414" s="82">
        <f t="shared" si="665"/>
        <v>505.69166666666666</v>
      </c>
      <c r="MJ414" s="82">
        <f>LN414*Prices!$B$16</f>
        <v>408.33333333333337</v>
      </c>
      <c r="MK414" s="82">
        <f t="shared" si="666"/>
        <v>622.35833333333335</v>
      </c>
      <c r="ML414" s="82">
        <f>LN414*Prices!$B$17</f>
        <v>0</v>
      </c>
      <c r="MM414" s="82"/>
      <c r="MN414" s="82"/>
      <c r="MO414" s="82"/>
      <c r="MP414" s="82"/>
      <c r="MQ414" s="82"/>
      <c r="MR414" s="82"/>
      <c r="MS414" s="82"/>
      <c r="MT414" s="82"/>
      <c r="MU414" s="82"/>
      <c r="MV414" s="82"/>
      <c r="MW414" s="82"/>
      <c r="MX414" s="82"/>
      <c r="MY414" s="82"/>
      <c r="MZ414" s="82"/>
      <c r="NA414" s="82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</row>
    <row r="415" spans="1:449" ht="18" customHeight="1" x14ac:dyDescent="0.25">
      <c r="A415" s="160" t="s">
        <v>549</v>
      </c>
      <c r="B415" s="69" t="s">
        <v>527</v>
      </c>
      <c r="C415" s="69" t="str">
        <f t="shared" si="667"/>
        <v>Pantry Cab: Pantry 12 deep  4 doors - shelves  (30"W x 90"H)</v>
      </c>
      <c r="D415" s="70" t="s">
        <v>541</v>
      </c>
      <c r="E415" s="68" t="s">
        <v>550</v>
      </c>
      <c r="F415" s="267" t="s">
        <v>549</v>
      </c>
      <c r="G415" s="367">
        <f>ROUND(cabinets_db!FD415/Prices!$B$27,0)</f>
        <v>866</v>
      </c>
      <c r="H415" s="71">
        <f>G415*Prices!$B$7+G415</f>
        <v>995.9</v>
      </c>
      <c r="I415" s="161">
        <f>ROUND(cabinets_db!FF415/Prices!$B$27,0)</f>
        <v>994</v>
      </c>
      <c r="J415" s="71">
        <f>I415*Prices!$B$7+I415</f>
        <v>1143.0999999999999</v>
      </c>
      <c r="K415" s="161">
        <f>ROUND(cabinets_db!FH415/Prices!$B$27,0)</f>
        <v>1036</v>
      </c>
      <c r="L415" s="71">
        <f>K415*Prices!$B$7+K415</f>
        <v>1191.4000000000001</v>
      </c>
      <c r="M415" s="161">
        <f>ROUND(cabinets_db!FJ415/Prices!$B$27,0)</f>
        <v>1122</v>
      </c>
      <c r="N415" s="71">
        <f>M415*Prices!$B$7+M415</f>
        <v>1290.3</v>
      </c>
      <c r="O415" s="161">
        <f>ROUND(cabinets_db!FL415/Prices!$B$27,0)</f>
        <v>1164</v>
      </c>
      <c r="P415" s="71">
        <f>O415*Prices!$B$7+O415</f>
        <v>1338.6</v>
      </c>
      <c r="Q415" s="161">
        <f>ROUND(cabinets_db!FN415/Prices!$B$27,0)</f>
        <v>1271</v>
      </c>
      <c r="R415" s="71">
        <f>Q415*Prices!$B$7+Q415</f>
        <v>1461.65</v>
      </c>
      <c r="S415" s="161">
        <f>ROUND(cabinets_db!FP415/Prices!$B$27,0)</f>
        <v>1356</v>
      </c>
      <c r="T415" s="71">
        <f>S415*Prices!$B$7+S415</f>
        <v>1559.4</v>
      </c>
      <c r="U415" s="161">
        <f>ROUND(cabinets_db!FR415/Prices!$B$27,0)</f>
        <v>1655</v>
      </c>
      <c r="V415" s="71">
        <f>U415*Prices!$B$7+U415</f>
        <v>1903.25</v>
      </c>
      <c r="W415" s="162"/>
      <c r="X415" s="162"/>
      <c r="Y415" s="162"/>
      <c r="Z415" s="162"/>
      <c r="AA415" s="162"/>
      <c r="AB415" s="71">
        <f>ROUND(cabinets_db!HD415/Prices!$B$27,0)</f>
        <v>788</v>
      </c>
      <c r="AC415" s="71">
        <f>AB415*Prices!$B$7+AB415</f>
        <v>906.2</v>
      </c>
      <c r="AD415" s="71">
        <f>ROUND(cabinets_db!HF415/Prices!$B$27,0)</f>
        <v>915</v>
      </c>
      <c r="AE415" s="71">
        <f>AD415*Prices!$B$7+AD415</f>
        <v>1052.25</v>
      </c>
      <c r="AF415" s="71">
        <f>ROUND(cabinets_db!HH415/Prices!$B$27,0)</f>
        <v>958</v>
      </c>
      <c r="AG415" s="71">
        <f>AF415*Prices!$B$7+AF415</f>
        <v>1101.7</v>
      </c>
      <c r="AH415" s="71">
        <f>ROUND(cabinets_db!HJ415/Prices!$B$27,0)</f>
        <v>1043</v>
      </c>
      <c r="AI415" s="71">
        <f>AH415*Prices!$B$7+AH415</f>
        <v>1199.45</v>
      </c>
      <c r="AJ415" s="71">
        <f>ROUND(cabinets_db!HL415/Prices!$B$27,0)</f>
        <v>1086</v>
      </c>
      <c r="AK415" s="71">
        <f>AJ415*Prices!$B$7+AJ415</f>
        <v>1248.9000000000001</v>
      </c>
      <c r="AL415" s="71">
        <f>ROUND(cabinets_db!HN415/Prices!$B$27,0)</f>
        <v>1193</v>
      </c>
      <c r="AM415" s="71">
        <f>AL415*Prices!$B$7+AL415</f>
        <v>1371.95</v>
      </c>
      <c r="AN415" s="71">
        <f>ROUND(cabinets_db!HP415/Prices!$B$27,0)</f>
        <v>1278</v>
      </c>
      <c r="AO415" s="71">
        <f>AN415*Prices!$B$7+AN415</f>
        <v>1469.7</v>
      </c>
      <c r="AP415" s="71">
        <f>ROUND(cabinets_db!HR415/Prices!$B$27,0)</f>
        <v>1577</v>
      </c>
      <c r="AQ415" s="163">
        <f>AP415*Prices!$B$7+AP415</f>
        <v>1813.55</v>
      </c>
      <c r="AW415" s="71">
        <f t="shared" si="586"/>
        <v>788</v>
      </c>
      <c r="AX415" s="71">
        <f t="shared" si="587"/>
        <v>906.2</v>
      </c>
      <c r="AY415" s="71">
        <f t="shared" si="588"/>
        <v>915</v>
      </c>
      <c r="AZ415" s="71">
        <f t="shared" si="589"/>
        <v>1052.25</v>
      </c>
      <c r="BA415" s="71">
        <f t="shared" si="590"/>
        <v>958</v>
      </c>
      <c r="BB415" s="71">
        <f t="shared" si="591"/>
        <v>1101.7</v>
      </c>
      <c r="BC415" s="71">
        <f t="shared" si="592"/>
        <v>1043</v>
      </c>
      <c r="BD415" s="71">
        <f t="shared" si="593"/>
        <v>1199.45</v>
      </c>
      <c r="BE415" s="71">
        <f t="shared" si="594"/>
        <v>1086</v>
      </c>
      <c r="BF415" s="71">
        <f t="shared" si="595"/>
        <v>1248.9000000000001</v>
      </c>
      <c r="BG415" s="71">
        <f t="shared" si="596"/>
        <v>1193</v>
      </c>
      <c r="BH415" s="71">
        <f t="shared" si="597"/>
        <v>1371.95</v>
      </c>
      <c r="BI415" s="71">
        <f t="shared" si="598"/>
        <v>1278</v>
      </c>
      <c r="BJ415" s="71">
        <f t="shared" si="599"/>
        <v>1469.7</v>
      </c>
      <c r="BK415" s="71">
        <f t="shared" si="600"/>
        <v>1577</v>
      </c>
      <c r="BL415" s="163">
        <f t="shared" si="601"/>
        <v>1813.55</v>
      </c>
      <c r="BU415" s="161">
        <f>ROUND(cabinets_db!JE415/Prices!$B$27,0)</f>
        <v>866</v>
      </c>
      <c r="BV415" s="71">
        <f>BU415*Prices!$B$7+BU415</f>
        <v>995.9</v>
      </c>
      <c r="BW415" s="161">
        <f>ROUND(cabinets_db!JG415/Prices!$B$27,0)</f>
        <v>994</v>
      </c>
      <c r="BX415" s="71">
        <f>BW415*Prices!$B$7+BW415</f>
        <v>1143.0999999999999</v>
      </c>
      <c r="BY415" s="161">
        <f>ROUND(cabinets_db!JI415/Prices!$B$27,0)</f>
        <v>1036</v>
      </c>
      <c r="BZ415" s="71">
        <f>BY415*Prices!$B$7+BY415</f>
        <v>1191.4000000000001</v>
      </c>
      <c r="CA415" s="161">
        <f>ROUND(cabinets_db!JK415/Prices!$B$27,0)</f>
        <v>1122</v>
      </c>
      <c r="CB415" s="71">
        <f>CA415*Prices!$B$7+CA415</f>
        <v>1290.3</v>
      </c>
      <c r="CC415" s="161">
        <f>ROUND(cabinets_db!JM415/Prices!$B$27,0)</f>
        <v>1164</v>
      </c>
      <c r="CD415" s="71">
        <f>CC415*Prices!$B$7+CC415</f>
        <v>1338.6</v>
      </c>
      <c r="CE415" s="161">
        <f>ROUND(cabinets_db!JO415/Prices!$B$27,0)</f>
        <v>1271</v>
      </c>
      <c r="CF415" s="71">
        <f>CE415*Prices!$B$7+CE415</f>
        <v>1461.65</v>
      </c>
      <c r="CG415" s="161">
        <f>ROUND(cabinets_db!JQ415/Prices!$B$27,0)</f>
        <v>1356</v>
      </c>
      <c r="CH415" s="71">
        <f>CG415*Prices!$B$7+CG415</f>
        <v>1559.4</v>
      </c>
      <c r="CI415" s="161">
        <f>ROUND(cabinets_db!JS415/Prices!$B$27,0)</f>
        <v>1655</v>
      </c>
      <c r="CJ415" s="71">
        <f>CI415*Prices!$B$7+CI415</f>
        <v>1903.25</v>
      </c>
      <c r="CK415" s="162"/>
      <c r="CL415" s="162"/>
      <c r="CM415" s="162"/>
      <c r="CN415" s="162"/>
      <c r="CO415" s="162"/>
      <c r="CP415" s="71">
        <f>ROUND(cabinets_db!LW415/Prices!$B$27,0)</f>
        <v>788</v>
      </c>
      <c r="CQ415" s="71">
        <f>CP415*Prices!$B$7+CP415</f>
        <v>906.2</v>
      </c>
      <c r="CR415" s="71">
        <f>ROUND(cabinets_db!LY415/Prices!$B$27,0)</f>
        <v>915</v>
      </c>
      <c r="CS415" s="71">
        <f>CR415*Prices!$B$7+CR415</f>
        <v>1052.25</v>
      </c>
      <c r="CT415" s="71">
        <f>ROUND(cabinets_db!MA415/Prices!$B$27,0)</f>
        <v>958</v>
      </c>
      <c r="CU415" s="71">
        <f>CT415*Prices!$B$7+CT415</f>
        <v>1101.7</v>
      </c>
      <c r="CV415" s="71">
        <f>ROUND(cabinets_db!MC415/Prices!$B$27,0)</f>
        <v>1043</v>
      </c>
      <c r="CW415" s="71">
        <f>CV415*Prices!$B$7+CV415</f>
        <v>1199.45</v>
      </c>
      <c r="CX415" s="71">
        <f>ROUND(cabinets_db!ME415/Prices!$B$27,0)</f>
        <v>1086</v>
      </c>
      <c r="CY415" s="71">
        <f>CX415*Prices!$B$7+CX415</f>
        <v>1248.9000000000001</v>
      </c>
      <c r="CZ415" s="71">
        <f>ROUND(cabinets_db!MG415/Prices!$B$27,0)</f>
        <v>1193</v>
      </c>
      <c r="DA415" s="71">
        <f>CZ415*Prices!$B$7+CZ415</f>
        <v>1371.95</v>
      </c>
      <c r="DB415" s="71">
        <f>ROUND(cabinets_db!MI415/Prices!$B$27,0)</f>
        <v>1278</v>
      </c>
      <c r="DC415" s="71">
        <f>DB415*Prices!$B$7+DB415</f>
        <v>1469.7</v>
      </c>
      <c r="DD415" s="71">
        <f>ROUND(cabinets_db!MK415/Prices!$B$27,0)</f>
        <v>1577</v>
      </c>
      <c r="DE415" s="163">
        <f>DD415*Prices!$B$7+DD415</f>
        <v>1813.55</v>
      </c>
      <c r="DK415" s="71">
        <f t="shared" si="616"/>
        <v>788</v>
      </c>
      <c r="DL415" s="71">
        <f t="shared" si="617"/>
        <v>906.2</v>
      </c>
      <c r="DM415" s="71">
        <f t="shared" si="618"/>
        <v>915</v>
      </c>
      <c r="DN415" s="71">
        <f t="shared" si="619"/>
        <v>1052.25</v>
      </c>
      <c r="DO415" s="71">
        <f t="shared" si="620"/>
        <v>958</v>
      </c>
      <c r="DP415" s="71">
        <f t="shared" si="621"/>
        <v>1101.7</v>
      </c>
      <c r="DQ415" s="71">
        <f t="shared" si="622"/>
        <v>1043</v>
      </c>
      <c r="DR415" s="71">
        <f t="shared" si="623"/>
        <v>1199.45</v>
      </c>
      <c r="DS415" s="71">
        <f t="shared" si="624"/>
        <v>1086</v>
      </c>
      <c r="DT415" s="71">
        <f t="shared" si="625"/>
        <v>1248.9000000000001</v>
      </c>
      <c r="DU415" s="71">
        <f t="shared" si="626"/>
        <v>1193</v>
      </c>
      <c r="DV415" s="71">
        <f t="shared" si="627"/>
        <v>1371.95</v>
      </c>
      <c r="DW415" s="71">
        <f t="shared" si="628"/>
        <v>1278</v>
      </c>
      <c r="DX415" s="71">
        <f t="shared" si="629"/>
        <v>1469.7</v>
      </c>
      <c r="DY415" s="71">
        <f t="shared" si="630"/>
        <v>1577</v>
      </c>
      <c r="DZ415" s="163">
        <f t="shared" si="631"/>
        <v>1813.55</v>
      </c>
      <c r="EP415" s="55">
        <v>7259.2768999999998</v>
      </c>
      <c r="EQ415" s="55">
        <f t="shared" si="673"/>
        <v>50.411645138888886</v>
      </c>
      <c r="ER415" s="158">
        <v>50.5</v>
      </c>
      <c r="ES415" s="75">
        <v>30</v>
      </c>
      <c r="ET415" s="159"/>
      <c r="EU415" s="159">
        <f>ES415*86/144</f>
        <v>17.916666666666668</v>
      </c>
      <c r="EW415" s="75">
        <v>4</v>
      </c>
      <c r="EX415" s="82"/>
      <c r="EY415" s="75">
        <v>50.5</v>
      </c>
      <c r="EZ415" s="82">
        <f>(EY415*1.2)*(Prices!$B$5/32)</f>
        <v>75.75</v>
      </c>
      <c r="FA415" s="82">
        <f>(EY415*1.3)*(Prices!$B$4/32)</f>
        <v>164.125</v>
      </c>
      <c r="FB415" s="82">
        <f>(EV415*Prices!$B$2)+(EW415*Prices!$B$3)</f>
        <v>16.2</v>
      </c>
      <c r="FC415" s="82">
        <f>EU415*Prices!$B$9</f>
        <v>107.5</v>
      </c>
      <c r="FD415" s="82">
        <f t="shared" si="632"/>
        <v>363.57499999999999</v>
      </c>
      <c r="FE415" s="82">
        <f>EU415*Prices!$B$10</f>
        <v>161.25</v>
      </c>
      <c r="FF415" s="82">
        <f t="shared" si="633"/>
        <v>417.32499999999999</v>
      </c>
      <c r="FG415" s="82">
        <f>EU415*Prices!$B$11</f>
        <v>179.16666666666669</v>
      </c>
      <c r="FH415" s="82">
        <f t="shared" si="634"/>
        <v>435.24166666666667</v>
      </c>
      <c r="FI415" s="82">
        <f>EU415*Prices!$B$12</f>
        <v>215</v>
      </c>
      <c r="FJ415" s="82">
        <f t="shared" si="635"/>
        <v>471.07499999999999</v>
      </c>
      <c r="FK415" s="82">
        <f>EU415*Prices!$B$13</f>
        <v>232.91666666666669</v>
      </c>
      <c r="FL415" s="82">
        <f t="shared" si="636"/>
        <v>488.99166666666667</v>
      </c>
      <c r="FM415" s="82">
        <f>EU415*Prices!$B$14</f>
        <v>277.70833333333337</v>
      </c>
      <c r="FN415" s="82">
        <f t="shared" si="637"/>
        <v>533.7833333333333</v>
      </c>
      <c r="FO415" s="82">
        <f>EU415*Prices!$B$15</f>
        <v>313.54166666666669</v>
      </c>
      <c r="FP415" s="82">
        <f t="shared" si="638"/>
        <v>569.61666666666667</v>
      </c>
      <c r="FQ415" s="82">
        <f>EU415*Prices!$B$16</f>
        <v>438.95833333333337</v>
      </c>
      <c r="FR415" s="82">
        <f t="shared" si="639"/>
        <v>695.0333333333333</v>
      </c>
      <c r="FS415" s="82">
        <f>EU415*Prices!$B$17</f>
        <v>0</v>
      </c>
      <c r="FT415" s="82"/>
      <c r="FU415" s="82"/>
      <c r="FV415" s="82"/>
      <c r="FW415" s="82"/>
      <c r="FX415" s="82"/>
      <c r="FY415" s="82"/>
      <c r="FZ415" s="82"/>
      <c r="GA415" s="82"/>
      <c r="GB415" s="82"/>
      <c r="GC415" s="82"/>
      <c r="GD415" s="82"/>
      <c r="GE415" s="82"/>
      <c r="GF415" s="82"/>
      <c r="GG415" s="82"/>
      <c r="GH415" s="82"/>
      <c r="GI415"/>
      <c r="GJ415"/>
      <c r="GK415"/>
      <c r="GL415"/>
      <c r="GM415"/>
      <c r="GN415"/>
      <c r="GO415"/>
      <c r="GP415" s="55">
        <v>7259.2768999999998</v>
      </c>
      <c r="GQ415" s="55">
        <f t="shared" si="674"/>
        <v>50.411645138888886</v>
      </c>
      <c r="GR415" s="158">
        <v>50.5</v>
      </c>
      <c r="GS415" s="75">
        <v>30</v>
      </c>
      <c r="GT415" s="159"/>
      <c r="GU415" s="159">
        <f>GS415*86/144</f>
        <v>17.916666666666668</v>
      </c>
      <c r="GV415" s="75"/>
      <c r="GW415" s="75">
        <v>4</v>
      </c>
      <c r="GX415" s="82"/>
      <c r="GY415" s="75">
        <v>50.5</v>
      </c>
      <c r="GZ415" s="82">
        <f>(GY415*1.2)*(Prices!$B$5/32)</f>
        <v>75.75</v>
      </c>
      <c r="HA415" s="82">
        <f>(GY415*1.3)*(Prices!$C$4/32)</f>
        <v>131.30000000000001</v>
      </c>
      <c r="HB415" s="82">
        <f>(GV415*Prices!$B$2)+(GW415*Prices!$B$3)</f>
        <v>16.2</v>
      </c>
      <c r="HC415" s="82">
        <f>GU415*Prices!$B$9</f>
        <v>107.5</v>
      </c>
      <c r="HD415" s="82">
        <f t="shared" si="640"/>
        <v>330.75</v>
      </c>
      <c r="HE415" s="82">
        <f>GU415*Prices!$B$10</f>
        <v>161.25</v>
      </c>
      <c r="HF415" s="82">
        <f t="shared" si="641"/>
        <v>384.5</v>
      </c>
      <c r="HG415" s="82">
        <f>GU415*Prices!$B$11</f>
        <v>179.16666666666669</v>
      </c>
      <c r="HH415" s="82">
        <f t="shared" si="642"/>
        <v>402.41666666666669</v>
      </c>
      <c r="HI415" s="82">
        <f>GU415*Prices!$B$12</f>
        <v>215</v>
      </c>
      <c r="HJ415" s="82">
        <f t="shared" si="643"/>
        <v>438.25</v>
      </c>
      <c r="HK415" s="82">
        <f>GU415*Prices!$B$13</f>
        <v>232.91666666666669</v>
      </c>
      <c r="HL415" s="82">
        <f t="shared" si="644"/>
        <v>456.16666666666669</v>
      </c>
      <c r="HM415" s="82">
        <f>GU415*Prices!$B$14</f>
        <v>277.70833333333337</v>
      </c>
      <c r="HN415" s="82">
        <f t="shared" si="645"/>
        <v>500.95833333333337</v>
      </c>
      <c r="HO415" s="82">
        <f>GU415*Prices!$B$15</f>
        <v>313.54166666666669</v>
      </c>
      <c r="HP415" s="82">
        <f t="shared" si="646"/>
        <v>536.79166666666674</v>
      </c>
      <c r="HQ415" s="82">
        <f>GU415*Prices!$B$16</f>
        <v>438.95833333333337</v>
      </c>
      <c r="HR415" s="82">
        <f t="shared" si="647"/>
        <v>662.20833333333337</v>
      </c>
      <c r="HS415" s="82">
        <f>GU415*Prices!$B$17</f>
        <v>0</v>
      </c>
      <c r="HT415" s="82"/>
      <c r="HU415" s="82"/>
      <c r="HV415" s="82"/>
      <c r="HW415" s="82"/>
      <c r="HX415" s="82"/>
      <c r="HY415" s="82"/>
      <c r="HZ415" s="82"/>
      <c r="IA415" s="82"/>
      <c r="IB415" s="82"/>
      <c r="IC415" s="82"/>
      <c r="ID415" s="82"/>
      <c r="IE415" s="82"/>
      <c r="IF415" s="82"/>
      <c r="IG415" s="82"/>
      <c r="IH415" s="82"/>
      <c r="II415"/>
      <c r="IJ415"/>
      <c r="IK415"/>
      <c r="IL415"/>
      <c r="IM415"/>
      <c r="IN415"/>
      <c r="IO415"/>
      <c r="IP415"/>
      <c r="IQ415" s="55">
        <v>7259.2768999999998</v>
      </c>
      <c r="IR415" s="55">
        <f t="shared" si="675"/>
        <v>50.411645138888886</v>
      </c>
      <c r="IS415" s="158">
        <v>50.5</v>
      </c>
      <c r="IT415" s="75">
        <v>30</v>
      </c>
      <c r="IU415" s="159"/>
      <c r="IV415" s="159">
        <f>IT415*86/144</f>
        <v>17.916666666666668</v>
      </c>
      <c r="IW415" s="75"/>
      <c r="IX415" s="75">
        <v>4</v>
      </c>
      <c r="IY415" s="76">
        <f t="shared" si="671"/>
        <v>0</v>
      </c>
      <c r="IZ415" s="75">
        <v>50.5</v>
      </c>
      <c r="JA415" s="82">
        <f>(IZ415*1.2)*(Prices!$B$5/32)</f>
        <v>75.75</v>
      </c>
      <c r="JB415" s="82">
        <f>(IZ415*1.3)*(Prices!$B$4/32)</f>
        <v>164.125</v>
      </c>
      <c r="JC415" s="82">
        <f>(IW415*Prices!$B$2)+(IX415*Prices!$B$3)</f>
        <v>16.2</v>
      </c>
      <c r="JD415" s="82">
        <f>IV415*Prices!$B$9</f>
        <v>107.5</v>
      </c>
      <c r="JE415" s="82">
        <f t="shared" si="648"/>
        <v>363.57499999999999</v>
      </c>
      <c r="JF415" s="82">
        <f>IV415*Prices!$B$10</f>
        <v>161.25</v>
      </c>
      <c r="JG415" s="82">
        <f t="shared" si="649"/>
        <v>417.32499999999999</v>
      </c>
      <c r="JH415" s="82">
        <f>IV415*Prices!$B$11</f>
        <v>179.16666666666669</v>
      </c>
      <c r="JI415" s="82">
        <f t="shared" si="650"/>
        <v>435.24166666666667</v>
      </c>
      <c r="JJ415" s="82">
        <f>IV415*Prices!$B$12</f>
        <v>215</v>
      </c>
      <c r="JK415" s="82">
        <f t="shared" si="651"/>
        <v>471.07499999999999</v>
      </c>
      <c r="JL415" s="82">
        <f>IV415*Prices!$B$13</f>
        <v>232.91666666666669</v>
      </c>
      <c r="JM415" s="82">
        <f t="shared" si="652"/>
        <v>488.99166666666667</v>
      </c>
      <c r="JN415" s="82">
        <f>IV415*Prices!$B$14</f>
        <v>277.70833333333337</v>
      </c>
      <c r="JO415" s="82">
        <f t="shared" si="653"/>
        <v>533.7833333333333</v>
      </c>
      <c r="JP415" s="82">
        <f>IV415*Prices!$B$15</f>
        <v>313.54166666666669</v>
      </c>
      <c r="JQ415" s="82">
        <f t="shared" si="654"/>
        <v>569.61666666666667</v>
      </c>
      <c r="JR415" s="82">
        <f>IV415*Prices!$B$16</f>
        <v>438.95833333333337</v>
      </c>
      <c r="JS415" s="82">
        <f t="shared" si="655"/>
        <v>695.0333333333333</v>
      </c>
      <c r="JT415" s="82">
        <f>IV415*Prices!$B$17</f>
        <v>0</v>
      </c>
      <c r="JU415" s="82"/>
      <c r="JV415" s="82"/>
      <c r="JW415" s="82"/>
      <c r="JX415" s="82"/>
      <c r="JY415" s="82"/>
      <c r="JZ415" s="82"/>
      <c r="KA415" s="82"/>
      <c r="KB415" s="82"/>
      <c r="KC415" s="82"/>
      <c r="KD415" s="82"/>
      <c r="KE415" s="82"/>
      <c r="KF415" s="82"/>
      <c r="KG415" s="82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 s="199">
        <v>0</v>
      </c>
      <c r="LB415" s="202">
        <v>0</v>
      </c>
      <c r="LC415" s="82">
        <f>(44+(cabinets_db!IR415*2-2))*0.58</f>
        <v>82.837508361111105</v>
      </c>
      <c r="LD415" s="82">
        <f>(44+(cabinets_db!IR415*2-2))*0.77</f>
        <v>109.97393351388888</v>
      </c>
      <c r="LE415" s="82">
        <f>3*(cabinets_db!IR415*22/144)</f>
        <v>23.105337355324071</v>
      </c>
      <c r="LF415" s="82">
        <f t="shared" si="656"/>
        <v>59.732171005787038</v>
      </c>
      <c r="LG415" s="80">
        <f t="shared" si="657"/>
        <v>86.868596158564813</v>
      </c>
      <c r="LH415" s="234">
        <f t="shared" si="658"/>
        <v>0</v>
      </c>
      <c r="LI415" s="55">
        <v>7259.2768999999998</v>
      </c>
      <c r="LJ415" s="55">
        <f t="shared" si="676"/>
        <v>50.411645138888886</v>
      </c>
      <c r="LK415" s="158">
        <v>50.5</v>
      </c>
      <c r="LL415" s="75">
        <v>30</v>
      </c>
      <c r="LM415" s="159"/>
      <c r="LN415" s="159">
        <f>LL415*86/144</f>
        <v>17.916666666666668</v>
      </c>
      <c r="LO415" s="75"/>
      <c r="LP415" s="75">
        <v>4</v>
      </c>
      <c r="LQ415" s="76">
        <f t="shared" si="672"/>
        <v>0</v>
      </c>
      <c r="LR415" s="75">
        <v>50.5</v>
      </c>
      <c r="LS415" s="82">
        <f>(LR415*1.2)*(Prices!$B$5/32)</f>
        <v>75.75</v>
      </c>
      <c r="LT415" s="82">
        <f>(LR415*1.3)*(Prices!$C$4/32)</f>
        <v>131.30000000000001</v>
      </c>
      <c r="LU415" s="82">
        <f>(LO415*Prices!$B$2)+(LP415*Prices!$B$3)</f>
        <v>16.2</v>
      </c>
      <c r="LV415" s="82">
        <f>LN415*Prices!$B$9</f>
        <v>107.5</v>
      </c>
      <c r="LW415" s="82">
        <f t="shared" si="659"/>
        <v>330.75</v>
      </c>
      <c r="LX415" s="82">
        <f>LN415*Prices!$B$10</f>
        <v>161.25</v>
      </c>
      <c r="LY415" s="82">
        <f t="shared" si="660"/>
        <v>384.5</v>
      </c>
      <c r="LZ415" s="82">
        <f>LN415*Prices!$B$11</f>
        <v>179.16666666666669</v>
      </c>
      <c r="MA415" s="82">
        <f t="shared" si="661"/>
        <v>402.41666666666669</v>
      </c>
      <c r="MB415" s="82">
        <f>LN415*Prices!$B$12</f>
        <v>215</v>
      </c>
      <c r="MC415" s="82">
        <f t="shared" si="662"/>
        <v>438.25</v>
      </c>
      <c r="MD415" s="82">
        <f>LN415*Prices!$B$13</f>
        <v>232.91666666666669</v>
      </c>
      <c r="ME415" s="82">
        <f t="shared" si="663"/>
        <v>456.16666666666669</v>
      </c>
      <c r="MF415" s="82">
        <f>LN415*Prices!$B$14</f>
        <v>277.70833333333337</v>
      </c>
      <c r="MG415" s="82">
        <f t="shared" si="664"/>
        <v>500.95833333333337</v>
      </c>
      <c r="MH415" s="82">
        <f>LN415*Prices!$B$15</f>
        <v>313.54166666666669</v>
      </c>
      <c r="MI415" s="82">
        <f t="shared" si="665"/>
        <v>536.79166666666674</v>
      </c>
      <c r="MJ415" s="82">
        <f>LN415*Prices!$B$16</f>
        <v>438.95833333333337</v>
      </c>
      <c r="MK415" s="82">
        <f t="shared" si="666"/>
        <v>662.20833333333337</v>
      </c>
      <c r="ML415" s="82">
        <f>LN415*Prices!$B$17</f>
        <v>0</v>
      </c>
      <c r="MM415" s="82"/>
      <c r="MN415" s="82"/>
      <c r="MO415" s="82"/>
      <c r="MP415" s="82"/>
      <c r="MQ415" s="82"/>
      <c r="MR415" s="82"/>
      <c r="MS415" s="82"/>
      <c r="MT415" s="82"/>
      <c r="MU415" s="82"/>
      <c r="MV415" s="82"/>
      <c r="MW415" s="82"/>
      <c r="MX415" s="82"/>
      <c r="MY415" s="82"/>
      <c r="MZ415" s="82"/>
      <c r="NA415" s="82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</row>
    <row r="416" spans="1:449" ht="18" customHeight="1" thickBot="1" x14ac:dyDescent="0.3">
      <c r="A416" s="269" t="s">
        <v>551</v>
      </c>
      <c r="B416" s="176" t="s">
        <v>527</v>
      </c>
      <c r="C416" s="176" t="str">
        <f t="shared" si="667"/>
        <v>Pantry Cab: Pantry 12 deep  4 doors - shelves  (30"W x 95"H)</v>
      </c>
      <c r="D416" s="177" t="s">
        <v>541</v>
      </c>
      <c r="E416" s="178" t="s">
        <v>552</v>
      </c>
      <c r="F416" s="270" t="s">
        <v>551</v>
      </c>
      <c r="G416" s="367">
        <f>ROUND(cabinets_db!FD416/Prices!$B$27,0)</f>
        <v>926</v>
      </c>
      <c r="H416" s="71">
        <f>G416*Prices!$B$7+G416</f>
        <v>1064.9000000000001</v>
      </c>
      <c r="I416" s="161">
        <f>ROUND(cabinets_db!FF416/Prices!$B$27,0)</f>
        <v>1061</v>
      </c>
      <c r="J416" s="71">
        <f>I416*Prices!$B$7+I416</f>
        <v>1220.1500000000001</v>
      </c>
      <c r="K416" s="161">
        <f>ROUND(cabinets_db!FH416/Prices!$B$27,0)</f>
        <v>1106</v>
      </c>
      <c r="L416" s="71">
        <f>K416*Prices!$B$7+K416</f>
        <v>1271.9000000000001</v>
      </c>
      <c r="M416" s="161">
        <f>ROUND(cabinets_db!FJ416/Prices!$B$27,0)</f>
        <v>1197</v>
      </c>
      <c r="N416" s="71">
        <f>M416*Prices!$B$7+M416</f>
        <v>1376.55</v>
      </c>
      <c r="O416" s="161">
        <f>ROUND(cabinets_db!FL416/Prices!$B$27,0)</f>
        <v>1242</v>
      </c>
      <c r="P416" s="71">
        <f>O416*Prices!$B$7+O416</f>
        <v>1428.3</v>
      </c>
      <c r="Q416" s="161">
        <f>ROUND(cabinets_db!FN416/Prices!$B$27,0)</f>
        <v>1355</v>
      </c>
      <c r="R416" s="71">
        <f>Q416*Prices!$B$7+Q416</f>
        <v>1558.25</v>
      </c>
      <c r="S416" s="161">
        <f>ROUND(cabinets_db!FP416/Prices!$B$27,0)</f>
        <v>1445</v>
      </c>
      <c r="T416" s="71">
        <f>S416*Prices!$B$7+S416</f>
        <v>1661.75</v>
      </c>
      <c r="U416" s="161">
        <f>ROUND(cabinets_db!FR416/Prices!$B$27,0)</f>
        <v>1761</v>
      </c>
      <c r="V416" s="71">
        <f>U416*Prices!$B$7+U416</f>
        <v>2025.15</v>
      </c>
      <c r="W416" s="162"/>
      <c r="X416" s="162"/>
      <c r="Y416" s="162"/>
      <c r="Z416" s="162"/>
      <c r="AA416" s="162"/>
      <c r="AB416" s="71">
        <f>ROUND(cabinets_db!HD416/Prices!$B$27,0)</f>
        <v>841</v>
      </c>
      <c r="AC416" s="71">
        <f>AB416*Prices!$B$7+AB416</f>
        <v>967.15</v>
      </c>
      <c r="AD416" s="71">
        <f>ROUND(cabinets_db!HF416/Prices!$B$27,0)</f>
        <v>977</v>
      </c>
      <c r="AE416" s="71">
        <f>AD416*Prices!$B$7+AD416</f>
        <v>1123.55</v>
      </c>
      <c r="AF416" s="71">
        <f>ROUND(cabinets_db!HH416/Prices!$B$27,0)</f>
        <v>1022</v>
      </c>
      <c r="AG416" s="71">
        <f>AF416*Prices!$B$7+AF416</f>
        <v>1175.3</v>
      </c>
      <c r="AH416" s="71">
        <f>ROUND(cabinets_db!HJ416/Prices!$B$27,0)</f>
        <v>1112</v>
      </c>
      <c r="AI416" s="71">
        <f>AH416*Prices!$B$7+AH416</f>
        <v>1278.8</v>
      </c>
      <c r="AJ416" s="71">
        <f>ROUND(cabinets_db!HL416/Prices!$B$27,0)</f>
        <v>1157</v>
      </c>
      <c r="AK416" s="71">
        <f>AJ416*Prices!$B$7+AJ416</f>
        <v>1330.55</v>
      </c>
      <c r="AL416" s="71">
        <f>ROUND(cabinets_db!HN416/Prices!$B$27,0)</f>
        <v>1270</v>
      </c>
      <c r="AM416" s="71">
        <f>AL416*Prices!$B$7+AL416</f>
        <v>1460.5</v>
      </c>
      <c r="AN416" s="71">
        <f>ROUND(cabinets_db!HP416/Prices!$B$27,0)</f>
        <v>1361</v>
      </c>
      <c r="AO416" s="71">
        <f>AN416*Prices!$B$7+AN416</f>
        <v>1565.15</v>
      </c>
      <c r="AP416" s="71">
        <f>ROUND(cabinets_db!HR416/Prices!$B$27,0)</f>
        <v>1676</v>
      </c>
      <c r="AQ416" s="163">
        <f>AP416*Prices!$B$7+AP416</f>
        <v>1927.4</v>
      </c>
      <c r="AW416" s="71">
        <f t="shared" si="586"/>
        <v>841</v>
      </c>
      <c r="AX416" s="71">
        <f t="shared" si="587"/>
        <v>967.15</v>
      </c>
      <c r="AY416" s="71">
        <f t="shared" si="588"/>
        <v>977</v>
      </c>
      <c r="AZ416" s="71">
        <f t="shared" si="589"/>
        <v>1123.55</v>
      </c>
      <c r="BA416" s="71">
        <f t="shared" si="590"/>
        <v>1022</v>
      </c>
      <c r="BB416" s="71">
        <f t="shared" si="591"/>
        <v>1175.3</v>
      </c>
      <c r="BC416" s="71">
        <f t="shared" si="592"/>
        <v>1112</v>
      </c>
      <c r="BD416" s="71">
        <f t="shared" si="593"/>
        <v>1278.8</v>
      </c>
      <c r="BE416" s="71">
        <f t="shared" si="594"/>
        <v>1157</v>
      </c>
      <c r="BF416" s="71">
        <f t="shared" si="595"/>
        <v>1330.55</v>
      </c>
      <c r="BG416" s="71">
        <f t="shared" si="596"/>
        <v>1270</v>
      </c>
      <c r="BH416" s="71">
        <f t="shared" si="597"/>
        <v>1460.5</v>
      </c>
      <c r="BI416" s="71">
        <f t="shared" si="598"/>
        <v>1361</v>
      </c>
      <c r="BJ416" s="71">
        <f t="shared" si="599"/>
        <v>1565.15</v>
      </c>
      <c r="BK416" s="71">
        <f t="shared" si="600"/>
        <v>1676</v>
      </c>
      <c r="BL416" s="163">
        <f t="shared" si="601"/>
        <v>1927.4</v>
      </c>
      <c r="BU416" s="161">
        <f>ROUND(cabinets_db!JE416/Prices!$B$27,0)</f>
        <v>926</v>
      </c>
      <c r="BV416" s="71">
        <f>BU416*Prices!$B$7+BU416</f>
        <v>1064.9000000000001</v>
      </c>
      <c r="BW416" s="161">
        <f>ROUND(cabinets_db!JG416/Prices!$B$27,0)</f>
        <v>1061</v>
      </c>
      <c r="BX416" s="71">
        <f>BW416*Prices!$B$7+BW416</f>
        <v>1220.1500000000001</v>
      </c>
      <c r="BY416" s="161">
        <f>ROUND(cabinets_db!JI416/Prices!$B$27,0)</f>
        <v>1106</v>
      </c>
      <c r="BZ416" s="71">
        <f>BY416*Prices!$B$7+BY416</f>
        <v>1271.9000000000001</v>
      </c>
      <c r="CA416" s="161">
        <f>ROUND(cabinets_db!JK416/Prices!$B$27,0)</f>
        <v>1197</v>
      </c>
      <c r="CB416" s="71">
        <f>CA416*Prices!$B$7+CA416</f>
        <v>1376.55</v>
      </c>
      <c r="CC416" s="161">
        <f>ROUND(cabinets_db!JM416/Prices!$B$27,0)</f>
        <v>1242</v>
      </c>
      <c r="CD416" s="71">
        <f>CC416*Prices!$B$7+CC416</f>
        <v>1428.3</v>
      </c>
      <c r="CE416" s="161">
        <f>ROUND(cabinets_db!JO416/Prices!$B$27,0)</f>
        <v>1355</v>
      </c>
      <c r="CF416" s="71">
        <f>CE416*Prices!$B$7+CE416</f>
        <v>1558.25</v>
      </c>
      <c r="CG416" s="161">
        <f>ROUND(cabinets_db!JQ416/Prices!$B$27,0)</f>
        <v>1445</v>
      </c>
      <c r="CH416" s="71">
        <f>CG416*Prices!$B$7+CG416</f>
        <v>1661.75</v>
      </c>
      <c r="CI416" s="161">
        <f>ROUND(cabinets_db!JS416/Prices!$B$27,0)</f>
        <v>1761</v>
      </c>
      <c r="CJ416" s="71">
        <f>CI416*Prices!$B$7+CI416</f>
        <v>2025.15</v>
      </c>
      <c r="CK416" s="162"/>
      <c r="CL416" s="162"/>
      <c r="CM416" s="162"/>
      <c r="CN416" s="162"/>
      <c r="CO416" s="162"/>
      <c r="CP416" s="71">
        <f>ROUND(cabinets_db!LW416/Prices!$B$27,0)</f>
        <v>841</v>
      </c>
      <c r="CQ416" s="71">
        <f>CP416*Prices!$B$7+CP416</f>
        <v>967.15</v>
      </c>
      <c r="CR416" s="71">
        <f>ROUND(cabinets_db!LY416/Prices!$B$27,0)</f>
        <v>977</v>
      </c>
      <c r="CS416" s="71">
        <f>CR416*Prices!$B$7+CR416</f>
        <v>1123.55</v>
      </c>
      <c r="CT416" s="71">
        <f>ROUND(cabinets_db!MA416/Prices!$B$27,0)</f>
        <v>1022</v>
      </c>
      <c r="CU416" s="71">
        <f>CT416*Prices!$B$7+CT416</f>
        <v>1175.3</v>
      </c>
      <c r="CV416" s="71">
        <f>ROUND(cabinets_db!MC416/Prices!$B$27,0)</f>
        <v>1112</v>
      </c>
      <c r="CW416" s="71">
        <f>CV416*Prices!$B$7+CV416</f>
        <v>1278.8</v>
      </c>
      <c r="CX416" s="71">
        <f>ROUND(cabinets_db!ME416/Prices!$B$27,0)</f>
        <v>1157</v>
      </c>
      <c r="CY416" s="71">
        <f>CX416*Prices!$B$7+CX416</f>
        <v>1330.55</v>
      </c>
      <c r="CZ416" s="71">
        <f>ROUND(cabinets_db!MG416/Prices!$B$27,0)</f>
        <v>1270</v>
      </c>
      <c r="DA416" s="71">
        <f>CZ416*Prices!$B$7+CZ416</f>
        <v>1460.5</v>
      </c>
      <c r="DB416" s="71">
        <f>ROUND(cabinets_db!MI416/Prices!$B$27,0)</f>
        <v>1361</v>
      </c>
      <c r="DC416" s="71">
        <f>DB416*Prices!$B$7+DB416</f>
        <v>1565.15</v>
      </c>
      <c r="DD416" s="71">
        <f>ROUND(cabinets_db!MK416/Prices!$B$27,0)</f>
        <v>1676</v>
      </c>
      <c r="DE416" s="163">
        <f>DD416*Prices!$B$7+DD416</f>
        <v>1927.4</v>
      </c>
      <c r="DK416" s="71">
        <f t="shared" si="616"/>
        <v>841</v>
      </c>
      <c r="DL416" s="71">
        <f t="shared" si="617"/>
        <v>967.15</v>
      </c>
      <c r="DM416" s="71">
        <f t="shared" si="618"/>
        <v>977</v>
      </c>
      <c r="DN416" s="71">
        <f t="shared" si="619"/>
        <v>1123.55</v>
      </c>
      <c r="DO416" s="71">
        <f t="shared" si="620"/>
        <v>1022</v>
      </c>
      <c r="DP416" s="71">
        <f t="shared" si="621"/>
        <v>1175.3</v>
      </c>
      <c r="DQ416" s="71">
        <f t="shared" si="622"/>
        <v>1112</v>
      </c>
      <c r="DR416" s="71">
        <f t="shared" si="623"/>
        <v>1278.8</v>
      </c>
      <c r="DS416" s="71">
        <f t="shared" si="624"/>
        <v>1157</v>
      </c>
      <c r="DT416" s="71">
        <f t="shared" si="625"/>
        <v>1330.55</v>
      </c>
      <c r="DU416" s="71">
        <f t="shared" si="626"/>
        <v>1270</v>
      </c>
      <c r="DV416" s="71">
        <f t="shared" si="627"/>
        <v>1460.5</v>
      </c>
      <c r="DW416" s="71">
        <f t="shared" si="628"/>
        <v>1361</v>
      </c>
      <c r="DX416" s="71">
        <f t="shared" si="629"/>
        <v>1565.15</v>
      </c>
      <c r="DY416" s="71">
        <f t="shared" si="630"/>
        <v>1676</v>
      </c>
      <c r="DZ416" s="163">
        <f t="shared" si="631"/>
        <v>1927.4</v>
      </c>
      <c r="EP416" s="55">
        <v>7837.7710999999999</v>
      </c>
      <c r="EQ416" s="55">
        <f t="shared" si="673"/>
        <v>54.428965972222223</v>
      </c>
      <c r="ER416" s="158">
        <v>54.5</v>
      </c>
      <c r="ES416" s="75">
        <v>30</v>
      </c>
      <c r="ET416" s="159"/>
      <c r="EU416" s="159">
        <f>ES416*91/144</f>
        <v>18.958333333333332</v>
      </c>
      <c r="EW416" s="75">
        <v>4</v>
      </c>
      <c r="EX416" s="82"/>
      <c r="EY416" s="75">
        <v>54.5</v>
      </c>
      <c r="EZ416" s="82">
        <f>(EY416*1.2)*(Prices!$B$5/32)</f>
        <v>81.749999999999986</v>
      </c>
      <c r="FA416" s="82">
        <f>(EY416*1.3)*(Prices!$B$4/32)</f>
        <v>177.12500000000003</v>
      </c>
      <c r="FB416" s="82">
        <f>(EV416*Prices!$B$2)+(EW416*Prices!$B$3)</f>
        <v>16.2</v>
      </c>
      <c r="FC416" s="82">
        <f>EU416*Prices!$B$9</f>
        <v>113.75</v>
      </c>
      <c r="FD416" s="82">
        <f t="shared" si="632"/>
        <v>388.82500000000005</v>
      </c>
      <c r="FE416" s="82">
        <f>EU416*Prices!$B$10</f>
        <v>170.625</v>
      </c>
      <c r="FF416" s="82">
        <f t="shared" si="633"/>
        <v>445.70000000000005</v>
      </c>
      <c r="FG416" s="82">
        <f>EU416*Prices!$B$11</f>
        <v>189.58333333333331</v>
      </c>
      <c r="FH416" s="82">
        <f t="shared" si="634"/>
        <v>464.6583333333333</v>
      </c>
      <c r="FI416" s="82">
        <f>EU416*Prices!$B$12</f>
        <v>227.5</v>
      </c>
      <c r="FJ416" s="82">
        <f t="shared" si="635"/>
        <v>502.57500000000005</v>
      </c>
      <c r="FK416" s="82">
        <f>EU416*Prices!$B$13</f>
        <v>246.45833333333331</v>
      </c>
      <c r="FL416" s="82">
        <f t="shared" si="636"/>
        <v>521.5333333333333</v>
      </c>
      <c r="FM416" s="82">
        <f>EU416*Prices!$B$14</f>
        <v>293.85416666666663</v>
      </c>
      <c r="FN416" s="82">
        <f t="shared" si="637"/>
        <v>568.92916666666667</v>
      </c>
      <c r="FO416" s="82">
        <f>EU416*Prices!$B$15</f>
        <v>331.77083333333331</v>
      </c>
      <c r="FP416" s="82">
        <f t="shared" si="638"/>
        <v>606.8458333333333</v>
      </c>
      <c r="FQ416" s="82">
        <f>EU416*Prices!$B$16</f>
        <v>464.47916666666663</v>
      </c>
      <c r="FR416" s="82">
        <f t="shared" si="639"/>
        <v>739.55416666666667</v>
      </c>
      <c r="FS416" s="82">
        <f>EU416*Prices!$B$17</f>
        <v>0</v>
      </c>
      <c r="FT416" s="82"/>
      <c r="FU416" s="82"/>
      <c r="FV416" s="82"/>
      <c r="FW416" s="82"/>
      <c r="FX416" s="82"/>
      <c r="FY416" s="82"/>
      <c r="FZ416" s="82"/>
      <c r="GA416" s="82"/>
      <c r="GB416" s="82"/>
      <c r="GC416" s="82"/>
      <c r="GD416" s="82"/>
      <c r="GE416" s="82"/>
      <c r="GF416" s="82"/>
      <c r="GG416" s="82"/>
      <c r="GH416" s="82"/>
      <c r="GI416"/>
      <c r="GJ416"/>
      <c r="GK416"/>
      <c r="GL416"/>
      <c r="GM416"/>
      <c r="GN416"/>
      <c r="GO416"/>
      <c r="GP416" s="55">
        <v>7837.7710999999999</v>
      </c>
      <c r="GQ416" s="55">
        <f t="shared" si="674"/>
        <v>54.428965972222223</v>
      </c>
      <c r="GR416" s="158">
        <v>54.5</v>
      </c>
      <c r="GS416" s="75">
        <v>30</v>
      </c>
      <c r="GT416" s="159"/>
      <c r="GU416" s="159">
        <f>GS416*91/144</f>
        <v>18.958333333333332</v>
      </c>
      <c r="GV416" s="75"/>
      <c r="GW416" s="75">
        <v>4</v>
      </c>
      <c r="GX416" s="82"/>
      <c r="GY416" s="75">
        <v>54.5</v>
      </c>
      <c r="GZ416" s="82">
        <f>(GY416*1.2)*(Prices!$B$5/32)</f>
        <v>81.749999999999986</v>
      </c>
      <c r="HA416" s="82">
        <f>(GY416*1.3)*(Prices!$C$4/32)</f>
        <v>141.70000000000002</v>
      </c>
      <c r="HB416" s="82">
        <f>(GV416*Prices!$B$2)+(GW416*Prices!$B$3)</f>
        <v>16.2</v>
      </c>
      <c r="HC416" s="82">
        <f>GU416*Prices!$B$9</f>
        <v>113.75</v>
      </c>
      <c r="HD416" s="82">
        <f t="shared" si="640"/>
        <v>353.4</v>
      </c>
      <c r="HE416" s="82">
        <f>GU416*Prices!$B$10</f>
        <v>170.625</v>
      </c>
      <c r="HF416" s="82">
        <f t="shared" si="641"/>
        <v>410.27499999999998</v>
      </c>
      <c r="HG416" s="82">
        <f>GU416*Prices!$B$11</f>
        <v>189.58333333333331</v>
      </c>
      <c r="HH416" s="82">
        <f t="shared" si="642"/>
        <v>429.23333333333335</v>
      </c>
      <c r="HI416" s="82">
        <f>GU416*Prices!$B$12</f>
        <v>227.5</v>
      </c>
      <c r="HJ416" s="82">
        <f t="shared" si="643"/>
        <v>467.15</v>
      </c>
      <c r="HK416" s="82">
        <f>GU416*Prices!$B$13</f>
        <v>246.45833333333331</v>
      </c>
      <c r="HL416" s="82">
        <f t="shared" si="644"/>
        <v>486.10833333333335</v>
      </c>
      <c r="HM416" s="82">
        <f>GU416*Prices!$B$14</f>
        <v>293.85416666666663</v>
      </c>
      <c r="HN416" s="82">
        <f t="shared" si="645"/>
        <v>533.50416666666661</v>
      </c>
      <c r="HO416" s="82">
        <f>GU416*Prices!$B$15</f>
        <v>331.77083333333331</v>
      </c>
      <c r="HP416" s="82">
        <f t="shared" si="646"/>
        <v>571.42083333333335</v>
      </c>
      <c r="HQ416" s="82">
        <f>GU416*Prices!$B$16</f>
        <v>464.47916666666663</v>
      </c>
      <c r="HR416" s="82">
        <f t="shared" si="647"/>
        <v>704.12916666666661</v>
      </c>
      <c r="HS416" s="82">
        <f>GU416*Prices!$B$17</f>
        <v>0</v>
      </c>
      <c r="HT416" s="82"/>
      <c r="HU416" s="82"/>
      <c r="HV416" s="82"/>
      <c r="HW416" s="82"/>
      <c r="HX416" s="82"/>
      <c r="HY416" s="82"/>
      <c r="HZ416" s="82"/>
      <c r="IA416" s="82"/>
      <c r="IB416" s="82"/>
      <c r="IC416" s="82"/>
      <c r="ID416" s="82"/>
      <c r="IE416" s="82"/>
      <c r="IF416" s="82"/>
      <c r="IG416" s="82"/>
      <c r="IH416" s="82"/>
      <c r="II416"/>
      <c r="IJ416"/>
      <c r="IK416"/>
      <c r="IL416"/>
      <c r="IM416"/>
      <c r="IN416"/>
      <c r="IO416"/>
      <c r="IP416"/>
      <c r="IQ416" s="55">
        <v>7837.7710999999999</v>
      </c>
      <c r="IR416" s="55">
        <f t="shared" si="675"/>
        <v>54.428965972222223</v>
      </c>
      <c r="IS416" s="158">
        <v>54.5</v>
      </c>
      <c r="IT416" s="75">
        <v>30</v>
      </c>
      <c r="IU416" s="159"/>
      <c r="IV416" s="159">
        <f>IT416*91/144</f>
        <v>18.958333333333332</v>
      </c>
      <c r="IW416" s="75"/>
      <c r="IX416" s="75">
        <v>4</v>
      </c>
      <c r="IY416" s="76">
        <f t="shared" si="671"/>
        <v>0</v>
      </c>
      <c r="IZ416" s="75">
        <v>54.5</v>
      </c>
      <c r="JA416" s="82">
        <f>(IZ416*1.2)*(Prices!$B$5/32)</f>
        <v>81.749999999999986</v>
      </c>
      <c r="JB416" s="82">
        <f>(IZ416*1.3)*(Prices!$B$4/32)</f>
        <v>177.12500000000003</v>
      </c>
      <c r="JC416" s="82">
        <f>(IW416*Prices!$B$2)+(IX416*Prices!$B$3)</f>
        <v>16.2</v>
      </c>
      <c r="JD416" s="82">
        <f>IV416*Prices!$B$9</f>
        <v>113.75</v>
      </c>
      <c r="JE416" s="82">
        <f t="shared" si="648"/>
        <v>388.82500000000005</v>
      </c>
      <c r="JF416" s="82">
        <f>IV416*Prices!$B$10</f>
        <v>170.625</v>
      </c>
      <c r="JG416" s="82">
        <f t="shared" si="649"/>
        <v>445.70000000000005</v>
      </c>
      <c r="JH416" s="82">
        <f>IV416*Prices!$B$11</f>
        <v>189.58333333333331</v>
      </c>
      <c r="JI416" s="82">
        <f t="shared" si="650"/>
        <v>464.6583333333333</v>
      </c>
      <c r="JJ416" s="82">
        <f>IV416*Prices!$B$12</f>
        <v>227.5</v>
      </c>
      <c r="JK416" s="82">
        <f t="shared" si="651"/>
        <v>502.57500000000005</v>
      </c>
      <c r="JL416" s="82">
        <f>IV416*Prices!$B$13</f>
        <v>246.45833333333331</v>
      </c>
      <c r="JM416" s="82">
        <f t="shared" si="652"/>
        <v>521.5333333333333</v>
      </c>
      <c r="JN416" s="82">
        <f>IV416*Prices!$B$14</f>
        <v>293.85416666666663</v>
      </c>
      <c r="JO416" s="82">
        <f t="shared" si="653"/>
        <v>568.92916666666667</v>
      </c>
      <c r="JP416" s="82">
        <f>IV416*Prices!$B$15</f>
        <v>331.77083333333331</v>
      </c>
      <c r="JQ416" s="82">
        <f t="shared" si="654"/>
        <v>606.8458333333333</v>
      </c>
      <c r="JR416" s="82">
        <f>IV416*Prices!$B$16</f>
        <v>464.47916666666663</v>
      </c>
      <c r="JS416" s="82">
        <f t="shared" si="655"/>
        <v>739.55416666666667</v>
      </c>
      <c r="JT416" s="82">
        <f>IV416*Prices!$B$17</f>
        <v>0</v>
      </c>
      <c r="JU416" s="82"/>
      <c r="JV416" s="82"/>
      <c r="JW416" s="82"/>
      <c r="JX416" s="82"/>
      <c r="JY416" s="82"/>
      <c r="JZ416" s="82"/>
      <c r="KA416" s="82"/>
      <c r="KB416" s="82"/>
      <c r="KC416" s="82"/>
      <c r="KD416" s="82"/>
      <c r="KE416" s="82"/>
      <c r="KF416" s="82"/>
      <c r="KG416" s="82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 s="199">
        <v>0</v>
      </c>
      <c r="LB416" s="202">
        <v>0</v>
      </c>
      <c r="LC416" s="82">
        <f>(44+(cabinets_db!IR416*2-2))*0.58</f>
        <v>87.497600527777763</v>
      </c>
      <c r="LD416" s="82">
        <f>(44+(cabinets_db!IR416*2-2))*0.77</f>
        <v>116.16060759722221</v>
      </c>
      <c r="LE416" s="82">
        <f>3*(cabinets_db!IR416*22/144)</f>
        <v>24.946609403935184</v>
      </c>
      <c r="LF416" s="82">
        <f t="shared" si="656"/>
        <v>62.550991123842579</v>
      </c>
      <c r="LG416" s="80">
        <f t="shared" si="657"/>
        <v>91.213998193287026</v>
      </c>
      <c r="LH416" s="234">
        <f t="shared" si="658"/>
        <v>0</v>
      </c>
      <c r="LI416" s="55">
        <v>7837.7710999999999</v>
      </c>
      <c r="LJ416" s="55">
        <f t="shared" si="676"/>
        <v>54.428965972222223</v>
      </c>
      <c r="LK416" s="158">
        <v>54.5</v>
      </c>
      <c r="LL416" s="75">
        <v>30</v>
      </c>
      <c r="LM416" s="159"/>
      <c r="LN416" s="159">
        <f>LL416*91/144</f>
        <v>18.958333333333332</v>
      </c>
      <c r="LO416" s="75"/>
      <c r="LP416" s="75">
        <v>4</v>
      </c>
      <c r="LQ416" s="76">
        <f t="shared" si="672"/>
        <v>0</v>
      </c>
      <c r="LR416" s="75">
        <v>54.5</v>
      </c>
      <c r="LS416" s="82">
        <f>(LR416*1.2)*(Prices!$B$5/32)</f>
        <v>81.749999999999986</v>
      </c>
      <c r="LT416" s="82">
        <f>(LR416*1.3)*(Prices!$C$4/32)</f>
        <v>141.70000000000002</v>
      </c>
      <c r="LU416" s="82">
        <f>(LO416*Prices!$B$2)+(LP416*Prices!$B$3)</f>
        <v>16.2</v>
      </c>
      <c r="LV416" s="82">
        <f>LN416*Prices!$B$9</f>
        <v>113.75</v>
      </c>
      <c r="LW416" s="82">
        <f t="shared" si="659"/>
        <v>353.4</v>
      </c>
      <c r="LX416" s="82">
        <f>LN416*Prices!$B$10</f>
        <v>170.625</v>
      </c>
      <c r="LY416" s="82">
        <f t="shared" si="660"/>
        <v>410.27499999999998</v>
      </c>
      <c r="LZ416" s="82">
        <f>LN416*Prices!$B$11</f>
        <v>189.58333333333331</v>
      </c>
      <c r="MA416" s="82">
        <f t="shared" si="661"/>
        <v>429.23333333333335</v>
      </c>
      <c r="MB416" s="82">
        <f>LN416*Prices!$B$12</f>
        <v>227.5</v>
      </c>
      <c r="MC416" s="82">
        <f t="shared" si="662"/>
        <v>467.15</v>
      </c>
      <c r="MD416" s="82">
        <f>LN416*Prices!$B$13</f>
        <v>246.45833333333331</v>
      </c>
      <c r="ME416" s="82">
        <f t="shared" si="663"/>
        <v>486.10833333333335</v>
      </c>
      <c r="MF416" s="82">
        <f>LN416*Prices!$B$14</f>
        <v>293.85416666666663</v>
      </c>
      <c r="MG416" s="82">
        <f t="shared" si="664"/>
        <v>533.50416666666661</v>
      </c>
      <c r="MH416" s="82">
        <f>LN416*Prices!$B$15</f>
        <v>331.77083333333331</v>
      </c>
      <c r="MI416" s="82">
        <f t="shared" si="665"/>
        <v>571.42083333333335</v>
      </c>
      <c r="MJ416" s="82">
        <f>LN416*Prices!$B$16</f>
        <v>464.47916666666663</v>
      </c>
      <c r="MK416" s="82">
        <f t="shared" si="666"/>
        <v>704.12916666666661</v>
      </c>
      <c r="ML416" s="82">
        <f>LN416*Prices!$B$17</f>
        <v>0</v>
      </c>
      <c r="MM416" s="82"/>
      <c r="MN416" s="82"/>
      <c r="MO416" s="82"/>
      <c r="MP416" s="82"/>
      <c r="MQ416" s="82"/>
      <c r="MR416" s="82"/>
      <c r="MS416" s="82"/>
      <c r="MT416" s="82"/>
      <c r="MU416" s="82"/>
      <c r="MV416" s="82"/>
      <c r="MW416" s="82"/>
      <c r="MX416" s="82"/>
      <c r="MY416" s="82"/>
      <c r="MZ416" s="82"/>
      <c r="NA416" s="82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</row>
    <row r="417" spans="1:449" ht="18" customHeight="1" thickBot="1" x14ac:dyDescent="0.3">
      <c r="A417" s="277"/>
      <c r="B417" s="278"/>
      <c r="C417" s="278"/>
      <c r="D417" s="279"/>
      <c r="E417" s="280"/>
      <c r="F417" s="281"/>
      <c r="G417" s="367"/>
      <c r="H417" s="71"/>
      <c r="I417" s="161"/>
      <c r="J417" s="71"/>
      <c r="K417" s="161"/>
      <c r="L417" s="71"/>
      <c r="M417" s="161"/>
      <c r="N417" s="71"/>
      <c r="O417" s="161"/>
      <c r="P417" s="71"/>
      <c r="Q417" s="161"/>
      <c r="R417" s="71"/>
      <c r="S417" s="161"/>
      <c r="T417" s="71"/>
      <c r="U417" s="161"/>
      <c r="V417" s="71"/>
      <c r="W417" s="162"/>
      <c r="X417" s="162"/>
      <c r="Y417" s="162"/>
      <c r="Z417" s="162"/>
      <c r="AA417" s="162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163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163"/>
      <c r="BU417" s="161"/>
      <c r="BV417" s="71"/>
      <c r="BW417" s="161"/>
      <c r="BX417" s="71"/>
      <c r="BY417" s="161"/>
      <c r="BZ417" s="71"/>
      <c r="CA417" s="161"/>
      <c r="CB417" s="71"/>
      <c r="CC417" s="161"/>
      <c r="CD417" s="71"/>
      <c r="CE417" s="161"/>
      <c r="CF417" s="71"/>
      <c r="CG417" s="161"/>
      <c r="CH417" s="71"/>
      <c r="CI417" s="161"/>
      <c r="CJ417" s="71"/>
      <c r="CK417" s="162"/>
      <c r="CL417" s="162"/>
      <c r="CM417" s="162"/>
      <c r="CN417" s="162"/>
      <c r="CO417" s="162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163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163"/>
      <c r="ER417" s="158"/>
      <c r="ES417" s="75"/>
      <c r="ET417" s="159"/>
      <c r="EU417" s="159"/>
      <c r="EX417" s="82"/>
      <c r="EZ417" s="82"/>
      <c r="FE417" s="82"/>
      <c r="FF417" s="82"/>
      <c r="FG417" s="82"/>
      <c r="FH417" s="82"/>
      <c r="FI417" s="82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2"/>
      <c r="FU417" s="82"/>
      <c r="FV417" s="82"/>
      <c r="FW417" s="82"/>
      <c r="FX417" s="82"/>
      <c r="FY417" s="82"/>
      <c r="FZ417" s="82"/>
      <c r="GA417" s="82"/>
      <c r="GB417" s="82"/>
      <c r="GC417" s="82"/>
      <c r="GD417" s="82"/>
      <c r="GE417" s="82"/>
      <c r="GF417" s="82"/>
      <c r="GG417" s="82"/>
      <c r="GH417" s="82"/>
      <c r="GI417"/>
      <c r="GJ417"/>
      <c r="GK417"/>
      <c r="GL417"/>
      <c r="GM417"/>
      <c r="GN417"/>
      <c r="GO417"/>
      <c r="GR417" s="158"/>
      <c r="GS417" s="75"/>
      <c r="GT417" s="159"/>
      <c r="GU417" s="159"/>
      <c r="GV417" s="75"/>
      <c r="GW417" s="75"/>
      <c r="GX417" s="82"/>
      <c r="GZ417" s="82"/>
      <c r="HA417" s="82"/>
      <c r="HB417" s="82"/>
      <c r="HE417" s="82"/>
      <c r="HF417" s="82"/>
      <c r="HG417" s="82"/>
      <c r="HH417" s="82"/>
      <c r="HI417" s="82"/>
      <c r="HJ417" s="82"/>
      <c r="HK417" s="82"/>
      <c r="HL417" s="82"/>
      <c r="HM417" s="82"/>
      <c r="HN417" s="82"/>
      <c r="HO417" s="82"/>
      <c r="HP417" s="82"/>
      <c r="HQ417" s="82"/>
      <c r="HR417" s="82"/>
      <c r="HS417" s="82"/>
      <c r="HT417" s="82"/>
      <c r="HU417" s="82"/>
      <c r="HV417" s="82"/>
      <c r="HW417" s="82"/>
      <c r="HX417" s="82"/>
      <c r="HY417" s="82"/>
      <c r="HZ417" s="82"/>
      <c r="IA417" s="82"/>
      <c r="IB417" s="82"/>
      <c r="IC417" s="82"/>
      <c r="ID417" s="82"/>
      <c r="IE417" s="82"/>
      <c r="IF417" s="82"/>
      <c r="IG417" s="82"/>
      <c r="IH417" s="82"/>
      <c r="II417"/>
      <c r="IJ417"/>
      <c r="IK417"/>
      <c r="IL417"/>
      <c r="IM417"/>
      <c r="IN417"/>
      <c r="IO417"/>
      <c r="IP417"/>
      <c r="IS417" s="158"/>
      <c r="IT417" s="75"/>
      <c r="IU417" s="159"/>
      <c r="IV417" s="159"/>
      <c r="IW417" s="75"/>
      <c r="IX417" s="75"/>
      <c r="IY417" s="76"/>
      <c r="IZ417" s="75"/>
      <c r="JA417" s="82"/>
      <c r="JB417" s="82"/>
      <c r="JC417" s="82"/>
      <c r="JD417" s="82"/>
      <c r="JE417" s="82"/>
      <c r="JF417" s="82"/>
      <c r="JG417" s="82"/>
      <c r="JH417" s="82"/>
      <c r="JI417" s="82"/>
      <c r="JJ417" s="82"/>
      <c r="JK417" s="82"/>
      <c r="JL417" s="82"/>
      <c r="JM417" s="82"/>
      <c r="JN417" s="82"/>
      <c r="JO417" s="82"/>
      <c r="JP417" s="82"/>
      <c r="JQ417" s="82"/>
      <c r="JR417" s="82"/>
      <c r="JS417" s="82"/>
      <c r="JT417" s="82"/>
      <c r="JU417" s="82"/>
      <c r="JV417" s="82"/>
      <c r="JW417" s="82"/>
      <c r="JX417" s="82"/>
      <c r="JY417" s="82"/>
      <c r="JZ417" s="82"/>
      <c r="KA417" s="82"/>
      <c r="KB417" s="82"/>
      <c r="KC417" s="82"/>
      <c r="KD417" s="82"/>
      <c r="KE417" s="82"/>
      <c r="KF417" s="82"/>
      <c r="KG417" s="82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 s="199"/>
      <c r="LB417" s="202"/>
      <c r="LF417" s="82"/>
      <c r="LG417" s="80"/>
      <c r="LH417" s="234"/>
      <c r="LK417" s="158"/>
      <c r="LL417" s="75"/>
      <c r="LM417" s="159"/>
      <c r="LN417" s="159"/>
      <c r="LO417" s="75"/>
      <c r="LP417" s="75"/>
      <c r="LQ417" s="76"/>
      <c r="LR417" s="75"/>
      <c r="LS417" s="82"/>
      <c r="LT417" s="82"/>
      <c r="LU417" s="82"/>
      <c r="LV417" s="82"/>
      <c r="LW417" s="82"/>
      <c r="LX417" s="82"/>
      <c r="LY417" s="82"/>
      <c r="LZ417" s="82"/>
      <c r="MA417" s="82"/>
      <c r="MB417" s="82"/>
      <c r="MC417" s="82"/>
      <c r="MD417" s="82"/>
      <c r="ME417" s="82"/>
      <c r="MF417" s="82"/>
      <c r="MG417" s="82"/>
      <c r="MH417" s="82"/>
      <c r="MI417" s="82"/>
      <c r="MJ417" s="82"/>
      <c r="MK417" s="82"/>
      <c r="ML417" s="82"/>
      <c r="MM417" s="82"/>
      <c r="MN417" s="82"/>
      <c r="MO417" s="82"/>
      <c r="MP417" s="82"/>
      <c r="MQ417" s="82"/>
      <c r="MR417" s="82"/>
      <c r="MS417" s="82"/>
      <c r="MT417" s="82"/>
      <c r="MU417" s="82"/>
      <c r="MV417" s="82"/>
      <c r="MW417" s="82"/>
      <c r="MX417" s="82"/>
      <c r="MY417" s="82"/>
      <c r="MZ417" s="82"/>
      <c r="NA417" s="82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</row>
    <row r="418" spans="1:449" ht="18" customHeight="1" x14ac:dyDescent="0.25">
      <c r="A418" s="151" t="s">
        <v>553</v>
      </c>
      <c r="B418" s="152" t="s">
        <v>527</v>
      </c>
      <c r="C418" s="152" t="str">
        <f t="shared" si="667"/>
        <v>Pantry Cab: Pantry 24 deep  2 door - shelves  (15"W x 84"H)</v>
      </c>
      <c r="D418" s="121" t="s">
        <v>554</v>
      </c>
      <c r="E418" s="153" t="s">
        <v>529</v>
      </c>
      <c r="F418" s="266" t="s">
        <v>553</v>
      </c>
      <c r="G418" s="367">
        <f>ROUND(cabinets_db!FD418/Prices!$B$27,0)</f>
        <v>715</v>
      </c>
      <c r="H418" s="71">
        <f>G418*Prices!$B$7+G418</f>
        <v>822.25</v>
      </c>
      <c r="I418" s="161">
        <f>ROUND(cabinets_db!FF418/Prices!$B$27,0)</f>
        <v>775</v>
      </c>
      <c r="J418" s="71">
        <f>I418*Prices!$B$7+I418</f>
        <v>891.25</v>
      </c>
      <c r="K418" s="161">
        <f>ROUND(cabinets_db!FH418/Prices!$B$27,0)</f>
        <v>794</v>
      </c>
      <c r="L418" s="71">
        <f>K418*Prices!$B$7+K418</f>
        <v>913.1</v>
      </c>
      <c r="M418" s="161">
        <f>ROUND(cabinets_db!FJ418/Prices!$B$27,0)</f>
        <v>834</v>
      </c>
      <c r="N418" s="71">
        <f>M418*Prices!$B$7+M418</f>
        <v>959.1</v>
      </c>
      <c r="O418" s="161">
        <f>ROUND(cabinets_db!FL418/Prices!$B$27,0)</f>
        <v>854</v>
      </c>
      <c r="P418" s="71">
        <f>O418*Prices!$B$7+O418</f>
        <v>982.1</v>
      </c>
      <c r="Q418" s="161">
        <f>ROUND(cabinets_db!FN418/Prices!$B$27,0)</f>
        <v>904</v>
      </c>
      <c r="R418" s="71">
        <f>Q418*Prices!$B$7+Q418</f>
        <v>1039.5999999999999</v>
      </c>
      <c r="S418" s="161">
        <f>ROUND(cabinets_db!FP418/Prices!$B$27,0)</f>
        <v>943</v>
      </c>
      <c r="T418" s="71">
        <f>S418*Prices!$B$7+S418</f>
        <v>1084.45</v>
      </c>
      <c r="U418" s="161">
        <f>ROUND(cabinets_db!FR418/Prices!$B$27,0)</f>
        <v>1082</v>
      </c>
      <c r="V418" s="71">
        <f>U418*Prices!$B$7+U418</f>
        <v>1244.3</v>
      </c>
      <c r="W418" s="162"/>
      <c r="X418" s="162"/>
      <c r="Y418" s="162"/>
      <c r="Z418" s="162"/>
      <c r="AA418" s="162"/>
      <c r="AB418" s="71">
        <f>ROUND(cabinets_db!HD418/Prices!$B$27,0)</f>
        <v>636</v>
      </c>
      <c r="AC418" s="71">
        <f>AB418*Prices!$B$7+AB418</f>
        <v>731.4</v>
      </c>
      <c r="AD418" s="71">
        <f>ROUND(cabinets_db!HF418/Prices!$B$27,0)</f>
        <v>696</v>
      </c>
      <c r="AE418" s="71">
        <f>AD418*Prices!$B$7+AD418</f>
        <v>800.4</v>
      </c>
      <c r="AF418" s="71">
        <f>ROUND(cabinets_db!HH418/Prices!$B$27,0)</f>
        <v>716</v>
      </c>
      <c r="AG418" s="71">
        <f>AF418*Prices!$B$7+AF418</f>
        <v>823.4</v>
      </c>
      <c r="AH418" s="71">
        <f>ROUND(cabinets_db!HJ418/Prices!$B$27,0)</f>
        <v>755</v>
      </c>
      <c r="AI418" s="71">
        <f>AH418*Prices!$B$7+AH418</f>
        <v>868.25</v>
      </c>
      <c r="AJ418" s="71">
        <f>ROUND(cabinets_db!HL418/Prices!$B$27,0)</f>
        <v>775</v>
      </c>
      <c r="AK418" s="71">
        <f>AJ418*Prices!$B$7+AJ418</f>
        <v>891.25</v>
      </c>
      <c r="AL418" s="71">
        <f>ROUND(cabinets_db!HN418/Prices!$B$27,0)</f>
        <v>825</v>
      </c>
      <c r="AM418" s="71">
        <f>AL418*Prices!$B$7+AL418</f>
        <v>948.75</v>
      </c>
      <c r="AN418" s="71">
        <f>ROUND(cabinets_db!HP418/Prices!$B$27,0)</f>
        <v>864</v>
      </c>
      <c r="AO418" s="71">
        <f>AN418*Prices!$B$7+AN418</f>
        <v>993.6</v>
      </c>
      <c r="AP418" s="71">
        <f>ROUND(cabinets_db!HR418/Prices!$B$27,0)</f>
        <v>1003</v>
      </c>
      <c r="AQ418" s="163">
        <f>AP418*Prices!$B$7+AP418</f>
        <v>1153.45</v>
      </c>
      <c r="AW418" s="71">
        <f t="shared" si="586"/>
        <v>636</v>
      </c>
      <c r="AX418" s="71">
        <f t="shared" si="587"/>
        <v>731.4</v>
      </c>
      <c r="AY418" s="71">
        <f t="shared" si="588"/>
        <v>696</v>
      </c>
      <c r="AZ418" s="71">
        <f t="shared" si="589"/>
        <v>800.4</v>
      </c>
      <c r="BA418" s="71">
        <f t="shared" si="590"/>
        <v>716</v>
      </c>
      <c r="BB418" s="71">
        <f t="shared" si="591"/>
        <v>823.4</v>
      </c>
      <c r="BC418" s="71">
        <f t="shared" si="592"/>
        <v>755</v>
      </c>
      <c r="BD418" s="71">
        <f t="shared" si="593"/>
        <v>868.25</v>
      </c>
      <c r="BE418" s="71">
        <f t="shared" si="594"/>
        <v>775</v>
      </c>
      <c r="BF418" s="71">
        <f t="shared" si="595"/>
        <v>891.25</v>
      </c>
      <c r="BG418" s="71">
        <f t="shared" si="596"/>
        <v>825</v>
      </c>
      <c r="BH418" s="71">
        <f t="shared" si="597"/>
        <v>948.75</v>
      </c>
      <c r="BI418" s="71">
        <f t="shared" si="598"/>
        <v>864</v>
      </c>
      <c r="BJ418" s="71">
        <f t="shared" si="599"/>
        <v>993.6</v>
      </c>
      <c r="BK418" s="71">
        <f t="shared" si="600"/>
        <v>1003</v>
      </c>
      <c r="BL418" s="163">
        <f t="shared" si="601"/>
        <v>1153.45</v>
      </c>
      <c r="BU418" s="161">
        <f>ROUND(cabinets_db!JE418/Prices!$B$27,0)</f>
        <v>715</v>
      </c>
      <c r="BV418" s="71">
        <f>BU418*Prices!$B$7+BU418</f>
        <v>822.25</v>
      </c>
      <c r="BW418" s="161">
        <f>ROUND(cabinets_db!JG418/Prices!$B$27,0)</f>
        <v>775</v>
      </c>
      <c r="BX418" s="71">
        <f>BW418*Prices!$B$7+BW418</f>
        <v>891.25</v>
      </c>
      <c r="BY418" s="161">
        <f>ROUND(cabinets_db!JI418/Prices!$B$27,0)</f>
        <v>794</v>
      </c>
      <c r="BZ418" s="71">
        <f>BY418*Prices!$B$7+BY418</f>
        <v>913.1</v>
      </c>
      <c r="CA418" s="161">
        <f>ROUND(cabinets_db!JK418/Prices!$B$27,0)</f>
        <v>834</v>
      </c>
      <c r="CB418" s="71">
        <f>CA418*Prices!$B$7+CA418</f>
        <v>959.1</v>
      </c>
      <c r="CC418" s="161">
        <f>ROUND(cabinets_db!JM418/Prices!$B$27,0)</f>
        <v>854</v>
      </c>
      <c r="CD418" s="71">
        <f>CC418*Prices!$B$7+CC418</f>
        <v>982.1</v>
      </c>
      <c r="CE418" s="161">
        <f>ROUND(cabinets_db!JO418/Prices!$B$27,0)</f>
        <v>904</v>
      </c>
      <c r="CF418" s="71">
        <f>CE418*Prices!$B$7+CE418</f>
        <v>1039.5999999999999</v>
      </c>
      <c r="CG418" s="161">
        <f>ROUND(cabinets_db!JQ418/Prices!$B$27,0)</f>
        <v>943</v>
      </c>
      <c r="CH418" s="71">
        <f>CG418*Prices!$B$7+CG418</f>
        <v>1084.45</v>
      </c>
      <c r="CI418" s="161">
        <f>ROUND(cabinets_db!JS418/Prices!$B$27,0)</f>
        <v>1082</v>
      </c>
      <c r="CJ418" s="71">
        <f>CI418*Prices!$B$7+CI418</f>
        <v>1244.3</v>
      </c>
      <c r="CK418" s="162"/>
      <c r="CL418" s="162"/>
      <c r="CM418" s="162"/>
      <c r="CN418" s="162"/>
      <c r="CO418" s="162"/>
      <c r="CP418" s="71">
        <f>ROUND(cabinets_db!LW418/Prices!$B$27,0)</f>
        <v>636</v>
      </c>
      <c r="CQ418" s="71">
        <f>CP418*Prices!$B$7+CP418</f>
        <v>731.4</v>
      </c>
      <c r="CR418" s="71">
        <f>ROUND(cabinets_db!LY418/Prices!$B$27,0)</f>
        <v>696</v>
      </c>
      <c r="CS418" s="71">
        <f>CR418*Prices!$B$7+CR418</f>
        <v>800.4</v>
      </c>
      <c r="CT418" s="71">
        <f>ROUND(cabinets_db!MA418/Prices!$B$27,0)</f>
        <v>716</v>
      </c>
      <c r="CU418" s="71">
        <f>CT418*Prices!$B$7+CT418</f>
        <v>823.4</v>
      </c>
      <c r="CV418" s="71">
        <f>ROUND(cabinets_db!MC418/Prices!$B$27,0)</f>
        <v>755</v>
      </c>
      <c r="CW418" s="71">
        <f>CV418*Prices!$B$7+CV418</f>
        <v>868.25</v>
      </c>
      <c r="CX418" s="71">
        <f>ROUND(cabinets_db!ME418/Prices!$B$27,0)</f>
        <v>775</v>
      </c>
      <c r="CY418" s="71">
        <f>CX418*Prices!$B$7+CX418</f>
        <v>891.25</v>
      </c>
      <c r="CZ418" s="71">
        <f>ROUND(cabinets_db!MG418/Prices!$B$27,0)</f>
        <v>825</v>
      </c>
      <c r="DA418" s="71">
        <f>CZ418*Prices!$B$7+CZ418</f>
        <v>948.75</v>
      </c>
      <c r="DB418" s="71">
        <f>ROUND(cabinets_db!MI418/Prices!$B$27,0)</f>
        <v>864</v>
      </c>
      <c r="DC418" s="71">
        <f>DB418*Prices!$B$7+DB418</f>
        <v>993.6</v>
      </c>
      <c r="DD418" s="71">
        <f>ROUND(cabinets_db!MK418/Prices!$B$27,0)</f>
        <v>1003</v>
      </c>
      <c r="DE418" s="163">
        <f>DD418*Prices!$B$7+DD418</f>
        <v>1153.45</v>
      </c>
      <c r="DK418" s="71">
        <f t="shared" si="616"/>
        <v>636</v>
      </c>
      <c r="DL418" s="71">
        <f t="shared" si="617"/>
        <v>731.4</v>
      </c>
      <c r="DM418" s="71">
        <f t="shared" si="618"/>
        <v>696</v>
      </c>
      <c r="DN418" s="71">
        <f t="shared" si="619"/>
        <v>800.4</v>
      </c>
      <c r="DO418" s="71">
        <f t="shared" si="620"/>
        <v>716</v>
      </c>
      <c r="DP418" s="71">
        <f t="shared" si="621"/>
        <v>823.4</v>
      </c>
      <c r="DQ418" s="71">
        <f t="shared" si="622"/>
        <v>755</v>
      </c>
      <c r="DR418" s="71">
        <f t="shared" si="623"/>
        <v>868.25</v>
      </c>
      <c r="DS418" s="71">
        <f t="shared" si="624"/>
        <v>775</v>
      </c>
      <c r="DT418" s="71">
        <f t="shared" si="625"/>
        <v>891.25</v>
      </c>
      <c r="DU418" s="71">
        <f t="shared" si="626"/>
        <v>825</v>
      </c>
      <c r="DV418" s="71">
        <f t="shared" si="627"/>
        <v>948.75</v>
      </c>
      <c r="DW418" s="71">
        <f t="shared" si="628"/>
        <v>864</v>
      </c>
      <c r="DX418" s="71">
        <f t="shared" si="629"/>
        <v>993.6</v>
      </c>
      <c r="DY418" s="71">
        <f t="shared" si="630"/>
        <v>1003</v>
      </c>
      <c r="DZ418" s="163">
        <f t="shared" si="631"/>
        <v>1153.45</v>
      </c>
      <c r="EP418" s="55">
        <v>7336.5267000000003</v>
      </c>
      <c r="EQ418" s="55">
        <f t="shared" si="673"/>
        <v>50.948102083333339</v>
      </c>
      <c r="ER418" s="158">
        <v>51</v>
      </c>
      <c r="ES418" s="75">
        <v>15</v>
      </c>
      <c r="ET418" s="159"/>
      <c r="EU418" s="159">
        <f>ES418*80/144</f>
        <v>8.3333333333333339</v>
      </c>
      <c r="EW418" s="75">
        <v>2</v>
      </c>
      <c r="EX418" s="82"/>
      <c r="EY418" s="75">
        <v>51</v>
      </c>
      <c r="EZ418" s="82">
        <f>(EY418*1.2)*(Prices!$B$5/32)</f>
        <v>76.5</v>
      </c>
      <c r="FA418" s="82">
        <f>(EY418*1.3)*(Prices!$B$4/32)</f>
        <v>165.75</v>
      </c>
      <c r="FB418" s="82">
        <f>(EV418*Prices!$B$2)+(EW418*Prices!$B$3)</f>
        <v>8.1</v>
      </c>
      <c r="FC418" s="82">
        <f>EU418*Prices!$B$9</f>
        <v>50</v>
      </c>
      <c r="FD418" s="82">
        <f t="shared" si="632"/>
        <v>300.35000000000002</v>
      </c>
      <c r="FE418" s="82">
        <f>EU418*Prices!$B$10</f>
        <v>75</v>
      </c>
      <c r="FF418" s="82">
        <f t="shared" si="633"/>
        <v>325.35000000000002</v>
      </c>
      <c r="FG418" s="82">
        <f>EU418*Prices!$B$11</f>
        <v>83.333333333333343</v>
      </c>
      <c r="FH418" s="82">
        <f t="shared" si="634"/>
        <v>333.68333333333334</v>
      </c>
      <c r="FI418" s="82">
        <f>EU418*Prices!$B$12</f>
        <v>100</v>
      </c>
      <c r="FJ418" s="82">
        <f t="shared" si="635"/>
        <v>350.35</v>
      </c>
      <c r="FK418" s="82">
        <f>EU418*Prices!$B$13</f>
        <v>108.33333333333334</v>
      </c>
      <c r="FL418" s="82">
        <f t="shared" si="636"/>
        <v>358.68333333333334</v>
      </c>
      <c r="FM418" s="82">
        <f>EU418*Prices!$B$14</f>
        <v>129.16666666666669</v>
      </c>
      <c r="FN418" s="82">
        <f t="shared" si="637"/>
        <v>379.51666666666665</v>
      </c>
      <c r="FO418" s="82">
        <f>EU418*Prices!$B$15</f>
        <v>145.83333333333334</v>
      </c>
      <c r="FP418" s="82">
        <f t="shared" si="638"/>
        <v>396.18333333333334</v>
      </c>
      <c r="FQ418" s="82">
        <f>EU418*Prices!$B$16</f>
        <v>204.16666666666669</v>
      </c>
      <c r="FR418" s="82">
        <f t="shared" si="639"/>
        <v>454.51666666666665</v>
      </c>
      <c r="FS418" s="82">
        <f>EU418*Prices!$B$17</f>
        <v>0</v>
      </c>
      <c r="FT418" s="82"/>
      <c r="FU418" s="82"/>
      <c r="FV418" s="82"/>
      <c r="FW418" s="82"/>
      <c r="FX418" s="82"/>
      <c r="FY418" s="82"/>
      <c r="FZ418" s="82"/>
      <c r="GA418" s="82"/>
      <c r="GB418" s="82"/>
      <c r="GC418" s="82"/>
      <c r="GD418" s="82"/>
      <c r="GE418" s="82"/>
      <c r="GF418" s="82"/>
      <c r="GG418" s="82"/>
      <c r="GH418" s="82"/>
      <c r="GI418"/>
      <c r="GJ418"/>
      <c r="GK418"/>
      <c r="GL418"/>
      <c r="GM418"/>
      <c r="GN418"/>
      <c r="GO418"/>
      <c r="GP418" s="55">
        <v>7336.5267000000003</v>
      </c>
      <c r="GQ418" s="55">
        <f t="shared" si="674"/>
        <v>50.948102083333339</v>
      </c>
      <c r="GR418" s="158">
        <v>51</v>
      </c>
      <c r="GS418" s="75">
        <v>15</v>
      </c>
      <c r="GT418" s="159"/>
      <c r="GU418" s="159">
        <f>GS418*80/144</f>
        <v>8.3333333333333339</v>
      </c>
      <c r="GV418" s="75"/>
      <c r="GW418" s="75">
        <v>2</v>
      </c>
      <c r="GX418" s="82"/>
      <c r="GY418" s="75">
        <v>51</v>
      </c>
      <c r="GZ418" s="82">
        <f>(GY418*1.2)*(Prices!$B$5/32)</f>
        <v>76.5</v>
      </c>
      <c r="HA418" s="82">
        <f>(GY418*1.3)*(Prices!$C$4/32)</f>
        <v>132.6</v>
      </c>
      <c r="HB418" s="82">
        <f>(GV418*Prices!$B$2)+(GW418*Prices!$B$3)</f>
        <v>8.1</v>
      </c>
      <c r="HC418" s="82">
        <f>GU418*Prices!$B$9</f>
        <v>50</v>
      </c>
      <c r="HD418" s="82">
        <f t="shared" si="640"/>
        <v>267.2</v>
      </c>
      <c r="HE418" s="82">
        <f>GU418*Prices!$B$10</f>
        <v>75</v>
      </c>
      <c r="HF418" s="82">
        <f t="shared" si="641"/>
        <v>292.2</v>
      </c>
      <c r="HG418" s="82">
        <f>GU418*Prices!$B$11</f>
        <v>83.333333333333343</v>
      </c>
      <c r="HH418" s="82">
        <f t="shared" si="642"/>
        <v>300.5333333333333</v>
      </c>
      <c r="HI418" s="82">
        <f>GU418*Prices!$B$12</f>
        <v>100</v>
      </c>
      <c r="HJ418" s="82">
        <f t="shared" si="643"/>
        <v>317.2</v>
      </c>
      <c r="HK418" s="82">
        <f>GU418*Prices!$B$13</f>
        <v>108.33333333333334</v>
      </c>
      <c r="HL418" s="82">
        <f t="shared" si="644"/>
        <v>325.5333333333333</v>
      </c>
      <c r="HM418" s="82">
        <f>GU418*Prices!$B$14</f>
        <v>129.16666666666669</v>
      </c>
      <c r="HN418" s="82">
        <f t="shared" si="645"/>
        <v>346.36666666666667</v>
      </c>
      <c r="HO418" s="82">
        <f>GU418*Prices!$B$15</f>
        <v>145.83333333333334</v>
      </c>
      <c r="HP418" s="82">
        <f t="shared" si="646"/>
        <v>363.0333333333333</v>
      </c>
      <c r="HQ418" s="82">
        <f>GU418*Prices!$B$16</f>
        <v>204.16666666666669</v>
      </c>
      <c r="HR418" s="82">
        <f t="shared" si="647"/>
        <v>421.36666666666667</v>
      </c>
      <c r="HS418" s="82">
        <f>GU418*Prices!$B$17</f>
        <v>0</v>
      </c>
      <c r="HT418" s="82"/>
      <c r="HU418" s="82"/>
      <c r="HV418" s="82"/>
      <c r="HW418" s="82"/>
      <c r="HX418" s="82"/>
      <c r="HY418" s="82"/>
      <c r="HZ418" s="82"/>
      <c r="IA418" s="82"/>
      <c r="IB418" s="82"/>
      <c r="IC418" s="82"/>
      <c r="ID418" s="82"/>
      <c r="IE418" s="82"/>
      <c r="IF418" s="82"/>
      <c r="IG418" s="82"/>
      <c r="IH418" s="82"/>
      <c r="II418"/>
      <c r="IJ418"/>
      <c r="IK418"/>
      <c r="IL418"/>
      <c r="IM418"/>
      <c r="IN418"/>
      <c r="IO418"/>
      <c r="IP418"/>
      <c r="IQ418" s="55">
        <v>7336.5267000000003</v>
      </c>
      <c r="IR418" s="55">
        <f t="shared" si="675"/>
        <v>50.948102083333339</v>
      </c>
      <c r="IS418" s="158">
        <v>51</v>
      </c>
      <c r="IT418" s="75">
        <v>15</v>
      </c>
      <c r="IU418" s="159"/>
      <c r="IV418" s="159">
        <f>IT418*80/144</f>
        <v>8.3333333333333339</v>
      </c>
      <c r="IW418" s="75"/>
      <c r="IX418" s="75">
        <v>2</v>
      </c>
      <c r="IY418" s="76">
        <f t="shared" si="671"/>
        <v>0</v>
      </c>
      <c r="IZ418" s="75">
        <v>51</v>
      </c>
      <c r="JA418" s="82">
        <f>(IZ418*1.2)*(Prices!$B$5/32)</f>
        <v>76.5</v>
      </c>
      <c r="JB418" s="82">
        <f>(IZ418*1.3)*(Prices!$B$4/32)</f>
        <v>165.75</v>
      </c>
      <c r="JC418" s="82">
        <f>(IW418*Prices!$B$2)+(IX418*Prices!$B$3)</f>
        <v>8.1</v>
      </c>
      <c r="JD418" s="82">
        <f>IV418*Prices!$B$9</f>
        <v>50</v>
      </c>
      <c r="JE418" s="82">
        <f t="shared" si="648"/>
        <v>300.35000000000002</v>
      </c>
      <c r="JF418" s="82">
        <f>IV418*Prices!$B$10</f>
        <v>75</v>
      </c>
      <c r="JG418" s="82">
        <f t="shared" si="649"/>
        <v>325.35000000000002</v>
      </c>
      <c r="JH418" s="82">
        <f>IV418*Prices!$B$11</f>
        <v>83.333333333333343</v>
      </c>
      <c r="JI418" s="82">
        <f t="shared" si="650"/>
        <v>333.68333333333334</v>
      </c>
      <c r="JJ418" s="82">
        <f>IV418*Prices!$B$12</f>
        <v>100</v>
      </c>
      <c r="JK418" s="82">
        <f t="shared" si="651"/>
        <v>350.35</v>
      </c>
      <c r="JL418" s="82">
        <f>IV418*Prices!$B$13</f>
        <v>108.33333333333334</v>
      </c>
      <c r="JM418" s="82">
        <f t="shared" si="652"/>
        <v>358.68333333333334</v>
      </c>
      <c r="JN418" s="82">
        <f>IV418*Prices!$B$14</f>
        <v>129.16666666666669</v>
      </c>
      <c r="JO418" s="82">
        <f t="shared" si="653"/>
        <v>379.51666666666665</v>
      </c>
      <c r="JP418" s="82">
        <f>IV418*Prices!$B$15</f>
        <v>145.83333333333334</v>
      </c>
      <c r="JQ418" s="82">
        <f t="shared" si="654"/>
        <v>396.18333333333334</v>
      </c>
      <c r="JR418" s="82">
        <f>IV418*Prices!$B$16</f>
        <v>204.16666666666669</v>
      </c>
      <c r="JS418" s="82">
        <f t="shared" si="655"/>
        <v>454.51666666666665</v>
      </c>
      <c r="JT418" s="82">
        <f>IV418*Prices!$B$17</f>
        <v>0</v>
      </c>
      <c r="JU418" s="82"/>
      <c r="JV418" s="82"/>
      <c r="JW418" s="82"/>
      <c r="JX418" s="82"/>
      <c r="JY418" s="82"/>
      <c r="JZ418" s="82"/>
      <c r="KA418" s="82"/>
      <c r="KB418" s="82"/>
      <c r="KC418" s="82"/>
      <c r="KD418" s="82"/>
      <c r="KE418" s="82"/>
      <c r="KF418" s="82"/>
      <c r="KG418" s="82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 s="199">
        <v>0</v>
      </c>
      <c r="LB418" s="202">
        <v>0</v>
      </c>
      <c r="LC418" s="82">
        <f>(44+(cabinets_db!IR418*2-2))*0.58</f>
        <v>83.459798416666672</v>
      </c>
      <c r="LD418" s="82">
        <f>(44+(cabinets_db!IR418*2-2))*0.77</f>
        <v>110.80007720833335</v>
      </c>
      <c r="LE418" s="82">
        <f>3*(cabinets_db!IR418*22/144)</f>
        <v>23.351213454861117</v>
      </c>
      <c r="LF418" s="82">
        <f t="shared" si="656"/>
        <v>60.108584961805555</v>
      </c>
      <c r="LG418" s="80">
        <f t="shared" si="657"/>
        <v>87.448863753472239</v>
      </c>
      <c r="LH418" s="234">
        <f t="shared" si="658"/>
        <v>0</v>
      </c>
      <c r="LI418" s="55">
        <v>7336.5267000000003</v>
      </c>
      <c r="LJ418" s="55">
        <f t="shared" si="676"/>
        <v>50.948102083333339</v>
      </c>
      <c r="LK418" s="158">
        <v>51</v>
      </c>
      <c r="LL418" s="75">
        <v>15</v>
      </c>
      <c r="LM418" s="159"/>
      <c r="LN418" s="159">
        <f>LL418*80/144</f>
        <v>8.3333333333333339</v>
      </c>
      <c r="LO418" s="75"/>
      <c r="LP418" s="75">
        <v>2</v>
      </c>
      <c r="LQ418" s="76">
        <f t="shared" si="672"/>
        <v>0</v>
      </c>
      <c r="LR418" s="75">
        <v>51</v>
      </c>
      <c r="LS418" s="82">
        <f>(LR418*1.2)*(Prices!$B$5/32)</f>
        <v>76.5</v>
      </c>
      <c r="LT418" s="82">
        <f>(LR418*1.3)*(Prices!$C$4/32)</f>
        <v>132.6</v>
      </c>
      <c r="LU418" s="82">
        <f>(LO418*Prices!$B$2)+(LP418*Prices!$B$3)</f>
        <v>8.1</v>
      </c>
      <c r="LV418" s="82">
        <f>LN418*Prices!$B$9</f>
        <v>50</v>
      </c>
      <c r="LW418" s="82">
        <f t="shared" si="659"/>
        <v>267.2</v>
      </c>
      <c r="LX418" s="82">
        <f>LN418*Prices!$B$10</f>
        <v>75</v>
      </c>
      <c r="LY418" s="82">
        <f t="shared" si="660"/>
        <v>292.2</v>
      </c>
      <c r="LZ418" s="82">
        <f>LN418*Prices!$B$11</f>
        <v>83.333333333333343</v>
      </c>
      <c r="MA418" s="82">
        <f t="shared" si="661"/>
        <v>300.5333333333333</v>
      </c>
      <c r="MB418" s="82">
        <f>LN418*Prices!$B$12</f>
        <v>100</v>
      </c>
      <c r="MC418" s="82">
        <f t="shared" si="662"/>
        <v>317.2</v>
      </c>
      <c r="MD418" s="82">
        <f>LN418*Prices!$B$13</f>
        <v>108.33333333333334</v>
      </c>
      <c r="ME418" s="82">
        <f t="shared" si="663"/>
        <v>325.5333333333333</v>
      </c>
      <c r="MF418" s="82">
        <f>LN418*Prices!$B$14</f>
        <v>129.16666666666669</v>
      </c>
      <c r="MG418" s="82">
        <f t="shared" si="664"/>
        <v>346.36666666666667</v>
      </c>
      <c r="MH418" s="82">
        <f>LN418*Prices!$B$15</f>
        <v>145.83333333333334</v>
      </c>
      <c r="MI418" s="82">
        <f t="shared" si="665"/>
        <v>363.0333333333333</v>
      </c>
      <c r="MJ418" s="82">
        <f>LN418*Prices!$B$16</f>
        <v>204.16666666666669</v>
      </c>
      <c r="MK418" s="82">
        <f t="shared" si="666"/>
        <v>421.36666666666667</v>
      </c>
      <c r="ML418" s="82">
        <f>LN418*Prices!$B$17</f>
        <v>0</v>
      </c>
      <c r="MM418" s="82"/>
      <c r="MN418" s="82"/>
      <c r="MO418" s="82"/>
      <c r="MP418" s="82"/>
      <c r="MQ418" s="82"/>
      <c r="MR418" s="82"/>
      <c r="MS418" s="82"/>
      <c r="MT418" s="82"/>
      <c r="MU418" s="82"/>
      <c r="MV418" s="82"/>
      <c r="MW418" s="82"/>
      <c r="MX418" s="82"/>
      <c r="MY418" s="82"/>
      <c r="MZ418" s="82"/>
      <c r="NA418" s="82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</row>
    <row r="419" spans="1:449" ht="18" customHeight="1" x14ac:dyDescent="0.25">
      <c r="A419" s="160" t="s">
        <v>555</v>
      </c>
      <c r="B419" s="69" t="s">
        <v>527</v>
      </c>
      <c r="C419" s="69" t="str">
        <f t="shared" si="667"/>
        <v>Pantry Cab: Pantry 24 deep  2 door - shelves  (15"W x 90"H)</v>
      </c>
      <c r="D419" s="70" t="s">
        <v>554</v>
      </c>
      <c r="E419" s="68" t="s">
        <v>531</v>
      </c>
      <c r="F419" s="267" t="s">
        <v>555</v>
      </c>
      <c r="G419" s="367">
        <f>ROUND(cabinets_db!FD419/Prices!$B$27,0)</f>
        <v>781</v>
      </c>
      <c r="H419" s="71">
        <f>G419*Prices!$B$7+G419</f>
        <v>898.15</v>
      </c>
      <c r="I419" s="161">
        <f>ROUND(cabinets_db!FF419/Prices!$B$27,0)</f>
        <v>845</v>
      </c>
      <c r="J419" s="71">
        <f>I419*Prices!$B$7+I419</f>
        <v>971.75</v>
      </c>
      <c r="K419" s="161">
        <f>ROUND(cabinets_db!FH419/Prices!$B$27,0)</f>
        <v>866</v>
      </c>
      <c r="L419" s="71">
        <f>K419*Prices!$B$7+K419</f>
        <v>995.9</v>
      </c>
      <c r="M419" s="161">
        <f>ROUND(cabinets_db!FJ419/Prices!$B$27,0)</f>
        <v>909</v>
      </c>
      <c r="N419" s="71">
        <f>M419*Prices!$B$7+M419</f>
        <v>1045.3499999999999</v>
      </c>
      <c r="O419" s="161">
        <f>ROUND(cabinets_db!FL419/Prices!$B$27,0)</f>
        <v>930</v>
      </c>
      <c r="P419" s="71">
        <f>O419*Prices!$B$7+O419</f>
        <v>1069.5</v>
      </c>
      <c r="Q419" s="161">
        <f>ROUND(cabinets_db!FN419/Prices!$B$27,0)</f>
        <v>983</v>
      </c>
      <c r="R419" s="71">
        <f>Q419*Prices!$B$7+Q419</f>
        <v>1130.45</v>
      </c>
      <c r="S419" s="161">
        <f>ROUND(cabinets_db!FP419/Prices!$B$27,0)</f>
        <v>1026</v>
      </c>
      <c r="T419" s="71">
        <f>S419*Prices!$B$7+S419</f>
        <v>1179.9000000000001</v>
      </c>
      <c r="U419" s="161">
        <f>ROUND(cabinets_db!FR419/Prices!$B$27,0)</f>
        <v>1175</v>
      </c>
      <c r="V419" s="71">
        <f>U419*Prices!$B$7+U419</f>
        <v>1351.25</v>
      </c>
      <c r="W419" s="162"/>
      <c r="X419" s="162"/>
      <c r="Y419" s="162"/>
      <c r="Z419" s="162"/>
      <c r="AA419" s="162"/>
      <c r="AB419" s="71">
        <f>ROUND(cabinets_db!HD419/Prices!$B$27,0)</f>
        <v>694</v>
      </c>
      <c r="AC419" s="71">
        <f>AB419*Prices!$B$7+AB419</f>
        <v>798.1</v>
      </c>
      <c r="AD419" s="71">
        <f>ROUND(cabinets_db!HF419/Prices!$B$27,0)</f>
        <v>758</v>
      </c>
      <c r="AE419" s="71">
        <f>AD419*Prices!$B$7+AD419</f>
        <v>871.7</v>
      </c>
      <c r="AF419" s="71">
        <f>ROUND(cabinets_db!HH419/Prices!$B$27,0)</f>
        <v>779</v>
      </c>
      <c r="AG419" s="71">
        <f>AF419*Prices!$B$7+AF419</f>
        <v>895.85</v>
      </c>
      <c r="AH419" s="71">
        <f>ROUND(cabinets_db!HJ419/Prices!$B$27,0)</f>
        <v>822</v>
      </c>
      <c r="AI419" s="71">
        <f>AH419*Prices!$B$7+AH419</f>
        <v>945.3</v>
      </c>
      <c r="AJ419" s="71">
        <f>ROUND(cabinets_db!HL419/Prices!$B$27,0)</f>
        <v>843</v>
      </c>
      <c r="AK419" s="71">
        <f>AJ419*Prices!$B$7+AJ419</f>
        <v>969.45</v>
      </c>
      <c r="AL419" s="71">
        <f>ROUND(cabinets_db!HN419/Prices!$B$27,0)</f>
        <v>897</v>
      </c>
      <c r="AM419" s="71">
        <f>AL419*Prices!$B$7+AL419</f>
        <v>1031.55</v>
      </c>
      <c r="AN419" s="71">
        <f>ROUND(cabinets_db!HP419/Prices!$B$27,0)</f>
        <v>939</v>
      </c>
      <c r="AO419" s="71">
        <f>AN419*Prices!$B$7+AN419</f>
        <v>1079.8499999999999</v>
      </c>
      <c r="AP419" s="71">
        <f>ROUND(cabinets_db!HR419/Prices!$B$27,0)</f>
        <v>1089</v>
      </c>
      <c r="AQ419" s="163">
        <f>AP419*Prices!$B$7+AP419</f>
        <v>1252.3499999999999</v>
      </c>
      <c r="AW419" s="71">
        <f t="shared" si="586"/>
        <v>694</v>
      </c>
      <c r="AX419" s="71">
        <f t="shared" si="587"/>
        <v>798.1</v>
      </c>
      <c r="AY419" s="71">
        <f t="shared" si="588"/>
        <v>758</v>
      </c>
      <c r="AZ419" s="71">
        <f t="shared" si="589"/>
        <v>871.7</v>
      </c>
      <c r="BA419" s="71">
        <f t="shared" si="590"/>
        <v>779</v>
      </c>
      <c r="BB419" s="71">
        <f t="shared" si="591"/>
        <v>895.85</v>
      </c>
      <c r="BC419" s="71">
        <f t="shared" si="592"/>
        <v>822</v>
      </c>
      <c r="BD419" s="71">
        <f t="shared" si="593"/>
        <v>945.3</v>
      </c>
      <c r="BE419" s="71">
        <f t="shared" si="594"/>
        <v>843</v>
      </c>
      <c r="BF419" s="71">
        <f t="shared" si="595"/>
        <v>969.45</v>
      </c>
      <c r="BG419" s="71">
        <f t="shared" si="596"/>
        <v>897</v>
      </c>
      <c r="BH419" s="71">
        <f t="shared" si="597"/>
        <v>1031.55</v>
      </c>
      <c r="BI419" s="71">
        <f t="shared" si="598"/>
        <v>939</v>
      </c>
      <c r="BJ419" s="71">
        <f t="shared" si="599"/>
        <v>1079.8499999999999</v>
      </c>
      <c r="BK419" s="71">
        <f t="shared" si="600"/>
        <v>1089</v>
      </c>
      <c r="BL419" s="163">
        <f t="shared" si="601"/>
        <v>1252.3499999999999</v>
      </c>
      <c r="BU419" s="161">
        <f>ROUND(cabinets_db!JE419/Prices!$B$27,0)</f>
        <v>781</v>
      </c>
      <c r="BV419" s="71">
        <f>BU419*Prices!$B$7+BU419</f>
        <v>898.15</v>
      </c>
      <c r="BW419" s="161">
        <f>ROUND(cabinets_db!JG419/Prices!$B$27,0)</f>
        <v>845</v>
      </c>
      <c r="BX419" s="71">
        <f>BW419*Prices!$B$7+BW419</f>
        <v>971.75</v>
      </c>
      <c r="BY419" s="161">
        <f>ROUND(cabinets_db!JI419/Prices!$B$27,0)</f>
        <v>866</v>
      </c>
      <c r="BZ419" s="71">
        <f>BY419*Prices!$B$7+BY419</f>
        <v>995.9</v>
      </c>
      <c r="CA419" s="161">
        <f>ROUND(cabinets_db!JK419/Prices!$B$27,0)</f>
        <v>909</v>
      </c>
      <c r="CB419" s="71">
        <f>CA419*Prices!$B$7+CA419</f>
        <v>1045.3499999999999</v>
      </c>
      <c r="CC419" s="161">
        <f>ROUND(cabinets_db!JM419/Prices!$B$27,0)</f>
        <v>930</v>
      </c>
      <c r="CD419" s="71">
        <f>CC419*Prices!$B$7+CC419</f>
        <v>1069.5</v>
      </c>
      <c r="CE419" s="161">
        <f>ROUND(cabinets_db!JO419/Prices!$B$27,0)</f>
        <v>983</v>
      </c>
      <c r="CF419" s="71">
        <f>CE419*Prices!$B$7+CE419</f>
        <v>1130.45</v>
      </c>
      <c r="CG419" s="161">
        <f>ROUND(cabinets_db!JQ419/Prices!$B$27,0)</f>
        <v>1026</v>
      </c>
      <c r="CH419" s="71">
        <f>CG419*Prices!$B$7+CG419</f>
        <v>1179.9000000000001</v>
      </c>
      <c r="CI419" s="161">
        <f>ROUND(cabinets_db!JS419/Prices!$B$27,0)</f>
        <v>1175</v>
      </c>
      <c r="CJ419" s="71">
        <f>CI419*Prices!$B$7+CI419</f>
        <v>1351.25</v>
      </c>
      <c r="CK419" s="162"/>
      <c r="CL419" s="162"/>
      <c r="CM419" s="162"/>
      <c r="CN419" s="162"/>
      <c r="CO419" s="162"/>
      <c r="CP419" s="71">
        <f>ROUND(cabinets_db!LW419/Prices!$B$27,0)</f>
        <v>694</v>
      </c>
      <c r="CQ419" s="71">
        <f>CP419*Prices!$B$7+CP419</f>
        <v>798.1</v>
      </c>
      <c r="CR419" s="71">
        <f>ROUND(cabinets_db!LY419/Prices!$B$27,0)</f>
        <v>758</v>
      </c>
      <c r="CS419" s="71">
        <f>CR419*Prices!$B$7+CR419</f>
        <v>871.7</v>
      </c>
      <c r="CT419" s="71">
        <f>ROUND(cabinets_db!MA419/Prices!$B$27,0)</f>
        <v>779</v>
      </c>
      <c r="CU419" s="71">
        <f>CT419*Prices!$B$7+CT419</f>
        <v>895.85</v>
      </c>
      <c r="CV419" s="71">
        <f>ROUND(cabinets_db!MC419/Prices!$B$27,0)</f>
        <v>822</v>
      </c>
      <c r="CW419" s="71">
        <f>CV419*Prices!$B$7+CV419</f>
        <v>945.3</v>
      </c>
      <c r="CX419" s="71">
        <f>ROUND(cabinets_db!ME419/Prices!$B$27,0)</f>
        <v>843</v>
      </c>
      <c r="CY419" s="71">
        <f>CX419*Prices!$B$7+CX419</f>
        <v>969.45</v>
      </c>
      <c r="CZ419" s="71">
        <f>ROUND(cabinets_db!MG419/Prices!$B$27,0)</f>
        <v>897</v>
      </c>
      <c r="DA419" s="71">
        <f>CZ419*Prices!$B$7+CZ419</f>
        <v>1031.55</v>
      </c>
      <c r="DB419" s="71">
        <f>ROUND(cabinets_db!MI419/Prices!$B$27,0)</f>
        <v>939</v>
      </c>
      <c r="DC419" s="71">
        <f>DB419*Prices!$B$7+DB419</f>
        <v>1079.8499999999999</v>
      </c>
      <c r="DD419" s="71">
        <f>ROUND(cabinets_db!MK419/Prices!$B$27,0)</f>
        <v>1089</v>
      </c>
      <c r="DE419" s="163">
        <f>DD419*Prices!$B$7+DD419</f>
        <v>1252.3499999999999</v>
      </c>
      <c r="DK419" s="71">
        <f t="shared" si="616"/>
        <v>694</v>
      </c>
      <c r="DL419" s="71">
        <f t="shared" si="617"/>
        <v>798.1</v>
      </c>
      <c r="DM419" s="71">
        <f t="shared" si="618"/>
        <v>758</v>
      </c>
      <c r="DN419" s="71">
        <f t="shared" si="619"/>
        <v>871.7</v>
      </c>
      <c r="DO419" s="71">
        <f t="shared" si="620"/>
        <v>779</v>
      </c>
      <c r="DP419" s="71">
        <f t="shared" si="621"/>
        <v>895.85</v>
      </c>
      <c r="DQ419" s="71">
        <f t="shared" si="622"/>
        <v>822</v>
      </c>
      <c r="DR419" s="71">
        <f t="shared" si="623"/>
        <v>945.3</v>
      </c>
      <c r="DS419" s="71">
        <f t="shared" si="624"/>
        <v>843</v>
      </c>
      <c r="DT419" s="71">
        <f t="shared" si="625"/>
        <v>969.45</v>
      </c>
      <c r="DU419" s="71">
        <f t="shared" si="626"/>
        <v>897</v>
      </c>
      <c r="DV419" s="71">
        <f t="shared" si="627"/>
        <v>1031.55</v>
      </c>
      <c r="DW419" s="71">
        <f t="shared" si="628"/>
        <v>939</v>
      </c>
      <c r="DX419" s="71">
        <f t="shared" si="629"/>
        <v>1079.8499999999999</v>
      </c>
      <c r="DY419" s="71">
        <f t="shared" si="630"/>
        <v>1089</v>
      </c>
      <c r="DZ419" s="163">
        <f t="shared" si="631"/>
        <v>1252.3499999999999</v>
      </c>
      <c r="EP419" s="55">
        <v>8014.3843999999999</v>
      </c>
      <c r="EQ419" s="55">
        <f t="shared" si="673"/>
        <v>55.655447222222222</v>
      </c>
      <c r="ER419" s="158">
        <v>56</v>
      </c>
      <c r="ES419" s="75">
        <v>15</v>
      </c>
      <c r="ET419" s="159"/>
      <c r="EU419" s="159">
        <f>ES419*86/144</f>
        <v>8.9583333333333339</v>
      </c>
      <c r="EW419" s="75">
        <v>2</v>
      </c>
      <c r="EX419" s="82"/>
      <c r="EY419" s="75">
        <v>56</v>
      </c>
      <c r="EZ419" s="82">
        <f>(EY419*1.2)*(Prices!$B$5/32)</f>
        <v>84</v>
      </c>
      <c r="FA419" s="82">
        <f>(EY419*1.3)*(Prices!$B$4/32)</f>
        <v>182</v>
      </c>
      <c r="FB419" s="82">
        <f>(EV419*Prices!$B$2)+(EW419*Prices!$B$3)</f>
        <v>8.1</v>
      </c>
      <c r="FC419" s="82">
        <f>EU419*Prices!$B$9</f>
        <v>53.75</v>
      </c>
      <c r="FD419" s="82">
        <f t="shared" si="632"/>
        <v>327.85</v>
      </c>
      <c r="FE419" s="82">
        <f>EU419*Prices!$B$10</f>
        <v>80.625</v>
      </c>
      <c r="FF419" s="82">
        <f t="shared" si="633"/>
        <v>354.72500000000002</v>
      </c>
      <c r="FG419" s="82">
        <f>EU419*Prices!$B$11</f>
        <v>89.583333333333343</v>
      </c>
      <c r="FH419" s="82">
        <f t="shared" si="634"/>
        <v>363.68333333333334</v>
      </c>
      <c r="FI419" s="82">
        <f>EU419*Prices!$B$12</f>
        <v>107.5</v>
      </c>
      <c r="FJ419" s="82">
        <f t="shared" si="635"/>
        <v>381.6</v>
      </c>
      <c r="FK419" s="82">
        <f>EU419*Prices!$B$13</f>
        <v>116.45833333333334</v>
      </c>
      <c r="FL419" s="82">
        <f t="shared" si="636"/>
        <v>390.55833333333334</v>
      </c>
      <c r="FM419" s="82">
        <f>EU419*Prices!$B$14</f>
        <v>138.85416666666669</v>
      </c>
      <c r="FN419" s="82">
        <f t="shared" si="637"/>
        <v>412.95416666666665</v>
      </c>
      <c r="FO419" s="82">
        <f>EU419*Prices!$B$15</f>
        <v>156.77083333333334</v>
      </c>
      <c r="FP419" s="82">
        <f t="shared" si="638"/>
        <v>430.87083333333334</v>
      </c>
      <c r="FQ419" s="82">
        <f>EU419*Prices!$B$16</f>
        <v>219.47916666666669</v>
      </c>
      <c r="FR419" s="82">
        <f t="shared" si="639"/>
        <v>493.57916666666665</v>
      </c>
      <c r="FS419" s="82">
        <f>EU419*Prices!$B$17</f>
        <v>0</v>
      </c>
      <c r="FT419" s="82"/>
      <c r="FU419" s="82"/>
      <c r="FV419" s="82"/>
      <c r="FW419" s="82"/>
      <c r="FX419" s="82"/>
      <c r="FY419" s="82"/>
      <c r="FZ419" s="82"/>
      <c r="GA419" s="82"/>
      <c r="GB419" s="82"/>
      <c r="GC419" s="82"/>
      <c r="GD419" s="82"/>
      <c r="GE419" s="82"/>
      <c r="GF419" s="82"/>
      <c r="GG419" s="82"/>
      <c r="GH419" s="82"/>
      <c r="GI419"/>
      <c r="GJ419"/>
      <c r="GK419"/>
      <c r="GL419"/>
      <c r="GM419"/>
      <c r="GN419"/>
      <c r="GO419"/>
      <c r="GP419" s="55">
        <v>8014.3843999999999</v>
      </c>
      <c r="GQ419" s="55">
        <f t="shared" si="674"/>
        <v>55.655447222222222</v>
      </c>
      <c r="GR419" s="158">
        <v>56</v>
      </c>
      <c r="GS419" s="75">
        <v>15</v>
      </c>
      <c r="GT419" s="159"/>
      <c r="GU419" s="159">
        <f>GS419*86/144</f>
        <v>8.9583333333333339</v>
      </c>
      <c r="GV419" s="75"/>
      <c r="GW419" s="75">
        <v>2</v>
      </c>
      <c r="GX419" s="82"/>
      <c r="GY419" s="75">
        <v>56</v>
      </c>
      <c r="GZ419" s="82">
        <f>(GY419*1.2)*(Prices!$B$5/32)</f>
        <v>84</v>
      </c>
      <c r="HA419" s="82">
        <f>(GY419*1.3)*(Prices!$C$4/32)</f>
        <v>145.6</v>
      </c>
      <c r="HB419" s="82">
        <f>(GV419*Prices!$B$2)+(GW419*Prices!$B$3)</f>
        <v>8.1</v>
      </c>
      <c r="HC419" s="82">
        <f>GU419*Prices!$B$9</f>
        <v>53.75</v>
      </c>
      <c r="HD419" s="82">
        <f t="shared" si="640"/>
        <v>291.45</v>
      </c>
      <c r="HE419" s="82">
        <f>GU419*Prices!$B$10</f>
        <v>80.625</v>
      </c>
      <c r="HF419" s="82">
        <f t="shared" si="641"/>
        <v>318.32499999999999</v>
      </c>
      <c r="HG419" s="82">
        <f>GU419*Prices!$B$11</f>
        <v>89.583333333333343</v>
      </c>
      <c r="HH419" s="82">
        <f t="shared" si="642"/>
        <v>327.2833333333333</v>
      </c>
      <c r="HI419" s="82">
        <f>GU419*Prices!$B$12</f>
        <v>107.5</v>
      </c>
      <c r="HJ419" s="82">
        <f t="shared" si="643"/>
        <v>345.2</v>
      </c>
      <c r="HK419" s="82">
        <f>GU419*Prices!$B$13</f>
        <v>116.45833333333334</v>
      </c>
      <c r="HL419" s="82">
        <f t="shared" si="644"/>
        <v>354.1583333333333</v>
      </c>
      <c r="HM419" s="82">
        <f>GU419*Prices!$B$14</f>
        <v>138.85416666666669</v>
      </c>
      <c r="HN419" s="82">
        <f t="shared" si="645"/>
        <v>376.55416666666667</v>
      </c>
      <c r="HO419" s="82">
        <f>GU419*Prices!$B$15</f>
        <v>156.77083333333334</v>
      </c>
      <c r="HP419" s="82">
        <f t="shared" si="646"/>
        <v>394.4708333333333</v>
      </c>
      <c r="HQ419" s="82">
        <f>GU419*Prices!$B$16</f>
        <v>219.47916666666669</v>
      </c>
      <c r="HR419" s="82">
        <f t="shared" si="647"/>
        <v>457.17916666666667</v>
      </c>
      <c r="HS419" s="82">
        <f>GU419*Prices!$B$17</f>
        <v>0</v>
      </c>
      <c r="HT419" s="82"/>
      <c r="HU419" s="82"/>
      <c r="HV419" s="82"/>
      <c r="HW419" s="82"/>
      <c r="HX419" s="82"/>
      <c r="HY419" s="82"/>
      <c r="HZ419" s="82"/>
      <c r="IA419" s="82"/>
      <c r="IB419" s="82"/>
      <c r="IC419" s="82"/>
      <c r="ID419" s="82"/>
      <c r="IE419" s="82"/>
      <c r="IF419" s="82"/>
      <c r="IG419" s="82"/>
      <c r="IH419" s="82"/>
      <c r="II419"/>
      <c r="IJ419"/>
      <c r="IK419"/>
      <c r="IL419"/>
      <c r="IM419"/>
      <c r="IN419"/>
      <c r="IO419"/>
      <c r="IP419"/>
      <c r="IQ419" s="55">
        <v>8014.3843999999999</v>
      </c>
      <c r="IR419" s="55">
        <f t="shared" si="675"/>
        <v>55.655447222222222</v>
      </c>
      <c r="IS419" s="158">
        <v>56</v>
      </c>
      <c r="IT419" s="75">
        <v>15</v>
      </c>
      <c r="IU419" s="159"/>
      <c r="IV419" s="159">
        <f>IT419*86/144</f>
        <v>8.9583333333333339</v>
      </c>
      <c r="IW419" s="75"/>
      <c r="IX419" s="75">
        <v>2</v>
      </c>
      <c r="IY419" s="76">
        <f t="shared" si="671"/>
        <v>0</v>
      </c>
      <c r="IZ419" s="75">
        <v>56</v>
      </c>
      <c r="JA419" s="82">
        <f>(IZ419*1.2)*(Prices!$B$5/32)</f>
        <v>84</v>
      </c>
      <c r="JB419" s="82">
        <f>(IZ419*1.3)*(Prices!$B$4/32)</f>
        <v>182</v>
      </c>
      <c r="JC419" s="82">
        <f>(IW419*Prices!$B$2)+(IX419*Prices!$B$3)</f>
        <v>8.1</v>
      </c>
      <c r="JD419" s="82">
        <f>IV419*Prices!$B$9</f>
        <v>53.75</v>
      </c>
      <c r="JE419" s="82">
        <f t="shared" si="648"/>
        <v>327.85</v>
      </c>
      <c r="JF419" s="82">
        <f>IV419*Prices!$B$10</f>
        <v>80.625</v>
      </c>
      <c r="JG419" s="82">
        <f t="shared" si="649"/>
        <v>354.72500000000002</v>
      </c>
      <c r="JH419" s="82">
        <f>IV419*Prices!$B$11</f>
        <v>89.583333333333343</v>
      </c>
      <c r="JI419" s="82">
        <f t="shared" si="650"/>
        <v>363.68333333333334</v>
      </c>
      <c r="JJ419" s="82">
        <f>IV419*Prices!$B$12</f>
        <v>107.5</v>
      </c>
      <c r="JK419" s="82">
        <f t="shared" si="651"/>
        <v>381.6</v>
      </c>
      <c r="JL419" s="82">
        <f>IV419*Prices!$B$13</f>
        <v>116.45833333333334</v>
      </c>
      <c r="JM419" s="82">
        <f t="shared" si="652"/>
        <v>390.55833333333334</v>
      </c>
      <c r="JN419" s="82">
        <f>IV419*Prices!$B$14</f>
        <v>138.85416666666669</v>
      </c>
      <c r="JO419" s="82">
        <f t="shared" si="653"/>
        <v>412.95416666666665</v>
      </c>
      <c r="JP419" s="82">
        <f>IV419*Prices!$B$15</f>
        <v>156.77083333333334</v>
      </c>
      <c r="JQ419" s="82">
        <f t="shared" si="654"/>
        <v>430.87083333333334</v>
      </c>
      <c r="JR419" s="82">
        <f>IV419*Prices!$B$16</f>
        <v>219.47916666666669</v>
      </c>
      <c r="JS419" s="82">
        <f t="shared" si="655"/>
        <v>493.57916666666665</v>
      </c>
      <c r="JT419" s="82">
        <f>IV419*Prices!$B$17</f>
        <v>0</v>
      </c>
      <c r="JU419" s="82"/>
      <c r="JV419" s="82"/>
      <c r="JW419" s="82"/>
      <c r="JX419" s="82"/>
      <c r="JY419" s="82"/>
      <c r="JZ419" s="82"/>
      <c r="KA419" s="82"/>
      <c r="KB419" s="82"/>
      <c r="KC419" s="82"/>
      <c r="KD419" s="82"/>
      <c r="KE419" s="82"/>
      <c r="KF419" s="82"/>
      <c r="KG419" s="82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 s="199">
        <v>0</v>
      </c>
      <c r="LB419" s="202">
        <v>0</v>
      </c>
      <c r="LC419" s="82">
        <f>(44+(cabinets_db!IR419*2-2))*0.58</f>
        <v>88.920318777777766</v>
      </c>
      <c r="LD419" s="82">
        <f>(44+(cabinets_db!IR419*2-2))*0.77</f>
        <v>118.04938872222222</v>
      </c>
      <c r="LE419" s="82">
        <f>3*(cabinets_db!IR419*22/144)</f>
        <v>25.508746643518521</v>
      </c>
      <c r="LF419" s="82">
        <f t="shared" si="656"/>
        <v>63.411572134259245</v>
      </c>
      <c r="LG419" s="80">
        <f t="shared" si="657"/>
        <v>92.540642078703698</v>
      </c>
      <c r="LH419" s="234">
        <f t="shared" si="658"/>
        <v>0</v>
      </c>
      <c r="LI419" s="55">
        <v>8014.3843999999999</v>
      </c>
      <c r="LJ419" s="55">
        <f t="shared" si="676"/>
        <v>55.655447222222222</v>
      </c>
      <c r="LK419" s="158">
        <v>56</v>
      </c>
      <c r="LL419" s="75">
        <v>15</v>
      </c>
      <c r="LM419" s="159"/>
      <c r="LN419" s="159">
        <f>LL419*86/144</f>
        <v>8.9583333333333339</v>
      </c>
      <c r="LO419" s="75"/>
      <c r="LP419" s="75">
        <v>2</v>
      </c>
      <c r="LQ419" s="76">
        <f t="shared" si="672"/>
        <v>0</v>
      </c>
      <c r="LR419" s="75">
        <v>56</v>
      </c>
      <c r="LS419" s="82">
        <f>(LR419*1.2)*(Prices!$B$5/32)</f>
        <v>84</v>
      </c>
      <c r="LT419" s="82">
        <f>(LR419*1.3)*(Prices!$C$4/32)</f>
        <v>145.6</v>
      </c>
      <c r="LU419" s="82">
        <f>(LO419*Prices!$B$2)+(LP419*Prices!$B$3)</f>
        <v>8.1</v>
      </c>
      <c r="LV419" s="82">
        <f>LN419*Prices!$B$9</f>
        <v>53.75</v>
      </c>
      <c r="LW419" s="82">
        <f t="shared" si="659"/>
        <v>291.45</v>
      </c>
      <c r="LX419" s="82">
        <f>LN419*Prices!$B$10</f>
        <v>80.625</v>
      </c>
      <c r="LY419" s="82">
        <f t="shared" si="660"/>
        <v>318.32499999999999</v>
      </c>
      <c r="LZ419" s="82">
        <f>LN419*Prices!$B$11</f>
        <v>89.583333333333343</v>
      </c>
      <c r="MA419" s="82">
        <f t="shared" si="661"/>
        <v>327.2833333333333</v>
      </c>
      <c r="MB419" s="82">
        <f>LN419*Prices!$B$12</f>
        <v>107.5</v>
      </c>
      <c r="MC419" s="82">
        <f t="shared" si="662"/>
        <v>345.2</v>
      </c>
      <c r="MD419" s="82">
        <f>LN419*Prices!$B$13</f>
        <v>116.45833333333334</v>
      </c>
      <c r="ME419" s="82">
        <f t="shared" si="663"/>
        <v>354.1583333333333</v>
      </c>
      <c r="MF419" s="82">
        <f>LN419*Prices!$B$14</f>
        <v>138.85416666666669</v>
      </c>
      <c r="MG419" s="82">
        <f t="shared" si="664"/>
        <v>376.55416666666667</v>
      </c>
      <c r="MH419" s="82">
        <f>LN419*Prices!$B$15</f>
        <v>156.77083333333334</v>
      </c>
      <c r="MI419" s="82">
        <f t="shared" si="665"/>
        <v>394.4708333333333</v>
      </c>
      <c r="MJ419" s="82">
        <f>LN419*Prices!$B$16</f>
        <v>219.47916666666669</v>
      </c>
      <c r="MK419" s="82">
        <f t="shared" si="666"/>
        <v>457.17916666666667</v>
      </c>
      <c r="ML419" s="82">
        <f>LN419*Prices!$B$17</f>
        <v>0</v>
      </c>
      <c r="MM419" s="82"/>
      <c r="MN419" s="82"/>
      <c r="MO419" s="82"/>
      <c r="MP419" s="82"/>
      <c r="MQ419" s="82"/>
      <c r="MR419" s="82"/>
      <c r="MS419" s="82"/>
      <c r="MT419" s="82"/>
      <c r="MU419" s="82"/>
      <c r="MV419" s="82"/>
      <c r="MW419" s="82"/>
      <c r="MX419" s="82"/>
      <c r="MY419" s="82"/>
      <c r="MZ419" s="82"/>
      <c r="NA419" s="82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</row>
    <row r="420" spans="1:449" ht="18" customHeight="1" thickBot="1" x14ac:dyDescent="0.3">
      <c r="A420" s="269" t="s">
        <v>556</v>
      </c>
      <c r="B420" s="176" t="s">
        <v>527</v>
      </c>
      <c r="C420" s="176" t="str">
        <f t="shared" si="667"/>
        <v>Pantry Cab: Pantry 24 deep  2 door - shelves  (15"W x 95"H)</v>
      </c>
      <c r="D420" s="177" t="s">
        <v>554</v>
      </c>
      <c r="E420" s="178" t="s">
        <v>533</v>
      </c>
      <c r="F420" s="270" t="s">
        <v>556</v>
      </c>
      <c r="G420" s="367">
        <f>ROUND(cabinets_db!FD420/Prices!$B$27,0)</f>
        <v>811</v>
      </c>
      <c r="H420" s="71">
        <f>G420*Prices!$B$7+G420</f>
        <v>932.65</v>
      </c>
      <c r="I420" s="161">
        <f>ROUND(cabinets_db!FF420/Prices!$B$27,0)</f>
        <v>878</v>
      </c>
      <c r="J420" s="71">
        <f>I420*Prices!$B$7+I420</f>
        <v>1009.7</v>
      </c>
      <c r="K420" s="161">
        <f>ROUND(cabinets_db!FH420/Prices!$B$27,0)</f>
        <v>901</v>
      </c>
      <c r="L420" s="71">
        <f>K420*Prices!$B$7+K420</f>
        <v>1036.1500000000001</v>
      </c>
      <c r="M420" s="161">
        <f>ROUND(cabinets_db!FJ420/Prices!$B$27,0)</f>
        <v>946</v>
      </c>
      <c r="N420" s="71">
        <f>M420*Prices!$B$7+M420</f>
        <v>1087.9000000000001</v>
      </c>
      <c r="O420" s="161">
        <f>ROUND(cabinets_db!FL420/Prices!$B$27,0)</f>
        <v>969</v>
      </c>
      <c r="P420" s="71">
        <f>O420*Prices!$B$7+O420</f>
        <v>1114.3499999999999</v>
      </c>
      <c r="Q420" s="161">
        <f>ROUND(cabinets_db!FN420/Prices!$B$27,0)</f>
        <v>1025</v>
      </c>
      <c r="R420" s="71">
        <f>Q420*Prices!$B$7+Q420</f>
        <v>1178.75</v>
      </c>
      <c r="S420" s="161">
        <f>ROUND(cabinets_db!FP420/Prices!$B$27,0)</f>
        <v>1070</v>
      </c>
      <c r="T420" s="71">
        <f>S420*Prices!$B$7+S420</f>
        <v>1230.5</v>
      </c>
      <c r="U420" s="161">
        <f>ROUND(cabinets_db!FR420/Prices!$B$27,0)</f>
        <v>1228</v>
      </c>
      <c r="V420" s="71">
        <f>U420*Prices!$B$7+U420</f>
        <v>1412.2</v>
      </c>
      <c r="W420" s="162"/>
      <c r="X420" s="162"/>
      <c r="Y420" s="162"/>
      <c r="Z420" s="162"/>
      <c r="AA420" s="162"/>
      <c r="AB420" s="71">
        <f>ROUND(cabinets_db!HD420/Prices!$B$27,0)</f>
        <v>721</v>
      </c>
      <c r="AC420" s="71">
        <f>AB420*Prices!$B$7+AB420</f>
        <v>829.15</v>
      </c>
      <c r="AD420" s="71">
        <f>ROUND(cabinets_db!HF420/Prices!$B$27,0)</f>
        <v>789</v>
      </c>
      <c r="AE420" s="71">
        <f>AD420*Prices!$B$7+AD420</f>
        <v>907.35</v>
      </c>
      <c r="AF420" s="71">
        <f>ROUND(cabinets_db!HH420/Prices!$B$27,0)</f>
        <v>811</v>
      </c>
      <c r="AG420" s="71">
        <f>AF420*Prices!$B$7+AF420</f>
        <v>932.65</v>
      </c>
      <c r="AH420" s="71">
        <f>ROUND(cabinets_db!HJ420/Prices!$B$27,0)</f>
        <v>856</v>
      </c>
      <c r="AI420" s="71">
        <f>AH420*Prices!$B$7+AH420</f>
        <v>984.4</v>
      </c>
      <c r="AJ420" s="71">
        <f>ROUND(cabinets_db!HL420/Prices!$B$27,0)</f>
        <v>879</v>
      </c>
      <c r="AK420" s="71">
        <f>AJ420*Prices!$B$7+AJ420</f>
        <v>1010.85</v>
      </c>
      <c r="AL420" s="71">
        <f>ROUND(cabinets_db!HN420/Prices!$B$27,0)</f>
        <v>935</v>
      </c>
      <c r="AM420" s="71">
        <f>AL420*Prices!$B$7+AL420</f>
        <v>1075.25</v>
      </c>
      <c r="AN420" s="71">
        <f>ROUND(cabinets_db!HP420/Prices!$B$27,0)</f>
        <v>980</v>
      </c>
      <c r="AO420" s="71">
        <f>AN420*Prices!$B$7+AN420</f>
        <v>1127</v>
      </c>
      <c r="AP420" s="71">
        <f>ROUND(cabinets_db!HR420/Prices!$B$27,0)</f>
        <v>1138</v>
      </c>
      <c r="AQ420" s="163">
        <f>AP420*Prices!$B$7+AP420</f>
        <v>1308.7</v>
      </c>
      <c r="AW420" s="71">
        <f t="shared" si="586"/>
        <v>721</v>
      </c>
      <c r="AX420" s="71">
        <f t="shared" si="587"/>
        <v>829.15</v>
      </c>
      <c r="AY420" s="71">
        <f t="shared" si="588"/>
        <v>789</v>
      </c>
      <c r="AZ420" s="71">
        <f t="shared" si="589"/>
        <v>907.35</v>
      </c>
      <c r="BA420" s="71">
        <f t="shared" si="590"/>
        <v>811</v>
      </c>
      <c r="BB420" s="71">
        <f t="shared" si="591"/>
        <v>932.65</v>
      </c>
      <c r="BC420" s="71">
        <f t="shared" si="592"/>
        <v>856</v>
      </c>
      <c r="BD420" s="71">
        <f t="shared" si="593"/>
        <v>984.4</v>
      </c>
      <c r="BE420" s="71">
        <f t="shared" si="594"/>
        <v>879</v>
      </c>
      <c r="BF420" s="71">
        <f t="shared" si="595"/>
        <v>1010.85</v>
      </c>
      <c r="BG420" s="71">
        <f t="shared" si="596"/>
        <v>935</v>
      </c>
      <c r="BH420" s="71">
        <f t="shared" si="597"/>
        <v>1075.25</v>
      </c>
      <c r="BI420" s="71">
        <f t="shared" si="598"/>
        <v>980</v>
      </c>
      <c r="BJ420" s="71">
        <f t="shared" si="599"/>
        <v>1127</v>
      </c>
      <c r="BK420" s="71">
        <f t="shared" si="600"/>
        <v>1138</v>
      </c>
      <c r="BL420" s="163">
        <f t="shared" si="601"/>
        <v>1308.7</v>
      </c>
      <c r="BU420" s="161">
        <f>ROUND(cabinets_db!JE420/Prices!$B$27,0)</f>
        <v>811</v>
      </c>
      <c r="BV420" s="71">
        <f>BU420*Prices!$B$7+BU420</f>
        <v>932.65</v>
      </c>
      <c r="BW420" s="161">
        <f>ROUND(cabinets_db!JG420/Prices!$B$27,0)</f>
        <v>878</v>
      </c>
      <c r="BX420" s="71">
        <f>BW420*Prices!$B$7+BW420</f>
        <v>1009.7</v>
      </c>
      <c r="BY420" s="161">
        <f>ROUND(cabinets_db!JI420/Prices!$B$27,0)</f>
        <v>901</v>
      </c>
      <c r="BZ420" s="71">
        <f>BY420*Prices!$B$7+BY420</f>
        <v>1036.1500000000001</v>
      </c>
      <c r="CA420" s="161">
        <f>ROUND(cabinets_db!JK420/Prices!$B$27,0)</f>
        <v>946</v>
      </c>
      <c r="CB420" s="71">
        <f>CA420*Prices!$B$7+CA420</f>
        <v>1087.9000000000001</v>
      </c>
      <c r="CC420" s="161">
        <f>ROUND(cabinets_db!JM420/Prices!$B$27,0)</f>
        <v>969</v>
      </c>
      <c r="CD420" s="71">
        <f>CC420*Prices!$B$7+CC420</f>
        <v>1114.3499999999999</v>
      </c>
      <c r="CE420" s="161">
        <f>ROUND(cabinets_db!JO420/Prices!$B$27,0)</f>
        <v>1025</v>
      </c>
      <c r="CF420" s="71">
        <f>CE420*Prices!$B$7+CE420</f>
        <v>1178.75</v>
      </c>
      <c r="CG420" s="161">
        <f>ROUND(cabinets_db!JQ420/Prices!$B$27,0)</f>
        <v>1070</v>
      </c>
      <c r="CH420" s="71">
        <f>CG420*Prices!$B$7+CG420</f>
        <v>1230.5</v>
      </c>
      <c r="CI420" s="161">
        <f>ROUND(cabinets_db!JS420/Prices!$B$27,0)</f>
        <v>1228</v>
      </c>
      <c r="CJ420" s="71">
        <f>CI420*Prices!$B$7+CI420</f>
        <v>1412.2</v>
      </c>
      <c r="CK420" s="162"/>
      <c r="CL420" s="162"/>
      <c r="CM420" s="162"/>
      <c r="CN420" s="162"/>
      <c r="CO420" s="162"/>
      <c r="CP420" s="71">
        <f>ROUND(cabinets_db!LW420/Prices!$B$27,0)</f>
        <v>721</v>
      </c>
      <c r="CQ420" s="71">
        <f>CP420*Prices!$B$7+CP420</f>
        <v>829.15</v>
      </c>
      <c r="CR420" s="71">
        <f>ROUND(cabinets_db!LY420/Prices!$B$27,0)</f>
        <v>789</v>
      </c>
      <c r="CS420" s="71">
        <f>CR420*Prices!$B$7+CR420</f>
        <v>907.35</v>
      </c>
      <c r="CT420" s="71">
        <f>ROUND(cabinets_db!MA420/Prices!$B$27,0)</f>
        <v>811</v>
      </c>
      <c r="CU420" s="71">
        <f>CT420*Prices!$B$7+CT420</f>
        <v>932.65</v>
      </c>
      <c r="CV420" s="71">
        <f>ROUND(cabinets_db!MC420/Prices!$B$27,0)</f>
        <v>856</v>
      </c>
      <c r="CW420" s="71">
        <f>CV420*Prices!$B$7+CV420</f>
        <v>984.4</v>
      </c>
      <c r="CX420" s="71">
        <f>ROUND(cabinets_db!ME420/Prices!$B$27,0)</f>
        <v>879</v>
      </c>
      <c r="CY420" s="71">
        <f>CX420*Prices!$B$7+CX420</f>
        <v>1010.85</v>
      </c>
      <c r="CZ420" s="71">
        <f>ROUND(cabinets_db!MG420/Prices!$B$27,0)</f>
        <v>935</v>
      </c>
      <c r="DA420" s="71">
        <f>CZ420*Prices!$B$7+CZ420</f>
        <v>1075.25</v>
      </c>
      <c r="DB420" s="71">
        <f>ROUND(cabinets_db!MI420/Prices!$B$27,0)</f>
        <v>980</v>
      </c>
      <c r="DC420" s="71">
        <f>DB420*Prices!$B$7+DB420</f>
        <v>1127</v>
      </c>
      <c r="DD420" s="71">
        <f>ROUND(cabinets_db!MK420/Prices!$B$27,0)</f>
        <v>1138</v>
      </c>
      <c r="DE420" s="163">
        <f>DD420*Prices!$B$7+DD420</f>
        <v>1308.7</v>
      </c>
      <c r="DK420" s="71">
        <f t="shared" si="616"/>
        <v>721</v>
      </c>
      <c r="DL420" s="71">
        <f t="shared" si="617"/>
        <v>829.15</v>
      </c>
      <c r="DM420" s="71">
        <f t="shared" si="618"/>
        <v>789</v>
      </c>
      <c r="DN420" s="71">
        <f t="shared" si="619"/>
        <v>907.35</v>
      </c>
      <c r="DO420" s="71">
        <f t="shared" si="620"/>
        <v>811</v>
      </c>
      <c r="DP420" s="71">
        <f t="shared" si="621"/>
        <v>932.65</v>
      </c>
      <c r="DQ420" s="71">
        <f t="shared" si="622"/>
        <v>856</v>
      </c>
      <c r="DR420" s="71">
        <f t="shared" si="623"/>
        <v>984.4</v>
      </c>
      <c r="DS420" s="71">
        <f t="shared" si="624"/>
        <v>879</v>
      </c>
      <c r="DT420" s="71">
        <f t="shared" si="625"/>
        <v>1010.85</v>
      </c>
      <c r="DU420" s="71">
        <f t="shared" si="626"/>
        <v>935</v>
      </c>
      <c r="DV420" s="71">
        <f t="shared" si="627"/>
        <v>1075.25</v>
      </c>
      <c r="DW420" s="71">
        <f t="shared" si="628"/>
        <v>980</v>
      </c>
      <c r="DX420" s="71">
        <f t="shared" si="629"/>
        <v>1127</v>
      </c>
      <c r="DY420" s="71">
        <f t="shared" si="630"/>
        <v>1138</v>
      </c>
      <c r="DZ420" s="163">
        <f t="shared" si="631"/>
        <v>1308.7</v>
      </c>
      <c r="EP420" s="55">
        <v>8321.5643999999993</v>
      </c>
      <c r="EQ420" s="55">
        <f t="shared" si="673"/>
        <v>57.788641666666663</v>
      </c>
      <c r="ER420" s="158">
        <v>58</v>
      </c>
      <c r="ES420" s="75">
        <v>15</v>
      </c>
      <c r="ET420" s="159"/>
      <c r="EU420" s="159">
        <f>ES420*91/144</f>
        <v>9.4791666666666661</v>
      </c>
      <c r="EW420" s="75">
        <v>2</v>
      </c>
      <c r="EX420" s="82"/>
      <c r="EY420" s="75">
        <v>58</v>
      </c>
      <c r="EZ420" s="82">
        <f>(EY420*1.2)*(Prices!$B$5/32)</f>
        <v>87</v>
      </c>
      <c r="FA420" s="82">
        <f>(EY420*1.3)*(Prices!$B$4/32)</f>
        <v>188.5</v>
      </c>
      <c r="FB420" s="82">
        <f>(EV420*Prices!$B$2)+(EW420*Prices!$B$3)</f>
        <v>8.1</v>
      </c>
      <c r="FC420" s="82">
        <f>EU420*Prices!$B$9</f>
        <v>56.875</v>
      </c>
      <c r="FD420" s="82">
        <f t="shared" si="632"/>
        <v>340.47500000000002</v>
      </c>
      <c r="FE420" s="82">
        <f>EU420*Prices!$B$10</f>
        <v>85.3125</v>
      </c>
      <c r="FF420" s="82">
        <f t="shared" si="633"/>
        <v>368.91250000000002</v>
      </c>
      <c r="FG420" s="82">
        <f>EU420*Prices!$B$11</f>
        <v>94.791666666666657</v>
      </c>
      <c r="FH420" s="82">
        <f t="shared" si="634"/>
        <v>378.39166666666665</v>
      </c>
      <c r="FI420" s="82">
        <f>EU420*Prices!$B$12</f>
        <v>113.75</v>
      </c>
      <c r="FJ420" s="82">
        <f t="shared" si="635"/>
        <v>397.35</v>
      </c>
      <c r="FK420" s="82">
        <f>EU420*Prices!$B$13</f>
        <v>123.22916666666666</v>
      </c>
      <c r="FL420" s="82">
        <f t="shared" si="636"/>
        <v>406.82916666666665</v>
      </c>
      <c r="FM420" s="82">
        <f>EU420*Prices!$B$14</f>
        <v>146.92708333333331</v>
      </c>
      <c r="FN420" s="82">
        <f t="shared" si="637"/>
        <v>430.52708333333328</v>
      </c>
      <c r="FO420" s="82">
        <f>EU420*Prices!$B$15</f>
        <v>165.88541666666666</v>
      </c>
      <c r="FP420" s="82">
        <f t="shared" si="638"/>
        <v>449.48541666666665</v>
      </c>
      <c r="FQ420" s="82">
        <f>EU420*Prices!$B$16</f>
        <v>232.23958333333331</v>
      </c>
      <c r="FR420" s="82">
        <f t="shared" si="639"/>
        <v>515.83958333333328</v>
      </c>
      <c r="FS420" s="82">
        <f>EU420*Prices!$B$17</f>
        <v>0</v>
      </c>
      <c r="FT420" s="82"/>
      <c r="FU420" s="82"/>
      <c r="FV420" s="82"/>
      <c r="FW420" s="82"/>
      <c r="FX420" s="82"/>
      <c r="FY420" s="82"/>
      <c r="FZ420" s="82"/>
      <c r="GA420" s="82"/>
      <c r="GB420" s="82"/>
      <c r="GC420" s="82"/>
      <c r="GD420" s="82"/>
      <c r="GE420" s="82"/>
      <c r="GF420" s="82"/>
      <c r="GG420" s="82"/>
      <c r="GH420" s="82"/>
      <c r="GI420"/>
      <c r="GJ420"/>
      <c r="GK420"/>
      <c r="GL420"/>
      <c r="GM420"/>
      <c r="GN420"/>
      <c r="GO420"/>
      <c r="GP420" s="55">
        <v>8321.5643999999993</v>
      </c>
      <c r="GQ420" s="55">
        <f t="shared" si="674"/>
        <v>57.788641666666663</v>
      </c>
      <c r="GR420" s="158">
        <v>58</v>
      </c>
      <c r="GS420" s="75">
        <v>15</v>
      </c>
      <c r="GT420" s="159"/>
      <c r="GU420" s="159">
        <f>GS420*91/144</f>
        <v>9.4791666666666661</v>
      </c>
      <c r="GV420" s="75"/>
      <c r="GW420" s="75">
        <v>2</v>
      </c>
      <c r="GX420" s="82"/>
      <c r="GY420" s="75">
        <v>58</v>
      </c>
      <c r="GZ420" s="82">
        <f>(GY420*1.2)*(Prices!$B$5/32)</f>
        <v>87</v>
      </c>
      <c r="HA420" s="82">
        <f>(GY420*1.3)*(Prices!$C$4/32)</f>
        <v>150.80000000000001</v>
      </c>
      <c r="HB420" s="82">
        <f>(GV420*Prices!$B$2)+(GW420*Prices!$B$3)</f>
        <v>8.1</v>
      </c>
      <c r="HC420" s="82">
        <f>GU420*Prices!$B$9</f>
        <v>56.875</v>
      </c>
      <c r="HD420" s="82">
        <f t="shared" si="640"/>
        <v>302.77499999999998</v>
      </c>
      <c r="HE420" s="82">
        <f>GU420*Prices!$B$10</f>
        <v>85.3125</v>
      </c>
      <c r="HF420" s="82">
        <f t="shared" si="641"/>
        <v>331.21249999999998</v>
      </c>
      <c r="HG420" s="82">
        <f>GU420*Prices!$B$11</f>
        <v>94.791666666666657</v>
      </c>
      <c r="HH420" s="82">
        <f t="shared" si="642"/>
        <v>340.69166666666666</v>
      </c>
      <c r="HI420" s="82">
        <f>GU420*Prices!$B$12</f>
        <v>113.75</v>
      </c>
      <c r="HJ420" s="82">
        <f t="shared" si="643"/>
        <v>359.65</v>
      </c>
      <c r="HK420" s="82">
        <f>GU420*Prices!$B$13</f>
        <v>123.22916666666666</v>
      </c>
      <c r="HL420" s="82">
        <f t="shared" si="644"/>
        <v>369.12916666666666</v>
      </c>
      <c r="HM420" s="82">
        <f>GU420*Prices!$B$14</f>
        <v>146.92708333333331</v>
      </c>
      <c r="HN420" s="82">
        <f t="shared" si="645"/>
        <v>392.82708333333335</v>
      </c>
      <c r="HO420" s="82">
        <f>GU420*Prices!$B$15</f>
        <v>165.88541666666666</v>
      </c>
      <c r="HP420" s="82">
        <f t="shared" si="646"/>
        <v>411.78541666666666</v>
      </c>
      <c r="HQ420" s="82">
        <f>GU420*Prices!$B$16</f>
        <v>232.23958333333331</v>
      </c>
      <c r="HR420" s="82">
        <f t="shared" si="647"/>
        <v>478.13958333333335</v>
      </c>
      <c r="HS420" s="82">
        <f>GU420*Prices!$B$17</f>
        <v>0</v>
      </c>
      <c r="HT420" s="82"/>
      <c r="HU420" s="82"/>
      <c r="HV420" s="82"/>
      <c r="HW420" s="82"/>
      <c r="HX420" s="82"/>
      <c r="HY420" s="82"/>
      <c r="HZ420" s="82"/>
      <c r="IA420" s="82"/>
      <c r="IB420" s="82"/>
      <c r="IC420" s="82"/>
      <c r="ID420" s="82"/>
      <c r="IE420" s="82"/>
      <c r="IF420" s="82"/>
      <c r="IG420" s="82"/>
      <c r="IH420" s="82"/>
      <c r="II420"/>
      <c r="IJ420"/>
      <c r="IK420"/>
      <c r="IL420"/>
      <c r="IM420"/>
      <c r="IN420"/>
      <c r="IO420"/>
      <c r="IP420"/>
      <c r="IQ420" s="55">
        <v>8321.5643999999993</v>
      </c>
      <c r="IR420" s="55">
        <f t="shared" si="675"/>
        <v>57.788641666666663</v>
      </c>
      <c r="IS420" s="158">
        <v>58</v>
      </c>
      <c r="IT420" s="75">
        <v>15</v>
      </c>
      <c r="IU420" s="159"/>
      <c r="IV420" s="159">
        <f>IT420*91/144</f>
        <v>9.4791666666666661</v>
      </c>
      <c r="IW420" s="75"/>
      <c r="IX420" s="75">
        <v>2</v>
      </c>
      <c r="IY420" s="76">
        <f t="shared" si="671"/>
        <v>0</v>
      </c>
      <c r="IZ420" s="75">
        <v>58</v>
      </c>
      <c r="JA420" s="82">
        <f>(IZ420*1.2)*(Prices!$B$5/32)</f>
        <v>87</v>
      </c>
      <c r="JB420" s="82">
        <f>(IZ420*1.3)*(Prices!$B$4/32)</f>
        <v>188.5</v>
      </c>
      <c r="JC420" s="82">
        <f>(IW420*Prices!$B$2)+(IX420*Prices!$B$3)</f>
        <v>8.1</v>
      </c>
      <c r="JD420" s="82">
        <f>IV420*Prices!$B$9</f>
        <v>56.875</v>
      </c>
      <c r="JE420" s="82">
        <f t="shared" si="648"/>
        <v>340.47500000000002</v>
      </c>
      <c r="JF420" s="82">
        <f>IV420*Prices!$B$10</f>
        <v>85.3125</v>
      </c>
      <c r="JG420" s="82">
        <f t="shared" si="649"/>
        <v>368.91250000000002</v>
      </c>
      <c r="JH420" s="82">
        <f>IV420*Prices!$B$11</f>
        <v>94.791666666666657</v>
      </c>
      <c r="JI420" s="82">
        <f t="shared" si="650"/>
        <v>378.39166666666665</v>
      </c>
      <c r="JJ420" s="82">
        <f>IV420*Prices!$B$12</f>
        <v>113.75</v>
      </c>
      <c r="JK420" s="82">
        <f t="shared" si="651"/>
        <v>397.35</v>
      </c>
      <c r="JL420" s="82">
        <f>IV420*Prices!$B$13</f>
        <v>123.22916666666666</v>
      </c>
      <c r="JM420" s="82">
        <f t="shared" si="652"/>
        <v>406.82916666666665</v>
      </c>
      <c r="JN420" s="82">
        <f>IV420*Prices!$B$14</f>
        <v>146.92708333333331</v>
      </c>
      <c r="JO420" s="82">
        <f t="shared" si="653"/>
        <v>430.52708333333328</v>
      </c>
      <c r="JP420" s="82">
        <f>IV420*Prices!$B$15</f>
        <v>165.88541666666666</v>
      </c>
      <c r="JQ420" s="82">
        <f t="shared" si="654"/>
        <v>449.48541666666665</v>
      </c>
      <c r="JR420" s="82">
        <f>IV420*Prices!$B$16</f>
        <v>232.23958333333331</v>
      </c>
      <c r="JS420" s="82">
        <f t="shared" si="655"/>
        <v>515.83958333333328</v>
      </c>
      <c r="JT420" s="82">
        <f>IV420*Prices!$B$17</f>
        <v>0</v>
      </c>
      <c r="JU420" s="82"/>
      <c r="JV420" s="82"/>
      <c r="JW420" s="82"/>
      <c r="JX420" s="82"/>
      <c r="JY420" s="82"/>
      <c r="JZ420" s="82"/>
      <c r="KA420" s="82"/>
      <c r="KB420" s="82"/>
      <c r="KC420" s="82"/>
      <c r="KD420" s="82"/>
      <c r="KE420" s="82"/>
      <c r="KF420" s="82"/>
      <c r="KG420" s="82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 s="199">
        <v>0</v>
      </c>
      <c r="LB420" s="202">
        <v>0</v>
      </c>
      <c r="LC420" s="82">
        <f>(44+(cabinets_db!IR420*2-2))*0.58</f>
        <v>91.394824333333318</v>
      </c>
      <c r="LD420" s="82">
        <f>(44+(cabinets_db!IR420*2-2))*0.77</f>
        <v>121.33450816666667</v>
      </c>
      <c r="LE420" s="82">
        <f>3*(cabinets_db!IR420*22/144)</f>
        <v>26.486460763888886</v>
      </c>
      <c r="LF420" s="82">
        <f t="shared" si="656"/>
        <v>64.908363569444433</v>
      </c>
      <c r="LG420" s="80">
        <f t="shared" si="657"/>
        <v>94.84804740277778</v>
      </c>
      <c r="LH420" s="234">
        <f t="shared" si="658"/>
        <v>0</v>
      </c>
      <c r="LI420" s="55">
        <v>8321.5643999999993</v>
      </c>
      <c r="LJ420" s="55">
        <f t="shared" si="676"/>
        <v>57.788641666666663</v>
      </c>
      <c r="LK420" s="158">
        <v>58</v>
      </c>
      <c r="LL420" s="75">
        <v>15</v>
      </c>
      <c r="LM420" s="159"/>
      <c r="LN420" s="159">
        <f>LL420*91/144</f>
        <v>9.4791666666666661</v>
      </c>
      <c r="LO420" s="75"/>
      <c r="LP420" s="75">
        <v>2</v>
      </c>
      <c r="LQ420" s="76">
        <f t="shared" si="672"/>
        <v>0</v>
      </c>
      <c r="LR420" s="75">
        <v>58</v>
      </c>
      <c r="LS420" s="82">
        <f>(LR420*1.2)*(Prices!$B$5/32)</f>
        <v>87</v>
      </c>
      <c r="LT420" s="82">
        <f>(LR420*1.3)*(Prices!$C$4/32)</f>
        <v>150.80000000000001</v>
      </c>
      <c r="LU420" s="82">
        <f>(LO420*Prices!$B$2)+(LP420*Prices!$B$3)</f>
        <v>8.1</v>
      </c>
      <c r="LV420" s="82">
        <f>LN420*Prices!$B$9</f>
        <v>56.875</v>
      </c>
      <c r="LW420" s="82">
        <f t="shared" si="659"/>
        <v>302.77499999999998</v>
      </c>
      <c r="LX420" s="82">
        <f>LN420*Prices!$B$10</f>
        <v>85.3125</v>
      </c>
      <c r="LY420" s="82">
        <f t="shared" si="660"/>
        <v>331.21249999999998</v>
      </c>
      <c r="LZ420" s="82">
        <f>LN420*Prices!$B$11</f>
        <v>94.791666666666657</v>
      </c>
      <c r="MA420" s="82">
        <f t="shared" si="661"/>
        <v>340.69166666666666</v>
      </c>
      <c r="MB420" s="82">
        <f>LN420*Prices!$B$12</f>
        <v>113.75</v>
      </c>
      <c r="MC420" s="82">
        <f t="shared" si="662"/>
        <v>359.65</v>
      </c>
      <c r="MD420" s="82">
        <f>LN420*Prices!$B$13</f>
        <v>123.22916666666666</v>
      </c>
      <c r="ME420" s="82">
        <f t="shared" si="663"/>
        <v>369.12916666666666</v>
      </c>
      <c r="MF420" s="82">
        <f>LN420*Prices!$B$14</f>
        <v>146.92708333333331</v>
      </c>
      <c r="MG420" s="82">
        <f t="shared" si="664"/>
        <v>392.82708333333335</v>
      </c>
      <c r="MH420" s="82">
        <f>LN420*Prices!$B$15</f>
        <v>165.88541666666666</v>
      </c>
      <c r="MI420" s="82">
        <f t="shared" si="665"/>
        <v>411.78541666666666</v>
      </c>
      <c r="MJ420" s="82">
        <f>LN420*Prices!$B$16</f>
        <v>232.23958333333331</v>
      </c>
      <c r="MK420" s="82">
        <f t="shared" si="666"/>
        <v>478.13958333333335</v>
      </c>
      <c r="ML420" s="82">
        <f>LN420*Prices!$B$17</f>
        <v>0</v>
      </c>
      <c r="MM420" s="82"/>
      <c r="MN420" s="82"/>
      <c r="MO420" s="82"/>
      <c r="MP420" s="82"/>
      <c r="MQ420" s="82"/>
      <c r="MR420" s="82"/>
      <c r="MS420" s="82"/>
      <c r="MT420" s="82"/>
      <c r="MU420" s="82"/>
      <c r="MV420" s="82"/>
      <c r="MW420" s="82"/>
      <c r="MX420" s="82"/>
      <c r="MY420" s="82"/>
      <c r="MZ420" s="82"/>
      <c r="NA420" s="82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</row>
    <row r="421" spans="1:449" ht="18" customHeight="1" thickBot="1" x14ac:dyDescent="0.3">
      <c r="A421" s="277"/>
      <c r="B421" s="278"/>
      <c r="C421" s="278"/>
      <c r="D421" s="279"/>
      <c r="E421" s="280"/>
      <c r="F421" s="281"/>
      <c r="G421" s="367"/>
      <c r="H421" s="71"/>
      <c r="I421" s="161"/>
      <c r="J421" s="71"/>
      <c r="K421" s="161"/>
      <c r="L421" s="71"/>
      <c r="M421" s="161"/>
      <c r="N421" s="71"/>
      <c r="O421" s="161"/>
      <c r="P421" s="71"/>
      <c r="Q421" s="161"/>
      <c r="R421" s="71"/>
      <c r="S421" s="161"/>
      <c r="T421" s="71"/>
      <c r="U421" s="161"/>
      <c r="V421" s="71"/>
      <c r="W421" s="162"/>
      <c r="X421" s="162"/>
      <c r="Y421" s="162"/>
      <c r="Z421" s="162"/>
      <c r="AA421" s="162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163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163"/>
      <c r="BU421" s="161"/>
      <c r="BV421" s="71"/>
      <c r="BW421" s="161"/>
      <c r="BX421" s="71"/>
      <c r="BY421" s="161"/>
      <c r="BZ421" s="71"/>
      <c r="CA421" s="161"/>
      <c r="CB421" s="71"/>
      <c r="CC421" s="161"/>
      <c r="CD421" s="71"/>
      <c r="CE421" s="161"/>
      <c r="CF421" s="71"/>
      <c r="CG421" s="161"/>
      <c r="CH421" s="71"/>
      <c r="CI421" s="161"/>
      <c r="CJ421" s="71"/>
      <c r="CK421" s="162"/>
      <c r="CL421" s="162"/>
      <c r="CM421" s="162"/>
      <c r="CN421" s="162"/>
      <c r="CO421" s="162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163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163"/>
      <c r="ER421" s="158"/>
      <c r="ES421" s="75"/>
      <c r="ET421" s="159"/>
      <c r="EU421" s="159"/>
      <c r="EX421" s="82"/>
      <c r="EZ421" s="82"/>
      <c r="FE421" s="82"/>
      <c r="FF421" s="82"/>
      <c r="FG421" s="82"/>
      <c r="FH421" s="82"/>
      <c r="FI421" s="82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2"/>
      <c r="FU421" s="82"/>
      <c r="FV421" s="82"/>
      <c r="FW421" s="82"/>
      <c r="FX421" s="82"/>
      <c r="FY421" s="82"/>
      <c r="FZ421" s="82"/>
      <c r="GA421" s="82"/>
      <c r="GB421" s="82"/>
      <c r="GC421" s="82"/>
      <c r="GD421" s="82"/>
      <c r="GE421" s="82"/>
      <c r="GF421" s="82"/>
      <c r="GG421" s="82"/>
      <c r="GH421" s="82"/>
      <c r="GI421"/>
      <c r="GJ421"/>
      <c r="GK421"/>
      <c r="GL421"/>
      <c r="GM421"/>
      <c r="GN421"/>
      <c r="GO421"/>
      <c r="GR421" s="158"/>
      <c r="GS421" s="75"/>
      <c r="GT421" s="159"/>
      <c r="GU421" s="159"/>
      <c r="GV421" s="75"/>
      <c r="GW421" s="75"/>
      <c r="GX421" s="82"/>
      <c r="GZ421" s="82"/>
      <c r="HA421" s="82"/>
      <c r="HB421" s="82"/>
      <c r="HE421" s="82"/>
      <c r="HF421" s="82"/>
      <c r="HG421" s="82"/>
      <c r="HH421" s="82"/>
      <c r="HI421" s="82"/>
      <c r="HJ421" s="82"/>
      <c r="HK421" s="82"/>
      <c r="HL421" s="82"/>
      <c r="HM421" s="82"/>
      <c r="HN421" s="82"/>
      <c r="HO421" s="82"/>
      <c r="HP421" s="82"/>
      <c r="HQ421" s="82"/>
      <c r="HR421" s="82"/>
      <c r="HS421" s="82"/>
      <c r="HT421" s="82"/>
      <c r="HU421" s="82"/>
      <c r="HV421" s="82"/>
      <c r="HW421" s="82"/>
      <c r="HX421" s="82"/>
      <c r="HY421" s="82"/>
      <c r="HZ421" s="82"/>
      <c r="IA421" s="82"/>
      <c r="IB421" s="82"/>
      <c r="IC421" s="82"/>
      <c r="ID421" s="82"/>
      <c r="IE421" s="82"/>
      <c r="IF421" s="82"/>
      <c r="IG421" s="82"/>
      <c r="IH421" s="82"/>
      <c r="II421"/>
      <c r="IJ421"/>
      <c r="IK421"/>
      <c r="IL421"/>
      <c r="IM421"/>
      <c r="IN421"/>
      <c r="IO421"/>
      <c r="IP421"/>
      <c r="IS421" s="158"/>
      <c r="IT421" s="75"/>
      <c r="IU421" s="159"/>
      <c r="IV421" s="159"/>
      <c r="IW421" s="75"/>
      <c r="IX421" s="75"/>
      <c r="IY421" s="76"/>
      <c r="IZ421" s="75"/>
      <c r="JA421" s="82"/>
      <c r="JB421" s="82"/>
      <c r="JC421" s="82"/>
      <c r="JD421" s="82"/>
      <c r="JE421" s="82"/>
      <c r="JF421" s="82"/>
      <c r="JG421" s="82"/>
      <c r="JH421" s="82"/>
      <c r="JI421" s="82"/>
      <c r="JJ421" s="82"/>
      <c r="JK421" s="82"/>
      <c r="JL421" s="82"/>
      <c r="JM421" s="82"/>
      <c r="JN421" s="82"/>
      <c r="JO421" s="82"/>
      <c r="JP421" s="82"/>
      <c r="JQ421" s="82"/>
      <c r="JR421" s="82"/>
      <c r="JS421" s="82"/>
      <c r="JT421" s="82"/>
      <c r="JU421" s="82"/>
      <c r="JV421" s="82"/>
      <c r="JW421" s="82"/>
      <c r="JX421" s="82"/>
      <c r="JY421" s="82"/>
      <c r="JZ421" s="82"/>
      <c r="KA421" s="82"/>
      <c r="KB421" s="82"/>
      <c r="KC421" s="82"/>
      <c r="KD421" s="82"/>
      <c r="KE421" s="82"/>
      <c r="KF421" s="82"/>
      <c r="KG421" s="82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 s="199"/>
      <c r="LB421" s="202"/>
      <c r="LF421" s="82"/>
      <c r="LG421" s="80"/>
      <c r="LH421" s="234"/>
      <c r="LK421" s="158"/>
      <c r="LL421" s="75"/>
      <c r="LM421" s="159"/>
      <c r="LN421" s="159"/>
      <c r="LO421" s="75"/>
      <c r="LP421" s="75"/>
      <c r="LQ421" s="76"/>
      <c r="LR421" s="75"/>
      <c r="LS421" s="82"/>
      <c r="LT421" s="82"/>
      <c r="LU421" s="82"/>
      <c r="LV421" s="82"/>
      <c r="LW421" s="82"/>
      <c r="LX421" s="82"/>
      <c r="LY421" s="82"/>
      <c r="LZ421" s="82"/>
      <c r="MA421" s="82"/>
      <c r="MB421" s="82"/>
      <c r="MC421" s="82"/>
      <c r="MD421" s="82"/>
      <c r="ME421" s="82"/>
      <c r="MF421" s="82"/>
      <c r="MG421" s="82"/>
      <c r="MH421" s="82"/>
      <c r="MI421" s="82"/>
      <c r="MJ421" s="82"/>
      <c r="MK421" s="82"/>
      <c r="ML421" s="82"/>
      <c r="MM421" s="82"/>
      <c r="MN421" s="82"/>
      <c r="MO421" s="82"/>
      <c r="MP421" s="82"/>
      <c r="MQ421" s="82"/>
      <c r="MR421" s="82"/>
      <c r="MS421" s="82"/>
      <c r="MT421" s="82"/>
      <c r="MU421" s="82"/>
      <c r="MV421" s="82"/>
      <c r="MW421" s="82"/>
      <c r="MX421" s="82"/>
      <c r="MY421" s="82"/>
      <c r="MZ421" s="82"/>
      <c r="NA421" s="82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</row>
    <row r="422" spans="1:449" ht="18" customHeight="1" x14ac:dyDescent="0.25">
      <c r="A422" s="151" t="s">
        <v>557</v>
      </c>
      <c r="B422" s="152" t="s">
        <v>527</v>
      </c>
      <c r="C422" s="152" t="str">
        <f t="shared" si="667"/>
        <v>Pantry Cab: Pantry 24 deep  2 doors - 4 pullouts (15"W x 84"H)</v>
      </c>
      <c r="D422" s="121" t="s">
        <v>558</v>
      </c>
      <c r="E422" s="153" t="s">
        <v>529</v>
      </c>
      <c r="F422" s="266" t="s">
        <v>557</v>
      </c>
      <c r="G422" s="367">
        <f>ROUND(cabinets_db!FD422/Prices!$B$27,0)</f>
        <v>1165</v>
      </c>
      <c r="H422" s="71">
        <f>G422*Prices!$B$7+G422</f>
        <v>1339.75</v>
      </c>
      <c r="I422" s="161">
        <f>ROUND(cabinets_db!FF422/Prices!$B$27,0)</f>
        <v>1225</v>
      </c>
      <c r="J422" s="71">
        <f>I422*Prices!$B$7+I422</f>
        <v>1408.75</v>
      </c>
      <c r="K422" s="161">
        <f>ROUND(cabinets_db!FH422/Prices!$B$27,0)</f>
        <v>1245</v>
      </c>
      <c r="L422" s="71">
        <f>K422*Prices!$B$7+K422</f>
        <v>1431.75</v>
      </c>
      <c r="M422" s="161">
        <f>ROUND(cabinets_db!FJ422/Prices!$B$27,0)</f>
        <v>1284</v>
      </c>
      <c r="N422" s="71">
        <f>M422*Prices!$B$7+M422</f>
        <v>1476.6</v>
      </c>
      <c r="O422" s="161">
        <f>ROUND(cabinets_db!FL422/Prices!$B$27,0)</f>
        <v>1304</v>
      </c>
      <c r="P422" s="71">
        <f>O422*Prices!$B$7+O422</f>
        <v>1499.6</v>
      </c>
      <c r="Q422" s="161">
        <f>ROUND(cabinets_db!FN422/Prices!$B$27,0)</f>
        <v>1354</v>
      </c>
      <c r="R422" s="71">
        <f>Q422*Prices!$B$7+Q422</f>
        <v>1557.1</v>
      </c>
      <c r="S422" s="161">
        <f>ROUND(cabinets_db!FP422/Prices!$B$27,0)</f>
        <v>1394</v>
      </c>
      <c r="T422" s="71">
        <f>S422*Prices!$B$7+S422</f>
        <v>1603.1</v>
      </c>
      <c r="U422" s="161">
        <f>ROUND(cabinets_db!FR422/Prices!$B$27,0)</f>
        <v>1532</v>
      </c>
      <c r="V422" s="71">
        <f>U422*Prices!$B$7+U422</f>
        <v>1761.8</v>
      </c>
      <c r="W422" s="162"/>
      <c r="X422" s="162"/>
      <c r="Y422" s="162"/>
      <c r="Z422" s="162"/>
      <c r="AA422" s="162"/>
      <c r="AB422" s="71">
        <f>ROUND(cabinets_db!HD422/Prices!$B$27,0)</f>
        <v>1097</v>
      </c>
      <c r="AC422" s="71">
        <f>AB422*Prices!$B$7+AB422</f>
        <v>1261.55</v>
      </c>
      <c r="AD422" s="71">
        <f>ROUND(cabinets_db!HF422/Prices!$B$27,0)</f>
        <v>1156</v>
      </c>
      <c r="AE422" s="71">
        <f>AD422*Prices!$B$7+AD422</f>
        <v>1329.4</v>
      </c>
      <c r="AF422" s="71">
        <f>ROUND(cabinets_db!HH422/Prices!$B$27,0)</f>
        <v>1176</v>
      </c>
      <c r="AG422" s="71">
        <f>AF422*Prices!$B$7+AF422</f>
        <v>1352.4</v>
      </c>
      <c r="AH422" s="71">
        <f>ROUND(cabinets_db!HJ422/Prices!$B$27,0)</f>
        <v>1216</v>
      </c>
      <c r="AI422" s="71">
        <f>AH422*Prices!$B$7+AH422</f>
        <v>1398.4</v>
      </c>
      <c r="AJ422" s="71">
        <f>ROUND(cabinets_db!HL422/Prices!$B$27,0)</f>
        <v>1235</v>
      </c>
      <c r="AK422" s="71">
        <f>AJ422*Prices!$B$7+AJ422</f>
        <v>1420.25</v>
      </c>
      <c r="AL422" s="71">
        <f>ROUND(cabinets_db!HN422/Prices!$B$27,0)</f>
        <v>1285</v>
      </c>
      <c r="AM422" s="71">
        <f>AL422*Prices!$B$7+AL422</f>
        <v>1477.75</v>
      </c>
      <c r="AN422" s="71">
        <f>ROUND(cabinets_db!HP422/Prices!$B$27,0)</f>
        <v>1325</v>
      </c>
      <c r="AO422" s="71">
        <f>AN422*Prices!$B$7+AN422</f>
        <v>1523.75</v>
      </c>
      <c r="AP422" s="71">
        <f>ROUND(cabinets_db!HR422/Prices!$B$27,0)</f>
        <v>1464</v>
      </c>
      <c r="AQ422" s="163">
        <f>AP422*Prices!$B$7+AP422</f>
        <v>1683.6</v>
      </c>
      <c r="AW422" s="71">
        <f t="shared" si="586"/>
        <v>1097</v>
      </c>
      <c r="AX422" s="71">
        <f t="shared" si="587"/>
        <v>1261.55</v>
      </c>
      <c r="AY422" s="71">
        <f t="shared" si="588"/>
        <v>1156</v>
      </c>
      <c r="AZ422" s="71">
        <f t="shared" si="589"/>
        <v>1329.4</v>
      </c>
      <c r="BA422" s="71">
        <f t="shared" si="590"/>
        <v>1176</v>
      </c>
      <c r="BB422" s="71">
        <f t="shared" si="591"/>
        <v>1352.4</v>
      </c>
      <c r="BC422" s="71">
        <f t="shared" si="592"/>
        <v>1216</v>
      </c>
      <c r="BD422" s="71">
        <f t="shared" si="593"/>
        <v>1398.4</v>
      </c>
      <c r="BE422" s="71">
        <f t="shared" si="594"/>
        <v>1235</v>
      </c>
      <c r="BF422" s="71">
        <f t="shared" si="595"/>
        <v>1420.25</v>
      </c>
      <c r="BG422" s="71">
        <f t="shared" si="596"/>
        <v>1285</v>
      </c>
      <c r="BH422" s="71">
        <f t="shared" si="597"/>
        <v>1477.75</v>
      </c>
      <c r="BI422" s="71">
        <f t="shared" si="598"/>
        <v>1325</v>
      </c>
      <c r="BJ422" s="71">
        <f t="shared" si="599"/>
        <v>1523.75</v>
      </c>
      <c r="BK422" s="71">
        <f t="shared" si="600"/>
        <v>1464</v>
      </c>
      <c r="BL422" s="163">
        <f t="shared" si="601"/>
        <v>1683.6</v>
      </c>
      <c r="BU422" s="161">
        <f>ROUND(cabinets_db!JE422/Prices!$B$27,0)</f>
        <v>1552</v>
      </c>
      <c r="BV422" s="71">
        <f>BU422*Prices!$B$7+BU422</f>
        <v>1784.8</v>
      </c>
      <c r="BW422" s="161">
        <f>ROUND(cabinets_db!JG422/Prices!$B$27,0)</f>
        <v>1611</v>
      </c>
      <c r="BX422" s="71">
        <f>BW422*Prices!$B$7+BW422</f>
        <v>1852.65</v>
      </c>
      <c r="BY422" s="161">
        <f>ROUND(cabinets_db!JI422/Prices!$B$27,0)</f>
        <v>1631</v>
      </c>
      <c r="BZ422" s="71">
        <f>BY422*Prices!$B$7+BY422</f>
        <v>1875.65</v>
      </c>
      <c r="CA422" s="161">
        <f>ROUND(cabinets_db!JK422/Prices!$B$27,0)</f>
        <v>1671</v>
      </c>
      <c r="CB422" s="71">
        <f>CA422*Prices!$B$7+CA422</f>
        <v>1921.65</v>
      </c>
      <c r="CC422" s="161">
        <f>ROUND(cabinets_db!JM422/Prices!$B$27,0)</f>
        <v>1691</v>
      </c>
      <c r="CD422" s="71">
        <f>CC422*Prices!$B$7+CC422</f>
        <v>1944.65</v>
      </c>
      <c r="CE422" s="161">
        <f>ROUND(cabinets_db!JO422/Prices!$B$27,0)</f>
        <v>1740</v>
      </c>
      <c r="CF422" s="71">
        <f>CE422*Prices!$B$7+CE422</f>
        <v>2001</v>
      </c>
      <c r="CG422" s="161">
        <f>ROUND(cabinets_db!JQ422/Prices!$B$27,0)</f>
        <v>1780</v>
      </c>
      <c r="CH422" s="71">
        <f>CG422*Prices!$B$7+CG422</f>
        <v>2047</v>
      </c>
      <c r="CI422" s="161">
        <f>ROUND(cabinets_db!JS422/Prices!$B$27,0)</f>
        <v>1919</v>
      </c>
      <c r="CJ422" s="71">
        <f>CI422*Prices!$B$7+CI422</f>
        <v>2206.85</v>
      </c>
      <c r="CK422" s="162"/>
      <c r="CL422" s="162"/>
      <c r="CM422" s="162"/>
      <c r="CN422" s="162"/>
      <c r="CO422" s="162"/>
      <c r="CP422" s="71">
        <f>ROUND(cabinets_db!LW422/Prices!$B$27,0)</f>
        <v>1483</v>
      </c>
      <c r="CQ422" s="71">
        <f>CP422*Prices!$B$7+CP422</f>
        <v>1705.45</v>
      </c>
      <c r="CR422" s="71">
        <f>ROUND(cabinets_db!LY422/Prices!$B$27,0)</f>
        <v>1543</v>
      </c>
      <c r="CS422" s="71">
        <f>CR422*Prices!$B$7+CR422</f>
        <v>1774.45</v>
      </c>
      <c r="CT422" s="71">
        <f>ROUND(cabinets_db!MA422/Prices!$B$27,0)</f>
        <v>1562</v>
      </c>
      <c r="CU422" s="71">
        <f>CT422*Prices!$B$7+CT422</f>
        <v>1796.3</v>
      </c>
      <c r="CV422" s="71">
        <f>ROUND(cabinets_db!MC422/Prices!$B$27,0)</f>
        <v>1602</v>
      </c>
      <c r="CW422" s="71">
        <f>CV422*Prices!$B$7+CV422</f>
        <v>1842.3</v>
      </c>
      <c r="CX422" s="71">
        <f>ROUND(cabinets_db!ME422/Prices!$B$27,0)</f>
        <v>1622</v>
      </c>
      <c r="CY422" s="71">
        <f>CX422*Prices!$B$7+CX422</f>
        <v>1865.3</v>
      </c>
      <c r="CZ422" s="71">
        <f>ROUND(cabinets_db!MG422/Prices!$B$27,0)</f>
        <v>1672</v>
      </c>
      <c r="DA422" s="71">
        <f>CZ422*Prices!$B$7+CZ422</f>
        <v>1922.8</v>
      </c>
      <c r="DB422" s="71">
        <f>ROUND(cabinets_db!MI422/Prices!$B$27,0)</f>
        <v>1711</v>
      </c>
      <c r="DC422" s="71">
        <f>DB422*Prices!$B$7+DB422</f>
        <v>1967.65</v>
      </c>
      <c r="DD422" s="71">
        <f>ROUND(cabinets_db!MK422/Prices!$B$27,0)</f>
        <v>1850</v>
      </c>
      <c r="DE422" s="163">
        <f>DD422*Prices!$B$7+DD422</f>
        <v>2127.5</v>
      </c>
      <c r="DK422" s="71">
        <f t="shared" si="616"/>
        <v>1483</v>
      </c>
      <c r="DL422" s="71">
        <f t="shared" si="617"/>
        <v>1705.45</v>
      </c>
      <c r="DM422" s="71">
        <f t="shared" si="618"/>
        <v>1543</v>
      </c>
      <c r="DN422" s="71">
        <f t="shared" si="619"/>
        <v>1774.45</v>
      </c>
      <c r="DO422" s="71">
        <f t="shared" si="620"/>
        <v>1562</v>
      </c>
      <c r="DP422" s="71">
        <f t="shared" si="621"/>
        <v>1796.3</v>
      </c>
      <c r="DQ422" s="71">
        <f t="shared" si="622"/>
        <v>1602</v>
      </c>
      <c r="DR422" s="71">
        <f t="shared" si="623"/>
        <v>1842.3</v>
      </c>
      <c r="DS422" s="71">
        <f t="shared" si="624"/>
        <v>1622</v>
      </c>
      <c r="DT422" s="71">
        <f t="shared" si="625"/>
        <v>1865.3</v>
      </c>
      <c r="DU422" s="71">
        <f t="shared" si="626"/>
        <v>1672</v>
      </c>
      <c r="DV422" s="71">
        <f t="shared" si="627"/>
        <v>1922.8</v>
      </c>
      <c r="DW422" s="71">
        <f t="shared" si="628"/>
        <v>1711</v>
      </c>
      <c r="DX422" s="71">
        <f t="shared" si="629"/>
        <v>1967.65</v>
      </c>
      <c r="DY422" s="71">
        <f t="shared" si="630"/>
        <v>1850</v>
      </c>
      <c r="DZ422" s="163">
        <f t="shared" si="631"/>
        <v>2127.5</v>
      </c>
      <c r="EP422" s="55">
        <v>6408.8015999999998</v>
      </c>
      <c r="EQ422" s="55">
        <f t="shared" si="673"/>
        <v>44.505566666666667</v>
      </c>
      <c r="ER422" s="158">
        <v>44.5</v>
      </c>
      <c r="ES422" s="75">
        <v>15</v>
      </c>
      <c r="ET422" s="159"/>
      <c r="EU422" s="159">
        <f>ES422*80/144</f>
        <v>8.3333333333333339</v>
      </c>
      <c r="EV422" s="75">
        <v>4</v>
      </c>
      <c r="EW422" s="75">
        <v>2</v>
      </c>
      <c r="EX422" s="76">
        <v>60</v>
      </c>
      <c r="EY422" s="75">
        <v>44.5</v>
      </c>
      <c r="EZ422" s="82">
        <f>(EY422*1.2)*(Prices!$B$5/32)</f>
        <v>66.75</v>
      </c>
      <c r="FA422" s="82">
        <f>(EY422*1.3)*(Prices!$B$4/32)</f>
        <v>144.625</v>
      </c>
      <c r="FB422" s="82">
        <f>(EV422*Prices!$B$2)+(EW422*Prices!$B$3)</f>
        <v>168.1</v>
      </c>
      <c r="FC422" s="82">
        <f>EU422*Prices!$B$9</f>
        <v>50</v>
      </c>
      <c r="FD422" s="82">
        <f t="shared" si="632"/>
        <v>489.47500000000002</v>
      </c>
      <c r="FE422" s="82">
        <f>EU422*Prices!$B$10</f>
        <v>75</v>
      </c>
      <c r="FF422" s="82">
        <f t="shared" si="633"/>
        <v>514.47500000000002</v>
      </c>
      <c r="FG422" s="82">
        <f>EU422*Prices!$B$11</f>
        <v>83.333333333333343</v>
      </c>
      <c r="FH422" s="82">
        <f t="shared" si="634"/>
        <v>522.80833333333339</v>
      </c>
      <c r="FI422" s="82">
        <f>EU422*Prices!$B$12</f>
        <v>100</v>
      </c>
      <c r="FJ422" s="82">
        <f t="shared" si="635"/>
        <v>539.47500000000002</v>
      </c>
      <c r="FK422" s="82">
        <f>EU422*Prices!$B$13</f>
        <v>108.33333333333334</v>
      </c>
      <c r="FL422" s="82">
        <f t="shared" si="636"/>
        <v>547.80833333333339</v>
      </c>
      <c r="FM422" s="82">
        <f>EU422*Prices!$B$14</f>
        <v>129.16666666666669</v>
      </c>
      <c r="FN422" s="82">
        <f t="shared" si="637"/>
        <v>568.64166666666665</v>
      </c>
      <c r="FO422" s="82">
        <f>EU422*Prices!$B$15</f>
        <v>145.83333333333334</v>
      </c>
      <c r="FP422" s="82">
        <f t="shared" si="638"/>
        <v>585.30833333333339</v>
      </c>
      <c r="FQ422" s="82">
        <f>EU422*Prices!$B$16</f>
        <v>204.16666666666669</v>
      </c>
      <c r="FR422" s="82">
        <f t="shared" si="639"/>
        <v>643.64166666666665</v>
      </c>
      <c r="FS422" s="82">
        <f>EU422*Prices!$B$17</f>
        <v>0</v>
      </c>
      <c r="FT422" s="82"/>
      <c r="FU422" s="82"/>
      <c r="FV422" s="82"/>
      <c r="FW422" s="82"/>
      <c r="FX422" s="82"/>
      <c r="FY422" s="82"/>
      <c r="FZ422" s="82"/>
      <c r="GA422" s="82"/>
      <c r="GB422" s="82"/>
      <c r="GC422" s="82"/>
      <c r="GD422" s="82"/>
      <c r="GE422" s="82"/>
      <c r="GF422" s="82"/>
      <c r="GG422" s="82"/>
      <c r="GH422" s="82"/>
      <c r="GI422"/>
      <c r="GJ422"/>
      <c r="GK422"/>
      <c r="GL422"/>
      <c r="GM422"/>
      <c r="GN422"/>
      <c r="GO422"/>
      <c r="GP422" s="55">
        <v>6408.8015999999998</v>
      </c>
      <c r="GQ422" s="55">
        <f t="shared" si="674"/>
        <v>44.505566666666667</v>
      </c>
      <c r="GR422" s="158">
        <v>44.5</v>
      </c>
      <c r="GS422" s="75">
        <v>15</v>
      </c>
      <c r="GT422" s="159"/>
      <c r="GU422" s="159">
        <f>GS422*80/144</f>
        <v>8.3333333333333339</v>
      </c>
      <c r="GV422" s="75">
        <v>4</v>
      </c>
      <c r="GW422" s="75">
        <v>2</v>
      </c>
      <c r="GX422" s="76">
        <v>60</v>
      </c>
      <c r="GY422" s="75">
        <v>44.5</v>
      </c>
      <c r="GZ422" s="82">
        <f>(GY422*1.2)*(Prices!$B$5/32)</f>
        <v>66.75</v>
      </c>
      <c r="HA422" s="82">
        <f>(GY422*1.3)*(Prices!$C$4/32)</f>
        <v>115.7</v>
      </c>
      <c r="HB422" s="82">
        <f>(GV422*Prices!$B$2)+(GW422*Prices!$B$3)</f>
        <v>168.1</v>
      </c>
      <c r="HC422" s="82">
        <f>GU422*Prices!$B$9</f>
        <v>50</v>
      </c>
      <c r="HD422" s="82">
        <f t="shared" si="640"/>
        <v>460.55</v>
      </c>
      <c r="HE422" s="82">
        <f>GU422*Prices!$B$10</f>
        <v>75</v>
      </c>
      <c r="HF422" s="82">
        <f t="shared" si="641"/>
        <v>485.55</v>
      </c>
      <c r="HG422" s="82">
        <f>GU422*Prices!$B$11</f>
        <v>83.333333333333343</v>
      </c>
      <c r="HH422" s="82">
        <f t="shared" si="642"/>
        <v>493.88333333333333</v>
      </c>
      <c r="HI422" s="82">
        <f>GU422*Prices!$B$12</f>
        <v>100</v>
      </c>
      <c r="HJ422" s="82">
        <f t="shared" si="643"/>
        <v>510.55</v>
      </c>
      <c r="HK422" s="82">
        <f>GU422*Prices!$B$13</f>
        <v>108.33333333333334</v>
      </c>
      <c r="HL422" s="82">
        <f t="shared" si="644"/>
        <v>518.88333333333333</v>
      </c>
      <c r="HM422" s="82">
        <f>GU422*Prices!$B$14</f>
        <v>129.16666666666669</v>
      </c>
      <c r="HN422" s="82">
        <f t="shared" si="645"/>
        <v>539.7166666666667</v>
      </c>
      <c r="HO422" s="82">
        <f>GU422*Prices!$B$15</f>
        <v>145.83333333333334</v>
      </c>
      <c r="HP422" s="82">
        <f t="shared" si="646"/>
        <v>556.38333333333333</v>
      </c>
      <c r="HQ422" s="82">
        <f>GU422*Prices!$B$16</f>
        <v>204.16666666666669</v>
      </c>
      <c r="HR422" s="82">
        <f t="shared" si="647"/>
        <v>614.7166666666667</v>
      </c>
      <c r="HS422" s="82">
        <f>GU422*Prices!$B$17</f>
        <v>0</v>
      </c>
      <c r="HT422" s="82"/>
      <c r="HU422" s="82"/>
      <c r="HV422" s="82"/>
      <c r="HW422" s="82"/>
      <c r="HX422" s="82"/>
      <c r="HY422" s="82"/>
      <c r="HZ422" s="82"/>
      <c r="IA422" s="82"/>
      <c r="IB422" s="82"/>
      <c r="IC422" s="82"/>
      <c r="ID422" s="82"/>
      <c r="IE422" s="82"/>
      <c r="IF422" s="82"/>
      <c r="IG422" s="82"/>
      <c r="IH422" s="82"/>
      <c r="II422"/>
      <c r="IJ422"/>
      <c r="IK422"/>
      <c r="IL422"/>
      <c r="IM422"/>
      <c r="IN422"/>
      <c r="IO422"/>
      <c r="IP422"/>
      <c r="IQ422" s="55">
        <v>6408.8015999999998</v>
      </c>
      <c r="IR422" s="55">
        <f t="shared" si="675"/>
        <v>44.505566666666667</v>
      </c>
      <c r="IS422" s="158">
        <v>44.5</v>
      </c>
      <c r="IT422" s="75">
        <v>15</v>
      </c>
      <c r="IU422" s="159"/>
      <c r="IV422" s="159">
        <f>IT422*80/144</f>
        <v>8.3333333333333339</v>
      </c>
      <c r="IW422" s="75">
        <v>4</v>
      </c>
      <c r="IX422" s="75">
        <v>2</v>
      </c>
      <c r="IY422" s="76">
        <f t="shared" si="671"/>
        <v>222.35229044444444</v>
      </c>
      <c r="IZ422" s="75">
        <v>44.5</v>
      </c>
      <c r="JA422" s="82">
        <f>(IZ422*1.2)*(Prices!$B$5/32)</f>
        <v>66.75</v>
      </c>
      <c r="JB422" s="82">
        <f>(IZ422*1.3)*(Prices!$B$4/32)</f>
        <v>144.625</v>
      </c>
      <c r="JC422" s="82">
        <f>(IW422*Prices!$B$2)+(IX422*Prices!$B$3)</f>
        <v>168.1</v>
      </c>
      <c r="JD422" s="82">
        <f>IV422*Prices!$B$9</f>
        <v>50</v>
      </c>
      <c r="JE422" s="82">
        <f t="shared" si="648"/>
        <v>651.82729044444443</v>
      </c>
      <c r="JF422" s="82">
        <f>IV422*Prices!$B$10</f>
        <v>75</v>
      </c>
      <c r="JG422" s="82">
        <f t="shared" si="649"/>
        <v>676.82729044444443</v>
      </c>
      <c r="JH422" s="82">
        <f>IV422*Prices!$B$11</f>
        <v>83.333333333333343</v>
      </c>
      <c r="JI422" s="82">
        <f t="shared" si="650"/>
        <v>685.1606237777778</v>
      </c>
      <c r="JJ422" s="82">
        <f>IV422*Prices!$B$12</f>
        <v>100</v>
      </c>
      <c r="JK422" s="82">
        <f t="shared" si="651"/>
        <v>701.82729044444443</v>
      </c>
      <c r="JL422" s="82">
        <f>IV422*Prices!$B$13</f>
        <v>108.33333333333334</v>
      </c>
      <c r="JM422" s="82">
        <f t="shared" si="652"/>
        <v>710.1606237777778</v>
      </c>
      <c r="JN422" s="82">
        <f>IV422*Prices!$B$14</f>
        <v>129.16666666666669</v>
      </c>
      <c r="JO422" s="82">
        <f t="shared" si="653"/>
        <v>730.99395711111106</v>
      </c>
      <c r="JP422" s="82">
        <f>IV422*Prices!$B$15</f>
        <v>145.83333333333334</v>
      </c>
      <c r="JQ422" s="82">
        <f t="shared" si="654"/>
        <v>747.6606237777778</v>
      </c>
      <c r="JR422" s="82">
        <f>IV422*Prices!$B$16</f>
        <v>204.16666666666669</v>
      </c>
      <c r="JS422" s="82">
        <f t="shared" si="655"/>
        <v>805.99395711111106</v>
      </c>
      <c r="JT422" s="82">
        <f>IV422*Prices!$B$17</f>
        <v>0</v>
      </c>
      <c r="JU422" s="82"/>
      <c r="JV422" s="82"/>
      <c r="JW422" s="82"/>
      <c r="JX422" s="82"/>
      <c r="JY422" s="82"/>
      <c r="JZ422" s="82"/>
      <c r="KA422" s="82"/>
      <c r="KB422" s="82"/>
      <c r="KC422" s="82"/>
      <c r="KD422" s="82"/>
      <c r="KE422" s="82"/>
      <c r="KF422" s="82"/>
      <c r="KG422" s="8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 s="199">
        <v>4</v>
      </c>
      <c r="LB422" s="202">
        <v>0</v>
      </c>
      <c r="LC422" s="82">
        <f>(44+(cabinets_db!IR422*2-2))*0.58</f>
        <v>75.986457333333334</v>
      </c>
      <c r="LD422" s="82">
        <f>(44+(cabinets_db!IR422*2-2))*0.77</f>
        <v>100.87857266666667</v>
      </c>
      <c r="LE422" s="82">
        <f>3*(cabinets_db!IR422*22/144)</f>
        <v>20.398384722222225</v>
      </c>
      <c r="LF422" s="82">
        <f t="shared" si="656"/>
        <v>55.588072611111109</v>
      </c>
      <c r="LG422" s="80">
        <f t="shared" si="657"/>
        <v>80.480187944444452</v>
      </c>
      <c r="LH422" s="234">
        <f t="shared" si="658"/>
        <v>222.35229044444444</v>
      </c>
      <c r="LI422" s="55">
        <v>6408.8015999999998</v>
      </c>
      <c r="LJ422" s="55">
        <f t="shared" si="676"/>
        <v>44.505566666666667</v>
      </c>
      <c r="LK422" s="158">
        <v>44.5</v>
      </c>
      <c r="LL422" s="75">
        <v>15</v>
      </c>
      <c r="LM422" s="159"/>
      <c r="LN422" s="159">
        <f>LL422*80/144</f>
        <v>8.3333333333333339</v>
      </c>
      <c r="LO422" s="75">
        <v>4</v>
      </c>
      <c r="LP422" s="75">
        <v>2</v>
      </c>
      <c r="LQ422" s="76">
        <f t="shared" si="672"/>
        <v>222.35229044444444</v>
      </c>
      <c r="LR422" s="75">
        <v>44.5</v>
      </c>
      <c r="LS422" s="82">
        <f>(LR422*1.2)*(Prices!$B$5/32)</f>
        <v>66.75</v>
      </c>
      <c r="LT422" s="82">
        <f>(LR422*1.3)*(Prices!$C$4/32)</f>
        <v>115.7</v>
      </c>
      <c r="LU422" s="82">
        <f>(LO422*Prices!$B$2)+(LP422*Prices!$B$3)</f>
        <v>168.1</v>
      </c>
      <c r="LV422" s="82">
        <f>LN422*Prices!$B$9</f>
        <v>50</v>
      </c>
      <c r="LW422" s="82">
        <f t="shared" si="659"/>
        <v>622.90229044444447</v>
      </c>
      <c r="LX422" s="82">
        <f>LN422*Prices!$B$10</f>
        <v>75</v>
      </c>
      <c r="LY422" s="82">
        <f t="shared" si="660"/>
        <v>647.90229044444447</v>
      </c>
      <c r="LZ422" s="82">
        <f>LN422*Prices!$B$11</f>
        <v>83.333333333333343</v>
      </c>
      <c r="MA422" s="82">
        <f t="shared" si="661"/>
        <v>656.23562377777773</v>
      </c>
      <c r="MB422" s="82">
        <f>LN422*Prices!$B$12</f>
        <v>100</v>
      </c>
      <c r="MC422" s="82">
        <f t="shared" si="662"/>
        <v>672.90229044444447</v>
      </c>
      <c r="MD422" s="82">
        <f>LN422*Prices!$B$13</f>
        <v>108.33333333333334</v>
      </c>
      <c r="ME422" s="82">
        <f t="shared" si="663"/>
        <v>681.23562377777773</v>
      </c>
      <c r="MF422" s="82">
        <f>LN422*Prices!$B$14</f>
        <v>129.16666666666669</v>
      </c>
      <c r="MG422" s="82">
        <f t="shared" si="664"/>
        <v>702.0689571111111</v>
      </c>
      <c r="MH422" s="82">
        <f>LN422*Prices!$B$15</f>
        <v>145.83333333333334</v>
      </c>
      <c r="MI422" s="82">
        <f t="shared" si="665"/>
        <v>718.73562377777773</v>
      </c>
      <c r="MJ422" s="82">
        <f>LN422*Prices!$B$16</f>
        <v>204.16666666666669</v>
      </c>
      <c r="MK422" s="82">
        <f t="shared" si="666"/>
        <v>777.0689571111111</v>
      </c>
      <c r="ML422" s="82">
        <f>LN422*Prices!$B$17</f>
        <v>0</v>
      </c>
      <c r="MM422" s="82"/>
      <c r="MN422" s="82"/>
      <c r="MO422" s="82"/>
      <c r="MP422" s="82"/>
      <c r="MQ422" s="82"/>
      <c r="MR422" s="82"/>
      <c r="MS422" s="82"/>
      <c r="MT422" s="82"/>
      <c r="MU422" s="82"/>
      <c r="MV422" s="82"/>
      <c r="MW422" s="82"/>
      <c r="MX422" s="82"/>
      <c r="MY422" s="82"/>
      <c r="MZ422" s="82"/>
      <c r="NA422" s="8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</row>
    <row r="423" spans="1:449" ht="18" customHeight="1" x14ac:dyDescent="0.25">
      <c r="A423" s="160" t="s">
        <v>559</v>
      </c>
      <c r="B423" s="69" t="s">
        <v>527</v>
      </c>
      <c r="C423" s="69" t="str">
        <f t="shared" si="667"/>
        <v>Pantry Cab: Pantry 24 deep  2 doors - 4 pullouts (15"W x 90"H)</v>
      </c>
      <c r="D423" s="70" t="s">
        <v>558</v>
      </c>
      <c r="E423" s="68" t="s">
        <v>531</v>
      </c>
      <c r="F423" s="267" t="s">
        <v>559</v>
      </c>
      <c r="G423" s="367">
        <f>ROUND(cabinets_db!FD423/Prices!$B$27,0)</f>
        <v>1231</v>
      </c>
      <c r="H423" s="71">
        <f>G423*Prices!$B$7+G423</f>
        <v>1415.65</v>
      </c>
      <c r="I423" s="161">
        <f>ROUND(cabinets_db!FF423/Prices!$B$27,0)</f>
        <v>1295</v>
      </c>
      <c r="J423" s="71">
        <f>I423*Prices!$B$7+I423</f>
        <v>1489.25</v>
      </c>
      <c r="K423" s="161">
        <f>ROUND(cabinets_db!FH423/Prices!$B$27,0)</f>
        <v>1316</v>
      </c>
      <c r="L423" s="71">
        <f>K423*Prices!$B$7+K423</f>
        <v>1513.4</v>
      </c>
      <c r="M423" s="161">
        <f>ROUND(cabinets_db!FJ423/Prices!$B$27,0)</f>
        <v>1359</v>
      </c>
      <c r="N423" s="71">
        <f>M423*Prices!$B$7+M423</f>
        <v>1562.85</v>
      </c>
      <c r="O423" s="161">
        <f>ROUND(cabinets_db!FL423/Prices!$B$27,0)</f>
        <v>1380</v>
      </c>
      <c r="P423" s="71">
        <f>O423*Prices!$B$7+O423</f>
        <v>1587</v>
      </c>
      <c r="Q423" s="161">
        <f>ROUND(cabinets_db!FN423/Prices!$B$27,0)</f>
        <v>1434</v>
      </c>
      <c r="R423" s="71">
        <f>Q423*Prices!$B$7+Q423</f>
        <v>1649.1</v>
      </c>
      <c r="S423" s="161">
        <f>ROUND(cabinets_db!FP423/Prices!$B$27,0)</f>
        <v>1476</v>
      </c>
      <c r="T423" s="71">
        <f>S423*Prices!$B$7+S423</f>
        <v>1697.4</v>
      </c>
      <c r="U423" s="161">
        <f>ROUND(cabinets_db!FR423/Prices!$B$27,0)</f>
        <v>1625</v>
      </c>
      <c r="V423" s="71">
        <f>U423*Prices!$B$7+U423</f>
        <v>1868.75</v>
      </c>
      <c r="W423" s="162"/>
      <c r="X423" s="162"/>
      <c r="Y423" s="162"/>
      <c r="Z423" s="162"/>
      <c r="AA423" s="162"/>
      <c r="AB423" s="71">
        <f>ROUND(cabinets_db!HD423/Prices!$B$27,0)</f>
        <v>1154</v>
      </c>
      <c r="AC423" s="71">
        <f>AB423*Prices!$B$7+AB423</f>
        <v>1327.1</v>
      </c>
      <c r="AD423" s="71">
        <f>ROUND(cabinets_db!HF423/Prices!$B$27,0)</f>
        <v>1218</v>
      </c>
      <c r="AE423" s="71">
        <f>AD423*Prices!$B$7+AD423</f>
        <v>1400.7</v>
      </c>
      <c r="AF423" s="71">
        <f>ROUND(cabinets_db!HH423/Prices!$B$27,0)</f>
        <v>1240</v>
      </c>
      <c r="AG423" s="71">
        <f>AF423*Prices!$B$7+AF423</f>
        <v>1426</v>
      </c>
      <c r="AH423" s="71">
        <f>ROUND(cabinets_db!HJ423/Prices!$B$27,0)</f>
        <v>1282</v>
      </c>
      <c r="AI423" s="71">
        <f>AH423*Prices!$B$7+AH423</f>
        <v>1474.3</v>
      </c>
      <c r="AJ423" s="71">
        <f>ROUND(cabinets_db!HL423/Prices!$B$27,0)</f>
        <v>1304</v>
      </c>
      <c r="AK423" s="71">
        <f>AJ423*Prices!$B$7+AJ423</f>
        <v>1499.6</v>
      </c>
      <c r="AL423" s="71">
        <f>ROUND(cabinets_db!HN423/Prices!$B$27,0)</f>
        <v>1357</v>
      </c>
      <c r="AM423" s="71">
        <f>AL423*Prices!$B$7+AL423</f>
        <v>1560.55</v>
      </c>
      <c r="AN423" s="71">
        <f>ROUND(cabinets_db!HP423/Prices!$B$27,0)</f>
        <v>1400</v>
      </c>
      <c r="AO423" s="71">
        <f>AN423*Prices!$B$7+AN423</f>
        <v>1610</v>
      </c>
      <c r="AP423" s="71">
        <f>ROUND(cabinets_db!HR423/Prices!$B$27,0)</f>
        <v>1549</v>
      </c>
      <c r="AQ423" s="163">
        <f>AP423*Prices!$B$7+AP423</f>
        <v>1781.35</v>
      </c>
      <c r="AW423" s="71">
        <f t="shared" si="586"/>
        <v>1154</v>
      </c>
      <c r="AX423" s="71">
        <f t="shared" si="587"/>
        <v>1327.1</v>
      </c>
      <c r="AY423" s="71">
        <f t="shared" si="588"/>
        <v>1218</v>
      </c>
      <c r="AZ423" s="71">
        <f t="shared" si="589"/>
        <v>1400.7</v>
      </c>
      <c r="BA423" s="71">
        <f t="shared" si="590"/>
        <v>1240</v>
      </c>
      <c r="BB423" s="71">
        <f t="shared" si="591"/>
        <v>1426</v>
      </c>
      <c r="BC423" s="71">
        <f t="shared" si="592"/>
        <v>1282</v>
      </c>
      <c r="BD423" s="71">
        <f t="shared" si="593"/>
        <v>1474.3</v>
      </c>
      <c r="BE423" s="71">
        <f t="shared" si="594"/>
        <v>1304</v>
      </c>
      <c r="BF423" s="71">
        <f t="shared" si="595"/>
        <v>1499.6</v>
      </c>
      <c r="BG423" s="71">
        <f t="shared" si="596"/>
        <v>1357</v>
      </c>
      <c r="BH423" s="71">
        <f t="shared" si="597"/>
        <v>1560.55</v>
      </c>
      <c r="BI423" s="71">
        <f t="shared" si="598"/>
        <v>1400</v>
      </c>
      <c r="BJ423" s="71">
        <f t="shared" si="599"/>
        <v>1610</v>
      </c>
      <c r="BK423" s="71">
        <f t="shared" si="600"/>
        <v>1549</v>
      </c>
      <c r="BL423" s="163">
        <f t="shared" si="601"/>
        <v>1781.35</v>
      </c>
      <c r="BU423" s="161">
        <f>ROUND(cabinets_db!JE423/Prices!$B$27,0)</f>
        <v>1649</v>
      </c>
      <c r="BV423" s="71">
        <f>BU423*Prices!$B$7+BU423</f>
        <v>1896.35</v>
      </c>
      <c r="BW423" s="161">
        <f>ROUND(cabinets_db!JG423/Prices!$B$27,0)</f>
        <v>1713</v>
      </c>
      <c r="BX423" s="71">
        <f>BW423*Prices!$B$7+BW423</f>
        <v>1969.95</v>
      </c>
      <c r="BY423" s="161">
        <f>ROUND(cabinets_db!JI423/Prices!$B$27,0)</f>
        <v>1734</v>
      </c>
      <c r="BZ423" s="71">
        <f>BY423*Prices!$B$7+BY423</f>
        <v>1994.1</v>
      </c>
      <c r="CA423" s="161">
        <f>ROUND(cabinets_db!JK423/Prices!$B$27,0)</f>
        <v>1777</v>
      </c>
      <c r="CB423" s="71">
        <f>CA423*Prices!$B$7+CA423</f>
        <v>2043.55</v>
      </c>
      <c r="CC423" s="161">
        <f>ROUND(cabinets_db!JM423/Prices!$B$27,0)</f>
        <v>1798</v>
      </c>
      <c r="CD423" s="71">
        <f>CC423*Prices!$B$7+CC423</f>
        <v>2067.6999999999998</v>
      </c>
      <c r="CE423" s="161">
        <f>ROUND(cabinets_db!JO423/Prices!$B$27,0)</f>
        <v>1852</v>
      </c>
      <c r="CF423" s="71">
        <f>CE423*Prices!$B$7+CE423</f>
        <v>2129.8000000000002</v>
      </c>
      <c r="CG423" s="161">
        <f>ROUND(cabinets_db!JQ423/Prices!$B$27,0)</f>
        <v>1894</v>
      </c>
      <c r="CH423" s="71">
        <f>CG423*Prices!$B$7+CG423</f>
        <v>2178.1</v>
      </c>
      <c r="CI423" s="161">
        <f>ROUND(cabinets_db!JS423/Prices!$B$27,0)</f>
        <v>2043</v>
      </c>
      <c r="CJ423" s="71">
        <f>CI423*Prices!$B$7+CI423</f>
        <v>2349.4499999999998</v>
      </c>
      <c r="CK423" s="162"/>
      <c r="CL423" s="162"/>
      <c r="CM423" s="162"/>
      <c r="CN423" s="162"/>
      <c r="CO423" s="162"/>
      <c r="CP423" s="71">
        <f>ROUND(cabinets_db!LW423/Prices!$B$27,0)</f>
        <v>1572</v>
      </c>
      <c r="CQ423" s="71">
        <f>CP423*Prices!$B$7+CP423</f>
        <v>1807.8</v>
      </c>
      <c r="CR423" s="71">
        <f>ROUND(cabinets_db!LY423/Prices!$B$27,0)</f>
        <v>1636</v>
      </c>
      <c r="CS423" s="71">
        <f>CR423*Prices!$B$7+CR423</f>
        <v>1881.4</v>
      </c>
      <c r="CT423" s="71">
        <f>ROUND(cabinets_db!MA423/Prices!$B$27,0)</f>
        <v>1658</v>
      </c>
      <c r="CU423" s="71">
        <f>CT423*Prices!$B$7+CT423</f>
        <v>1906.7</v>
      </c>
      <c r="CV423" s="71">
        <f>ROUND(cabinets_db!MC423/Prices!$B$27,0)</f>
        <v>1700</v>
      </c>
      <c r="CW423" s="71">
        <f>CV423*Prices!$B$7+CV423</f>
        <v>1955</v>
      </c>
      <c r="CX423" s="71">
        <f>ROUND(cabinets_db!ME423/Prices!$B$27,0)</f>
        <v>1722</v>
      </c>
      <c r="CY423" s="71">
        <f>CX423*Prices!$B$7+CX423</f>
        <v>1980.3</v>
      </c>
      <c r="CZ423" s="71">
        <f>ROUND(cabinets_db!MG423/Prices!$B$27,0)</f>
        <v>1775</v>
      </c>
      <c r="DA423" s="71">
        <f>CZ423*Prices!$B$7+CZ423</f>
        <v>2041.25</v>
      </c>
      <c r="DB423" s="71">
        <f>ROUND(cabinets_db!MI423/Prices!$B$27,0)</f>
        <v>1818</v>
      </c>
      <c r="DC423" s="71">
        <f>DB423*Prices!$B$7+DB423</f>
        <v>2090.6999999999998</v>
      </c>
      <c r="DD423" s="71">
        <f>ROUND(cabinets_db!MK423/Prices!$B$27,0)</f>
        <v>1967</v>
      </c>
      <c r="DE423" s="163">
        <f>DD423*Prices!$B$7+DD423</f>
        <v>2262.0500000000002</v>
      </c>
      <c r="DK423" s="71">
        <f t="shared" si="616"/>
        <v>1572</v>
      </c>
      <c r="DL423" s="71">
        <f t="shared" si="617"/>
        <v>1807.8</v>
      </c>
      <c r="DM423" s="71">
        <f t="shared" si="618"/>
        <v>1636</v>
      </c>
      <c r="DN423" s="71">
        <f t="shared" si="619"/>
        <v>1881.4</v>
      </c>
      <c r="DO423" s="71">
        <f t="shared" si="620"/>
        <v>1658</v>
      </c>
      <c r="DP423" s="71">
        <f t="shared" si="621"/>
        <v>1906.7</v>
      </c>
      <c r="DQ423" s="71">
        <f t="shared" si="622"/>
        <v>1700</v>
      </c>
      <c r="DR423" s="71">
        <f t="shared" si="623"/>
        <v>1955</v>
      </c>
      <c r="DS423" s="71">
        <f t="shared" si="624"/>
        <v>1722</v>
      </c>
      <c r="DT423" s="71">
        <f t="shared" si="625"/>
        <v>1980.3</v>
      </c>
      <c r="DU423" s="71">
        <f t="shared" si="626"/>
        <v>1775</v>
      </c>
      <c r="DV423" s="71">
        <f t="shared" si="627"/>
        <v>2041.25</v>
      </c>
      <c r="DW423" s="71">
        <f t="shared" si="628"/>
        <v>1818</v>
      </c>
      <c r="DX423" s="71">
        <f t="shared" si="629"/>
        <v>2090.6999999999998</v>
      </c>
      <c r="DY423" s="71">
        <f t="shared" si="630"/>
        <v>1967</v>
      </c>
      <c r="DZ423" s="163">
        <f t="shared" si="631"/>
        <v>2262.0500000000002</v>
      </c>
      <c r="EP423" s="55">
        <v>7086.6593000000003</v>
      </c>
      <c r="EQ423" s="55">
        <f t="shared" si="673"/>
        <v>49.212911805555557</v>
      </c>
      <c r="ER423" s="158">
        <v>49.5</v>
      </c>
      <c r="ES423" s="75">
        <v>15</v>
      </c>
      <c r="ET423" s="159"/>
      <c r="EU423" s="159">
        <f>ES423*86/144</f>
        <v>8.9583333333333339</v>
      </c>
      <c r="EV423" s="75">
        <v>4</v>
      </c>
      <c r="EW423" s="75">
        <v>2</v>
      </c>
      <c r="EX423" s="76">
        <v>60</v>
      </c>
      <c r="EY423" s="75">
        <v>49.5</v>
      </c>
      <c r="EZ423" s="82">
        <f>(EY423*1.2)*(Prices!$B$5/32)</f>
        <v>74.25</v>
      </c>
      <c r="FA423" s="82">
        <f>(EY423*1.3)*(Prices!$B$4/32)</f>
        <v>160.87500000000003</v>
      </c>
      <c r="FB423" s="82">
        <f>(EV423*Prices!$B$2)+(EW423*Prices!$B$3)</f>
        <v>168.1</v>
      </c>
      <c r="FC423" s="82">
        <f>EU423*Prices!$B$9</f>
        <v>53.75</v>
      </c>
      <c r="FD423" s="82">
        <f t="shared" si="632"/>
        <v>516.97500000000002</v>
      </c>
      <c r="FE423" s="82">
        <f>EU423*Prices!$B$10</f>
        <v>80.625</v>
      </c>
      <c r="FF423" s="82">
        <f t="shared" si="633"/>
        <v>543.85</v>
      </c>
      <c r="FG423" s="82">
        <f>EU423*Prices!$B$11</f>
        <v>89.583333333333343</v>
      </c>
      <c r="FH423" s="82">
        <f t="shared" si="634"/>
        <v>552.80833333333339</v>
      </c>
      <c r="FI423" s="82">
        <f>EU423*Prices!$B$12</f>
        <v>107.5</v>
      </c>
      <c r="FJ423" s="82">
        <f t="shared" si="635"/>
        <v>570.72500000000002</v>
      </c>
      <c r="FK423" s="82">
        <f>EU423*Prices!$B$13</f>
        <v>116.45833333333334</v>
      </c>
      <c r="FL423" s="82">
        <f t="shared" si="636"/>
        <v>579.68333333333339</v>
      </c>
      <c r="FM423" s="82">
        <f>EU423*Prices!$B$14</f>
        <v>138.85416666666669</v>
      </c>
      <c r="FN423" s="82">
        <f t="shared" si="637"/>
        <v>602.07916666666665</v>
      </c>
      <c r="FO423" s="82">
        <f>EU423*Prices!$B$15</f>
        <v>156.77083333333334</v>
      </c>
      <c r="FP423" s="82">
        <f t="shared" si="638"/>
        <v>619.99583333333339</v>
      </c>
      <c r="FQ423" s="82">
        <f>EU423*Prices!$B$16</f>
        <v>219.47916666666669</v>
      </c>
      <c r="FR423" s="82">
        <f t="shared" si="639"/>
        <v>682.70416666666665</v>
      </c>
      <c r="FS423" s="82">
        <f>EU423*Prices!$B$17</f>
        <v>0</v>
      </c>
      <c r="FT423" s="82"/>
      <c r="FU423" s="82"/>
      <c r="FV423" s="82"/>
      <c r="FW423" s="82"/>
      <c r="FX423" s="82"/>
      <c r="FY423" s="82"/>
      <c r="FZ423" s="82"/>
      <c r="GA423" s="82"/>
      <c r="GB423" s="82"/>
      <c r="GC423" s="82"/>
      <c r="GD423" s="82"/>
      <c r="GE423" s="82"/>
      <c r="GF423" s="82"/>
      <c r="GG423" s="82"/>
      <c r="GH423" s="82"/>
      <c r="GI423"/>
      <c r="GJ423"/>
      <c r="GK423"/>
      <c r="GL423"/>
      <c r="GM423"/>
      <c r="GN423"/>
      <c r="GO423"/>
      <c r="GP423" s="55">
        <v>7086.6593000000003</v>
      </c>
      <c r="GQ423" s="55">
        <f t="shared" si="674"/>
        <v>49.212911805555557</v>
      </c>
      <c r="GR423" s="158">
        <v>49.5</v>
      </c>
      <c r="GS423" s="75">
        <v>15</v>
      </c>
      <c r="GT423" s="159"/>
      <c r="GU423" s="159">
        <f>GS423*86/144</f>
        <v>8.9583333333333339</v>
      </c>
      <c r="GV423" s="75">
        <v>4</v>
      </c>
      <c r="GW423" s="75">
        <v>2</v>
      </c>
      <c r="GX423" s="76">
        <v>60</v>
      </c>
      <c r="GY423" s="75">
        <v>49.5</v>
      </c>
      <c r="GZ423" s="82">
        <f>(GY423*1.2)*(Prices!$B$5/32)</f>
        <v>74.25</v>
      </c>
      <c r="HA423" s="82">
        <f>(GY423*1.3)*(Prices!$C$4/32)</f>
        <v>128.70000000000002</v>
      </c>
      <c r="HB423" s="82">
        <f>(GV423*Prices!$B$2)+(GW423*Prices!$B$3)</f>
        <v>168.1</v>
      </c>
      <c r="HC423" s="82">
        <f>GU423*Prices!$B$9</f>
        <v>53.75</v>
      </c>
      <c r="HD423" s="82">
        <f t="shared" si="640"/>
        <v>484.8</v>
      </c>
      <c r="HE423" s="82">
        <f>GU423*Prices!$B$10</f>
        <v>80.625</v>
      </c>
      <c r="HF423" s="82">
        <f t="shared" si="641"/>
        <v>511.67500000000001</v>
      </c>
      <c r="HG423" s="82">
        <f>GU423*Prices!$B$11</f>
        <v>89.583333333333343</v>
      </c>
      <c r="HH423" s="82">
        <f t="shared" si="642"/>
        <v>520.63333333333333</v>
      </c>
      <c r="HI423" s="82">
        <f>GU423*Prices!$B$12</f>
        <v>107.5</v>
      </c>
      <c r="HJ423" s="82">
        <f t="shared" si="643"/>
        <v>538.55000000000007</v>
      </c>
      <c r="HK423" s="82">
        <f>GU423*Prices!$B$13</f>
        <v>116.45833333333334</v>
      </c>
      <c r="HL423" s="82">
        <f t="shared" si="644"/>
        <v>547.50833333333333</v>
      </c>
      <c r="HM423" s="82">
        <f>GU423*Prices!$B$14</f>
        <v>138.85416666666669</v>
      </c>
      <c r="HN423" s="82">
        <f t="shared" si="645"/>
        <v>569.9041666666667</v>
      </c>
      <c r="HO423" s="82">
        <f>GU423*Prices!$B$15</f>
        <v>156.77083333333334</v>
      </c>
      <c r="HP423" s="82">
        <f t="shared" si="646"/>
        <v>587.82083333333333</v>
      </c>
      <c r="HQ423" s="82">
        <f>GU423*Prices!$B$16</f>
        <v>219.47916666666669</v>
      </c>
      <c r="HR423" s="82">
        <f t="shared" si="647"/>
        <v>650.5291666666667</v>
      </c>
      <c r="HS423" s="82">
        <f>GU423*Prices!$B$17</f>
        <v>0</v>
      </c>
      <c r="HT423" s="82"/>
      <c r="HU423" s="82"/>
      <c r="HV423" s="82"/>
      <c r="HW423" s="82"/>
      <c r="HX423" s="82"/>
      <c r="HY423" s="82"/>
      <c r="HZ423" s="82"/>
      <c r="IA423" s="82"/>
      <c r="IB423" s="82"/>
      <c r="IC423" s="82"/>
      <c r="ID423" s="82"/>
      <c r="IE423" s="82"/>
      <c r="IF423" s="82"/>
      <c r="IG423" s="82"/>
      <c r="IH423" s="82"/>
      <c r="II423"/>
      <c r="IJ423"/>
      <c r="IK423"/>
      <c r="IL423"/>
      <c r="IM423"/>
      <c r="IN423"/>
      <c r="IO423"/>
      <c r="IP423"/>
      <c r="IQ423" s="55">
        <v>7086.6593000000003</v>
      </c>
      <c r="IR423" s="55">
        <f t="shared" si="675"/>
        <v>49.212911805555557</v>
      </c>
      <c r="IS423" s="158">
        <v>49.5</v>
      </c>
      <c r="IT423" s="75">
        <v>15</v>
      </c>
      <c r="IU423" s="159"/>
      <c r="IV423" s="159">
        <f>IT423*86/144</f>
        <v>8.9583333333333339</v>
      </c>
      <c r="IW423" s="75">
        <v>4</v>
      </c>
      <c r="IX423" s="75">
        <v>2</v>
      </c>
      <c r="IY423" s="76">
        <f t="shared" si="671"/>
        <v>235.56423913425925</v>
      </c>
      <c r="IZ423" s="75">
        <v>49.5</v>
      </c>
      <c r="JA423" s="82">
        <f>(IZ423*1.2)*(Prices!$B$5/32)</f>
        <v>74.25</v>
      </c>
      <c r="JB423" s="82">
        <f>(IZ423*1.3)*(Prices!$B$4/32)</f>
        <v>160.87500000000003</v>
      </c>
      <c r="JC423" s="82">
        <f>(IW423*Prices!$B$2)+(IX423*Prices!$B$3)</f>
        <v>168.1</v>
      </c>
      <c r="JD423" s="82">
        <f>IV423*Prices!$B$9</f>
        <v>53.75</v>
      </c>
      <c r="JE423" s="82">
        <f t="shared" si="648"/>
        <v>692.53923913425933</v>
      </c>
      <c r="JF423" s="82">
        <f>IV423*Prices!$B$10</f>
        <v>80.625</v>
      </c>
      <c r="JG423" s="82">
        <f t="shared" si="649"/>
        <v>719.41423913425933</v>
      </c>
      <c r="JH423" s="82">
        <f>IV423*Prices!$B$11</f>
        <v>89.583333333333343</v>
      </c>
      <c r="JI423" s="82">
        <f t="shared" si="650"/>
        <v>728.37257246759259</v>
      </c>
      <c r="JJ423" s="82">
        <f>IV423*Prices!$B$12</f>
        <v>107.5</v>
      </c>
      <c r="JK423" s="82">
        <f t="shared" si="651"/>
        <v>746.28923913425933</v>
      </c>
      <c r="JL423" s="82">
        <f>IV423*Prices!$B$13</f>
        <v>116.45833333333334</v>
      </c>
      <c r="JM423" s="82">
        <f t="shared" si="652"/>
        <v>755.24757246759259</v>
      </c>
      <c r="JN423" s="82">
        <f>IV423*Prices!$B$14</f>
        <v>138.85416666666669</v>
      </c>
      <c r="JO423" s="82">
        <f t="shared" si="653"/>
        <v>777.64340580092585</v>
      </c>
      <c r="JP423" s="82">
        <f>IV423*Prices!$B$15</f>
        <v>156.77083333333334</v>
      </c>
      <c r="JQ423" s="82">
        <f t="shared" si="654"/>
        <v>795.56007246759259</v>
      </c>
      <c r="JR423" s="82">
        <f>IV423*Prices!$B$16</f>
        <v>219.47916666666669</v>
      </c>
      <c r="JS423" s="82">
        <f t="shared" si="655"/>
        <v>858.26840580092585</v>
      </c>
      <c r="JT423" s="82">
        <f>IV423*Prices!$B$17</f>
        <v>0</v>
      </c>
      <c r="JU423" s="82"/>
      <c r="JV423" s="82"/>
      <c r="JW423" s="82"/>
      <c r="JX423" s="82"/>
      <c r="JY423" s="82"/>
      <c r="JZ423" s="82"/>
      <c r="KA423" s="82"/>
      <c r="KB423" s="82"/>
      <c r="KC423" s="82"/>
      <c r="KD423" s="82"/>
      <c r="KE423" s="82"/>
      <c r="KF423" s="82"/>
      <c r="KG423" s="82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 s="199">
        <v>4</v>
      </c>
      <c r="LB423" s="202">
        <v>0</v>
      </c>
      <c r="LC423" s="82">
        <f>(44+(cabinets_db!IR423*2-2))*0.58</f>
        <v>81.446977694444442</v>
      </c>
      <c r="LD423" s="82">
        <f>(44+(cabinets_db!IR423*2-2))*0.77</f>
        <v>108.12788418055557</v>
      </c>
      <c r="LE423" s="82">
        <f>3*(cabinets_db!IR423*22/144)</f>
        <v>22.555917910879629</v>
      </c>
      <c r="LF423" s="82">
        <f t="shared" si="656"/>
        <v>58.891059783564813</v>
      </c>
      <c r="LG423" s="80">
        <f t="shared" si="657"/>
        <v>85.57196626967594</v>
      </c>
      <c r="LH423" s="234">
        <f t="shared" si="658"/>
        <v>235.56423913425925</v>
      </c>
      <c r="LI423" s="55">
        <v>7086.6593000000003</v>
      </c>
      <c r="LJ423" s="55">
        <f t="shared" si="676"/>
        <v>49.212911805555557</v>
      </c>
      <c r="LK423" s="158">
        <v>49.5</v>
      </c>
      <c r="LL423" s="75">
        <v>15</v>
      </c>
      <c r="LM423" s="159"/>
      <c r="LN423" s="159">
        <f>LL423*86/144</f>
        <v>8.9583333333333339</v>
      </c>
      <c r="LO423" s="75">
        <v>4</v>
      </c>
      <c r="LP423" s="75">
        <v>2</v>
      </c>
      <c r="LQ423" s="76">
        <f t="shared" si="672"/>
        <v>235.56423913425925</v>
      </c>
      <c r="LR423" s="75">
        <v>49.5</v>
      </c>
      <c r="LS423" s="82">
        <f>(LR423*1.2)*(Prices!$B$5/32)</f>
        <v>74.25</v>
      </c>
      <c r="LT423" s="82">
        <f>(LR423*1.3)*(Prices!$C$4/32)</f>
        <v>128.70000000000002</v>
      </c>
      <c r="LU423" s="82">
        <f>(LO423*Prices!$B$2)+(LP423*Prices!$B$3)</f>
        <v>168.1</v>
      </c>
      <c r="LV423" s="82">
        <f>LN423*Prices!$B$9</f>
        <v>53.75</v>
      </c>
      <c r="LW423" s="82">
        <f t="shared" si="659"/>
        <v>660.36423913425926</v>
      </c>
      <c r="LX423" s="82">
        <f>LN423*Prices!$B$10</f>
        <v>80.625</v>
      </c>
      <c r="LY423" s="82">
        <f t="shared" si="660"/>
        <v>687.23923913425926</v>
      </c>
      <c r="LZ423" s="82">
        <f>LN423*Prices!$B$11</f>
        <v>89.583333333333343</v>
      </c>
      <c r="MA423" s="82">
        <f t="shared" si="661"/>
        <v>696.19757246759264</v>
      </c>
      <c r="MB423" s="82">
        <f>LN423*Prices!$B$12</f>
        <v>107.5</v>
      </c>
      <c r="MC423" s="82">
        <f t="shared" si="662"/>
        <v>714.11423913425938</v>
      </c>
      <c r="MD423" s="82">
        <f>LN423*Prices!$B$13</f>
        <v>116.45833333333334</v>
      </c>
      <c r="ME423" s="82">
        <f t="shared" si="663"/>
        <v>723.07257246759264</v>
      </c>
      <c r="MF423" s="82">
        <f>LN423*Prices!$B$14</f>
        <v>138.85416666666669</v>
      </c>
      <c r="MG423" s="82">
        <f t="shared" si="664"/>
        <v>745.46840580092589</v>
      </c>
      <c r="MH423" s="82">
        <f>LN423*Prices!$B$15</f>
        <v>156.77083333333334</v>
      </c>
      <c r="MI423" s="82">
        <f t="shared" si="665"/>
        <v>763.38507246759264</v>
      </c>
      <c r="MJ423" s="82">
        <f>LN423*Prices!$B$16</f>
        <v>219.47916666666669</v>
      </c>
      <c r="MK423" s="82">
        <f t="shared" si="666"/>
        <v>826.09340580092589</v>
      </c>
      <c r="ML423" s="82">
        <f>LN423*Prices!$B$17</f>
        <v>0</v>
      </c>
      <c r="MM423" s="82"/>
      <c r="MN423" s="82"/>
      <c r="MO423" s="82"/>
      <c r="MP423" s="82"/>
      <c r="MQ423" s="82"/>
      <c r="MR423" s="82"/>
      <c r="MS423" s="82"/>
      <c r="MT423" s="82"/>
      <c r="MU423" s="82"/>
      <c r="MV423" s="82"/>
      <c r="MW423" s="82"/>
      <c r="MX423" s="82"/>
      <c r="MY423" s="82"/>
      <c r="MZ423" s="82"/>
      <c r="NA423" s="82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</row>
    <row r="424" spans="1:449" ht="18" customHeight="1" thickBot="1" x14ac:dyDescent="0.3">
      <c r="A424" s="269" t="s">
        <v>560</v>
      </c>
      <c r="B424" s="176" t="s">
        <v>527</v>
      </c>
      <c r="C424" s="176" t="str">
        <f t="shared" si="667"/>
        <v>Pantry Cab: Pantry 24 deep  2 doors - 4 pullouts (15"W x 95"H)</v>
      </c>
      <c r="D424" s="177" t="s">
        <v>558</v>
      </c>
      <c r="E424" s="178" t="s">
        <v>533</v>
      </c>
      <c r="F424" s="270" t="s">
        <v>560</v>
      </c>
      <c r="G424" s="367">
        <f>ROUND(cabinets_db!FD424/Prices!$B$27,0)</f>
        <v>1261</v>
      </c>
      <c r="H424" s="71">
        <f>G424*Prices!$B$7+G424</f>
        <v>1450.15</v>
      </c>
      <c r="I424" s="161">
        <f>ROUND(cabinets_db!FF424/Prices!$B$27,0)</f>
        <v>1329</v>
      </c>
      <c r="J424" s="71">
        <f>I424*Prices!$B$7+I424</f>
        <v>1528.35</v>
      </c>
      <c r="K424" s="161">
        <f>ROUND(cabinets_db!FH424/Prices!$B$27,0)</f>
        <v>1351</v>
      </c>
      <c r="L424" s="71">
        <f>K424*Prices!$B$7+K424</f>
        <v>1553.65</v>
      </c>
      <c r="M424" s="161">
        <f>ROUND(cabinets_db!FJ424/Prices!$B$27,0)</f>
        <v>1396</v>
      </c>
      <c r="N424" s="71">
        <f>M424*Prices!$B$7+M424</f>
        <v>1605.4</v>
      </c>
      <c r="O424" s="161">
        <f>ROUND(cabinets_db!FL424/Prices!$B$27,0)</f>
        <v>1419</v>
      </c>
      <c r="P424" s="71">
        <f>O424*Prices!$B$7+O424</f>
        <v>1631.85</v>
      </c>
      <c r="Q424" s="161">
        <f>ROUND(cabinets_db!FN424/Prices!$B$27,0)</f>
        <v>1475</v>
      </c>
      <c r="R424" s="71">
        <f>Q424*Prices!$B$7+Q424</f>
        <v>1696.25</v>
      </c>
      <c r="S424" s="161">
        <f>ROUND(cabinets_db!FP424/Prices!$B$27,0)</f>
        <v>1521</v>
      </c>
      <c r="T424" s="71">
        <f>S424*Prices!$B$7+S424</f>
        <v>1749.15</v>
      </c>
      <c r="U424" s="161">
        <f>ROUND(cabinets_db!FR424/Prices!$B$27,0)</f>
        <v>1678</v>
      </c>
      <c r="V424" s="71">
        <f>U424*Prices!$B$7+U424</f>
        <v>1929.7</v>
      </c>
      <c r="W424" s="162"/>
      <c r="X424" s="162"/>
      <c r="Y424" s="162"/>
      <c r="Z424" s="162"/>
      <c r="AA424" s="162"/>
      <c r="AB424" s="71">
        <f>ROUND(cabinets_db!HD424/Prices!$B$27,0)</f>
        <v>1181</v>
      </c>
      <c r="AC424" s="71">
        <f>AB424*Prices!$B$7+AB424</f>
        <v>1358.15</v>
      </c>
      <c r="AD424" s="71">
        <f>ROUND(cabinets_db!HF424/Prices!$B$27,0)</f>
        <v>1249</v>
      </c>
      <c r="AE424" s="71">
        <f>AD424*Prices!$B$7+AD424</f>
        <v>1436.35</v>
      </c>
      <c r="AF424" s="71">
        <f>ROUND(cabinets_db!HH424/Prices!$B$27,0)</f>
        <v>1272</v>
      </c>
      <c r="AG424" s="71">
        <f>AF424*Prices!$B$7+AF424</f>
        <v>1462.8</v>
      </c>
      <c r="AH424" s="71">
        <f>ROUND(cabinets_db!HJ424/Prices!$B$27,0)</f>
        <v>1317</v>
      </c>
      <c r="AI424" s="71">
        <f>AH424*Prices!$B$7+AH424</f>
        <v>1514.55</v>
      </c>
      <c r="AJ424" s="71">
        <f>ROUND(cabinets_db!HL424/Prices!$B$27,0)</f>
        <v>1339</v>
      </c>
      <c r="AK424" s="71">
        <f>AJ424*Prices!$B$7+AJ424</f>
        <v>1539.85</v>
      </c>
      <c r="AL424" s="71">
        <f>ROUND(cabinets_db!HN424/Prices!$B$27,0)</f>
        <v>1396</v>
      </c>
      <c r="AM424" s="71">
        <f>AL424*Prices!$B$7+AL424</f>
        <v>1605.4</v>
      </c>
      <c r="AN424" s="71">
        <f>ROUND(cabinets_db!HP424/Prices!$B$27,0)</f>
        <v>1441</v>
      </c>
      <c r="AO424" s="71">
        <f>AN424*Prices!$B$7+AN424</f>
        <v>1657.15</v>
      </c>
      <c r="AP424" s="71">
        <f>ROUND(cabinets_db!HR424/Prices!$B$27,0)</f>
        <v>1599</v>
      </c>
      <c r="AQ424" s="163">
        <f>AP424*Prices!$B$7+AP424</f>
        <v>1838.85</v>
      </c>
      <c r="AW424" s="71">
        <f t="shared" si="586"/>
        <v>1181</v>
      </c>
      <c r="AX424" s="71">
        <f t="shared" si="587"/>
        <v>1358.15</v>
      </c>
      <c r="AY424" s="71">
        <f t="shared" si="588"/>
        <v>1249</v>
      </c>
      <c r="AZ424" s="71">
        <f t="shared" si="589"/>
        <v>1436.35</v>
      </c>
      <c r="BA424" s="71">
        <f t="shared" si="590"/>
        <v>1272</v>
      </c>
      <c r="BB424" s="71">
        <f t="shared" si="591"/>
        <v>1462.8</v>
      </c>
      <c r="BC424" s="71">
        <f t="shared" si="592"/>
        <v>1317</v>
      </c>
      <c r="BD424" s="71">
        <f t="shared" si="593"/>
        <v>1514.55</v>
      </c>
      <c r="BE424" s="71">
        <f t="shared" si="594"/>
        <v>1339</v>
      </c>
      <c r="BF424" s="71">
        <f t="shared" si="595"/>
        <v>1539.85</v>
      </c>
      <c r="BG424" s="71">
        <f t="shared" si="596"/>
        <v>1396</v>
      </c>
      <c r="BH424" s="71">
        <f t="shared" si="597"/>
        <v>1605.4</v>
      </c>
      <c r="BI424" s="71">
        <f t="shared" si="598"/>
        <v>1441</v>
      </c>
      <c r="BJ424" s="71">
        <f t="shared" si="599"/>
        <v>1657.15</v>
      </c>
      <c r="BK424" s="71">
        <f t="shared" si="600"/>
        <v>1599</v>
      </c>
      <c r="BL424" s="163">
        <f t="shared" si="601"/>
        <v>1838.85</v>
      </c>
      <c r="BU424" s="161">
        <f>ROUND(cabinets_db!JE424/Prices!$B$27,0)</f>
        <v>1693</v>
      </c>
      <c r="BV424" s="71">
        <f>BU424*Prices!$B$7+BU424</f>
        <v>1946.95</v>
      </c>
      <c r="BW424" s="161">
        <f>ROUND(cabinets_db!JG424/Prices!$B$27,0)</f>
        <v>1761</v>
      </c>
      <c r="BX424" s="71">
        <f>BW424*Prices!$B$7+BW424</f>
        <v>2025.15</v>
      </c>
      <c r="BY424" s="161">
        <f>ROUND(cabinets_db!JI424/Prices!$B$27,0)</f>
        <v>1783</v>
      </c>
      <c r="BZ424" s="71">
        <f>BY424*Prices!$B$7+BY424</f>
        <v>2050.4499999999998</v>
      </c>
      <c r="CA424" s="161">
        <f>ROUND(cabinets_db!JK424/Prices!$B$27,0)</f>
        <v>1829</v>
      </c>
      <c r="CB424" s="71">
        <f>CA424*Prices!$B$7+CA424</f>
        <v>2103.35</v>
      </c>
      <c r="CC424" s="161">
        <f>ROUND(cabinets_db!JM424/Prices!$B$27,0)</f>
        <v>1851</v>
      </c>
      <c r="CD424" s="71">
        <f>CC424*Prices!$B$7+CC424</f>
        <v>2128.65</v>
      </c>
      <c r="CE424" s="161">
        <f>ROUND(cabinets_db!JO424/Prices!$B$27,0)</f>
        <v>1908</v>
      </c>
      <c r="CF424" s="71">
        <f>CE424*Prices!$B$7+CE424</f>
        <v>2194.1999999999998</v>
      </c>
      <c r="CG424" s="161">
        <f>ROUND(cabinets_db!JQ424/Prices!$B$27,0)</f>
        <v>1953</v>
      </c>
      <c r="CH424" s="71">
        <f>CG424*Prices!$B$7+CG424</f>
        <v>2245.9499999999998</v>
      </c>
      <c r="CI424" s="161">
        <f>ROUND(cabinets_db!JS424/Prices!$B$27,0)</f>
        <v>2111</v>
      </c>
      <c r="CJ424" s="71">
        <f>CI424*Prices!$B$7+CI424</f>
        <v>2427.65</v>
      </c>
      <c r="CK424" s="162"/>
      <c r="CL424" s="162"/>
      <c r="CM424" s="162"/>
      <c r="CN424" s="162"/>
      <c r="CO424" s="162"/>
      <c r="CP424" s="71">
        <f>ROUND(cabinets_db!LW424/Prices!$B$27,0)</f>
        <v>1614</v>
      </c>
      <c r="CQ424" s="71">
        <f>CP424*Prices!$B$7+CP424</f>
        <v>1856.1</v>
      </c>
      <c r="CR424" s="71">
        <f>ROUND(cabinets_db!LY424/Prices!$B$27,0)</f>
        <v>1681</v>
      </c>
      <c r="CS424" s="71">
        <f>CR424*Prices!$B$7+CR424</f>
        <v>1933.15</v>
      </c>
      <c r="CT424" s="71">
        <f>ROUND(cabinets_db!MA424/Prices!$B$27,0)</f>
        <v>1704</v>
      </c>
      <c r="CU424" s="71">
        <f>CT424*Prices!$B$7+CT424</f>
        <v>1959.6</v>
      </c>
      <c r="CV424" s="71">
        <f>ROUND(cabinets_db!MC424/Prices!$B$27,0)</f>
        <v>1749</v>
      </c>
      <c r="CW424" s="71">
        <f>CV424*Prices!$B$7+CV424</f>
        <v>2011.35</v>
      </c>
      <c r="CX424" s="71">
        <f>ROUND(cabinets_db!ME424/Prices!$B$27,0)</f>
        <v>1772</v>
      </c>
      <c r="CY424" s="71">
        <f>CX424*Prices!$B$7+CX424</f>
        <v>2037.8</v>
      </c>
      <c r="CZ424" s="71">
        <f>ROUND(cabinets_db!MG424/Prices!$B$27,0)</f>
        <v>1828</v>
      </c>
      <c r="DA424" s="71">
        <f>CZ424*Prices!$B$7+CZ424</f>
        <v>2102.1999999999998</v>
      </c>
      <c r="DB424" s="71">
        <f>ROUND(cabinets_db!MI424/Prices!$B$27,0)</f>
        <v>1873</v>
      </c>
      <c r="DC424" s="71">
        <f>DB424*Prices!$B$7+DB424</f>
        <v>2153.9499999999998</v>
      </c>
      <c r="DD424" s="71">
        <f>ROUND(cabinets_db!MK424/Prices!$B$27,0)</f>
        <v>2031</v>
      </c>
      <c r="DE424" s="163">
        <f>DD424*Prices!$B$7+DD424</f>
        <v>2335.65</v>
      </c>
      <c r="DK424" s="71">
        <f t="shared" si="616"/>
        <v>1614</v>
      </c>
      <c r="DL424" s="71">
        <f t="shared" si="617"/>
        <v>1856.1</v>
      </c>
      <c r="DM424" s="71">
        <f t="shared" si="618"/>
        <v>1681</v>
      </c>
      <c r="DN424" s="71">
        <f t="shared" si="619"/>
        <v>1933.15</v>
      </c>
      <c r="DO424" s="71">
        <f t="shared" si="620"/>
        <v>1704</v>
      </c>
      <c r="DP424" s="71">
        <f t="shared" si="621"/>
        <v>1959.6</v>
      </c>
      <c r="DQ424" s="71">
        <f t="shared" si="622"/>
        <v>1749</v>
      </c>
      <c r="DR424" s="71">
        <f t="shared" si="623"/>
        <v>2011.35</v>
      </c>
      <c r="DS424" s="71">
        <f t="shared" si="624"/>
        <v>1772</v>
      </c>
      <c r="DT424" s="71">
        <f t="shared" si="625"/>
        <v>2037.8</v>
      </c>
      <c r="DU424" s="71">
        <f t="shared" si="626"/>
        <v>1828</v>
      </c>
      <c r="DV424" s="71">
        <f t="shared" si="627"/>
        <v>2102.1999999999998</v>
      </c>
      <c r="DW424" s="71">
        <f t="shared" si="628"/>
        <v>1873</v>
      </c>
      <c r="DX424" s="71">
        <f t="shared" si="629"/>
        <v>2153.9499999999998</v>
      </c>
      <c r="DY424" s="71">
        <f t="shared" si="630"/>
        <v>2031</v>
      </c>
      <c r="DZ424" s="163">
        <f t="shared" si="631"/>
        <v>2335.65</v>
      </c>
      <c r="EP424" s="55">
        <v>7393.8392999999996</v>
      </c>
      <c r="EQ424" s="55">
        <f t="shared" si="673"/>
        <v>51.346106249999998</v>
      </c>
      <c r="ER424" s="158">
        <v>51.5</v>
      </c>
      <c r="ES424" s="75">
        <v>15</v>
      </c>
      <c r="ET424" s="159"/>
      <c r="EU424" s="159">
        <f>ES424*91/144</f>
        <v>9.4791666666666661</v>
      </c>
      <c r="EV424" s="75">
        <v>4</v>
      </c>
      <c r="EW424" s="75">
        <v>2</v>
      </c>
      <c r="EX424" s="76">
        <v>60</v>
      </c>
      <c r="EY424" s="75">
        <v>51.5</v>
      </c>
      <c r="EZ424" s="82">
        <f>(EY424*1.2)*(Prices!$B$5/32)</f>
        <v>77.25</v>
      </c>
      <c r="FA424" s="82">
        <f>(EY424*1.3)*(Prices!$B$4/32)</f>
        <v>167.375</v>
      </c>
      <c r="FB424" s="82">
        <f>(EV424*Prices!$B$2)+(EW424*Prices!$B$3)</f>
        <v>168.1</v>
      </c>
      <c r="FC424" s="82">
        <f>EU424*Prices!$B$9</f>
        <v>56.875</v>
      </c>
      <c r="FD424" s="82">
        <f t="shared" si="632"/>
        <v>529.6</v>
      </c>
      <c r="FE424" s="82">
        <f>EU424*Prices!$B$10</f>
        <v>85.3125</v>
      </c>
      <c r="FF424" s="82">
        <f t="shared" si="633"/>
        <v>558.03750000000002</v>
      </c>
      <c r="FG424" s="82">
        <f>EU424*Prices!$B$11</f>
        <v>94.791666666666657</v>
      </c>
      <c r="FH424" s="82">
        <f t="shared" si="634"/>
        <v>567.51666666666665</v>
      </c>
      <c r="FI424" s="82">
        <f>EU424*Prices!$B$12</f>
        <v>113.75</v>
      </c>
      <c r="FJ424" s="82">
        <f t="shared" si="635"/>
        <v>586.47500000000002</v>
      </c>
      <c r="FK424" s="82">
        <f>EU424*Prices!$B$13</f>
        <v>123.22916666666666</v>
      </c>
      <c r="FL424" s="82">
        <f t="shared" si="636"/>
        <v>595.95416666666665</v>
      </c>
      <c r="FM424" s="82">
        <f>EU424*Prices!$B$14</f>
        <v>146.92708333333331</v>
      </c>
      <c r="FN424" s="82">
        <f t="shared" si="637"/>
        <v>619.65208333333328</v>
      </c>
      <c r="FO424" s="82">
        <f>EU424*Prices!$B$15</f>
        <v>165.88541666666666</v>
      </c>
      <c r="FP424" s="82">
        <f t="shared" si="638"/>
        <v>638.61041666666665</v>
      </c>
      <c r="FQ424" s="82">
        <f>EU424*Prices!$B$16</f>
        <v>232.23958333333331</v>
      </c>
      <c r="FR424" s="82">
        <f t="shared" si="639"/>
        <v>704.96458333333328</v>
      </c>
      <c r="FS424" s="82">
        <f>EU424*Prices!$B$17</f>
        <v>0</v>
      </c>
      <c r="FT424" s="82"/>
      <c r="FU424" s="82"/>
      <c r="FV424" s="82"/>
      <c r="FW424" s="82"/>
      <c r="FX424" s="82"/>
      <c r="FY424" s="82"/>
      <c r="FZ424" s="82"/>
      <c r="GA424" s="82"/>
      <c r="GB424" s="82"/>
      <c r="GC424" s="82"/>
      <c r="GD424" s="82"/>
      <c r="GE424" s="82"/>
      <c r="GF424" s="82"/>
      <c r="GG424" s="82"/>
      <c r="GH424" s="82"/>
      <c r="GI424"/>
      <c r="GJ424"/>
      <c r="GK424"/>
      <c r="GL424"/>
      <c r="GM424"/>
      <c r="GN424"/>
      <c r="GO424"/>
      <c r="GP424" s="55">
        <v>7393.8392999999996</v>
      </c>
      <c r="GQ424" s="55">
        <f t="shared" si="674"/>
        <v>51.346106249999998</v>
      </c>
      <c r="GR424" s="158">
        <v>51.5</v>
      </c>
      <c r="GS424" s="75">
        <v>15</v>
      </c>
      <c r="GT424" s="159"/>
      <c r="GU424" s="159">
        <f>GS424*91/144</f>
        <v>9.4791666666666661</v>
      </c>
      <c r="GV424" s="75">
        <v>4</v>
      </c>
      <c r="GW424" s="75">
        <v>2</v>
      </c>
      <c r="GX424" s="76">
        <v>60</v>
      </c>
      <c r="GY424" s="75">
        <v>51.5</v>
      </c>
      <c r="GZ424" s="82">
        <f>(GY424*1.2)*(Prices!$B$5/32)</f>
        <v>77.25</v>
      </c>
      <c r="HA424" s="82">
        <f>(GY424*1.3)*(Prices!$C$4/32)</f>
        <v>133.9</v>
      </c>
      <c r="HB424" s="82">
        <f>(GV424*Prices!$B$2)+(GW424*Prices!$B$3)</f>
        <v>168.1</v>
      </c>
      <c r="HC424" s="82">
        <f>GU424*Prices!$B$9</f>
        <v>56.875</v>
      </c>
      <c r="HD424" s="82">
        <f t="shared" si="640"/>
        <v>496.125</v>
      </c>
      <c r="HE424" s="82">
        <f>GU424*Prices!$B$10</f>
        <v>85.3125</v>
      </c>
      <c r="HF424" s="82">
        <f t="shared" si="641"/>
        <v>524.5625</v>
      </c>
      <c r="HG424" s="82">
        <f>GU424*Prices!$B$11</f>
        <v>94.791666666666657</v>
      </c>
      <c r="HH424" s="82">
        <f t="shared" si="642"/>
        <v>534.04166666666663</v>
      </c>
      <c r="HI424" s="82">
        <f>GU424*Prices!$B$12</f>
        <v>113.75</v>
      </c>
      <c r="HJ424" s="82">
        <f t="shared" si="643"/>
        <v>553</v>
      </c>
      <c r="HK424" s="82">
        <f>GU424*Prices!$B$13</f>
        <v>123.22916666666666</v>
      </c>
      <c r="HL424" s="82">
        <f t="shared" si="644"/>
        <v>562.47916666666663</v>
      </c>
      <c r="HM424" s="82">
        <f>GU424*Prices!$B$14</f>
        <v>146.92708333333331</v>
      </c>
      <c r="HN424" s="82">
        <f t="shared" si="645"/>
        <v>586.17708333333326</v>
      </c>
      <c r="HO424" s="82">
        <f>GU424*Prices!$B$15</f>
        <v>165.88541666666666</v>
      </c>
      <c r="HP424" s="82">
        <f t="shared" si="646"/>
        <v>605.13541666666663</v>
      </c>
      <c r="HQ424" s="82">
        <f>GU424*Prices!$B$16</f>
        <v>232.23958333333331</v>
      </c>
      <c r="HR424" s="82">
        <f t="shared" si="647"/>
        <v>671.48958333333326</v>
      </c>
      <c r="HS424" s="82">
        <f>GU424*Prices!$B$17</f>
        <v>0</v>
      </c>
      <c r="HT424" s="82"/>
      <c r="HU424" s="82"/>
      <c r="HV424" s="82"/>
      <c r="HW424" s="82"/>
      <c r="HX424" s="82"/>
      <c r="HY424" s="82"/>
      <c r="HZ424" s="82"/>
      <c r="IA424" s="82"/>
      <c r="IB424" s="82"/>
      <c r="IC424" s="82"/>
      <c r="ID424" s="82"/>
      <c r="IE424" s="82"/>
      <c r="IF424" s="82"/>
      <c r="IG424" s="82"/>
      <c r="IH424" s="82"/>
      <c r="II424"/>
      <c r="IJ424"/>
      <c r="IK424"/>
      <c r="IL424"/>
      <c r="IM424"/>
      <c r="IN424"/>
      <c r="IO424"/>
      <c r="IP424"/>
      <c r="IQ424" s="55">
        <v>7393.8392999999996</v>
      </c>
      <c r="IR424" s="55">
        <f t="shared" si="675"/>
        <v>51.346106249999998</v>
      </c>
      <c r="IS424" s="158">
        <v>51.5</v>
      </c>
      <c r="IT424" s="75">
        <v>15</v>
      </c>
      <c r="IU424" s="159"/>
      <c r="IV424" s="159">
        <f>IT424*91/144</f>
        <v>9.4791666666666661</v>
      </c>
      <c r="IW424" s="75">
        <v>4</v>
      </c>
      <c r="IX424" s="75">
        <v>2</v>
      </c>
      <c r="IY424" s="76">
        <f t="shared" si="671"/>
        <v>241.55140487499995</v>
      </c>
      <c r="IZ424" s="75">
        <v>51.5</v>
      </c>
      <c r="JA424" s="82">
        <f>(IZ424*1.2)*(Prices!$B$5/32)</f>
        <v>77.25</v>
      </c>
      <c r="JB424" s="82">
        <f>(IZ424*1.3)*(Prices!$B$4/32)</f>
        <v>167.375</v>
      </c>
      <c r="JC424" s="82">
        <f>(IW424*Prices!$B$2)+(IX424*Prices!$B$3)</f>
        <v>168.1</v>
      </c>
      <c r="JD424" s="82">
        <f>IV424*Prices!$B$9</f>
        <v>56.875</v>
      </c>
      <c r="JE424" s="82">
        <f t="shared" si="648"/>
        <v>711.15140487500003</v>
      </c>
      <c r="JF424" s="82">
        <f>IV424*Prices!$B$10</f>
        <v>85.3125</v>
      </c>
      <c r="JG424" s="82">
        <f t="shared" si="649"/>
        <v>739.58890487500003</v>
      </c>
      <c r="JH424" s="82">
        <f>IV424*Prices!$B$11</f>
        <v>94.791666666666657</v>
      </c>
      <c r="JI424" s="82">
        <f t="shared" si="650"/>
        <v>749.06807154166654</v>
      </c>
      <c r="JJ424" s="82">
        <f>IV424*Prices!$B$12</f>
        <v>113.75</v>
      </c>
      <c r="JK424" s="82">
        <f t="shared" si="651"/>
        <v>768.02640487500003</v>
      </c>
      <c r="JL424" s="82">
        <f>IV424*Prices!$B$13</f>
        <v>123.22916666666666</v>
      </c>
      <c r="JM424" s="82">
        <f t="shared" si="652"/>
        <v>777.50557154166654</v>
      </c>
      <c r="JN424" s="82">
        <f>IV424*Prices!$B$14</f>
        <v>146.92708333333331</v>
      </c>
      <c r="JO424" s="82">
        <f t="shared" si="653"/>
        <v>801.20348820833328</v>
      </c>
      <c r="JP424" s="82">
        <f>IV424*Prices!$B$15</f>
        <v>165.88541666666666</v>
      </c>
      <c r="JQ424" s="82">
        <f t="shared" si="654"/>
        <v>820.16182154166654</v>
      </c>
      <c r="JR424" s="82">
        <f>IV424*Prices!$B$16</f>
        <v>232.23958333333331</v>
      </c>
      <c r="JS424" s="82">
        <f t="shared" si="655"/>
        <v>886.51598820833328</v>
      </c>
      <c r="JT424" s="82">
        <f>IV424*Prices!$B$17</f>
        <v>0</v>
      </c>
      <c r="JU424" s="82"/>
      <c r="JV424" s="82"/>
      <c r="JW424" s="82"/>
      <c r="JX424" s="82"/>
      <c r="JY424" s="82"/>
      <c r="JZ424" s="82"/>
      <c r="KA424" s="82"/>
      <c r="KB424" s="82"/>
      <c r="KC424" s="82"/>
      <c r="KD424" s="82"/>
      <c r="KE424" s="82"/>
      <c r="KF424" s="82"/>
      <c r="KG424" s="82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 s="199">
        <v>4</v>
      </c>
      <c r="LB424" s="202">
        <v>0</v>
      </c>
      <c r="LC424" s="82">
        <f>(44+(cabinets_db!IR424*2-2))*0.58</f>
        <v>83.92148324999998</v>
      </c>
      <c r="LD424" s="82">
        <f>(44+(cabinets_db!IR424*2-2))*0.77</f>
        <v>111.41300362499999</v>
      </c>
      <c r="LE424" s="82">
        <f>3*(cabinets_db!IR424*22/144)</f>
        <v>23.533632031249997</v>
      </c>
      <c r="LF424" s="82">
        <f t="shared" si="656"/>
        <v>60.387851218749987</v>
      </c>
      <c r="LG424" s="80">
        <f t="shared" si="657"/>
        <v>87.879371593749994</v>
      </c>
      <c r="LH424" s="234">
        <f t="shared" si="658"/>
        <v>241.55140487499995</v>
      </c>
      <c r="LI424" s="55">
        <v>7393.8392999999996</v>
      </c>
      <c r="LJ424" s="55">
        <f t="shared" si="676"/>
        <v>51.346106249999998</v>
      </c>
      <c r="LK424" s="158">
        <v>51.5</v>
      </c>
      <c r="LL424" s="75">
        <v>15</v>
      </c>
      <c r="LM424" s="159"/>
      <c r="LN424" s="159">
        <f>LL424*91/144</f>
        <v>9.4791666666666661</v>
      </c>
      <c r="LO424" s="75">
        <v>4</v>
      </c>
      <c r="LP424" s="75">
        <v>2</v>
      </c>
      <c r="LQ424" s="76">
        <f t="shared" si="672"/>
        <v>241.55140487499995</v>
      </c>
      <c r="LR424" s="75">
        <v>51.5</v>
      </c>
      <c r="LS424" s="82">
        <f>(LR424*1.2)*(Prices!$B$5/32)</f>
        <v>77.25</v>
      </c>
      <c r="LT424" s="82">
        <f>(LR424*1.3)*(Prices!$C$4/32)</f>
        <v>133.9</v>
      </c>
      <c r="LU424" s="82">
        <f>(LO424*Prices!$B$2)+(LP424*Prices!$B$3)</f>
        <v>168.1</v>
      </c>
      <c r="LV424" s="82">
        <f>LN424*Prices!$B$9</f>
        <v>56.875</v>
      </c>
      <c r="LW424" s="82">
        <f t="shared" si="659"/>
        <v>677.67640487499989</v>
      </c>
      <c r="LX424" s="82">
        <f>LN424*Prices!$B$10</f>
        <v>85.3125</v>
      </c>
      <c r="LY424" s="82">
        <f t="shared" si="660"/>
        <v>706.11390487499989</v>
      </c>
      <c r="LZ424" s="82">
        <f>LN424*Prices!$B$11</f>
        <v>94.791666666666657</v>
      </c>
      <c r="MA424" s="82">
        <f t="shared" si="661"/>
        <v>715.59307154166663</v>
      </c>
      <c r="MB424" s="82">
        <f>LN424*Prices!$B$12</f>
        <v>113.75</v>
      </c>
      <c r="MC424" s="82">
        <f t="shared" si="662"/>
        <v>734.55140487499989</v>
      </c>
      <c r="MD424" s="82">
        <f>LN424*Prices!$B$13</f>
        <v>123.22916666666666</v>
      </c>
      <c r="ME424" s="82">
        <f t="shared" si="663"/>
        <v>744.03057154166663</v>
      </c>
      <c r="MF424" s="82">
        <f>LN424*Prices!$B$14</f>
        <v>146.92708333333331</v>
      </c>
      <c r="MG424" s="82">
        <f t="shared" si="664"/>
        <v>767.72848820833315</v>
      </c>
      <c r="MH424" s="82">
        <f>LN424*Prices!$B$15</f>
        <v>165.88541666666666</v>
      </c>
      <c r="MI424" s="82">
        <f t="shared" si="665"/>
        <v>786.68682154166663</v>
      </c>
      <c r="MJ424" s="82">
        <f>LN424*Prices!$B$16</f>
        <v>232.23958333333331</v>
      </c>
      <c r="MK424" s="82">
        <f t="shared" si="666"/>
        <v>853.04098820833315</v>
      </c>
      <c r="ML424" s="82">
        <f>LN424*Prices!$B$17</f>
        <v>0</v>
      </c>
      <c r="MM424" s="82"/>
      <c r="MN424" s="82"/>
      <c r="MO424" s="82"/>
      <c r="MP424" s="82"/>
      <c r="MQ424" s="82"/>
      <c r="MR424" s="82"/>
      <c r="MS424" s="82"/>
      <c r="MT424" s="82"/>
      <c r="MU424" s="82"/>
      <c r="MV424" s="82"/>
      <c r="MW424" s="82"/>
      <c r="MX424" s="82"/>
      <c r="MY424" s="82"/>
      <c r="MZ424" s="82"/>
      <c r="NA424" s="82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</row>
    <row r="425" spans="1:449" ht="18" customHeight="1" thickBot="1" x14ac:dyDescent="0.3">
      <c r="A425" s="277"/>
      <c r="B425" s="278"/>
      <c r="C425" s="278"/>
      <c r="D425" s="279"/>
      <c r="E425" s="280"/>
      <c r="F425" s="281"/>
      <c r="G425" s="367"/>
      <c r="H425" s="71"/>
      <c r="I425" s="161"/>
      <c r="J425" s="71"/>
      <c r="K425" s="161"/>
      <c r="L425" s="71"/>
      <c r="M425" s="161"/>
      <c r="N425" s="71"/>
      <c r="O425" s="161"/>
      <c r="P425" s="71"/>
      <c r="Q425" s="161"/>
      <c r="R425" s="71"/>
      <c r="S425" s="161"/>
      <c r="T425" s="71"/>
      <c r="U425" s="161"/>
      <c r="V425" s="71"/>
      <c r="W425" s="162"/>
      <c r="X425" s="162"/>
      <c r="Y425" s="162"/>
      <c r="Z425" s="162"/>
      <c r="AA425" s="162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163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163"/>
      <c r="BU425" s="161"/>
      <c r="BV425" s="71"/>
      <c r="BW425" s="161"/>
      <c r="BX425" s="71"/>
      <c r="BY425" s="161"/>
      <c r="BZ425" s="71"/>
      <c r="CA425" s="161"/>
      <c r="CB425" s="71"/>
      <c r="CC425" s="161"/>
      <c r="CD425" s="71"/>
      <c r="CE425" s="161"/>
      <c r="CF425" s="71"/>
      <c r="CG425" s="161"/>
      <c r="CH425" s="71"/>
      <c r="CI425" s="161"/>
      <c r="CJ425" s="71"/>
      <c r="CK425" s="162"/>
      <c r="CL425" s="162"/>
      <c r="CM425" s="162"/>
      <c r="CN425" s="162"/>
      <c r="CO425" s="162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163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163"/>
      <c r="ER425" s="158"/>
      <c r="ES425" s="75"/>
      <c r="ET425" s="159"/>
      <c r="EU425" s="159"/>
      <c r="EZ425" s="82"/>
      <c r="FE425" s="82"/>
      <c r="FF425" s="82"/>
      <c r="FG425" s="82"/>
      <c r="FH425" s="82"/>
      <c r="FI425" s="82"/>
      <c r="FJ425" s="82"/>
      <c r="FK425" s="82"/>
      <c r="FL425" s="82"/>
      <c r="FM425" s="82"/>
      <c r="FN425" s="82"/>
      <c r="FO425" s="82"/>
      <c r="FP425" s="82"/>
      <c r="FQ425" s="82"/>
      <c r="FR425" s="82"/>
      <c r="FS425" s="82"/>
      <c r="FT425" s="82"/>
      <c r="FU425" s="82"/>
      <c r="FV425" s="82"/>
      <c r="FW425" s="82"/>
      <c r="FX425" s="82"/>
      <c r="FY425" s="82"/>
      <c r="FZ425" s="82"/>
      <c r="GA425" s="82"/>
      <c r="GB425" s="82"/>
      <c r="GC425" s="82"/>
      <c r="GD425" s="82"/>
      <c r="GE425" s="82"/>
      <c r="GF425" s="82"/>
      <c r="GG425" s="82"/>
      <c r="GH425" s="82"/>
      <c r="GI425"/>
      <c r="GJ425"/>
      <c r="GK425"/>
      <c r="GL425"/>
      <c r="GM425"/>
      <c r="GN425"/>
      <c r="GO425"/>
      <c r="GR425" s="158"/>
      <c r="GS425" s="75"/>
      <c r="GT425" s="159"/>
      <c r="GU425" s="159"/>
      <c r="GV425" s="75"/>
      <c r="GW425" s="75"/>
      <c r="GX425" s="76"/>
      <c r="GZ425" s="82"/>
      <c r="HA425" s="82"/>
      <c r="HB425" s="82"/>
      <c r="HE425" s="82"/>
      <c r="HF425" s="82"/>
      <c r="HG425" s="82"/>
      <c r="HH425" s="82"/>
      <c r="HI425" s="82"/>
      <c r="HJ425" s="82"/>
      <c r="HK425" s="82"/>
      <c r="HL425" s="82"/>
      <c r="HM425" s="82"/>
      <c r="HN425" s="82"/>
      <c r="HO425" s="82"/>
      <c r="HP425" s="82"/>
      <c r="HQ425" s="82"/>
      <c r="HR425" s="82"/>
      <c r="HS425" s="82"/>
      <c r="HT425" s="82"/>
      <c r="HU425" s="82"/>
      <c r="HV425" s="82"/>
      <c r="HW425" s="82"/>
      <c r="HX425" s="82"/>
      <c r="HY425" s="82"/>
      <c r="HZ425" s="82"/>
      <c r="IA425" s="82"/>
      <c r="IB425" s="82"/>
      <c r="IC425" s="82"/>
      <c r="ID425" s="82"/>
      <c r="IE425" s="82"/>
      <c r="IF425" s="82"/>
      <c r="IG425" s="82"/>
      <c r="IH425" s="82"/>
      <c r="II425"/>
      <c r="IJ425"/>
      <c r="IK425"/>
      <c r="IL425"/>
      <c r="IM425"/>
      <c r="IN425"/>
      <c r="IO425"/>
      <c r="IP425"/>
      <c r="IS425" s="158"/>
      <c r="IT425" s="75"/>
      <c r="IU425" s="159"/>
      <c r="IV425" s="159"/>
      <c r="IW425" s="75"/>
      <c r="IX425" s="75"/>
      <c r="IY425" s="76"/>
      <c r="IZ425" s="75"/>
      <c r="JA425" s="82"/>
      <c r="JB425" s="82"/>
      <c r="JC425" s="82"/>
      <c r="JD425" s="82"/>
      <c r="JE425" s="82"/>
      <c r="JF425" s="82"/>
      <c r="JG425" s="82"/>
      <c r="JH425" s="82"/>
      <c r="JI425" s="82"/>
      <c r="JJ425" s="82"/>
      <c r="JK425" s="82"/>
      <c r="JL425" s="82"/>
      <c r="JM425" s="82"/>
      <c r="JN425" s="82"/>
      <c r="JO425" s="82"/>
      <c r="JP425" s="82"/>
      <c r="JQ425" s="82"/>
      <c r="JR425" s="82"/>
      <c r="JS425" s="82"/>
      <c r="JT425" s="82"/>
      <c r="JU425" s="82"/>
      <c r="JV425" s="82"/>
      <c r="JW425" s="82"/>
      <c r="JX425" s="82"/>
      <c r="JY425" s="82"/>
      <c r="JZ425" s="82"/>
      <c r="KA425" s="82"/>
      <c r="KB425" s="82"/>
      <c r="KC425" s="82"/>
      <c r="KD425" s="82"/>
      <c r="KE425" s="82"/>
      <c r="KF425" s="82"/>
      <c r="KG425" s="82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 s="199"/>
      <c r="LB425" s="202"/>
      <c r="LF425" s="82"/>
      <c r="LG425" s="80"/>
      <c r="LH425" s="234"/>
      <c r="LK425" s="158"/>
      <c r="LL425" s="75"/>
      <c r="LM425" s="159"/>
      <c r="LN425" s="159"/>
      <c r="LO425" s="75"/>
      <c r="LP425" s="75"/>
      <c r="LQ425" s="76"/>
      <c r="LR425" s="75"/>
      <c r="LS425" s="82"/>
      <c r="LT425" s="82"/>
      <c r="LU425" s="82"/>
      <c r="LV425" s="82"/>
      <c r="LW425" s="82"/>
      <c r="LX425" s="82"/>
      <c r="LY425" s="82"/>
      <c r="LZ425" s="82"/>
      <c r="MA425" s="82"/>
      <c r="MB425" s="82"/>
      <c r="MC425" s="82"/>
      <c r="MD425" s="82"/>
      <c r="ME425" s="82"/>
      <c r="MF425" s="82"/>
      <c r="MG425" s="82"/>
      <c r="MH425" s="82"/>
      <c r="MI425" s="82"/>
      <c r="MJ425" s="82"/>
      <c r="MK425" s="82"/>
      <c r="ML425" s="82"/>
      <c r="MM425" s="82"/>
      <c r="MN425" s="82"/>
      <c r="MO425" s="82"/>
      <c r="MP425" s="82"/>
      <c r="MQ425" s="82"/>
      <c r="MR425" s="82"/>
      <c r="MS425" s="82"/>
      <c r="MT425" s="82"/>
      <c r="MU425" s="82"/>
      <c r="MV425" s="82"/>
      <c r="MW425" s="82"/>
      <c r="MX425" s="82"/>
      <c r="MY425" s="82"/>
      <c r="MZ425" s="82"/>
      <c r="NA425" s="82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</row>
    <row r="426" spans="1:449" ht="18" customHeight="1" x14ac:dyDescent="0.25">
      <c r="A426" s="151" t="s">
        <v>561</v>
      </c>
      <c r="B426" s="152" t="s">
        <v>527</v>
      </c>
      <c r="C426" s="152" t="str">
        <f t="shared" si="667"/>
        <v>Pantry Cab: Pantry 24 deep  2 doors - Shelves (18"W x 84"H)</v>
      </c>
      <c r="D426" s="121" t="s">
        <v>562</v>
      </c>
      <c r="E426" s="153" t="s">
        <v>535</v>
      </c>
      <c r="F426" s="266" t="s">
        <v>561</v>
      </c>
      <c r="G426" s="367">
        <f>ROUND(cabinets_db!FD426/Prices!$B$27,0)</f>
        <v>795</v>
      </c>
      <c r="H426" s="71">
        <f>G426*Prices!$B$7+G426</f>
        <v>914.25</v>
      </c>
      <c r="I426" s="161">
        <f>ROUND(cabinets_db!FF426/Prices!$B$27,0)</f>
        <v>867</v>
      </c>
      <c r="J426" s="71">
        <f>I426*Prices!$B$7+I426</f>
        <v>997.05</v>
      </c>
      <c r="K426" s="161">
        <f>ROUND(cabinets_db!FH426/Prices!$B$27,0)</f>
        <v>891</v>
      </c>
      <c r="L426" s="71">
        <f>K426*Prices!$B$7+K426</f>
        <v>1024.6500000000001</v>
      </c>
      <c r="M426" s="161">
        <f>ROUND(cabinets_db!FJ426/Prices!$B$27,0)</f>
        <v>938</v>
      </c>
      <c r="N426" s="71">
        <f>M426*Prices!$B$7+M426</f>
        <v>1078.7</v>
      </c>
      <c r="O426" s="161">
        <f>ROUND(cabinets_db!FL426/Prices!$B$27,0)</f>
        <v>962</v>
      </c>
      <c r="P426" s="71">
        <f>O426*Prices!$B$7+O426</f>
        <v>1106.3</v>
      </c>
      <c r="Q426" s="161">
        <f>ROUND(cabinets_db!FN426/Prices!$B$27,0)</f>
        <v>1022</v>
      </c>
      <c r="R426" s="71">
        <f>Q426*Prices!$B$7+Q426</f>
        <v>1175.3</v>
      </c>
      <c r="S426" s="161">
        <f>ROUND(cabinets_db!FP426/Prices!$B$27,0)</f>
        <v>1069</v>
      </c>
      <c r="T426" s="71">
        <f>S426*Prices!$B$7+S426</f>
        <v>1229.3499999999999</v>
      </c>
      <c r="U426" s="161">
        <f>ROUND(cabinets_db!FR426/Prices!$B$27,0)</f>
        <v>1236</v>
      </c>
      <c r="V426" s="71">
        <f>U426*Prices!$B$7+U426</f>
        <v>1421.4</v>
      </c>
      <c r="W426" s="162"/>
      <c r="X426" s="162"/>
      <c r="Y426" s="162"/>
      <c r="Z426" s="162"/>
      <c r="AA426" s="162"/>
      <c r="AB426" s="71">
        <f>ROUND(cabinets_db!HD426/Prices!$B$27,0)</f>
        <v>709</v>
      </c>
      <c r="AC426" s="71">
        <f>AB426*Prices!$B$7+AB426</f>
        <v>815.35</v>
      </c>
      <c r="AD426" s="71">
        <f>ROUND(cabinets_db!HF426/Prices!$B$27,0)</f>
        <v>780</v>
      </c>
      <c r="AE426" s="71">
        <f>AD426*Prices!$B$7+AD426</f>
        <v>897</v>
      </c>
      <c r="AF426" s="71">
        <f>ROUND(cabinets_db!HH426/Prices!$B$27,0)</f>
        <v>804</v>
      </c>
      <c r="AG426" s="71">
        <f>AF426*Prices!$B$7+AF426</f>
        <v>924.6</v>
      </c>
      <c r="AH426" s="71">
        <f>ROUND(cabinets_db!HJ426/Prices!$B$27,0)</f>
        <v>852</v>
      </c>
      <c r="AI426" s="71">
        <f>AH426*Prices!$B$7+AH426</f>
        <v>979.8</v>
      </c>
      <c r="AJ426" s="71">
        <f>ROUND(cabinets_db!HL426/Prices!$B$27,0)</f>
        <v>875</v>
      </c>
      <c r="AK426" s="71">
        <f>AJ426*Prices!$B$7+AJ426</f>
        <v>1006.25</v>
      </c>
      <c r="AL426" s="71">
        <f>ROUND(cabinets_db!HN426/Prices!$B$27,0)</f>
        <v>935</v>
      </c>
      <c r="AM426" s="71">
        <f>AL426*Prices!$B$7+AL426</f>
        <v>1075.25</v>
      </c>
      <c r="AN426" s="71">
        <f>ROUND(cabinets_db!HP426/Prices!$B$27,0)</f>
        <v>983</v>
      </c>
      <c r="AO426" s="71">
        <f>AN426*Prices!$B$7+AN426</f>
        <v>1130.45</v>
      </c>
      <c r="AP426" s="71">
        <f>ROUND(cabinets_db!HR426/Prices!$B$27,0)</f>
        <v>1149</v>
      </c>
      <c r="AQ426" s="163">
        <f>AP426*Prices!$B$7+AP426</f>
        <v>1321.35</v>
      </c>
      <c r="AW426" s="71">
        <f t="shared" si="586"/>
        <v>709</v>
      </c>
      <c r="AX426" s="71">
        <f t="shared" si="587"/>
        <v>815.35</v>
      </c>
      <c r="AY426" s="71">
        <f t="shared" si="588"/>
        <v>780</v>
      </c>
      <c r="AZ426" s="71">
        <f t="shared" si="589"/>
        <v>897</v>
      </c>
      <c r="BA426" s="71">
        <f t="shared" si="590"/>
        <v>804</v>
      </c>
      <c r="BB426" s="71">
        <f t="shared" si="591"/>
        <v>924.6</v>
      </c>
      <c r="BC426" s="71">
        <f t="shared" si="592"/>
        <v>852</v>
      </c>
      <c r="BD426" s="71">
        <f t="shared" si="593"/>
        <v>979.8</v>
      </c>
      <c r="BE426" s="71">
        <f t="shared" si="594"/>
        <v>875</v>
      </c>
      <c r="BF426" s="71">
        <f t="shared" si="595"/>
        <v>1006.25</v>
      </c>
      <c r="BG426" s="71">
        <f t="shared" si="596"/>
        <v>935</v>
      </c>
      <c r="BH426" s="71">
        <f t="shared" si="597"/>
        <v>1075.25</v>
      </c>
      <c r="BI426" s="71">
        <f t="shared" si="598"/>
        <v>983</v>
      </c>
      <c r="BJ426" s="71">
        <f t="shared" si="599"/>
        <v>1130.45</v>
      </c>
      <c r="BK426" s="71">
        <f t="shared" si="600"/>
        <v>1149</v>
      </c>
      <c r="BL426" s="163">
        <f t="shared" si="601"/>
        <v>1321.35</v>
      </c>
      <c r="BU426" s="161">
        <f>ROUND(cabinets_db!JE426/Prices!$B$27,0)</f>
        <v>795</v>
      </c>
      <c r="BV426" s="71">
        <f>BU426*Prices!$B$7+BU426</f>
        <v>914.25</v>
      </c>
      <c r="BW426" s="161">
        <f>ROUND(cabinets_db!JG426/Prices!$B$27,0)</f>
        <v>867</v>
      </c>
      <c r="BX426" s="71">
        <f>BW426*Prices!$B$7+BW426</f>
        <v>997.05</v>
      </c>
      <c r="BY426" s="161">
        <f>ROUND(cabinets_db!JI426/Prices!$B$27,0)</f>
        <v>891</v>
      </c>
      <c r="BZ426" s="71">
        <f>BY426*Prices!$B$7+BY426</f>
        <v>1024.6500000000001</v>
      </c>
      <c r="CA426" s="161">
        <f>ROUND(cabinets_db!JK426/Prices!$B$27,0)</f>
        <v>938</v>
      </c>
      <c r="CB426" s="71">
        <f>CA426*Prices!$B$7+CA426</f>
        <v>1078.7</v>
      </c>
      <c r="CC426" s="161">
        <f>ROUND(cabinets_db!JM426/Prices!$B$27,0)</f>
        <v>962</v>
      </c>
      <c r="CD426" s="71">
        <f>CC426*Prices!$B$7+CC426</f>
        <v>1106.3</v>
      </c>
      <c r="CE426" s="161">
        <f>ROUND(cabinets_db!JO426/Prices!$B$27,0)</f>
        <v>1022</v>
      </c>
      <c r="CF426" s="71">
        <f>CE426*Prices!$B$7+CE426</f>
        <v>1175.3</v>
      </c>
      <c r="CG426" s="161">
        <f>ROUND(cabinets_db!JQ426/Prices!$B$27,0)</f>
        <v>1069</v>
      </c>
      <c r="CH426" s="71">
        <f>CG426*Prices!$B$7+CG426</f>
        <v>1229.3499999999999</v>
      </c>
      <c r="CI426" s="161">
        <f>ROUND(cabinets_db!JS426/Prices!$B$27,0)</f>
        <v>1236</v>
      </c>
      <c r="CJ426" s="71">
        <f>CI426*Prices!$B$7+CI426</f>
        <v>1421.4</v>
      </c>
      <c r="CK426" s="162"/>
      <c r="CL426" s="162"/>
      <c r="CM426" s="162"/>
      <c r="CN426" s="162"/>
      <c r="CO426" s="162"/>
      <c r="CP426" s="71">
        <f>ROUND(cabinets_db!LW426/Prices!$B$27,0)</f>
        <v>709</v>
      </c>
      <c r="CQ426" s="71">
        <f>CP426*Prices!$B$7+CP426</f>
        <v>815.35</v>
      </c>
      <c r="CR426" s="71">
        <f>ROUND(cabinets_db!LY426/Prices!$B$27,0)</f>
        <v>780</v>
      </c>
      <c r="CS426" s="71">
        <f>CR426*Prices!$B$7+CR426</f>
        <v>897</v>
      </c>
      <c r="CT426" s="71">
        <f>ROUND(cabinets_db!MA426/Prices!$B$27,0)</f>
        <v>804</v>
      </c>
      <c r="CU426" s="71">
        <f>CT426*Prices!$B$7+CT426</f>
        <v>924.6</v>
      </c>
      <c r="CV426" s="71">
        <f>ROUND(cabinets_db!MC426/Prices!$B$27,0)</f>
        <v>852</v>
      </c>
      <c r="CW426" s="71">
        <f>CV426*Prices!$B$7+CV426</f>
        <v>979.8</v>
      </c>
      <c r="CX426" s="71">
        <f>ROUND(cabinets_db!ME426/Prices!$B$27,0)</f>
        <v>875</v>
      </c>
      <c r="CY426" s="71">
        <f>CX426*Prices!$B$7+CX426</f>
        <v>1006.25</v>
      </c>
      <c r="CZ426" s="71">
        <f>ROUND(cabinets_db!MG426/Prices!$B$27,0)</f>
        <v>935</v>
      </c>
      <c r="DA426" s="71">
        <f>CZ426*Prices!$B$7+CZ426</f>
        <v>1075.25</v>
      </c>
      <c r="DB426" s="71">
        <f>ROUND(cabinets_db!MI426/Prices!$B$27,0)</f>
        <v>983</v>
      </c>
      <c r="DC426" s="71">
        <f>DB426*Prices!$B$7+DB426</f>
        <v>1130.45</v>
      </c>
      <c r="DD426" s="71">
        <f>ROUND(cabinets_db!MK426/Prices!$B$27,0)</f>
        <v>1149</v>
      </c>
      <c r="DE426" s="163">
        <f>DD426*Prices!$B$7+DD426</f>
        <v>1321.35</v>
      </c>
      <c r="DK426" s="71">
        <f t="shared" si="616"/>
        <v>709</v>
      </c>
      <c r="DL426" s="71">
        <f t="shared" si="617"/>
        <v>815.35</v>
      </c>
      <c r="DM426" s="71">
        <f t="shared" si="618"/>
        <v>780</v>
      </c>
      <c r="DN426" s="71">
        <f t="shared" si="619"/>
        <v>897</v>
      </c>
      <c r="DO426" s="71">
        <f t="shared" si="620"/>
        <v>804</v>
      </c>
      <c r="DP426" s="71">
        <f t="shared" si="621"/>
        <v>924.6</v>
      </c>
      <c r="DQ426" s="71">
        <f t="shared" si="622"/>
        <v>852</v>
      </c>
      <c r="DR426" s="71">
        <f t="shared" si="623"/>
        <v>979.8</v>
      </c>
      <c r="DS426" s="71">
        <f t="shared" si="624"/>
        <v>875</v>
      </c>
      <c r="DT426" s="71">
        <f t="shared" si="625"/>
        <v>1006.25</v>
      </c>
      <c r="DU426" s="71">
        <f t="shared" si="626"/>
        <v>935</v>
      </c>
      <c r="DV426" s="71">
        <f t="shared" si="627"/>
        <v>1075.25</v>
      </c>
      <c r="DW426" s="71">
        <f t="shared" si="628"/>
        <v>983</v>
      </c>
      <c r="DX426" s="71">
        <f t="shared" si="629"/>
        <v>1130.45</v>
      </c>
      <c r="DY426" s="71">
        <f t="shared" si="630"/>
        <v>1149</v>
      </c>
      <c r="DZ426" s="163">
        <f t="shared" si="631"/>
        <v>1321.35</v>
      </c>
      <c r="EP426" s="55">
        <v>8075.3546999999999</v>
      </c>
      <c r="EQ426" s="55">
        <f t="shared" si="673"/>
        <v>56.078852083333331</v>
      </c>
      <c r="ER426" s="158">
        <v>56</v>
      </c>
      <c r="ES426" s="75">
        <v>18</v>
      </c>
      <c r="ET426" s="159"/>
      <c r="EU426" s="159">
        <f>ES426*80/144</f>
        <v>10</v>
      </c>
      <c r="EW426" s="75">
        <v>2</v>
      </c>
      <c r="EX426" s="82"/>
      <c r="EY426" s="75">
        <v>56</v>
      </c>
      <c r="EZ426" s="82">
        <f>(EY426*1.2)*(Prices!$B$5/32)</f>
        <v>84</v>
      </c>
      <c r="FA426" s="82">
        <f>(EY426*1.3)*(Prices!$B$4/32)</f>
        <v>182</v>
      </c>
      <c r="FB426" s="82">
        <f>(EV426*Prices!$B$2)+(EW426*Prices!$B$3)</f>
        <v>8.1</v>
      </c>
      <c r="FC426" s="82">
        <f>EU426*Prices!$B$9</f>
        <v>60</v>
      </c>
      <c r="FD426" s="82">
        <f t="shared" si="632"/>
        <v>334.1</v>
      </c>
      <c r="FE426" s="82">
        <f>EU426*Prices!$B$10</f>
        <v>90</v>
      </c>
      <c r="FF426" s="82">
        <f t="shared" si="633"/>
        <v>364.1</v>
      </c>
      <c r="FG426" s="82">
        <f>EU426*Prices!$B$11</f>
        <v>100</v>
      </c>
      <c r="FH426" s="82">
        <f t="shared" si="634"/>
        <v>374.1</v>
      </c>
      <c r="FI426" s="82">
        <f>EU426*Prices!$B$12</f>
        <v>120</v>
      </c>
      <c r="FJ426" s="82">
        <f t="shared" si="635"/>
        <v>394.1</v>
      </c>
      <c r="FK426" s="82">
        <f>EU426*Prices!$B$13</f>
        <v>130</v>
      </c>
      <c r="FL426" s="82">
        <f t="shared" si="636"/>
        <v>404.1</v>
      </c>
      <c r="FM426" s="82">
        <f>EU426*Prices!$B$14</f>
        <v>155</v>
      </c>
      <c r="FN426" s="82">
        <f t="shared" si="637"/>
        <v>429.1</v>
      </c>
      <c r="FO426" s="82">
        <f>EU426*Prices!$B$15</f>
        <v>175</v>
      </c>
      <c r="FP426" s="82">
        <f t="shared" si="638"/>
        <v>449.1</v>
      </c>
      <c r="FQ426" s="82">
        <f>EU426*Prices!$B$16</f>
        <v>245</v>
      </c>
      <c r="FR426" s="82">
        <f t="shared" si="639"/>
        <v>519.1</v>
      </c>
      <c r="FS426" s="82">
        <f>EU426*Prices!$B$17</f>
        <v>0</v>
      </c>
      <c r="FT426" s="82"/>
      <c r="FU426" s="82"/>
      <c r="FV426" s="82"/>
      <c r="FW426" s="82"/>
      <c r="FX426" s="82"/>
      <c r="FY426" s="82"/>
      <c r="FZ426" s="82"/>
      <c r="GA426" s="82"/>
      <c r="GB426" s="82"/>
      <c r="GC426" s="82"/>
      <c r="GD426" s="82"/>
      <c r="GE426" s="82"/>
      <c r="GF426" s="82"/>
      <c r="GG426" s="82"/>
      <c r="GH426" s="82"/>
      <c r="GI426"/>
      <c r="GJ426"/>
      <c r="GK426"/>
      <c r="GL426"/>
      <c r="GM426"/>
      <c r="GN426"/>
      <c r="GO426"/>
      <c r="GP426" s="55">
        <v>8075.3546999999999</v>
      </c>
      <c r="GQ426" s="55">
        <f t="shared" si="674"/>
        <v>56.078852083333331</v>
      </c>
      <c r="GR426" s="158">
        <v>56</v>
      </c>
      <c r="GS426" s="75">
        <v>18</v>
      </c>
      <c r="GT426" s="159"/>
      <c r="GU426" s="159">
        <f>GS426*80/144</f>
        <v>10</v>
      </c>
      <c r="GV426" s="75"/>
      <c r="GW426" s="75">
        <v>2</v>
      </c>
      <c r="GX426" s="82"/>
      <c r="GY426" s="75">
        <v>56</v>
      </c>
      <c r="GZ426" s="82">
        <f>(GY426*1.2)*(Prices!$B$5/32)</f>
        <v>84</v>
      </c>
      <c r="HA426" s="82">
        <f>(GY426*1.3)*(Prices!$C$4/32)</f>
        <v>145.6</v>
      </c>
      <c r="HB426" s="82">
        <f>(GV426*Prices!$B$2)+(GW426*Prices!$B$3)</f>
        <v>8.1</v>
      </c>
      <c r="HC426" s="82">
        <f>GU426*Prices!$B$9</f>
        <v>60</v>
      </c>
      <c r="HD426" s="82">
        <f t="shared" si="640"/>
        <v>297.7</v>
      </c>
      <c r="HE426" s="82">
        <f>GU426*Prices!$B$10</f>
        <v>90</v>
      </c>
      <c r="HF426" s="82">
        <f t="shared" si="641"/>
        <v>327.7</v>
      </c>
      <c r="HG426" s="82">
        <f>GU426*Prices!$B$11</f>
        <v>100</v>
      </c>
      <c r="HH426" s="82">
        <f t="shared" si="642"/>
        <v>337.7</v>
      </c>
      <c r="HI426" s="82">
        <f>GU426*Prices!$B$12</f>
        <v>120</v>
      </c>
      <c r="HJ426" s="82">
        <f t="shared" si="643"/>
        <v>357.7</v>
      </c>
      <c r="HK426" s="82">
        <f>GU426*Prices!$B$13</f>
        <v>130</v>
      </c>
      <c r="HL426" s="82">
        <f t="shared" si="644"/>
        <v>367.7</v>
      </c>
      <c r="HM426" s="82">
        <f>GU426*Prices!$B$14</f>
        <v>155</v>
      </c>
      <c r="HN426" s="82">
        <f t="shared" si="645"/>
        <v>392.7</v>
      </c>
      <c r="HO426" s="82">
        <f>GU426*Prices!$B$15</f>
        <v>175</v>
      </c>
      <c r="HP426" s="82">
        <f t="shared" si="646"/>
        <v>412.7</v>
      </c>
      <c r="HQ426" s="82">
        <f>GU426*Prices!$B$16</f>
        <v>245</v>
      </c>
      <c r="HR426" s="82">
        <f t="shared" si="647"/>
        <v>482.7</v>
      </c>
      <c r="HS426" s="82">
        <f>GU426*Prices!$B$17</f>
        <v>0</v>
      </c>
      <c r="HT426" s="82"/>
      <c r="HU426" s="82"/>
      <c r="HV426" s="82"/>
      <c r="HW426" s="82"/>
      <c r="HX426" s="82"/>
      <c r="HY426" s="82"/>
      <c r="HZ426" s="82"/>
      <c r="IA426" s="82"/>
      <c r="IB426" s="82"/>
      <c r="IC426" s="82"/>
      <c r="ID426" s="82"/>
      <c r="IE426" s="82"/>
      <c r="IF426" s="82"/>
      <c r="IG426" s="82"/>
      <c r="IH426" s="82"/>
      <c r="II426"/>
      <c r="IJ426"/>
      <c r="IK426"/>
      <c r="IL426"/>
      <c r="IM426"/>
      <c r="IN426"/>
      <c r="IO426"/>
      <c r="IP426"/>
      <c r="IQ426" s="55">
        <v>8075.3546999999999</v>
      </c>
      <c r="IR426" s="55">
        <f t="shared" si="675"/>
        <v>56.078852083333331</v>
      </c>
      <c r="IS426" s="158">
        <v>56</v>
      </c>
      <c r="IT426" s="75">
        <v>18</v>
      </c>
      <c r="IU426" s="159"/>
      <c r="IV426" s="159">
        <f>IT426*80/144</f>
        <v>10</v>
      </c>
      <c r="IW426" s="75"/>
      <c r="IX426" s="75">
        <v>2</v>
      </c>
      <c r="IY426" s="76">
        <f t="shared" si="671"/>
        <v>0</v>
      </c>
      <c r="IZ426" s="75">
        <v>56</v>
      </c>
      <c r="JA426" s="82">
        <f>(IZ426*1.2)*(Prices!$B$5/32)</f>
        <v>84</v>
      </c>
      <c r="JB426" s="82">
        <f>(IZ426*1.3)*(Prices!$B$4/32)</f>
        <v>182</v>
      </c>
      <c r="JC426" s="82">
        <f>(IW426*Prices!$B$2)+(IX426*Prices!$B$3)</f>
        <v>8.1</v>
      </c>
      <c r="JD426" s="82">
        <f>IV426*Prices!$B$9</f>
        <v>60</v>
      </c>
      <c r="JE426" s="82">
        <f t="shared" si="648"/>
        <v>334.1</v>
      </c>
      <c r="JF426" s="82">
        <f>IV426*Prices!$B$10</f>
        <v>90</v>
      </c>
      <c r="JG426" s="82">
        <f t="shared" si="649"/>
        <v>364.1</v>
      </c>
      <c r="JH426" s="82">
        <f>IV426*Prices!$B$11</f>
        <v>100</v>
      </c>
      <c r="JI426" s="82">
        <f t="shared" si="650"/>
        <v>374.1</v>
      </c>
      <c r="JJ426" s="82">
        <f>IV426*Prices!$B$12</f>
        <v>120</v>
      </c>
      <c r="JK426" s="82">
        <f t="shared" si="651"/>
        <v>394.1</v>
      </c>
      <c r="JL426" s="82">
        <f>IV426*Prices!$B$13</f>
        <v>130</v>
      </c>
      <c r="JM426" s="82">
        <f t="shared" si="652"/>
        <v>404.1</v>
      </c>
      <c r="JN426" s="82">
        <f>IV426*Prices!$B$14</f>
        <v>155</v>
      </c>
      <c r="JO426" s="82">
        <f t="shared" si="653"/>
        <v>429.1</v>
      </c>
      <c r="JP426" s="82">
        <f>IV426*Prices!$B$15</f>
        <v>175</v>
      </c>
      <c r="JQ426" s="82">
        <f t="shared" si="654"/>
        <v>449.1</v>
      </c>
      <c r="JR426" s="82">
        <f>IV426*Prices!$B$16</f>
        <v>245</v>
      </c>
      <c r="JS426" s="82">
        <f t="shared" si="655"/>
        <v>519.1</v>
      </c>
      <c r="JT426" s="82">
        <f>IV426*Prices!$B$17</f>
        <v>0</v>
      </c>
      <c r="JU426" s="82"/>
      <c r="JV426" s="82"/>
      <c r="JW426" s="82"/>
      <c r="JX426" s="82"/>
      <c r="JY426" s="82"/>
      <c r="JZ426" s="82"/>
      <c r="KA426" s="82"/>
      <c r="KB426" s="82"/>
      <c r="KC426" s="82"/>
      <c r="KD426" s="82"/>
      <c r="KE426" s="82"/>
      <c r="KF426" s="82"/>
      <c r="KG426" s="82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 s="199">
        <v>0</v>
      </c>
      <c r="LB426" s="202">
        <v>0</v>
      </c>
      <c r="LC426" s="82">
        <f>(44+(cabinets_db!IR426*2-2))*0.58</f>
        <v>89.411468416666651</v>
      </c>
      <c r="LD426" s="82">
        <f>(44+(cabinets_db!IR426*2-2))*0.77</f>
        <v>118.70143220833333</v>
      </c>
      <c r="LE426" s="82">
        <f>3*(cabinets_db!IR426*22/144)</f>
        <v>25.702807204861109</v>
      </c>
      <c r="LF426" s="82">
        <f t="shared" si="656"/>
        <v>63.708661211805541</v>
      </c>
      <c r="LG426" s="80">
        <f t="shared" si="657"/>
        <v>92.998625003472227</v>
      </c>
      <c r="LH426" s="234">
        <f t="shared" si="658"/>
        <v>0</v>
      </c>
      <c r="LI426" s="55">
        <v>8075.3546999999999</v>
      </c>
      <c r="LJ426" s="55">
        <f t="shared" si="676"/>
        <v>56.078852083333331</v>
      </c>
      <c r="LK426" s="158">
        <v>56</v>
      </c>
      <c r="LL426" s="75">
        <v>18</v>
      </c>
      <c r="LM426" s="159"/>
      <c r="LN426" s="159">
        <f>LL426*80/144</f>
        <v>10</v>
      </c>
      <c r="LO426" s="75"/>
      <c r="LP426" s="75">
        <v>2</v>
      </c>
      <c r="LQ426" s="76">
        <f t="shared" si="672"/>
        <v>0</v>
      </c>
      <c r="LR426" s="75">
        <v>56</v>
      </c>
      <c r="LS426" s="82">
        <f>(LR426*1.2)*(Prices!$B$5/32)</f>
        <v>84</v>
      </c>
      <c r="LT426" s="82">
        <f>(LR426*1.3)*(Prices!$C$4/32)</f>
        <v>145.6</v>
      </c>
      <c r="LU426" s="82">
        <f>(LO426*Prices!$B$2)+(LP426*Prices!$B$3)</f>
        <v>8.1</v>
      </c>
      <c r="LV426" s="82">
        <f>LN426*Prices!$B$9</f>
        <v>60</v>
      </c>
      <c r="LW426" s="82">
        <f t="shared" si="659"/>
        <v>297.7</v>
      </c>
      <c r="LX426" s="82">
        <f>LN426*Prices!$B$10</f>
        <v>90</v>
      </c>
      <c r="LY426" s="82">
        <f t="shared" si="660"/>
        <v>327.7</v>
      </c>
      <c r="LZ426" s="82">
        <f>LN426*Prices!$B$11</f>
        <v>100</v>
      </c>
      <c r="MA426" s="82">
        <f t="shared" si="661"/>
        <v>337.7</v>
      </c>
      <c r="MB426" s="82">
        <f>LN426*Prices!$B$12</f>
        <v>120</v>
      </c>
      <c r="MC426" s="82">
        <f t="shared" si="662"/>
        <v>357.7</v>
      </c>
      <c r="MD426" s="82">
        <f>LN426*Prices!$B$13</f>
        <v>130</v>
      </c>
      <c r="ME426" s="82">
        <f t="shared" si="663"/>
        <v>367.7</v>
      </c>
      <c r="MF426" s="82">
        <f>LN426*Prices!$B$14</f>
        <v>155</v>
      </c>
      <c r="MG426" s="82">
        <f t="shared" si="664"/>
        <v>392.7</v>
      </c>
      <c r="MH426" s="82">
        <f>LN426*Prices!$B$15</f>
        <v>175</v>
      </c>
      <c r="MI426" s="82">
        <f t="shared" si="665"/>
        <v>412.7</v>
      </c>
      <c r="MJ426" s="82">
        <f>LN426*Prices!$B$16</f>
        <v>245</v>
      </c>
      <c r="MK426" s="82">
        <f t="shared" si="666"/>
        <v>482.7</v>
      </c>
      <c r="ML426" s="82">
        <f>LN426*Prices!$B$17</f>
        <v>0</v>
      </c>
      <c r="MM426" s="82"/>
      <c r="MN426" s="82"/>
      <c r="MO426" s="82"/>
      <c r="MP426" s="82"/>
      <c r="MQ426" s="82"/>
      <c r="MR426" s="82"/>
      <c r="MS426" s="82"/>
      <c r="MT426" s="82"/>
      <c r="MU426" s="82"/>
      <c r="MV426" s="82"/>
      <c r="MW426" s="82"/>
      <c r="MX426" s="82"/>
      <c r="MY426" s="82"/>
      <c r="MZ426" s="82"/>
      <c r="NA426" s="82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</row>
    <row r="427" spans="1:449" ht="18" customHeight="1" x14ac:dyDescent="0.25">
      <c r="A427" s="160" t="s">
        <v>563</v>
      </c>
      <c r="B427" s="69" t="s">
        <v>527</v>
      </c>
      <c r="C427" s="69" t="str">
        <f t="shared" si="667"/>
        <v>Pantry Cab: Pantry 24 deep  2 doors - Shelves (18"W x 90"H)</v>
      </c>
      <c r="D427" s="70" t="s">
        <v>562</v>
      </c>
      <c r="E427" s="68" t="s">
        <v>537</v>
      </c>
      <c r="F427" s="267" t="s">
        <v>563</v>
      </c>
      <c r="G427" s="367">
        <f>ROUND(cabinets_db!FD427/Prices!$B$27,0)</f>
        <v>998</v>
      </c>
      <c r="H427" s="71">
        <f>G427*Prices!$B$7+G427</f>
        <v>1147.7</v>
      </c>
      <c r="I427" s="161">
        <f>ROUND(cabinets_db!FF427/Prices!$B$27,0)</f>
        <v>1075</v>
      </c>
      <c r="J427" s="71">
        <f>I427*Prices!$B$7+I427</f>
        <v>1236.25</v>
      </c>
      <c r="K427" s="161">
        <f>ROUND(cabinets_db!FH427/Prices!$B$27,0)</f>
        <v>1101</v>
      </c>
      <c r="L427" s="71">
        <f>K427*Prices!$B$7+K427</f>
        <v>1266.1500000000001</v>
      </c>
      <c r="M427" s="161">
        <f>ROUND(cabinets_db!FJ427/Prices!$B$27,0)</f>
        <v>1152</v>
      </c>
      <c r="N427" s="71">
        <f>M427*Prices!$B$7+M427</f>
        <v>1324.8</v>
      </c>
      <c r="O427" s="161">
        <f>ROUND(cabinets_db!FL427/Prices!$B$27,0)</f>
        <v>1178</v>
      </c>
      <c r="P427" s="71">
        <f>O427*Prices!$B$7+O427</f>
        <v>1354.7</v>
      </c>
      <c r="Q427" s="161">
        <f>ROUND(cabinets_db!FN427/Prices!$B$27,0)</f>
        <v>1242</v>
      </c>
      <c r="R427" s="71">
        <f>Q427*Prices!$B$7+Q427</f>
        <v>1428.3</v>
      </c>
      <c r="S427" s="161">
        <f>ROUND(cabinets_db!FP427/Prices!$B$27,0)</f>
        <v>1293</v>
      </c>
      <c r="T427" s="71">
        <f>S427*Prices!$B$7+S427</f>
        <v>1486.95</v>
      </c>
      <c r="U427" s="161">
        <f>ROUND(cabinets_db!FR427/Prices!$B$27,0)</f>
        <v>1472</v>
      </c>
      <c r="V427" s="71">
        <f>U427*Prices!$B$7+U427</f>
        <v>1692.8</v>
      </c>
      <c r="W427" s="162"/>
      <c r="X427" s="162"/>
      <c r="Y427" s="162"/>
      <c r="Z427" s="162"/>
      <c r="AA427" s="162"/>
      <c r="AB427" s="71">
        <f>ROUND(cabinets_db!HD427/Prices!$B$27,0)</f>
        <v>885</v>
      </c>
      <c r="AC427" s="71">
        <f>AB427*Prices!$B$7+AB427</f>
        <v>1017.75</v>
      </c>
      <c r="AD427" s="71">
        <f>ROUND(cabinets_db!HF427/Prices!$B$27,0)</f>
        <v>962</v>
      </c>
      <c r="AE427" s="71">
        <f>AD427*Prices!$B$7+AD427</f>
        <v>1106.3</v>
      </c>
      <c r="AF427" s="71">
        <f>ROUND(cabinets_db!HH427/Prices!$B$27,0)</f>
        <v>988</v>
      </c>
      <c r="AG427" s="71">
        <f>AF427*Prices!$B$7+AF427</f>
        <v>1136.2</v>
      </c>
      <c r="AH427" s="71">
        <f>ROUND(cabinets_db!HJ427/Prices!$B$27,0)</f>
        <v>1039</v>
      </c>
      <c r="AI427" s="71">
        <f>AH427*Prices!$B$7+AH427</f>
        <v>1194.8499999999999</v>
      </c>
      <c r="AJ427" s="71">
        <f>ROUND(cabinets_db!HL427/Prices!$B$27,0)</f>
        <v>1065</v>
      </c>
      <c r="AK427" s="71">
        <f>AJ427*Prices!$B$7+AJ427</f>
        <v>1224.75</v>
      </c>
      <c r="AL427" s="71">
        <f>ROUND(cabinets_db!HN427/Prices!$B$27,0)</f>
        <v>1129</v>
      </c>
      <c r="AM427" s="71">
        <f>AL427*Prices!$B$7+AL427</f>
        <v>1298.3499999999999</v>
      </c>
      <c r="AN427" s="71">
        <f>ROUND(cabinets_db!HP427/Prices!$B$27,0)</f>
        <v>1180</v>
      </c>
      <c r="AO427" s="71">
        <f>AN427*Prices!$B$7+AN427</f>
        <v>1357</v>
      </c>
      <c r="AP427" s="71">
        <f>ROUND(cabinets_db!HR427/Prices!$B$27,0)</f>
        <v>1359</v>
      </c>
      <c r="AQ427" s="163">
        <f>AP427*Prices!$B$7+AP427</f>
        <v>1562.85</v>
      </c>
      <c r="AW427" s="71">
        <f t="shared" si="586"/>
        <v>885</v>
      </c>
      <c r="AX427" s="71">
        <f t="shared" si="587"/>
        <v>1017.75</v>
      </c>
      <c r="AY427" s="71">
        <f t="shared" si="588"/>
        <v>962</v>
      </c>
      <c r="AZ427" s="71">
        <f t="shared" si="589"/>
        <v>1106.3</v>
      </c>
      <c r="BA427" s="71">
        <f t="shared" si="590"/>
        <v>988</v>
      </c>
      <c r="BB427" s="71">
        <f t="shared" si="591"/>
        <v>1136.2</v>
      </c>
      <c r="BC427" s="71">
        <f t="shared" si="592"/>
        <v>1039</v>
      </c>
      <c r="BD427" s="71">
        <f t="shared" si="593"/>
        <v>1194.8499999999999</v>
      </c>
      <c r="BE427" s="71">
        <f t="shared" si="594"/>
        <v>1065</v>
      </c>
      <c r="BF427" s="71">
        <f t="shared" si="595"/>
        <v>1224.75</v>
      </c>
      <c r="BG427" s="71">
        <f t="shared" si="596"/>
        <v>1129</v>
      </c>
      <c r="BH427" s="71">
        <f t="shared" si="597"/>
        <v>1298.3499999999999</v>
      </c>
      <c r="BI427" s="71">
        <f t="shared" si="598"/>
        <v>1180</v>
      </c>
      <c r="BJ427" s="71">
        <f t="shared" si="599"/>
        <v>1357</v>
      </c>
      <c r="BK427" s="71">
        <f t="shared" si="600"/>
        <v>1359</v>
      </c>
      <c r="BL427" s="163">
        <f t="shared" si="601"/>
        <v>1562.85</v>
      </c>
      <c r="BU427" s="161">
        <f>ROUND(cabinets_db!JE427/Prices!$B$27,0)</f>
        <v>998</v>
      </c>
      <c r="BV427" s="71">
        <f>BU427*Prices!$B$7+BU427</f>
        <v>1147.7</v>
      </c>
      <c r="BW427" s="161">
        <f>ROUND(cabinets_db!JG427/Prices!$B$27,0)</f>
        <v>1075</v>
      </c>
      <c r="BX427" s="71">
        <f>BW427*Prices!$B$7+BW427</f>
        <v>1236.25</v>
      </c>
      <c r="BY427" s="161">
        <f>ROUND(cabinets_db!JI427/Prices!$B$27,0)</f>
        <v>1101</v>
      </c>
      <c r="BZ427" s="71">
        <f>BY427*Prices!$B$7+BY427</f>
        <v>1266.1500000000001</v>
      </c>
      <c r="CA427" s="161">
        <f>ROUND(cabinets_db!JK427/Prices!$B$27,0)</f>
        <v>1152</v>
      </c>
      <c r="CB427" s="71">
        <f>CA427*Prices!$B$7+CA427</f>
        <v>1324.8</v>
      </c>
      <c r="CC427" s="161">
        <f>ROUND(cabinets_db!JM427/Prices!$B$27,0)</f>
        <v>1178</v>
      </c>
      <c r="CD427" s="71">
        <f>CC427*Prices!$B$7+CC427</f>
        <v>1354.7</v>
      </c>
      <c r="CE427" s="161">
        <f>ROUND(cabinets_db!JO427/Prices!$B$27,0)</f>
        <v>1242</v>
      </c>
      <c r="CF427" s="71">
        <f>CE427*Prices!$B$7+CE427</f>
        <v>1428.3</v>
      </c>
      <c r="CG427" s="161">
        <f>ROUND(cabinets_db!JQ427/Prices!$B$27,0)</f>
        <v>1293</v>
      </c>
      <c r="CH427" s="71">
        <f>CG427*Prices!$B$7+CG427</f>
        <v>1486.95</v>
      </c>
      <c r="CI427" s="161">
        <f>ROUND(cabinets_db!JS427/Prices!$B$27,0)</f>
        <v>1472</v>
      </c>
      <c r="CJ427" s="71">
        <f>CI427*Prices!$B$7+CI427</f>
        <v>1692.8</v>
      </c>
      <c r="CK427" s="162"/>
      <c r="CL427" s="162"/>
      <c r="CM427" s="162"/>
      <c r="CN427" s="162"/>
      <c r="CO427" s="162"/>
      <c r="CP427" s="71">
        <f>ROUND(cabinets_db!LW427/Prices!$B$27,0)</f>
        <v>885</v>
      </c>
      <c r="CQ427" s="71">
        <f>CP427*Prices!$B$7+CP427</f>
        <v>1017.75</v>
      </c>
      <c r="CR427" s="71">
        <f>ROUND(cabinets_db!LY427/Prices!$B$27,0)</f>
        <v>962</v>
      </c>
      <c r="CS427" s="71">
        <f>CR427*Prices!$B$7+CR427</f>
        <v>1106.3</v>
      </c>
      <c r="CT427" s="71">
        <f>ROUND(cabinets_db!MA427/Prices!$B$27,0)</f>
        <v>988</v>
      </c>
      <c r="CU427" s="71">
        <f>CT427*Prices!$B$7+CT427</f>
        <v>1136.2</v>
      </c>
      <c r="CV427" s="71">
        <f>ROUND(cabinets_db!MC427/Prices!$B$27,0)</f>
        <v>1039</v>
      </c>
      <c r="CW427" s="71">
        <f>CV427*Prices!$B$7+CV427</f>
        <v>1194.8499999999999</v>
      </c>
      <c r="CX427" s="71">
        <f>ROUND(cabinets_db!ME427/Prices!$B$27,0)</f>
        <v>1065</v>
      </c>
      <c r="CY427" s="71">
        <f>CX427*Prices!$B$7+CX427</f>
        <v>1224.75</v>
      </c>
      <c r="CZ427" s="71">
        <f>ROUND(cabinets_db!MG427/Prices!$B$27,0)</f>
        <v>1129</v>
      </c>
      <c r="DA427" s="71">
        <f>CZ427*Prices!$B$7+CZ427</f>
        <v>1298.3499999999999</v>
      </c>
      <c r="DB427" s="71">
        <f>ROUND(cabinets_db!MI427/Prices!$B$27,0)</f>
        <v>1180</v>
      </c>
      <c r="DC427" s="71">
        <f>DB427*Prices!$B$7+DB427</f>
        <v>1357</v>
      </c>
      <c r="DD427" s="71">
        <f>ROUND(cabinets_db!MK427/Prices!$B$27,0)</f>
        <v>1359</v>
      </c>
      <c r="DE427" s="163">
        <f>DD427*Prices!$B$7+DD427</f>
        <v>1562.85</v>
      </c>
      <c r="DK427" s="71">
        <f t="shared" si="616"/>
        <v>885</v>
      </c>
      <c r="DL427" s="71">
        <f t="shared" si="617"/>
        <v>1017.75</v>
      </c>
      <c r="DM427" s="71">
        <f t="shared" si="618"/>
        <v>962</v>
      </c>
      <c r="DN427" s="71">
        <f t="shared" si="619"/>
        <v>1106.3</v>
      </c>
      <c r="DO427" s="71">
        <f t="shared" si="620"/>
        <v>988</v>
      </c>
      <c r="DP427" s="71">
        <f t="shared" si="621"/>
        <v>1136.2</v>
      </c>
      <c r="DQ427" s="71">
        <f t="shared" si="622"/>
        <v>1039</v>
      </c>
      <c r="DR427" s="71">
        <f t="shared" si="623"/>
        <v>1194.8499999999999</v>
      </c>
      <c r="DS427" s="71">
        <f t="shared" si="624"/>
        <v>1065</v>
      </c>
      <c r="DT427" s="71">
        <f t="shared" si="625"/>
        <v>1224.75</v>
      </c>
      <c r="DU427" s="71">
        <f t="shared" si="626"/>
        <v>1129</v>
      </c>
      <c r="DV427" s="71">
        <f t="shared" si="627"/>
        <v>1298.3499999999999</v>
      </c>
      <c r="DW427" s="71">
        <f t="shared" si="628"/>
        <v>1180</v>
      </c>
      <c r="DX427" s="71">
        <f t="shared" si="629"/>
        <v>1357</v>
      </c>
      <c r="DY427" s="71">
        <f t="shared" si="630"/>
        <v>1359</v>
      </c>
      <c r="DZ427" s="163">
        <f t="shared" si="631"/>
        <v>1562.85</v>
      </c>
      <c r="EP427" s="55">
        <v>8840.6789000000008</v>
      </c>
      <c r="EQ427" s="55">
        <f t="shared" si="673"/>
        <v>61.393603472222225</v>
      </c>
      <c r="ER427" s="158">
        <v>73</v>
      </c>
      <c r="ES427" s="75">
        <v>18</v>
      </c>
      <c r="ET427" s="159"/>
      <c r="EU427" s="159">
        <f>ES427*86/144</f>
        <v>10.75</v>
      </c>
      <c r="EW427" s="75">
        <v>2</v>
      </c>
      <c r="EX427" s="82"/>
      <c r="EY427" s="75">
        <v>73</v>
      </c>
      <c r="EZ427" s="82">
        <f>(EY427*1.2)*(Prices!$B$5/32)</f>
        <v>109.5</v>
      </c>
      <c r="FA427" s="82">
        <f>(EY427*1.3)*(Prices!$B$4/32)</f>
        <v>237.25</v>
      </c>
      <c r="FB427" s="82">
        <f>(EV427*Prices!$B$2)+(EW427*Prices!$B$3)</f>
        <v>8.1</v>
      </c>
      <c r="FC427" s="82">
        <f>EU427*Prices!$B$9</f>
        <v>64.5</v>
      </c>
      <c r="FD427" s="82">
        <f t="shared" si="632"/>
        <v>419.35</v>
      </c>
      <c r="FE427" s="82">
        <f>EU427*Prices!$B$10</f>
        <v>96.75</v>
      </c>
      <c r="FF427" s="82">
        <f t="shared" si="633"/>
        <v>451.6</v>
      </c>
      <c r="FG427" s="82">
        <f>EU427*Prices!$B$11</f>
        <v>107.5</v>
      </c>
      <c r="FH427" s="82">
        <f t="shared" si="634"/>
        <v>462.35</v>
      </c>
      <c r="FI427" s="82">
        <f>EU427*Prices!$B$12</f>
        <v>129</v>
      </c>
      <c r="FJ427" s="82">
        <f t="shared" si="635"/>
        <v>483.85</v>
      </c>
      <c r="FK427" s="82">
        <f>EU427*Prices!$B$13</f>
        <v>139.75</v>
      </c>
      <c r="FL427" s="82">
        <f t="shared" si="636"/>
        <v>494.6</v>
      </c>
      <c r="FM427" s="82">
        <f>EU427*Prices!$B$14</f>
        <v>166.625</v>
      </c>
      <c r="FN427" s="82">
        <f t="shared" si="637"/>
        <v>521.47500000000002</v>
      </c>
      <c r="FO427" s="82">
        <f>EU427*Prices!$B$15</f>
        <v>188.125</v>
      </c>
      <c r="FP427" s="82">
        <f t="shared" si="638"/>
        <v>542.97500000000002</v>
      </c>
      <c r="FQ427" s="82">
        <f>EU427*Prices!$B$16</f>
        <v>263.375</v>
      </c>
      <c r="FR427" s="82">
        <f t="shared" si="639"/>
        <v>618.22500000000002</v>
      </c>
      <c r="FS427" s="82">
        <f>EU427*Prices!$B$17</f>
        <v>0</v>
      </c>
      <c r="FT427" s="82"/>
      <c r="FU427" s="82"/>
      <c r="FV427" s="82"/>
      <c r="FW427" s="82"/>
      <c r="FX427" s="82"/>
      <c r="FY427" s="82"/>
      <c r="FZ427" s="82"/>
      <c r="GA427" s="82"/>
      <c r="GB427" s="82"/>
      <c r="GC427" s="82"/>
      <c r="GD427" s="82"/>
      <c r="GE427" s="82"/>
      <c r="GF427" s="82"/>
      <c r="GG427" s="82"/>
      <c r="GH427" s="82"/>
      <c r="GI427"/>
      <c r="GJ427"/>
      <c r="GK427"/>
      <c r="GL427"/>
      <c r="GM427"/>
      <c r="GN427"/>
      <c r="GO427"/>
      <c r="GP427" s="55">
        <v>8840.6789000000008</v>
      </c>
      <c r="GQ427" s="55">
        <f t="shared" si="674"/>
        <v>61.393603472222225</v>
      </c>
      <c r="GR427" s="158">
        <v>73</v>
      </c>
      <c r="GS427" s="75">
        <v>18</v>
      </c>
      <c r="GT427" s="159"/>
      <c r="GU427" s="159">
        <f>GS427*86/144</f>
        <v>10.75</v>
      </c>
      <c r="GV427" s="75"/>
      <c r="GW427" s="75">
        <v>2</v>
      </c>
      <c r="GX427" s="82"/>
      <c r="GY427" s="75">
        <v>73</v>
      </c>
      <c r="GZ427" s="82">
        <f>(GY427*1.2)*(Prices!$B$5/32)</f>
        <v>109.5</v>
      </c>
      <c r="HA427" s="82">
        <f>(GY427*1.3)*(Prices!$C$4/32)</f>
        <v>189.8</v>
      </c>
      <c r="HB427" s="82">
        <f>(GV427*Prices!$B$2)+(GW427*Prices!$B$3)</f>
        <v>8.1</v>
      </c>
      <c r="HC427" s="82">
        <f>GU427*Prices!$B$9</f>
        <v>64.5</v>
      </c>
      <c r="HD427" s="82">
        <f t="shared" si="640"/>
        <v>371.9</v>
      </c>
      <c r="HE427" s="82">
        <f>GU427*Prices!$B$10</f>
        <v>96.75</v>
      </c>
      <c r="HF427" s="82">
        <f t="shared" si="641"/>
        <v>404.15</v>
      </c>
      <c r="HG427" s="82">
        <f>GU427*Prices!$B$11</f>
        <v>107.5</v>
      </c>
      <c r="HH427" s="82">
        <f t="shared" si="642"/>
        <v>414.9</v>
      </c>
      <c r="HI427" s="82">
        <f>GU427*Prices!$B$12</f>
        <v>129</v>
      </c>
      <c r="HJ427" s="82">
        <f t="shared" si="643"/>
        <v>436.4</v>
      </c>
      <c r="HK427" s="82">
        <f>GU427*Prices!$B$13</f>
        <v>139.75</v>
      </c>
      <c r="HL427" s="82">
        <f t="shared" si="644"/>
        <v>447.15</v>
      </c>
      <c r="HM427" s="82">
        <f>GU427*Prices!$B$14</f>
        <v>166.625</v>
      </c>
      <c r="HN427" s="82">
        <f t="shared" si="645"/>
        <v>474.02499999999998</v>
      </c>
      <c r="HO427" s="82">
        <f>GU427*Prices!$B$15</f>
        <v>188.125</v>
      </c>
      <c r="HP427" s="82">
        <f t="shared" si="646"/>
        <v>495.52499999999998</v>
      </c>
      <c r="HQ427" s="82">
        <f>GU427*Prices!$B$16</f>
        <v>263.375</v>
      </c>
      <c r="HR427" s="82">
        <f t="shared" si="647"/>
        <v>570.77500000000009</v>
      </c>
      <c r="HS427" s="82">
        <f>GU427*Prices!$B$17</f>
        <v>0</v>
      </c>
      <c r="HT427" s="82"/>
      <c r="HU427" s="82"/>
      <c r="HV427" s="82"/>
      <c r="HW427" s="82"/>
      <c r="HX427" s="82"/>
      <c r="HY427" s="82"/>
      <c r="HZ427" s="82"/>
      <c r="IA427" s="82"/>
      <c r="IB427" s="82"/>
      <c r="IC427" s="82"/>
      <c r="ID427" s="82"/>
      <c r="IE427" s="82"/>
      <c r="IF427" s="82"/>
      <c r="IG427" s="82"/>
      <c r="IH427" s="82"/>
      <c r="II427"/>
      <c r="IJ427"/>
      <c r="IK427"/>
      <c r="IL427"/>
      <c r="IM427"/>
      <c r="IN427"/>
      <c r="IO427"/>
      <c r="IP427"/>
      <c r="IQ427" s="55">
        <v>8840.6789000000008</v>
      </c>
      <c r="IR427" s="55">
        <f t="shared" si="675"/>
        <v>61.393603472222225</v>
      </c>
      <c r="IS427" s="158">
        <v>73</v>
      </c>
      <c r="IT427" s="75">
        <v>18</v>
      </c>
      <c r="IU427" s="159"/>
      <c r="IV427" s="159">
        <f>IT427*86/144</f>
        <v>10.75</v>
      </c>
      <c r="IW427" s="75"/>
      <c r="IX427" s="75">
        <v>2</v>
      </c>
      <c r="IY427" s="76">
        <f t="shared" si="671"/>
        <v>0</v>
      </c>
      <c r="IZ427" s="75">
        <v>73</v>
      </c>
      <c r="JA427" s="82">
        <f>(IZ427*1.2)*(Prices!$B$5/32)</f>
        <v>109.5</v>
      </c>
      <c r="JB427" s="82">
        <f>(IZ427*1.3)*(Prices!$B$4/32)</f>
        <v>237.25</v>
      </c>
      <c r="JC427" s="82">
        <f>(IW427*Prices!$B$2)+(IX427*Prices!$B$3)</f>
        <v>8.1</v>
      </c>
      <c r="JD427" s="82">
        <f>IV427*Prices!$B$9</f>
        <v>64.5</v>
      </c>
      <c r="JE427" s="82">
        <f t="shared" si="648"/>
        <v>419.35</v>
      </c>
      <c r="JF427" s="82">
        <f>IV427*Prices!$B$10</f>
        <v>96.75</v>
      </c>
      <c r="JG427" s="82">
        <f t="shared" si="649"/>
        <v>451.6</v>
      </c>
      <c r="JH427" s="82">
        <f>IV427*Prices!$B$11</f>
        <v>107.5</v>
      </c>
      <c r="JI427" s="82">
        <f t="shared" si="650"/>
        <v>462.35</v>
      </c>
      <c r="JJ427" s="82">
        <f>IV427*Prices!$B$12</f>
        <v>129</v>
      </c>
      <c r="JK427" s="82">
        <f t="shared" si="651"/>
        <v>483.85</v>
      </c>
      <c r="JL427" s="82">
        <f>IV427*Prices!$B$13</f>
        <v>139.75</v>
      </c>
      <c r="JM427" s="82">
        <f t="shared" si="652"/>
        <v>494.6</v>
      </c>
      <c r="JN427" s="82">
        <f>IV427*Prices!$B$14</f>
        <v>166.625</v>
      </c>
      <c r="JO427" s="82">
        <f t="shared" si="653"/>
        <v>521.47500000000002</v>
      </c>
      <c r="JP427" s="82">
        <f>IV427*Prices!$B$15</f>
        <v>188.125</v>
      </c>
      <c r="JQ427" s="82">
        <f t="shared" si="654"/>
        <v>542.97500000000002</v>
      </c>
      <c r="JR427" s="82">
        <f>IV427*Prices!$B$16</f>
        <v>263.375</v>
      </c>
      <c r="JS427" s="82">
        <f t="shared" si="655"/>
        <v>618.22500000000002</v>
      </c>
      <c r="JT427" s="82">
        <f>IV427*Prices!$B$17</f>
        <v>0</v>
      </c>
      <c r="JU427" s="82"/>
      <c r="JV427" s="82"/>
      <c r="JW427" s="82"/>
      <c r="JX427" s="82"/>
      <c r="JY427" s="82"/>
      <c r="JZ427" s="82"/>
      <c r="KA427" s="82"/>
      <c r="KB427" s="82"/>
      <c r="KC427" s="82"/>
      <c r="KD427" s="82"/>
      <c r="KE427" s="82"/>
      <c r="KF427" s="82"/>
      <c r="KG427" s="82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 s="199">
        <v>0</v>
      </c>
      <c r="LB427" s="202">
        <v>0</v>
      </c>
      <c r="LC427" s="82">
        <f>(44+(cabinets_db!IR427*2-2))*0.58</f>
        <v>95.57658002777778</v>
      </c>
      <c r="LD427" s="82">
        <f>(44+(cabinets_db!IR427*2-2))*0.77</f>
        <v>126.88614934722223</v>
      </c>
      <c r="LE427" s="82">
        <f>3*(cabinets_db!IR427*22/144)</f>
        <v>28.138734924768521</v>
      </c>
      <c r="LF427" s="82">
        <f t="shared" si="656"/>
        <v>67.437845103009266</v>
      </c>
      <c r="LG427" s="80">
        <f t="shared" si="657"/>
        <v>98.747414422453716</v>
      </c>
      <c r="LH427" s="234">
        <f t="shared" si="658"/>
        <v>0</v>
      </c>
      <c r="LI427" s="55">
        <v>8840.6789000000008</v>
      </c>
      <c r="LJ427" s="55">
        <f t="shared" si="676"/>
        <v>61.393603472222225</v>
      </c>
      <c r="LK427" s="158">
        <v>73</v>
      </c>
      <c r="LL427" s="75">
        <v>18</v>
      </c>
      <c r="LM427" s="159"/>
      <c r="LN427" s="159">
        <f>LL427*86/144</f>
        <v>10.75</v>
      </c>
      <c r="LO427" s="75"/>
      <c r="LP427" s="75">
        <v>2</v>
      </c>
      <c r="LQ427" s="76">
        <f t="shared" si="672"/>
        <v>0</v>
      </c>
      <c r="LR427" s="75">
        <v>73</v>
      </c>
      <c r="LS427" s="82">
        <f>(LR427*1.2)*(Prices!$B$5/32)</f>
        <v>109.5</v>
      </c>
      <c r="LT427" s="82">
        <f>(LR427*1.3)*(Prices!$C$4/32)</f>
        <v>189.8</v>
      </c>
      <c r="LU427" s="82">
        <f>(LO427*Prices!$B$2)+(LP427*Prices!$B$3)</f>
        <v>8.1</v>
      </c>
      <c r="LV427" s="82">
        <f>LN427*Prices!$B$9</f>
        <v>64.5</v>
      </c>
      <c r="LW427" s="82">
        <f t="shared" si="659"/>
        <v>371.9</v>
      </c>
      <c r="LX427" s="82">
        <f>LN427*Prices!$B$10</f>
        <v>96.75</v>
      </c>
      <c r="LY427" s="82">
        <f t="shared" si="660"/>
        <v>404.15</v>
      </c>
      <c r="LZ427" s="82">
        <f>LN427*Prices!$B$11</f>
        <v>107.5</v>
      </c>
      <c r="MA427" s="82">
        <f t="shared" si="661"/>
        <v>414.9</v>
      </c>
      <c r="MB427" s="82">
        <f>LN427*Prices!$B$12</f>
        <v>129</v>
      </c>
      <c r="MC427" s="82">
        <f t="shared" si="662"/>
        <v>436.4</v>
      </c>
      <c r="MD427" s="82">
        <f>LN427*Prices!$B$13</f>
        <v>139.75</v>
      </c>
      <c r="ME427" s="82">
        <f t="shared" si="663"/>
        <v>447.15</v>
      </c>
      <c r="MF427" s="82">
        <f>LN427*Prices!$B$14</f>
        <v>166.625</v>
      </c>
      <c r="MG427" s="82">
        <f t="shared" si="664"/>
        <v>474.02499999999998</v>
      </c>
      <c r="MH427" s="82">
        <f>LN427*Prices!$B$15</f>
        <v>188.125</v>
      </c>
      <c r="MI427" s="82">
        <f t="shared" si="665"/>
        <v>495.52499999999998</v>
      </c>
      <c r="MJ427" s="82">
        <f>LN427*Prices!$B$16</f>
        <v>263.375</v>
      </c>
      <c r="MK427" s="82">
        <f t="shared" si="666"/>
        <v>570.77500000000009</v>
      </c>
      <c r="ML427" s="82">
        <f>LN427*Prices!$B$17</f>
        <v>0</v>
      </c>
      <c r="MM427" s="82"/>
      <c r="MN427" s="82"/>
      <c r="MO427" s="82"/>
      <c r="MP427" s="82"/>
      <c r="MQ427" s="82"/>
      <c r="MR427" s="82"/>
      <c r="MS427" s="82"/>
      <c r="MT427" s="82"/>
      <c r="MU427" s="82"/>
      <c r="MV427" s="82"/>
      <c r="MW427" s="82"/>
      <c r="MX427" s="82"/>
      <c r="MY427" s="82"/>
      <c r="MZ427" s="82"/>
      <c r="NA427" s="82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</row>
    <row r="428" spans="1:449" ht="18" customHeight="1" thickBot="1" x14ac:dyDescent="0.3">
      <c r="A428" s="269" t="s">
        <v>564</v>
      </c>
      <c r="B428" s="176" t="s">
        <v>527</v>
      </c>
      <c r="C428" s="176" t="str">
        <f t="shared" si="667"/>
        <v>Pantry Cab: Pantry 24 deep  2 doors - Shelves (18"W x 95"H)</v>
      </c>
      <c r="D428" s="177" t="s">
        <v>562</v>
      </c>
      <c r="E428" s="178" t="s">
        <v>539</v>
      </c>
      <c r="F428" s="270" t="s">
        <v>564</v>
      </c>
      <c r="G428" s="367">
        <f>ROUND(cabinets_db!FD428/Prices!$B$27,0)</f>
        <v>906</v>
      </c>
      <c r="H428" s="71">
        <f>G428*Prices!$B$7+G428</f>
        <v>1041.9000000000001</v>
      </c>
      <c r="I428" s="161">
        <f>ROUND(cabinets_db!FF428/Prices!$B$27,0)</f>
        <v>987</v>
      </c>
      <c r="J428" s="71">
        <f>I428*Prices!$B$7+I428</f>
        <v>1135.05</v>
      </c>
      <c r="K428" s="161">
        <f>ROUND(cabinets_db!FH428/Prices!$B$27,0)</f>
        <v>1014</v>
      </c>
      <c r="L428" s="71">
        <f>K428*Prices!$B$7+K428</f>
        <v>1166.0999999999999</v>
      </c>
      <c r="M428" s="161">
        <f>ROUND(cabinets_db!FJ428/Prices!$B$27,0)</f>
        <v>1068</v>
      </c>
      <c r="N428" s="71">
        <f>M428*Prices!$B$7+M428</f>
        <v>1228.2</v>
      </c>
      <c r="O428" s="161">
        <f>ROUND(cabinets_db!FL428/Prices!$B$27,0)</f>
        <v>1095</v>
      </c>
      <c r="P428" s="71">
        <f>O428*Prices!$B$7+O428</f>
        <v>1259.25</v>
      </c>
      <c r="Q428" s="161">
        <f>ROUND(cabinets_db!FN428/Prices!$B$27,0)</f>
        <v>1163</v>
      </c>
      <c r="R428" s="71">
        <f>Q428*Prices!$B$7+Q428</f>
        <v>1337.45</v>
      </c>
      <c r="S428" s="161">
        <f>ROUND(cabinets_db!FP428/Prices!$B$27,0)</f>
        <v>1217</v>
      </c>
      <c r="T428" s="71">
        <f>S428*Prices!$B$7+S428</f>
        <v>1399.55</v>
      </c>
      <c r="U428" s="161">
        <f>ROUND(cabinets_db!FR428/Prices!$B$27,0)</f>
        <v>1407</v>
      </c>
      <c r="V428" s="71">
        <f>U428*Prices!$B$7+U428</f>
        <v>1618.05</v>
      </c>
      <c r="W428" s="162"/>
      <c r="X428" s="162"/>
      <c r="Y428" s="162"/>
      <c r="Z428" s="162"/>
      <c r="AA428" s="162"/>
      <c r="AB428" s="71">
        <f>ROUND(cabinets_db!HD428/Prices!$B$27,0)</f>
        <v>807</v>
      </c>
      <c r="AC428" s="71">
        <f>AB428*Prices!$B$7+AB428</f>
        <v>928.05</v>
      </c>
      <c r="AD428" s="71">
        <f>ROUND(cabinets_db!HF428/Prices!$B$27,0)</f>
        <v>888</v>
      </c>
      <c r="AE428" s="71">
        <f>AD428*Prices!$B$7+AD428</f>
        <v>1021.2</v>
      </c>
      <c r="AF428" s="71">
        <f>ROUND(cabinets_db!HH428/Prices!$B$27,0)</f>
        <v>915</v>
      </c>
      <c r="AG428" s="71">
        <f>AF428*Prices!$B$7+AF428</f>
        <v>1052.25</v>
      </c>
      <c r="AH428" s="71">
        <f>ROUND(cabinets_db!HJ428/Prices!$B$27,0)</f>
        <v>969</v>
      </c>
      <c r="AI428" s="71">
        <f>AH428*Prices!$B$7+AH428</f>
        <v>1114.3499999999999</v>
      </c>
      <c r="AJ428" s="71">
        <f>ROUND(cabinets_db!HL428/Prices!$B$27,0)</f>
        <v>996</v>
      </c>
      <c r="AK428" s="71">
        <f>AJ428*Prices!$B$7+AJ428</f>
        <v>1145.4000000000001</v>
      </c>
      <c r="AL428" s="71">
        <f>ROUND(cabinets_db!HN428/Prices!$B$27,0)</f>
        <v>1064</v>
      </c>
      <c r="AM428" s="71">
        <f>AL428*Prices!$B$7+AL428</f>
        <v>1223.5999999999999</v>
      </c>
      <c r="AN428" s="71">
        <f>ROUND(cabinets_db!HP428/Prices!$B$27,0)</f>
        <v>1118</v>
      </c>
      <c r="AO428" s="71">
        <f>AN428*Prices!$B$7+AN428</f>
        <v>1285.7</v>
      </c>
      <c r="AP428" s="71">
        <f>ROUND(cabinets_db!HR428/Prices!$B$27,0)</f>
        <v>1308</v>
      </c>
      <c r="AQ428" s="163">
        <f>AP428*Prices!$B$7+AP428</f>
        <v>1504.2</v>
      </c>
      <c r="AW428" s="71">
        <f t="shared" si="586"/>
        <v>807</v>
      </c>
      <c r="AX428" s="71">
        <f t="shared" si="587"/>
        <v>928.05</v>
      </c>
      <c r="AY428" s="71">
        <f t="shared" si="588"/>
        <v>888</v>
      </c>
      <c r="AZ428" s="71">
        <f t="shared" si="589"/>
        <v>1021.2</v>
      </c>
      <c r="BA428" s="71">
        <f t="shared" si="590"/>
        <v>915</v>
      </c>
      <c r="BB428" s="71">
        <f t="shared" si="591"/>
        <v>1052.25</v>
      </c>
      <c r="BC428" s="71">
        <f t="shared" si="592"/>
        <v>969</v>
      </c>
      <c r="BD428" s="71">
        <f t="shared" si="593"/>
        <v>1114.3499999999999</v>
      </c>
      <c r="BE428" s="71">
        <f t="shared" si="594"/>
        <v>996</v>
      </c>
      <c r="BF428" s="71">
        <f t="shared" si="595"/>
        <v>1145.4000000000001</v>
      </c>
      <c r="BG428" s="71">
        <f t="shared" si="596"/>
        <v>1064</v>
      </c>
      <c r="BH428" s="71">
        <f t="shared" si="597"/>
        <v>1223.5999999999999</v>
      </c>
      <c r="BI428" s="71">
        <f t="shared" si="598"/>
        <v>1118</v>
      </c>
      <c r="BJ428" s="71">
        <f t="shared" si="599"/>
        <v>1285.7</v>
      </c>
      <c r="BK428" s="71">
        <f t="shared" si="600"/>
        <v>1308</v>
      </c>
      <c r="BL428" s="163">
        <f t="shared" si="601"/>
        <v>1504.2</v>
      </c>
      <c r="BU428" s="161">
        <f>ROUND(cabinets_db!JE428/Prices!$B$27,0)</f>
        <v>906</v>
      </c>
      <c r="BV428" s="71">
        <f>BU428*Prices!$B$7+BU428</f>
        <v>1041.9000000000001</v>
      </c>
      <c r="BW428" s="161">
        <f>ROUND(cabinets_db!JG428/Prices!$B$27,0)</f>
        <v>987</v>
      </c>
      <c r="BX428" s="71">
        <f>BW428*Prices!$B$7+BW428</f>
        <v>1135.05</v>
      </c>
      <c r="BY428" s="161">
        <f>ROUND(cabinets_db!JI428/Prices!$B$27,0)</f>
        <v>1014</v>
      </c>
      <c r="BZ428" s="71">
        <f>BY428*Prices!$B$7+BY428</f>
        <v>1166.0999999999999</v>
      </c>
      <c r="CA428" s="161">
        <f>ROUND(cabinets_db!JK428/Prices!$B$27,0)</f>
        <v>1068</v>
      </c>
      <c r="CB428" s="71">
        <f>CA428*Prices!$B$7+CA428</f>
        <v>1228.2</v>
      </c>
      <c r="CC428" s="161">
        <f>ROUND(cabinets_db!JM428/Prices!$B$27,0)</f>
        <v>1095</v>
      </c>
      <c r="CD428" s="71">
        <f>CC428*Prices!$B$7+CC428</f>
        <v>1259.25</v>
      </c>
      <c r="CE428" s="161">
        <f>ROUND(cabinets_db!JO428/Prices!$B$27,0)</f>
        <v>1163</v>
      </c>
      <c r="CF428" s="71">
        <f>CE428*Prices!$B$7+CE428</f>
        <v>1337.45</v>
      </c>
      <c r="CG428" s="161">
        <f>ROUND(cabinets_db!JQ428/Prices!$B$27,0)</f>
        <v>1217</v>
      </c>
      <c r="CH428" s="71">
        <f>CG428*Prices!$B$7+CG428</f>
        <v>1399.55</v>
      </c>
      <c r="CI428" s="161">
        <f>ROUND(cabinets_db!JS428/Prices!$B$27,0)</f>
        <v>1407</v>
      </c>
      <c r="CJ428" s="71">
        <f>CI428*Prices!$B$7+CI428</f>
        <v>1618.05</v>
      </c>
      <c r="CK428" s="162"/>
      <c r="CL428" s="162"/>
      <c r="CM428" s="162"/>
      <c r="CN428" s="162"/>
      <c r="CO428" s="162"/>
      <c r="CP428" s="71">
        <f>ROUND(cabinets_db!LW428/Prices!$B$27,0)</f>
        <v>807</v>
      </c>
      <c r="CQ428" s="71">
        <f>CP428*Prices!$B$7+CP428</f>
        <v>928.05</v>
      </c>
      <c r="CR428" s="71">
        <f>ROUND(cabinets_db!LY428/Prices!$B$27,0)</f>
        <v>888</v>
      </c>
      <c r="CS428" s="71">
        <f>CR428*Prices!$B$7+CR428</f>
        <v>1021.2</v>
      </c>
      <c r="CT428" s="71">
        <f>ROUND(cabinets_db!MA428/Prices!$B$27,0)</f>
        <v>915</v>
      </c>
      <c r="CU428" s="71">
        <f>CT428*Prices!$B$7+CT428</f>
        <v>1052.25</v>
      </c>
      <c r="CV428" s="71">
        <f>ROUND(cabinets_db!MC428/Prices!$B$27,0)</f>
        <v>969</v>
      </c>
      <c r="CW428" s="71">
        <f>CV428*Prices!$B$7+CV428</f>
        <v>1114.3499999999999</v>
      </c>
      <c r="CX428" s="71">
        <f>ROUND(cabinets_db!ME428/Prices!$B$27,0)</f>
        <v>996</v>
      </c>
      <c r="CY428" s="71">
        <f>CX428*Prices!$B$7+CX428</f>
        <v>1145.4000000000001</v>
      </c>
      <c r="CZ428" s="71">
        <f>ROUND(cabinets_db!MG428/Prices!$B$27,0)</f>
        <v>1064</v>
      </c>
      <c r="DA428" s="71">
        <f>CZ428*Prices!$B$7+CZ428</f>
        <v>1223.5999999999999</v>
      </c>
      <c r="DB428" s="71">
        <f>ROUND(cabinets_db!MI428/Prices!$B$27,0)</f>
        <v>1118</v>
      </c>
      <c r="DC428" s="71">
        <f>DB428*Prices!$B$7+DB428</f>
        <v>1285.7</v>
      </c>
      <c r="DD428" s="71">
        <f>ROUND(cabinets_db!MK428/Prices!$B$27,0)</f>
        <v>1308</v>
      </c>
      <c r="DE428" s="163">
        <f>DD428*Prices!$B$7+DD428</f>
        <v>1504.2</v>
      </c>
      <c r="DK428" s="71">
        <f t="shared" si="616"/>
        <v>807</v>
      </c>
      <c r="DL428" s="71">
        <f t="shared" si="617"/>
        <v>928.05</v>
      </c>
      <c r="DM428" s="71">
        <f t="shared" si="618"/>
        <v>888</v>
      </c>
      <c r="DN428" s="71">
        <f t="shared" si="619"/>
        <v>1021.2</v>
      </c>
      <c r="DO428" s="71">
        <f t="shared" si="620"/>
        <v>915</v>
      </c>
      <c r="DP428" s="71">
        <f t="shared" si="621"/>
        <v>1052.25</v>
      </c>
      <c r="DQ428" s="71">
        <f t="shared" si="622"/>
        <v>969</v>
      </c>
      <c r="DR428" s="71">
        <f t="shared" si="623"/>
        <v>1114.3499999999999</v>
      </c>
      <c r="DS428" s="71">
        <f t="shared" si="624"/>
        <v>996</v>
      </c>
      <c r="DT428" s="71">
        <f t="shared" si="625"/>
        <v>1145.4000000000001</v>
      </c>
      <c r="DU428" s="71">
        <f t="shared" si="626"/>
        <v>1064</v>
      </c>
      <c r="DV428" s="71">
        <f t="shared" si="627"/>
        <v>1223.5999999999999</v>
      </c>
      <c r="DW428" s="71">
        <f t="shared" si="628"/>
        <v>1118</v>
      </c>
      <c r="DX428" s="71">
        <f t="shared" si="629"/>
        <v>1285.7</v>
      </c>
      <c r="DY428" s="71">
        <f t="shared" si="630"/>
        <v>1308</v>
      </c>
      <c r="DZ428" s="163">
        <f t="shared" si="631"/>
        <v>1504.2</v>
      </c>
      <c r="EP428" s="55">
        <v>9162.8588999999993</v>
      </c>
      <c r="EQ428" s="55">
        <f t="shared" si="673"/>
        <v>63.630964583333331</v>
      </c>
      <c r="ER428" s="158">
        <v>64</v>
      </c>
      <c r="ES428" s="75">
        <v>18</v>
      </c>
      <c r="ET428" s="159"/>
      <c r="EU428" s="159">
        <f>ES428*91/144</f>
        <v>11.375</v>
      </c>
      <c r="EW428" s="75">
        <v>2</v>
      </c>
      <c r="EX428" s="82"/>
      <c r="EY428" s="75">
        <v>64</v>
      </c>
      <c r="EZ428" s="82">
        <f>(EY428*1.2)*(Prices!$B$5/32)</f>
        <v>96</v>
      </c>
      <c r="FA428" s="82">
        <f>(EY428*1.3)*(Prices!$B$4/32)</f>
        <v>208</v>
      </c>
      <c r="FB428" s="82">
        <f>(EV428*Prices!$B$2)+(EW428*Prices!$B$3)</f>
        <v>8.1</v>
      </c>
      <c r="FC428" s="82">
        <f>EU428*Prices!$B$9</f>
        <v>68.25</v>
      </c>
      <c r="FD428" s="82">
        <f t="shared" si="632"/>
        <v>380.35</v>
      </c>
      <c r="FE428" s="82">
        <f>EU428*Prices!$B$10</f>
        <v>102.375</v>
      </c>
      <c r="FF428" s="82">
        <f t="shared" si="633"/>
        <v>414.47500000000002</v>
      </c>
      <c r="FG428" s="82">
        <f>EU428*Prices!$B$11</f>
        <v>113.75</v>
      </c>
      <c r="FH428" s="82">
        <f t="shared" si="634"/>
        <v>425.85</v>
      </c>
      <c r="FI428" s="82">
        <f>EU428*Prices!$B$12</f>
        <v>136.5</v>
      </c>
      <c r="FJ428" s="82">
        <f t="shared" si="635"/>
        <v>448.6</v>
      </c>
      <c r="FK428" s="82">
        <f>EU428*Prices!$B$13</f>
        <v>147.875</v>
      </c>
      <c r="FL428" s="82">
        <f t="shared" si="636"/>
        <v>459.97500000000002</v>
      </c>
      <c r="FM428" s="82">
        <f>EU428*Prices!$B$14</f>
        <v>176.3125</v>
      </c>
      <c r="FN428" s="82">
        <f t="shared" si="637"/>
        <v>488.41250000000002</v>
      </c>
      <c r="FO428" s="82">
        <f>EU428*Prices!$B$15</f>
        <v>199.0625</v>
      </c>
      <c r="FP428" s="82">
        <f t="shared" si="638"/>
        <v>511.16250000000002</v>
      </c>
      <c r="FQ428" s="82">
        <f>EU428*Prices!$B$16</f>
        <v>278.6875</v>
      </c>
      <c r="FR428" s="82">
        <f t="shared" si="639"/>
        <v>590.78750000000002</v>
      </c>
      <c r="FS428" s="82">
        <f>EU428*Prices!$B$17</f>
        <v>0</v>
      </c>
      <c r="FT428" s="82"/>
      <c r="FU428" s="82"/>
      <c r="FV428" s="82"/>
      <c r="FW428" s="82"/>
      <c r="FX428" s="82"/>
      <c r="FY428" s="82"/>
      <c r="FZ428" s="82"/>
      <c r="GA428" s="82"/>
      <c r="GB428" s="82"/>
      <c r="GC428" s="82"/>
      <c r="GD428" s="82"/>
      <c r="GE428" s="82"/>
      <c r="GF428" s="82"/>
      <c r="GG428" s="82"/>
      <c r="GH428" s="82"/>
      <c r="GI428"/>
      <c r="GJ428"/>
      <c r="GK428"/>
      <c r="GL428"/>
      <c r="GM428"/>
      <c r="GN428"/>
      <c r="GO428"/>
      <c r="GP428" s="55">
        <v>9162.8588999999993</v>
      </c>
      <c r="GQ428" s="55">
        <f t="shared" si="674"/>
        <v>63.630964583333331</v>
      </c>
      <c r="GR428" s="158">
        <v>64</v>
      </c>
      <c r="GS428" s="75">
        <v>18</v>
      </c>
      <c r="GT428" s="159"/>
      <c r="GU428" s="159">
        <f>GS428*91/144</f>
        <v>11.375</v>
      </c>
      <c r="GV428" s="75"/>
      <c r="GW428" s="75">
        <v>2</v>
      </c>
      <c r="GX428" s="82"/>
      <c r="GY428" s="75">
        <v>64</v>
      </c>
      <c r="GZ428" s="82">
        <f>(GY428*1.2)*(Prices!$B$5/32)</f>
        <v>96</v>
      </c>
      <c r="HA428" s="82">
        <f>(GY428*1.3)*(Prices!$C$4/32)</f>
        <v>166.4</v>
      </c>
      <c r="HB428" s="82">
        <f>(GV428*Prices!$B$2)+(GW428*Prices!$B$3)</f>
        <v>8.1</v>
      </c>
      <c r="HC428" s="82">
        <f>GU428*Prices!$B$9</f>
        <v>68.25</v>
      </c>
      <c r="HD428" s="82">
        <f t="shared" si="640"/>
        <v>338.75</v>
      </c>
      <c r="HE428" s="82">
        <f>GU428*Prices!$B$10</f>
        <v>102.375</v>
      </c>
      <c r="HF428" s="82">
        <f t="shared" si="641"/>
        <v>372.875</v>
      </c>
      <c r="HG428" s="82">
        <f>GU428*Prices!$B$11</f>
        <v>113.75</v>
      </c>
      <c r="HH428" s="82">
        <f t="shared" si="642"/>
        <v>384.25</v>
      </c>
      <c r="HI428" s="82">
        <f>GU428*Prices!$B$12</f>
        <v>136.5</v>
      </c>
      <c r="HJ428" s="82">
        <f t="shared" si="643"/>
        <v>407</v>
      </c>
      <c r="HK428" s="82">
        <f>GU428*Prices!$B$13</f>
        <v>147.875</v>
      </c>
      <c r="HL428" s="82">
        <f t="shared" si="644"/>
        <v>418.375</v>
      </c>
      <c r="HM428" s="82">
        <f>GU428*Prices!$B$14</f>
        <v>176.3125</v>
      </c>
      <c r="HN428" s="82">
        <f t="shared" si="645"/>
        <v>446.8125</v>
      </c>
      <c r="HO428" s="82">
        <f>GU428*Prices!$B$15</f>
        <v>199.0625</v>
      </c>
      <c r="HP428" s="82">
        <f t="shared" si="646"/>
        <v>469.5625</v>
      </c>
      <c r="HQ428" s="82">
        <f>GU428*Prices!$B$16</f>
        <v>278.6875</v>
      </c>
      <c r="HR428" s="82">
        <f t="shared" si="647"/>
        <v>549.1875</v>
      </c>
      <c r="HS428" s="82">
        <f>GU428*Prices!$B$17</f>
        <v>0</v>
      </c>
      <c r="HT428" s="82"/>
      <c r="HU428" s="82"/>
      <c r="HV428" s="82"/>
      <c r="HW428" s="82"/>
      <c r="HX428" s="82"/>
      <c r="HY428" s="82"/>
      <c r="HZ428" s="82"/>
      <c r="IA428" s="82"/>
      <c r="IB428" s="82"/>
      <c r="IC428" s="82"/>
      <c r="ID428" s="82"/>
      <c r="IE428" s="82"/>
      <c r="IF428" s="82"/>
      <c r="IG428" s="82"/>
      <c r="IH428" s="82"/>
      <c r="II428"/>
      <c r="IJ428"/>
      <c r="IK428"/>
      <c r="IL428"/>
      <c r="IM428"/>
      <c r="IN428"/>
      <c r="IO428"/>
      <c r="IP428"/>
      <c r="IQ428" s="55">
        <v>9162.8588999999993</v>
      </c>
      <c r="IR428" s="55">
        <f t="shared" si="675"/>
        <v>63.630964583333331</v>
      </c>
      <c r="IS428" s="158">
        <v>64</v>
      </c>
      <c r="IT428" s="75">
        <v>18</v>
      </c>
      <c r="IU428" s="159"/>
      <c r="IV428" s="159">
        <f>IT428*91/144</f>
        <v>11.375</v>
      </c>
      <c r="IW428" s="75"/>
      <c r="IX428" s="75">
        <v>2</v>
      </c>
      <c r="IY428" s="76">
        <f t="shared" si="671"/>
        <v>0</v>
      </c>
      <c r="IZ428" s="75">
        <v>64</v>
      </c>
      <c r="JA428" s="82">
        <f>(IZ428*1.2)*(Prices!$B$5/32)</f>
        <v>96</v>
      </c>
      <c r="JB428" s="82">
        <f>(IZ428*1.3)*(Prices!$B$4/32)</f>
        <v>208</v>
      </c>
      <c r="JC428" s="82">
        <f>(IW428*Prices!$B$2)+(IX428*Prices!$B$3)</f>
        <v>8.1</v>
      </c>
      <c r="JD428" s="82">
        <f>IV428*Prices!$B$9</f>
        <v>68.25</v>
      </c>
      <c r="JE428" s="82">
        <f t="shared" si="648"/>
        <v>380.35</v>
      </c>
      <c r="JF428" s="82">
        <f>IV428*Prices!$B$10</f>
        <v>102.375</v>
      </c>
      <c r="JG428" s="82">
        <f t="shared" si="649"/>
        <v>414.47500000000002</v>
      </c>
      <c r="JH428" s="82">
        <f>IV428*Prices!$B$11</f>
        <v>113.75</v>
      </c>
      <c r="JI428" s="82">
        <f t="shared" si="650"/>
        <v>425.85</v>
      </c>
      <c r="JJ428" s="82">
        <f>IV428*Prices!$B$12</f>
        <v>136.5</v>
      </c>
      <c r="JK428" s="82">
        <f t="shared" si="651"/>
        <v>448.6</v>
      </c>
      <c r="JL428" s="82">
        <f>IV428*Prices!$B$13</f>
        <v>147.875</v>
      </c>
      <c r="JM428" s="82">
        <f t="shared" si="652"/>
        <v>459.97500000000002</v>
      </c>
      <c r="JN428" s="82">
        <f>IV428*Prices!$B$14</f>
        <v>176.3125</v>
      </c>
      <c r="JO428" s="82">
        <f t="shared" si="653"/>
        <v>488.41250000000002</v>
      </c>
      <c r="JP428" s="82">
        <f>IV428*Prices!$B$15</f>
        <v>199.0625</v>
      </c>
      <c r="JQ428" s="82">
        <f t="shared" si="654"/>
        <v>511.16250000000002</v>
      </c>
      <c r="JR428" s="82">
        <f>IV428*Prices!$B$16</f>
        <v>278.6875</v>
      </c>
      <c r="JS428" s="82">
        <f t="shared" si="655"/>
        <v>590.78750000000002</v>
      </c>
      <c r="JT428" s="82">
        <f>IV428*Prices!$B$17</f>
        <v>0</v>
      </c>
      <c r="JU428" s="82"/>
      <c r="JV428" s="82"/>
      <c r="JW428" s="82"/>
      <c r="JX428" s="82"/>
      <c r="JY428" s="82"/>
      <c r="JZ428" s="82"/>
      <c r="KA428" s="82"/>
      <c r="KB428" s="82"/>
      <c r="KC428" s="82"/>
      <c r="KD428" s="82"/>
      <c r="KE428" s="82"/>
      <c r="KF428" s="82"/>
      <c r="KG428" s="82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 s="199">
        <v>0</v>
      </c>
      <c r="LB428" s="202">
        <v>0</v>
      </c>
      <c r="LC428" s="82">
        <f>(44+(cabinets_db!IR428*2-2))*0.58</f>
        <v>98.171918916666669</v>
      </c>
      <c r="LD428" s="82">
        <f>(44+(cabinets_db!IR428*2-2))*0.77</f>
        <v>130.33168545833334</v>
      </c>
      <c r="LE428" s="82">
        <f>3*(cabinets_db!IR428*22/144)</f>
        <v>29.164192100694446</v>
      </c>
      <c r="LF428" s="82">
        <f t="shared" si="656"/>
        <v>69.007726815972219</v>
      </c>
      <c r="LG428" s="80">
        <f t="shared" si="657"/>
        <v>101.16749335763889</v>
      </c>
      <c r="LH428" s="234">
        <f t="shared" si="658"/>
        <v>0</v>
      </c>
      <c r="LI428" s="55">
        <v>9162.8588999999993</v>
      </c>
      <c r="LJ428" s="55">
        <f t="shared" si="676"/>
        <v>63.630964583333331</v>
      </c>
      <c r="LK428" s="158">
        <v>64</v>
      </c>
      <c r="LL428" s="75">
        <v>18</v>
      </c>
      <c r="LM428" s="159"/>
      <c r="LN428" s="159">
        <f>LL428*91/144</f>
        <v>11.375</v>
      </c>
      <c r="LO428" s="75"/>
      <c r="LP428" s="75">
        <v>2</v>
      </c>
      <c r="LQ428" s="76">
        <f t="shared" si="672"/>
        <v>0</v>
      </c>
      <c r="LR428" s="75">
        <v>64</v>
      </c>
      <c r="LS428" s="82">
        <f>(LR428*1.2)*(Prices!$B$5/32)</f>
        <v>96</v>
      </c>
      <c r="LT428" s="82">
        <f>(LR428*1.3)*(Prices!$C$4/32)</f>
        <v>166.4</v>
      </c>
      <c r="LU428" s="82">
        <f>(LO428*Prices!$B$2)+(LP428*Prices!$B$3)</f>
        <v>8.1</v>
      </c>
      <c r="LV428" s="82">
        <f>LN428*Prices!$B$9</f>
        <v>68.25</v>
      </c>
      <c r="LW428" s="82">
        <f t="shared" si="659"/>
        <v>338.75</v>
      </c>
      <c r="LX428" s="82">
        <f>LN428*Prices!$B$10</f>
        <v>102.375</v>
      </c>
      <c r="LY428" s="82">
        <f t="shared" si="660"/>
        <v>372.875</v>
      </c>
      <c r="LZ428" s="82">
        <f>LN428*Prices!$B$11</f>
        <v>113.75</v>
      </c>
      <c r="MA428" s="82">
        <f t="shared" si="661"/>
        <v>384.25</v>
      </c>
      <c r="MB428" s="82">
        <f>LN428*Prices!$B$12</f>
        <v>136.5</v>
      </c>
      <c r="MC428" s="82">
        <f t="shared" si="662"/>
        <v>407</v>
      </c>
      <c r="MD428" s="82">
        <f>LN428*Prices!$B$13</f>
        <v>147.875</v>
      </c>
      <c r="ME428" s="82">
        <f t="shared" si="663"/>
        <v>418.375</v>
      </c>
      <c r="MF428" s="82">
        <f>LN428*Prices!$B$14</f>
        <v>176.3125</v>
      </c>
      <c r="MG428" s="82">
        <f t="shared" si="664"/>
        <v>446.8125</v>
      </c>
      <c r="MH428" s="82">
        <f>LN428*Prices!$B$15</f>
        <v>199.0625</v>
      </c>
      <c r="MI428" s="82">
        <f t="shared" si="665"/>
        <v>469.5625</v>
      </c>
      <c r="MJ428" s="82">
        <f>LN428*Prices!$B$16</f>
        <v>278.6875</v>
      </c>
      <c r="MK428" s="82">
        <f t="shared" si="666"/>
        <v>549.1875</v>
      </c>
      <c r="ML428" s="82">
        <f>LN428*Prices!$B$17</f>
        <v>0</v>
      </c>
      <c r="MM428" s="82"/>
      <c r="MN428" s="82"/>
      <c r="MO428" s="82"/>
      <c r="MP428" s="82"/>
      <c r="MQ428" s="82"/>
      <c r="MR428" s="82"/>
      <c r="MS428" s="82"/>
      <c r="MT428" s="82"/>
      <c r="MU428" s="82"/>
      <c r="MV428" s="82"/>
      <c r="MW428" s="82"/>
      <c r="MX428" s="82"/>
      <c r="MY428" s="82"/>
      <c r="MZ428" s="82"/>
      <c r="NA428" s="82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</row>
    <row r="429" spans="1:449" ht="18" customHeight="1" thickBot="1" x14ac:dyDescent="0.3">
      <c r="A429" s="277"/>
      <c r="B429" s="278"/>
      <c r="C429" s="278"/>
      <c r="D429" s="279"/>
      <c r="E429" s="280"/>
      <c r="F429" s="281"/>
      <c r="G429" s="367"/>
      <c r="H429" s="71"/>
      <c r="I429" s="161"/>
      <c r="J429" s="71"/>
      <c r="K429" s="161"/>
      <c r="L429" s="71"/>
      <c r="M429" s="161"/>
      <c r="N429" s="71"/>
      <c r="O429" s="161"/>
      <c r="P429" s="71"/>
      <c r="Q429" s="161"/>
      <c r="R429" s="71"/>
      <c r="S429" s="161"/>
      <c r="T429" s="71"/>
      <c r="U429" s="161"/>
      <c r="V429" s="71"/>
      <c r="W429" s="162"/>
      <c r="X429" s="162"/>
      <c r="Y429" s="162"/>
      <c r="Z429" s="162"/>
      <c r="AA429" s="162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163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163"/>
      <c r="BU429" s="161"/>
      <c r="BV429" s="71"/>
      <c r="BW429" s="161"/>
      <c r="BX429" s="71"/>
      <c r="BY429" s="161"/>
      <c r="BZ429" s="71"/>
      <c r="CA429" s="161"/>
      <c r="CB429" s="71"/>
      <c r="CC429" s="161"/>
      <c r="CD429" s="71"/>
      <c r="CE429" s="161"/>
      <c r="CF429" s="71"/>
      <c r="CG429" s="161"/>
      <c r="CH429" s="71"/>
      <c r="CI429" s="161"/>
      <c r="CJ429" s="71"/>
      <c r="CK429" s="162"/>
      <c r="CL429" s="162"/>
      <c r="CM429" s="162"/>
      <c r="CN429" s="162"/>
      <c r="CO429" s="162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163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163"/>
      <c r="ER429" s="158"/>
      <c r="ES429" s="75"/>
      <c r="ET429" s="159"/>
      <c r="EU429" s="159"/>
      <c r="EX429" s="82"/>
      <c r="EZ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  <c r="FX429" s="82"/>
      <c r="FY429" s="82"/>
      <c r="FZ429" s="82"/>
      <c r="GA429" s="82"/>
      <c r="GB429" s="82"/>
      <c r="GC429" s="82"/>
      <c r="GD429" s="82"/>
      <c r="GE429" s="82"/>
      <c r="GF429" s="82"/>
      <c r="GG429" s="82"/>
      <c r="GH429" s="82"/>
      <c r="GI429"/>
      <c r="GJ429"/>
      <c r="GK429"/>
      <c r="GL429"/>
      <c r="GM429"/>
      <c r="GN429"/>
      <c r="GO429"/>
      <c r="GR429" s="158"/>
      <c r="GS429" s="75"/>
      <c r="GT429" s="159"/>
      <c r="GU429" s="159"/>
      <c r="GV429" s="75"/>
      <c r="GW429" s="75"/>
      <c r="GX429" s="82"/>
      <c r="GZ429" s="82"/>
      <c r="HA429" s="82"/>
      <c r="HB429" s="82"/>
      <c r="HE429" s="82"/>
      <c r="HF429" s="82"/>
      <c r="HG429" s="82"/>
      <c r="HH429" s="82"/>
      <c r="HI429" s="82"/>
      <c r="HJ429" s="82"/>
      <c r="HK429" s="82"/>
      <c r="HL429" s="82"/>
      <c r="HM429" s="82"/>
      <c r="HN429" s="82"/>
      <c r="HO429" s="82"/>
      <c r="HP429" s="82"/>
      <c r="HQ429" s="82"/>
      <c r="HR429" s="82"/>
      <c r="HS429" s="82"/>
      <c r="HT429" s="82"/>
      <c r="HU429" s="82"/>
      <c r="HV429" s="82"/>
      <c r="HW429" s="82"/>
      <c r="HX429" s="82"/>
      <c r="HY429" s="82"/>
      <c r="HZ429" s="82"/>
      <c r="IA429" s="82"/>
      <c r="IB429" s="82"/>
      <c r="IC429" s="82"/>
      <c r="ID429" s="82"/>
      <c r="IE429" s="82"/>
      <c r="IF429" s="82"/>
      <c r="IG429" s="82"/>
      <c r="IH429" s="82"/>
      <c r="II429"/>
      <c r="IJ429"/>
      <c r="IK429"/>
      <c r="IL429"/>
      <c r="IM429"/>
      <c r="IN429"/>
      <c r="IO429"/>
      <c r="IP429"/>
      <c r="IS429" s="158"/>
      <c r="IT429" s="75"/>
      <c r="IU429" s="159"/>
      <c r="IV429" s="159"/>
      <c r="IW429" s="75"/>
      <c r="IX429" s="75"/>
      <c r="IY429" s="76"/>
      <c r="IZ429" s="75"/>
      <c r="JA429" s="82"/>
      <c r="JB429" s="82"/>
      <c r="JC429" s="82"/>
      <c r="JD429" s="82"/>
      <c r="JE429" s="82"/>
      <c r="JF429" s="82"/>
      <c r="JG429" s="82"/>
      <c r="JH429" s="82"/>
      <c r="JI429" s="82"/>
      <c r="JJ429" s="82"/>
      <c r="JK429" s="82"/>
      <c r="JL429" s="82"/>
      <c r="JM429" s="82"/>
      <c r="JN429" s="82"/>
      <c r="JO429" s="82"/>
      <c r="JP429" s="82"/>
      <c r="JQ429" s="82"/>
      <c r="JR429" s="82"/>
      <c r="JS429" s="82"/>
      <c r="JT429" s="82"/>
      <c r="JU429" s="82"/>
      <c r="JV429" s="82"/>
      <c r="JW429" s="82"/>
      <c r="JX429" s="82"/>
      <c r="JY429" s="82"/>
      <c r="JZ429" s="82"/>
      <c r="KA429" s="82"/>
      <c r="KB429" s="82"/>
      <c r="KC429" s="82"/>
      <c r="KD429" s="82"/>
      <c r="KE429" s="82"/>
      <c r="KF429" s="82"/>
      <c r="KG429" s="82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 s="199"/>
      <c r="LB429" s="202"/>
      <c r="LF429" s="82"/>
      <c r="LG429" s="80"/>
      <c r="LH429" s="234"/>
      <c r="LK429" s="158"/>
      <c r="LL429" s="75"/>
      <c r="LM429" s="159"/>
      <c r="LN429" s="159"/>
      <c r="LO429" s="75"/>
      <c r="LP429" s="75"/>
      <c r="LQ429" s="76"/>
      <c r="LR429" s="75"/>
      <c r="LS429" s="82"/>
      <c r="LT429" s="82"/>
      <c r="LU429" s="82"/>
      <c r="LV429" s="82"/>
      <c r="LW429" s="82"/>
      <c r="LX429" s="82"/>
      <c r="LY429" s="82"/>
      <c r="LZ429" s="82"/>
      <c r="MA429" s="82"/>
      <c r="MB429" s="82"/>
      <c r="MC429" s="82"/>
      <c r="MD429" s="82"/>
      <c r="ME429" s="82"/>
      <c r="MF429" s="82"/>
      <c r="MG429" s="82"/>
      <c r="MH429" s="82"/>
      <c r="MI429" s="82"/>
      <c r="MJ429" s="82"/>
      <c r="MK429" s="82"/>
      <c r="ML429" s="82"/>
      <c r="MM429" s="82"/>
      <c r="MN429" s="82"/>
      <c r="MO429" s="82"/>
      <c r="MP429" s="82"/>
      <c r="MQ429" s="82"/>
      <c r="MR429" s="82"/>
      <c r="MS429" s="82"/>
      <c r="MT429" s="82"/>
      <c r="MU429" s="82"/>
      <c r="MV429" s="82"/>
      <c r="MW429" s="82"/>
      <c r="MX429" s="82"/>
      <c r="MY429" s="82"/>
      <c r="MZ429" s="82"/>
      <c r="NA429" s="82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</row>
    <row r="430" spans="1:449" ht="18" customHeight="1" x14ac:dyDescent="0.25">
      <c r="A430" s="151" t="s">
        <v>565</v>
      </c>
      <c r="B430" s="152" t="s">
        <v>527</v>
      </c>
      <c r="C430" s="152" t="str">
        <f t="shared" si="667"/>
        <v>Pantry Cab: Pantry 24 deep  2 doors - 4 pullouts (18"W x 84"H)</v>
      </c>
      <c r="D430" s="121" t="s">
        <v>558</v>
      </c>
      <c r="E430" s="153" t="s">
        <v>535</v>
      </c>
      <c r="F430" s="266" t="s">
        <v>565</v>
      </c>
      <c r="G430" s="367">
        <f>ROUND(cabinets_db!FD430/Prices!$B$27,0)</f>
        <v>1234</v>
      </c>
      <c r="H430" s="71">
        <f>G430*Prices!$B$7+G430</f>
        <v>1419.1</v>
      </c>
      <c r="I430" s="161">
        <f>ROUND(cabinets_db!FF430/Prices!$B$27,0)</f>
        <v>1306</v>
      </c>
      <c r="J430" s="71">
        <f>I430*Prices!$B$7+I430</f>
        <v>1501.9</v>
      </c>
      <c r="K430" s="161">
        <f>ROUND(cabinets_db!FH430/Prices!$B$27,0)</f>
        <v>1330</v>
      </c>
      <c r="L430" s="71">
        <f>K430*Prices!$B$7+K430</f>
        <v>1529.5</v>
      </c>
      <c r="M430" s="161">
        <f>ROUND(cabinets_db!FJ430/Prices!$B$27,0)</f>
        <v>1377</v>
      </c>
      <c r="N430" s="71">
        <f>M430*Prices!$B$7+M430</f>
        <v>1583.55</v>
      </c>
      <c r="O430" s="161">
        <f>ROUND(cabinets_db!FL430/Prices!$B$27,0)</f>
        <v>1401</v>
      </c>
      <c r="P430" s="71">
        <f>O430*Prices!$B$7+O430</f>
        <v>1611.15</v>
      </c>
      <c r="Q430" s="161">
        <f>ROUND(cabinets_db!FN430/Prices!$B$27,0)</f>
        <v>1461</v>
      </c>
      <c r="R430" s="71">
        <f>Q430*Prices!$B$7+Q430</f>
        <v>1680.15</v>
      </c>
      <c r="S430" s="161">
        <f>ROUND(cabinets_db!FP430/Prices!$B$27,0)</f>
        <v>1508</v>
      </c>
      <c r="T430" s="71">
        <f>S430*Prices!$B$7+S430</f>
        <v>1734.2</v>
      </c>
      <c r="U430" s="161">
        <f>ROUND(cabinets_db!FR430/Prices!$B$27,0)</f>
        <v>1675</v>
      </c>
      <c r="V430" s="71">
        <f>U430*Prices!$B$7+U430</f>
        <v>1926.25</v>
      </c>
      <c r="W430" s="162"/>
      <c r="X430" s="162"/>
      <c r="Y430" s="162"/>
      <c r="Z430" s="162"/>
      <c r="AA430" s="162"/>
      <c r="AB430" s="71">
        <f>ROUND(cabinets_db!HD430/Prices!$B$27,0)</f>
        <v>1159</v>
      </c>
      <c r="AC430" s="71">
        <f>AB430*Prices!$B$7+AB430</f>
        <v>1332.85</v>
      </c>
      <c r="AD430" s="71">
        <f>ROUND(cabinets_db!HF430/Prices!$B$27,0)</f>
        <v>1231</v>
      </c>
      <c r="AE430" s="71">
        <f>AD430*Prices!$B$7+AD430</f>
        <v>1415.65</v>
      </c>
      <c r="AF430" s="71">
        <f>ROUND(cabinets_db!HH430/Prices!$B$27,0)</f>
        <v>1255</v>
      </c>
      <c r="AG430" s="71">
        <f>AF430*Prices!$B$7+AF430</f>
        <v>1443.25</v>
      </c>
      <c r="AH430" s="71">
        <f>ROUND(cabinets_db!HJ430/Prices!$B$27,0)</f>
        <v>1302</v>
      </c>
      <c r="AI430" s="71">
        <f>AH430*Prices!$B$7+AH430</f>
        <v>1497.3</v>
      </c>
      <c r="AJ430" s="71">
        <f>ROUND(cabinets_db!HL430/Prices!$B$27,0)</f>
        <v>1326</v>
      </c>
      <c r="AK430" s="71">
        <f>AJ430*Prices!$B$7+AJ430</f>
        <v>1524.9</v>
      </c>
      <c r="AL430" s="71">
        <f>ROUND(cabinets_db!HN430/Prices!$B$27,0)</f>
        <v>1386</v>
      </c>
      <c r="AM430" s="71">
        <f>AL430*Prices!$B$7+AL430</f>
        <v>1593.9</v>
      </c>
      <c r="AN430" s="71">
        <f>ROUND(cabinets_db!HP430/Prices!$B$27,0)</f>
        <v>1433</v>
      </c>
      <c r="AO430" s="71">
        <f>AN430*Prices!$B$7+AN430</f>
        <v>1647.95</v>
      </c>
      <c r="AP430" s="71">
        <f>ROUND(cabinets_db!HR430/Prices!$B$27,0)</f>
        <v>1600</v>
      </c>
      <c r="AQ430" s="163">
        <f>AP430*Prices!$B$7+AP430</f>
        <v>1840</v>
      </c>
      <c r="AW430" s="71">
        <f t="shared" si="586"/>
        <v>1159</v>
      </c>
      <c r="AX430" s="71">
        <f t="shared" si="587"/>
        <v>1332.85</v>
      </c>
      <c r="AY430" s="71">
        <f t="shared" si="588"/>
        <v>1231</v>
      </c>
      <c r="AZ430" s="71">
        <f t="shared" si="589"/>
        <v>1415.65</v>
      </c>
      <c r="BA430" s="71">
        <f t="shared" si="590"/>
        <v>1255</v>
      </c>
      <c r="BB430" s="71">
        <f t="shared" si="591"/>
        <v>1443.25</v>
      </c>
      <c r="BC430" s="71">
        <f t="shared" si="592"/>
        <v>1302</v>
      </c>
      <c r="BD430" s="71">
        <f t="shared" si="593"/>
        <v>1497.3</v>
      </c>
      <c r="BE430" s="71">
        <f t="shared" si="594"/>
        <v>1326</v>
      </c>
      <c r="BF430" s="71">
        <f t="shared" si="595"/>
        <v>1524.9</v>
      </c>
      <c r="BG430" s="71">
        <f t="shared" si="596"/>
        <v>1386</v>
      </c>
      <c r="BH430" s="71">
        <f t="shared" si="597"/>
        <v>1593.9</v>
      </c>
      <c r="BI430" s="71">
        <f t="shared" si="598"/>
        <v>1433</v>
      </c>
      <c r="BJ430" s="71">
        <f t="shared" si="599"/>
        <v>1647.95</v>
      </c>
      <c r="BK430" s="71">
        <f t="shared" si="600"/>
        <v>1600</v>
      </c>
      <c r="BL430" s="163">
        <f t="shared" si="601"/>
        <v>1840</v>
      </c>
      <c r="BU430" s="161">
        <f>ROUND(cabinets_db!JE430/Prices!$B$27,0)</f>
        <v>1646</v>
      </c>
      <c r="BV430" s="71">
        <f>BU430*Prices!$B$7+BU430</f>
        <v>1892.9</v>
      </c>
      <c r="BW430" s="161">
        <f>ROUND(cabinets_db!JG430/Prices!$B$27,0)</f>
        <v>1717</v>
      </c>
      <c r="BX430" s="71">
        <f>BW430*Prices!$B$7+BW430</f>
        <v>1974.55</v>
      </c>
      <c r="BY430" s="161">
        <f>ROUND(cabinets_db!JI430/Prices!$B$27,0)</f>
        <v>1741</v>
      </c>
      <c r="BZ430" s="71">
        <f>BY430*Prices!$B$7+BY430</f>
        <v>2002.15</v>
      </c>
      <c r="CA430" s="161">
        <f>ROUND(cabinets_db!JK430/Prices!$B$27,0)</f>
        <v>1788</v>
      </c>
      <c r="CB430" s="71">
        <f>CA430*Prices!$B$7+CA430</f>
        <v>2056.1999999999998</v>
      </c>
      <c r="CC430" s="161">
        <f>ROUND(cabinets_db!JM430/Prices!$B$27,0)</f>
        <v>1812</v>
      </c>
      <c r="CD430" s="71">
        <f>CC430*Prices!$B$7+CC430</f>
        <v>2083.8000000000002</v>
      </c>
      <c r="CE430" s="161">
        <f>ROUND(cabinets_db!JO430/Prices!$B$27,0)</f>
        <v>1872</v>
      </c>
      <c r="CF430" s="71">
        <f>CE430*Prices!$B$7+CE430</f>
        <v>2152.8000000000002</v>
      </c>
      <c r="CG430" s="161">
        <f>ROUND(cabinets_db!JQ430/Prices!$B$27,0)</f>
        <v>1919</v>
      </c>
      <c r="CH430" s="71">
        <f>CG430*Prices!$B$7+CG430</f>
        <v>2206.85</v>
      </c>
      <c r="CI430" s="161">
        <f>ROUND(cabinets_db!JS430/Prices!$B$27,0)</f>
        <v>2086</v>
      </c>
      <c r="CJ430" s="71">
        <f>CI430*Prices!$B$7+CI430</f>
        <v>2398.9</v>
      </c>
      <c r="CK430" s="162"/>
      <c r="CL430" s="162"/>
      <c r="CM430" s="162"/>
      <c r="CN430" s="162"/>
      <c r="CO430" s="162"/>
      <c r="CP430" s="71">
        <f>ROUND(cabinets_db!LW430/Prices!$B$27,0)</f>
        <v>1571</v>
      </c>
      <c r="CQ430" s="71">
        <f>CP430*Prices!$B$7+CP430</f>
        <v>1806.65</v>
      </c>
      <c r="CR430" s="71">
        <f>ROUND(cabinets_db!LY430/Prices!$B$27,0)</f>
        <v>1642</v>
      </c>
      <c r="CS430" s="71">
        <f>CR430*Prices!$B$7+CR430</f>
        <v>1888.3</v>
      </c>
      <c r="CT430" s="71">
        <f>ROUND(cabinets_db!MA430/Prices!$B$27,0)</f>
        <v>1666</v>
      </c>
      <c r="CU430" s="71">
        <f>CT430*Prices!$B$7+CT430</f>
        <v>1915.9</v>
      </c>
      <c r="CV430" s="71">
        <f>ROUND(cabinets_db!MC430/Prices!$B$27,0)</f>
        <v>1713</v>
      </c>
      <c r="CW430" s="71">
        <f>CV430*Prices!$B$7+CV430</f>
        <v>1969.95</v>
      </c>
      <c r="CX430" s="71">
        <f>ROUND(cabinets_db!ME430/Prices!$B$27,0)</f>
        <v>1737</v>
      </c>
      <c r="CY430" s="71">
        <f>CX430*Prices!$B$7+CX430</f>
        <v>1997.55</v>
      </c>
      <c r="CZ430" s="71">
        <f>ROUND(cabinets_db!MG430/Prices!$B$27,0)</f>
        <v>1797</v>
      </c>
      <c r="DA430" s="71">
        <f>CZ430*Prices!$B$7+CZ430</f>
        <v>2066.5500000000002</v>
      </c>
      <c r="DB430" s="71">
        <f>ROUND(cabinets_db!MI430/Prices!$B$27,0)</f>
        <v>1844</v>
      </c>
      <c r="DC430" s="71">
        <f>DB430*Prices!$B$7+DB430</f>
        <v>2120.6</v>
      </c>
      <c r="DD430" s="71">
        <f>ROUND(cabinets_db!MK430/Prices!$B$27,0)</f>
        <v>2011</v>
      </c>
      <c r="DE430" s="163">
        <f>DD430*Prices!$B$7+DD430</f>
        <v>2312.65</v>
      </c>
      <c r="DK430" s="71">
        <f t="shared" si="616"/>
        <v>1571</v>
      </c>
      <c r="DL430" s="71">
        <f t="shared" si="617"/>
        <v>1806.65</v>
      </c>
      <c r="DM430" s="71">
        <f t="shared" si="618"/>
        <v>1642</v>
      </c>
      <c r="DN430" s="71">
        <f t="shared" si="619"/>
        <v>1888.3</v>
      </c>
      <c r="DO430" s="71">
        <f t="shared" si="620"/>
        <v>1666</v>
      </c>
      <c r="DP430" s="71">
        <f t="shared" si="621"/>
        <v>1915.9</v>
      </c>
      <c r="DQ430" s="71">
        <f t="shared" si="622"/>
        <v>1713</v>
      </c>
      <c r="DR430" s="71">
        <f t="shared" si="623"/>
        <v>1969.95</v>
      </c>
      <c r="DS430" s="71">
        <f t="shared" si="624"/>
        <v>1737</v>
      </c>
      <c r="DT430" s="71">
        <f t="shared" si="625"/>
        <v>1997.55</v>
      </c>
      <c r="DU430" s="71">
        <f t="shared" si="626"/>
        <v>1797</v>
      </c>
      <c r="DV430" s="71">
        <f t="shared" si="627"/>
        <v>2066.5500000000002</v>
      </c>
      <c r="DW430" s="71">
        <f t="shared" si="628"/>
        <v>1844</v>
      </c>
      <c r="DX430" s="71">
        <f t="shared" si="629"/>
        <v>2120.6</v>
      </c>
      <c r="DY430" s="71">
        <f t="shared" si="630"/>
        <v>2011</v>
      </c>
      <c r="DZ430" s="163">
        <f t="shared" si="631"/>
        <v>2312.65</v>
      </c>
      <c r="EP430" s="55">
        <v>6939.2300999999998</v>
      </c>
      <c r="EQ430" s="55">
        <f t="shared" si="673"/>
        <v>48.189097916666668</v>
      </c>
      <c r="ER430" s="158">
        <v>48.5</v>
      </c>
      <c r="ES430" s="75">
        <v>18</v>
      </c>
      <c r="ET430" s="159"/>
      <c r="EU430" s="159">
        <f>ES430*80/144</f>
        <v>10</v>
      </c>
      <c r="EV430" s="75">
        <v>4</v>
      </c>
      <c r="EW430" s="75">
        <v>2</v>
      </c>
      <c r="EX430" s="76">
        <v>60</v>
      </c>
      <c r="EY430" s="75">
        <v>48.5</v>
      </c>
      <c r="EZ430" s="82">
        <f>(EY430*1.2)*(Prices!$B$5/32)</f>
        <v>72.75</v>
      </c>
      <c r="FA430" s="82">
        <f>(EY430*1.3)*(Prices!$B$4/32)</f>
        <v>157.625</v>
      </c>
      <c r="FB430" s="82">
        <f>(EV430*Prices!$B$2)+(EW430*Prices!$B$3)</f>
        <v>168.1</v>
      </c>
      <c r="FC430" s="82">
        <f>EU430*Prices!$B$9</f>
        <v>60</v>
      </c>
      <c r="FD430" s="82">
        <f t="shared" si="632"/>
        <v>518.47500000000002</v>
      </c>
      <c r="FE430" s="82">
        <f>EU430*Prices!$B$10</f>
        <v>90</v>
      </c>
      <c r="FF430" s="82">
        <f t="shared" si="633"/>
        <v>548.47500000000002</v>
      </c>
      <c r="FG430" s="82">
        <f>EU430*Prices!$B$11</f>
        <v>100</v>
      </c>
      <c r="FH430" s="82">
        <f t="shared" si="634"/>
        <v>558.47500000000002</v>
      </c>
      <c r="FI430" s="82">
        <f>EU430*Prices!$B$12</f>
        <v>120</v>
      </c>
      <c r="FJ430" s="82">
        <f t="shared" si="635"/>
        <v>578.47500000000002</v>
      </c>
      <c r="FK430" s="82">
        <f>EU430*Prices!$B$13</f>
        <v>130</v>
      </c>
      <c r="FL430" s="82">
        <f t="shared" si="636"/>
        <v>588.47500000000002</v>
      </c>
      <c r="FM430" s="82">
        <f>EU430*Prices!$B$14</f>
        <v>155</v>
      </c>
      <c r="FN430" s="82">
        <f t="shared" si="637"/>
        <v>613.47500000000002</v>
      </c>
      <c r="FO430" s="82">
        <f>EU430*Prices!$B$15</f>
        <v>175</v>
      </c>
      <c r="FP430" s="82">
        <f t="shared" si="638"/>
        <v>633.47500000000002</v>
      </c>
      <c r="FQ430" s="82">
        <f>EU430*Prices!$B$16</f>
        <v>245</v>
      </c>
      <c r="FR430" s="82">
        <f t="shared" si="639"/>
        <v>703.47500000000002</v>
      </c>
      <c r="FS430" s="82">
        <f>EU430*Prices!$B$17</f>
        <v>0</v>
      </c>
      <c r="FT430" s="82"/>
      <c r="FU430" s="82"/>
      <c r="FV430" s="82"/>
      <c r="FW430" s="82"/>
      <c r="FX430" s="82"/>
      <c r="FY430" s="82"/>
      <c r="FZ430" s="82"/>
      <c r="GA430" s="82"/>
      <c r="GB430" s="82"/>
      <c r="GC430" s="82"/>
      <c r="GD430" s="82"/>
      <c r="GE430" s="82"/>
      <c r="GF430" s="82"/>
      <c r="GG430" s="82"/>
      <c r="GH430" s="82"/>
      <c r="GI430"/>
      <c r="GJ430"/>
      <c r="GK430"/>
      <c r="GL430"/>
      <c r="GM430"/>
      <c r="GN430"/>
      <c r="GO430"/>
      <c r="GP430" s="55">
        <v>6939.2300999999998</v>
      </c>
      <c r="GQ430" s="55">
        <f t="shared" si="674"/>
        <v>48.189097916666668</v>
      </c>
      <c r="GR430" s="158">
        <v>48.5</v>
      </c>
      <c r="GS430" s="75">
        <v>18</v>
      </c>
      <c r="GT430" s="159"/>
      <c r="GU430" s="159">
        <f>GS430*80/144</f>
        <v>10</v>
      </c>
      <c r="GV430" s="75">
        <v>4</v>
      </c>
      <c r="GW430" s="75">
        <v>2</v>
      </c>
      <c r="GX430" s="76">
        <v>60</v>
      </c>
      <c r="GY430" s="75">
        <v>48.5</v>
      </c>
      <c r="GZ430" s="82">
        <f>(GY430*1.2)*(Prices!$B$5/32)</f>
        <v>72.75</v>
      </c>
      <c r="HA430" s="82">
        <f>(GY430*1.3)*(Prices!$C$4/32)</f>
        <v>126.10000000000001</v>
      </c>
      <c r="HB430" s="82">
        <f>(GV430*Prices!$B$2)+(GW430*Prices!$B$3)</f>
        <v>168.1</v>
      </c>
      <c r="HC430" s="82">
        <f>GU430*Prices!$B$9</f>
        <v>60</v>
      </c>
      <c r="HD430" s="82">
        <f t="shared" si="640"/>
        <v>486.95</v>
      </c>
      <c r="HE430" s="82">
        <f>GU430*Prices!$B$10</f>
        <v>90</v>
      </c>
      <c r="HF430" s="82">
        <f t="shared" si="641"/>
        <v>516.95000000000005</v>
      </c>
      <c r="HG430" s="82">
        <f>GU430*Prices!$B$11</f>
        <v>100</v>
      </c>
      <c r="HH430" s="82">
        <f t="shared" si="642"/>
        <v>526.95000000000005</v>
      </c>
      <c r="HI430" s="82">
        <f>GU430*Prices!$B$12</f>
        <v>120</v>
      </c>
      <c r="HJ430" s="82">
        <f t="shared" si="643"/>
        <v>546.95000000000005</v>
      </c>
      <c r="HK430" s="82">
        <f>GU430*Prices!$B$13</f>
        <v>130</v>
      </c>
      <c r="HL430" s="82">
        <f t="shared" si="644"/>
        <v>556.95000000000005</v>
      </c>
      <c r="HM430" s="82">
        <f>GU430*Prices!$B$14</f>
        <v>155</v>
      </c>
      <c r="HN430" s="82">
        <f t="shared" si="645"/>
        <v>581.95000000000005</v>
      </c>
      <c r="HO430" s="82">
        <f>GU430*Prices!$B$15</f>
        <v>175</v>
      </c>
      <c r="HP430" s="82">
        <f t="shared" si="646"/>
        <v>601.95000000000005</v>
      </c>
      <c r="HQ430" s="82">
        <f>GU430*Prices!$B$16</f>
        <v>245</v>
      </c>
      <c r="HR430" s="82">
        <f t="shared" si="647"/>
        <v>671.95</v>
      </c>
      <c r="HS430" s="82">
        <f>GU430*Prices!$B$17</f>
        <v>0</v>
      </c>
      <c r="HT430" s="82"/>
      <c r="HU430" s="82"/>
      <c r="HV430" s="82"/>
      <c r="HW430" s="82"/>
      <c r="HX430" s="82"/>
      <c r="HY430" s="82"/>
      <c r="HZ430" s="82"/>
      <c r="IA430" s="82"/>
      <c r="IB430" s="82"/>
      <c r="IC430" s="82"/>
      <c r="ID430" s="82"/>
      <c r="IE430" s="82"/>
      <c r="IF430" s="82"/>
      <c r="IG430" s="82"/>
      <c r="IH430" s="82"/>
      <c r="II430"/>
      <c r="IJ430"/>
      <c r="IK430"/>
      <c r="IL430"/>
      <c r="IM430"/>
      <c r="IN430"/>
      <c r="IO430"/>
      <c r="IP430"/>
      <c r="IQ430" s="55">
        <v>6939.2300999999998</v>
      </c>
      <c r="IR430" s="55">
        <f t="shared" si="675"/>
        <v>48.189097916666668</v>
      </c>
      <c r="IS430" s="158">
        <v>48.5</v>
      </c>
      <c r="IT430" s="75">
        <v>18</v>
      </c>
      <c r="IU430" s="159"/>
      <c r="IV430" s="159">
        <f>IT430*80/144</f>
        <v>10</v>
      </c>
      <c r="IW430" s="75">
        <v>4</v>
      </c>
      <c r="IX430" s="75">
        <v>2</v>
      </c>
      <c r="IY430" s="76">
        <f t="shared" si="671"/>
        <v>232.69073481944446</v>
      </c>
      <c r="IZ430" s="75">
        <v>48.5</v>
      </c>
      <c r="JA430" s="82">
        <f>(IZ430*1.2)*(Prices!$B$5/32)</f>
        <v>72.75</v>
      </c>
      <c r="JB430" s="82">
        <f>(IZ430*1.3)*(Prices!$B$4/32)</f>
        <v>157.625</v>
      </c>
      <c r="JC430" s="82">
        <f>(IW430*Prices!$B$2)+(IX430*Prices!$B$3)</f>
        <v>168.1</v>
      </c>
      <c r="JD430" s="82">
        <f>IV430*Prices!$B$9</f>
        <v>60</v>
      </c>
      <c r="JE430" s="82">
        <f t="shared" si="648"/>
        <v>691.16573481944442</v>
      </c>
      <c r="JF430" s="82">
        <f>IV430*Prices!$B$10</f>
        <v>90</v>
      </c>
      <c r="JG430" s="82">
        <f t="shared" si="649"/>
        <v>721.16573481944442</v>
      </c>
      <c r="JH430" s="82">
        <f>IV430*Prices!$B$11</f>
        <v>100</v>
      </c>
      <c r="JI430" s="82">
        <f t="shared" si="650"/>
        <v>731.16573481944442</v>
      </c>
      <c r="JJ430" s="82">
        <f>IV430*Prices!$B$12</f>
        <v>120</v>
      </c>
      <c r="JK430" s="82">
        <f t="shared" si="651"/>
        <v>751.16573481944442</v>
      </c>
      <c r="JL430" s="82">
        <f>IV430*Prices!$B$13</f>
        <v>130</v>
      </c>
      <c r="JM430" s="82">
        <f t="shared" si="652"/>
        <v>761.16573481944442</v>
      </c>
      <c r="JN430" s="82">
        <f>IV430*Prices!$B$14</f>
        <v>155</v>
      </c>
      <c r="JO430" s="82">
        <f t="shared" si="653"/>
        <v>786.16573481944442</v>
      </c>
      <c r="JP430" s="82">
        <f>IV430*Prices!$B$15</f>
        <v>175</v>
      </c>
      <c r="JQ430" s="82">
        <f t="shared" si="654"/>
        <v>806.16573481944442</v>
      </c>
      <c r="JR430" s="82">
        <f>IV430*Prices!$B$16</f>
        <v>245</v>
      </c>
      <c r="JS430" s="82">
        <f t="shared" si="655"/>
        <v>876.16573481944442</v>
      </c>
      <c r="JT430" s="82">
        <f>IV430*Prices!$B$17</f>
        <v>0</v>
      </c>
      <c r="JU430" s="82"/>
      <c r="JV430" s="82"/>
      <c r="JW430" s="82"/>
      <c r="JX430" s="82"/>
      <c r="JY430" s="82"/>
      <c r="JZ430" s="82"/>
      <c r="KA430" s="82"/>
      <c r="KB430" s="82"/>
      <c r="KC430" s="82"/>
      <c r="KD430" s="82"/>
      <c r="KE430" s="82"/>
      <c r="KF430" s="82"/>
      <c r="KG430" s="82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 s="199">
        <v>4</v>
      </c>
      <c r="LB430" s="202">
        <v>0</v>
      </c>
      <c r="LC430" s="82">
        <f>(44+(cabinets_db!IR430*2-2))*0.58</f>
        <v>80.259353583333336</v>
      </c>
      <c r="LD430" s="82">
        <f>(44+(cabinets_db!IR430*2-2))*0.77</f>
        <v>106.55121079166668</v>
      </c>
      <c r="LE430" s="82">
        <f>3*(cabinets_db!IR430*22/144)</f>
        <v>22.086669878472222</v>
      </c>
      <c r="LF430" s="82">
        <f t="shared" si="656"/>
        <v>58.172683704861115</v>
      </c>
      <c r="LG430" s="80">
        <f t="shared" si="657"/>
        <v>84.464540913194455</v>
      </c>
      <c r="LH430" s="234">
        <f t="shared" si="658"/>
        <v>232.69073481944446</v>
      </c>
      <c r="LI430" s="55">
        <v>6939.2300999999998</v>
      </c>
      <c r="LJ430" s="55">
        <f t="shared" si="676"/>
        <v>48.189097916666668</v>
      </c>
      <c r="LK430" s="158">
        <v>48.5</v>
      </c>
      <c r="LL430" s="75">
        <v>18</v>
      </c>
      <c r="LM430" s="159"/>
      <c r="LN430" s="159">
        <f>LL430*80/144</f>
        <v>10</v>
      </c>
      <c r="LO430" s="75">
        <v>4</v>
      </c>
      <c r="LP430" s="75">
        <v>2</v>
      </c>
      <c r="LQ430" s="76">
        <f t="shared" si="672"/>
        <v>232.69073481944446</v>
      </c>
      <c r="LR430" s="75">
        <v>48.5</v>
      </c>
      <c r="LS430" s="82">
        <f>(LR430*1.2)*(Prices!$B$5/32)</f>
        <v>72.75</v>
      </c>
      <c r="LT430" s="82">
        <f>(LR430*1.3)*(Prices!$C$4/32)</f>
        <v>126.10000000000001</v>
      </c>
      <c r="LU430" s="82">
        <f>(LO430*Prices!$B$2)+(LP430*Prices!$B$3)</f>
        <v>168.1</v>
      </c>
      <c r="LV430" s="82">
        <f>LN430*Prices!$B$9</f>
        <v>60</v>
      </c>
      <c r="LW430" s="82">
        <f t="shared" si="659"/>
        <v>659.64073481944445</v>
      </c>
      <c r="LX430" s="82">
        <f>LN430*Prices!$B$10</f>
        <v>90</v>
      </c>
      <c r="LY430" s="82">
        <f t="shared" si="660"/>
        <v>689.64073481944456</v>
      </c>
      <c r="LZ430" s="82">
        <f>LN430*Prices!$B$11</f>
        <v>100</v>
      </c>
      <c r="MA430" s="82">
        <f t="shared" si="661"/>
        <v>699.64073481944456</v>
      </c>
      <c r="MB430" s="82">
        <f>LN430*Prices!$B$12</f>
        <v>120</v>
      </c>
      <c r="MC430" s="82">
        <f t="shared" si="662"/>
        <v>719.64073481944456</v>
      </c>
      <c r="MD430" s="82">
        <f>LN430*Prices!$B$13</f>
        <v>130</v>
      </c>
      <c r="ME430" s="82">
        <f t="shared" si="663"/>
        <v>729.64073481944456</v>
      </c>
      <c r="MF430" s="82">
        <f>LN430*Prices!$B$14</f>
        <v>155</v>
      </c>
      <c r="MG430" s="82">
        <f t="shared" si="664"/>
        <v>754.64073481944456</v>
      </c>
      <c r="MH430" s="82">
        <f>LN430*Prices!$B$15</f>
        <v>175</v>
      </c>
      <c r="MI430" s="82">
        <f t="shared" si="665"/>
        <v>774.64073481944456</v>
      </c>
      <c r="MJ430" s="82">
        <f>LN430*Prices!$B$16</f>
        <v>245</v>
      </c>
      <c r="MK430" s="82">
        <f t="shared" si="666"/>
        <v>844.64073481944456</v>
      </c>
      <c r="ML430" s="82">
        <f>LN430*Prices!$B$17</f>
        <v>0</v>
      </c>
      <c r="MM430" s="82"/>
      <c r="MN430" s="82"/>
      <c r="MO430" s="82"/>
      <c r="MP430" s="82"/>
      <c r="MQ430" s="82"/>
      <c r="MR430" s="82"/>
      <c r="MS430" s="82"/>
      <c r="MT430" s="82"/>
      <c r="MU430" s="82"/>
      <c r="MV430" s="82"/>
      <c r="MW430" s="82"/>
      <c r="MX430" s="82"/>
      <c r="MY430" s="82"/>
      <c r="MZ430" s="82"/>
      <c r="NA430" s="82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</row>
    <row r="431" spans="1:449" ht="18" customHeight="1" x14ac:dyDescent="0.25">
      <c r="A431" s="160" t="s">
        <v>566</v>
      </c>
      <c r="B431" s="69" t="s">
        <v>527</v>
      </c>
      <c r="C431" s="69" t="str">
        <f t="shared" si="667"/>
        <v>Pantry Cab: Pantry 24 deep  2 doors - 4 pullouts (18"W x 90"H)</v>
      </c>
      <c r="D431" s="70" t="s">
        <v>558</v>
      </c>
      <c r="E431" s="68" t="s">
        <v>537</v>
      </c>
      <c r="F431" s="267" t="s">
        <v>566</v>
      </c>
      <c r="G431" s="367">
        <f>ROUND(cabinets_db!FD431/Prices!$B$27,0)</f>
        <v>1302</v>
      </c>
      <c r="H431" s="71">
        <f>G431*Prices!$B$7+G431</f>
        <v>1497.3</v>
      </c>
      <c r="I431" s="161">
        <f>ROUND(cabinets_db!FF431/Prices!$B$27,0)</f>
        <v>1379</v>
      </c>
      <c r="J431" s="71">
        <f>I431*Prices!$B$7+I431</f>
        <v>1585.85</v>
      </c>
      <c r="K431" s="161">
        <f>ROUND(cabinets_db!FH431/Prices!$B$27,0)</f>
        <v>1404</v>
      </c>
      <c r="L431" s="71">
        <f>K431*Prices!$B$7+K431</f>
        <v>1614.6</v>
      </c>
      <c r="M431" s="161">
        <f>ROUND(cabinets_db!FJ431/Prices!$B$27,0)</f>
        <v>1455</v>
      </c>
      <c r="N431" s="71">
        <f>M431*Prices!$B$7+M431</f>
        <v>1673.25</v>
      </c>
      <c r="O431" s="161">
        <f>ROUND(cabinets_db!FL431/Prices!$B$27,0)</f>
        <v>1481</v>
      </c>
      <c r="P431" s="71">
        <f>O431*Prices!$B$7+O431</f>
        <v>1703.15</v>
      </c>
      <c r="Q431" s="161">
        <f>ROUND(cabinets_db!FN431/Prices!$B$27,0)</f>
        <v>1545</v>
      </c>
      <c r="R431" s="71">
        <f>Q431*Prices!$B$7+Q431</f>
        <v>1776.75</v>
      </c>
      <c r="S431" s="161">
        <f>ROUND(cabinets_db!FP431/Prices!$B$27,0)</f>
        <v>1596</v>
      </c>
      <c r="T431" s="71">
        <f>S431*Prices!$B$7+S431</f>
        <v>1835.4</v>
      </c>
      <c r="U431" s="161">
        <f>ROUND(cabinets_db!FR431/Prices!$B$27,0)</f>
        <v>1775</v>
      </c>
      <c r="V431" s="71">
        <f>U431*Prices!$B$7+U431</f>
        <v>2041.25</v>
      </c>
      <c r="W431" s="162"/>
      <c r="X431" s="162"/>
      <c r="Y431" s="162"/>
      <c r="Z431" s="162"/>
      <c r="AA431" s="162"/>
      <c r="AB431" s="71">
        <f>ROUND(cabinets_db!HD431/Prices!$B$27,0)</f>
        <v>1219</v>
      </c>
      <c r="AC431" s="71">
        <f>AB431*Prices!$B$7+AB431</f>
        <v>1401.85</v>
      </c>
      <c r="AD431" s="71">
        <f>ROUND(cabinets_db!HF431/Prices!$B$27,0)</f>
        <v>1296</v>
      </c>
      <c r="AE431" s="71">
        <f>AD431*Prices!$B$7+AD431</f>
        <v>1490.4</v>
      </c>
      <c r="AF431" s="71">
        <f>ROUND(cabinets_db!HH431/Prices!$B$27,0)</f>
        <v>1321</v>
      </c>
      <c r="AG431" s="71">
        <f>AF431*Prices!$B$7+AF431</f>
        <v>1519.15</v>
      </c>
      <c r="AH431" s="71">
        <f>ROUND(cabinets_db!HJ431/Prices!$B$27,0)</f>
        <v>1373</v>
      </c>
      <c r="AI431" s="71">
        <f>AH431*Prices!$B$7+AH431</f>
        <v>1578.95</v>
      </c>
      <c r="AJ431" s="71">
        <f>ROUND(cabinets_db!HL431/Prices!$B$27,0)</f>
        <v>1398</v>
      </c>
      <c r="AK431" s="71">
        <f>AJ431*Prices!$B$7+AJ431</f>
        <v>1607.7</v>
      </c>
      <c r="AL431" s="71">
        <f>ROUND(cabinets_db!HN431/Prices!$B$27,0)</f>
        <v>1462</v>
      </c>
      <c r="AM431" s="71">
        <f>AL431*Prices!$B$7+AL431</f>
        <v>1681.3</v>
      </c>
      <c r="AN431" s="71">
        <f>ROUND(cabinets_db!HP431/Prices!$B$27,0)</f>
        <v>1513</v>
      </c>
      <c r="AO431" s="71">
        <f>AN431*Prices!$B$7+AN431</f>
        <v>1739.95</v>
      </c>
      <c r="AP431" s="71">
        <f>ROUND(cabinets_db!HR431/Prices!$B$27,0)</f>
        <v>1692</v>
      </c>
      <c r="AQ431" s="163">
        <f>AP431*Prices!$B$7+AP431</f>
        <v>1945.8</v>
      </c>
      <c r="AW431" s="71">
        <f t="shared" si="586"/>
        <v>1219</v>
      </c>
      <c r="AX431" s="71">
        <f t="shared" si="587"/>
        <v>1401.85</v>
      </c>
      <c r="AY431" s="71">
        <f t="shared" si="588"/>
        <v>1296</v>
      </c>
      <c r="AZ431" s="71">
        <f t="shared" si="589"/>
        <v>1490.4</v>
      </c>
      <c r="BA431" s="71">
        <f t="shared" si="590"/>
        <v>1321</v>
      </c>
      <c r="BB431" s="71">
        <f t="shared" si="591"/>
        <v>1519.15</v>
      </c>
      <c r="BC431" s="71">
        <f t="shared" si="592"/>
        <v>1373</v>
      </c>
      <c r="BD431" s="71">
        <f t="shared" si="593"/>
        <v>1578.95</v>
      </c>
      <c r="BE431" s="71">
        <f t="shared" si="594"/>
        <v>1398</v>
      </c>
      <c r="BF431" s="71">
        <f t="shared" si="595"/>
        <v>1607.7</v>
      </c>
      <c r="BG431" s="71">
        <f t="shared" si="596"/>
        <v>1462</v>
      </c>
      <c r="BH431" s="71">
        <f t="shared" si="597"/>
        <v>1681.3</v>
      </c>
      <c r="BI431" s="71">
        <f t="shared" si="598"/>
        <v>1513</v>
      </c>
      <c r="BJ431" s="71">
        <f t="shared" si="599"/>
        <v>1739.95</v>
      </c>
      <c r="BK431" s="71">
        <f t="shared" si="600"/>
        <v>1692</v>
      </c>
      <c r="BL431" s="163">
        <f t="shared" si="601"/>
        <v>1945.8</v>
      </c>
      <c r="BU431" s="161">
        <f>ROUND(cabinets_db!JE431/Prices!$B$27,0)</f>
        <v>1748</v>
      </c>
      <c r="BV431" s="71">
        <f>BU431*Prices!$B$7+BU431</f>
        <v>2010.2</v>
      </c>
      <c r="BW431" s="161">
        <f>ROUND(cabinets_db!JG431/Prices!$B$27,0)</f>
        <v>1825</v>
      </c>
      <c r="BX431" s="71">
        <f>BW431*Prices!$B$7+BW431</f>
        <v>2098.75</v>
      </c>
      <c r="BY431" s="161">
        <f>ROUND(cabinets_db!JI431/Prices!$B$27,0)</f>
        <v>1851</v>
      </c>
      <c r="BZ431" s="71">
        <f>BY431*Prices!$B$7+BY431</f>
        <v>2128.65</v>
      </c>
      <c r="CA431" s="161">
        <f>ROUND(cabinets_db!JK431/Prices!$B$27,0)</f>
        <v>1902</v>
      </c>
      <c r="CB431" s="71">
        <f>CA431*Prices!$B$7+CA431</f>
        <v>2187.3000000000002</v>
      </c>
      <c r="CC431" s="161">
        <f>ROUND(cabinets_db!JM431/Prices!$B$27,0)</f>
        <v>1928</v>
      </c>
      <c r="CD431" s="71">
        <f>CC431*Prices!$B$7+CC431</f>
        <v>2217.1999999999998</v>
      </c>
      <c r="CE431" s="161">
        <f>ROUND(cabinets_db!JO431/Prices!$B$27,0)</f>
        <v>1992</v>
      </c>
      <c r="CF431" s="71">
        <f>CE431*Prices!$B$7+CE431</f>
        <v>2290.8000000000002</v>
      </c>
      <c r="CG431" s="161">
        <f>ROUND(cabinets_db!JQ431/Prices!$B$27,0)</f>
        <v>2043</v>
      </c>
      <c r="CH431" s="71">
        <f>CG431*Prices!$B$7+CG431</f>
        <v>2349.4499999999998</v>
      </c>
      <c r="CI431" s="161">
        <f>ROUND(cabinets_db!JS431/Prices!$B$27,0)</f>
        <v>2222</v>
      </c>
      <c r="CJ431" s="71">
        <f>CI431*Prices!$B$7+CI431</f>
        <v>2555.3000000000002</v>
      </c>
      <c r="CK431" s="162"/>
      <c r="CL431" s="162"/>
      <c r="CM431" s="162"/>
      <c r="CN431" s="162"/>
      <c r="CO431" s="162"/>
      <c r="CP431" s="71">
        <f>ROUND(cabinets_db!LW431/Prices!$B$27,0)</f>
        <v>1666</v>
      </c>
      <c r="CQ431" s="71">
        <f>CP431*Prices!$B$7+CP431</f>
        <v>1915.9</v>
      </c>
      <c r="CR431" s="71">
        <f>ROUND(cabinets_db!LY431/Prices!$B$27,0)</f>
        <v>1742</v>
      </c>
      <c r="CS431" s="71">
        <f>CR431*Prices!$B$7+CR431</f>
        <v>2003.3</v>
      </c>
      <c r="CT431" s="71">
        <f>ROUND(cabinets_db!MA431/Prices!$B$27,0)</f>
        <v>1768</v>
      </c>
      <c r="CU431" s="71">
        <f>CT431*Prices!$B$7+CT431</f>
        <v>2033.2</v>
      </c>
      <c r="CV431" s="71">
        <f>ROUND(cabinets_db!MC431/Prices!$B$27,0)</f>
        <v>1819</v>
      </c>
      <c r="CW431" s="71">
        <f>CV431*Prices!$B$7+CV431</f>
        <v>2091.85</v>
      </c>
      <c r="CX431" s="71">
        <f>ROUND(cabinets_db!ME431/Prices!$B$27,0)</f>
        <v>1845</v>
      </c>
      <c r="CY431" s="71">
        <f>CX431*Prices!$B$7+CX431</f>
        <v>2121.75</v>
      </c>
      <c r="CZ431" s="71">
        <f>ROUND(cabinets_db!MG431/Prices!$B$27,0)</f>
        <v>1909</v>
      </c>
      <c r="DA431" s="71">
        <f>CZ431*Prices!$B$7+CZ431</f>
        <v>2195.35</v>
      </c>
      <c r="DB431" s="71">
        <f>ROUND(cabinets_db!MI431/Prices!$B$27,0)</f>
        <v>1960</v>
      </c>
      <c r="DC431" s="71">
        <f>DB431*Prices!$B$7+DB431</f>
        <v>2254</v>
      </c>
      <c r="DD431" s="71">
        <f>ROUND(cabinets_db!MK431/Prices!$B$27,0)</f>
        <v>2139</v>
      </c>
      <c r="DE431" s="163">
        <f>DD431*Prices!$B$7+DD431</f>
        <v>2459.85</v>
      </c>
      <c r="DK431" s="71">
        <f t="shared" si="616"/>
        <v>1666</v>
      </c>
      <c r="DL431" s="71">
        <f t="shared" si="617"/>
        <v>1915.9</v>
      </c>
      <c r="DM431" s="71">
        <f t="shared" si="618"/>
        <v>1742</v>
      </c>
      <c r="DN431" s="71">
        <f t="shared" si="619"/>
        <v>2003.3</v>
      </c>
      <c r="DO431" s="71">
        <f t="shared" si="620"/>
        <v>1768</v>
      </c>
      <c r="DP431" s="71">
        <f t="shared" si="621"/>
        <v>2033.2</v>
      </c>
      <c r="DQ431" s="71">
        <f t="shared" si="622"/>
        <v>1819</v>
      </c>
      <c r="DR431" s="71">
        <f t="shared" si="623"/>
        <v>2091.85</v>
      </c>
      <c r="DS431" s="71">
        <f t="shared" si="624"/>
        <v>1845</v>
      </c>
      <c r="DT431" s="71">
        <f t="shared" si="625"/>
        <v>2121.75</v>
      </c>
      <c r="DU431" s="71">
        <f t="shared" si="626"/>
        <v>1909</v>
      </c>
      <c r="DV431" s="71">
        <f t="shared" si="627"/>
        <v>2195.35</v>
      </c>
      <c r="DW431" s="71">
        <f t="shared" si="628"/>
        <v>1960</v>
      </c>
      <c r="DX431" s="71">
        <f t="shared" si="629"/>
        <v>2254</v>
      </c>
      <c r="DY431" s="71">
        <f t="shared" si="630"/>
        <v>2139</v>
      </c>
      <c r="DZ431" s="163">
        <f t="shared" si="631"/>
        <v>2459.85</v>
      </c>
      <c r="EP431" s="55">
        <v>7704.5542999999998</v>
      </c>
      <c r="EQ431" s="55">
        <f t="shared" si="673"/>
        <v>53.503849305555555</v>
      </c>
      <c r="ER431" s="158">
        <v>53.5</v>
      </c>
      <c r="ES431" s="75">
        <v>18</v>
      </c>
      <c r="ET431" s="159"/>
      <c r="EU431" s="159">
        <f>ES431*86/144</f>
        <v>10.75</v>
      </c>
      <c r="EV431" s="75">
        <v>4</v>
      </c>
      <c r="EW431" s="75">
        <v>2</v>
      </c>
      <c r="EX431" s="76">
        <v>60</v>
      </c>
      <c r="EY431" s="75">
        <v>53.5</v>
      </c>
      <c r="EZ431" s="82">
        <f>(EY431*1.2)*(Prices!$B$5/32)</f>
        <v>80.25</v>
      </c>
      <c r="FA431" s="82">
        <f>(EY431*1.3)*(Prices!$B$4/32)</f>
        <v>173.875</v>
      </c>
      <c r="FB431" s="82">
        <f>(EV431*Prices!$B$2)+(EW431*Prices!$B$3)</f>
        <v>168.1</v>
      </c>
      <c r="FC431" s="82">
        <f>EU431*Prices!$B$9</f>
        <v>64.5</v>
      </c>
      <c r="FD431" s="82">
        <f t="shared" si="632"/>
        <v>546.72500000000002</v>
      </c>
      <c r="FE431" s="82">
        <f>EU431*Prices!$B$10</f>
        <v>96.75</v>
      </c>
      <c r="FF431" s="82">
        <f t="shared" si="633"/>
        <v>578.97500000000002</v>
      </c>
      <c r="FG431" s="82">
        <f>EU431*Prices!$B$11</f>
        <v>107.5</v>
      </c>
      <c r="FH431" s="82">
        <f t="shared" si="634"/>
        <v>589.72500000000002</v>
      </c>
      <c r="FI431" s="82">
        <f>EU431*Prices!$B$12</f>
        <v>129</v>
      </c>
      <c r="FJ431" s="82">
        <f t="shared" si="635"/>
        <v>611.22500000000002</v>
      </c>
      <c r="FK431" s="82">
        <f>EU431*Prices!$B$13</f>
        <v>139.75</v>
      </c>
      <c r="FL431" s="82">
        <f t="shared" si="636"/>
        <v>621.97500000000002</v>
      </c>
      <c r="FM431" s="82">
        <f>EU431*Prices!$B$14</f>
        <v>166.625</v>
      </c>
      <c r="FN431" s="82">
        <f t="shared" si="637"/>
        <v>648.85</v>
      </c>
      <c r="FO431" s="82">
        <f>EU431*Prices!$B$15</f>
        <v>188.125</v>
      </c>
      <c r="FP431" s="82">
        <f t="shared" si="638"/>
        <v>670.35</v>
      </c>
      <c r="FQ431" s="82">
        <f>EU431*Prices!$B$16</f>
        <v>263.375</v>
      </c>
      <c r="FR431" s="82">
        <f t="shared" si="639"/>
        <v>745.6</v>
      </c>
      <c r="FS431" s="82">
        <f>EU431*Prices!$B$17</f>
        <v>0</v>
      </c>
      <c r="FT431" s="82"/>
      <c r="FU431" s="82"/>
      <c r="FV431" s="82"/>
      <c r="FW431" s="82"/>
      <c r="FX431" s="82"/>
      <c r="FY431" s="82"/>
      <c r="FZ431" s="82"/>
      <c r="GA431" s="82"/>
      <c r="GB431" s="82"/>
      <c r="GC431" s="82"/>
      <c r="GD431" s="82"/>
      <c r="GE431" s="82"/>
      <c r="GF431" s="82"/>
      <c r="GG431" s="82"/>
      <c r="GH431" s="82"/>
      <c r="GI431"/>
      <c r="GJ431"/>
      <c r="GK431"/>
      <c r="GL431"/>
      <c r="GM431"/>
      <c r="GN431"/>
      <c r="GO431"/>
      <c r="GP431" s="55">
        <v>7704.5542999999998</v>
      </c>
      <c r="GQ431" s="55">
        <f t="shared" si="674"/>
        <v>53.503849305555555</v>
      </c>
      <c r="GR431" s="158">
        <v>53.5</v>
      </c>
      <c r="GS431" s="75">
        <v>18</v>
      </c>
      <c r="GT431" s="159"/>
      <c r="GU431" s="159">
        <f>GS431*86/144</f>
        <v>10.75</v>
      </c>
      <c r="GV431" s="75">
        <v>4</v>
      </c>
      <c r="GW431" s="75">
        <v>2</v>
      </c>
      <c r="GX431" s="76">
        <v>60</v>
      </c>
      <c r="GY431" s="75">
        <v>53.5</v>
      </c>
      <c r="GZ431" s="82">
        <f>(GY431*1.2)*(Prices!$B$5/32)</f>
        <v>80.25</v>
      </c>
      <c r="HA431" s="82">
        <f>(GY431*1.3)*(Prices!$C$4/32)</f>
        <v>139.1</v>
      </c>
      <c r="HB431" s="82">
        <f>(GV431*Prices!$B$2)+(GW431*Prices!$B$3)</f>
        <v>168.1</v>
      </c>
      <c r="HC431" s="82">
        <f>GU431*Prices!$B$9</f>
        <v>64.5</v>
      </c>
      <c r="HD431" s="82">
        <f t="shared" si="640"/>
        <v>511.95</v>
      </c>
      <c r="HE431" s="82">
        <f>GU431*Prices!$B$10</f>
        <v>96.75</v>
      </c>
      <c r="HF431" s="82">
        <f t="shared" si="641"/>
        <v>544.20000000000005</v>
      </c>
      <c r="HG431" s="82">
        <f>GU431*Prices!$B$11</f>
        <v>107.5</v>
      </c>
      <c r="HH431" s="82">
        <f t="shared" si="642"/>
        <v>554.95000000000005</v>
      </c>
      <c r="HI431" s="82">
        <f>GU431*Prices!$B$12</f>
        <v>129</v>
      </c>
      <c r="HJ431" s="82">
        <f t="shared" si="643"/>
        <v>576.45000000000005</v>
      </c>
      <c r="HK431" s="82">
        <f>GU431*Prices!$B$13</f>
        <v>139.75</v>
      </c>
      <c r="HL431" s="82">
        <f t="shared" si="644"/>
        <v>587.20000000000005</v>
      </c>
      <c r="HM431" s="82">
        <f>GU431*Prices!$B$14</f>
        <v>166.625</v>
      </c>
      <c r="HN431" s="82">
        <f t="shared" si="645"/>
        <v>614.07500000000005</v>
      </c>
      <c r="HO431" s="82">
        <f>GU431*Prices!$B$15</f>
        <v>188.125</v>
      </c>
      <c r="HP431" s="82">
        <f t="shared" si="646"/>
        <v>635.57500000000005</v>
      </c>
      <c r="HQ431" s="82">
        <f>GU431*Prices!$B$16</f>
        <v>263.375</v>
      </c>
      <c r="HR431" s="82">
        <f t="shared" si="647"/>
        <v>710.82500000000005</v>
      </c>
      <c r="HS431" s="82">
        <f>GU431*Prices!$B$17</f>
        <v>0</v>
      </c>
      <c r="HT431" s="82"/>
      <c r="HU431" s="82"/>
      <c r="HV431" s="82"/>
      <c r="HW431" s="82"/>
      <c r="HX431" s="82"/>
      <c r="HY431" s="82"/>
      <c r="HZ431" s="82"/>
      <c r="IA431" s="82"/>
      <c r="IB431" s="82"/>
      <c r="IC431" s="82"/>
      <c r="ID431" s="82"/>
      <c r="IE431" s="82"/>
      <c r="IF431" s="82"/>
      <c r="IG431" s="82"/>
      <c r="IH431" s="82"/>
      <c r="II431"/>
      <c r="IJ431"/>
      <c r="IK431"/>
      <c r="IL431"/>
      <c r="IM431"/>
      <c r="IN431"/>
      <c r="IO431"/>
      <c r="IP431"/>
      <c r="IQ431" s="55">
        <v>7704.5542999999998</v>
      </c>
      <c r="IR431" s="55">
        <f t="shared" si="675"/>
        <v>53.503849305555555</v>
      </c>
      <c r="IS431" s="158">
        <v>53.5</v>
      </c>
      <c r="IT431" s="75">
        <v>18</v>
      </c>
      <c r="IU431" s="159"/>
      <c r="IV431" s="159">
        <f>IT431*86/144</f>
        <v>10.75</v>
      </c>
      <c r="IW431" s="75">
        <v>4</v>
      </c>
      <c r="IX431" s="75">
        <v>2</v>
      </c>
      <c r="IY431" s="76">
        <f t="shared" si="671"/>
        <v>247.60747038425919</v>
      </c>
      <c r="IZ431" s="75">
        <v>53.5</v>
      </c>
      <c r="JA431" s="82">
        <f>(IZ431*1.2)*(Prices!$B$5/32)</f>
        <v>80.25</v>
      </c>
      <c r="JB431" s="82">
        <f>(IZ431*1.3)*(Prices!$B$4/32)</f>
        <v>173.875</v>
      </c>
      <c r="JC431" s="82">
        <f>(IW431*Prices!$B$2)+(IX431*Prices!$B$3)</f>
        <v>168.1</v>
      </c>
      <c r="JD431" s="82">
        <f>IV431*Prices!$B$9</f>
        <v>64.5</v>
      </c>
      <c r="JE431" s="82">
        <f t="shared" si="648"/>
        <v>734.33247038425918</v>
      </c>
      <c r="JF431" s="82">
        <f>IV431*Prices!$B$10</f>
        <v>96.75</v>
      </c>
      <c r="JG431" s="82">
        <f t="shared" si="649"/>
        <v>766.58247038425918</v>
      </c>
      <c r="JH431" s="82">
        <f>IV431*Prices!$B$11</f>
        <v>107.5</v>
      </c>
      <c r="JI431" s="82">
        <f t="shared" si="650"/>
        <v>777.33247038425918</v>
      </c>
      <c r="JJ431" s="82">
        <f>IV431*Prices!$B$12</f>
        <v>129</v>
      </c>
      <c r="JK431" s="82">
        <f t="shared" si="651"/>
        <v>798.83247038425918</v>
      </c>
      <c r="JL431" s="82">
        <f>IV431*Prices!$B$13</f>
        <v>139.75</v>
      </c>
      <c r="JM431" s="82">
        <f t="shared" si="652"/>
        <v>809.58247038425918</v>
      </c>
      <c r="JN431" s="82">
        <f>IV431*Prices!$B$14</f>
        <v>166.625</v>
      </c>
      <c r="JO431" s="82">
        <f t="shared" si="653"/>
        <v>836.45747038425918</v>
      </c>
      <c r="JP431" s="82">
        <f>IV431*Prices!$B$15</f>
        <v>188.125</v>
      </c>
      <c r="JQ431" s="82">
        <f t="shared" si="654"/>
        <v>857.95747038425918</v>
      </c>
      <c r="JR431" s="82">
        <f>IV431*Prices!$B$16</f>
        <v>263.375</v>
      </c>
      <c r="JS431" s="82">
        <f t="shared" si="655"/>
        <v>933.20747038425918</v>
      </c>
      <c r="JT431" s="82">
        <f>IV431*Prices!$B$17</f>
        <v>0</v>
      </c>
      <c r="JU431" s="82"/>
      <c r="JV431" s="82"/>
      <c r="JW431" s="82"/>
      <c r="JX431" s="82"/>
      <c r="JY431" s="82"/>
      <c r="JZ431" s="82"/>
      <c r="KA431" s="82"/>
      <c r="KB431" s="82"/>
      <c r="KC431" s="82"/>
      <c r="KD431" s="82"/>
      <c r="KE431" s="82"/>
      <c r="KF431" s="82"/>
      <c r="KG431" s="82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 s="199">
        <v>4</v>
      </c>
      <c r="LB431" s="202">
        <v>0</v>
      </c>
      <c r="LC431" s="82">
        <f>(44+(cabinets_db!IR431*2-2))*0.58</f>
        <v>86.424465194444423</v>
      </c>
      <c r="LD431" s="82">
        <f>(44+(cabinets_db!IR431*2-2))*0.77</f>
        <v>114.73592793055555</v>
      </c>
      <c r="LE431" s="82">
        <f>3*(cabinets_db!IR431*22/144)</f>
        <v>24.522597598379626</v>
      </c>
      <c r="LF431" s="82">
        <f t="shared" si="656"/>
        <v>61.901867596064797</v>
      </c>
      <c r="LG431" s="80">
        <f t="shared" si="657"/>
        <v>90.213330332175929</v>
      </c>
      <c r="LH431" s="234">
        <f t="shared" si="658"/>
        <v>247.60747038425919</v>
      </c>
      <c r="LI431" s="55">
        <v>7704.5542999999998</v>
      </c>
      <c r="LJ431" s="55">
        <f t="shared" si="676"/>
        <v>53.503849305555555</v>
      </c>
      <c r="LK431" s="158">
        <v>53.5</v>
      </c>
      <c r="LL431" s="75">
        <v>18</v>
      </c>
      <c r="LM431" s="159"/>
      <c r="LN431" s="159">
        <f>LL431*86/144</f>
        <v>10.75</v>
      </c>
      <c r="LO431" s="75">
        <v>4</v>
      </c>
      <c r="LP431" s="75">
        <v>2</v>
      </c>
      <c r="LQ431" s="76">
        <f t="shared" si="672"/>
        <v>247.60747038425919</v>
      </c>
      <c r="LR431" s="75">
        <v>53.5</v>
      </c>
      <c r="LS431" s="82">
        <f>(LR431*1.2)*(Prices!$B$5/32)</f>
        <v>80.25</v>
      </c>
      <c r="LT431" s="82">
        <f>(LR431*1.3)*(Prices!$C$4/32)</f>
        <v>139.1</v>
      </c>
      <c r="LU431" s="82">
        <f>(LO431*Prices!$B$2)+(LP431*Prices!$B$3)</f>
        <v>168.1</v>
      </c>
      <c r="LV431" s="82">
        <f>LN431*Prices!$B$9</f>
        <v>64.5</v>
      </c>
      <c r="LW431" s="82">
        <f t="shared" si="659"/>
        <v>699.5574703842592</v>
      </c>
      <c r="LX431" s="82">
        <f>LN431*Prices!$B$10</f>
        <v>96.75</v>
      </c>
      <c r="LY431" s="82">
        <f t="shared" si="660"/>
        <v>731.8074703842592</v>
      </c>
      <c r="LZ431" s="82">
        <f>LN431*Prices!$B$11</f>
        <v>107.5</v>
      </c>
      <c r="MA431" s="82">
        <f t="shared" si="661"/>
        <v>742.5574703842592</v>
      </c>
      <c r="MB431" s="82">
        <f>LN431*Prices!$B$12</f>
        <v>129</v>
      </c>
      <c r="MC431" s="82">
        <f t="shared" si="662"/>
        <v>764.0574703842592</v>
      </c>
      <c r="MD431" s="82">
        <f>LN431*Prices!$B$13</f>
        <v>139.75</v>
      </c>
      <c r="ME431" s="82">
        <f t="shared" si="663"/>
        <v>774.8074703842592</v>
      </c>
      <c r="MF431" s="82">
        <f>LN431*Prices!$B$14</f>
        <v>166.625</v>
      </c>
      <c r="MG431" s="82">
        <f t="shared" si="664"/>
        <v>801.6824703842592</v>
      </c>
      <c r="MH431" s="82">
        <f>LN431*Prices!$B$15</f>
        <v>188.125</v>
      </c>
      <c r="MI431" s="82">
        <f t="shared" si="665"/>
        <v>823.1824703842592</v>
      </c>
      <c r="MJ431" s="82">
        <f>LN431*Prices!$B$16</f>
        <v>263.375</v>
      </c>
      <c r="MK431" s="82">
        <f t="shared" si="666"/>
        <v>898.4324703842592</v>
      </c>
      <c r="ML431" s="82">
        <f>LN431*Prices!$B$17</f>
        <v>0</v>
      </c>
      <c r="MM431" s="82"/>
      <c r="MN431" s="82"/>
      <c r="MO431" s="82"/>
      <c r="MP431" s="82"/>
      <c r="MQ431" s="82"/>
      <c r="MR431" s="82"/>
      <c r="MS431" s="82"/>
      <c r="MT431" s="82"/>
      <c r="MU431" s="82"/>
      <c r="MV431" s="82"/>
      <c r="MW431" s="82"/>
      <c r="MX431" s="82"/>
      <c r="MY431" s="82"/>
      <c r="MZ431" s="82"/>
      <c r="NA431" s="82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</row>
    <row r="432" spans="1:449" ht="18" customHeight="1" x14ac:dyDescent="0.25">
      <c r="A432" s="165" t="s">
        <v>567</v>
      </c>
      <c r="B432" s="113" t="s">
        <v>527</v>
      </c>
      <c r="C432" s="113" t="str">
        <f t="shared" si="667"/>
        <v>Pantry Cab: Pantry 24 deep  2 doors - 4 pullouts (18"W x 95"H)</v>
      </c>
      <c r="D432" s="114" t="s">
        <v>558</v>
      </c>
      <c r="E432" s="115" t="s">
        <v>539</v>
      </c>
      <c r="F432" s="370" t="s">
        <v>567</v>
      </c>
      <c r="G432" s="367">
        <f>ROUND(cabinets_db!FD432/Prices!$B$27,0)</f>
        <v>1339</v>
      </c>
      <c r="H432" s="71">
        <f>G432*Prices!$B$7+G432</f>
        <v>1539.85</v>
      </c>
      <c r="I432" s="161">
        <f>ROUND(cabinets_db!FF432/Prices!$B$27,0)</f>
        <v>1420</v>
      </c>
      <c r="J432" s="71">
        <f>I432*Prices!$B$7+I432</f>
        <v>1633</v>
      </c>
      <c r="K432" s="161">
        <f>ROUND(cabinets_db!FH432/Prices!$B$27,0)</f>
        <v>1447</v>
      </c>
      <c r="L432" s="71">
        <f>K432*Prices!$B$7+K432</f>
        <v>1664.05</v>
      </c>
      <c r="M432" s="161">
        <f>ROUND(cabinets_db!FJ432/Prices!$B$27,0)</f>
        <v>1501</v>
      </c>
      <c r="N432" s="71">
        <f>M432*Prices!$B$7+M432</f>
        <v>1726.15</v>
      </c>
      <c r="O432" s="161">
        <f>ROUND(cabinets_db!FL432/Prices!$B$27,0)</f>
        <v>1529</v>
      </c>
      <c r="P432" s="71">
        <f>O432*Prices!$B$7+O432</f>
        <v>1758.35</v>
      </c>
      <c r="Q432" s="161">
        <f>ROUND(cabinets_db!FN432/Prices!$B$27,0)</f>
        <v>1596</v>
      </c>
      <c r="R432" s="71">
        <f>Q432*Prices!$B$7+Q432</f>
        <v>1835.4</v>
      </c>
      <c r="S432" s="161">
        <f>ROUND(cabinets_db!FP432/Prices!$B$27,0)</f>
        <v>1650</v>
      </c>
      <c r="T432" s="71">
        <f>S432*Prices!$B$7+S432</f>
        <v>1897.5</v>
      </c>
      <c r="U432" s="161">
        <f>ROUND(cabinets_db!FR432/Prices!$B$27,0)</f>
        <v>1840</v>
      </c>
      <c r="V432" s="71">
        <f>U432*Prices!$B$7+U432</f>
        <v>2116</v>
      </c>
      <c r="W432" s="162"/>
      <c r="X432" s="162"/>
      <c r="Y432" s="162"/>
      <c r="Z432" s="162"/>
      <c r="AA432" s="162"/>
      <c r="AB432" s="71">
        <f>ROUND(cabinets_db!HD432/Prices!$B$27,0)</f>
        <v>1252</v>
      </c>
      <c r="AC432" s="71">
        <f>AB432*Prices!$B$7+AB432</f>
        <v>1439.8</v>
      </c>
      <c r="AD432" s="71">
        <f>ROUND(cabinets_db!HF432/Prices!$B$27,0)</f>
        <v>1334</v>
      </c>
      <c r="AE432" s="71">
        <f>AD432*Prices!$B$7+AD432</f>
        <v>1534.1</v>
      </c>
      <c r="AF432" s="71">
        <f>ROUND(cabinets_db!HH432/Prices!$B$27,0)</f>
        <v>1361</v>
      </c>
      <c r="AG432" s="71">
        <f>AF432*Prices!$B$7+AF432</f>
        <v>1565.15</v>
      </c>
      <c r="AH432" s="71">
        <f>ROUND(cabinets_db!HJ432/Prices!$B$27,0)</f>
        <v>1415</v>
      </c>
      <c r="AI432" s="71">
        <f>AH432*Prices!$B$7+AH432</f>
        <v>1627.25</v>
      </c>
      <c r="AJ432" s="71">
        <f>ROUND(cabinets_db!HL432/Prices!$B$27,0)</f>
        <v>1442</v>
      </c>
      <c r="AK432" s="71">
        <f>AJ432*Prices!$B$7+AJ432</f>
        <v>1658.3</v>
      </c>
      <c r="AL432" s="71">
        <f>ROUND(cabinets_db!HN432/Prices!$B$27,0)</f>
        <v>1510</v>
      </c>
      <c r="AM432" s="71">
        <f>AL432*Prices!$B$7+AL432</f>
        <v>1736.5</v>
      </c>
      <c r="AN432" s="71">
        <f>ROUND(cabinets_db!HP432/Prices!$B$27,0)</f>
        <v>1564</v>
      </c>
      <c r="AO432" s="71">
        <f>AN432*Prices!$B$7+AN432</f>
        <v>1798.6</v>
      </c>
      <c r="AP432" s="71">
        <f>ROUND(cabinets_db!HR432/Prices!$B$27,0)</f>
        <v>1753</v>
      </c>
      <c r="AQ432" s="163">
        <f>AP432*Prices!$B$7+AP432</f>
        <v>2015.95</v>
      </c>
      <c r="AW432" s="71">
        <f t="shared" si="586"/>
        <v>1252</v>
      </c>
      <c r="AX432" s="71">
        <f t="shared" si="587"/>
        <v>1439.8</v>
      </c>
      <c r="AY432" s="71">
        <f t="shared" si="588"/>
        <v>1334</v>
      </c>
      <c r="AZ432" s="71">
        <f t="shared" si="589"/>
        <v>1534.1</v>
      </c>
      <c r="BA432" s="71">
        <f t="shared" si="590"/>
        <v>1361</v>
      </c>
      <c r="BB432" s="71">
        <f t="shared" si="591"/>
        <v>1565.15</v>
      </c>
      <c r="BC432" s="71">
        <f t="shared" si="592"/>
        <v>1415</v>
      </c>
      <c r="BD432" s="71">
        <f t="shared" si="593"/>
        <v>1627.25</v>
      </c>
      <c r="BE432" s="71">
        <f t="shared" si="594"/>
        <v>1442</v>
      </c>
      <c r="BF432" s="71">
        <f t="shared" si="595"/>
        <v>1658.3</v>
      </c>
      <c r="BG432" s="71">
        <f t="shared" si="596"/>
        <v>1510</v>
      </c>
      <c r="BH432" s="71">
        <f t="shared" si="597"/>
        <v>1736.5</v>
      </c>
      <c r="BI432" s="71">
        <f t="shared" si="598"/>
        <v>1564</v>
      </c>
      <c r="BJ432" s="71">
        <f t="shared" si="599"/>
        <v>1798.6</v>
      </c>
      <c r="BK432" s="71">
        <f t="shared" si="600"/>
        <v>1753</v>
      </c>
      <c r="BL432" s="163">
        <f t="shared" si="601"/>
        <v>2015.95</v>
      </c>
      <c r="BU432" s="161">
        <f>ROUND(cabinets_db!JE432/Prices!$B$27,0)</f>
        <v>1801</v>
      </c>
      <c r="BV432" s="71">
        <f>BU432*Prices!$B$7+BU432</f>
        <v>2071.15</v>
      </c>
      <c r="BW432" s="161">
        <f>ROUND(cabinets_db!JG432/Prices!$B$27,0)</f>
        <v>1882</v>
      </c>
      <c r="BX432" s="71">
        <f>BW432*Prices!$B$7+BW432</f>
        <v>2164.3000000000002</v>
      </c>
      <c r="BY432" s="161">
        <f>ROUND(cabinets_db!JI432/Prices!$B$27,0)</f>
        <v>1909</v>
      </c>
      <c r="BZ432" s="71">
        <f>BY432*Prices!$B$7+BY432</f>
        <v>2195.35</v>
      </c>
      <c r="CA432" s="161">
        <f>ROUND(cabinets_db!JK432/Prices!$B$27,0)</f>
        <v>1963</v>
      </c>
      <c r="CB432" s="71">
        <f>CA432*Prices!$B$7+CA432</f>
        <v>2257.4499999999998</v>
      </c>
      <c r="CC432" s="161">
        <f>ROUND(cabinets_db!JM432/Prices!$B$27,0)</f>
        <v>1990</v>
      </c>
      <c r="CD432" s="71">
        <f>CC432*Prices!$B$7+CC432</f>
        <v>2288.5</v>
      </c>
      <c r="CE432" s="161">
        <f>ROUND(cabinets_db!JO432/Prices!$B$27,0)</f>
        <v>2058</v>
      </c>
      <c r="CF432" s="71">
        <f>CE432*Prices!$B$7+CE432</f>
        <v>2366.6999999999998</v>
      </c>
      <c r="CG432" s="161">
        <f>ROUND(cabinets_db!JQ432/Prices!$B$27,0)</f>
        <v>2112</v>
      </c>
      <c r="CH432" s="71">
        <f>CG432*Prices!$B$7+CG432</f>
        <v>2428.8000000000002</v>
      </c>
      <c r="CI432" s="161">
        <f>ROUND(cabinets_db!JS432/Prices!$B$27,0)</f>
        <v>2302</v>
      </c>
      <c r="CJ432" s="71">
        <f>CI432*Prices!$B$7+CI432</f>
        <v>2647.3</v>
      </c>
      <c r="CK432" s="162"/>
      <c r="CL432" s="162"/>
      <c r="CM432" s="162"/>
      <c r="CN432" s="162"/>
      <c r="CO432" s="162"/>
      <c r="CP432" s="71">
        <f>ROUND(cabinets_db!LW432/Prices!$B$27,0)</f>
        <v>1714</v>
      </c>
      <c r="CQ432" s="71">
        <f>CP432*Prices!$B$7+CP432</f>
        <v>1971.1</v>
      </c>
      <c r="CR432" s="71">
        <f>ROUND(cabinets_db!LY432/Prices!$B$27,0)</f>
        <v>1795</v>
      </c>
      <c r="CS432" s="71">
        <f>CR432*Prices!$B$7+CR432</f>
        <v>2064.25</v>
      </c>
      <c r="CT432" s="71">
        <f>ROUND(cabinets_db!MA432/Prices!$B$27,0)</f>
        <v>1822</v>
      </c>
      <c r="CU432" s="71">
        <f>CT432*Prices!$B$7+CT432</f>
        <v>2095.3000000000002</v>
      </c>
      <c r="CV432" s="71">
        <f>ROUND(cabinets_db!MC432/Prices!$B$27,0)</f>
        <v>1876</v>
      </c>
      <c r="CW432" s="71">
        <f>CV432*Prices!$B$7+CV432</f>
        <v>2157.4</v>
      </c>
      <c r="CX432" s="71">
        <f>ROUND(cabinets_db!ME432/Prices!$B$27,0)</f>
        <v>1903</v>
      </c>
      <c r="CY432" s="71">
        <f>CX432*Prices!$B$7+CX432</f>
        <v>2188.4499999999998</v>
      </c>
      <c r="CZ432" s="71">
        <f>ROUND(cabinets_db!MG432/Prices!$B$27,0)</f>
        <v>1971</v>
      </c>
      <c r="DA432" s="71">
        <f>CZ432*Prices!$B$7+CZ432</f>
        <v>2266.65</v>
      </c>
      <c r="DB432" s="71">
        <f>ROUND(cabinets_db!MI432/Prices!$B$27,0)</f>
        <v>2025</v>
      </c>
      <c r="DC432" s="71">
        <f>DB432*Prices!$B$7+DB432</f>
        <v>2328.75</v>
      </c>
      <c r="DD432" s="71">
        <f>ROUND(cabinets_db!MK432/Prices!$B$27,0)</f>
        <v>2215</v>
      </c>
      <c r="DE432" s="163">
        <f>DD432*Prices!$B$7+DD432</f>
        <v>2547.25</v>
      </c>
      <c r="DK432" s="71">
        <f t="shared" si="616"/>
        <v>1714</v>
      </c>
      <c r="DL432" s="71">
        <f t="shared" si="617"/>
        <v>1971.1</v>
      </c>
      <c r="DM432" s="71">
        <f t="shared" si="618"/>
        <v>1795</v>
      </c>
      <c r="DN432" s="71">
        <f t="shared" si="619"/>
        <v>2064.25</v>
      </c>
      <c r="DO432" s="71">
        <f t="shared" si="620"/>
        <v>1822</v>
      </c>
      <c r="DP432" s="71">
        <f t="shared" si="621"/>
        <v>2095.3000000000002</v>
      </c>
      <c r="DQ432" s="71">
        <f t="shared" si="622"/>
        <v>1876</v>
      </c>
      <c r="DR432" s="71">
        <f t="shared" si="623"/>
        <v>2157.4</v>
      </c>
      <c r="DS432" s="71">
        <f t="shared" si="624"/>
        <v>1903</v>
      </c>
      <c r="DT432" s="71">
        <f t="shared" si="625"/>
        <v>2188.4499999999998</v>
      </c>
      <c r="DU432" s="71">
        <f t="shared" si="626"/>
        <v>1971</v>
      </c>
      <c r="DV432" s="71">
        <f t="shared" si="627"/>
        <v>2266.65</v>
      </c>
      <c r="DW432" s="71">
        <f t="shared" si="628"/>
        <v>2025</v>
      </c>
      <c r="DX432" s="71">
        <f t="shared" si="629"/>
        <v>2328.75</v>
      </c>
      <c r="DY432" s="71">
        <f t="shared" si="630"/>
        <v>2215</v>
      </c>
      <c r="DZ432" s="163">
        <f t="shared" si="631"/>
        <v>2547.25</v>
      </c>
      <c r="EP432" s="55">
        <v>8026.7343000000001</v>
      </c>
      <c r="EQ432" s="55">
        <f t="shared" si="673"/>
        <v>55.741210416666668</v>
      </c>
      <c r="ER432" s="158">
        <v>56</v>
      </c>
      <c r="ES432" s="75">
        <v>18</v>
      </c>
      <c r="ET432" s="159"/>
      <c r="EU432" s="159">
        <f>ES432*91/144</f>
        <v>11.375</v>
      </c>
      <c r="EV432" s="75">
        <v>4</v>
      </c>
      <c r="EW432" s="75">
        <v>2</v>
      </c>
      <c r="EX432" s="76">
        <v>60</v>
      </c>
      <c r="EY432" s="75">
        <v>56</v>
      </c>
      <c r="EZ432" s="82">
        <f>(EY432*1.2)*(Prices!$B$5/32)</f>
        <v>84</v>
      </c>
      <c r="FA432" s="82">
        <f>(EY432*1.3)*(Prices!$B$4/32)</f>
        <v>182</v>
      </c>
      <c r="FB432" s="82">
        <f>(EV432*Prices!$B$2)+(EW432*Prices!$B$3)</f>
        <v>168.1</v>
      </c>
      <c r="FC432" s="82">
        <f>EU432*Prices!$B$9</f>
        <v>68.25</v>
      </c>
      <c r="FD432" s="82">
        <f t="shared" si="632"/>
        <v>562.35</v>
      </c>
      <c r="FE432" s="82">
        <f>EU432*Prices!$B$10</f>
        <v>102.375</v>
      </c>
      <c r="FF432" s="82">
        <f t="shared" si="633"/>
        <v>596.47500000000002</v>
      </c>
      <c r="FG432" s="82">
        <f>EU432*Prices!$B$11</f>
        <v>113.75</v>
      </c>
      <c r="FH432" s="82">
        <f t="shared" si="634"/>
        <v>607.85</v>
      </c>
      <c r="FI432" s="82">
        <f>EU432*Prices!$B$12</f>
        <v>136.5</v>
      </c>
      <c r="FJ432" s="82">
        <f t="shared" si="635"/>
        <v>630.6</v>
      </c>
      <c r="FK432" s="82">
        <f>EU432*Prices!$B$13</f>
        <v>147.875</v>
      </c>
      <c r="FL432" s="82">
        <f t="shared" si="636"/>
        <v>641.97500000000002</v>
      </c>
      <c r="FM432" s="82">
        <f>EU432*Prices!$B$14</f>
        <v>176.3125</v>
      </c>
      <c r="FN432" s="82">
        <f t="shared" si="637"/>
        <v>670.41250000000002</v>
      </c>
      <c r="FO432" s="82">
        <f>EU432*Prices!$B$15</f>
        <v>199.0625</v>
      </c>
      <c r="FP432" s="82">
        <f t="shared" si="638"/>
        <v>693.16250000000002</v>
      </c>
      <c r="FQ432" s="82">
        <f>EU432*Prices!$B$16</f>
        <v>278.6875</v>
      </c>
      <c r="FR432" s="82">
        <f t="shared" si="639"/>
        <v>772.78750000000002</v>
      </c>
      <c r="FS432" s="82">
        <f>EU432*Prices!$B$17</f>
        <v>0</v>
      </c>
      <c r="FT432" s="82"/>
      <c r="FU432" s="82"/>
      <c r="FV432" s="82"/>
      <c r="FW432" s="82"/>
      <c r="FX432" s="82"/>
      <c r="FY432" s="82"/>
      <c r="FZ432" s="82"/>
      <c r="GA432" s="82"/>
      <c r="GB432" s="82"/>
      <c r="GC432" s="82"/>
      <c r="GD432" s="82"/>
      <c r="GE432" s="82"/>
      <c r="GF432" s="82"/>
      <c r="GG432" s="82"/>
      <c r="GH432" s="82"/>
      <c r="GI432"/>
      <c r="GJ432"/>
      <c r="GK432"/>
      <c r="GL432"/>
      <c r="GM432"/>
      <c r="GN432"/>
      <c r="GO432"/>
      <c r="GP432" s="55">
        <v>8026.7343000000001</v>
      </c>
      <c r="GQ432" s="55">
        <f t="shared" si="674"/>
        <v>55.741210416666668</v>
      </c>
      <c r="GR432" s="158">
        <v>56</v>
      </c>
      <c r="GS432" s="75">
        <v>18</v>
      </c>
      <c r="GT432" s="159"/>
      <c r="GU432" s="159">
        <f>GS432*91/144</f>
        <v>11.375</v>
      </c>
      <c r="GV432" s="75">
        <v>4</v>
      </c>
      <c r="GW432" s="75">
        <v>2</v>
      </c>
      <c r="GX432" s="76">
        <v>60</v>
      </c>
      <c r="GY432" s="75">
        <v>56</v>
      </c>
      <c r="GZ432" s="82">
        <f>(GY432*1.2)*(Prices!$B$5/32)</f>
        <v>84</v>
      </c>
      <c r="HA432" s="82">
        <f>(GY432*1.3)*(Prices!$C$4/32)</f>
        <v>145.6</v>
      </c>
      <c r="HB432" s="82">
        <f>(GV432*Prices!$B$2)+(GW432*Prices!$B$3)</f>
        <v>168.1</v>
      </c>
      <c r="HC432" s="82">
        <f>GU432*Prices!$B$9</f>
        <v>68.25</v>
      </c>
      <c r="HD432" s="82">
        <f t="shared" si="640"/>
        <v>525.95000000000005</v>
      </c>
      <c r="HE432" s="82">
        <f>GU432*Prices!$B$10</f>
        <v>102.375</v>
      </c>
      <c r="HF432" s="82">
        <f t="shared" si="641"/>
        <v>560.07500000000005</v>
      </c>
      <c r="HG432" s="82">
        <f>GU432*Prices!$B$11</f>
        <v>113.75</v>
      </c>
      <c r="HH432" s="82">
        <f t="shared" si="642"/>
        <v>571.45000000000005</v>
      </c>
      <c r="HI432" s="82">
        <f>GU432*Prices!$B$12</f>
        <v>136.5</v>
      </c>
      <c r="HJ432" s="82">
        <f t="shared" si="643"/>
        <v>594.20000000000005</v>
      </c>
      <c r="HK432" s="82">
        <f>GU432*Prices!$B$13</f>
        <v>147.875</v>
      </c>
      <c r="HL432" s="82">
        <f t="shared" si="644"/>
        <v>605.57500000000005</v>
      </c>
      <c r="HM432" s="82">
        <f>GU432*Prices!$B$14</f>
        <v>176.3125</v>
      </c>
      <c r="HN432" s="82">
        <f t="shared" si="645"/>
        <v>634.01250000000005</v>
      </c>
      <c r="HO432" s="82">
        <f>GU432*Prices!$B$15</f>
        <v>199.0625</v>
      </c>
      <c r="HP432" s="82">
        <f t="shared" si="646"/>
        <v>656.76250000000005</v>
      </c>
      <c r="HQ432" s="82">
        <f>GU432*Prices!$B$16</f>
        <v>278.6875</v>
      </c>
      <c r="HR432" s="82">
        <f t="shared" si="647"/>
        <v>736.38750000000005</v>
      </c>
      <c r="HS432" s="82">
        <f>GU432*Prices!$B$17</f>
        <v>0</v>
      </c>
      <c r="HT432" s="82"/>
      <c r="HU432" s="82"/>
      <c r="HV432" s="82"/>
      <c r="HW432" s="82"/>
      <c r="HX432" s="82"/>
      <c r="HY432" s="82"/>
      <c r="HZ432" s="82"/>
      <c r="IA432" s="82"/>
      <c r="IB432" s="82"/>
      <c r="IC432" s="82"/>
      <c r="ID432" s="82"/>
      <c r="IE432" s="82"/>
      <c r="IF432" s="82"/>
      <c r="IG432" s="82"/>
      <c r="IH432" s="82"/>
      <c r="II432"/>
      <c r="IJ432"/>
      <c r="IK432"/>
      <c r="IL432"/>
      <c r="IM432"/>
      <c r="IN432"/>
      <c r="IO432"/>
      <c r="IP432"/>
      <c r="IQ432" s="55">
        <v>8026.7343000000001</v>
      </c>
      <c r="IR432" s="55">
        <f t="shared" si="675"/>
        <v>55.741210416666668</v>
      </c>
      <c r="IS432" s="158">
        <v>56</v>
      </c>
      <c r="IT432" s="75">
        <v>18</v>
      </c>
      <c r="IU432" s="159"/>
      <c r="IV432" s="159">
        <f>IT432*91/144</f>
        <v>11.375</v>
      </c>
      <c r="IW432" s="75">
        <v>4</v>
      </c>
      <c r="IX432" s="75">
        <v>2</v>
      </c>
      <c r="IY432" s="76">
        <f t="shared" si="671"/>
        <v>253.88699723611109</v>
      </c>
      <c r="IZ432" s="75">
        <v>56</v>
      </c>
      <c r="JA432" s="82">
        <f>(IZ432*1.2)*(Prices!$B$5/32)</f>
        <v>84</v>
      </c>
      <c r="JB432" s="82">
        <f>(IZ432*1.3)*(Prices!$B$4/32)</f>
        <v>182</v>
      </c>
      <c r="JC432" s="82">
        <f>(IW432*Prices!$B$2)+(IX432*Prices!$B$3)</f>
        <v>168.1</v>
      </c>
      <c r="JD432" s="82">
        <f>IV432*Prices!$B$9</f>
        <v>68.25</v>
      </c>
      <c r="JE432" s="82">
        <f t="shared" si="648"/>
        <v>756.23699723611116</v>
      </c>
      <c r="JF432" s="82">
        <f>IV432*Prices!$B$10</f>
        <v>102.375</v>
      </c>
      <c r="JG432" s="82">
        <f t="shared" si="649"/>
        <v>790.36199723611116</v>
      </c>
      <c r="JH432" s="82">
        <f>IV432*Prices!$B$11</f>
        <v>113.75</v>
      </c>
      <c r="JI432" s="82">
        <f t="shared" si="650"/>
        <v>801.73699723611116</v>
      </c>
      <c r="JJ432" s="82">
        <f>IV432*Prices!$B$12</f>
        <v>136.5</v>
      </c>
      <c r="JK432" s="82">
        <f t="shared" si="651"/>
        <v>824.48699723611116</v>
      </c>
      <c r="JL432" s="82">
        <f>IV432*Prices!$B$13</f>
        <v>147.875</v>
      </c>
      <c r="JM432" s="82">
        <f t="shared" si="652"/>
        <v>835.86199723611116</v>
      </c>
      <c r="JN432" s="82">
        <f>IV432*Prices!$B$14</f>
        <v>176.3125</v>
      </c>
      <c r="JO432" s="82">
        <f t="shared" si="653"/>
        <v>864.29949723611116</v>
      </c>
      <c r="JP432" s="82">
        <f>IV432*Prices!$B$15</f>
        <v>199.0625</v>
      </c>
      <c r="JQ432" s="82">
        <f t="shared" si="654"/>
        <v>887.04949723611116</v>
      </c>
      <c r="JR432" s="82">
        <f>IV432*Prices!$B$16</f>
        <v>278.6875</v>
      </c>
      <c r="JS432" s="82">
        <f t="shared" si="655"/>
        <v>966.67449723611116</v>
      </c>
      <c r="JT432" s="82">
        <f>IV432*Prices!$B$17</f>
        <v>0</v>
      </c>
      <c r="JU432" s="82"/>
      <c r="JV432" s="82"/>
      <c r="JW432" s="82"/>
      <c r="JX432" s="82"/>
      <c r="JY432" s="82"/>
      <c r="JZ432" s="82"/>
      <c r="KA432" s="82"/>
      <c r="KB432" s="82"/>
      <c r="KC432" s="82"/>
      <c r="KD432" s="82"/>
      <c r="KE432" s="82"/>
      <c r="KF432" s="82"/>
      <c r="KG432" s="8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 s="199">
        <v>4</v>
      </c>
      <c r="LB432" s="202">
        <v>0</v>
      </c>
      <c r="LC432" s="82">
        <f>(44+(cabinets_db!IR432*2-2))*0.58</f>
        <v>89.019804083333327</v>
      </c>
      <c r="LD432" s="82">
        <f>(44+(cabinets_db!IR432*2-2))*0.77</f>
        <v>118.18146404166666</v>
      </c>
      <c r="LE432" s="82">
        <f>3*(cabinets_db!IR432*22/144)</f>
        <v>25.548054774305555</v>
      </c>
      <c r="LF432" s="82">
        <f t="shared" si="656"/>
        <v>63.471749309027771</v>
      </c>
      <c r="LG432" s="80">
        <f t="shared" si="657"/>
        <v>92.633409267361102</v>
      </c>
      <c r="LH432" s="234">
        <f t="shared" si="658"/>
        <v>253.88699723611109</v>
      </c>
      <c r="LI432" s="55">
        <v>8026.7343000000001</v>
      </c>
      <c r="LJ432" s="55">
        <f t="shared" si="676"/>
        <v>55.741210416666668</v>
      </c>
      <c r="LK432" s="158">
        <v>56</v>
      </c>
      <c r="LL432" s="75">
        <v>18</v>
      </c>
      <c r="LM432" s="159"/>
      <c r="LN432" s="159">
        <f>LL432*91/144</f>
        <v>11.375</v>
      </c>
      <c r="LO432" s="75">
        <v>4</v>
      </c>
      <c r="LP432" s="75">
        <v>2</v>
      </c>
      <c r="LQ432" s="76">
        <f t="shared" si="672"/>
        <v>253.88699723611109</v>
      </c>
      <c r="LR432" s="75">
        <v>56</v>
      </c>
      <c r="LS432" s="82">
        <f>(LR432*1.2)*(Prices!$B$5/32)</f>
        <v>84</v>
      </c>
      <c r="LT432" s="82">
        <f>(LR432*1.3)*(Prices!$C$4/32)</f>
        <v>145.6</v>
      </c>
      <c r="LU432" s="82">
        <f>(LO432*Prices!$B$2)+(LP432*Prices!$B$3)</f>
        <v>168.1</v>
      </c>
      <c r="LV432" s="82">
        <f>LN432*Prices!$B$9</f>
        <v>68.25</v>
      </c>
      <c r="LW432" s="82">
        <f t="shared" si="659"/>
        <v>719.83699723611107</v>
      </c>
      <c r="LX432" s="82">
        <f>LN432*Prices!$B$10</f>
        <v>102.375</v>
      </c>
      <c r="LY432" s="82">
        <f t="shared" si="660"/>
        <v>753.96199723611107</v>
      </c>
      <c r="LZ432" s="82">
        <f>LN432*Prices!$B$11</f>
        <v>113.75</v>
      </c>
      <c r="MA432" s="82">
        <f t="shared" si="661"/>
        <v>765.33699723611107</v>
      </c>
      <c r="MB432" s="82">
        <f>LN432*Prices!$B$12</f>
        <v>136.5</v>
      </c>
      <c r="MC432" s="82">
        <f t="shared" si="662"/>
        <v>788.08699723611107</v>
      </c>
      <c r="MD432" s="82">
        <f>LN432*Prices!$B$13</f>
        <v>147.875</v>
      </c>
      <c r="ME432" s="82">
        <f t="shared" si="663"/>
        <v>799.46199723611107</v>
      </c>
      <c r="MF432" s="82">
        <f>LN432*Prices!$B$14</f>
        <v>176.3125</v>
      </c>
      <c r="MG432" s="82">
        <f t="shared" si="664"/>
        <v>827.89949723611107</v>
      </c>
      <c r="MH432" s="82">
        <f>LN432*Prices!$B$15</f>
        <v>199.0625</v>
      </c>
      <c r="MI432" s="82">
        <f t="shared" si="665"/>
        <v>850.64949723611107</v>
      </c>
      <c r="MJ432" s="82">
        <f>LN432*Prices!$B$16</f>
        <v>278.6875</v>
      </c>
      <c r="MK432" s="82">
        <f t="shared" si="666"/>
        <v>930.27449723611107</v>
      </c>
      <c r="ML432" s="82">
        <f>LN432*Prices!$B$17</f>
        <v>0</v>
      </c>
      <c r="MM432" s="82"/>
      <c r="MN432" s="82"/>
      <c r="MO432" s="82"/>
      <c r="MP432" s="82"/>
      <c r="MQ432" s="82"/>
      <c r="MR432" s="82"/>
      <c r="MS432" s="82"/>
      <c r="MT432" s="82"/>
      <c r="MU432" s="82"/>
      <c r="MV432" s="82"/>
      <c r="MW432" s="82"/>
      <c r="MX432" s="82"/>
      <c r="MY432" s="82"/>
      <c r="MZ432" s="82"/>
      <c r="NA432" s="8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</row>
    <row r="433" spans="1:449" ht="18" customHeight="1" thickBot="1" x14ac:dyDescent="0.3">
      <c r="A433" s="277"/>
      <c r="B433" s="278"/>
      <c r="C433" s="278"/>
      <c r="D433" s="279"/>
      <c r="E433" s="280"/>
      <c r="F433" s="281"/>
      <c r="G433" s="367"/>
      <c r="H433" s="71"/>
      <c r="I433" s="161"/>
      <c r="J433" s="71"/>
      <c r="K433" s="161"/>
      <c r="L433" s="71"/>
      <c r="M433" s="161"/>
      <c r="N433" s="71"/>
      <c r="O433" s="161"/>
      <c r="P433" s="71"/>
      <c r="Q433" s="161"/>
      <c r="R433" s="71"/>
      <c r="S433" s="161"/>
      <c r="T433" s="71"/>
      <c r="U433" s="161"/>
      <c r="V433" s="71"/>
      <c r="W433" s="162"/>
      <c r="X433" s="162"/>
      <c r="Y433" s="162"/>
      <c r="Z433" s="162"/>
      <c r="AA433" s="162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163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163"/>
      <c r="BU433" s="161"/>
      <c r="BV433" s="71"/>
      <c r="BW433" s="161"/>
      <c r="BX433" s="71"/>
      <c r="BY433" s="161"/>
      <c r="BZ433" s="71"/>
      <c r="CA433" s="161"/>
      <c r="CB433" s="71"/>
      <c r="CC433" s="161"/>
      <c r="CD433" s="71"/>
      <c r="CE433" s="161"/>
      <c r="CF433" s="71"/>
      <c r="CG433" s="161"/>
      <c r="CH433" s="71"/>
      <c r="CI433" s="161"/>
      <c r="CJ433" s="71"/>
      <c r="CK433" s="162"/>
      <c r="CL433" s="162"/>
      <c r="CM433" s="162"/>
      <c r="CN433" s="162"/>
      <c r="CO433" s="162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163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163"/>
      <c r="ER433" s="158"/>
      <c r="ES433" s="75"/>
      <c r="ET433" s="159"/>
      <c r="EU433" s="159"/>
      <c r="EZ433" s="82"/>
      <c r="FE433" s="82"/>
      <c r="FF433" s="82"/>
      <c r="FG433" s="82"/>
      <c r="FH433" s="82"/>
      <c r="FI433" s="82"/>
      <c r="FJ433" s="82"/>
      <c r="FK433" s="82"/>
      <c r="FL433" s="82"/>
      <c r="FM433" s="82"/>
      <c r="FN433" s="82"/>
      <c r="FO433" s="82"/>
      <c r="FP433" s="82"/>
      <c r="FQ433" s="82"/>
      <c r="FR433" s="82"/>
      <c r="FS433" s="82"/>
      <c r="FT433" s="82"/>
      <c r="FU433" s="82"/>
      <c r="FV433" s="82"/>
      <c r="FW433" s="82"/>
      <c r="FX433" s="82"/>
      <c r="FY433" s="82"/>
      <c r="FZ433" s="82"/>
      <c r="GA433" s="82"/>
      <c r="GB433" s="82"/>
      <c r="GC433" s="82"/>
      <c r="GD433" s="82"/>
      <c r="GE433" s="82"/>
      <c r="GF433" s="82"/>
      <c r="GG433" s="82"/>
      <c r="GH433" s="82"/>
      <c r="GI433"/>
      <c r="GJ433"/>
      <c r="GK433"/>
      <c r="GL433"/>
      <c r="GM433"/>
      <c r="GN433"/>
      <c r="GO433"/>
      <c r="GR433" s="158"/>
      <c r="GS433" s="75"/>
      <c r="GT433" s="159"/>
      <c r="GU433" s="159"/>
      <c r="GV433" s="75"/>
      <c r="GW433" s="75"/>
      <c r="GX433" s="76"/>
      <c r="GZ433" s="82"/>
      <c r="HA433" s="82"/>
      <c r="HB433" s="82"/>
      <c r="HE433" s="82"/>
      <c r="HF433" s="82"/>
      <c r="HG433" s="82"/>
      <c r="HH433" s="82"/>
      <c r="HI433" s="82"/>
      <c r="HJ433" s="82"/>
      <c r="HK433" s="82"/>
      <c r="HL433" s="82"/>
      <c r="HM433" s="82"/>
      <c r="HN433" s="82"/>
      <c r="HO433" s="82"/>
      <c r="HP433" s="82"/>
      <c r="HQ433" s="82"/>
      <c r="HR433" s="82"/>
      <c r="HS433" s="82"/>
      <c r="HT433" s="82"/>
      <c r="HU433" s="82"/>
      <c r="HV433" s="82"/>
      <c r="HW433" s="82"/>
      <c r="HX433" s="82"/>
      <c r="HY433" s="82"/>
      <c r="HZ433" s="82"/>
      <c r="IA433" s="82"/>
      <c r="IB433" s="82"/>
      <c r="IC433" s="82"/>
      <c r="ID433" s="82"/>
      <c r="IE433" s="82"/>
      <c r="IF433" s="82"/>
      <c r="IG433" s="82"/>
      <c r="IH433" s="82"/>
      <c r="II433"/>
      <c r="IJ433"/>
      <c r="IK433"/>
      <c r="IL433"/>
      <c r="IM433"/>
      <c r="IN433"/>
      <c r="IO433"/>
      <c r="IP433"/>
      <c r="IS433" s="158"/>
      <c r="IT433" s="75"/>
      <c r="IU433" s="159"/>
      <c r="IV433" s="159"/>
      <c r="IW433" s="75"/>
      <c r="IX433" s="75"/>
      <c r="IY433" s="76"/>
      <c r="IZ433" s="75"/>
      <c r="JA433" s="82"/>
      <c r="JB433" s="82"/>
      <c r="JC433" s="82"/>
      <c r="JD433" s="82"/>
      <c r="JE433" s="82"/>
      <c r="JF433" s="82"/>
      <c r="JG433" s="82"/>
      <c r="JH433" s="82"/>
      <c r="JI433" s="82"/>
      <c r="JJ433" s="82"/>
      <c r="JK433" s="82"/>
      <c r="JL433" s="82"/>
      <c r="JM433" s="82"/>
      <c r="JN433" s="82"/>
      <c r="JO433" s="82"/>
      <c r="JP433" s="82"/>
      <c r="JQ433" s="82"/>
      <c r="JR433" s="82"/>
      <c r="JS433" s="82"/>
      <c r="JT433" s="82"/>
      <c r="JU433" s="82"/>
      <c r="JV433" s="82"/>
      <c r="JW433" s="82"/>
      <c r="JX433" s="82"/>
      <c r="JY433" s="82"/>
      <c r="JZ433" s="82"/>
      <c r="KA433" s="82"/>
      <c r="KB433" s="82"/>
      <c r="KC433" s="82"/>
      <c r="KD433" s="82"/>
      <c r="KE433" s="82"/>
      <c r="KF433" s="82"/>
      <c r="KG433" s="82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 s="199"/>
      <c r="LB433" s="202"/>
      <c r="LF433" s="82"/>
      <c r="LG433" s="80"/>
      <c r="LH433" s="234"/>
      <c r="LK433" s="158"/>
      <c r="LL433" s="75"/>
      <c r="LM433" s="159"/>
      <c r="LN433" s="159"/>
      <c r="LO433" s="75"/>
      <c r="LP433" s="75"/>
      <c r="LQ433" s="76"/>
      <c r="LR433" s="75"/>
      <c r="LS433" s="82"/>
      <c r="LT433" s="82"/>
      <c r="LU433" s="82"/>
      <c r="LV433" s="82"/>
      <c r="LW433" s="82"/>
      <c r="LX433" s="82"/>
      <c r="LY433" s="82"/>
      <c r="LZ433" s="82"/>
      <c r="MA433" s="82"/>
      <c r="MB433" s="82"/>
      <c r="MC433" s="82"/>
      <c r="MD433" s="82"/>
      <c r="ME433" s="82"/>
      <c r="MF433" s="82"/>
      <c r="MG433" s="82"/>
      <c r="MH433" s="82"/>
      <c r="MI433" s="82"/>
      <c r="MJ433" s="82"/>
      <c r="MK433" s="82"/>
      <c r="ML433" s="82"/>
      <c r="MM433" s="82"/>
      <c r="MN433" s="82"/>
      <c r="MO433" s="82"/>
      <c r="MP433" s="82"/>
      <c r="MQ433" s="82"/>
      <c r="MR433" s="82"/>
      <c r="MS433" s="82"/>
      <c r="MT433" s="82"/>
      <c r="MU433" s="82"/>
      <c r="MV433" s="82"/>
      <c r="MW433" s="82"/>
      <c r="MX433" s="82"/>
      <c r="MY433" s="82"/>
      <c r="MZ433" s="82"/>
      <c r="NA433" s="82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</row>
    <row r="434" spans="1:449" ht="18" customHeight="1" x14ac:dyDescent="0.25">
      <c r="A434" s="151" t="s">
        <v>568</v>
      </c>
      <c r="B434" s="152" t="s">
        <v>527</v>
      </c>
      <c r="C434" s="152" t="str">
        <f t="shared" si="667"/>
        <v>Pantry Cab: Pantry 24 deep  4 doors - Shelves (24"W x 84"H)</v>
      </c>
      <c r="D434" s="121" t="s">
        <v>569</v>
      </c>
      <c r="E434" s="153" t="s">
        <v>542</v>
      </c>
      <c r="F434" s="266" t="s">
        <v>568</v>
      </c>
      <c r="G434" s="367">
        <f>ROUND(cabinets_db!FD434/Prices!$B$27,0)</f>
        <v>981</v>
      </c>
      <c r="H434" s="71">
        <f>G434*Prices!$B$7+G434</f>
        <v>1128.1500000000001</v>
      </c>
      <c r="I434" s="161">
        <f>ROUND(cabinets_db!FF434/Prices!$B$27,0)</f>
        <v>1076</v>
      </c>
      <c r="J434" s="71">
        <f>I434*Prices!$B$7+I434</f>
        <v>1237.4000000000001</v>
      </c>
      <c r="K434" s="161">
        <f>ROUND(cabinets_db!FH434/Prices!$B$27,0)</f>
        <v>1108</v>
      </c>
      <c r="L434" s="71">
        <f>K434*Prices!$B$7+K434</f>
        <v>1274.2</v>
      </c>
      <c r="M434" s="161">
        <f>ROUND(cabinets_db!FJ434/Prices!$B$27,0)</f>
        <v>1172</v>
      </c>
      <c r="N434" s="71">
        <f>M434*Prices!$B$7+M434</f>
        <v>1347.8</v>
      </c>
      <c r="O434" s="161">
        <f>ROUND(cabinets_db!FL434/Prices!$B$27,0)</f>
        <v>1203</v>
      </c>
      <c r="P434" s="71">
        <f>O434*Prices!$B$7+O434</f>
        <v>1383.45</v>
      </c>
      <c r="Q434" s="161">
        <f>ROUND(cabinets_db!FN434/Prices!$B$27,0)</f>
        <v>1283</v>
      </c>
      <c r="R434" s="71">
        <f>Q434*Prices!$B$7+Q434</f>
        <v>1475.45</v>
      </c>
      <c r="S434" s="161">
        <f>ROUND(cabinets_db!FP434/Prices!$B$27,0)</f>
        <v>1346</v>
      </c>
      <c r="T434" s="71">
        <f>S434*Prices!$B$7+S434</f>
        <v>1547.9</v>
      </c>
      <c r="U434" s="161">
        <f>ROUND(cabinets_db!FR434/Prices!$B$27,0)</f>
        <v>1568</v>
      </c>
      <c r="V434" s="71">
        <f>U434*Prices!$B$7+U434</f>
        <v>1803.2</v>
      </c>
      <c r="W434" s="162"/>
      <c r="X434" s="162"/>
      <c r="Y434" s="162"/>
      <c r="Z434" s="162"/>
      <c r="AA434" s="162"/>
      <c r="AB434" s="71">
        <f>ROUND(cabinets_db!HD434/Prices!$B$27,0)</f>
        <v>878</v>
      </c>
      <c r="AC434" s="71">
        <f>AB434*Prices!$B$7+AB434</f>
        <v>1009.7</v>
      </c>
      <c r="AD434" s="71">
        <f>ROUND(cabinets_db!HF434/Prices!$B$27,0)</f>
        <v>973</v>
      </c>
      <c r="AE434" s="71">
        <f>AD434*Prices!$B$7+AD434</f>
        <v>1118.95</v>
      </c>
      <c r="AF434" s="71">
        <f>ROUND(cabinets_db!HH434/Prices!$B$27,0)</f>
        <v>1005</v>
      </c>
      <c r="AG434" s="71">
        <f>AF434*Prices!$B$7+AF434</f>
        <v>1155.75</v>
      </c>
      <c r="AH434" s="71">
        <f>ROUND(cabinets_db!HJ434/Prices!$B$27,0)</f>
        <v>1069</v>
      </c>
      <c r="AI434" s="71">
        <f>AH434*Prices!$B$7+AH434</f>
        <v>1229.3499999999999</v>
      </c>
      <c r="AJ434" s="71">
        <f>ROUND(cabinets_db!HL434/Prices!$B$27,0)</f>
        <v>1100</v>
      </c>
      <c r="AK434" s="71">
        <f>AJ434*Prices!$B$7+AJ434</f>
        <v>1265</v>
      </c>
      <c r="AL434" s="71">
        <f>ROUND(cabinets_db!HN434/Prices!$B$27,0)</f>
        <v>1180</v>
      </c>
      <c r="AM434" s="71">
        <f>AL434*Prices!$B$7+AL434</f>
        <v>1357</v>
      </c>
      <c r="AN434" s="71">
        <f>ROUND(cabinets_db!HP434/Prices!$B$27,0)</f>
        <v>1243</v>
      </c>
      <c r="AO434" s="71">
        <f>AN434*Prices!$B$7+AN434</f>
        <v>1429.45</v>
      </c>
      <c r="AP434" s="71">
        <f>ROUND(cabinets_db!HR434/Prices!$B$27,0)</f>
        <v>1466</v>
      </c>
      <c r="AQ434" s="163">
        <f>AP434*Prices!$B$7+AP434</f>
        <v>1685.9</v>
      </c>
      <c r="AW434" s="71">
        <f t="shared" si="586"/>
        <v>878</v>
      </c>
      <c r="AX434" s="71">
        <f t="shared" si="587"/>
        <v>1009.7</v>
      </c>
      <c r="AY434" s="71">
        <f t="shared" si="588"/>
        <v>973</v>
      </c>
      <c r="AZ434" s="71">
        <f t="shared" si="589"/>
        <v>1118.95</v>
      </c>
      <c r="BA434" s="71">
        <f t="shared" si="590"/>
        <v>1005</v>
      </c>
      <c r="BB434" s="71">
        <f t="shared" si="591"/>
        <v>1155.75</v>
      </c>
      <c r="BC434" s="71">
        <f t="shared" si="592"/>
        <v>1069</v>
      </c>
      <c r="BD434" s="71">
        <f t="shared" si="593"/>
        <v>1229.3499999999999</v>
      </c>
      <c r="BE434" s="71">
        <f t="shared" si="594"/>
        <v>1100</v>
      </c>
      <c r="BF434" s="71">
        <f t="shared" si="595"/>
        <v>1265</v>
      </c>
      <c r="BG434" s="71">
        <f t="shared" si="596"/>
        <v>1180</v>
      </c>
      <c r="BH434" s="71">
        <f t="shared" si="597"/>
        <v>1357</v>
      </c>
      <c r="BI434" s="71">
        <f t="shared" si="598"/>
        <v>1243</v>
      </c>
      <c r="BJ434" s="71">
        <f t="shared" si="599"/>
        <v>1429.45</v>
      </c>
      <c r="BK434" s="71">
        <f t="shared" si="600"/>
        <v>1466</v>
      </c>
      <c r="BL434" s="163">
        <f t="shared" si="601"/>
        <v>1685.9</v>
      </c>
      <c r="BU434" s="161">
        <f>ROUND(cabinets_db!JE434/Prices!$B$27,0)</f>
        <v>981</v>
      </c>
      <c r="BV434" s="71">
        <f>BU434*Prices!$B$7+BU434</f>
        <v>1128.1500000000001</v>
      </c>
      <c r="BW434" s="161">
        <f>ROUND(cabinets_db!JG434/Prices!$B$27,0)</f>
        <v>1076</v>
      </c>
      <c r="BX434" s="71">
        <f>BW434*Prices!$B$7+BW434</f>
        <v>1237.4000000000001</v>
      </c>
      <c r="BY434" s="161">
        <f>ROUND(cabinets_db!JI434/Prices!$B$27,0)</f>
        <v>1108</v>
      </c>
      <c r="BZ434" s="71">
        <f>BY434*Prices!$B$7+BY434</f>
        <v>1274.2</v>
      </c>
      <c r="CA434" s="161">
        <f>ROUND(cabinets_db!JK434/Prices!$B$27,0)</f>
        <v>1172</v>
      </c>
      <c r="CB434" s="71">
        <f>CA434*Prices!$B$7+CA434</f>
        <v>1347.8</v>
      </c>
      <c r="CC434" s="161">
        <f>ROUND(cabinets_db!JM434/Prices!$B$27,0)</f>
        <v>1203</v>
      </c>
      <c r="CD434" s="71">
        <f>CC434*Prices!$B$7+CC434</f>
        <v>1383.45</v>
      </c>
      <c r="CE434" s="161">
        <f>ROUND(cabinets_db!JO434/Prices!$B$27,0)</f>
        <v>1283</v>
      </c>
      <c r="CF434" s="71">
        <f>CE434*Prices!$B$7+CE434</f>
        <v>1475.45</v>
      </c>
      <c r="CG434" s="161">
        <f>ROUND(cabinets_db!JQ434/Prices!$B$27,0)</f>
        <v>1346</v>
      </c>
      <c r="CH434" s="71">
        <f>CG434*Prices!$B$7+CG434</f>
        <v>1547.9</v>
      </c>
      <c r="CI434" s="161">
        <f>ROUND(cabinets_db!JS434/Prices!$B$27,0)</f>
        <v>1568</v>
      </c>
      <c r="CJ434" s="71">
        <f>CI434*Prices!$B$7+CI434</f>
        <v>1803.2</v>
      </c>
      <c r="CK434" s="162"/>
      <c r="CL434" s="162"/>
      <c r="CM434" s="162"/>
      <c r="CN434" s="162"/>
      <c r="CO434" s="162"/>
      <c r="CP434" s="71">
        <f>ROUND(cabinets_db!LW434/Prices!$B$27,0)</f>
        <v>878</v>
      </c>
      <c r="CQ434" s="71">
        <f>CP434*Prices!$B$7+CP434</f>
        <v>1009.7</v>
      </c>
      <c r="CR434" s="71">
        <f>ROUND(cabinets_db!LY434/Prices!$B$27,0)</f>
        <v>973</v>
      </c>
      <c r="CS434" s="71">
        <f>CR434*Prices!$B$7+CR434</f>
        <v>1118.95</v>
      </c>
      <c r="CT434" s="71">
        <f>ROUND(cabinets_db!MA434/Prices!$B$27,0)</f>
        <v>1005</v>
      </c>
      <c r="CU434" s="71">
        <f>CT434*Prices!$B$7+CT434</f>
        <v>1155.75</v>
      </c>
      <c r="CV434" s="71">
        <f>ROUND(cabinets_db!MC434/Prices!$B$27,0)</f>
        <v>1069</v>
      </c>
      <c r="CW434" s="71">
        <f>CV434*Prices!$B$7+CV434</f>
        <v>1229.3499999999999</v>
      </c>
      <c r="CX434" s="71">
        <f>ROUND(cabinets_db!ME434/Prices!$B$27,0)</f>
        <v>1100</v>
      </c>
      <c r="CY434" s="71">
        <f>CX434*Prices!$B$7+CX434</f>
        <v>1265</v>
      </c>
      <c r="CZ434" s="71">
        <f>ROUND(cabinets_db!MG434/Prices!$B$27,0)</f>
        <v>1180</v>
      </c>
      <c r="DA434" s="71">
        <f>CZ434*Prices!$B$7+CZ434</f>
        <v>1357</v>
      </c>
      <c r="DB434" s="71">
        <f>ROUND(cabinets_db!MI434/Prices!$B$27,0)</f>
        <v>1243</v>
      </c>
      <c r="DC434" s="71">
        <f>DB434*Prices!$B$7+DB434</f>
        <v>1429.45</v>
      </c>
      <c r="DD434" s="71">
        <f>ROUND(cabinets_db!MK434/Prices!$B$27,0)</f>
        <v>1466</v>
      </c>
      <c r="DE434" s="163">
        <f>DD434*Prices!$B$7+DD434</f>
        <v>1685.9</v>
      </c>
      <c r="DK434" s="71">
        <f t="shared" si="616"/>
        <v>878</v>
      </c>
      <c r="DL434" s="71">
        <f t="shared" si="617"/>
        <v>1009.7</v>
      </c>
      <c r="DM434" s="71">
        <f t="shared" si="618"/>
        <v>973</v>
      </c>
      <c r="DN434" s="71">
        <f t="shared" si="619"/>
        <v>1118.95</v>
      </c>
      <c r="DO434" s="71">
        <f t="shared" si="620"/>
        <v>1005</v>
      </c>
      <c r="DP434" s="71">
        <f t="shared" si="621"/>
        <v>1155.75</v>
      </c>
      <c r="DQ434" s="71">
        <f t="shared" si="622"/>
        <v>1069</v>
      </c>
      <c r="DR434" s="71">
        <f t="shared" si="623"/>
        <v>1229.3499999999999</v>
      </c>
      <c r="DS434" s="71">
        <f t="shared" si="624"/>
        <v>1100</v>
      </c>
      <c r="DT434" s="71">
        <f t="shared" si="625"/>
        <v>1265</v>
      </c>
      <c r="DU434" s="71">
        <f t="shared" si="626"/>
        <v>1180</v>
      </c>
      <c r="DV434" s="71">
        <f t="shared" si="627"/>
        <v>1357</v>
      </c>
      <c r="DW434" s="71">
        <f t="shared" si="628"/>
        <v>1243</v>
      </c>
      <c r="DX434" s="71">
        <f t="shared" si="629"/>
        <v>1429.45</v>
      </c>
      <c r="DY434" s="71">
        <f t="shared" si="630"/>
        <v>1466</v>
      </c>
      <c r="DZ434" s="163">
        <f t="shared" si="631"/>
        <v>1685.9</v>
      </c>
      <c r="EP434" s="55">
        <v>9553.0107000000007</v>
      </c>
      <c r="EQ434" s="55">
        <f t="shared" si="673"/>
        <v>66.340352083333343</v>
      </c>
      <c r="ER434" s="158">
        <v>66.5</v>
      </c>
      <c r="ES434" s="75">
        <v>24</v>
      </c>
      <c r="ET434" s="159"/>
      <c r="EU434" s="159">
        <f>ES434*80/144</f>
        <v>13.333333333333334</v>
      </c>
      <c r="EW434" s="75">
        <v>4</v>
      </c>
      <c r="EX434" s="82"/>
      <c r="EY434" s="75">
        <v>66.5</v>
      </c>
      <c r="EZ434" s="82">
        <f>(EY434*1.2)*(Prices!$B$5/32)</f>
        <v>99.75</v>
      </c>
      <c r="FA434" s="82">
        <f>(EY434*1.3)*(Prices!$B$4/32)</f>
        <v>216.125</v>
      </c>
      <c r="FB434" s="82">
        <f>(EV434*Prices!$B$2)+(EW434*Prices!$B$3)</f>
        <v>16.2</v>
      </c>
      <c r="FC434" s="82">
        <f>EU434*Prices!$B$9</f>
        <v>80</v>
      </c>
      <c r="FD434" s="82">
        <f t="shared" si="632"/>
        <v>412.07499999999999</v>
      </c>
      <c r="FE434" s="82">
        <f>EU434*Prices!$B$10</f>
        <v>120</v>
      </c>
      <c r="FF434" s="82">
        <f t="shared" si="633"/>
        <v>452.07499999999999</v>
      </c>
      <c r="FG434" s="82">
        <f>EU434*Prices!$B$11</f>
        <v>133.33333333333334</v>
      </c>
      <c r="FH434" s="82">
        <f t="shared" si="634"/>
        <v>465.4083333333333</v>
      </c>
      <c r="FI434" s="82">
        <f>EU434*Prices!$B$12</f>
        <v>160</v>
      </c>
      <c r="FJ434" s="82">
        <f t="shared" si="635"/>
        <v>492.07499999999999</v>
      </c>
      <c r="FK434" s="82">
        <f>EU434*Prices!$B$13</f>
        <v>173.33333333333334</v>
      </c>
      <c r="FL434" s="82">
        <f t="shared" si="636"/>
        <v>505.4083333333333</v>
      </c>
      <c r="FM434" s="82">
        <f>EU434*Prices!$B$14</f>
        <v>206.66666666666669</v>
      </c>
      <c r="FN434" s="82">
        <f t="shared" si="637"/>
        <v>538.74166666666667</v>
      </c>
      <c r="FO434" s="82">
        <f>EU434*Prices!$B$15</f>
        <v>233.33333333333334</v>
      </c>
      <c r="FP434" s="82">
        <f t="shared" si="638"/>
        <v>565.4083333333333</v>
      </c>
      <c r="FQ434" s="82">
        <f>EU434*Prices!$B$16</f>
        <v>326.66666666666669</v>
      </c>
      <c r="FR434" s="82">
        <f t="shared" si="639"/>
        <v>658.74166666666667</v>
      </c>
      <c r="FS434" s="82">
        <f>EU434*Prices!$B$17</f>
        <v>0</v>
      </c>
      <c r="FT434" s="82"/>
      <c r="FU434" s="82"/>
      <c r="FV434" s="82"/>
      <c r="FW434" s="82"/>
      <c r="FX434" s="82"/>
      <c r="FY434" s="82"/>
      <c r="FZ434" s="82"/>
      <c r="GA434" s="82"/>
      <c r="GB434" s="82"/>
      <c r="GC434" s="82"/>
      <c r="GD434" s="82"/>
      <c r="GE434" s="82"/>
      <c r="GF434" s="82"/>
      <c r="GG434" s="82"/>
      <c r="GH434" s="82"/>
      <c r="GI434"/>
      <c r="GJ434"/>
      <c r="GK434"/>
      <c r="GL434"/>
      <c r="GM434"/>
      <c r="GN434"/>
      <c r="GO434"/>
      <c r="GP434" s="55">
        <v>9553.0107000000007</v>
      </c>
      <c r="GQ434" s="55">
        <f t="shared" si="674"/>
        <v>66.340352083333343</v>
      </c>
      <c r="GR434" s="158">
        <v>66.5</v>
      </c>
      <c r="GS434" s="75">
        <v>24</v>
      </c>
      <c r="GT434" s="159"/>
      <c r="GU434" s="159">
        <f>GS434*80/144</f>
        <v>13.333333333333334</v>
      </c>
      <c r="GV434" s="75"/>
      <c r="GW434" s="75">
        <v>4</v>
      </c>
      <c r="GX434" s="82"/>
      <c r="GY434" s="75">
        <v>66.5</v>
      </c>
      <c r="GZ434" s="82">
        <f>(GY434*1.2)*(Prices!$B$5/32)</f>
        <v>99.75</v>
      </c>
      <c r="HA434" s="82">
        <f>(GY434*1.3)*(Prices!$C$4/32)</f>
        <v>172.9</v>
      </c>
      <c r="HB434" s="82">
        <f>(GV434*Prices!$B$2)+(GW434*Prices!$B$3)</f>
        <v>16.2</v>
      </c>
      <c r="HC434" s="82">
        <f>GU434*Prices!$B$9</f>
        <v>80</v>
      </c>
      <c r="HD434" s="82">
        <f t="shared" si="640"/>
        <v>368.85</v>
      </c>
      <c r="HE434" s="82">
        <f>GU434*Prices!$B$10</f>
        <v>120</v>
      </c>
      <c r="HF434" s="82">
        <f t="shared" si="641"/>
        <v>408.85</v>
      </c>
      <c r="HG434" s="82">
        <f>GU434*Prices!$B$11</f>
        <v>133.33333333333334</v>
      </c>
      <c r="HH434" s="82">
        <f t="shared" si="642"/>
        <v>422.18333333333334</v>
      </c>
      <c r="HI434" s="82">
        <f>GU434*Prices!$B$12</f>
        <v>160</v>
      </c>
      <c r="HJ434" s="82">
        <f t="shared" si="643"/>
        <v>448.85</v>
      </c>
      <c r="HK434" s="82">
        <f>GU434*Prices!$B$13</f>
        <v>173.33333333333334</v>
      </c>
      <c r="HL434" s="82">
        <f t="shared" si="644"/>
        <v>462.18333333333334</v>
      </c>
      <c r="HM434" s="82">
        <f>GU434*Prices!$B$14</f>
        <v>206.66666666666669</v>
      </c>
      <c r="HN434" s="82">
        <f t="shared" si="645"/>
        <v>495.51666666666665</v>
      </c>
      <c r="HO434" s="82">
        <f>GU434*Prices!$B$15</f>
        <v>233.33333333333334</v>
      </c>
      <c r="HP434" s="82">
        <f t="shared" si="646"/>
        <v>522.18333333333339</v>
      </c>
      <c r="HQ434" s="82">
        <f>GU434*Prices!$B$16</f>
        <v>326.66666666666669</v>
      </c>
      <c r="HR434" s="82">
        <f t="shared" si="647"/>
        <v>615.51666666666665</v>
      </c>
      <c r="HS434" s="82">
        <f>GU434*Prices!$B$17</f>
        <v>0</v>
      </c>
      <c r="HT434" s="82"/>
      <c r="HU434" s="82"/>
      <c r="HV434" s="82"/>
      <c r="HW434" s="82"/>
      <c r="HX434" s="82"/>
      <c r="HY434" s="82"/>
      <c r="HZ434" s="82"/>
      <c r="IA434" s="82"/>
      <c r="IB434" s="82"/>
      <c r="IC434" s="82"/>
      <c r="ID434" s="82"/>
      <c r="IE434" s="82"/>
      <c r="IF434" s="82"/>
      <c r="IG434" s="82"/>
      <c r="IH434" s="82"/>
      <c r="II434"/>
      <c r="IJ434"/>
      <c r="IK434"/>
      <c r="IL434"/>
      <c r="IM434"/>
      <c r="IN434"/>
      <c r="IO434"/>
      <c r="IP434"/>
      <c r="IQ434" s="55">
        <v>9553.0107000000007</v>
      </c>
      <c r="IR434" s="55">
        <f t="shared" si="675"/>
        <v>66.340352083333343</v>
      </c>
      <c r="IS434" s="158">
        <v>66.5</v>
      </c>
      <c r="IT434" s="75">
        <v>24</v>
      </c>
      <c r="IU434" s="159"/>
      <c r="IV434" s="159">
        <f>IT434*80/144</f>
        <v>13.333333333333334</v>
      </c>
      <c r="IW434" s="75"/>
      <c r="IX434" s="75">
        <v>4</v>
      </c>
      <c r="IY434" s="76">
        <f t="shared" si="671"/>
        <v>0</v>
      </c>
      <c r="IZ434" s="75">
        <v>66.5</v>
      </c>
      <c r="JA434" s="82">
        <f>(IZ434*1.2)*(Prices!$B$5/32)</f>
        <v>99.75</v>
      </c>
      <c r="JB434" s="82">
        <f>(IZ434*1.3)*(Prices!$B$4/32)</f>
        <v>216.125</v>
      </c>
      <c r="JC434" s="82">
        <f>(IW434*Prices!$B$2)+(IX434*Prices!$B$3)</f>
        <v>16.2</v>
      </c>
      <c r="JD434" s="82">
        <f>IV434*Prices!$B$9</f>
        <v>80</v>
      </c>
      <c r="JE434" s="82">
        <f t="shared" si="648"/>
        <v>412.07499999999999</v>
      </c>
      <c r="JF434" s="82">
        <f>IV434*Prices!$B$10</f>
        <v>120</v>
      </c>
      <c r="JG434" s="82">
        <f t="shared" si="649"/>
        <v>452.07499999999999</v>
      </c>
      <c r="JH434" s="82">
        <f>IV434*Prices!$B$11</f>
        <v>133.33333333333334</v>
      </c>
      <c r="JI434" s="82">
        <f t="shared" si="650"/>
        <v>465.4083333333333</v>
      </c>
      <c r="JJ434" s="82">
        <f>IV434*Prices!$B$12</f>
        <v>160</v>
      </c>
      <c r="JK434" s="82">
        <f t="shared" si="651"/>
        <v>492.07499999999999</v>
      </c>
      <c r="JL434" s="82">
        <f>IV434*Prices!$B$13</f>
        <v>173.33333333333334</v>
      </c>
      <c r="JM434" s="82">
        <f t="shared" si="652"/>
        <v>505.4083333333333</v>
      </c>
      <c r="JN434" s="82">
        <f>IV434*Prices!$B$14</f>
        <v>206.66666666666669</v>
      </c>
      <c r="JO434" s="82">
        <f t="shared" si="653"/>
        <v>538.74166666666667</v>
      </c>
      <c r="JP434" s="82">
        <f>IV434*Prices!$B$15</f>
        <v>233.33333333333334</v>
      </c>
      <c r="JQ434" s="82">
        <f t="shared" si="654"/>
        <v>565.4083333333333</v>
      </c>
      <c r="JR434" s="82">
        <f>IV434*Prices!$B$16</f>
        <v>326.66666666666669</v>
      </c>
      <c r="JS434" s="82">
        <f t="shared" si="655"/>
        <v>658.74166666666667</v>
      </c>
      <c r="JT434" s="82">
        <f>IV434*Prices!$B$17</f>
        <v>0</v>
      </c>
      <c r="JU434" s="82"/>
      <c r="JV434" s="82"/>
      <c r="JW434" s="82"/>
      <c r="JX434" s="82"/>
      <c r="JY434" s="82"/>
      <c r="JZ434" s="82"/>
      <c r="KA434" s="82"/>
      <c r="KB434" s="82"/>
      <c r="KC434" s="82"/>
      <c r="KD434" s="82"/>
      <c r="KE434" s="82"/>
      <c r="KF434" s="82"/>
      <c r="KG434" s="82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 s="199">
        <v>0</v>
      </c>
      <c r="LB434" s="202">
        <v>0</v>
      </c>
      <c r="LC434" s="82">
        <f>(44+(cabinets_db!IR434*2-2))*0.58</f>
        <v>101.31480841666666</v>
      </c>
      <c r="LD434" s="82">
        <f>(44+(cabinets_db!IR434*2-2))*0.77</f>
        <v>134.50414220833335</v>
      </c>
      <c r="LE434" s="82">
        <f>3*(cabinets_db!IR434*22/144)</f>
        <v>30.405994704861115</v>
      </c>
      <c r="LF434" s="82">
        <f t="shared" si="656"/>
        <v>70.90881371180555</v>
      </c>
      <c r="LG434" s="80">
        <f t="shared" si="657"/>
        <v>104.09814750347223</v>
      </c>
      <c r="LH434" s="234">
        <f t="shared" si="658"/>
        <v>0</v>
      </c>
      <c r="LI434" s="55">
        <v>9553.0107000000007</v>
      </c>
      <c r="LJ434" s="55">
        <f t="shared" si="676"/>
        <v>66.340352083333343</v>
      </c>
      <c r="LK434" s="158">
        <v>66.5</v>
      </c>
      <c r="LL434" s="75">
        <v>24</v>
      </c>
      <c r="LM434" s="159"/>
      <c r="LN434" s="159">
        <f>LL434*80/144</f>
        <v>13.333333333333334</v>
      </c>
      <c r="LO434" s="75"/>
      <c r="LP434" s="75">
        <v>4</v>
      </c>
      <c r="LQ434" s="76">
        <f t="shared" si="672"/>
        <v>0</v>
      </c>
      <c r="LR434" s="75">
        <v>66.5</v>
      </c>
      <c r="LS434" s="82">
        <f>(LR434*1.2)*(Prices!$B$5/32)</f>
        <v>99.75</v>
      </c>
      <c r="LT434" s="82">
        <f>(LR434*1.3)*(Prices!$C$4/32)</f>
        <v>172.9</v>
      </c>
      <c r="LU434" s="82">
        <f>(LO434*Prices!$B$2)+(LP434*Prices!$B$3)</f>
        <v>16.2</v>
      </c>
      <c r="LV434" s="82">
        <f>LN434*Prices!$B$9</f>
        <v>80</v>
      </c>
      <c r="LW434" s="82">
        <f t="shared" si="659"/>
        <v>368.85</v>
      </c>
      <c r="LX434" s="82">
        <f>LN434*Prices!$B$10</f>
        <v>120</v>
      </c>
      <c r="LY434" s="82">
        <f t="shared" si="660"/>
        <v>408.85</v>
      </c>
      <c r="LZ434" s="82">
        <f>LN434*Prices!$B$11</f>
        <v>133.33333333333334</v>
      </c>
      <c r="MA434" s="82">
        <f t="shared" si="661"/>
        <v>422.18333333333334</v>
      </c>
      <c r="MB434" s="82">
        <f>LN434*Prices!$B$12</f>
        <v>160</v>
      </c>
      <c r="MC434" s="82">
        <f t="shared" si="662"/>
        <v>448.85</v>
      </c>
      <c r="MD434" s="82">
        <f>LN434*Prices!$B$13</f>
        <v>173.33333333333334</v>
      </c>
      <c r="ME434" s="82">
        <f t="shared" si="663"/>
        <v>462.18333333333334</v>
      </c>
      <c r="MF434" s="82">
        <f>LN434*Prices!$B$14</f>
        <v>206.66666666666669</v>
      </c>
      <c r="MG434" s="82">
        <f t="shared" si="664"/>
        <v>495.51666666666665</v>
      </c>
      <c r="MH434" s="82">
        <f>LN434*Prices!$B$15</f>
        <v>233.33333333333334</v>
      </c>
      <c r="MI434" s="82">
        <f t="shared" si="665"/>
        <v>522.18333333333339</v>
      </c>
      <c r="MJ434" s="82">
        <f>LN434*Prices!$B$16</f>
        <v>326.66666666666669</v>
      </c>
      <c r="MK434" s="82">
        <f t="shared" si="666"/>
        <v>615.51666666666665</v>
      </c>
      <c r="ML434" s="82">
        <f>LN434*Prices!$B$17</f>
        <v>0</v>
      </c>
      <c r="MM434" s="82"/>
      <c r="MN434" s="82"/>
      <c r="MO434" s="82"/>
      <c r="MP434" s="82"/>
      <c r="MQ434" s="82"/>
      <c r="MR434" s="82"/>
      <c r="MS434" s="82"/>
      <c r="MT434" s="82"/>
      <c r="MU434" s="82"/>
      <c r="MV434" s="82"/>
      <c r="MW434" s="82"/>
      <c r="MX434" s="82"/>
      <c r="MY434" s="82"/>
      <c r="MZ434" s="82"/>
      <c r="NA434" s="82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</row>
    <row r="435" spans="1:449" ht="18" customHeight="1" x14ac:dyDescent="0.25">
      <c r="A435" s="160" t="s">
        <v>570</v>
      </c>
      <c r="B435" s="69" t="s">
        <v>527</v>
      </c>
      <c r="C435" s="69" t="str">
        <f t="shared" si="667"/>
        <v>Pantry Cab: Pantry 24 deep  4 doors - Shelves (24"W x 90"H)</v>
      </c>
      <c r="D435" s="70" t="s">
        <v>569</v>
      </c>
      <c r="E435" s="68" t="s">
        <v>544</v>
      </c>
      <c r="F435" s="267" t="s">
        <v>570</v>
      </c>
      <c r="G435" s="367">
        <f>ROUND(cabinets_db!FD435/Prices!$B$27,0)</f>
        <v>1069</v>
      </c>
      <c r="H435" s="71">
        <f>G435*Prices!$B$7+G435</f>
        <v>1229.3499999999999</v>
      </c>
      <c r="I435" s="161">
        <f>ROUND(cabinets_db!FF435/Prices!$B$27,0)</f>
        <v>1171</v>
      </c>
      <c r="J435" s="71">
        <f>I435*Prices!$B$7+I435</f>
        <v>1346.65</v>
      </c>
      <c r="K435" s="161">
        <f>ROUND(cabinets_db!FH435/Prices!$B$27,0)</f>
        <v>1205</v>
      </c>
      <c r="L435" s="71">
        <f>K435*Prices!$B$7+K435</f>
        <v>1385.75</v>
      </c>
      <c r="M435" s="161">
        <f>ROUND(cabinets_db!FJ435/Prices!$B$27,0)</f>
        <v>1274</v>
      </c>
      <c r="N435" s="71">
        <f>M435*Prices!$B$7+M435</f>
        <v>1465.1</v>
      </c>
      <c r="O435" s="161">
        <f>ROUND(cabinets_db!FL435/Prices!$B$27,0)</f>
        <v>1308</v>
      </c>
      <c r="P435" s="71">
        <f>O435*Prices!$B$7+O435</f>
        <v>1504.2</v>
      </c>
      <c r="Q435" s="161">
        <f>ROUND(cabinets_db!FN435/Prices!$B$27,0)</f>
        <v>1393</v>
      </c>
      <c r="R435" s="71">
        <f>Q435*Prices!$B$7+Q435</f>
        <v>1601.95</v>
      </c>
      <c r="S435" s="161">
        <f>ROUND(cabinets_db!FP435/Prices!$B$27,0)</f>
        <v>1461</v>
      </c>
      <c r="T435" s="71">
        <f>S435*Prices!$B$7+S435</f>
        <v>1680.15</v>
      </c>
      <c r="U435" s="161">
        <f>ROUND(cabinets_db!FR435/Prices!$B$27,0)</f>
        <v>1700</v>
      </c>
      <c r="V435" s="71">
        <f>U435*Prices!$B$7+U435</f>
        <v>1955</v>
      </c>
      <c r="W435" s="162"/>
      <c r="X435" s="162"/>
      <c r="Y435" s="162"/>
      <c r="Z435" s="162"/>
      <c r="AA435" s="162"/>
      <c r="AB435" s="71">
        <f>ROUND(cabinets_db!HD435/Prices!$B$27,0)</f>
        <v>956</v>
      </c>
      <c r="AC435" s="71">
        <f>AB435*Prices!$B$7+AB435</f>
        <v>1099.4000000000001</v>
      </c>
      <c r="AD435" s="71">
        <f>ROUND(cabinets_db!HF435/Prices!$B$27,0)</f>
        <v>1058</v>
      </c>
      <c r="AE435" s="71">
        <f>AD435*Prices!$B$7+AD435</f>
        <v>1216.7</v>
      </c>
      <c r="AF435" s="71">
        <f>ROUND(cabinets_db!HH435/Prices!$B$27,0)</f>
        <v>1092</v>
      </c>
      <c r="AG435" s="71">
        <f>AF435*Prices!$B$7+AF435</f>
        <v>1255.8</v>
      </c>
      <c r="AH435" s="71">
        <f>ROUND(cabinets_db!HJ435/Prices!$B$27,0)</f>
        <v>1161</v>
      </c>
      <c r="AI435" s="71">
        <f>AH435*Prices!$B$7+AH435</f>
        <v>1335.15</v>
      </c>
      <c r="AJ435" s="71">
        <f>ROUND(cabinets_db!HL435/Prices!$B$27,0)</f>
        <v>1195</v>
      </c>
      <c r="AK435" s="71">
        <f>AJ435*Prices!$B$7+AJ435</f>
        <v>1374.25</v>
      </c>
      <c r="AL435" s="71">
        <f>ROUND(cabinets_db!HN435/Prices!$B$27,0)</f>
        <v>1280</v>
      </c>
      <c r="AM435" s="71">
        <f>AL435*Prices!$B$7+AL435</f>
        <v>1472</v>
      </c>
      <c r="AN435" s="71">
        <f>ROUND(cabinets_db!HP435/Prices!$B$27,0)</f>
        <v>1348</v>
      </c>
      <c r="AO435" s="71">
        <f>AN435*Prices!$B$7+AN435</f>
        <v>1550.2</v>
      </c>
      <c r="AP435" s="71">
        <f>ROUND(cabinets_db!HR435/Prices!$B$27,0)</f>
        <v>1587</v>
      </c>
      <c r="AQ435" s="163">
        <f>AP435*Prices!$B$7+AP435</f>
        <v>1825.05</v>
      </c>
      <c r="AW435" s="71">
        <f t="shared" si="586"/>
        <v>956</v>
      </c>
      <c r="AX435" s="71">
        <f t="shared" si="587"/>
        <v>1099.4000000000001</v>
      </c>
      <c r="AY435" s="71">
        <f t="shared" si="588"/>
        <v>1058</v>
      </c>
      <c r="AZ435" s="71">
        <f t="shared" si="589"/>
        <v>1216.7</v>
      </c>
      <c r="BA435" s="71">
        <f t="shared" si="590"/>
        <v>1092</v>
      </c>
      <c r="BB435" s="71">
        <f t="shared" si="591"/>
        <v>1255.8</v>
      </c>
      <c r="BC435" s="71">
        <f t="shared" si="592"/>
        <v>1161</v>
      </c>
      <c r="BD435" s="71">
        <f t="shared" si="593"/>
        <v>1335.15</v>
      </c>
      <c r="BE435" s="71">
        <f t="shared" si="594"/>
        <v>1195</v>
      </c>
      <c r="BF435" s="71">
        <f t="shared" si="595"/>
        <v>1374.25</v>
      </c>
      <c r="BG435" s="71">
        <f t="shared" si="596"/>
        <v>1280</v>
      </c>
      <c r="BH435" s="71">
        <f t="shared" si="597"/>
        <v>1472</v>
      </c>
      <c r="BI435" s="71">
        <f t="shared" si="598"/>
        <v>1348</v>
      </c>
      <c r="BJ435" s="71">
        <f t="shared" si="599"/>
        <v>1550.2</v>
      </c>
      <c r="BK435" s="71">
        <f t="shared" si="600"/>
        <v>1587</v>
      </c>
      <c r="BL435" s="163">
        <f t="shared" si="601"/>
        <v>1825.05</v>
      </c>
      <c r="BU435" s="161">
        <f>ROUND(cabinets_db!JE435/Prices!$B$27,0)</f>
        <v>1069</v>
      </c>
      <c r="BV435" s="71">
        <f>BU435*Prices!$B$7+BU435</f>
        <v>1229.3499999999999</v>
      </c>
      <c r="BW435" s="161">
        <f>ROUND(cabinets_db!JG435/Prices!$B$27,0)</f>
        <v>1171</v>
      </c>
      <c r="BX435" s="71">
        <f>BW435*Prices!$B$7+BW435</f>
        <v>1346.65</v>
      </c>
      <c r="BY435" s="161">
        <f>ROUND(cabinets_db!JI435/Prices!$B$27,0)</f>
        <v>1205</v>
      </c>
      <c r="BZ435" s="71">
        <f>BY435*Prices!$B$7+BY435</f>
        <v>1385.75</v>
      </c>
      <c r="CA435" s="161">
        <f>ROUND(cabinets_db!JK435/Prices!$B$27,0)</f>
        <v>1274</v>
      </c>
      <c r="CB435" s="71">
        <f>CA435*Prices!$B$7+CA435</f>
        <v>1465.1</v>
      </c>
      <c r="CC435" s="161">
        <f>ROUND(cabinets_db!JM435/Prices!$B$27,0)</f>
        <v>1308</v>
      </c>
      <c r="CD435" s="71">
        <f>CC435*Prices!$B$7+CC435</f>
        <v>1504.2</v>
      </c>
      <c r="CE435" s="161">
        <f>ROUND(cabinets_db!JO435/Prices!$B$27,0)</f>
        <v>1393</v>
      </c>
      <c r="CF435" s="71">
        <f>CE435*Prices!$B$7+CE435</f>
        <v>1601.95</v>
      </c>
      <c r="CG435" s="161">
        <f>ROUND(cabinets_db!JQ435/Prices!$B$27,0)</f>
        <v>1461</v>
      </c>
      <c r="CH435" s="71">
        <f>CG435*Prices!$B$7+CG435</f>
        <v>1680.15</v>
      </c>
      <c r="CI435" s="161">
        <f>ROUND(cabinets_db!JS435/Prices!$B$27,0)</f>
        <v>1700</v>
      </c>
      <c r="CJ435" s="71">
        <f>CI435*Prices!$B$7+CI435</f>
        <v>1955</v>
      </c>
      <c r="CK435" s="162"/>
      <c r="CL435" s="162"/>
      <c r="CM435" s="162"/>
      <c r="CN435" s="162"/>
      <c r="CO435" s="162"/>
      <c r="CP435" s="71">
        <f>ROUND(cabinets_db!LW435/Prices!$B$27,0)</f>
        <v>956</v>
      </c>
      <c r="CQ435" s="71">
        <f>CP435*Prices!$B$7+CP435</f>
        <v>1099.4000000000001</v>
      </c>
      <c r="CR435" s="71">
        <f>ROUND(cabinets_db!LY435/Prices!$B$27,0)</f>
        <v>1058</v>
      </c>
      <c r="CS435" s="71">
        <f>CR435*Prices!$B$7+CR435</f>
        <v>1216.7</v>
      </c>
      <c r="CT435" s="71">
        <f>ROUND(cabinets_db!MA435/Prices!$B$27,0)</f>
        <v>1092</v>
      </c>
      <c r="CU435" s="71">
        <f>CT435*Prices!$B$7+CT435</f>
        <v>1255.8</v>
      </c>
      <c r="CV435" s="71">
        <f>ROUND(cabinets_db!MC435/Prices!$B$27,0)</f>
        <v>1161</v>
      </c>
      <c r="CW435" s="71">
        <f>CV435*Prices!$B$7+CV435</f>
        <v>1335.15</v>
      </c>
      <c r="CX435" s="71">
        <f>ROUND(cabinets_db!ME435/Prices!$B$27,0)</f>
        <v>1195</v>
      </c>
      <c r="CY435" s="71">
        <f>CX435*Prices!$B$7+CX435</f>
        <v>1374.25</v>
      </c>
      <c r="CZ435" s="71">
        <f>ROUND(cabinets_db!MG435/Prices!$B$27,0)</f>
        <v>1280</v>
      </c>
      <c r="DA435" s="71">
        <f>CZ435*Prices!$B$7+CZ435</f>
        <v>1472</v>
      </c>
      <c r="DB435" s="71">
        <f>ROUND(cabinets_db!MI435/Prices!$B$27,0)</f>
        <v>1348</v>
      </c>
      <c r="DC435" s="71">
        <f>DB435*Prices!$B$7+DB435</f>
        <v>1550.2</v>
      </c>
      <c r="DD435" s="71">
        <f>ROUND(cabinets_db!MK435/Prices!$B$27,0)</f>
        <v>1587</v>
      </c>
      <c r="DE435" s="163">
        <f>DD435*Prices!$B$7+DD435</f>
        <v>1825.05</v>
      </c>
      <c r="DK435" s="71">
        <f t="shared" si="616"/>
        <v>956</v>
      </c>
      <c r="DL435" s="71">
        <f t="shared" si="617"/>
        <v>1099.4000000000001</v>
      </c>
      <c r="DM435" s="71">
        <f t="shared" si="618"/>
        <v>1058</v>
      </c>
      <c r="DN435" s="71">
        <f t="shared" si="619"/>
        <v>1216.7</v>
      </c>
      <c r="DO435" s="71">
        <f t="shared" si="620"/>
        <v>1092</v>
      </c>
      <c r="DP435" s="71">
        <f t="shared" si="621"/>
        <v>1255.8</v>
      </c>
      <c r="DQ435" s="71">
        <f t="shared" si="622"/>
        <v>1161</v>
      </c>
      <c r="DR435" s="71">
        <f t="shared" si="623"/>
        <v>1335.15</v>
      </c>
      <c r="DS435" s="71">
        <f t="shared" si="624"/>
        <v>1195</v>
      </c>
      <c r="DT435" s="71">
        <f t="shared" si="625"/>
        <v>1374.25</v>
      </c>
      <c r="DU435" s="71">
        <f t="shared" si="626"/>
        <v>1280</v>
      </c>
      <c r="DV435" s="71">
        <f t="shared" si="627"/>
        <v>1472</v>
      </c>
      <c r="DW435" s="71">
        <f t="shared" si="628"/>
        <v>1348</v>
      </c>
      <c r="DX435" s="71">
        <f t="shared" si="629"/>
        <v>1550.2</v>
      </c>
      <c r="DY435" s="71">
        <f t="shared" si="630"/>
        <v>1587</v>
      </c>
      <c r="DZ435" s="163">
        <f t="shared" si="631"/>
        <v>1825.05</v>
      </c>
      <c r="EP435" s="55">
        <v>10493.267900000001</v>
      </c>
      <c r="EQ435" s="55">
        <f t="shared" si="673"/>
        <v>72.86991597222223</v>
      </c>
      <c r="ER435" s="158">
        <v>73</v>
      </c>
      <c r="ES435" s="75">
        <v>24</v>
      </c>
      <c r="ET435" s="159"/>
      <c r="EU435" s="159">
        <f>ES435*86/144</f>
        <v>14.333333333333334</v>
      </c>
      <c r="EW435" s="75">
        <v>4</v>
      </c>
      <c r="EX435" s="82"/>
      <c r="EY435" s="75">
        <v>73</v>
      </c>
      <c r="EZ435" s="82">
        <f>(EY435*1.2)*(Prices!$B$5/32)</f>
        <v>109.5</v>
      </c>
      <c r="FA435" s="82">
        <f>(EY435*1.3)*(Prices!$B$4/32)</f>
        <v>237.25</v>
      </c>
      <c r="FB435" s="82">
        <f>(EV435*Prices!$B$2)+(EW435*Prices!$B$3)</f>
        <v>16.2</v>
      </c>
      <c r="FC435" s="82">
        <f>EU435*Prices!$B$9</f>
        <v>86</v>
      </c>
      <c r="FD435" s="82">
        <f t="shared" si="632"/>
        <v>448.95</v>
      </c>
      <c r="FE435" s="82">
        <f>EU435*Prices!$B$10</f>
        <v>129</v>
      </c>
      <c r="FF435" s="82">
        <f t="shared" si="633"/>
        <v>491.95</v>
      </c>
      <c r="FG435" s="82">
        <f>EU435*Prices!$B$11</f>
        <v>143.33333333333334</v>
      </c>
      <c r="FH435" s="82">
        <f t="shared" si="634"/>
        <v>506.2833333333333</v>
      </c>
      <c r="FI435" s="82">
        <f>EU435*Prices!$B$12</f>
        <v>172</v>
      </c>
      <c r="FJ435" s="82">
        <f t="shared" si="635"/>
        <v>534.95000000000005</v>
      </c>
      <c r="FK435" s="82">
        <f>EU435*Prices!$B$13</f>
        <v>186.33333333333334</v>
      </c>
      <c r="FL435" s="82">
        <f t="shared" si="636"/>
        <v>549.2833333333333</v>
      </c>
      <c r="FM435" s="82">
        <f>EU435*Prices!$B$14</f>
        <v>222.16666666666669</v>
      </c>
      <c r="FN435" s="82">
        <f t="shared" si="637"/>
        <v>585.11666666666667</v>
      </c>
      <c r="FO435" s="82">
        <f>EU435*Prices!$B$15</f>
        <v>250.83333333333334</v>
      </c>
      <c r="FP435" s="82">
        <f t="shared" si="638"/>
        <v>613.7833333333333</v>
      </c>
      <c r="FQ435" s="82">
        <f>EU435*Prices!$B$16</f>
        <v>351.16666666666669</v>
      </c>
      <c r="FR435" s="82">
        <f t="shared" si="639"/>
        <v>714.11666666666667</v>
      </c>
      <c r="FS435" s="82">
        <f>EU435*Prices!$B$17</f>
        <v>0</v>
      </c>
      <c r="FT435" s="82"/>
      <c r="FU435" s="82"/>
      <c r="FV435" s="82"/>
      <c r="FW435" s="82"/>
      <c r="FX435" s="82"/>
      <c r="FY435" s="82"/>
      <c r="FZ435" s="82"/>
      <c r="GA435" s="82"/>
      <c r="GB435" s="82"/>
      <c r="GC435" s="82"/>
      <c r="GD435" s="82"/>
      <c r="GE435" s="82"/>
      <c r="GF435" s="82"/>
      <c r="GG435" s="82"/>
      <c r="GH435" s="82"/>
      <c r="GI435"/>
      <c r="GJ435"/>
      <c r="GK435"/>
      <c r="GL435"/>
      <c r="GM435"/>
      <c r="GN435"/>
      <c r="GO435"/>
      <c r="GP435" s="55">
        <v>10493.267900000001</v>
      </c>
      <c r="GQ435" s="55">
        <f t="shared" si="674"/>
        <v>72.86991597222223</v>
      </c>
      <c r="GR435" s="158">
        <v>73</v>
      </c>
      <c r="GS435" s="75">
        <v>24</v>
      </c>
      <c r="GT435" s="159"/>
      <c r="GU435" s="159">
        <f>GS435*86/144</f>
        <v>14.333333333333334</v>
      </c>
      <c r="GV435" s="75"/>
      <c r="GW435" s="75">
        <v>4</v>
      </c>
      <c r="GX435" s="82"/>
      <c r="GY435" s="75">
        <v>73</v>
      </c>
      <c r="GZ435" s="82">
        <f>(GY435*1.2)*(Prices!$B$5/32)</f>
        <v>109.5</v>
      </c>
      <c r="HA435" s="82">
        <f>(GY435*1.3)*(Prices!$C$4/32)</f>
        <v>189.8</v>
      </c>
      <c r="HB435" s="82">
        <f>(GV435*Prices!$B$2)+(GW435*Prices!$B$3)</f>
        <v>16.2</v>
      </c>
      <c r="HC435" s="82">
        <f>GU435*Prices!$B$9</f>
        <v>86</v>
      </c>
      <c r="HD435" s="82">
        <f t="shared" si="640"/>
        <v>401.5</v>
      </c>
      <c r="HE435" s="82">
        <f>GU435*Prices!$B$10</f>
        <v>129</v>
      </c>
      <c r="HF435" s="82">
        <f t="shared" si="641"/>
        <v>444.5</v>
      </c>
      <c r="HG435" s="82">
        <f>GU435*Prices!$B$11</f>
        <v>143.33333333333334</v>
      </c>
      <c r="HH435" s="82">
        <f t="shared" si="642"/>
        <v>458.83333333333337</v>
      </c>
      <c r="HI435" s="82">
        <f>GU435*Prices!$B$12</f>
        <v>172</v>
      </c>
      <c r="HJ435" s="82">
        <f t="shared" si="643"/>
        <v>487.5</v>
      </c>
      <c r="HK435" s="82">
        <f>GU435*Prices!$B$13</f>
        <v>186.33333333333334</v>
      </c>
      <c r="HL435" s="82">
        <f t="shared" si="644"/>
        <v>501.83333333333337</v>
      </c>
      <c r="HM435" s="82">
        <f>GU435*Prices!$B$14</f>
        <v>222.16666666666669</v>
      </c>
      <c r="HN435" s="82">
        <f t="shared" si="645"/>
        <v>537.66666666666674</v>
      </c>
      <c r="HO435" s="82">
        <f>GU435*Prices!$B$15</f>
        <v>250.83333333333334</v>
      </c>
      <c r="HP435" s="82">
        <f t="shared" si="646"/>
        <v>566.33333333333337</v>
      </c>
      <c r="HQ435" s="82">
        <f>GU435*Prices!$B$16</f>
        <v>351.16666666666669</v>
      </c>
      <c r="HR435" s="82">
        <f t="shared" si="647"/>
        <v>666.66666666666674</v>
      </c>
      <c r="HS435" s="82">
        <f>GU435*Prices!$B$17</f>
        <v>0</v>
      </c>
      <c r="HT435" s="82"/>
      <c r="HU435" s="82"/>
      <c r="HV435" s="82"/>
      <c r="HW435" s="82"/>
      <c r="HX435" s="82"/>
      <c r="HY435" s="82"/>
      <c r="HZ435" s="82"/>
      <c r="IA435" s="82"/>
      <c r="IB435" s="82"/>
      <c r="IC435" s="82"/>
      <c r="ID435" s="82"/>
      <c r="IE435" s="82"/>
      <c r="IF435" s="82"/>
      <c r="IG435" s="82"/>
      <c r="IH435" s="82"/>
      <c r="II435"/>
      <c r="IJ435"/>
      <c r="IK435"/>
      <c r="IL435"/>
      <c r="IM435"/>
      <c r="IN435"/>
      <c r="IO435"/>
      <c r="IP435"/>
      <c r="IQ435" s="55">
        <v>10493.267900000001</v>
      </c>
      <c r="IR435" s="55">
        <f t="shared" si="675"/>
        <v>72.86991597222223</v>
      </c>
      <c r="IS435" s="158">
        <v>73</v>
      </c>
      <c r="IT435" s="75">
        <v>24</v>
      </c>
      <c r="IU435" s="159"/>
      <c r="IV435" s="159">
        <f>IT435*86/144</f>
        <v>14.333333333333334</v>
      </c>
      <c r="IW435" s="75"/>
      <c r="IX435" s="75">
        <v>4</v>
      </c>
      <c r="IY435" s="76">
        <f t="shared" si="671"/>
        <v>0</v>
      </c>
      <c r="IZ435" s="75">
        <v>73</v>
      </c>
      <c r="JA435" s="82">
        <f>(IZ435*1.2)*(Prices!$B$5/32)</f>
        <v>109.5</v>
      </c>
      <c r="JB435" s="82">
        <f>(IZ435*1.3)*(Prices!$B$4/32)</f>
        <v>237.25</v>
      </c>
      <c r="JC435" s="82">
        <f>(IW435*Prices!$B$2)+(IX435*Prices!$B$3)</f>
        <v>16.2</v>
      </c>
      <c r="JD435" s="82">
        <f>IV435*Prices!$B$9</f>
        <v>86</v>
      </c>
      <c r="JE435" s="82">
        <f t="shared" si="648"/>
        <v>448.95</v>
      </c>
      <c r="JF435" s="82">
        <f>IV435*Prices!$B$10</f>
        <v>129</v>
      </c>
      <c r="JG435" s="82">
        <f t="shared" si="649"/>
        <v>491.95</v>
      </c>
      <c r="JH435" s="82">
        <f>IV435*Prices!$B$11</f>
        <v>143.33333333333334</v>
      </c>
      <c r="JI435" s="82">
        <f t="shared" si="650"/>
        <v>506.2833333333333</v>
      </c>
      <c r="JJ435" s="82">
        <f>IV435*Prices!$B$12</f>
        <v>172</v>
      </c>
      <c r="JK435" s="82">
        <f t="shared" si="651"/>
        <v>534.95000000000005</v>
      </c>
      <c r="JL435" s="82">
        <f>IV435*Prices!$B$13</f>
        <v>186.33333333333334</v>
      </c>
      <c r="JM435" s="82">
        <f t="shared" si="652"/>
        <v>549.2833333333333</v>
      </c>
      <c r="JN435" s="82">
        <f>IV435*Prices!$B$14</f>
        <v>222.16666666666669</v>
      </c>
      <c r="JO435" s="82">
        <f t="shared" si="653"/>
        <v>585.11666666666667</v>
      </c>
      <c r="JP435" s="82">
        <f>IV435*Prices!$B$15</f>
        <v>250.83333333333334</v>
      </c>
      <c r="JQ435" s="82">
        <f t="shared" si="654"/>
        <v>613.7833333333333</v>
      </c>
      <c r="JR435" s="82">
        <f>IV435*Prices!$B$16</f>
        <v>351.16666666666669</v>
      </c>
      <c r="JS435" s="82">
        <f t="shared" si="655"/>
        <v>714.11666666666667</v>
      </c>
      <c r="JT435" s="82">
        <f>IV435*Prices!$B$17</f>
        <v>0</v>
      </c>
      <c r="JU435" s="82"/>
      <c r="JV435" s="82"/>
      <c r="JW435" s="82"/>
      <c r="JX435" s="82"/>
      <c r="JY435" s="82"/>
      <c r="JZ435" s="82"/>
      <c r="KA435" s="82"/>
      <c r="KB435" s="82"/>
      <c r="KC435" s="82"/>
      <c r="KD435" s="82"/>
      <c r="KE435" s="82"/>
      <c r="KF435" s="82"/>
      <c r="KG435" s="82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 s="199">
        <v>0</v>
      </c>
      <c r="LB435" s="202">
        <v>0</v>
      </c>
      <c r="LC435" s="82">
        <f>(44+(cabinets_db!IR435*2-2))*0.58</f>
        <v>108.88910252777778</v>
      </c>
      <c r="LD435" s="82">
        <f>(44+(cabinets_db!IR435*2-2))*0.77</f>
        <v>144.55967059722224</v>
      </c>
      <c r="LE435" s="82">
        <f>3*(cabinets_db!IR435*22/144)</f>
        <v>33.398711487268521</v>
      </c>
      <c r="LF435" s="82">
        <f t="shared" si="656"/>
        <v>75.490391040509252</v>
      </c>
      <c r="LG435" s="80">
        <f t="shared" si="657"/>
        <v>111.16095910995372</v>
      </c>
      <c r="LH435" s="234">
        <f t="shared" si="658"/>
        <v>0</v>
      </c>
      <c r="LI435" s="55">
        <v>10493.267900000001</v>
      </c>
      <c r="LJ435" s="55">
        <f t="shared" si="676"/>
        <v>72.86991597222223</v>
      </c>
      <c r="LK435" s="158">
        <v>73</v>
      </c>
      <c r="LL435" s="75">
        <v>24</v>
      </c>
      <c r="LM435" s="159"/>
      <c r="LN435" s="159">
        <f>LL435*86/144</f>
        <v>14.333333333333334</v>
      </c>
      <c r="LO435" s="75"/>
      <c r="LP435" s="75">
        <v>4</v>
      </c>
      <c r="LQ435" s="76">
        <f t="shared" si="672"/>
        <v>0</v>
      </c>
      <c r="LR435" s="75">
        <v>73</v>
      </c>
      <c r="LS435" s="82">
        <f>(LR435*1.2)*(Prices!$B$5/32)</f>
        <v>109.5</v>
      </c>
      <c r="LT435" s="82">
        <f>(LR435*1.3)*(Prices!$C$4/32)</f>
        <v>189.8</v>
      </c>
      <c r="LU435" s="82">
        <f>(LO435*Prices!$B$2)+(LP435*Prices!$B$3)</f>
        <v>16.2</v>
      </c>
      <c r="LV435" s="82">
        <f>LN435*Prices!$B$9</f>
        <v>86</v>
      </c>
      <c r="LW435" s="82">
        <f t="shared" si="659"/>
        <v>401.5</v>
      </c>
      <c r="LX435" s="82">
        <f>LN435*Prices!$B$10</f>
        <v>129</v>
      </c>
      <c r="LY435" s="82">
        <f t="shared" si="660"/>
        <v>444.5</v>
      </c>
      <c r="LZ435" s="82">
        <f>LN435*Prices!$B$11</f>
        <v>143.33333333333334</v>
      </c>
      <c r="MA435" s="82">
        <f t="shared" si="661"/>
        <v>458.83333333333337</v>
      </c>
      <c r="MB435" s="82">
        <f>LN435*Prices!$B$12</f>
        <v>172</v>
      </c>
      <c r="MC435" s="82">
        <f t="shared" si="662"/>
        <v>487.5</v>
      </c>
      <c r="MD435" s="82">
        <f>LN435*Prices!$B$13</f>
        <v>186.33333333333334</v>
      </c>
      <c r="ME435" s="82">
        <f t="shared" si="663"/>
        <v>501.83333333333337</v>
      </c>
      <c r="MF435" s="82">
        <f>LN435*Prices!$B$14</f>
        <v>222.16666666666669</v>
      </c>
      <c r="MG435" s="82">
        <f t="shared" si="664"/>
        <v>537.66666666666674</v>
      </c>
      <c r="MH435" s="82">
        <f>LN435*Prices!$B$15</f>
        <v>250.83333333333334</v>
      </c>
      <c r="MI435" s="82">
        <f t="shared" si="665"/>
        <v>566.33333333333337</v>
      </c>
      <c r="MJ435" s="82">
        <f>LN435*Prices!$B$16</f>
        <v>351.16666666666669</v>
      </c>
      <c r="MK435" s="82">
        <f t="shared" si="666"/>
        <v>666.66666666666674</v>
      </c>
      <c r="ML435" s="82">
        <f>LN435*Prices!$B$17</f>
        <v>0</v>
      </c>
      <c r="MM435" s="82"/>
      <c r="MN435" s="82"/>
      <c r="MO435" s="82"/>
      <c r="MP435" s="82"/>
      <c r="MQ435" s="82"/>
      <c r="MR435" s="82"/>
      <c r="MS435" s="82"/>
      <c r="MT435" s="82"/>
      <c r="MU435" s="82"/>
      <c r="MV435" s="82"/>
      <c r="MW435" s="82"/>
      <c r="MX435" s="82"/>
      <c r="MY435" s="82"/>
      <c r="MZ435" s="82"/>
      <c r="NA435" s="82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</row>
    <row r="436" spans="1:449" ht="18" customHeight="1" thickBot="1" x14ac:dyDescent="0.3">
      <c r="A436" s="269" t="s">
        <v>571</v>
      </c>
      <c r="B436" s="176" t="s">
        <v>527</v>
      </c>
      <c r="C436" s="176" t="str">
        <f t="shared" si="667"/>
        <v>Pantry Cab: Pantry 24 deep  4 doors - Shelves (24"W x 95"H)</v>
      </c>
      <c r="D436" s="177" t="s">
        <v>569</v>
      </c>
      <c r="E436" s="178" t="s">
        <v>546</v>
      </c>
      <c r="F436" s="270" t="s">
        <v>571</v>
      </c>
      <c r="G436" s="367">
        <f>ROUND(cabinets_db!FD436/Prices!$B$27,0)</f>
        <v>1109</v>
      </c>
      <c r="H436" s="71">
        <f>G436*Prices!$B$7+G436</f>
        <v>1275.3499999999999</v>
      </c>
      <c r="I436" s="161">
        <f>ROUND(cabinets_db!FF436/Prices!$B$27,0)</f>
        <v>1217</v>
      </c>
      <c r="J436" s="71">
        <f>I436*Prices!$B$7+I436</f>
        <v>1399.55</v>
      </c>
      <c r="K436" s="161">
        <f>ROUND(cabinets_db!FH436/Prices!$B$27,0)</f>
        <v>1254</v>
      </c>
      <c r="L436" s="71">
        <f>K436*Prices!$B$7+K436</f>
        <v>1442.1</v>
      </c>
      <c r="M436" s="161">
        <f>ROUND(cabinets_db!FJ436/Prices!$B$27,0)</f>
        <v>1326</v>
      </c>
      <c r="N436" s="71">
        <f>M436*Prices!$B$7+M436</f>
        <v>1524.9</v>
      </c>
      <c r="O436" s="161">
        <f>ROUND(cabinets_db!FL436/Prices!$B$27,0)</f>
        <v>1362</v>
      </c>
      <c r="P436" s="71">
        <f>O436*Prices!$B$7+O436</f>
        <v>1566.3</v>
      </c>
      <c r="Q436" s="161">
        <f>ROUND(cabinets_db!FN436/Prices!$B$27,0)</f>
        <v>1452</v>
      </c>
      <c r="R436" s="71">
        <f>Q436*Prices!$B$7+Q436</f>
        <v>1669.8</v>
      </c>
      <c r="S436" s="161">
        <f>ROUND(cabinets_db!FP436/Prices!$B$27,0)</f>
        <v>1524</v>
      </c>
      <c r="T436" s="71">
        <f>S436*Prices!$B$7+S436</f>
        <v>1752.6</v>
      </c>
      <c r="U436" s="161">
        <f>ROUND(cabinets_db!FR436/Prices!$B$27,0)</f>
        <v>1777</v>
      </c>
      <c r="V436" s="71">
        <f>U436*Prices!$B$7+U436</f>
        <v>2043.55</v>
      </c>
      <c r="W436" s="162"/>
      <c r="X436" s="162"/>
      <c r="Y436" s="162"/>
      <c r="Z436" s="162"/>
      <c r="AA436" s="162"/>
      <c r="AB436" s="71">
        <f>ROUND(cabinets_db!HD436/Prices!$B$27,0)</f>
        <v>992</v>
      </c>
      <c r="AC436" s="71">
        <f>AB436*Prices!$B$7+AB436</f>
        <v>1140.8</v>
      </c>
      <c r="AD436" s="71">
        <f>ROUND(cabinets_db!HF436/Prices!$B$27,0)</f>
        <v>1101</v>
      </c>
      <c r="AE436" s="71">
        <f>AD436*Prices!$B$7+AD436</f>
        <v>1266.1500000000001</v>
      </c>
      <c r="AF436" s="71">
        <f>ROUND(cabinets_db!HH436/Prices!$B$27,0)</f>
        <v>1137</v>
      </c>
      <c r="AG436" s="71">
        <f>AF436*Prices!$B$7+AF436</f>
        <v>1307.55</v>
      </c>
      <c r="AH436" s="71">
        <f>ROUND(cabinets_db!HJ436/Prices!$B$27,0)</f>
        <v>1209</v>
      </c>
      <c r="AI436" s="71">
        <f>AH436*Prices!$B$7+AH436</f>
        <v>1390.35</v>
      </c>
      <c r="AJ436" s="71">
        <f>ROUND(cabinets_db!HL436/Prices!$B$27,0)</f>
        <v>1245</v>
      </c>
      <c r="AK436" s="71">
        <f>AJ436*Prices!$B$7+AJ436</f>
        <v>1431.75</v>
      </c>
      <c r="AL436" s="71">
        <f>ROUND(cabinets_db!HN436/Prices!$B$27,0)</f>
        <v>1335</v>
      </c>
      <c r="AM436" s="71">
        <f>AL436*Prices!$B$7+AL436</f>
        <v>1535.25</v>
      </c>
      <c r="AN436" s="71">
        <f>ROUND(cabinets_db!HP436/Prices!$B$27,0)</f>
        <v>1408</v>
      </c>
      <c r="AO436" s="71">
        <f>AN436*Prices!$B$7+AN436</f>
        <v>1619.2</v>
      </c>
      <c r="AP436" s="71">
        <f>ROUND(cabinets_db!HR436/Prices!$B$27,0)</f>
        <v>1660</v>
      </c>
      <c r="AQ436" s="163">
        <f>AP436*Prices!$B$7+AP436</f>
        <v>1909</v>
      </c>
      <c r="AW436" s="71">
        <f t="shared" si="586"/>
        <v>992</v>
      </c>
      <c r="AX436" s="71">
        <f t="shared" si="587"/>
        <v>1140.8</v>
      </c>
      <c r="AY436" s="71">
        <f t="shared" si="588"/>
        <v>1101</v>
      </c>
      <c r="AZ436" s="71">
        <f t="shared" si="589"/>
        <v>1266.1500000000001</v>
      </c>
      <c r="BA436" s="71">
        <f t="shared" si="590"/>
        <v>1137</v>
      </c>
      <c r="BB436" s="71">
        <f t="shared" si="591"/>
        <v>1307.55</v>
      </c>
      <c r="BC436" s="71">
        <f t="shared" si="592"/>
        <v>1209</v>
      </c>
      <c r="BD436" s="71">
        <f t="shared" si="593"/>
        <v>1390.35</v>
      </c>
      <c r="BE436" s="71">
        <f t="shared" si="594"/>
        <v>1245</v>
      </c>
      <c r="BF436" s="71">
        <f t="shared" si="595"/>
        <v>1431.75</v>
      </c>
      <c r="BG436" s="71">
        <f t="shared" si="596"/>
        <v>1335</v>
      </c>
      <c r="BH436" s="71">
        <f t="shared" si="597"/>
        <v>1535.25</v>
      </c>
      <c r="BI436" s="71">
        <f t="shared" si="598"/>
        <v>1408</v>
      </c>
      <c r="BJ436" s="71">
        <f t="shared" si="599"/>
        <v>1619.2</v>
      </c>
      <c r="BK436" s="71">
        <f t="shared" si="600"/>
        <v>1660</v>
      </c>
      <c r="BL436" s="163">
        <f t="shared" si="601"/>
        <v>1909</v>
      </c>
      <c r="BU436" s="161">
        <f>ROUND(cabinets_db!JE436/Prices!$B$27,0)</f>
        <v>1109</v>
      </c>
      <c r="BV436" s="71">
        <f>BU436*Prices!$B$7+BU436</f>
        <v>1275.3499999999999</v>
      </c>
      <c r="BW436" s="161">
        <f>ROUND(cabinets_db!JG436/Prices!$B$27,0)</f>
        <v>1217</v>
      </c>
      <c r="BX436" s="71">
        <f>BW436*Prices!$B$7+BW436</f>
        <v>1399.55</v>
      </c>
      <c r="BY436" s="161">
        <f>ROUND(cabinets_db!JI436/Prices!$B$27,0)</f>
        <v>1254</v>
      </c>
      <c r="BZ436" s="71">
        <f>BY436*Prices!$B$7+BY436</f>
        <v>1442.1</v>
      </c>
      <c r="CA436" s="161">
        <f>ROUND(cabinets_db!JK436/Prices!$B$27,0)</f>
        <v>1326</v>
      </c>
      <c r="CB436" s="71">
        <f>CA436*Prices!$B$7+CA436</f>
        <v>1524.9</v>
      </c>
      <c r="CC436" s="161">
        <f>ROUND(cabinets_db!JM436/Prices!$B$27,0)</f>
        <v>1362</v>
      </c>
      <c r="CD436" s="71">
        <f>CC436*Prices!$B$7+CC436</f>
        <v>1566.3</v>
      </c>
      <c r="CE436" s="161">
        <f>ROUND(cabinets_db!JO436/Prices!$B$27,0)</f>
        <v>1452</v>
      </c>
      <c r="CF436" s="71">
        <f>CE436*Prices!$B$7+CE436</f>
        <v>1669.8</v>
      </c>
      <c r="CG436" s="161">
        <f>ROUND(cabinets_db!JQ436/Prices!$B$27,0)</f>
        <v>1524</v>
      </c>
      <c r="CH436" s="71">
        <f>CG436*Prices!$B$7+CG436</f>
        <v>1752.6</v>
      </c>
      <c r="CI436" s="161">
        <f>ROUND(cabinets_db!JS436/Prices!$B$27,0)</f>
        <v>1777</v>
      </c>
      <c r="CJ436" s="71">
        <f>CI436*Prices!$B$7+CI436</f>
        <v>2043.55</v>
      </c>
      <c r="CK436" s="162"/>
      <c r="CL436" s="162"/>
      <c r="CM436" s="162"/>
      <c r="CN436" s="162"/>
      <c r="CO436" s="162"/>
      <c r="CP436" s="71">
        <f>ROUND(cabinets_db!LW436/Prices!$B$27,0)</f>
        <v>992</v>
      </c>
      <c r="CQ436" s="71">
        <f>CP436*Prices!$B$7+CP436</f>
        <v>1140.8</v>
      </c>
      <c r="CR436" s="71">
        <f>ROUND(cabinets_db!LY436/Prices!$B$27,0)</f>
        <v>1101</v>
      </c>
      <c r="CS436" s="71">
        <f>CR436*Prices!$B$7+CR436</f>
        <v>1266.1500000000001</v>
      </c>
      <c r="CT436" s="71">
        <f>ROUND(cabinets_db!MA436/Prices!$B$27,0)</f>
        <v>1137</v>
      </c>
      <c r="CU436" s="71">
        <f>CT436*Prices!$B$7+CT436</f>
        <v>1307.55</v>
      </c>
      <c r="CV436" s="71">
        <f>ROUND(cabinets_db!MC436/Prices!$B$27,0)</f>
        <v>1209</v>
      </c>
      <c r="CW436" s="71">
        <f>CV436*Prices!$B$7+CV436</f>
        <v>1390.35</v>
      </c>
      <c r="CX436" s="71">
        <f>ROUND(cabinets_db!ME436/Prices!$B$27,0)</f>
        <v>1245</v>
      </c>
      <c r="CY436" s="71">
        <f>CX436*Prices!$B$7+CX436</f>
        <v>1431.75</v>
      </c>
      <c r="CZ436" s="71">
        <f>ROUND(cabinets_db!MG436/Prices!$B$27,0)</f>
        <v>1335</v>
      </c>
      <c r="DA436" s="71">
        <f>CZ436*Prices!$B$7+CZ436</f>
        <v>1535.25</v>
      </c>
      <c r="DB436" s="71">
        <f>ROUND(cabinets_db!MI436/Prices!$B$27,0)</f>
        <v>1408</v>
      </c>
      <c r="DC436" s="71">
        <f>DB436*Prices!$B$7+DB436</f>
        <v>1619.2</v>
      </c>
      <c r="DD436" s="71">
        <f>ROUND(cabinets_db!MK436/Prices!$B$27,0)</f>
        <v>1660</v>
      </c>
      <c r="DE436" s="163">
        <f>DD436*Prices!$B$7+DD436</f>
        <v>1909</v>
      </c>
      <c r="DK436" s="71">
        <f t="shared" si="616"/>
        <v>992</v>
      </c>
      <c r="DL436" s="71">
        <f t="shared" si="617"/>
        <v>1140.8</v>
      </c>
      <c r="DM436" s="71">
        <f t="shared" si="618"/>
        <v>1101</v>
      </c>
      <c r="DN436" s="71">
        <f t="shared" si="619"/>
        <v>1266.1500000000001</v>
      </c>
      <c r="DO436" s="71">
        <f t="shared" si="620"/>
        <v>1137</v>
      </c>
      <c r="DP436" s="71">
        <f t="shared" si="621"/>
        <v>1307.55</v>
      </c>
      <c r="DQ436" s="71">
        <f t="shared" si="622"/>
        <v>1209</v>
      </c>
      <c r="DR436" s="71">
        <f t="shared" si="623"/>
        <v>1390.35</v>
      </c>
      <c r="DS436" s="71">
        <f t="shared" si="624"/>
        <v>1245</v>
      </c>
      <c r="DT436" s="71">
        <f t="shared" si="625"/>
        <v>1431.75</v>
      </c>
      <c r="DU436" s="71">
        <f t="shared" si="626"/>
        <v>1335</v>
      </c>
      <c r="DV436" s="71">
        <f t="shared" si="627"/>
        <v>1535.25</v>
      </c>
      <c r="DW436" s="71">
        <f t="shared" si="628"/>
        <v>1408</v>
      </c>
      <c r="DX436" s="71">
        <f t="shared" si="629"/>
        <v>1619.2</v>
      </c>
      <c r="DY436" s="71">
        <f t="shared" si="630"/>
        <v>1660</v>
      </c>
      <c r="DZ436" s="163">
        <f t="shared" si="631"/>
        <v>1909</v>
      </c>
      <c r="EP436" s="55">
        <v>10845.447899999999</v>
      </c>
      <c r="EQ436" s="55">
        <f t="shared" si="673"/>
        <v>75.315610416666658</v>
      </c>
      <c r="ER436" s="158">
        <v>75.5</v>
      </c>
      <c r="ES436" s="75">
        <v>24</v>
      </c>
      <c r="ET436" s="159"/>
      <c r="EU436" s="159">
        <f>ES436*91/144</f>
        <v>15.166666666666666</v>
      </c>
      <c r="EW436" s="75">
        <v>4</v>
      </c>
      <c r="EX436" s="82"/>
      <c r="EY436" s="75">
        <v>75.5</v>
      </c>
      <c r="EZ436" s="82">
        <f>(EY436*1.2)*(Prices!$B$5/32)</f>
        <v>113.25</v>
      </c>
      <c r="FA436" s="82">
        <f>(EY436*1.3)*(Prices!$B$4/32)</f>
        <v>245.375</v>
      </c>
      <c r="FB436" s="82">
        <f>(EV436*Prices!$B$2)+(EW436*Prices!$B$3)</f>
        <v>16.2</v>
      </c>
      <c r="FC436" s="82">
        <f>EU436*Prices!$B$9</f>
        <v>91</v>
      </c>
      <c r="FD436" s="82">
        <f t="shared" si="632"/>
        <v>465.82499999999999</v>
      </c>
      <c r="FE436" s="82">
        <f>EU436*Prices!$B$10</f>
        <v>136.5</v>
      </c>
      <c r="FF436" s="82">
        <f t="shared" si="633"/>
        <v>511.32499999999999</v>
      </c>
      <c r="FG436" s="82">
        <f>EU436*Prices!$B$11</f>
        <v>151.66666666666666</v>
      </c>
      <c r="FH436" s="82">
        <f t="shared" si="634"/>
        <v>526.49166666666667</v>
      </c>
      <c r="FI436" s="82">
        <f>EU436*Prices!$B$12</f>
        <v>182</v>
      </c>
      <c r="FJ436" s="82">
        <f t="shared" si="635"/>
        <v>556.82500000000005</v>
      </c>
      <c r="FK436" s="82">
        <f>EU436*Prices!$B$13</f>
        <v>197.16666666666666</v>
      </c>
      <c r="FL436" s="82">
        <f t="shared" si="636"/>
        <v>571.99166666666667</v>
      </c>
      <c r="FM436" s="82">
        <f>EU436*Prices!$B$14</f>
        <v>235.08333333333331</v>
      </c>
      <c r="FN436" s="82">
        <f t="shared" si="637"/>
        <v>609.9083333333333</v>
      </c>
      <c r="FO436" s="82">
        <f>EU436*Prices!$B$15</f>
        <v>265.41666666666663</v>
      </c>
      <c r="FP436" s="82">
        <f t="shared" si="638"/>
        <v>640.24166666666656</v>
      </c>
      <c r="FQ436" s="82">
        <f>EU436*Prices!$B$16</f>
        <v>371.58333333333331</v>
      </c>
      <c r="FR436" s="82">
        <f t="shared" si="639"/>
        <v>746.4083333333333</v>
      </c>
      <c r="FS436" s="82">
        <f>EU436*Prices!$B$17</f>
        <v>0</v>
      </c>
      <c r="FT436" s="82"/>
      <c r="FU436" s="82"/>
      <c r="FV436" s="82"/>
      <c r="FW436" s="82"/>
      <c r="FX436" s="82"/>
      <c r="FY436" s="82"/>
      <c r="FZ436" s="82"/>
      <c r="GA436" s="82"/>
      <c r="GB436" s="82"/>
      <c r="GC436" s="82"/>
      <c r="GD436" s="82"/>
      <c r="GE436" s="82"/>
      <c r="GF436" s="82"/>
      <c r="GG436" s="82"/>
      <c r="GH436" s="82"/>
      <c r="GI436"/>
      <c r="GJ436"/>
      <c r="GK436"/>
      <c r="GL436"/>
      <c r="GM436"/>
      <c r="GN436"/>
      <c r="GO436"/>
      <c r="GP436" s="55">
        <v>10845.447899999999</v>
      </c>
      <c r="GQ436" s="55">
        <f t="shared" si="674"/>
        <v>75.315610416666658</v>
      </c>
      <c r="GR436" s="158">
        <v>75.5</v>
      </c>
      <c r="GS436" s="75">
        <v>24</v>
      </c>
      <c r="GT436" s="159"/>
      <c r="GU436" s="159">
        <f>GS436*91/144</f>
        <v>15.166666666666666</v>
      </c>
      <c r="GV436" s="75"/>
      <c r="GW436" s="75">
        <v>4</v>
      </c>
      <c r="GX436" s="82"/>
      <c r="GY436" s="75">
        <v>75.5</v>
      </c>
      <c r="GZ436" s="82">
        <f>(GY436*1.2)*(Prices!$B$5/32)</f>
        <v>113.25</v>
      </c>
      <c r="HA436" s="82">
        <f>(GY436*1.3)*(Prices!$C$4/32)</f>
        <v>196.3</v>
      </c>
      <c r="HB436" s="82">
        <f>(GV436*Prices!$B$2)+(GW436*Prices!$B$3)</f>
        <v>16.2</v>
      </c>
      <c r="HC436" s="82">
        <f>GU436*Prices!$B$9</f>
        <v>91</v>
      </c>
      <c r="HD436" s="82">
        <f t="shared" si="640"/>
        <v>416.75</v>
      </c>
      <c r="HE436" s="82">
        <f>GU436*Prices!$B$10</f>
        <v>136.5</v>
      </c>
      <c r="HF436" s="82">
        <f t="shared" si="641"/>
        <v>462.25</v>
      </c>
      <c r="HG436" s="82">
        <f>GU436*Prices!$B$11</f>
        <v>151.66666666666666</v>
      </c>
      <c r="HH436" s="82">
        <f t="shared" si="642"/>
        <v>477.41666666666663</v>
      </c>
      <c r="HI436" s="82">
        <f>GU436*Prices!$B$12</f>
        <v>182</v>
      </c>
      <c r="HJ436" s="82">
        <f t="shared" si="643"/>
        <v>507.75</v>
      </c>
      <c r="HK436" s="82">
        <f>GU436*Prices!$B$13</f>
        <v>197.16666666666666</v>
      </c>
      <c r="HL436" s="82">
        <f t="shared" si="644"/>
        <v>522.91666666666663</v>
      </c>
      <c r="HM436" s="82">
        <f>GU436*Prices!$B$14</f>
        <v>235.08333333333331</v>
      </c>
      <c r="HN436" s="82">
        <f t="shared" si="645"/>
        <v>560.83333333333326</v>
      </c>
      <c r="HO436" s="82">
        <f>GU436*Prices!$B$15</f>
        <v>265.41666666666663</v>
      </c>
      <c r="HP436" s="82">
        <f t="shared" si="646"/>
        <v>591.16666666666663</v>
      </c>
      <c r="HQ436" s="82">
        <f>GU436*Prices!$B$16</f>
        <v>371.58333333333331</v>
      </c>
      <c r="HR436" s="82">
        <f t="shared" si="647"/>
        <v>697.33333333333326</v>
      </c>
      <c r="HS436" s="82">
        <f>GU436*Prices!$B$17</f>
        <v>0</v>
      </c>
      <c r="HT436" s="82"/>
      <c r="HU436" s="82"/>
      <c r="HV436" s="82"/>
      <c r="HW436" s="82"/>
      <c r="HX436" s="82"/>
      <c r="HY436" s="82"/>
      <c r="HZ436" s="82"/>
      <c r="IA436" s="82"/>
      <c r="IB436" s="82"/>
      <c r="IC436" s="82"/>
      <c r="ID436" s="82"/>
      <c r="IE436" s="82"/>
      <c r="IF436" s="82"/>
      <c r="IG436" s="82"/>
      <c r="IH436" s="82"/>
      <c r="II436"/>
      <c r="IJ436"/>
      <c r="IK436"/>
      <c r="IL436"/>
      <c r="IM436"/>
      <c r="IN436"/>
      <c r="IO436"/>
      <c r="IP436"/>
      <c r="IQ436" s="55">
        <v>10845.447899999999</v>
      </c>
      <c r="IR436" s="55">
        <f t="shared" si="675"/>
        <v>75.315610416666658</v>
      </c>
      <c r="IS436" s="158">
        <v>75.5</v>
      </c>
      <c r="IT436" s="75">
        <v>24</v>
      </c>
      <c r="IU436" s="159"/>
      <c r="IV436" s="159">
        <f>IT436*91/144</f>
        <v>15.166666666666666</v>
      </c>
      <c r="IW436" s="75"/>
      <c r="IX436" s="75">
        <v>4</v>
      </c>
      <c r="IY436" s="76">
        <f t="shared" si="671"/>
        <v>0</v>
      </c>
      <c r="IZ436" s="75">
        <v>75.5</v>
      </c>
      <c r="JA436" s="82">
        <f>(IZ436*1.2)*(Prices!$B$5/32)</f>
        <v>113.25</v>
      </c>
      <c r="JB436" s="82">
        <f>(IZ436*1.3)*(Prices!$B$4/32)</f>
        <v>245.375</v>
      </c>
      <c r="JC436" s="82">
        <f>(IW436*Prices!$B$2)+(IX436*Prices!$B$3)</f>
        <v>16.2</v>
      </c>
      <c r="JD436" s="82">
        <f>IV436*Prices!$B$9</f>
        <v>91</v>
      </c>
      <c r="JE436" s="82">
        <f t="shared" si="648"/>
        <v>465.82499999999999</v>
      </c>
      <c r="JF436" s="82">
        <f>IV436*Prices!$B$10</f>
        <v>136.5</v>
      </c>
      <c r="JG436" s="82">
        <f t="shared" si="649"/>
        <v>511.32499999999999</v>
      </c>
      <c r="JH436" s="82">
        <f>IV436*Prices!$B$11</f>
        <v>151.66666666666666</v>
      </c>
      <c r="JI436" s="82">
        <f t="shared" si="650"/>
        <v>526.49166666666667</v>
      </c>
      <c r="JJ436" s="82">
        <f>IV436*Prices!$B$12</f>
        <v>182</v>
      </c>
      <c r="JK436" s="82">
        <f t="shared" si="651"/>
        <v>556.82500000000005</v>
      </c>
      <c r="JL436" s="82">
        <f>IV436*Prices!$B$13</f>
        <v>197.16666666666666</v>
      </c>
      <c r="JM436" s="82">
        <f t="shared" si="652"/>
        <v>571.99166666666667</v>
      </c>
      <c r="JN436" s="82">
        <f>IV436*Prices!$B$14</f>
        <v>235.08333333333331</v>
      </c>
      <c r="JO436" s="82">
        <f t="shared" si="653"/>
        <v>609.9083333333333</v>
      </c>
      <c r="JP436" s="82">
        <f>IV436*Prices!$B$15</f>
        <v>265.41666666666663</v>
      </c>
      <c r="JQ436" s="82">
        <f t="shared" si="654"/>
        <v>640.24166666666656</v>
      </c>
      <c r="JR436" s="82">
        <f>IV436*Prices!$B$16</f>
        <v>371.58333333333331</v>
      </c>
      <c r="JS436" s="82">
        <f t="shared" si="655"/>
        <v>746.4083333333333</v>
      </c>
      <c r="JT436" s="82">
        <f>IV436*Prices!$B$17</f>
        <v>0</v>
      </c>
      <c r="JU436" s="82"/>
      <c r="JV436" s="82"/>
      <c r="JW436" s="82"/>
      <c r="JX436" s="82"/>
      <c r="JY436" s="82"/>
      <c r="JZ436" s="82"/>
      <c r="KA436" s="82"/>
      <c r="KB436" s="82"/>
      <c r="KC436" s="82"/>
      <c r="KD436" s="82"/>
      <c r="KE436" s="82"/>
      <c r="KF436" s="82"/>
      <c r="KG436" s="82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 s="199">
        <v>0</v>
      </c>
      <c r="LB436" s="202">
        <v>0</v>
      </c>
      <c r="LC436" s="82">
        <f>(44+(cabinets_db!IR436*2-2))*0.58</f>
        <v>111.72610808333332</v>
      </c>
      <c r="LD436" s="82">
        <f>(44+(cabinets_db!IR436*2-2))*0.77</f>
        <v>148.32604004166666</v>
      </c>
      <c r="LE436" s="82">
        <f>3*(cabinets_db!IR436*22/144)</f>
        <v>34.51965477430555</v>
      </c>
      <c r="LF436" s="82">
        <f t="shared" si="656"/>
        <v>77.206453309027765</v>
      </c>
      <c r="LG436" s="80">
        <f t="shared" si="657"/>
        <v>113.80638526736111</v>
      </c>
      <c r="LH436" s="234">
        <f t="shared" si="658"/>
        <v>0</v>
      </c>
      <c r="LI436" s="55">
        <v>10845.447899999999</v>
      </c>
      <c r="LJ436" s="55">
        <f t="shared" si="676"/>
        <v>75.315610416666658</v>
      </c>
      <c r="LK436" s="158">
        <v>75.5</v>
      </c>
      <c r="LL436" s="75">
        <v>24</v>
      </c>
      <c r="LM436" s="159"/>
      <c r="LN436" s="159">
        <f>LL436*91/144</f>
        <v>15.166666666666666</v>
      </c>
      <c r="LO436" s="75"/>
      <c r="LP436" s="75">
        <v>4</v>
      </c>
      <c r="LQ436" s="76">
        <f t="shared" si="672"/>
        <v>0</v>
      </c>
      <c r="LR436" s="75">
        <v>75.5</v>
      </c>
      <c r="LS436" s="82">
        <f>(LR436*1.2)*(Prices!$B$5/32)</f>
        <v>113.25</v>
      </c>
      <c r="LT436" s="82">
        <f>(LR436*1.3)*(Prices!$C$4/32)</f>
        <v>196.3</v>
      </c>
      <c r="LU436" s="82">
        <f>(LO436*Prices!$B$2)+(LP436*Prices!$B$3)</f>
        <v>16.2</v>
      </c>
      <c r="LV436" s="82">
        <f>LN436*Prices!$B$9</f>
        <v>91</v>
      </c>
      <c r="LW436" s="82">
        <f t="shared" si="659"/>
        <v>416.75</v>
      </c>
      <c r="LX436" s="82">
        <f>LN436*Prices!$B$10</f>
        <v>136.5</v>
      </c>
      <c r="LY436" s="82">
        <f t="shared" si="660"/>
        <v>462.25</v>
      </c>
      <c r="LZ436" s="82">
        <f>LN436*Prices!$B$11</f>
        <v>151.66666666666666</v>
      </c>
      <c r="MA436" s="82">
        <f t="shared" si="661"/>
        <v>477.41666666666663</v>
      </c>
      <c r="MB436" s="82">
        <f>LN436*Prices!$B$12</f>
        <v>182</v>
      </c>
      <c r="MC436" s="82">
        <f t="shared" si="662"/>
        <v>507.75</v>
      </c>
      <c r="MD436" s="82">
        <f>LN436*Prices!$B$13</f>
        <v>197.16666666666666</v>
      </c>
      <c r="ME436" s="82">
        <f t="shared" si="663"/>
        <v>522.91666666666663</v>
      </c>
      <c r="MF436" s="82">
        <f>LN436*Prices!$B$14</f>
        <v>235.08333333333331</v>
      </c>
      <c r="MG436" s="82">
        <f t="shared" si="664"/>
        <v>560.83333333333326</v>
      </c>
      <c r="MH436" s="82">
        <f>LN436*Prices!$B$15</f>
        <v>265.41666666666663</v>
      </c>
      <c r="MI436" s="82">
        <f t="shared" si="665"/>
        <v>591.16666666666663</v>
      </c>
      <c r="MJ436" s="82">
        <f>LN436*Prices!$B$16</f>
        <v>371.58333333333331</v>
      </c>
      <c r="MK436" s="82">
        <f t="shared" si="666"/>
        <v>697.33333333333326</v>
      </c>
      <c r="ML436" s="82">
        <f>LN436*Prices!$B$17</f>
        <v>0</v>
      </c>
      <c r="MM436" s="82"/>
      <c r="MN436" s="82"/>
      <c r="MO436" s="82"/>
      <c r="MP436" s="82"/>
      <c r="MQ436" s="82"/>
      <c r="MR436" s="82"/>
      <c r="MS436" s="82"/>
      <c r="MT436" s="82"/>
      <c r="MU436" s="82"/>
      <c r="MV436" s="82"/>
      <c r="MW436" s="82"/>
      <c r="MX436" s="82"/>
      <c r="MY436" s="82"/>
      <c r="MZ436" s="82"/>
      <c r="NA436" s="82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</row>
    <row r="437" spans="1:449" ht="18" customHeight="1" thickBot="1" x14ac:dyDescent="0.3">
      <c r="A437" s="277"/>
      <c r="B437" s="278"/>
      <c r="C437" s="278"/>
      <c r="D437" s="279"/>
      <c r="E437" s="280"/>
      <c r="F437" s="281"/>
      <c r="G437" s="367"/>
      <c r="H437" s="71"/>
      <c r="I437" s="161"/>
      <c r="J437" s="71"/>
      <c r="K437" s="161"/>
      <c r="L437" s="71"/>
      <c r="M437" s="161"/>
      <c r="N437" s="71"/>
      <c r="O437" s="161"/>
      <c r="P437" s="71"/>
      <c r="Q437" s="161"/>
      <c r="R437" s="71"/>
      <c r="S437" s="161"/>
      <c r="T437" s="71"/>
      <c r="U437" s="161"/>
      <c r="V437" s="71"/>
      <c r="W437" s="162"/>
      <c r="X437" s="162"/>
      <c r="Y437" s="162"/>
      <c r="Z437" s="162"/>
      <c r="AA437" s="162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163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163"/>
      <c r="BU437" s="161"/>
      <c r="BV437" s="71"/>
      <c r="BW437" s="161"/>
      <c r="BX437" s="71"/>
      <c r="BY437" s="161"/>
      <c r="BZ437" s="71"/>
      <c r="CA437" s="161"/>
      <c r="CB437" s="71"/>
      <c r="CC437" s="161"/>
      <c r="CD437" s="71"/>
      <c r="CE437" s="161"/>
      <c r="CF437" s="71"/>
      <c r="CG437" s="161"/>
      <c r="CH437" s="71"/>
      <c r="CI437" s="161"/>
      <c r="CJ437" s="71"/>
      <c r="CK437" s="162"/>
      <c r="CL437" s="162"/>
      <c r="CM437" s="162"/>
      <c r="CN437" s="162"/>
      <c r="CO437" s="162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163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163"/>
      <c r="ER437" s="158"/>
      <c r="ES437" s="75"/>
      <c r="ET437" s="159"/>
      <c r="EU437" s="159"/>
      <c r="EX437" s="82"/>
      <c r="EZ437" s="82"/>
      <c r="FE437" s="82"/>
      <c r="FF437" s="82"/>
      <c r="FG437" s="82"/>
      <c r="FH437" s="82"/>
      <c r="FI437" s="82"/>
      <c r="FJ437" s="82"/>
      <c r="FK437" s="82"/>
      <c r="FL437" s="82"/>
      <c r="FM437" s="82"/>
      <c r="FN437" s="82"/>
      <c r="FO437" s="82"/>
      <c r="FP437" s="82"/>
      <c r="FQ437" s="82"/>
      <c r="FR437" s="82"/>
      <c r="FS437" s="82"/>
      <c r="FT437" s="82"/>
      <c r="FU437" s="82"/>
      <c r="FV437" s="82"/>
      <c r="FW437" s="82"/>
      <c r="FX437" s="82"/>
      <c r="FY437" s="82"/>
      <c r="FZ437" s="82"/>
      <c r="GA437" s="82"/>
      <c r="GB437" s="82"/>
      <c r="GC437" s="82"/>
      <c r="GD437" s="82"/>
      <c r="GE437" s="82"/>
      <c r="GF437" s="82"/>
      <c r="GG437" s="82"/>
      <c r="GH437" s="82"/>
      <c r="GI437"/>
      <c r="GJ437"/>
      <c r="GK437"/>
      <c r="GL437"/>
      <c r="GM437"/>
      <c r="GN437"/>
      <c r="GO437"/>
      <c r="GR437" s="158"/>
      <c r="GS437" s="75"/>
      <c r="GT437" s="159"/>
      <c r="GU437" s="159"/>
      <c r="GV437" s="75"/>
      <c r="GW437" s="75"/>
      <c r="GX437" s="82"/>
      <c r="GZ437" s="82"/>
      <c r="HA437" s="82"/>
      <c r="HB437" s="82"/>
      <c r="HE437" s="82"/>
      <c r="HF437" s="82"/>
      <c r="HG437" s="82"/>
      <c r="HH437" s="82"/>
      <c r="HI437" s="82"/>
      <c r="HJ437" s="82"/>
      <c r="HK437" s="82"/>
      <c r="HL437" s="82"/>
      <c r="HM437" s="82"/>
      <c r="HN437" s="82"/>
      <c r="HO437" s="82"/>
      <c r="HP437" s="82"/>
      <c r="HQ437" s="82"/>
      <c r="HR437" s="82"/>
      <c r="HS437" s="82"/>
      <c r="HT437" s="82"/>
      <c r="HU437" s="82"/>
      <c r="HV437" s="82"/>
      <c r="HW437" s="82"/>
      <c r="HX437" s="82"/>
      <c r="HY437" s="82"/>
      <c r="HZ437" s="82"/>
      <c r="IA437" s="82"/>
      <c r="IB437" s="82"/>
      <c r="IC437" s="82"/>
      <c r="ID437" s="82"/>
      <c r="IE437" s="82"/>
      <c r="IF437" s="82"/>
      <c r="IG437" s="82"/>
      <c r="IH437" s="82"/>
      <c r="II437"/>
      <c r="IJ437"/>
      <c r="IK437"/>
      <c r="IL437"/>
      <c r="IM437"/>
      <c r="IN437"/>
      <c r="IO437"/>
      <c r="IP437"/>
      <c r="IS437" s="158"/>
      <c r="IT437" s="75"/>
      <c r="IU437" s="159"/>
      <c r="IV437" s="159"/>
      <c r="IW437" s="75"/>
      <c r="IX437" s="75"/>
      <c r="IY437" s="76"/>
      <c r="IZ437" s="75"/>
      <c r="JA437" s="82"/>
      <c r="JB437" s="82"/>
      <c r="JC437" s="82"/>
      <c r="JD437" s="82"/>
      <c r="JE437" s="82"/>
      <c r="JF437" s="82"/>
      <c r="JG437" s="82"/>
      <c r="JH437" s="82"/>
      <c r="JI437" s="82"/>
      <c r="JJ437" s="82"/>
      <c r="JK437" s="82"/>
      <c r="JL437" s="82"/>
      <c r="JM437" s="82"/>
      <c r="JN437" s="82"/>
      <c r="JO437" s="82"/>
      <c r="JP437" s="82"/>
      <c r="JQ437" s="82"/>
      <c r="JR437" s="82"/>
      <c r="JS437" s="82"/>
      <c r="JT437" s="82"/>
      <c r="JU437" s="82"/>
      <c r="JV437" s="82"/>
      <c r="JW437" s="82"/>
      <c r="JX437" s="82"/>
      <c r="JY437" s="82"/>
      <c r="JZ437" s="82"/>
      <c r="KA437" s="82"/>
      <c r="KB437" s="82"/>
      <c r="KC437" s="82"/>
      <c r="KD437" s="82"/>
      <c r="KE437" s="82"/>
      <c r="KF437" s="82"/>
      <c r="KG437" s="82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 s="199"/>
      <c r="LB437" s="202"/>
      <c r="LF437" s="82"/>
      <c r="LG437" s="80"/>
      <c r="LH437" s="234"/>
      <c r="LK437" s="158"/>
      <c r="LL437" s="75"/>
      <c r="LM437" s="159"/>
      <c r="LN437" s="159"/>
      <c r="LO437" s="75"/>
      <c r="LP437" s="75"/>
      <c r="LQ437" s="76"/>
      <c r="LR437" s="75"/>
      <c r="LS437" s="82"/>
      <c r="LT437" s="82"/>
      <c r="LU437" s="82"/>
      <c r="LV437" s="82"/>
      <c r="LW437" s="82"/>
      <c r="LX437" s="82"/>
      <c r="LY437" s="82"/>
      <c r="LZ437" s="82"/>
      <c r="MA437" s="82"/>
      <c r="MB437" s="82"/>
      <c r="MC437" s="82"/>
      <c r="MD437" s="82"/>
      <c r="ME437" s="82"/>
      <c r="MF437" s="82"/>
      <c r="MG437" s="82"/>
      <c r="MH437" s="82"/>
      <c r="MI437" s="82"/>
      <c r="MJ437" s="82"/>
      <c r="MK437" s="82"/>
      <c r="ML437" s="82"/>
      <c r="MM437" s="82"/>
      <c r="MN437" s="82"/>
      <c r="MO437" s="82"/>
      <c r="MP437" s="82"/>
      <c r="MQ437" s="82"/>
      <c r="MR437" s="82"/>
      <c r="MS437" s="82"/>
      <c r="MT437" s="82"/>
      <c r="MU437" s="82"/>
      <c r="MV437" s="82"/>
      <c r="MW437" s="82"/>
      <c r="MX437" s="82"/>
      <c r="MY437" s="82"/>
      <c r="MZ437" s="82"/>
      <c r="NA437" s="82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</row>
    <row r="438" spans="1:449" ht="18" customHeight="1" x14ac:dyDescent="0.25">
      <c r="A438" s="151" t="s">
        <v>572</v>
      </c>
      <c r="B438" s="152" t="s">
        <v>527</v>
      </c>
      <c r="C438" s="152" t="str">
        <f t="shared" si="667"/>
        <v>Pantry Cab: Pantry 24 deep  4 doors - 4 pullout  (24"W x 84"H)</v>
      </c>
      <c r="D438" s="121" t="s">
        <v>573</v>
      </c>
      <c r="E438" s="153" t="s">
        <v>542</v>
      </c>
      <c r="F438" s="266" t="s">
        <v>572</v>
      </c>
      <c r="G438" s="367">
        <f>ROUND(cabinets_db!FD438/Prices!$B$27,0)</f>
        <v>1419</v>
      </c>
      <c r="H438" s="71">
        <f>G438*Prices!$B$7+G438</f>
        <v>1631.85</v>
      </c>
      <c r="I438" s="161">
        <f>ROUND(cabinets_db!FF438/Prices!$B$27,0)</f>
        <v>1514</v>
      </c>
      <c r="J438" s="71">
        <f>I438*Prices!$B$7+I438</f>
        <v>1741.1</v>
      </c>
      <c r="K438" s="161">
        <f>ROUND(cabinets_db!FH438/Prices!$B$27,0)</f>
        <v>1546</v>
      </c>
      <c r="L438" s="71">
        <f>K438*Prices!$B$7+K438</f>
        <v>1777.9</v>
      </c>
      <c r="M438" s="161">
        <f>ROUND(cabinets_db!FJ438/Prices!$B$27,0)</f>
        <v>1610</v>
      </c>
      <c r="N438" s="71">
        <f>M438*Prices!$B$7+M438</f>
        <v>1851.5</v>
      </c>
      <c r="O438" s="161">
        <f>ROUND(cabinets_db!FL438/Prices!$B$27,0)</f>
        <v>1641</v>
      </c>
      <c r="P438" s="71">
        <f>O438*Prices!$B$7+O438</f>
        <v>1887.15</v>
      </c>
      <c r="Q438" s="161">
        <f>ROUND(cabinets_db!FN438/Prices!$B$27,0)</f>
        <v>1721</v>
      </c>
      <c r="R438" s="71">
        <f>Q438*Prices!$B$7+Q438</f>
        <v>1979.15</v>
      </c>
      <c r="S438" s="161">
        <f>ROUND(cabinets_db!FP438/Prices!$B$27,0)</f>
        <v>1784</v>
      </c>
      <c r="T438" s="71">
        <f>S438*Prices!$B$7+S438</f>
        <v>2051.6</v>
      </c>
      <c r="U438" s="161">
        <f>ROUND(cabinets_db!FR438/Prices!$B$27,0)</f>
        <v>2006</v>
      </c>
      <c r="V438" s="71">
        <f>U438*Prices!$B$7+U438</f>
        <v>2306.9</v>
      </c>
      <c r="W438" s="162"/>
      <c r="X438" s="162"/>
      <c r="Y438" s="162"/>
      <c r="Z438" s="162"/>
      <c r="AA438" s="162"/>
      <c r="AB438" s="71">
        <f>ROUND(cabinets_db!HD438/Prices!$B$27,0)</f>
        <v>1333</v>
      </c>
      <c r="AC438" s="71">
        <f>AB438*Prices!$B$7+AB438</f>
        <v>1532.95</v>
      </c>
      <c r="AD438" s="71">
        <f>ROUND(cabinets_db!HF438/Prices!$B$27,0)</f>
        <v>1428</v>
      </c>
      <c r="AE438" s="71">
        <f>AD438*Prices!$B$7+AD438</f>
        <v>1642.2</v>
      </c>
      <c r="AF438" s="71">
        <f>ROUND(cabinets_db!HH438/Prices!$B$27,0)</f>
        <v>1460</v>
      </c>
      <c r="AG438" s="71">
        <f>AF438*Prices!$B$7+AF438</f>
        <v>1679</v>
      </c>
      <c r="AH438" s="71">
        <f>ROUND(cabinets_db!HJ438/Prices!$B$27,0)</f>
        <v>1524</v>
      </c>
      <c r="AI438" s="71">
        <f>AH438*Prices!$B$7+AH438</f>
        <v>1752.6</v>
      </c>
      <c r="AJ438" s="71">
        <f>ROUND(cabinets_db!HL438/Prices!$B$27,0)</f>
        <v>1555</v>
      </c>
      <c r="AK438" s="71">
        <f>AJ438*Prices!$B$7+AJ438</f>
        <v>1788.25</v>
      </c>
      <c r="AL438" s="71">
        <f>ROUND(cabinets_db!HN438/Prices!$B$27,0)</f>
        <v>1635</v>
      </c>
      <c r="AM438" s="71">
        <f>AL438*Prices!$B$7+AL438</f>
        <v>1880.25</v>
      </c>
      <c r="AN438" s="71">
        <f>ROUND(cabinets_db!HP438/Prices!$B$27,0)</f>
        <v>1698</v>
      </c>
      <c r="AO438" s="71">
        <f>AN438*Prices!$B$7+AN438</f>
        <v>1952.7</v>
      </c>
      <c r="AP438" s="71">
        <f>ROUND(cabinets_db!HR438/Prices!$B$27,0)</f>
        <v>1921</v>
      </c>
      <c r="AQ438" s="163">
        <f>AP438*Prices!$B$7+AP438</f>
        <v>2209.15</v>
      </c>
      <c r="AW438" s="71">
        <f t="shared" si="586"/>
        <v>1333</v>
      </c>
      <c r="AX438" s="71">
        <f t="shared" si="587"/>
        <v>1532.95</v>
      </c>
      <c r="AY438" s="71">
        <f t="shared" si="588"/>
        <v>1428</v>
      </c>
      <c r="AZ438" s="71">
        <f t="shared" si="589"/>
        <v>1642.2</v>
      </c>
      <c r="BA438" s="71">
        <f t="shared" si="590"/>
        <v>1460</v>
      </c>
      <c r="BB438" s="71">
        <f t="shared" si="591"/>
        <v>1679</v>
      </c>
      <c r="BC438" s="71">
        <f t="shared" si="592"/>
        <v>1524</v>
      </c>
      <c r="BD438" s="71">
        <f t="shared" si="593"/>
        <v>1752.6</v>
      </c>
      <c r="BE438" s="71">
        <f t="shared" si="594"/>
        <v>1555</v>
      </c>
      <c r="BF438" s="71">
        <f t="shared" si="595"/>
        <v>1788.25</v>
      </c>
      <c r="BG438" s="71">
        <f t="shared" si="596"/>
        <v>1635</v>
      </c>
      <c r="BH438" s="71">
        <f t="shared" si="597"/>
        <v>1880.25</v>
      </c>
      <c r="BI438" s="71">
        <f t="shared" si="598"/>
        <v>1698</v>
      </c>
      <c r="BJ438" s="71">
        <f t="shared" si="599"/>
        <v>1952.7</v>
      </c>
      <c r="BK438" s="71">
        <f t="shared" si="600"/>
        <v>1921</v>
      </c>
      <c r="BL438" s="163">
        <f t="shared" si="601"/>
        <v>2209.15</v>
      </c>
      <c r="BU438" s="161">
        <f>ROUND(cabinets_db!JE438/Prices!$B$27,0)</f>
        <v>1880</v>
      </c>
      <c r="BV438" s="71">
        <f>BU438*Prices!$B$7+BU438</f>
        <v>2162</v>
      </c>
      <c r="BW438" s="161">
        <f>ROUND(cabinets_db!JG438/Prices!$B$27,0)</f>
        <v>1975</v>
      </c>
      <c r="BX438" s="71">
        <f>BW438*Prices!$B$7+BW438</f>
        <v>2271.25</v>
      </c>
      <c r="BY438" s="161">
        <f>ROUND(cabinets_db!JI438/Prices!$B$27,0)</f>
        <v>2006</v>
      </c>
      <c r="BZ438" s="71">
        <f>BY438*Prices!$B$7+BY438</f>
        <v>2306.9</v>
      </c>
      <c r="CA438" s="161">
        <f>ROUND(cabinets_db!JK438/Prices!$B$27,0)</f>
        <v>2070</v>
      </c>
      <c r="CB438" s="71">
        <f>CA438*Prices!$B$7+CA438</f>
        <v>2380.5</v>
      </c>
      <c r="CC438" s="161">
        <f>ROUND(cabinets_db!JM438/Prices!$B$27,0)</f>
        <v>2102</v>
      </c>
      <c r="CD438" s="71">
        <f>CC438*Prices!$B$7+CC438</f>
        <v>2417.3000000000002</v>
      </c>
      <c r="CE438" s="161">
        <f>ROUND(cabinets_db!JO438/Prices!$B$27,0)</f>
        <v>2181</v>
      </c>
      <c r="CF438" s="71">
        <f>CE438*Prices!$B$7+CE438</f>
        <v>2508.15</v>
      </c>
      <c r="CG438" s="161">
        <f>ROUND(cabinets_db!JQ438/Prices!$B$27,0)</f>
        <v>2245</v>
      </c>
      <c r="CH438" s="71">
        <f>CG438*Prices!$B$7+CG438</f>
        <v>2581.75</v>
      </c>
      <c r="CI438" s="161">
        <f>ROUND(cabinets_db!JS438/Prices!$B$27,0)</f>
        <v>2467</v>
      </c>
      <c r="CJ438" s="71">
        <f>CI438*Prices!$B$7+CI438</f>
        <v>2837.05</v>
      </c>
      <c r="CK438" s="162"/>
      <c r="CL438" s="162"/>
      <c r="CM438" s="162"/>
      <c r="CN438" s="162"/>
      <c r="CO438" s="162"/>
      <c r="CP438" s="71">
        <f>ROUND(cabinets_db!LW438/Prices!$B$27,0)</f>
        <v>1794</v>
      </c>
      <c r="CQ438" s="71">
        <f>CP438*Prices!$B$7+CP438</f>
        <v>2063.1</v>
      </c>
      <c r="CR438" s="71">
        <f>ROUND(cabinets_db!LY438/Prices!$B$27,0)</f>
        <v>1889</v>
      </c>
      <c r="CS438" s="71">
        <f>CR438*Prices!$B$7+CR438</f>
        <v>2172.35</v>
      </c>
      <c r="CT438" s="71">
        <f>ROUND(cabinets_db!MA438/Prices!$B$27,0)</f>
        <v>1921</v>
      </c>
      <c r="CU438" s="71">
        <f>CT438*Prices!$B$7+CT438</f>
        <v>2209.15</v>
      </c>
      <c r="CV438" s="71">
        <f>ROUND(cabinets_db!MC438/Prices!$B$27,0)</f>
        <v>1984</v>
      </c>
      <c r="CW438" s="71">
        <f>CV438*Prices!$B$7+CV438</f>
        <v>2281.6</v>
      </c>
      <c r="CX438" s="71">
        <f>ROUND(cabinets_db!ME438/Prices!$B$27,0)</f>
        <v>2016</v>
      </c>
      <c r="CY438" s="71">
        <f>CX438*Prices!$B$7+CX438</f>
        <v>2318.4</v>
      </c>
      <c r="CZ438" s="71">
        <f>ROUND(cabinets_db!MG438/Prices!$B$27,0)</f>
        <v>2095</v>
      </c>
      <c r="DA438" s="71">
        <f>CZ438*Prices!$B$7+CZ438</f>
        <v>2409.25</v>
      </c>
      <c r="DB438" s="71">
        <f>ROUND(cabinets_db!MI438/Prices!$B$27,0)</f>
        <v>2159</v>
      </c>
      <c r="DC438" s="71">
        <f>DB438*Prices!$B$7+DB438</f>
        <v>2482.85</v>
      </c>
      <c r="DD438" s="71">
        <f>ROUND(cabinets_db!MK438/Prices!$B$27,0)</f>
        <v>2381</v>
      </c>
      <c r="DE438" s="163">
        <f>DD438*Prices!$B$7+DD438</f>
        <v>2738.15</v>
      </c>
      <c r="DK438" s="71">
        <f t="shared" si="616"/>
        <v>1794</v>
      </c>
      <c r="DL438" s="71">
        <f t="shared" si="617"/>
        <v>2063.1</v>
      </c>
      <c r="DM438" s="71">
        <f t="shared" si="618"/>
        <v>1889</v>
      </c>
      <c r="DN438" s="71">
        <f t="shared" si="619"/>
        <v>2172.35</v>
      </c>
      <c r="DO438" s="71">
        <f t="shared" si="620"/>
        <v>1921</v>
      </c>
      <c r="DP438" s="71">
        <f t="shared" si="621"/>
        <v>2209.15</v>
      </c>
      <c r="DQ438" s="71">
        <f t="shared" si="622"/>
        <v>1984</v>
      </c>
      <c r="DR438" s="71">
        <f t="shared" si="623"/>
        <v>2281.6</v>
      </c>
      <c r="DS438" s="71">
        <f t="shared" si="624"/>
        <v>2016</v>
      </c>
      <c r="DT438" s="71">
        <f t="shared" si="625"/>
        <v>2318.4</v>
      </c>
      <c r="DU438" s="71">
        <f t="shared" si="626"/>
        <v>2095</v>
      </c>
      <c r="DV438" s="71">
        <f t="shared" si="627"/>
        <v>2409.25</v>
      </c>
      <c r="DW438" s="71">
        <f t="shared" si="628"/>
        <v>2159</v>
      </c>
      <c r="DX438" s="71">
        <f t="shared" si="629"/>
        <v>2482.85</v>
      </c>
      <c r="DY438" s="71">
        <f t="shared" si="630"/>
        <v>2381</v>
      </c>
      <c r="DZ438" s="163">
        <f t="shared" si="631"/>
        <v>2738.15</v>
      </c>
      <c r="EP438" s="55">
        <v>8000.0870999999997</v>
      </c>
      <c r="EQ438" s="55">
        <f t="shared" si="673"/>
        <v>55.556160416666664</v>
      </c>
      <c r="ER438" s="158">
        <v>55.5</v>
      </c>
      <c r="ES438" s="75">
        <v>24</v>
      </c>
      <c r="ET438" s="159"/>
      <c r="EU438" s="159">
        <f>ES438*80/144</f>
        <v>13.333333333333334</v>
      </c>
      <c r="EV438" s="75">
        <v>4</v>
      </c>
      <c r="EW438" s="75">
        <v>8</v>
      </c>
      <c r="EX438" s="76">
        <v>60</v>
      </c>
      <c r="EY438" s="75">
        <v>55.5</v>
      </c>
      <c r="EZ438" s="82">
        <f>(EY438*1.2)*(Prices!$B$5/32)</f>
        <v>83.25</v>
      </c>
      <c r="FA438" s="82">
        <f>(EY438*1.3)*(Prices!$B$4/32)</f>
        <v>180.375</v>
      </c>
      <c r="FB438" s="82">
        <f>(EV438*Prices!$B$2)+(EW438*Prices!$B$3)</f>
        <v>192.4</v>
      </c>
      <c r="FC438" s="82">
        <f>EU438*Prices!$B$9</f>
        <v>80</v>
      </c>
      <c r="FD438" s="82">
        <f t="shared" si="632"/>
        <v>596.02499999999998</v>
      </c>
      <c r="FE438" s="82">
        <f>EU438*Prices!$B$10</f>
        <v>120</v>
      </c>
      <c r="FF438" s="82">
        <f t="shared" si="633"/>
        <v>636.02499999999998</v>
      </c>
      <c r="FG438" s="82">
        <f>EU438*Prices!$B$11</f>
        <v>133.33333333333334</v>
      </c>
      <c r="FH438" s="82">
        <f t="shared" si="634"/>
        <v>649.35833333333335</v>
      </c>
      <c r="FI438" s="82">
        <f>EU438*Prices!$B$12</f>
        <v>160</v>
      </c>
      <c r="FJ438" s="82">
        <f t="shared" si="635"/>
        <v>676.02499999999998</v>
      </c>
      <c r="FK438" s="82">
        <f>EU438*Prices!$B$13</f>
        <v>173.33333333333334</v>
      </c>
      <c r="FL438" s="82">
        <f t="shared" si="636"/>
        <v>689.35833333333335</v>
      </c>
      <c r="FM438" s="82">
        <f>EU438*Prices!$B$14</f>
        <v>206.66666666666669</v>
      </c>
      <c r="FN438" s="82">
        <f t="shared" si="637"/>
        <v>722.69166666666672</v>
      </c>
      <c r="FO438" s="82">
        <f>EU438*Prices!$B$15</f>
        <v>233.33333333333334</v>
      </c>
      <c r="FP438" s="82">
        <f t="shared" si="638"/>
        <v>749.35833333333335</v>
      </c>
      <c r="FQ438" s="82">
        <f>EU438*Prices!$B$16</f>
        <v>326.66666666666669</v>
      </c>
      <c r="FR438" s="82">
        <f t="shared" si="639"/>
        <v>842.69166666666672</v>
      </c>
      <c r="FS438" s="82">
        <f>EU438*Prices!$B$17</f>
        <v>0</v>
      </c>
      <c r="FT438" s="82"/>
      <c r="FU438" s="82"/>
      <c r="FV438" s="82"/>
      <c r="FW438" s="82"/>
      <c r="FX438" s="82"/>
      <c r="FY438" s="82"/>
      <c r="FZ438" s="82"/>
      <c r="GA438" s="82"/>
      <c r="GB438" s="82"/>
      <c r="GC438" s="82"/>
      <c r="GD438" s="82"/>
      <c r="GE438" s="82"/>
      <c r="GF438" s="82"/>
      <c r="GG438" s="82"/>
      <c r="GH438" s="82"/>
      <c r="GI438"/>
      <c r="GJ438"/>
      <c r="GK438"/>
      <c r="GL438"/>
      <c r="GM438"/>
      <c r="GN438"/>
      <c r="GO438"/>
      <c r="GP438" s="55">
        <v>8000.0870999999997</v>
      </c>
      <c r="GQ438" s="55">
        <f t="shared" si="674"/>
        <v>55.556160416666664</v>
      </c>
      <c r="GR438" s="158">
        <v>55.5</v>
      </c>
      <c r="GS438" s="75">
        <v>24</v>
      </c>
      <c r="GT438" s="159"/>
      <c r="GU438" s="159">
        <f>GS438*80/144</f>
        <v>13.333333333333334</v>
      </c>
      <c r="GV438" s="75">
        <v>4</v>
      </c>
      <c r="GW438" s="75">
        <v>8</v>
      </c>
      <c r="GX438" s="76">
        <v>60</v>
      </c>
      <c r="GY438" s="75">
        <v>55.5</v>
      </c>
      <c r="GZ438" s="82">
        <f>(GY438*1.2)*(Prices!$B$5/32)</f>
        <v>83.25</v>
      </c>
      <c r="HA438" s="82">
        <f>(GY438*1.3)*(Prices!$C$4/32)</f>
        <v>144.30000000000001</v>
      </c>
      <c r="HB438" s="82">
        <f>(GV438*Prices!$B$2)+(GW438*Prices!$B$3)</f>
        <v>192.4</v>
      </c>
      <c r="HC438" s="82">
        <f>GU438*Prices!$B$9</f>
        <v>80</v>
      </c>
      <c r="HD438" s="82">
        <f t="shared" si="640"/>
        <v>559.95000000000005</v>
      </c>
      <c r="HE438" s="82">
        <f>GU438*Prices!$B$10</f>
        <v>120</v>
      </c>
      <c r="HF438" s="82">
        <f t="shared" si="641"/>
        <v>599.95000000000005</v>
      </c>
      <c r="HG438" s="82">
        <f>GU438*Prices!$B$11</f>
        <v>133.33333333333334</v>
      </c>
      <c r="HH438" s="82">
        <f t="shared" si="642"/>
        <v>613.2833333333333</v>
      </c>
      <c r="HI438" s="82">
        <f>GU438*Prices!$B$12</f>
        <v>160</v>
      </c>
      <c r="HJ438" s="82">
        <f t="shared" si="643"/>
        <v>639.95000000000005</v>
      </c>
      <c r="HK438" s="82">
        <f>GU438*Prices!$B$13</f>
        <v>173.33333333333334</v>
      </c>
      <c r="HL438" s="82">
        <f t="shared" si="644"/>
        <v>653.2833333333333</v>
      </c>
      <c r="HM438" s="82">
        <f>GU438*Prices!$B$14</f>
        <v>206.66666666666669</v>
      </c>
      <c r="HN438" s="82">
        <f t="shared" si="645"/>
        <v>686.61666666666679</v>
      </c>
      <c r="HO438" s="82">
        <f>GU438*Prices!$B$15</f>
        <v>233.33333333333334</v>
      </c>
      <c r="HP438" s="82">
        <f t="shared" si="646"/>
        <v>713.2833333333333</v>
      </c>
      <c r="HQ438" s="82">
        <f>GU438*Prices!$B$16</f>
        <v>326.66666666666669</v>
      </c>
      <c r="HR438" s="82">
        <f t="shared" si="647"/>
        <v>806.61666666666679</v>
      </c>
      <c r="HS438" s="82">
        <f>GU438*Prices!$B$17</f>
        <v>0</v>
      </c>
      <c r="HT438" s="82"/>
      <c r="HU438" s="82"/>
      <c r="HV438" s="82"/>
      <c r="HW438" s="82"/>
      <c r="HX438" s="82"/>
      <c r="HY438" s="82"/>
      <c r="HZ438" s="82"/>
      <c r="IA438" s="82"/>
      <c r="IB438" s="82"/>
      <c r="IC438" s="82"/>
      <c r="ID438" s="82"/>
      <c r="IE438" s="82"/>
      <c r="IF438" s="82"/>
      <c r="IG438" s="82"/>
      <c r="IH438" s="82"/>
      <c r="II438"/>
      <c r="IJ438"/>
      <c r="IK438"/>
      <c r="IL438"/>
      <c r="IM438"/>
      <c r="IN438"/>
      <c r="IO438"/>
      <c r="IP438"/>
      <c r="IQ438" s="55">
        <v>8000.0870999999997</v>
      </c>
      <c r="IR438" s="55">
        <f t="shared" si="675"/>
        <v>55.556160416666664</v>
      </c>
      <c r="IS438" s="158">
        <v>55.5</v>
      </c>
      <c r="IT438" s="75">
        <v>24</v>
      </c>
      <c r="IU438" s="159"/>
      <c r="IV438" s="159">
        <f>IT438*80/144</f>
        <v>13.333333333333334</v>
      </c>
      <c r="IW438" s="75">
        <v>4</v>
      </c>
      <c r="IX438" s="75">
        <v>8</v>
      </c>
      <c r="IY438" s="76">
        <f t="shared" si="671"/>
        <v>253.36762356944445</v>
      </c>
      <c r="IZ438" s="75">
        <v>55.5</v>
      </c>
      <c r="JA438" s="82">
        <f>(IZ438*1.2)*(Prices!$B$5/32)</f>
        <v>83.25</v>
      </c>
      <c r="JB438" s="82">
        <f>(IZ438*1.3)*(Prices!$B$4/32)</f>
        <v>180.375</v>
      </c>
      <c r="JC438" s="82">
        <f>(IW438*Prices!$B$2)+(IX438*Prices!$B$3)</f>
        <v>192.4</v>
      </c>
      <c r="JD438" s="82">
        <f>IV438*Prices!$B$9</f>
        <v>80</v>
      </c>
      <c r="JE438" s="82">
        <f t="shared" si="648"/>
        <v>789.39262356944437</v>
      </c>
      <c r="JF438" s="82">
        <f>IV438*Prices!$B$10</f>
        <v>120</v>
      </c>
      <c r="JG438" s="82">
        <f t="shared" si="649"/>
        <v>829.39262356944437</v>
      </c>
      <c r="JH438" s="82">
        <f>IV438*Prices!$B$11</f>
        <v>133.33333333333334</v>
      </c>
      <c r="JI438" s="82">
        <f t="shared" si="650"/>
        <v>842.72595690277785</v>
      </c>
      <c r="JJ438" s="82">
        <f>IV438*Prices!$B$12</f>
        <v>160</v>
      </c>
      <c r="JK438" s="82">
        <f t="shared" si="651"/>
        <v>869.39262356944437</v>
      </c>
      <c r="JL438" s="82">
        <f>IV438*Prices!$B$13</f>
        <v>173.33333333333334</v>
      </c>
      <c r="JM438" s="82">
        <f t="shared" si="652"/>
        <v>882.72595690277785</v>
      </c>
      <c r="JN438" s="82">
        <f>IV438*Prices!$B$14</f>
        <v>206.66666666666669</v>
      </c>
      <c r="JO438" s="82">
        <f t="shared" si="653"/>
        <v>916.05929023611111</v>
      </c>
      <c r="JP438" s="82">
        <f>IV438*Prices!$B$15</f>
        <v>233.33333333333334</v>
      </c>
      <c r="JQ438" s="82">
        <f t="shared" si="654"/>
        <v>942.72595690277785</v>
      </c>
      <c r="JR438" s="82">
        <f>IV438*Prices!$B$16</f>
        <v>326.66666666666669</v>
      </c>
      <c r="JS438" s="82">
        <f t="shared" si="655"/>
        <v>1036.0592902361111</v>
      </c>
      <c r="JT438" s="82">
        <f>IV438*Prices!$B$17</f>
        <v>0</v>
      </c>
      <c r="JU438" s="82"/>
      <c r="JV438" s="82"/>
      <c r="JW438" s="82"/>
      <c r="JX438" s="82"/>
      <c r="JY438" s="82"/>
      <c r="JZ438" s="82"/>
      <c r="KA438" s="82"/>
      <c r="KB438" s="82"/>
      <c r="KC438" s="82"/>
      <c r="KD438" s="82"/>
      <c r="KE438" s="82"/>
      <c r="KF438" s="82"/>
      <c r="KG438" s="82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 s="199">
        <v>4</v>
      </c>
      <c r="LB438" s="202">
        <v>0</v>
      </c>
      <c r="LC438" s="82">
        <f>(44+(cabinets_db!IR438*2-2))*0.58</f>
        <v>88.805146083333327</v>
      </c>
      <c r="LD438" s="82">
        <f>(44+(cabinets_db!IR438*2-2))*0.77</f>
        <v>117.89648704166667</v>
      </c>
      <c r="LE438" s="82">
        <f>3*(cabinets_db!IR438*22/144)</f>
        <v>25.463240190972218</v>
      </c>
      <c r="LF438" s="82">
        <f t="shared" si="656"/>
        <v>63.341905892361112</v>
      </c>
      <c r="LG438" s="80">
        <f t="shared" si="657"/>
        <v>92.433246850694459</v>
      </c>
      <c r="LH438" s="234">
        <f t="shared" si="658"/>
        <v>253.36762356944445</v>
      </c>
      <c r="LI438" s="55">
        <v>8000.0870999999997</v>
      </c>
      <c r="LJ438" s="55">
        <f t="shared" si="676"/>
        <v>55.556160416666664</v>
      </c>
      <c r="LK438" s="158">
        <v>55.5</v>
      </c>
      <c r="LL438" s="75">
        <v>24</v>
      </c>
      <c r="LM438" s="159"/>
      <c r="LN438" s="159">
        <f>LL438*80/144</f>
        <v>13.333333333333334</v>
      </c>
      <c r="LO438" s="75">
        <v>4</v>
      </c>
      <c r="LP438" s="75">
        <v>8</v>
      </c>
      <c r="LQ438" s="76">
        <f t="shared" si="672"/>
        <v>253.36762356944445</v>
      </c>
      <c r="LR438" s="75">
        <v>55.5</v>
      </c>
      <c r="LS438" s="82">
        <f>(LR438*1.2)*(Prices!$B$5/32)</f>
        <v>83.25</v>
      </c>
      <c r="LT438" s="82">
        <f>(LR438*1.3)*(Prices!$C$4/32)</f>
        <v>144.30000000000001</v>
      </c>
      <c r="LU438" s="82">
        <f>(LO438*Prices!$B$2)+(LP438*Prices!$B$3)</f>
        <v>192.4</v>
      </c>
      <c r="LV438" s="82">
        <f>LN438*Prices!$B$9</f>
        <v>80</v>
      </c>
      <c r="LW438" s="82">
        <f t="shared" si="659"/>
        <v>753.31762356944444</v>
      </c>
      <c r="LX438" s="82">
        <f>LN438*Prices!$B$10</f>
        <v>120</v>
      </c>
      <c r="LY438" s="82">
        <f t="shared" si="660"/>
        <v>793.31762356944455</v>
      </c>
      <c r="LZ438" s="82">
        <f>LN438*Prices!$B$11</f>
        <v>133.33333333333334</v>
      </c>
      <c r="MA438" s="82">
        <f t="shared" si="661"/>
        <v>806.65095690277781</v>
      </c>
      <c r="MB438" s="82">
        <f>LN438*Prices!$B$12</f>
        <v>160</v>
      </c>
      <c r="MC438" s="82">
        <f t="shared" si="662"/>
        <v>833.31762356944455</v>
      </c>
      <c r="MD438" s="82">
        <f>LN438*Prices!$B$13</f>
        <v>173.33333333333334</v>
      </c>
      <c r="ME438" s="82">
        <f t="shared" si="663"/>
        <v>846.65095690277781</v>
      </c>
      <c r="MF438" s="82">
        <f>LN438*Prices!$B$14</f>
        <v>206.66666666666669</v>
      </c>
      <c r="MG438" s="82">
        <f t="shared" si="664"/>
        <v>879.98429023611129</v>
      </c>
      <c r="MH438" s="82">
        <f>LN438*Prices!$B$15</f>
        <v>233.33333333333334</v>
      </c>
      <c r="MI438" s="82">
        <f t="shared" si="665"/>
        <v>906.65095690277781</v>
      </c>
      <c r="MJ438" s="82">
        <f>LN438*Prices!$B$16</f>
        <v>326.66666666666669</v>
      </c>
      <c r="MK438" s="82">
        <f t="shared" si="666"/>
        <v>999.98429023611129</v>
      </c>
      <c r="ML438" s="82">
        <f>LN438*Prices!$B$17</f>
        <v>0</v>
      </c>
      <c r="MM438" s="82"/>
      <c r="MN438" s="82"/>
      <c r="MO438" s="82"/>
      <c r="MP438" s="82"/>
      <c r="MQ438" s="82"/>
      <c r="MR438" s="82"/>
      <c r="MS438" s="82"/>
      <c r="MT438" s="82"/>
      <c r="MU438" s="82"/>
      <c r="MV438" s="82"/>
      <c r="MW438" s="82"/>
      <c r="MX438" s="82"/>
      <c r="MY438" s="82"/>
      <c r="MZ438" s="82"/>
      <c r="NA438" s="82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</row>
    <row r="439" spans="1:449" ht="18" customHeight="1" x14ac:dyDescent="0.25">
      <c r="A439" s="160" t="s">
        <v>574</v>
      </c>
      <c r="B439" s="69" t="s">
        <v>527</v>
      </c>
      <c r="C439" s="69" t="str">
        <f t="shared" si="667"/>
        <v>Pantry Cab: Pantry 24 deep  4 doors - 4 pullout  (24"W x 90"H)</v>
      </c>
      <c r="D439" s="70" t="s">
        <v>573</v>
      </c>
      <c r="E439" s="68" t="s">
        <v>544</v>
      </c>
      <c r="F439" s="267" t="s">
        <v>574</v>
      </c>
      <c r="G439" s="367">
        <f>ROUND(cabinets_db!FD439/Prices!$B$27,0)</f>
        <v>1507</v>
      </c>
      <c r="H439" s="71">
        <f>G439*Prices!$B$7+G439</f>
        <v>1733.05</v>
      </c>
      <c r="I439" s="161">
        <f>ROUND(cabinets_db!FF439/Prices!$B$27,0)</f>
        <v>1609</v>
      </c>
      <c r="J439" s="71">
        <f>I439*Prices!$B$7+I439</f>
        <v>1850.35</v>
      </c>
      <c r="K439" s="161">
        <f>ROUND(cabinets_db!FH439/Prices!$B$27,0)</f>
        <v>1643</v>
      </c>
      <c r="L439" s="71">
        <f>K439*Prices!$B$7+K439</f>
        <v>1889.45</v>
      </c>
      <c r="M439" s="161">
        <f>ROUND(cabinets_db!FJ439/Prices!$B$27,0)</f>
        <v>1712</v>
      </c>
      <c r="N439" s="71">
        <f>M439*Prices!$B$7+M439</f>
        <v>1968.8</v>
      </c>
      <c r="O439" s="161">
        <f>ROUND(cabinets_db!FL439/Prices!$B$27,0)</f>
        <v>1746</v>
      </c>
      <c r="P439" s="71">
        <f>O439*Prices!$B$7+O439</f>
        <v>2007.9</v>
      </c>
      <c r="Q439" s="161">
        <f>ROUND(cabinets_db!FN439/Prices!$B$27,0)</f>
        <v>1831</v>
      </c>
      <c r="R439" s="71">
        <f>Q439*Prices!$B$7+Q439</f>
        <v>2105.65</v>
      </c>
      <c r="S439" s="161">
        <f>ROUND(cabinets_db!FP439/Prices!$B$27,0)</f>
        <v>1899</v>
      </c>
      <c r="T439" s="71">
        <f>S439*Prices!$B$7+S439</f>
        <v>2183.85</v>
      </c>
      <c r="U439" s="161">
        <f>ROUND(cabinets_db!FR439/Prices!$B$27,0)</f>
        <v>2138</v>
      </c>
      <c r="V439" s="71">
        <f>U439*Prices!$B$7+U439</f>
        <v>2458.6999999999998</v>
      </c>
      <c r="W439" s="162"/>
      <c r="X439" s="162"/>
      <c r="Y439" s="162"/>
      <c r="Z439" s="162"/>
      <c r="AA439" s="162"/>
      <c r="AB439" s="71">
        <f>ROUND(cabinets_db!HD439/Prices!$B$27,0)</f>
        <v>1411</v>
      </c>
      <c r="AC439" s="71">
        <f>AB439*Prices!$B$7+AB439</f>
        <v>1622.65</v>
      </c>
      <c r="AD439" s="71">
        <f>ROUND(cabinets_db!HF439/Prices!$B$27,0)</f>
        <v>1513</v>
      </c>
      <c r="AE439" s="71">
        <f>AD439*Prices!$B$7+AD439</f>
        <v>1739.95</v>
      </c>
      <c r="AF439" s="71">
        <f>ROUND(cabinets_db!HH439/Prices!$B$27,0)</f>
        <v>1547</v>
      </c>
      <c r="AG439" s="71">
        <f>AF439*Prices!$B$7+AF439</f>
        <v>1779.05</v>
      </c>
      <c r="AH439" s="71">
        <f>ROUND(cabinets_db!HJ439/Prices!$B$27,0)</f>
        <v>1616</v>
      </c>
      <c r="AI439" s="71">
        <f>AH439*Prices!$B$7+AH439</f>
        <v>1858.4</v>
      </c>
      <c r="AJ439" s="71">
        <f>ROUND(cabinets_db!HL439/Prices!$B$27,0)</f>
        <v>1650</v>
      </c>
      <c r="AK439" s="71">
        <f>AJ439*Prices!$B$7+AJ439</f>
        <v>1897.5</v>
      </c>
      <c r="AL439" s="71">
        <f>ROUND(cabinets_db!HN439/Prices!$B$27,0)</f>
        <v>1735</v>
      </c>
      <c r="AM439" s="71">
        <f>AL439*Prices!$B$7+AL439</f>
        <v>1995.25</v>
      </c>
      <c r="AN439" s="71">
        <f>ROUND(cabinets_db!HP439/Prices!$B$27,0)</f>
        <v>1803</v>
      </c>
      <c r="AO439" s="71">
        <f>AN439*Prices!$B$7+AN439</f>
        <v>2073.4499999999998</v>
      </c>
      <c r="AP439" s="71">
        <f>ROUND(cabinets_db!HR439/Prices!$B$27,0)</f>
        <v>2042</v>
      </c>
      <c r="AQ439" s="163">
        <f>AP439*Prices!$B$7+AP439</f>
        <v>2348.3000000000002</v>
      </c>
      <c r="AW439" s="71">
        <f t="shared" si="586"/>
        <v>1411</v>
      </c>
      <c r="AX439" s="71">
        <f t="shared" si="587"/>
        <v>1622.65</v>
      </c>
      <c r="AY439" s="71">
        <f t="shared" si="588"/>
        <v>1513</v>
      </c>
      <c r="AZ439" s="71">
        <f t="shared" si="589"/>
        <v>1739.95</v>
      </c>
      <c r="BA439" s="71">
        <f t="shared" si="590"/>
        <v>1547</v>
      </c>
      <c r="BB439" s="71">
        <f t="shared" si="591"/>
        <v>1779.05</v>
      </c>
      <c r="BC439" s="71">
        <f t="shared" si="592"/>
        <v>1616</v>
      </c>
      <c r="BD439" s="71">
        <f t="shared" si="593"/>
        <v>1858.4</v>
      </c>
      <c r="BE439" s="71">
        <f t="shared" si="594"/>
        <v>1650</v>
      </c>
      <c r="BF439" s="71">
        <f t="shared" si="595"/>
        <v>1897.5</v>
      </c>
      <c r="BG439" s="71">
        <f t="shared" si="596"/>
        <v>1735</v>
      </c>
      <c r="BH439" s="71">
        <f t="shared" si="597"/>
        <v>1995.25</v>
      </c>
      <c r="BI439" s="71">
        <f t="shared" si="598"/>
        <v>1803</v>
      </c>
      <c r="BJ439" s="71">
        <f t="shared" si="599"/>
        <v>2073.4499999999998</v>
      </c>
      <c r="BK439" s="71">
        <f t="shared" si="600"/>
        <v>2042</v>
      </c>
      <c r="BL439" s="163">
        <f t="shared" si="601"/>
        <v>2348.3000000000002</v>
      </c>
      <c r="BU439" s="161">
        <f>ROUND(cabinets_db!JE439/Prices!$B$27,0)</f>
        <v>2011</v>
      </c>
      <c r="BV439" s="71">
        <f>BU439*Prices!$B$7+BU439</f>
        <v>2312.65</v>
      </c>
      <c r="BW439" s="161">
        <f>ROUND(cabinets_db!JG439/Prices!$B$27,0)</f>
        <v>2113</v>
      </c>
      <c r="BX439" s="71">
        <f>BW439*Prices!$B$7+BW439</f>
        <v>2429.9499999999998</v>
      </c>
      <c r="BY439" s="161">
        <f>ROUND(cabinets_db!JI439/Prices!$B$27,0)</f>
        <v>2147</v>
      </c>
      <c r="BZ439" s="71">
        <f>BY439*Prices!$B$7+BY439</f>
        <v>2469.0500000000002</v>
      </c>
      <c r="CA439" s="161">
        <f>ROUND(cabinets_db!JK439/Prices!$B$27,0)</f>
        <v>2216</v>
      </c>
      <c r="CB439" s="71">
        <f>CA439*Prices!$B$7+CA439</f>
        <v>2548.4</v>
      </c>
      <c r="CC439" s="161">
        <f>ROUND(cabinets_db!JM439/Prices!$B$27,0)</f>
        <v>2250</v>
      </c>
      <c r="CD439" s="71">
        <f>CC439*Prices!$B$7+CC439</f>
        <v>2587.5</v>
      </c>
      <c r="CE439" s="161">
        <f>ROUND(cabinets_db!JO439/Prices!$B$27,0)</f>
        <v>2335</v>
      </c>
      <c r="CF439" s="71">
        <f>CE439*Prices!$B$7+CE439</f>
        <v>2685.25</v>
      </c>
      <c r="CG439" s="161">
        <f>ROUND(cabinets_db!JQ439/Prices!$B$27,0)</f>
        <v>2403</v>
      </c>
      <c r="CH439" s="71">
        <f>CG439*Prices!$B$7+CG439</f>
        <v>2763.45</v>
      </c>
      <c r="CI439" s="161">
        <f>ROUND(cabinets_db!JS439/Prices!$B$27,0)</f>
        <v>2642</v>
      </c>
      <c r="CJ439" s="71">
        <f>CI439*Prices!$B$7+CI439</f>
        <v>3038.3</v>
      </c>
      <c r="CK439" s="162"/>
      <c r="CL439" s="162"/>
      <c r="CM439" s="162"/>
      <c r="CN439" s="162"/>
      <c r="CO439" s="162"/>
      <c r="CP439" s="71">
        <f>ROUND(cabinets_db!LW439/Prices!$B$27,0)</f>
        <v>1915</v>
      </c>
      <c r="CQ439" s="71">
        <f>CP439*Prices!$B$7+CP439</f>
        <v>2202.25</v>
      </c>
      <c r="CR439" s="71">
        <f>ROUND(cabinets_db!LY439/Prices!$B$27,0)</f>
        <v>2017</v>
      </c>
      <c r="CS439" s="71">
        <f>CR439*Prices!$B$7+CR439</f>
        <v>2319.5500000000002</v>
      </c>
      <c r="CT439" s="71">
        <f>ROUND(cabinets_db!MA439/Prices!$B$27,0)</f>
        <v>2051</v>
      </c>
      <c r="CU439" s="71">
        <f>CT439*Prices!$B$7+CT439</f>
        <v>2358.65</v>
      </c>
      <c r="CV439" s="71">
        <f>ROUND(cabinets_db!MC439/Prices!$B$27,0)</f>
        <v>2120</v>
      </c>
      <c r="CW439" s="71">
        <f>CV439*Prices!$B$7+CV439</f>
        <v>2438</v>
      </c>
      <c r="CX439" s="71">
        <f>ROUND(cabinets_db!ME439/Prices!$B$27,0)</f>
        <v>2154</v>
      </c>
      <c r="CY439" s="71">
        <f>CX439*Prices!$B$7+CX439</f>
        <v>2477.1</v>
      </c>
      <c r="CZ439" s="71">
        <f>ROUND(cabinets_db!MG439/Prices!$B$27,0)</f>
        <v>2239</v>
      </c>
      <c r="DA439" s="71">
        <f>CZ439*Prices!$B$7+CZ439</f>
        <v>2574.85</v>
      </c>
      <c r="DB439" s="71">
        <f>ROUND(cabinets_db!MI439/Prices!$B$27,0)</f>
        <v>2307</v>
      </c>
      <c r="DC439" s="71">
        <f>DB439*Prices!$B$7+DB439</f>
        <v>2653.05</v>
      </c>
      <c r="DD439" s="71">
        <f>ROUND(cabinets_db!MK439/Prices!$B$27,0)</f>
        <v>2546</v>
      </c>
      <c r="DE439" s="163">
        <f>DD439*Prices!$B$7+DD439</f>
        <v>2927.9</v>
      </c>
      <c r="DK439" s="71">
        <f t="shared" si="616"/>
        <v>1915</v>
      </c>
      <c r="DL439" s="71">
        <f t="shared" si="617"/>
        <v>2202.25</v>
      </c>
      <c r="DM439" s="71">
        <f t="shared" si="618"/>
        <v>2017</v>
      </c>
      <c r="DN439" s="71">
        <f t="shared" si="619"/>
        <v>2319.5500000000002</v>
      </c>
      <c r="DO439" s="71">
        <f t="shared" si="620"/>
        <v>2051</v>
      </c>
      <c r="DP439" s="71">
        <f t="shared" si="621"/>
        <v>2358.65</v>
      </c>
      <c r="DQ439" s="71">
        <f t="shared" si="622"/>
        <v>2120</v>
      </c>
      <c r="DR439" s="71">
        <f t="shared" si="623"/>
        <v>2438</v>
      </c>
      <c r="DS439" s="71">
        <f t="shared" si="624"/>
        <v>2154</v>
      </c>
      <c r="DT439" s="71">
        <f t="shared" si="625"/>
        <v>2477.1</v>
      </c>
      <c r="DU439" s="71">
        <f t="shared" si="626"/>
        <v>2239</v>
      </c>
      <c r="DV439" s="71">
        <f t="shared" si="627"/>
        <v>2574.85</v>
      </c>
      <c r="DW439" s="71">
        <f t="shared" si="628"/>
        <v>2307</v>
      </c>
      <c r="DX439" s="71">
        <f t="shared" si="629"/>
        <v>2653.05</v>
      </c>
      <c r="DY439" s="71">
        <f t="shared" si="630"/>
        <v>2546</v>
      </c>
      <c r="DZ439" s="163">
        <f t="shared" si="631"/>
        <v>2927.9</v>
      </c>
      <c r="EP439" s="55">
        <v>8940.3443000000007</v>
      </c>
      <c r="EQ439" s="55">
        <f t="shared" si="673"/>
        <v>62.085724305555559</v>
      </c>
      <c r="ER439" s="158">
        <v>62</v>
      </c>
      <c r="ES439" s="75">
        <v>24</v>
      </c>
      <c r="ET439" s="159"/>
      <c r="EU439" s="159">
        <f>ES439*86/144</f>
        <v>14.333333333333334</v>
      </c>
      <c r="EV439" s="75">
        <v>4</v>
      </c>
      <c r="EW439" s="75">
        <v>8</v>
      </c>
      <c r="EX439" s="76">
        <v>60</v>
      </c>
      <c r="EY439" s="75">
        <v>62</v>
      </c>
      <c r="EZ439" s="82">
        <f>(EY439*1.2)*(Prices!$B$5/32)</f>
        <v>92.999999999999986</v>
      </c>
      <c r="FA439" s="82">
        <f>(EY439*1.3)*(Prices!$B$4/32)</f>
        <v>201.50000000000003</v>
      </c>
      <c r="FB439" s="82">
        <f>(EV439*Prices!$B$2)+(EW439*Prices!$B$3)</f>
        <v>192.4</v>
      </c>
      <c r="FC439" s="82">
        <f>EU439*Prices!$B$9</f>
        <v>86</v>
      </c>
      <c r="FD439" s="82">
        <f t="shared" si="632"/>
        <v>632.9</v>
      </c>
      <c r="FE439" s="82">
        <f>EU439*Prices!$B$10</f>
        <v>129</v>
      </c>
      <c r="FF439" s="82">
        <f t="shared" si="633"/>
        <v>675.9</v>
      </c>
      <c r="FG439" s="82">
        <f>EU439*Prices!$B$11</f>
        <v>143.33333333333334</v>
      </c>
      <c r="FH439" s="82">
        <f t="shared" si="634"/>
        <v>690.23333333333335</v>
      </c>
      <c r="FI439" s="82">
        <f>EU439*Prices!$B$12</f>
        <v>172</v>
      </c>
      <c r="FJ439" s="82">
        <f t="shared" si="635"/>
        <v>718.9</v>
      </c>
      <c r="FK439" s="82">
        <f>EU439*Prices!$B$13</f>
        <v>186.33333333333334</v>
      </c>
      <c r="FL439" s="82">
        <f t="shared" si="636"/>
        <v>733.23333333333335</v>
      </c>
      <c r="FM439" s="82">
        <f>EU439*Prices!$B$14</f>
        <v>222.16666666666669</v>
      </c>
      <c r="FN439" s="82">
        <f t="shared" si="637"/>
        <v>769.06666666666672</v>
      </c>
      <c r="FO439" s="82">
        <f>EU439*Prices!$B$15</f>
        <v>250.83333333333334</v>
      </c>
      <c r="FP439" s="82">
        <f t="shared" si="638"/>
        <v>797.73333333333335</v>
      </c>
      <c r="FQ439" s="82">
        <f>EU439*Prices!$B$16</f>
        <v>351.16666666666669</v>
      </c>
      <c r="FR439" s="82">
        <f t="shared" si="639"/>
        <v>898.06666666666672</v>
      </c>
      <c r="FS439" s="82">
        <f>EU439*Prices!$B$17</f>
        <v>0</v>
      </c>
      <c r="FT439" s="82"/>
      <c r="FU439" s="82"/>
      <c r="FV439" s="82"/>
      <c r="FW439" s="82"/>
      <c r="FX439" s="82"/>
      <c r="FY439" s="82"/>
      <c r="FZ439" s="82"/>
      <c r="GA439" s="82"/>
      <c r="GB439" s="82"/>
      <c r="GC439" s="82"/>
      <c r="GD439" s="82"/>
      <c r="GE439" s="82"/>
      <c r="GF439" s="82"/>
      <c r="GG439" s="82"/>
      <c r="GH439" s="82"/>
      <c r="GI439"/>
      <c r="GJ439"/>
      <c r="GK439"/>
      <c r="GL439"/>
      <c r="GM439"/>
      <c r="GN439"/>
      <c r="GO439"/>
      <c r="GP439" s="55">
        <v>8940.3443000000007</v>
      </c>
      <c r="GQ439" s="55">
        <f t="shared" si="674"/>
        <v>62.085724305555559</v>
      </c>
      <c r="GR439" s="158">
        <v>62</v>
      </c>
      <c r="GS439" s="75">
        <v>24</v>
      </c>
      <c r="GT439" s="159"/>
      <c r="GU439" s="159">
        <f>GS439*86/144</f>
        <v>14.333333333333334</v>
      </c>
      <c r="GV439" s="75">
        <v>4</v>
      </c>
      <c r="GW439" s="75">
        <v>8</v>
      </c>
      <c r="GX439" s="76">
        <v>60</v>
      </c>
      <c r="GY439" s="75">
        <v>62</v>
      </c>
      <c r="GZ439" s="82">
        <f>(GY439*1.2)*(Prices!$B$5/32)</f>
        <v>92.999999999999986</v>
      </c>
      <c r="HA439" s="82">
        <f>(GY439*1.3)*(Prices!$C$4/32)</f>
        <v>161.20000000000002</v>
      </c>
      <c r="HB439" s="82">
        <f>(GV439*Prices!$B$2)+(GW439*Prices!$B$3)</f>
        <v>192.4</v>
      </c>
      <c r="HC439" s="82">
        <f>GU439*Prices!$B$9</f>
        <v>86</v>
      </c>
      <c r="HD439" s="82">
        <f t="shared" si="640"/>
        <v>592.6</v>
      </c>
      <c r="HE439" s="82">
        <f>GU439*Prices!$B$10</f>
        <v>129</v>
      </c>
      <c r="HF439" s="82">
        <f t="shared" si="641"/>
        <v>635.6</v>
      </c>
      <c r="HG439" s="82">
        <f>GU439*Prices!$B$11</f>
        <v>143.33333333333334</v>
      </c>
      <c r="HH439" s="82">
        <f t="shared" si="642"/>
        <v>649.93333333333339</v>
      </c>
      <c r="HI439" s="82">
        <f>GU439*Prices!$B$12</f>
        <v>172</v>
      </c>
      <c r="HJ439" s="82">
        <f t="shared" si="643"/>
        <v>678.6</v>
      </c>
      <c r="HK439" s="82">
        <f>GU439*Prices!$B$13</f>
        <v>186.33333333333334</v>
      </c>
      <c r="HL439" s="82">
        <f t="shared" si="644"/>
        <v>692.93333333333339</v>
      </c>
      <c r="HM439" s="82">
        <f>GU439*Prices!$B$14</f>
        <v>222.16666666666669</v>
      </c>
      <c r="HN439" s="82">
        <f t="shared" si="645"/>
        <v>728.76666666666677</v>
      </c>
      <c r="HO439" s="82">
        <f>GU439*Prices!$B$15</f>
        <v>250.83333333333334</v>
      </c>
      <c r="HP439" s="82">
        <f t="shared" si="646"/>
        <v>757.43333333333339</v>
      </c>
      <c r="HQ439" s="82">
        <f>GU439*Prices!$B$16</f>
        <v>351.16666666666669</v>
      </c>
      <c r="HR439" s="82">
        <f t="shared" si="647"/>
        <v>857.76666666666677</v>
      </c>
      <c r="HS439" s="82">
        <f>GU439*Prices!$B$17</f>
        <v>0</v>
      </c>
      <c r="HT439" s="82"/>
      <c r="HU439" s="82"/>
      <c r="HV439" s="82"/>
      <c r="HW439" s="82"/>
      <c r="HX439" s="82"/>
      <c r="HY439" s="82"/>
      <c r="HZ439" s="82"/>
      <c r="IA439" s="82"/>
      <c r="IB439" s="82"/>
      <c r="IC439" s="82"/>
      <c r="ID439" s="82"/>
      <c r="IE439" s="82"/>
      <c r="IF439" s="82"/>
      <c r="IG439" s="82"/>
      <c r="IH439" s="82"/>
      <c r="II439"/>
      <c r="IJ439"/>
      <c r="IK439"/>
      <c r="IL439"/>
      <c r="IM439"/>
      <c r="IN439"/>
      <c r="IO439"/>
      <c r="IP439"/>
      <c r="IQ439" s="55">
        <v>8940.3443000000007</v>
      </c>
      <c r="IR439" s="55">
        <f t="shared" si="675"/>
        <v>62.085724305555559</v>
      </c>
      <c r="IS439" s="158">
        <v>62</v>
      </c>
      <c r="IT439" s="75">
        <v>24</v>
      </c>
      <c r="IU439" s="159"/>
      <c r="IV439" s="159">
        <f>IT439*86/144</f>
        <v>14.333333333333334</v>
      </c>
      <c r="IW439" s="75">
        <v>4</v>
      </c>
      <c r="IX439" s="75">
        <v>8</v>
      </c>
      <c r="IY439" s="76">
        <f t="shared" si="671"/>
        <v>271.69393288425925</v>
      </c>
      <c r="IZ439" s="75">
        <v>62</v>
      </c>
      <c r="JA439" s="82">
        <f>(IZ439*1.2)*(Prices!$B$5/32)</f>
        <v>92.999999999999986</v>
      </c>
      <c r="JB439" s="82">
        <f>(IZ439*1.3)*(Prices!$B$4/32)</f>
        <v>201.50000000000003</v>
      </c>
      <c r="JC439" s="82">
        <f>(IW439*Prices!$B$2)+(IX439*Prices!$B$3)</f>
        <v>192.4</v>
      </c>
      <c r="JD439" s="82">
        <f>IV439*Prices!$B$9</f>
        <v>86</v>
      </c>
      <c r="JE439" s="82">
        <f t="shared" si="648"/>
        <v>844.59393288425917</v>
      </c>
      <c r="JF439" s="82">
        <f>IV439*Prices!$B$10</f>
        <v>129</v>
      </c>
      <c r="JG439" s="82">
        <f t="shared" si="649"/>
        <v>887.59393288425917</v>
      </c>
      <c r="JH439" s="82">
        <f>IV439*Prices!$B$11</f>
        <v>143.33333333333334</v>
      </c>
      <c r="JI439" s="82">
        <f t="shared" si="650"/>
        <v>901.92726621759266</v>
      </c>
      <c r="JJ439" s="82">
        <f>IV439*Prices!$B$12</f>
        <v>172</v>
      </c>
      <c r="JK439" s="82">
        <f t="shared" si="651"/>
        <v>930.59393288425917</v>
      </c>
      <c r="JL439" s="82">
        <f>IV439*Prices!$B$13</f>
        <v>186.33333333333334</v>
      </c>
      <c r="JM439" s="82">
        <f t="shared" si="652"/>
        <v>944.92726621759266</v>
      </c>
      <c r="JN439" s="82">
        <f>IV439*Prices!$B$14</f>
        <v>222.16666666666669</v>
      </c>
      <c r="JO439" s="82">
        <f t="shared" si="653"/>
        <v>980.76059955092592</v>
      </c>
      <c r="JP439" s="82">
        <f>IV439*Prices!$B$15</f>
        <v>250.83333333333334</v>
      </c>
      <c r="JQ439" s="82">
        <f t="shared" si="654"/>
        <v>1009.4272662175927</v>
      </c>
      <c r="JR439" s="82">
        <f>IV439*Prices!$B$16</f>
        <v>351.16666666666669</v>
      </c>
      <c r="JS439" s="82">
        <f t="shared" si="655"/>
        <v>1109.7605995509259</v>
      </c>
      <c r="JT439" s="82">
        <f>IV439*Prices!$B$17</f>
        <v>0</v>
      </c>
      <c r="JU439" s="82"/>
      <c r="JV439" s="82"/>
      <c r="JW439" s="82"/>
      <c r="JX439" s="82"/>
      <c r="JY439" s="82"/>
      <c r="JZ439" s="82"/>
      <c r="KA439" s="82"/>
      <c r="KB439" s="82"/>
      <c r="KC439" s="82"/>
      <c r="KD439" s="82"/>
      <c r="KE439" s="82"/>
      <c r="KF439" s="82"/>
      <c r="KG439" s="82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 s="199">
        <v>4</v>
      </c>
      <c r="LB439" s="202">
        <v>0</v>
      </c>
      <c r="LC439" s="82">
        <f>(44+(cabinets_db!IR439*2-2))*0.58</f>
        <v>96.379440194444442</v>
      </c>
      <c r="LD439" s="82">
        <f>(44+(cabinets_db!IR439*2-2))*0.77</f>
        <v>127.95201543055556</v>
      </c>
      <c r="LE439" s="82">
        <f>3*(cabinets_db!IR439*22/144)</f>
        <v>28.455956973379632</v>
      </c>
      <c r="LF439" s="82">
        <f t="shared" si="656"/>
        <v>67.923483221064814</v>
      </c>
      <c r="LG439" s="80">
        <f t="shared" si="657"/>
        <v>99.496058457175934</v>
      </c>
      <c r="LH439" s="234">
        <f t="shared" si="658"/>
        <v>271.69393288425925</v>
      </c>
      <c r="LI439" s="55">
        <v>8940.3443000000007</v>
      </c>
      <c r="LJ439" s="55">
        <f t="shared" si="676"/>
        <v>62.085724305555559</v>
      </c>
      <c r="LK439" s="158">
        <v>62</v>
      </c>
      <c r="LL439" s="75">
        <v>24</v>
      </c>
      <c r="LM439" s="159"/>
      <c r="LN439" s="159">
        <f>LL439*86/144</f>
        <v>14.333333333333334</v>
      </c>
      <c r="LO439" s="75">
        <v>4</v>
      </c>
      <c r="LP439" s="75">
        <v>8</v>
      </c>
      <c r="LQ439" s="76">
        <f t="shared" si="672"/>
        <v>271.69393288425925</v>
      </c>
      <c r="LR439" s="75">
        <v>62</v>
      </c>
      <c r="LS439" s="82">
        <f>(LR439*1.2)*(Prices!$B$5/32)</f>
        <v>92.999999999999986</v>
      </c>
      <c r="LT439" s="82">
        <f>(LR439*1.3)*(Prices!$C$4/32)</f>
        <v>161.20000000000002</v>
      </c>
      <c r="LU439" s="82">
        <f>(LO439*Prices!$B$2)+(LP439*Prices!$B$3)</f>
        <v>192.4</v>
      </c>
      <c r="LV439" s="82">
        <f>LN439*Prices!$B$9</f>
        <v>86</v>
      </c>
      <c r="LW439" s="82">
        <f t="shared" si="659"/>
        <v>804.29393288425922</v>
      </c>
      <c r="LX439" s="82">
        <f>LN439*Prices!$B$10</f>
        <v>129</v>
      </c>
      <c r="LY439" s="82">
        <f t="shared" si="660"/>
        <v>847.29393288425922</v>
      </c>
      <c r="LZ439" s="82">
        <f>LN439*Prices!$B$11</f>
        <v>143.33333333333334</v>
      </c>
      <c r="MA439" s="82">
        <f t="shared" si="661"/>
        <v>861.62726621759271</v>
      </c>
      <c r="MB439" s="82">
        <f>LN439*Prices!$B$12</f>
        <v>172</v>
      </c>
      <c r="MC439" s="82">
        <f t="shared" si="662"/>
        <v>890.29393288425922</v>
      </c>
      <c r="MD439" s="82">
        <f>LN439*Prices!$B$13</f>
        <v>186.33333333333334</v>
      </c>
      <c r="ME439" s="82">
        <f t="shared" si="663"/>
        <v>904.62726621759271</v>
      </c>
      <c r="MF439" s="82">
        <f>LN439*Prices!$B$14</f>
        <v>222.16666666666669</v>
      </c>
      <c r="MG439" s="82">
        <f t="shared" si="664"/>
        <v>940.46059955092596</v>
      </c>
      <c r="MH439" s="82">
        <f>LN439*Prices!$B$15</f>
        <v>250.83333333333334</v>
      </c>
      <c r="MI439" s="82">
        <f t="shared" si="665"/>
        <v>969.12726621759271</v>
      </c>
      <c r="MJ439" s="82">
        <f>LN439*Prices!$B$16</f>
        <v>351.16666666666669</v>
      </c>
      <c r="MK439" s="82">
        <f t="shared" si="666"/>
        <v>1069.460599550926</v>
      </c>
      <c r="ML439" s="82">
        <f>LN439*Prices!$B$17</f>
        <v>0</v>
      </c>
      <c r="MM439" s="82"/>
      <c r="MN439" s="82"/>
      <c r="MO439" s="82"/>
      <c r="MP439" s="82"/>
      <c r="MQ439" s="82"/>
      <c r="MR439" s="82"/>
      <c r="MS439" s="82"/>
      <c r="MT439" s="82"/>
      <c r="MU439" s="82"/>
      <c r="MV439" s="82"/>
      <c r="MW439" s="82"/>
      <c r="MX439" s="82"/>
      <c r="MY439" s="82"/>
      <c r="MZ439" s="82"/>
      <c r="NA439" s="82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</row>
    <row r="440" spans="1:449" ht="18" customHeight="1" thickBot="1" x14ac:dyDescent="0.3">
      <c r="A440" s="269" t="s">
        <v>575</v>
      </c>
      <c r="B440" s="176" t="s">
        <v>527</v>
      </c>
      <c r="C440" s="176" t="str">
        <f t="shared" si="667"/>
        <v>Pantry Cab: Pantry 24 deep  4 doors - 4 pullout  (24"W x 95"H)</v>
      </c>
      <c r="D440" s="177" t="s">
        <v>573</v>
      </c>
      <c r="E440" s="178" t="s">
        <v>546</v>
      </c>
      <c r="F440" s="270" t="s">
        <v>575</v>
      </c>
      <c r="G440" s="367">
        <f>ROUND(cabinets_db!FD440/Prices!$B$27,0)</f>
        <v>1547</v>
      </c>
      <c r="H440" s="71">
        <f>G440*Prices!$B$7+G440</f>
        <v>1779.05</v>
      </c>
      <c r="I440" s="161">
        <f>ROUND(cabinets_db!FF440/Prices!$B$27,0)</f>
        <v>1655</v>
      </c>
      <c r="J440" s="71">
        <f>I440*Prices!$B$7+I440</f>
        <v>1903.25</v>
      </c>
      <c r="K440" s="161">
        <f>ROUND(cabinets_db!FH440/Prices!$B$27,0)</f>
        <v>1692</v>
      </c>
      <c r="L440" s="71">
        <f>K440*Prices!$B$7+K440</f>
        <v>1945.8</v>
      </c>
      <c r="M440" s="161">
        <f>ROUND(cabinets_db!FJ440/Prices!$B$27,0)</f>
        <v>1764</v>
      </c>
      <c r="N440" s="71">
        <f>M440*Prices!$B$7+M440</f>
        <v>2028.6</v>
      </c>
      <c r="O440" s="161">
        <f>ROUND(cabinets_db!FL440/Prices!$B$27,0)</f>
        <v>1800</v>
      </c>
      <c r="P440" s="71">
        <f>O440*Prices!$B$7+O440</f>
        <v>2070</v>
      </c>
      <c r="Q440" s="161">
        <f>ROUND(cabinets_db!FN440/Prices!$B$27,0)</f>
        <v>1890</v>
      </c>
      <c r="R440" s="71">
        <f>Q440*Prices!$B$7+Q440</f>
        <v>2173.5</v>
      </c>
      <c r="S440" s="161">
        <f>ROUND(cabinets_db!FP440/Prices!$B$27,0)</f>
        <v>1962</v>
      </c>
      <c r="T440" s="71">
        <f>S440*Prices!$B$7+S440</f>
        <v>2256.3000000000002</v>
      </c>
      <c r="U440" s="161">
        <f>ROUND(cabinets_db!FR440/Prices!$B$27,0)</f>
        <v>2215</v>
      </c>
      <c r="V440" s="71">
        <f>U440*Prices!$B$7+U440</f>
        <v>2547.25</v>
      </c>
      <c r="W440" s="162"/>
      <c r="X440" s="162"/>
      <c r="Y440" s="162"/>
      <c r="Z440" s="162"/>
      <c r="AA440" s="162"/>
      <c r="AB440" s="71">
        <f>ROUND(cabinets_db!HD440/Prices!$B$27,0)</f>
        <v>1447</v>
      </c>
      <c r="AC440" s="71">
        <f>AB440*Prices!$B$7+AB440</f>
        <v>1664.05</v>
      </c>
      <c r="AD440" s="71">
        <f>ROUND(cabinets_db!HF440/Prices!$B$27,0)</f>
        <v>1556</v>
      </c>
      <c r="AE440" s="71">
        <f>AD440*Prices!$B$7+AD440</f>
        <v>1789.4</v>
      </c>
      <c r="AF440" s="71">
        <f>ROUND(cabinets_db!HH440/Prices!$B$27,0)</f>
        <v>1592</v>
      </c>
      <c r="AG440" s="71">
        <f>AF440*Prices!$B$7+AF440</f>
        <v>1830.8</v>
      </c>
      <c r="AH440" s="71">
        <f>ROUND(cabinets_db!HJ440/Prices!$B$27,0)</f>
        <v>1664</v>
      </c>
      <c r="AI440" s="71">
        <f>AH440*Prices!$B$7+AH440</f>
        <v>1913.6</v>
      </c>
      <c r="AJ440" s="71">
        <f>ROUND(cabinets_db!HL440/Prices!$B$27,0)</f>
        <v>1700</v>
      </c>
      <c r="AK440" s="71">
        <f>AJ440*Prices!$B$7+AJ440</f>
        <v>1955</v>
      </c>
      <c r="AL440" s="71">
        <f>ROUND(cabinets_db!HN440/Prices!$B$27,0)</f>
        <v>1790</v>
      </c>
      <c r="AM440" s="71">
        <f>AL440*Prices!$B$7+AL440</f>
        <v>2058.5</v>
      </c>
      <c r="AN440" s="71">
        <f>ROUND(cabinets_db!HP440/Prices!$B$27,0)</f>
        <v>1863</v>
      </c>
      <c r="AO440" s="71">
        <f>AN440*Prices!$B$7+AN440</f>
        <v>2142.4499999999998</v>
      </c>
      <c r="AP440" s="71">
        <f>ROUND(cabinets_db!HR440/Prices!$B$27,0)</f>
        <v>2115</v>
      </c>
      <c r="AQ440" s="163">
        <f>AP440*Prices!$B$7+AP440</f>
        <v>2432.25</v>
      </c>
      <c r="AW440" s="71">
        <f t="shared" si="586"/>
        <v>1447</v>
      </c>
      <c r="AX440" s="71">
        <f t="shared" si="587"/>
        <v>1664.05</v>
      </c>
      <c r="AY440" s="71">
        <f t="shared" si="588"/>
        <v>1556</v>
      </c>
      <c r="AZ440" s="71">
        <f t="shared" si="589"/>
        <v>1789.4</v>
      </c>
      <c r="BA440" s="71">
        <f t="shared" si="590"/>
        <v>1592</v>
      </c>
      <c r="BB440" s="71">
        <f t="shared" si="591"/>
        <v>1830.8</v>
      </c>
      <c r="BC440" s="71">
        <f t="shared" si="592"/>
        <v>1664</v>
      </c>
      <c r="BD440" s="71">
        <f t="shared" si="593"/>
        <v>1913.6</v>
      </c>
      <c r="BE440" s="71">
        <f t="shared" si="594"/>
        <v>1700</v>
      </c>
      <c r="BF440" s="71">
        <f t="shared" si="595"/>
        <v>1955</v>
      </c>
      <c r="BG440" s="71">
        <f t="shared" si="596"/>
        <v>1790</v>
      </c>
      <c r="BH440" s="71">
        <f t="shared" si="597"/>
        <v>2058.5</v>
      </c>
      <c r="BI440" s="71">
        <f t="shared" si="598"/>
        <v>1863</v>
      </c>
      <c r="BJ440" s="71">
        <f t="shared" si="599"/>
        <v>2142.4499999999998</v>
      </c>
      <c r="BK440" s="71">
        <f t="shared" si="600"/>
        <v>2115</v>
      </c>
      <c r="BL440" s="163">
        <f t="shared" si="601"/>
        <v>2432.25</v>
      </c>
      <c r="BU440" s="161">
        <f>ROUND(cabinets_db!JE440/Prices!$B$27,0)</f>
        <v>2067</v>
      </c>
      <c r="BV440" s="71">
        <f>BU440*Prices!$B$7+BU440</f>
        <v>2377.0500000000002</v>
      </c>
      <c r="BW440" s="161">
        <f>ROUND(cabinets_db!JG440/Prices!$B$27,0)</f>
        <v>2176</v>
      </c>
      <c r="BX440" s="71">
        <f>BW440*Prices!$B$7+BW440</f>
        <v>2502.4</v>
      </c>
      <c r="BY440" s="161">
        <f>ROUND(cabinets_db!JI440/Prices!$B$27,0)</f>
        <v>2212</v>
      </c>
      <c r="BZ440" s="71">
        <f>BY440*Prices!$B$7+BY440</f>
        <v>2543.8000000000002</v>
      </c>
      <c r="CA440" s="161">
        <f>ROUND(cabinets_db!JK440/Prices!$B$27,0)</f>
        <v>2284</v>
      </c>
      <c r="CB440" s="71">
        <f>CA440*Prices!$B$7+CA440</f>
        <v>2626.6</v>
      </c>
      <c r="CC440" s="161">
        <f>ROUND(cabinets_db!JM440/Prices!$B$27,0)</f>
        <v>2320</v>
      </c>
      <c r="CD440" s="71">
        <f>CC440*Prices!$B$7+CC440</f>
        <v>2668</v>
      </c>
      <c r="CE440" s="161">
        <f>ROUND(cabinets_db!JO440/Prices!$B$27,0)</f>
        <v>2411</v>
      </c>
      <c r="CF440" s="71">
        <f>CE440*Prices!$B$7+CE440</f>
        <v>2772.65</v>
      </c>
      <c r="CG440" s="161">
        <f>ROUND(cabinets_db!JQ440/Prices!$B$27,0)</f>
        <v>2483</v>
      </c>
      <c r="CH440" s="71">
        <f>CG440*Prices!$B$7+CG440</f>
        <v>2855.45</v>
      </c>
      <c r="CI440" s="161">
        <f>ROUND(cabinets_db!JS440/Prices!$B$27,0)</f>
        <v>2736</v>
      </c>
      <c r="CJ440" s="71">
        <f>CI440*Prices!$B$7+CI440</f>
        <v>3146.4</v>
      </c>
      <c r="CK440" s="162"/>
      <c r="CL440" s="162"/>
      <c r="CM440" s="162"/>
      <c r="CN440" s="162"/>
      <c r="CO440" s="162"/>
      <c r="CP440" s="71">
        <f>ROUND(cabinets_db!LW440/Prices!$B$27,0)</f>
        <v>1968</v>
      </c>
      <c r="CQ440" s="71">
        <f>CP440*Prices!$B$7+CP440</f>
        <v>2263.1999999999998</v>
      </c>
      <c r="CR440" s="71">
        <f>ROUND(cabinets_db!LY440/Prices!$B$27,0)</f>
        <v>2076</v>
      </c>
      <c r="CS440" s="71">
        <f>CR440*Prices!$B$7+CR440</f>
        <v>2387.4</v>
      </c>
      <c r="CT440" s="71">
        <f>ROUND(cabinets_db!MA440/Prices!$B$27,0)</f>
        <v>2112</v>
      </c>
      <c r="CU440" s="71">
        <f>CT440*Prices!$B$7+CT440</f>
        <v>2428.8000000000002</v>
      </c>
      <c r="CV440" s="71">
        <f>ROUND(cabinets_db!MC440/Prices!$B$27,0)</f>
        <v>2184</v>
      </c>
      <c r="CW440" s="71">
        <f>CV440*Prices!$B$7+CV440</f>
        <v>2511.6</v>
      </c>
      <c r="CX440" s="71">
        <f>ROUND(cabinets_db!ME440/Prices!$B$27,0)</f>
        <v>2220</v>
      </c>
      <c r="CY440" s="71">
        <f>CX440*Prices!$B$7+CX440</f>
        <v>2553</v>
      </c>
      <c r="CZ440" s="71">
        <f>ROUND(cabinets_db!MG440/Prices!$B$27,0)</f>
        <v>2311</v>
      </c>
      <c r="DA440" s="71">
        <f>CZ440*Prices!$B$7+CZ440</f>
        <v>2657.65</v>
      </c>
      <c r="DB440" s="71">
        <f>ROUND(cabinets_db!MI440/Prices!$B$27,0)</f>
        <v>2383</v>
      </c>
      <c r="DC440" s="71">
        <f>DB440*Prices!$B$7+DB440</f>
        <v>2740.45</v>
      </c>
      <c r="DD440" s="71">
        <f>ROUND(cabinets_db!MK440/Prices!$B$27,0)</f>
        <v>2636</v>
      </c>
      <c r="DE440" s="163">
        <f>DD440*Prices!$B$7+DD440</f>
        <v>3031.4</v>
      </c>
      <c r="DK440" s="71">
        <f t="shared" si="616"/>
        <v>1968</v>
      </c>
      <c r="DL440" s="71">
        <f t="shared" si="617"/>
        <v>2263.1999999999998</v>
      </c>
      <c r="DM440" s="71">
        <f t="shared" si="618"/>
        <v>2076</v>
      </c>
      <c r="DN440" s="71">
        <f t="shared" si="619"/>
        <v>2387.4</v>
      </c>
      <c r="DO440" s="71">
        <f t="shared" si="620"/>
        <v>2112</v>
      </c>
      <c r="DP440" s="71">
        <f t="shared" si="621"/>
        <v>2428.8000000000002</v>
      </c>
      <c r="DQ440" s="71">
        <f t="shared" si="622"/>
        <v>2184</v>
      </c>
      <c r="DR440" s="71">
        <f t="shared" si="623"/>
        <v>2511.6</v>
      </c>
      <c r="DS440" s="71">
        <f t="shared" si="624"/>
        <v>2220</v>
      </c>
      <c r="DT440" s="71">
        <f t="shared" si="625"/>
        <v>2553</v>
      </c>
      <c r="DU440" s="71">
        <f t="shared" si="626"/>
        <v>2311</v>
      </c>
      <c r="DV440" s="71">
        <f t="shared" si="627"/>
        <v>2657.65</v>
      </c>
      <c r="DW440" s="71">
        <f t="shared" si="628"/>
        <v>2383</v>
      </c>
      <c r="DX440" s="71">
        <f t="shared" si="629"/>
        <v>2740.45</v>
      </c>
      <c r="DY440" s="71">
        <f t="shared" si="630"/>
        <v>2636</v>
      </c>
      <c r="DZ440" s="163">
        <f t="shared" si="631"/>
        <v>3031.4</v>
      </c>
      <c r="EP440" s="55">
        <v>9292.5242999999991</v>
      </c>
      <c r="EQ440" s="55">
        <f t="shared" si="673"/>
        <v>64.53141875</v>
      </c>
      <c r="ER440" s="158">
        <v>64.5</v>
      </c>
      <c r="ES440" s="75">
        <v>24</v>
      </c>
      <c r="ET440" s="159"/>
      <c r="EU440" s="159">
        <f>ES440*91/144</f>
        <v>15.166666666666666</v>
      </c>
      <c r="EV440" s="75">
        <v>4</v>
      </c>
      <c r="EW440" s="75">
        <v>8</v>
      </c>
      <c r="EX440" s="76">
        <v>60</v>
      </c>
      <c r="EY440" s="75">
        <v>64.5</v>
      </c>
      <c r="EZ440" s="82">
        <f>(EY440*1.2)*(Prices!$B$5/32)</f>
        <v>96.749999999999986</v>
      </c>
      <c r="FA440" s="82">
        <f>(EY440*1.3)*(Prices!$B$4/32)</f>
        <v>209.62500000000003</v>
      </c>
      <c r="FB440" s="82">
        <f>(EV440*Prices!$B$2)+(EW440*Prices!$B$3)</f>
        <v>192.4</v>
      </c>
      <c r="FC440" s="82">
        <f>EU440*Prices!$B$9</f>
        <v>91</v>
      </c>
      <c r="FD440" s="82">
        <f t="shared" si="632"/>
        <v>649.77499999999998</v>
      </c>
      <c r="FE440" s="82">
        <f>EU440*Prices!$B$10</f>
        <v>136.5</v>
      </c>
      <c r="FF440" s="82">
        <f t="shared" si="633"/>
        <v>695.27499999999998</v>
      </c>
      <c r="FG440" s="82">
        <f>EU440*Prices!$B$11</f>
        <v>151.66666666666666</v>
      </c>
      <c r="FH440" s="82">
        <f t="shared" si="634"/>
        <v>710.44166666666672</v>
      </c>
      <c r="FI440" s="82">
        <f>EU440*Prices!$B$12</f>
        <v>182</v>
      </c>
      <c r="FJ440" s="82">
        <f t="shared" si="635"/>
        <v>740.77499999999998</v>
      </c>
      <c r="FK440" s="82">
        <f>EU440*Prices!$B$13</f>
        <v>197.16666666666666</v>
      </c>
      <c r="FL440" s="82">
        <f t="shared" si="636"/>
        <v>755.94166666666672</v>
      </c>
      <c r="FM440" s="82">
        <f>EU440*Prices!$B$14</f>
        <v>235.08333333333331</v>
      </c>
      <c r="FN440" s="82">
        <f t="shared" si="637"/>
        <v>793.85833333333335</v>
      </c>
      <c r="FO440" s="82">
        <f>EU440*Prices!$B$15</f>
        <v>265.41666666666663</v>
      </c>
      <c r="FP440" s="82">
        <f t="shared" si="638"/>
        <v>824.19166666666661</v>
      </c>
      <c r="FQ440" s="82">
        <f>EU440*Prices!$B$16</f>
        <v>371.58333333333331</v>
      </c>
      <c r="FR440" s="82">
        <f t="shared" si="639"/>
        <v>930.35833333333335</v>
      </c>
      <c r="FS440" s="82">
        <f>EU440*Prices!$B$17</f>
        <v>0</v>
      </c>
      <c r="FT440" s="82"/>
      <c r="FU440" s="82"/>
      <c r="FV440" s="82"/>
      <c r="FW440" s="82"/>
      <c r="FX440" s="82"/>
      <c r="FY440" s="82"/>
      <c r="FZ440" s="82"/>
      <c r="GA440" s="82"/>
      <c r="GB440" s="82"/>
      <c r="GC440" s="82"/>
      <c r="GD440" s="82"/>
      <c r="GE440" s="82"/>
      <c r="GF440" s="82"/>
      <c r="GG440" s="82"/>
      <c r="GH440" s="82"/>
      <c r="GI440"/>
      <c r="GJ440"/>
      <c r="GK440"/>
      <c r="GL440"/>
      <c r="GM440"/>
      <c r="GN440"/>
      <c r="GO440"/>
      <c r="GP440" s="55">
        <v>9292.5242999999991</v>
      </c>
      <c r="GQ440" s="55">
        <f t="shared" si="674"/>
        <v>64.53141875</v>
      </c>
      <c r="GR440" s="158">
        <v>64.5</v>
      </c>
      <c r="GS440" s="75">
        <v>24</v>
      </c>
      <c r="GT440" s="159"/>
      <c r="GU440" s="159">
        <f>GS440*91/144</f>
        <v>15.166666666666666</v>
      </c>
      <c r="GV440" s="75">
        <v>4</v>
      </c>
      <c r="GW440" s="75">
        <v>8</v>
      </c>
      <c r="GX440" s="76">
        <v>60</v>
      </c>
      <c r="GY440" s="75">
        <v>64.5</v>
      </c>
      <c r="GZ440" s="82">
        <f>(GY440*1.2)*(Prices!$B$5/32)</f>
        <v>96.749999999999986</v>
      </c>
      <c r="HA440" s="82">
        <f>(GY440*1.3)*(Prices!$C$4/32)</f>
        <v>167.70000000000002</v>
      </c>
      <c r="HB440" s="82">
        <f>(GV440*Prices!$B$2)+(GW440*Prices!$B$3)</f>
        <v>192.4</v>
      </c>
      <c r="HC440" s="82">
        <f>GU440*Prices!$B$9</f>
        <v>91</v>
      </c>
      <c r="HD440" s="82">
        <f t="shared" si="640"/>
        <v>607.85</v>
      </c>
      <c r="HE440" s="82">
        <f>GU440*Prices!$B$10</f>
        <v>136.5</v>
      </c>
      <c r="HF440" s="82">
        <f t="shared" si="641"/>
        <v>653.35</v>
      </c>
      <c r="HG440" s="82">
        <f>GU440*Prices!$B$11</f>
        <v>151.66666666666666</v>
      </c>
      <c r="HH440" s="82">
        <f t="shared" si="642"/>
        <v>668.51666666666665</v>
      </c>
      <c r="HI440" s="82">
        <f>GU440*Prices!$B$12</f>
        <v>182</v>
      </c>
      <c r="HJ440" s="82">
        <f t="shared" si="643"/>
        <v>698.85</v>
      </c>
      <c r="HK440" s="82">
        <f>GU440*Prices!$B$13</f>
        <v>197.16666666666666</v>
      </c>
      <c r="HL440" s="82">
        <f t="shared" si="644"/>
        <v>714.01666666666665</v>
      </c>
      <c r="HM440" s="82">
        <f>GU440*Prices!$B$14</f>
        <v>235.08333333333331</v>
      </c>
      <c r="HN440" s="82">
        <f t="shared" si="645"/>
        <v>751.93333333333339</v>
      </c>
      <c r="HO440" s="82">
        <f>GU440*Prices!$B$15</f>
        <v>265.41666666666663</v>
      </c>
      <c r="HP440" s="82">
        <f t="shared" si="646"/>
        <v>782.26666666666665</v>
      </c>
      <c r="HQ440" s="82">
        <f>GU440*Prices!$B$16</f>
        <v>371.58333333333331</v>
      </c>
      <c r="HR440" s="82">
        <f t="shared" si="647"/>
        <v>888.43333333333339</v>
      </c>
      <c r="HS440" s="82">
        <f>GU440*Prices!$B$17</f>
        <v>0</v>
      </c>
      <c r="HT440" s="82"/>
      <c r="HU440" s="82"/>
      <c r="HV440" s="82"/>
      <c r="HW440" s="82"/>
      <c r="HX440" s="82"/>
      <c r="HY440" s="82"/>
      <c r="HZ440" s="82"/>
      <c r="IA440" s="82"/>
      <c r="IB440" s="82"/>
      <c r="IC440" s="82"/>
      <c r="ID440" s="82"/>
      <c r="IE440" s="82"/>
      <c r="IF440" s="82"/>
      <c r="IG440" s="82"/>
      <c r="IH440" s="82"/>
      <c r="II440"/>
      <c r="IJ440"/>
      <c r="IK440"/>
      <c r="IL440"/>
      <c r="IM440"/>
      <c r="IN440"/>
      <c r="IO440"/>
      <c r="IP440"/>
      <c r="IQ440" s="55">
        <v>9292.5242999999991</v>
      </c>
      <c r="IR440" s="55">
        <f t="shared" si="675"/>
        <v>64.53141875</v>
      </c>
      <c r="IS440" s="158">
        <v>64.5</v>
      </c>
      <c r="IT440" s="75">
        <v>24</v>
      </c>
      <c r="IU440" s="159"/>
      <c r="IV440" s="159">
        <f>IT440*91/144</f>
        <v>15.166666666666666</v>
      </c>
      <c r="IW440" s="75">
        <v>4</v>
      </c>
      <c r="IX440" s="75">
        <v>8</v>
      </c>
      <c r="IY440" s="76">
        <f t="shared" si="671"/>
        <v>278.55818195833331</v>
      </c>
      <c r="IZ440" s="75">
        <v>64.5</v>
      </c>
      <c r="JA440" s="82">
        <f>(IZ440*1.2)*(Prices!$B$5/32)</f>
        <v>96.749999999999986</v>
      </c>
      <c r="JB440" s="82">
        <f>(IZ440*1.3)*(Prices!$B$4/32)</f>
        <v>209.62500000000003</v>
      </c>
      <c r="JC440" s="82">
        <f>(IW440*Prices!$B$2)+(IX440*Prices!$B$3)</f>
        <v>192.4</v>
      </c>
      <c r="JD440" s="82">
        <f>IV440*Prices!$B$9</f>
        <v>91</v>
      </c>
      <c r="JE440" s="82">
        <f t="shared" si="648"/>
        <v>868.33318195833328</v>
      </c>
      <c r="JF440" s="82">
        <f>IV440*Prices!$B$10</f>
        <v>136.5</v>
      </c>
      <c r="JG440" s="82">
        <f t="shared" si="649"/>
        <v>913.83318195833328</v>
      </c>
      <c r="JH440" s="82">
        <f>IV440*Prices!$B$11</f>
        <v>151.66666666666666</v>
      </c>
      <c r="JI440" s="82">
        <f t="shared" si="650"/>
        <v>928.99984862500003</v>
      </c>
      <c r="JJ440" s="82">
        <f>IV440*Prices!$B$12</f>
        <v>182</v>
      </c>
      <c r="JK440" s="82">
        <f t="shared" si="651"/>
        <v>959.33318195833328</v>
      </c>
      <c r="JL440" s="82">
        <f>IV440*Prices!$B$13</f>
        <v>197.16666666666666</v>
      </c>
      <c r="JM440" s="82">
        <f t="shared" si="652"/>
        <v>974.49984862500003</v>
      </c>
      <c r="JN440" s="82">
        <f>IV440*Prices!$B$14</f>
        <v>235.08333333333331</v>
      </c>
      <c r="JO440" s="82">
        <f t="shared" si="653"/>
        <v>1012.4165152916667</v>
      </c>
      <c r="JP440" s="82">
        <f>IV440*Prices!$B$15</f>
        <v>265.41666666666663</v>
      </c>
      <c r="JQ440" s="82">
        <f t="shared" si="654"/>
        <v>1042.7498486249999</v>
      </c>
      <c r="JR440" s="82">
        <f>IV440*Prices!$B$16</f>
        <v>371.58333333333331</v>
      </c>
      <c r="JS440" s="82">
        <f t="shared" si="655"/>
        <v>1148.9165152916667</v>
      </c>
      <c r="JT440" s="82">
        <f>IV440*Prices!$B$17</f>
        <v>0</v>
      </c>
      <c r="JU440" s="82"/>
      <c r="JV440" s="82"/>
      <c r="JW440" s="82"/>
      <c r="JX440" s="82"/>
      <c r="JY440" s="82"/>
      <c r="JZ440" s="82"/>
      <c r="KA440" s="82"/>
      <c r="KB440" s="82"/>
      <c r="KC440" s="82"/>
      <c r="KD440" s="82"/>
      <c r="KE440" s="82"/>
      <c r="KF440" s="82"/>
      <c r="KG440" s="82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 s="199">
        <v>4</v>
      </c>
      <c r="LB440" s="202">
        <v>0</v>
      </c>
      <c r="LC440" s="82">
        <f>(44+(cabinets_db!IR440*2-2))*0.58</f>
        <v>99.216445749999991</v>
      </c>
      <c r="LD440" s="82">
        <f>(44+(cabinets_db!IR440*2-2))*0.77</f>
        <v>131.718384875</v>
      </c>
      <c r="LE440" s="82">
        <f>3*(cabinets_db!IR440*22/144)</f>
        <v>29.576900260416664</v>
      </c>
      <c r="LF440" s="82">
        <f t="shared" si="656"/>
        <v>69.639545489583327</v>
      </c>
      <c r="LG440" s="80">
        <f t="shared" si="657"/>
        <v>102.14148461458333</v>
      </c>
      <c r="LH440" s="234">
        <f t="shared" si="658"/>
        <v>278.55818195833331</v>
      </c>
      <c r="LI440" s="55">
        <v>9292.5242999999991</v>
      </c>
      <c r="LJ440" s="55">
        <f t="shared" si="676"/>
        <v>64.53141875</v>
      </c>
      <c r="LK440" s="158">
        <v>64.5</v>
      </c>
      <c r="LL440" s="75">
        <v>24</v>
      </c>
      <c r="LM440" s="159"/>
      <c r="LN440" s="159">
        <f>LL440*91/144</f>
        <v>15.166666666666666</v>
      </c>
      <c r="LO440" s="75">
        <v>4</v>
      </c>
      <c r="LP440" s="75">
        <v>8</v>
      </c>
      <c r="LQ440" s="76">
        <f t="shared" si="672"/>
        <v>278.55818195833331</v>
      </c>
      <c r="LR440" s="75">
        <v>64.5</v>
      </c>
      <c r="LS440" s="82">
        <f>(LR440*1.2)*(Prices!$B$5/32)</f>
        <v>96.749999999999986</v>
      </c>
      <c r="LT440" s="82">
        <f>(LR440*1.3)*(Prices!$C$4/32)</f>
        <v>167.70000000000002</v>
      </c>
      <c r="LU440" s="82">
        <f>(LO440*Prices!$B$2)+(LP440*Prices!$B$3)</f>
        <v>192.4</v>
      </c>
      <c r="LV440" s="82">
        <f>LN440*Prices!$B$9</f>
        <v>91</v>
      </c>
      <c r="LW440" s="82">
        <f t="shared" si="659"/>
        <v>826.40818195833333</v>
      </c>
      <c r="LX440" s="82">
        <f>LN440*Prices!$B$10</f>
        <v>136.5</v>
      </c>
      <c r="LY440" s="82">
        <f t="shared" si="660"/>
        <v>871.90818195833333</v>
      </c>
      <c r="LZ440" s="82">
        <f>LN440*Prices!$B$11</f>
        <v>151.66666666666666</v>
      </c>
      <c r="MA440" s="82">
        <f t="shared" si="661"/>
        <v>887.07484862499996</v>
      </c>
      <c r="MB440" s="82">
        <f>LN440*Prices!$B$12</f>
        <v>182</v>
      </c>
      <c r="MC440" s="82">
        <f t="shared" si="662"/>
        <v>917.40818195833333</v>
      </c>
      <c r="MD440" s="82">
        <f>LN440*Prices!$B$13</f>
        <v>197.16666666666666</v>
      </c>
      <c r="ME440" s="82">
        <f t="shared" si="663"/>
        <v>932.57484862499996</v>
      </c>
      <c r="MF440" s="82">
        <f>LN440*Prices!$B$14</f>
        <v>235.08333333333331</v>
      </c>
      <c r="MG440" s="82">
        <f t="shared" si="664"/>
        <v>970.4915152916667</v>
      </c>
      <c r="MH440" s="82">
        <f>LN440*Prices!$B$15</f>
        <v>265.41666666666663</v>
      </c>
      <c r="MI440" s="82">
        <f t="shared" si="665"/>
        <v>1000.824848625</v>
      </c>
      <c r="MJ440" s="82">
        <f>LN440*Prices!$B$16</f>
        <v>371.58333333333331</v>
      </c>
      <c r="MK440" s="82">
        <f t="shared" si="666"/>
        <v>1106.9915152916667</v>
      </c>
      <c r="ML440" s="82">
        <f>LN440*Prices!$B$17</f>
        <v>0</v>
      </c>
      <c r="MM440" s="82"/>
      <c r="MN440" s="82"/>
      <c r="MO440" s="82"/>
      <c r="MP440" s="82"/>
      <c r="MQ440" s="82"/>
      <c r="MR440" s="82"/>
      <c r="MS440" s="82"/>
      <c r="MT440" s="82"/>
      <c r="MU440" s="82"/>
      <c r="MV440" s="82"/>
      <c r="MW440" s="82"/>
      <c r="MX440" s="82"/>
      <c r="MY440" s="82"/>
      <c r="MZ440" s="82"/>
      <c r="NA440" s="82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</row>
    <row r="441" spans="1:449" ht="18" customHeight="1" thickBot="1" x14ac:dyDescent="0.3">
      <c r="A441" s="277"/>
      <c r="B441" s="278"/>
      <c r="C441" s="278"/>
      <c r="D441" s="279"/>
      <c r="E441" s="280"/>
      <c r="F441" s="281"/>
      <c r="G441" s="367"/>
      <c r="H441" s="71"/>
      <c r="I441" s="161"/>
      <c r="J441" s="71"/>
      <c r="K441" s="161"/>
      <c r="L441" s="71"/>
      <c r="M441" s="161"/>
      <c r="N441" s="71"/>
      <c r="O441" s="161"/>
      <c r="P441" s="71"/>
      <c r="Q441" s="161"/>
      <c r="R441" s="71"/>
      <c r="S441" s="161"/>
      <c r="T441" s="71"/>
      <c r="U441" s="161"/>
      <c r="V441" s="71"/>
      <c r="W441" s="162"/>
      <c r="X441" s="162"/>
      <c r="Y441" s="162"/>
      <c r="Z441" s="162"/>
      <c r="AA441" s="162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163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163"/>
      <c r="BU441" s="161"/>
      <c r="BV441" s="71"/>
      <c r="BW441" s="161"/>
      <c r="BX441" s="71"/>
      <c r="BY441" s="161"/>
      <c r="BZ441" s="71"/>
      <c r="CA441" s="161"/>
      <c r="CB441" s="71"/>
      <c r="CC441" s="161"/>
      <c r="CD441" s="71"/>
      <c r="CE441" s="161"/>
      <c r="CF441" s="71"/>
      <c r="CG441" s="161"/>
      <c r="CH441" s="71"/>
      <c r="CI441" s="161"/>
      <c r="CJ441" s="71"/>
      <c r="CK441" s="162"/>
      <c r="CL441" s="162"/>
      <c r="CM441" s="162"/>
      <c r="CN441" s="162"/>
      <c r="CO441" s="162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163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163"/>
      <c r="ER441" s="158"/>
      <c r="ES441" s="75"/>
      <c r="ET441" s="159"/>
      <c r="EU441" s="159"/>
      <c r="EZ441" s="82"/>
      <c r="FE441" s="82"/>
      <c r="FF441" s="82"/>
      <c r="FG441" s="82"/>
      <c r="FH441" s="82"/>
      <c r="FI441" s="82"/>
      <c r="FJ441" s="82"/>
      <c r="FK441" s="82"/>
      <c r="FL441" s="82"/>
      <c r="FM441" s="82"/>
      <c r="FN441" s="82"/>
      <c r="FO441" s="82"/>
      <c r="FP441" s="82"/>
      <c r="FQ441" s="82"/>
      <c r="FR441" s="82"/>
      <c r="FS441" s="82"/>
      <c r="FT441" s="82"/>
      <c r="FU441" s="82"/>
      <c r="FV441" s="82"/>
      <c r="FW441" s="82"/>
      <c r="FX441" s="82"/>
      <c r="FY441" s="82"/>
      <c r="FZ441" s="82"/>
      <c r="GA441" s="82"/>
      <c r="GB441" s="82"/>
      <c r="GC441" s="82"/>
      <c r="GD441" s="82"/>
      <c r="GE441" s="82"/>
      <c r="GF441" s="82"/>
      <c r="GG441" s="82"/>
      <c r="GH441" s="82"/>
      <c r="GI441"/>
      <c r="GJ441"/>
      <c r="GK441"/>
      <c r="GL441"/>
      <c r="GM441"/>
      <c r="GN441"/>
      <c r="GO441"/>
      <c r="GR441" s="158"/>
      <c r="GS441" s="75"/>
      <c r="GT441" s="159"/>
      <c r="GU441" s="159"/>
      <c r="GV441" s="75"/>
      <c r="GW441" s="75"/>
      <c r="GX441" s="76"/>
      <c r="GZ441" s="82"/>
      <c r="HA441" s="82"/>
      <c r="HB441" s="82"/>
      <c r="HE441" s="82"/>
      <c r="HF441" s="82"/>
      <c r="HG441" s="82"/>
      <c r="HH441" s="82"/>
      <c r="HI441" s="82"/>
      <c r="HJ441" s="82"/>
      <c r="HK441" s="82"/>
      <c r="HL441" s="82"/>
      <c r="HM441" s="82"/>
      <c r="HN441" s="82"/>
      <c r="HO441" s="82"/>
      <c r="HP441" s="82"/>
      <c r="HQ441" s="82"/>
      <c r="HR441" s="82"/>
      <c r="HS441" s="82"/>
      <c r="HT441" s="82"/>
      <c r="HU441" s="82"/>
      <c r="HV441" s="82"/>
      <c r="HW441" s="82"/>
      <c r="HX441" s="82"/>
      <c r="HY441" s="82"/>
      <c r="HZ441" s="82"/>
      <c r="IA441" s="82"/>
      <c r="IB441" s="82"/>
      <c r="IC441" s="82"/>
      <c r="ID441" s="82"/>
      <c r="IE441" s="82"/>
      <c r="IF441" s="82"/>
      <c r="IG441" s="82"/>
      <c r="IH441" s="82"/>
      <c r="II441"/>
      <c r="IJ441"/>
      <c r="IK441"/>
      <c r="IL441"/>
      <c r="IM441"/>
      <c r="IN441"/>
      <c r="IO441"/>
      <c r="IP441"/>
      <c r="IS441" s="158"/>
      <c r="IT441" s="75"/>
      <c r="IU441" s="159"/>
      <c r="IV441" s="159"/>
      <c r="IW441" s="75"/>
      <c r="IX441" s="75"/>
      <c r="IY441" s="76"/>
      <c r="IZ441" s="75"/>
      <c r="JA441" s="82"/>
      <c r="JB441" s="82"/>
      <c r="JC441" s="82"/>
      <c r="JD441" s="82"/>
      <c r="JE441" s="82"/>
      <c r="JF441" s="82"/>
      <c r="JG441" s="82"/>
      <c r="JH441" s="82"/>
      <c r="JI441" s="82"/>
      <c r="JJ441" s="82"/>
      <c r="JK441" s="82"/>
      <c r="JL441" s="82"/>
      <c r="JM441" s="82"/>
      <c r="JN441" s="82"/>
      <c r="JO441" s="82"/>
      <c r="JP441" s="82"/>
      <c r="JQ441" s="82"/>
      <c r="JR441" s="82"/>
      <c r="JS441" s="82"/>
      <c r="JT441" s="82"/>
      <c r="JU441" s="82"/>
      <c r="JV441" s="82"/>
      <c r="JW441" s="82"/>
      <c r="JX441" s="82"/>
      <c r="JY441" s="82"/>
      <c r="JZ441" s="82"/>
      <c r="KA441" s="82"/>
      <c r="KB441" s="82"/>
      <c r="KC441" s="82"/>
      <c r="KD441" s="82"/>
      <c r="KE441" s="82"/>
      <c r="KF441" s="82"/>
      <c r="KG441" s="82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 s="199"/>
      <c r="LB441" s="202"/>
      <c r="LF441" s="82"/>
      <c r="LG441" s="80"/>
      <c r="LH441" s="234"/>
      <c r="LK441" s="158"/>
      <c r="LL441" s="75"/>
      <c r="LM441" s="159"/>
      <c r="LN441" s="159"/>
      <c r="LO441" s="75"/>
      <c r="LP441" s="75"/>
      <c r="LQ441" s="76"/>
      <c r="LR441" s="75"/>
      <c r="LS441" s="82"/>
      <c r="LT441" s="82"/>
      <c r="LU441" s="82"/>
      <c r="LV441" s="82"/>
      <c r="LW441" s="82"/>
      <c r="LX441" s="82"/>
      <c r="LY441" s="82"/>
      <c r="LZ441" s="82"/>
      <c r="MA441" s="82"/>
      <c r="MB441" s="82"/>
      <c r="MC441" s="82"/>
      <c r="MD441" s="82"/>
      <c r="ME441" s="82"/>
      <c r="MF441" s="82"/>
      <c r="MG441" s="82"/>
      <c r="MH441" s="82"/>
      <c r="MI441" s="82"/>
      <c r="MJ441" s="82"/>
      <c r="MK441" s="82"/>
      <c r="ML441" s="82"/>
      <c r="MM441" s="82"/>
      <c r="MN441" s="82"/>
      <c r="MO441" s="82"/>
      <c r="MP441" s="82"/>
      <c r="MQ441" s="82"/>
      <c r="MR441" s="82"/>
      <c r="MS441" s="82"/>
      <c r="MT441" s="82"/>
      <c r="MU441" s="82"/>
      <c r="MV441" s="82"/>
      <c r="MW441" s="82"/>
      <c r="MX441" s="82"/>
      <c r="MY441" s="82"/>
      <c r="MZ441" s="82"/>
      <c r="NA441" s="82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</row>
    <row r="442" spans="1:449" ht="18" customHeight="1" x14ac:dyDescent="0.25">
      <c r="A442" s="151" t="s">
        <v>576</v>
      </c>
      <c r="B442" s="152" t="s">
        <v>527</v>
      </c>
      <c r="C442" s="152" t="str">
        <f t="shared" si="667"/>
        <v>Pantry Cab: Pantry 24 deep  4 door - shelves  (30"W x 84"H)</v>
      </c>
      <c r="D442" s="121" t="s">
        <v>577</v>
      </c>
      <c r="E442" s="153" t="s">
        <v>548</v>
      </c>
      <c r="F442" s="266" t="s">
        <v>576</v>
      </c>
      <c r="G442" s="367">
        <f>ROUND(cabinets_db!FD442/Prices!$B$27,0)</f>
        <v>1148</v>
      </c>
      <c r="H442" s="71">
        <f>G442*Prices!$B$7+G442</f>
        <v>1320.2</v>
      </c>
      <c r="I442" s="161">
        <f>ROUND(cabinets_db!FF442/Prices!$B$27,0)</f>
        <v>1267</v>
      </c>
      <c r="J442" s="71">
        <f>I442*Prices!$B$7+I442</f>
        <v>1457.05</v>
      </c>
      <c r="K442" s="161">
        <f>ROUND(cabinets_db!FH442/Prices!$B$27,0)</f>
        <v>1306</v>
      </c>
      <c r="L442" s="71">
        <f>K442*Prices!$B$7+K442</f>
        <v>1501.9</v>
      </c>
      <c r="M442" s="161">
        <f>ROUND(cabinets_db!FJ442/Prices!$B$27,0)</f>
        <v>1386</v>
      </c>
      <c r="N442" s="71">
        <f>M442*Prices!$B$7+M442</f>
        <v>1593.9</v>
      </c>
      <c r="O442" s="161">
        <f>ROUND(cabinets_db!FL442/Prices!$B$27,0)</f>
        <v>1425</v>
      </c>
      <c r="P442" s="71">
        <f>O442*Prices!$B$7+O442</f>
        <v>1638.75</v>
      </c>
      <c r="Q442" s="161">
        <f>ROUND(cabinets_db!FN442/Prices!$B$27,0)</f>
        <v>1524</v>
      </c>
      <c r="R442" s="71">
        <f>Q442*Prices!$B$7+Q442</f>
        <v>1752.6</v>
      </c>
      <c r="S442" s="161">
        <f>ROUND(cabinets_db!FP442/Prices!$B$27,0)</f>
        <v>1604</v>
      </c>
      <c r="T442" s="71">
        <f>S442*Prices!$B$7+S442</f>
        <v>1844.6</v>
      </c>
      <c r="U442" s="161">
        <f>ROUND(cabinets_db!FR442/Prices!$B$27,0)</f>
        <v>1882</v>
      </c>
      <c r="V442" s="71">
        <f>U442*Prices!$B$7+U442</f>
        <v>2164.3000000000002</v>
      </c>
      <c r="W442" s="162"/>
      <c r="X442" s="162"/>
      <c r="Y442" s="162"/>
      <c r="Z442" s="162"/>
      <c r="AA442" s="162"/>
      <c r="AB442" s="71">
        <f>ROUND(cabinets_db!HD442/Prices!$B$27,0)</f>
        <v>1028</v>
      </c>
      <c r="AC442" s="71">
        <f>AB442*Prices!$B$7+AB442</f>
        <v>1182.2</v>
      </c>
      <c r="AD442" s="71">
        <f>ROUND(cabinets_db!HF442/Prices!$B$27,0)</f>
        <v>1147</v>
      </c>
      <c r="AE442" s="71">
        <f>AD442*Prices!$B$7+AD442</f>
        <v>1319.05</v>
      </c>
      <c r="AF442" s="71">
        <f>ROUND(cabinets_db!HH442/Prices!$B$27,0)</f>
        <v>1187</v>
      </c>
      <c r="AG442" s="71">
        <f>AF442*Prices!$B$7+AF442</f>
        <v>1365.05</v>
      </c>
      <c r="AH442" s="71">
        <f>ROUND(cabinets_db!HJ442/Prices!$B$27,0)</f>
        <v>1266</v>
      </c>
      <c r="AI442" s="71">
        <f>AH442*Prices!$B$7+AH442</f>
        <v>1455.9</v>
      </c>
      <c r="AJ442" s="71">
        <f>ROUND(cabinets_db!HL442/Prices!$B$27,0)</f>
        <v>1306</v>
      </c>
      <c r="AK442" s="71">
        <f>AJ442*Prices!$B$7+AJ442</f>
        <v>1501.9</v>
      </c>
      <c r="AL442" s="71">
        <f>ROUND(cabinets_db!HN442/Prices!$B$27,0)</f>
        <v>1405</v>
      </c>
      <c r="AM442" s="71">
        <f>AL442*Prices!$B$7+AL442</f>
        <v>1615.75</v>
      </c>
      <c r="AN442" s="71">
        <f>ROUND(cabinets_db!HP442/Prices!$B$27,0)</f>
        <v>1485</v>
      </c>
      <c r="AO442" s="71">
        <f>AN442*Prices!$B$7+AN442</f>
        <v>1707.75</v>
      </c>
      <c r="AP442" s="71">
        <f>ROUND(cabinets_db!HR442/Prices!$B$27,0)</f>
        <v>1762</v>
      </c>
      <c r="AQ442" s="163">
        <f>AP442*Prices!$B$7+AP442</f>
        <v>2026.3</v>
      </c>
      <c r="AW442" s="71">
        <f t="shared" si="586"/>
        <v>1028</v>
      </c>
      <c r="AX442" s="71">
        <f t="shared" si="587"/>
        <v>1182.2</v>
      </c>
      <c r="AY442" s="71">
        <f t="shared" si="588"/>
        <v>1147</v>
      </c>
      <c r="AZ442" s="71">
        <f t="shared" si="589"/>
        <v>1319.05</v>
      </c>
      <c r="BA442" s="71">
        <f t="shared" si="590"/>
        <v>1187</v>
      </c>
      <c r="BB442" s="71">
        <f t="shared" si="591"/>
        <v>1365.05</v>
      </c>
      <c r="BC442" s="71">
        <f t="shared" si="592"/>
        <v>1266</v>
      </c>
      <c r="BD442" s="71">
        <f t="shared" si="593"/>
        <v>1455.9</v>
      </c>
      <c r="BE442" s="71">
        <f t="shared" si="594"/>
        <v>1306</v>
      </c>
      <c r="BF442" s="71">
        <f t="shared" si="595"/>
        <v>1501.9</v>
      </c>
      <c r="BG442" s="71">
        <f t="shared" si="596"/>
        <v>1405</v>
      </c>
      <c r="BH442" s="71">
        <f t="shared" si="597"/>
        <v>1615.75</v>
      </c>
      <c r="BI442" s="71">
        <f t="shared" si="598"/>
        <v>1485</v>
      </c>
      <c r="BJ442" s="71">
        <f t="shared" si="599"/>
        <v>1707.75</v>
      </c>
      <c r="BK442" s="71">
        <f t="shared" si="600"/>
        <v>1762</v>
      </c>
      <c r="BL442" s="163">
        <f t="shared" si="601"/>
        <v>2026.3</v>
      </c>
      <c r="BU442" s="161">
        <f>ROUND(cabinets_db!JE442/Prices!$B$27,0)</f>
        <v>1148</v>
      </c>
      <c r="BV442" s="71">
        <f>BU442*Prices!$B$7+BU442</f>
        <v>1320.2</v>
      </c>
      <c r="BW442" s="161">
        <f>ROUND(cabinets_db!JG442/Prices!$B$27,0)</f>
        <v>1267</v>
      </c>
      <c r="BX442" s="71">
        <f>BW442*Prices!$B$7+BW442</f>
        <v>1457.05</v>
      </c>
      <c r="BY442" s="161">
        <f>ROUND(cabinets_db!JI442/Prices!$B$27,0)</f>
        <v>1306</v>
      </c>
      <c r="BZ442" s="71">
        <f>BY442*Prices!$B$7+BY442</f>
        <v>1501.9</v>
      </c>
      <c r="CA442" s="161">
        <f>ROUND(cabinets_db!JK442/Prices!$B$27,0)</f>
        <v>1386</v>
      </c>
      <c r="CB442" s="71">
        <f>CA442*Prices!$B$7+CA442</f>
        <v>1593.9</v>
      </c>
      <c r="CC442" s="161">
        <f>ROUND(cabinets_db!JM442/Prices!$B$27,0)</f>
        <v>1425</v>
      </c>
      <c r="CD442" s="71">
        <f>CC442*Prices!$B$7+CC442</f>
        <v>1638.75</v>
      </c>
      <c r="CE442" s="161">
        <f>ROUND(cabinets_db!JO442/Prices!$B$27,0)</f>
        <v>1524</v>
      </c>
      <c r="CF442" s="71">
        <f>CE442*Prices!$B$7+CE442</f>
        <v>1752.6</v>
      </c>
      <c r="CG442" s="161">
        <f>ROUND(cabinets_db!JQ442/Prices!$B$27,0)</f>
        <v>1604</v>
      </c>
      <c r="CH442" s="71">
        <f>CG442*Prices!$B$7+CG442</f>
        <v>1844.6</v>
      </c>
      <c r="CI442" s="161">
        <f>ROUND(cabinets_db!JS442/Prices!$B$27,0)</f>
        <v>1882</v>
      </c>
      <c r="CJ442" s="71">
        <f>CI442*Prices!$B$7+CI442</f>
        <v>2164.3000000000002</v>
      </c>
      <c r="CK442" s="162"/>
      <c r="CL442" s="162"/>
      <c r="CM442" s="162"/>
      <c r="CN442" s="162"/>
      <c r="CO442" s="162"/>
      <c r="CP442" s="71">
        <f>ROUND(cabinets_db!LW442/Prices!$B$27,0)</f>
        <v>1028</v>
      </c>
      <c r="CQ442" s="71">
        <f>CP442*Prices!$B$7+CP442</f>
        <v>1182.2</v>
      </c>
      <c r="CR442" s="71">
        <f>ROUND(cabinets_db!LY442/Prices!$B$27,0)</f>
        <v>1147</v>
      </c>
      <c r="CS442" s="71">
        <f>CR442*Prices!$B$7+CR442</f>
        <v>1319.05</v>
      </c>
      <c r="CT442" s="71">
        <f>ROUND(cabinets_db!MA442/Prices!$B$27,0)</f>
        <v>1187</v>
      </c>
      <c r="CU442" s="71">
        <f>CT442*Prices!$B$7+CT442</f>
        <v>1365.05</v>
      </c>
      <c r="CV442" s="71">
        <f>ROUND(cabinets_db!MC442/Prices!$B$27,0)</f>
        <v>1266</v>
      </c>
      <c r="CW442" s="71">
        <f>CV442*Prices!$B$7+CV442</f>
        <v>1455.9</v>
      </c>
      <c r="CX442" s="71">
        <f>ROUND(cabinets_db!ME442/Prices!$B$27,0)</f>
        <v>1306</v>
      </c>
      <c r="CY442" s="71">
        <f>CX442*Prices!$B$7+CX442</f>
        <v>1501.9</v>
      </c>
      <c r="CZ442" s="71">
        <f>ROUND(cabinets_db!MG442/Prices!$B$27,0)</f>
        <v>1405</v>
      </c>
      <c r="DA442" s="71">
        <f>CZ442*Prices!$B$7+CZ442</f>
        <v>1615.75</v>
      </c>
      <c r="DB442" s="71">
        <f>ROUND(cabinets_db!MI442/Prices!$B$27,0)</f>
        <v>1485</v>
      </c>
      <c r="DC442" s="71">
        <f>DB442*Prices!$B$7+DB442</f>
        <v>1707.75</v>
      </c>
      <c r="DD442" s="71">
        <f>ROUND(cabinets_db!MK442/Prices!$B$27,0)</f>
        <v>1762</v>
      </c>
      <c r="DE442" s="163">
        <f>DD442*Prices!$B$7+DD442</f>
        <v>2026.3</v>
      </c>
      <c r="DK442" s="71">
        <f t="shared" si="616"/>
        <v>1028</v>
      </c>
      <c r="DL442" s="71">
        <f t="shared" si="617"/>
        <v>1182.2</v>
      </c>
      <c r="DM442" s="71">
        <f t="shared" si="618"/>
        <v>1147</v>
      </c>
      <c r="DN442" s="71">
        <f t="shared" si="619"/>
        <v>1319.05</v>
      </c>
      <c r="DO442" s="71">
        <f t="shared" si="620"/>
        <v>1187</v>
      </c>
      <c r="DP442" s="71">
        <f t="shared" si="621"/>
        <v>1365.05</v>
      </c>
      <c r="DQ442" s="71">
        <f t="shared" si="622"/>
        <v>1266</v>
      </c>
      <c r="DR442" s="71">
        <f t="shared" si="623"/>
        <v>1455.9</v>
      </c>
      <c r="DS442" s="71">
        <f t="shared" si="624"/>
        <v>1306</v>
      </c>
      <c r="DT442" s="71">
        <f t="shared" si="625"/>
        <v>1501.9</v>
      </c>
      <c r="DU442" s="71">
        <f t="shared" si="626"/>
        <v>1405</v>
      </c>
      <c r="DV442" s="71">
        <f t="shared" si="627"/>
        <v>1615.75</v>
      </c>
      <c r="DW442" s="71">
        <f t="shared" si="628"/>
        <v>1485</v>
      </c>
      <c r="DX442" s="71">
        <f t="shared" si="629"/>
        <v>1707.75</v>
      </c>
      <c r="DY442" s="71">
        <f t="shared" si="630"/>
        <v>1762</v>
      </c>
      <c r="DZ442" s="163">
        <f t="shared" si="631"/>
        <v>2026.3</v>
      </c>
      <c r="EP442" s="55">
        <v>11030.6667</v>
      </c>
      <c r="EQ442" s="55">
        <f t="shared" si="673"/>
        <v>76.601852083333327</v>
      </c>
      <c r="ER442" s="158">
        <v>77</v>
      </c>
      <c r="ES442" s="75">
        <v>30</v>
      </c>
      <c r="ET442" s="159"/>
      <c r="EU442" s="159">
        <f>ES442*80/144</f>
        <v>16.666666666666668</v>
      </c>
      <c r="EW442" s="75">
        <v>4</v>
      </c>
      <c r="EX442" s="82"/>
      <c r="EY442" s="75">
        <v>77</v>
      </c>
      <c r="EZ442" s="82">
        <f>(EY442*1.2)*(Prices!$B$5/32)</f>
        <v>115.49999999999999</v>
      </c>
      <c r="FA442" s="82">
        <f>(EY442*1.3)*(Prices!$B$4/32)</f>
        <v>250.25000000000003</v>
      </c>
      <c r="FB442" s="82">
        <f>(EV442*Prices!$B$2)+(EW442*Prices!$B$3)</f>
        <v>16.2</v>
      </c>
      <c r="FC442" s="82">
        <f>EU442*Prices!$B$9</f>
        <v>100</v>
      </c>
      <c r="FD442" s="82">
        <f t="shared" si="632"/>
        <v>481.95000000000005</v>
      </c>
      <c r="FE442" s="82">
        <f>EU442*Prices!$B$10</f>
        <v>150</v>
      </c>
      <c r="FF442" s="82">
        <f t="shared" si="633"/>
        <v>531.95000000000005</v>
      </c>
      <c r="FG442" s="82">
        <f>EU442*Prices!$B$11</f>
        <v>166.66666666666669</v>
      </c>
      <c r="FH442" s="82">
        <f t="shared" si="634"/>
        <v>548.61666666666667</v>
      </c>
      <c r="FI442" s="82">
        <f>EU442*Prices!$B$12</f>
        <v>200</v>
      </c>
      <c r="FJ442" s="82">
        <f t="shared" si="635"/>
        <v>581.95000000000005</v>
      </c>
      <c r="FK442" s="82">
        <f>EU442*Prices!$B$13</f>
        <v>216.66666666666669</v>
      </c>
      <c r="FL442" s="82">
        <f t="shared" si="636"/>
        <v>598.61666666666667</v>
      </c>
      <c r="FM442" s="82">
        <f>EU442*Prices!$B$14</f>
        <v>258.33333333333337</v>
      </c>
      <c r="FN442" s="82">
        <f t="shared" si="637"/>
        <v>640.28333333333342</v>
      </c>
      <c r="FO442" s="82">
        <f>EU442*Prices!$B$15</f>
        <v>291.66666666666669</v>
      </c>
      <c r="FP442" s="82">
        <f t="shared" si="638"/>
        <v>673.61666666666667</v>
      </c>
      <c r="FQ442" s="82">
        <f>EU442*Prices!$B$16</f>
        <v>408.33333333333337</v>
      </c>
      <c r="FR442" s="82">
        <f t="shared" si="639"/>
        <v>790.28333333333342</v>
      </c>
      <c r="FS442" s="82">
        <f>EU442*Prices!$B$17</f>
        <v>0</v>
      </c>
      <c r="FT442" s="82"/>
      <c r="FU442" s="82"/>
      <c r="FV442" s="82"/>
      <c r="FW442" s="82"/>
      <c r="FX442" s="82"/>
      <c r="FY442" s="82"/>
      <c r="FZ442" s="82"/>
      <c r="GA442" s="82"/>
      <c r="GB442" s="82"/>
      <c r="GC442" s="82"/>
      <c r="GD442" s="82"/>
      <c r="GE442" s="82"/>
      <c r="GF442" s="82"/>
      <c r="GG442" s="82"/>
      <c r="GH442" s="82"/>
      <c r="GI442"/>
      <c r="GJ442"/>
      <c r="GK442"/>
      <c r="GL442"/>
      <c r="GM442"/>
      <c r="GN442"/>
      <c r="GO442"/>
      <c r="GP442" s="55">
        <v>11030.6667</v>
      </c>
      <c r="GQ442" s="55">
        <f t="shared" si="674"/>
        <v>76.601852083333327</v>
      </c>
      <c r="GR442" s="158">
        <v>77</v>
      </c>
      <c r="GS442" s="75">
        <v>30</v>
      </c>
      <c r="GT442" s="159"/>
      <c r="GU442" s="159">
        <f>GS442*80/144</f>
        <v>16.666666666666668</v>
      </c>
      <c r="GV442" s="75"/>
      <c r="GW442" s="75">
        <v>4</v>
      </c>
      <c r="GX442" s="82"/>
      <c r="GY442" s="75">
        <v>77</v>
      </c>
      <c r="GZ442" s="82">
        <f>(GY442*1.2)*(Prices!$B$5/32)</f>
        <v>115.49999999999999</v>
      </c>
      <c r="HA442" s="82">
        <f>(GY442*1.3)*(Prices!$C$4/32)</f>
        <v>200.20000000000002</v>
      </c>
      <c r="HB442" s="82">
        <f>(GV442*Prices!$B$2)+(GW442*Prices!$B$3)</f>
        <v>16.2</v>
      </c>
      <c r="HC442" s="82">
        <f>GU442*Prices!$B$9</f>
        <v>100</v>
      </c>
      <c r="HD442" s="82">
        <f t="shared" si="640"/>
        <v>431.90000000000003</v>
      </c>
      <c r="HE442" s="82">
        <f>GU442*Prices!$B$10</f>
        <v>150</v>
      </c>
      <c r="HF442" s="82">
        <f t="shared" si="641"/>
        <v>481.9</v>
      </c>
      <c r="HG442" s="82">
        <f>GU442*Prices!$B$11</f>
        <v>166.66666666666669</v>
      </c>
      <c r="HH442" s="82">
        <f t="shared" si="642"/>
        <v>498.56666666666672</v>
      </c>
      <c r="HI442" s="82">
        <f>GU442*Prices!$B$12</f>
        <v>200</v>
      </c>
      <c r="HJ442" s="82">
        <f t="shared" si="643"/>
        <v>531.9</v>
      </c>
      <c r="HK442" s="82">
        <f>GU442*Prices!$B$13</f>
        <v>216.66666666666669</v>
      </c>
      <c r="HL442" s="82">
        <f t="shared" si="644"/>
        <v>548.56666666666672</v>
      </c>
      <c r="HM442" s="82">
        <f>GU442*Prices!$B$14</f>
        <v>258.33333333333337</v>
      </c>
      <c r="HN442" s="82">
        <f t="shared" si="645"/>
        <v>590.23333333333335</v>
      </c>
      <c r="HO442" s="82">
        <f>GU442*Prices!$B$15</f>
        <v>291.66666666666669</v>
      </c>
      <c r="HP442" s="82">
        <f t="shared" si="646"/>
        <v>623.56666666666672</v>
      </c>
      <c r="HQ442" s="82">
        <f>GU442*Prices!$B$16</f>
        <v>408.33333333333337</v>
      </c>
      <c r="HR442" s="82">
        <f t="shared" si="647"/>
        <v>740.23333333333335</v>
      </c>
      <c r="HS442" s="82">
        <f>GU442*Prices!$B$17</f>
        <v>0</v>
      </c>
      <c r="HT442" s="82"/>
      <c r="HU442" s="82"/>
      <c r="HV442" s="82"/>
      <c r="HW442" s="82"/>
      <c r="HX442" s="82"/>
      <c r="HY442" s="82"/>
      <c r="HZ442" s="82"/>
      <c r="IA442" s="82"/>
      <c r="IB442" s="82"/>
      <c r="IC442" s="82"/>
      <c r="ID442" s="82"/>
      <c r="IE442" s="82"/>
      <c r="IF442" s="82"/>
      <c r="IG442" s="82"/>
      <c r="IH442" s="82"/>
      <c r="II442"/>
      <c r="IJ442"/>
      <c r="IK442"/>
      <c r="IL442"/>
      <c r="IM442"/>
      <c r="IN442"/>
      <c r="IO442"/>
      <c r="IP442"/>
      <c r="IQ442" s="55">
        <v>11030.6667</v>
      </c>
      <c r="IR442" s="55">
        <f t="shared" si="675"/>
        <v>76.601852083333327</v>
      </c>
      <c r="IS442" s="158">
        <v>77</v>
      </c>
      <c r="IT442" s="75">
        <v>30</v>
      </c>
      <c r="IU442" s="159"/>
      <c r="IV442" s="159">
        <f>IT442*80/144</f>
        <v>16.666666666666668</v>
      </c>
      <c r="IW442" s="75"/>
      <c r="IX442" s="75">
        <v>4</v>
      </c>
      <c r="IY442" s="76">
        <f t="shared" si="671"/>
        <v>0</v>
      </c>
      <c r="IZ442" s="75">
        <v>77</v>
      </c>
      <c r="JA442" s="82">
        <f>(IZ442*1.2)*(Prices!$B$5/32)</f>
        <v>115.49999999999999</v>
      </c>
      <c r="JB442" s="82">
        <f>(IZ442*1.3)*(Prices!$B$4/32)</f>
        <v>250.25000000000003</v>
      </c>
      <c r="JC442" s="82">
        <f>(IW442*Prices!$B$2)+(IX442*Prices!$B$3)</f>
        <v>16.2</v>
      </c>
      <c r="JD442" s="82">
        <f>IV442*Prices!$B$9</f>
        <v>100</v>
      </c>
      <c r="JE442" s="82">
        <f t="shared" si="648"/>
        <v>481.95000000000005</v>
      </c>
      <c r="JF442" s="82">
        <f>IV442*Prices!$B$10</f>
        <v>150</v>
      </c>
      <c r="JG442" s="82">
        <f t="shared" si="649"/>
        <v>531.95000000000005</v>
      </c>
      <c r="JH442" s="82">
        <f>IV442*Prices!$B$11</f>
        <v>166.66666666666669</v>
      </c>
      <c r="JI442" s="82">
        <f t="shared" si="650"/>
        <v>548.61666666666667</v>
      </c>
      <c r="JJ442" s="82">
        <f>IV442*Prices!$B$12</f>
        <v>200</v>
      </c>
      <c r="JK442" s="82">
        <f t="shared" si="651"/>
        <v>581.95000000000005</v>
      </c>
      <c r="JL442" s="82">
        <f>IV442*Prices!$B$13</f>
        <v>216.66666666666669</v>
      </c>
      <c r="JM442" s="82">
        <f t="shared" si="652"/>
        <v>598.61666666666667</v>
      </c>
      <c r="JN442" s="82">
        <f>IV442*Prices!$B$14</f>
        <v>258.33333333333337</v>
      </c>
      <c r="JO442" s="82">
        <f t="shared" si="653"/>
        <v>640.28333333333342</v>
      </c>
      <c r="JP442" s="82">
        <f>IV442*Prices!$B$15</f>
        <v>291.66666666666669</v>
      </c>
      <c r="JQ442" s="82">
        <f t="shared" si="654"/>
        <v>673.61666666666667</v>
      </c>
      <c r="JR442" s="82">
        <f>IV442*Prices!$B$16</f>
        <v>408.33333333333337</v>
      </c>
      <c r="JS442" s="82">
        <f t="shared" si="655"/>
        <v>790.28333333333342</v>
      </c>
      <c r="JT442" s="82">
        <f>IV442*Prices!$B$17</f>
        <v>0</v>
      </c>
      <c r="JU442" s="82"/>
      <c r="JV442" s="82"/>
      <c r="JW442" s="82"/>
      <c r="JX442" s="82"/>
      <c r="JY442" s="82"/>
      <c r="JZ442" s="82"/>
      <c r="KA442" s="82"/>
      <c r="KB442" s="82"/>
      <c r="KC442" s="82"/>
      <c r="KD442" s="82"/>
      <c r="KE442" s="82"/>
      <c r="KF442" s="82"/>
      <c r="KG442" s="8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 s="199">
        <v>0</v>
      </c>
      <c r="LB442" s="202">
        <v>0</v>
      </c>
      <c r="LC442" s="82">
        <f>(44+(cabinets_db!IR442*2-2))*0.58</f>
        <v>113.21814841666665</v>
      </c>
      <c r="LD442" s="82">
        <f>(44+(cabinets_db!IR442*2-2))*0.77</f>
        <v>150.30685220833334</v>
      </c>
      <c r="LE442" s="82">
        <f>3*(cabinets_db!IR442*22/144)</f>
        <v>35.109182204861106</v>
      </c>
      <c r="LF442" s="82">
        <f t="shared" si="656"/>
        <v>78.108966211805551</v>
      </c>
      <c r="LG442" s="80">
        <f t="shared" si="657"/>
        <v>115.19767000347224</v>
      </c>
      <c r="LH442" s="234">
        <f t="shared" si="658"/>
        <v>0</v>
      </c>
      <c r="LI442" s="55">
        <v>11030.6667</v>
      </c>
      <c r="LJ442" s="55">
        <f t="shared" si="676"/>
        <v>76.601852083333327</v>
      </c>
      <c r="LK442" s="158">
        <v>77</v>
      </c>
      <c r="LL442" s="75">
        <v>30</v>
      </c>
      <c r="LM442" s="159"/>
      <c r="LN442" s="159">
        <f>LL442*80/144</f>
        <v>16.666666666666668</v>
      </c>
      <c r="LO442" s="75"/>
      <c r="LP442" s="75">
        <v>4</v>
      </c>
      <c r="LQ442" s="76">
        <f t="shared" si="672"/>
        <v>0</v>
      </c>
      <c r="LR442" s="75">
        <v>77</v>
      </c>
      <c r="LS442" s="82">
        <f>(LR442*1.2)*(Prices!$B$5/32)</f>
        <v>115.49999999999999</v>
      </c>
      <c r="LT442" s="82">
        <f>(LR442*1.3)*(Prices!$C$4/32)</f>
        <v>200.20000000000002</v>
      </c>
      <c r="LU442" s="82">
        <f>(LO442*Prices!$B$2)+(LP442*Prices!$B$3)</f>
        <v>16.2</v>
      </c>
      <c r="LV442" s="82">
        <f>LN442*Prices!$B$9</f>
        <v>100</v>
      </c>
      <c r="LW442" s="82">
        <f t="shared" si="659"/>
        <v>431.90000000000003</v>
      </c>
      <c r="LX442" s="82">
        <f>LN442*Prices!$B$10</f>
        <v>150</v>
      </c>
      <c r="LY442" s="82">
        <f t="shared" si="660"/>
        <v>481.9</v>
      </c>
      <c r="LZ442" s="82">
        <f>LN442*Prices!$B$11</f>
        <v>166.66666666666669</v>
      </c>
      <c r="MA442" s="82">
        <f t="shared" si="661"/>
        <v>498.56666666666672</v>
      </c>
      <c r="MB442" s="82">
        <f>LN442*Prices!$B$12</f>
        <v>200</v>
      </c>
      <c r="MC442" s="82">
        <f t="shared" si="662"/>
        <v>531.9</v>
      </c>
      <c r="MD442" s="82">
        <f>LN442*Prices!$B$13</f>
        <v>216.66666666666669</v>
      </c>
      <c r="ME442" s="82">
        <f t="shared" si="663"/>
        <v>548.56666666666672</v>
      </c>
      <c r="MF442" s="82">
        <f>LN442*Prices!$B$14</f>
        <v>258.33333333333337</v>
      </c>
      <c r="MG442" s="82">
        <f t="shared" si="664"/>
        <v>590.23333333333335</v>
      </c>
      <c r="MH442" s="82">
        <f>LN442*Prices!$B$15</f>
        <v>291.66666666666669</v>
      </c>
      <c r="MI442" s="82">
        <f t="shared" si="665"/>
        <v>623.56666666666672</v>
      </c>
      <c r="MJ442" s="82">
        <f>LN442*Prices!$B$16</f>
        <v>408.33333333333337</v>
      </c>
      <c r="MK442" s="82">
        <f t="shared" si="666"/>
        <v>740.23333333333335</v>
      </c>
      <c r="ML442" s="82">
        <f>LN442*Prices!$B$17</f>
        <v>0</v>
      </c>
      <c r="MM442" s="82"/>
      <c r="MN442" s="82"/>
      <c r="MO442" s="82"/>
      <c r="MP442" s="82"/>
      <c r="MQ442" s="82"/>
      <c r="MR442" s="82"/>
      <c r="MS442" s="82"/>
      <c r="MT442" s="82"/>
      <c r="MU442" s="82"/>
      <c r="MV442" s="82"/>
      <c r="MW442" s="82"/>
      <c r="MX442" s="82"/>
      <c r="MY442" s="82"/>
      <c r="MZ442" s="82"/>
      <c r="NA442" s="8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</row>
    <row r="443" spans="1:449" ht="18" customHeight="1" x14ac:dyDescent="0.25">
      <c r="A443" s="160" t="s">
        <v>578</v>
      </c>
      <c r="B443" s="69" t="s">
        <v>527</v>
      </c>
      <c r="C443" s="69" t="str">
        <f t="shared" si="667"/>
        <v>Pantry Cab: Pantry 24 deep  4 door - shelves  (30"W x 90" H)</v>
      </c>
      <c r="D443" s="70" t="s">
        <v>577</v>
      </c>
      <c r="E443" s="68" t="s">
        <v>579</v>
      </c>
      <c r="F443" s="267" t="s">
        <v>578</v>
      </c>
      <c r="G443" s="367">
        <f>ROUND(cabinets_db!FD443/Prices!$B$27,0)</f>
        <v>1250</v>
      </c>
      <c r="H443" s="71">
        <f>G443*Prices!$B$7+G443</f>
        <v>1437.5</v>
      </c>
      <c r="I443" s="161">
        <f>ROUND(cabinets_db!FF443/Prices!$B$27,0)</f>
        <v>1378</v>
      </c>
      <c r="J443" s="71">
        <f>I443*Prices!$B$7+I443</f>
        <v>1584.7</v>
      </c>
      <c r="K443" s="161">
        <f>ROUND(cabinets_db!FH443/Prices!$B$27,0)</f>
        <v>1421</v>
      </c>
      <c r="L443" s="71">
        <f>K443*Prices!$B$7+K443</f>
        <v>1634.15</v>
      </c>
      <c r="M443" s="161">
        <f>ROUND(cabinets_db!FJ443/Prices!$B$27,0)</f>
        <v>1506</v>
      </c>
      <c r="N443" s="71">
        <f>M443*Prices!$B$7+M443</f>
        <v>1731.9</v>
      </c>
      <c r="O443" s="161">
        <f>ROUND(cabinets_db!FL443/Prices!$B$27,0)</f>
        <v>1549</v>
      </c>
      <c r="P443" s="71">
        <f>O443*Prices!$B$7+O443</f>
        <v>1781.35</v>
      </c>
      <c r="Q443" s="161">
        <f>ROUND(cabinets_db!FN443/Prices!$B$27,0)</f>
        <v>1655</v>
      </c>
      <c r="R443" s="71">
        <f>Q443*Prices!$B$7+Q443</f>
        <v>1903.25</v>
      </c>
      <c r="S443" s="161">
        <f>ROUND(cabinets_db!FP443/Prices!$B$27,0)</f>
        <v>1741</v>
      </c>
      <c r="T443" s="71">
        <f>S443*Prices!$B$7+S443</f>
        <v>2002.15</v>
      </c>
      <c r="U443" s="161">
        <f>ROUND(cabinets_db!FR443/Prices!$B$27,0)</f>
        <v>2039</v>
      </c>
      <c r="V443" s="71">
        <f>U443*Prices!$B$7+U443</f>
        <v>2344.85</v>
      </c>
      <c r="W443" s="162"/>
      <c r="X443" s="162"/>
      <c r="Y443" s="162"/>
      <c r="Z443" s="162"/>
      <c r="AA443" s="162"/>
      <c r="AB443" s="71">
        <f>ROUND(cabinets_db!HD443/Prices!$B$27,0)</f>
        <v>1119</v>
      </c>
      <c r="AC443" s="71">
        <f>AB443*Prices!$B$7+AB443</f>
        <v>1286.8499999999999</v>
      </c>
      <c r="AD443" s="71">
        <f>ROUND(cabinets_db!HF443/Prices!$B$27,0)</f>
        <v>1247</v>
      </c>
      <c r="AE443" s="71">
        <f>AD443*Prices!$B$7+AD443</f>
        <v>1434.05</v>
      </c>
      <c r="AF443" s="71">
        <f>ROUND(cabinets_db!HH443/Prices!$B$27,0)</f>
        <v>1290</v>
      </c>
      <c r="AG443" s="71">
        <f>AF443*Prices!$B$7+AF443</f>
        <v>1483.5</v>
      </c>
      <c r="AH443" s="71">
        <f>ROUND(cabinets_db!HJ443/Prices!$B$27,0)</f>
        <v>1375</v>
      </c>
      <c r="AI443" s="71">
        <f>AH443*Prices!$B$7+AH443</f>
        <v>1581.25</v>
      </c>
      <c r="AJ443" s="71">
        <f>ROUND(cabinets_db!HL443/Prices!$B$27,0)</f>
        <v>1418</v>
      </c>
      <c r="AK443" s="71">
        <f>AJ443*Prices!$B$7+AJ443</f>
        <v>1630.7</v>
      </c>
      <c r="AL443" s="71">
        <f>ROUND(cabinets_db!HN443/Prices!$B$27,0)</f>
        <v>1525</v>
      </c>
      <c r="AM443" s="71">
        <f>AL443*Prices!$B$7+AL443</f>
        <v>1753.75</v>
      </c>
      <c r="AN443" s="71">
        <f>ROUND(cabinets_db!HP443/Prices!$B$27,0)</f>
        <v>1610</v>
      </c>
      <c r="AO443" s="71">
        <f>AN443*Prices!$B$7+AN443</f>
        <v>1851.5</v>
      </c>
      <c r="AP443" s="71">
        <f>ROUND(cabinets_db!HR443/Prices!$B$27,0)</f>
        <v>1909</v>
      </c>
      <c r="AQ443" s="163">
        <f>AP443*Prices!$B$7+AP443</f>
        <v>2195.35</v>
      </c>
      <c r="AW443" s="71">
        <f t="shared" si="586"/>
        <v>1119</v>
      </c>
      <c r="AX443" s="71">
        <f t="shared" si="587"/>
        <v>1286.8499999999999</v>
      </c>
      <c r="AY443" s="71">
        <f t="shared" si="588"/>
        <v>1247</v>
      </c>
      <c r="AZ443" s="71">
        <f t="shared" si="589"/>
        <v>1434.05</v>
      </c>
      <c r="BA443" s="71">
        <f t="shared" si="590"/>
        <v>1290</v>
      </c>
      <c r="BB443" s="71">
        <f t="shared" si="591"/>
        <v>1483.5</v>
      </c>
      <c r="BC443" s="71">
        <f t="shared" si="592"/>
        <v>1375</v>
      </c>
      <c r="BD443" s="71">
        <f t="shared" si="593"/>
        <v>1581.25</v>
      </c>
      <c r="BE443" s="71">
        <f t="shared" si="594"/>
        <v>1418</v>
      </c>
      <c r="BF443" s="71">
        <f t="shared" si="595"/>
        <v>1630.7</v>
      </c>
      <c r="BG443" s="71">
        <f t="shared" si="596"/>
        <v>1525</v>
      </c>
      <c r="BH443" s="71">
        <f t="shared" si="597"/>
        <v>1753.75</v>
      </c>
      <c r="BI443" s="71">
        <f t="shared" si="598"/>
        <v>1610</v>
      </c>
      <c r="BJ443" s="71">
        <f t="shared" si="599"/>
        <v>1851.5</v>
      </c>
      <c r="BK443" s="71">
        <f t="shared" si="600"/>
        <v>1909</v>
      </c>
      <c r="BL443" s="163">
        <f t="shared" si="601"/>
        <v>2195.35</v>
      </c>
      <c r="BU443" s="161">
        <f>ROUND(cabinets_db!JE443/Prices!$B$27,0)</f>
        <v>1250</v>
      </c>
      <c r="BV443" s="71">
        <f>BU443*Prices!$B$7+BU443</f>
        <v>1437.5</v>
      </c>
      <c r="BW443" s="161">
        <f>ROUND(cabinets_db!JG443/Prices!$B$27,0)</f>
        <v>1378</v>
      </c>
      <c r="BX443" s="71">
        <f>BW443*Prices!$B$7+BW443</f>
        <v>1584.7</v>
      </c>
      <c r="BY443" s="161">
        <f>ROUND(cabinets_db!JI443/Prices!$B$27,0)</f>
        <v>1421</v>
      </c>
      <c r="BZ443" s="71">
        <f>BY443*Prices!$B$7+BY443</f>
        <v>1634.15</v>
      </c>
      <c r="CA443" s="161">
        <f>ROUND(cabinets_db!JK443/Prices!$B$27,0)</f>
        <v>1506</v>
      </c>
      <c r="CB443" s="71">
        <f>CA443*Prices!$B$7+CA443</f>
        <v>1731.9</v>
      </c>
      <c r="CC443" s="161">
        <f>ROUND(cabinets_db!JM443/Prices!$B$27,0)</f>
        <v>1549</v>
      </c>
      <c r="CD443" s="71">
        <f>CC443*Prices!$B$7+CC443</f>
        <v>1781.35</v>
      </c>
      <c r="CE443" s="161">
        <f>ROUND(cabinets_db!JO443/Prices!$B$27,0)</f>
        <v>1655</v>
      </c>
      <c r="CF443" s="71">
        <f>CE443*Prices!$B$7+CE443</f>
        <v>1903.25</v>
      </c>
      <c r="CG443" s="161">
        <f>ROUND(cabinets_db!JQ443/Prices!$B$27,0)</f>
        <v>1741</v>
      </c>
      <c r="CH443" s="71">
        <f>CG443*Prices!$B$7+CG443</f>
        <v>2002.15</v>
      </c>
      <c r="CI443" s="161">
        <f>ROUND(cabinets_db!JS443/Prices!$B$27,0)</f>
        <v>2039</v>
      </c>
      <c r="CJ443" s="71">
        <f>CI443*Prices!$B$7+CI443</f>
        <v>2344.85</v>
      </c>
      <c r="CK443" s="162"/>
      <c r="CL443" s="162"/>
      <c r="CM443" s="162"/>
      <c r="CN443" s="162"/>
      <c r="CO443" s="162"/>
      <c r="CP443" s="71">
        <f>ROUND(cabinets_db!LW443/Prices!$B$27,0)</f>
        <v>1119</v>
      </c>
      <c r="CQ443" s="71">
        <f>CP443*Prices!$B$7+CP443</f>
        <v>1286.8499999999999</v>
      </c>
      <c r="CR443" s="71">
        <f>ROUND(cabinets_db!LY443/Prices!$B$27,0)</f>
        <v>1247</v>
      </c>
      <c r="CS443" s="71">
        <f>CR443*Prices!$B$7+CR443</f>
        <v>1434.05</v>
      </c>
      <c r="CT443" s="71">
        <f>ROUND(cabinets_db!MA443/Prices!$B$27,0)</f>
        <v>1290</v>
      </c>
      <c r="CU443" s="71">
        <f>CT443*Prices!$B$7+CT443</f>
        <v>1483.5</v>
      </c>
      <c r="CV443" s="71">
        <f>ROUND(cabinets_db!MC443/Prices!$B$27,0)</f>
        <v>1375</v>
      </c>
      <c r="CW443" s="71">
        <f>CV443*Prices!$B$7+CV443</f>
        <v>1581.25</v>
      </c>
      <c r="CX443" s="71">
        <f>ROUND(cabinets_db!ME443/Prices!$B$27,0)</f>
        <v>1418</v>
      </c>
      <c r="CY443" s="71">
        <f>CX443*Prices!$B$7+CX443</f>
        <v>1630.7</v>
      </c>
      <c r="CZ443" s="71">
        <f>ROUND(cabinets_db!MG443/Prices!$B$27,0)</f>
        <v>1525</v>
      </c>
      <c r="DA443" s="71">
        <f>CZ443*Prices!$B$7+CZ443</f>
        <v>1753.75</v>
      </c>
      <c r="DB443" s="71">
        <f>ROUND(cabinets_db!MI443/Prices!$B$27,0)</f>
        <v>1610</v>
      </c>
      <c r="DC443" s="71">
        <f>DB443*Prices!$B$7+DB443</f>
        <v>1851.5</v>
      </c>
      <c r="DD443" s="71">
        <f>ROUND(cabinets_db!MK443/Prices!$B$27,0)</f>
        <v>1909</v>
      </c>
      <c r="DE443" s="163">
        <f>DD443*Prices!$B$7+DD443</f>
        <v>2195.35</v>
      </c>
      <c r="DK443" s="71">
        <f t="shared" si="616"/>
        <v>1119</v>
      </c>
      <c r="DL443" s="71">
        <f t="shared" si="617"/>
        <v>1286.8499999999999</v>
      </c>
      <c r="DM443" s="71">
        <f t="shared" si="618"/>
        <v>1247</v>
      </c>
      <c r="DN443" s="71">
        <f t="shared" si="619"/>
        <v>1434.05</v>
      </c>
      <c r="DO443" s="71">
        <f t="shared" si="620"/>
        <v>1290</v>
      </c>
      <c r="DP443" s="71">
        <f t="shared" si="621"/>
        <v>1483.5</v>
      </c>
      <c r="DQ443" s="71">
        <f t="shared" si="622"/>
        <v>1375</v>
      </c>
      <c r="DR443" s="71">
        <f t="shared" si="623"/>
        <v>1581.25</v>
      </c>
      <c r="DS443" s="71">
        <f t="shared" si="624"/>
        <v>1418</v>
      </c>
      <c r="DT443" s="71">
        <f t="shared" si="625"/>
        <v>1630.7</v>
      </c>
      <c r="DU443" s="71">
        <f t="shared" si="626"/>
        <v>1525</v>
      </c>
      <c r="DV443" s="71">
        <f t="shared" si="627"/>
        <v>1753.75</v>
      </c>
      <c r="DW443" s="71">
        <f t="shared" si="628"/>
        <v>1610</v>
      </c>
      <c r="DX443" s="71">
        <f t="shared" si="629"/>
        <v>1851.5</v>
      </c>
      <c r="DY443" s="71">
        <f t="shared" si="630"/>
        <v>1909</v>
      </c>
      <c r="DZ443" s="163">
        <f t="shared" si="631"/>
        <v>2195.35</v>
      </c>
      <c r="EP443" s="55">
        <v>12145.856900000001</v>
      </c>
      <c r="EQ443" s="55">
        <f t="shared" si="673"/>
        <v>84.346228472222222</v>
      </c>
      <c r="ER443" s="158">
        <v>84.5</v>
      </c>
      <c r="ES443" s="75">
        <v>30</v>
      </c>
      <c r="ET443" s="159"/>
      <c r="EU443" s="159">
        <f>ES443*86/144</f>
        <v>17.916666666666668</v>
      </c>
      <c r="EW443" s="75">
        <v>4</v>
      </c>
      <c r="EX443" s="82"/>
      <c r="EY443" s="75">
        <v>84.5</v>
      </c>
      <c r="EZ443" s="82">
        <f>(EY443*1.2)*(Prices!$B$5/32)</f>
        <v>126.74999999999999</v>
      </c>
      <c r="FA443" s="82">
        <f>(EY443*1.3)*(Prices!$B$4/32)</f>
        <v>274.625</v>
      </c>
      <c r="FB443" s="82">
        <f>(EV443*Prices!$B$2)+(EW443*Prices!$B$3)</f>
        <v>16.2</v>
      </c>
      <c r="FC443" s="82">
        <f>EU443*Prices!$B$9</f>
        <v>107.5</v>
      </c>
      <c r="FD443" s="82">
        <f t="shared" si="632"/>
        <v>525.07499999999993</v>
      </c>
      <c r="FE443" s="82">
        <f>EU443*Prices!$B$10</f>
        <v>161.25</v>
      </c>
      <c r="FF443" s="82">
        <f t="shared" si="633"/>
        <v>578.82499999999993</v>
      </c>
      <c r="FG443" s="82">
        <f>EU443*Prices!$B$11</f>
        <v>179.16666666666669</v>
      </c>
      <c r="FH443" s="82">
        <f t="shared" si="634"/>
        <v>596.74166666666667</v>
      </c>
      <c r="FI443" s="82">
        <f>EU443*Prices!$B$12</f>
        <v>215</v>
      </c>
      <c r="FJ443" s="82">
        <f t="shared" si="635"/>
        <v>632.57499999999993</v>
      </c>
      <c r="FK443" s="82">
        <f>EU443*Prices!$B$13</f>
        <v>232.91666666666669</v>
      </c>
      <c r="FL443" s="82">
        <f t="shared" si="636"/>
        <v>650.49166666666667</v>
      </c>
      <c r="FM443" s="82">
        <f>EU443*Prices!$B$14</f>
        <v>277.70833333333337</v>
      </c>
      <c r="FN443" s="82">
        <f t="shared" si="637"/>
        <v>695.2833333333333</v>
      </c>
      <c r="FO443" s="82">
        <f>EU443*Prices!$B$15</f>
        <v>313.54166666666669</v>
      </c>
      <c r="FP443" s="82">
        <f t="shared" si="638"/>
        <v>731.11666666666667</v>
      </c>
      <c r="FQ443" s="82">
        <f>EU443*Prices!$B$16</f>
        <v>438.95833333333337</v>
      </c>
      <c r="FR443" s="82">
        <f t="shared" si="639"/>
        <v>856.5333333333333</v>
      </c>
      <c r="FS443" s="82">
        <f>EU443*Prices!$B$17</f>
        <v>0</v>
      </c>
      <c r="FT443" s="82"/>
      <c r="FU443" s="82"/>
      <c r="FV443" s="82"/>
      <c r="FW443" s="82"/>
      <c r="FX443" s="82"/>
      <c r="FY443" s="82"/>
      <c r="FZ443" s="82"/>
      <c r="GA443" s="82"/>
      <c r="GB443" s="82"/>
      <c r="GC443" s="82"/>
      <c r="GD443" s="82"/>
      <c r="GE443" s="82"/>
      <c r="GF443" s="82"/>
      <c r="GG443" s="82"/>
      <c r="GH443" s="82"/>
      <c r="GI443"/>
      <c r="GJ443"/>
      <c r="GK443"/>
      <c r="GL443"/>
      <c r="GM443"/>
      <c r="GN443"/>
      <c r="GO443"/>
      <c r="GP443" s="55">
        <v>12145.856900000001</v>
      </c>
      <c r="GQ443" s="55">
        <f t="shared" si="674"/>
        <v>84.346228472222222</v>
      </c>
      <c r="GR443" s="158">
        <v>84.5</v>
      </c>
      <c r="GS443" s="75">
        <v>30</v>
      </c>
      <c r="GT443" s="159"/>
      <c r="GU443" s="159">
        <f>GS443*86/144</f>
        <v>17.916666666666668</v>
      </c>
      <c r="GV443" s="75"/>
      <c r="GW443" s="75">
        <v>4</v>
      </c>
      <c r="GX443" s="82"/>
      <c r="GY443" s="75">
        <v>84.5</v>
      </c>
      <c r="GZ443" s="82">
        <f>(GY443*1.2)*(Prices!$B$5/32)</f>
        <v>126.74999999999999</v>
      </c>
      <c r="HA443" s="82">
        <f>(GY443*1.3)*(Prices!$C$4/32)</f>
        <v>219.70000000000002</v>
      </c>
      <c r="HB443" s="82">
        <f>(GV443*Prices!$B$2)+(GW443*Prices!$B$3)</f>
        <v>16.2</v>
      </c>
      <c r="HC443" s="82">
        <f>GU443*Prices!$B$9</f>
        <v>107.5</v>
      </c>
      <c r="HD443" s="82">
        <f t="shared" si="640"/>
        <v>470.15000000000003</v>
      </c>
      <c r="HE443" s="82">
        <f>GU443*Prices!$B$10</f>
        <v>161.25</v>
      </c>
      <c r="HF443" s="82">
        <f t="shared" si="641"/>
        <v>523.9</v>
      </c>
      <c r="HG443" s="82">
        <f>GU443*Prices!$B$11</f>
        <v>179.16666666666669</v>
      </c>
      <c r="HH443" s="82">
        <f t="shared" si="642"/>
        <v>541.81666666666672</v>
      </c>
      <c r="HI443" s="82">
        <f>GU443*Prices!$B$12</f>
        <v>215</v>
      </c>
      <c r="HJ443" s="82">
        <f t="shared" si="643"/>
        <v>577.65</v>
      </c>
      <c r="HK443" s="82">
        <f>GU443*Prices!$B$13</f>
        <v>232.91666666666669</v>
      </c>
      <c r="HL443" s="82">
        <f t="shared" si="644"/>
        <v>595.56666666666672</v>
      </c>
      <c r="HM443" s="82">
        <f>GU443*Prices!$B$14</f>
        <v>277.70833333333337</v>
      </c>
      <c r="HN443" s="82">
        <f t="shared" si="645"/>
        <v>640.35833333333335</v>
      </c>
      <c r="HO443" s="82">
        <f>GU443*Prices!$B$15</f>
        <v>313.54166666666669</v>
      </c>
      <c r="HP443" s="82">
        <f t="shared" si="646"/>
        <v>676.19166666666672</v>
      </c>
      <c r="HQ443" s="82">
        <f>GU443*Prices!$B$16</f>
        <v>438.95833333333337</v>
      </c>
      <c r="HR443" s="82">
        <f t="shared" si="647"/>
        <v>801.60833333333335</v>
      </c>
      <c r="HS443" s="82">
        <f>GU443*Prices!$B$17</f>
        <v>0</v>
      </c>
      <c r="HT443" s="82"/>
      <c r="HU443" s="82"/>
      <c r="HV443" s="82"/>
      <c r="HW443" s="82"/>
      <c r="HX443" s="82"/>
      <c r="HY443" s="82"/>
      <c r="HZ443" s="82"/>
      <c r="IA443" s="82"/>
      <c r="IB443" s="82"/>
      <c r="IC443" s="82"/>
      <c r="ID443" s="82"/>
      <c r="IE443" s="82"/>
      <c r="IF443" s="82"/>
      <c r="IG443" s="82"/>
      <c r="IH443" s="82"/>
      <c r="II443"/>
      <c r="IJ443"/>
      <c r="IK443"/>
      <c r="IL443"/>
      <c r="IM443"/>
      <c r="IN443"/>
      <c r="IO443"/>
      <c r="IP443"/>
      <c r="IQ443" s="55">
        <v>12145.856900000001</v>
      </c>
      <c r="IR443" s="55">
        <f t="shared" si="675"/>
        <v>84.346228472222222</v>
      </c>
      <c r="IS443" s="158">
        <v>84.5</v>
      </c>
      <c r="IT443" s="75">
        <v>30</v>
      </c>
      <c r="IU443" s="159"/>
      <c r="IV443" s="159">
        <f>IT443*86/144</f>
        <v>17.916666666666668</v>
      </c>
      <c r="IW443" s="75"/>
      <c r="IX443" s="75">
        <v>4</v>
      </c>
      <c r="IY443" s="76">
        <f t="shared" si="671"/>
        <v>0</v>
      </c>
      <c r="IZ443" s="75">
        <v>84.5</v>
      </c>
      <c r="JA443" s="82">
        <f>(IZ443*1.2)*(Prices!$B$5/32)</f>
        <v>126.74999999999999</v>
      </c>
      <c r="JB443" s="82">
        <f>(IZ443*1.3)*(Prices!$B$4/32)</f>
        <v>274.625</v>
      </c>
      <c r="JC443" s="82">
        <f>(IW443*Prices!$B$2)+(IX443*Prices!$B$3)</f>
        <v>16.2</v>
      </c>
      <c r="JD443" s="82">
        <f>IV443*Prices!$B$9</f>
        <v>107.5</v>
      </c>
      <c r="JE443" s="82">
        <f t="shared" si="648"/>
        <v>525.07499999999993</v>
      </c>
      <c r="JF443" s="82">
        <f>IV443*Prices!$B$10</f>
        <v>161.25</v>
      </c>
      <c r="JG443" s="82">
        <f t="shared" si="649"/>
        <v>578.82499999999993</v>
      </c>
      <c r="JH443" s="82">
        <f>IV443*Prices!$B$11</f>
        <v>179.16666666666669</v>
      </c>
      <c r="JI443" s="82">
        <f t="shared" si="650"/>
        <v>596.74166666666667</v>
      </c>
      <c r="JJ443" s="82">
        <f>IV443*Prices!$B$12</f>
        <v>215</v>
      </c>
      <c r="JK443" s="82">
        <f t="shared" si="651"/>
        <v>632.57499999999993</v>
      </c>
      <c r="JL443" s="82">
        <f>IV443*Prices!$B$13</f>
        <v>232.91666666666669</v>
      </c>
      <c r="JM443" s="82">
        <f t="shared" si="652"/>
        <v>650.49166666666667</v>
      </c>
      <c r="JN443" s="82">
        <f>IV443*Prices!$B$14</f>
        <v>277.70833333333337</v>
      </c>
      <c r="JO443" s="82">
        <f t="shared" si="653"/>
        <v>695.2833333333333</v>
      </c>
      <c r="JP443" s="82">
        <f>IV443*Prices!$B$15</f>
        <v>313.54166666666669</v>
      </c>
      <c r="JQ443" s="82">
        <f t="shared" si="654"/>
        <v>731.11666666666667</v>
      </c>
      <c r="JR443" s="82">
        <f>IV443*Prices!$B$16</f>
        <v>438.95833333333337</v>
      </c>
      <c r="JS443" s="82">
        <f t="shared" si="655"/>
        <v>856.5333333333333</v>
      </c>
      <c r="JT443" s="82">
        <f>IV443*Prices!$B$17</f>
        <v>0</v>
      </c>
      <c r="JU443" s="82"/>
      <c r="JV443" s="82"/>
      <c r="JW443" s="82"/>
      <c r="JX443" s="82"/>
      <c r="JY443" s="82"/>
      <c r="JZ443" s="82"/>
      <c r="KA443" s="82"/>
      <c r="KB443" s="82"/>
      <c r="KC443" s="82"/>
      <c r="KD443" s="82"/>
      <c r="KE443" s="82"/>
      <c r="KF443" s="82"/>
      <c r="KG443" s="82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 s="199">
        <v>0</v>
      </c>
      <c r="LB443" s="202">
        <v>0</v>
      </c>
      <c r="LC443" s="82">
        <f>(44+(cabinets_db!IR443*2-2))*0.58</f>
        <v>122.20162502777777</v>
      </c>
      <c r="LD443" s="82">
        <f>(44+(cabinets_db!IR443*2-2))*0.77</f>
        <v>162.23319184722223</v>
      </c>
      <c r="LE443" s="82">
        <f>3*(cabinets_db!IR443*22/144)</f>
        <v>38.658688049768514</v>
      </c>
      <c r="LF443" s="82">
        <f t="shared" si="656"/>
        <v>83.542936978009251</v>
      </c>
      <c r="LG443" s="80">
        <f t="shared" si="657"/>
        <v>123.57450379745372</v>
      </c>
      <c r="LH443" s="234">
        <f t="shared" si="658"/>
        <v>0</v>
      </c>
      <c r="LI443" s="55">
        <v>12145.856900000001</v>
      </c>
      <c r="LJ443" s="55">
        <f t="shared" si="676"/>
        <v>84.346228472222222</v>
      </c>
      <c r="LK443" s="158">
        <v>84.5</v>
      </c>
      <c r="LL443" s="75">
        <v>30</v>
      </c>
      <c r="LM443" s="159"/>
      <c r="LN443" s="159">
        <f>LL443*86/144</f>
        <v>17.916666666666668</v>
      </c>
      <c r="LO443" s="75"/>
      <c r="LP443" s="75">
        <v>4</v>
      </c>
      <c r="LQ443" s="76">
        <f t="shared" si="672"/>
        <v>0</v>
      </c>
      <c r="LR443" s="75">
        <v>84.5</v>
      </c>
      <c r="LS443" s="82">
        <f>(LR443*1.2)*(Prices!$B$5/32)</f>
        <v>126.74999999999999</v>
      </c>
      <c r="LT443" s="82">
        <f>(LR443*1.3)*(Prices!$C$4/32)</f>
        <v>219.70000000000002</v>
      </c>
      <c r="LU443" s="82">
        <f>(LO443*Prices!$B$2)+(LP443*Prices!$B$3)</f>
        <v>16.2</v>
      </c>
      <c r="LV443" s="82">
        <f>LN443*Prices!$B$9</f>
        <v>107.5</v>
      </c>
      <c r="LW443" s="82">
        <f t="shared" si="659"/>
        <v>470.15000000000003</v>
      </c>
      <c r="LX443" s="82">
        <f>LN443*Prices!$B$10</f>
        <v>161.25</v>
      </c>
      <c r="LY443" s="82">
        <f t="shared" si="660"/>
        <v>523.9</v>
      </c>
      <c r="LZ443" s="82">
        <f>LN443*Prices!$B$11</f>
        <v>179.16666666666669</v>
      </c>
      <c r="MA443" s="82">
        <f t="shared" si="661"/>
        <v>541.81666666666672</v>
      </c>
      <c r="MB443" s="82">
        <f>LN443*Prices!$B$12</f>
        <v>215</v>
      </c>
      <c r="MC443" s="82">
        <f t="shared" si="662"/>
        <v>577.65</v>
      </c>
      <c r="MD443" s="82">
        <f>LN443*Prices!$B$13</f>
        <v>232.91666666666669</v>
      </c>
      <c r="ME443" s="82">
        <f t="shared" si="663"/>
        <v>595.56666666666672</v>
      </c>
      <c r="MF443" s="82">
        <f>LN443*Prices!$B$14</f>
        <v>277.70833333333337</v>
      </c>
      <c r="MG443" s="82">
        <f t="shared" si="664"/>
        <v>640.35833333333335</v>
      </c>
      <c r="MH443" s="82">
        <f>LN443*Prices!$B$15</f>
        <v>313.54166666666669</v>
      </c>
      <c r="MI443" s="82">
        <f t="shared" si="665"/>
        <v>676.19166666666672</v>
      </c>
      <c r="MJ443" s="82">
        <f>LN443*Prices!$B$16</f>
        <v>438.95833333333337</v>
      </c>
      <c r="MK443" s="82">
        <f t="shared" si="666"/>
        <v>801.60833333333335</v>
      </c>
      <c r="ML443" s="82">
        <f>LN443*Prices!$B$17</f>
        <v>0</v>
      </c>
      <c r="MM443" s="82"/>
      <c r="MN443" s="82"/>
      <c r="MO443" s="82"/>
      <c r="MP443" s="82"/>
      <c r="MQ443" s="82"/>
      <c r="MR443" s="82"/>
      <c r="MS443" s="82"/>
      <c r="MT443" s="82"/>
      <c r="MU443" s="82"/>
      <c r="MV443" s="82"/>
      <c r="MW443" s="82"/>
      <c r="MX443" s="82"/>
      <c r="MY443" s="82"/>
      <c r="MZ443" s="82"/>
      <c r="NA443" s="82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</row>
    <row r="444" spans="1:449" ht="18" customHeight="1" thickBot="1" x14ac:dyDescent="0.3">
      <c r="A444" s="269" t="s">
        <v>580</v>
      </c>
      <c r="B444" s="176" t="s">
        <v>527</v>
      </c>
      <c r="C444" s="176" t="str">
        <f t="shared" si="667"/>
        <v>Pantry Cab: Pantry 24 deep  4 door - shelves  (30"W x 95" H)</v>
      </c>
      <c r="D444" s="177" t="s">
        <v>577</v>
      </c>
      <c r="E444" s="178" t="s">
        <v>581</v>
      </c>
      <c r="F444" s="270" t="s">
        <v>580</v>
      </c>
      <c r="G444" s="367">
        <f>ROUND(cabinets_db!FD444/Prices!$B$27,0)</f>
        <v>1293</v>
      </c>
      <c r="H444" s="71">
        <f>G444*Prices!$B$7+G444</f>
        <v>1486.95</v>
      </c>
      <c r="I444" s="161">
        <f>ROUND(cabinets_db!FF444/Prices!$B$27,0)</f>
        <v>1429</v>
      </c>
      <c r="J444" s="71">
        <f>I444*Prices!$B$7+I444</f>
        <v>1643.35</v>
      </c>
      <c r="K444" s="161">
        <f>ROUND(cabinets_db!FH444/Prices!$B$27,0)</f>
        <v>1474</v>
      </c>
      <c r="L444" s="71">
        <f>K444*Prices!$B$7+K444</f>
        <v>1695.1</v>
      </c>
      <c r="M444" s="161">
        <f>ROUND(cabinets_db!FJ444/Prices!$B$27,0)</f>
        <v>1564</v>
      </c>
      <c r="N444" s="71">
        <f>M444*Prices!$B$7+M444</f>
        <v>1798.6</v>
      </c>
      <c r="O444" s="161">
        <f>ROUND(cabinets_db!FL444/Prices!$B$27,0)</f>
        <v>1609</v>
      </c>
      <c r="P444" s="71">
        <f>O444*Prices!$B$7+O444</f>
        <v>1850.35</v>
      </c>
      <c r="Q444" s="161">
        <f>ROUND(cabinets_db!FN444/Prices!$B$27,0)</f>
        <v>1722</v>
      </c>
      <c r="R444" s="71">
        <f>Q444*Prices!$B$7+Q444</f>
        <v>1980.3</v>
      </c>
      <c r="S444" s="161">
        <f>ROUND(cabinets_db!FP444/Prices!$B$27,0)</f>
        <v>1812</v>
      </c>
      <c r="T444" s="71">
        <f>S444*Prices!$B$7+S444</f>
        <v>2083.8000000000002</v>
      </c>
      <c r="U444" s="161">
        <f>ROUND(cabinets_db!FR444/Prices!$B$27,0)</f>
        <v>2128</v>
      </c>
      <c r="V444" s="71">
        <f>U444*Prices!$B$7+U444</f>
        <v>2447.1999999999998</v>
      </c>
      <c r="W444" s="162"/>
      <c r="X444" s="162"/>
      <c r="Y444" s="162"/>
      <c r="Z444" s="162"/>
      <c r="AA444" s="162"/>
      <c r="AB444" s="71">
        <f>ROUND(cabinets_db!HD444/Prices!$B$27,0)</f>
        <v>1159</v>
      </c>
      <c r="AC444" s="71">
        <f>AB444*Prices!$B$7+AB444</f>
        <v>1332.85</v>
      </c>
      <c r="AD444" s="71">
        <f>ROUND(cabinets_db!HF444/Prices!$B$27,0)</f>
        <v>1294</v>
      </c>
      <c r="AE444" s="71">
        <f>AD444*Prices!$B$7+AD444</f>
        <v>1488.1</v>
      </c>
      <c r="AF444" s="71">
        <f>ROUND(cabinets_db!HH444/Prices!$B$27,0)</f>
        <v>1339</v>
      </c>
      <c r="AG444" s="71">
        <f>AF444*Prices!$B$7+AF444</f>
        <v>1539.85</v>
      </c>
      <c r="AH444" s="71">
        <f>ROUND(cabinets_db!HJ444/Prices!$B$27,0)</f>
        <v>1430</v>
      </c>
      <c r="AI444" s="71">
        <f>AH444*Prices!$B$7+AH444</f>
        <v>1644.5</v>
      </c>
      <c r="AJ444" s="71">
        <f>ROUND(cabinets_db!HL444/Prices!$B$27,0)</f>
        <v>1475</v>
      </c>
      <c r="AK444" s="71">
        <f>AJ444*Prices!$B$7+AJ444</f>
        <v>1696.25</v>
      </c>
      <c r="AL444" s="71">
        <f>ROUND(cabinets_db!HN444/Prices!$B$27,0)</f>
        <v>1588</v>
      </c>
      <c r="AM444" s="71">
        <f>AL444*Prices!$B$7+AL444</f>
        <v>1826.2</v>
      </c>
      <c r="AN444" s="71">
        <f>ROUND(cabinets_db!HP444/Prices!$B$27,0)</f>
        <v>1678</v>
      </c>
      <c r="AO444" s="71">
        <f>AN444*Prices!$B$7+AN444</f>
        <v>1929.7</v>
      </c>
      <c r="AP444" s="71">
        <f>ROUND(cabinets_db!HR444/Prices!$B$27,0)</f>
        <v>1994</v>
      </c>
      <c r="AQ444" s="163">
        <f>AP444*Prices!$B$7+AP444</f>
        <v>2293.1</v>
      </c>
      <c r="AW444" s="71">
        <f t="shared" si="586"/>
        <v>1159</v>
      </c>
      <c r="AX444" s="71">
        <f t="shared" si="587"/>
        <v>1332.85</v>
      </c>
      <c r="AY444" s="71">
        <f t="shared" si="588"/>
        <v>1294</v>
      </c>
      <c r="AZ444" s="71">
        <f t="shared" si="589"/>
        <v>1488.1</v>
      </c>
      <c r="BA444" s="71">
        <f t="shared" si="590"/>
        <v>1339</v>
      </c>
      <c r="BB444" s="71">
        <f t="shared" si="591"/>
        <v>1539.85</v>
      </c>
      <c r="BC444" s="71">
        <f t="shared" si="592"/>
        <v>1430</v>
      </c>
      <c r="BD444" s="71">
        <f t="shared" si="593"/>
        <v>1644.5</v>
      </c>
      <c r="BE444" s="71">
        <f t="shared" si="594"/>
        <v>1475</v>
      </c>
      <c r="BF444" s="71">
        <f t="shared" si="595"/>
        <v>1696.25</v>
      </c>
      <c r="BG444" s="71">
        <f t="shared" si="596"/>
        <v>1588</v>
      </c>
      <c r="BH444" s="71">
        <f t="shared" si="597"/>
        <v>1826.2</v>
      </c>
      <c r="BI444" s="71">
        <f t="shared" si="598"/>
        <v>1678</v>
      </c>
      <c r="BJ444" s="71">
        <f t="shared" si="599"/>
        <v>1929.7</v>
      </c>
      <c r="BK444" s="71">
        <f t="shared" si="600"/>
        <v>1994</v>
      </c>
      <c r="BL444" s="163">
        <f t="shared" si="601"/>
        <v>2293.1</v>
      </c>
      <c r="BU444" s="161">
        <f>ROUND(cabinets_db!JE444/Prices!$B$27,0)</f>
        <v>1293</v>
      </c>
      <c r="BV444" s="71">
        <f>BU444*Prices!$B$7+BU444</f>
        <v>1486.95</v>
      </c>
      <c r="BW444" s="161">
        <f>ROUND(cabinets_db!JG444/Prices!$B$27,0)</f>
        <v>1429</v>
      </c>
      <c r="BX444" s="71">
        <f>BW444*Prices!$B$7+BW444</f>
        <v>1643.35</v>
      </c>
      <c r="BY444" s="161">
        <f>ROUND(cabinets_db!JI444/Prices!$B$27,0)</f>
        <v>1474</v>
      </c>
      <c r="BZ444" s="71">
        <f>BY444*Prices!$B$7+BY444</f>
        <v>1695.1</v>
      </c>
      <c r="CA444" s="161">
        <f>ROUND(cabinets_db!JK444/Prices!$B$27,0)</f>
        <v>1564</v>
      </c>
      <c r="CB444" s="71">
        <f>CA444*Prices!$B$7+CA444</f>
        <v>1798.6</v>
      </c>
      <c r="CC444" s="161">
        <f>ROUND(cabinets_db!JM444/Prices!$B$27,0)</f>
        <v>1609</v>
      </c>
      <c r="CD444" s="71">
        <f>CC444*Prices!$B$7+CC444</f>
        <v>1850.35</v>
      </c>
      <c r="CE444" s="161">
        <f>ROUND(cabinets_db!JO444/Prices!$B$27,0)</f>
        <v>1722</v>
      </c>
      <c r="CF444" s="71">
        <f>CE444*Prices!$B$7+CE444</f>
        <v>1980.3</v>
      </c>
      <c r="CG444" s="161">
        <f>ROUND(cabinets_db!JQ444/Prices!$B$27,0)</f>
        <v>1812</v>
      </c>
      <c r="CH444" s="71">
        <f>CG444*Prices!$B$7+CG444</f>
        <v>2083.8000000000002</v>
      </c>
      <c r="CI444" s="161">
        <f>ROUND(cabinets_db!JS444/Prices!$B$27,0)</f>
        <v>2128</v>
      </c>
      <c r="CJ444" s="71">
        <f>CI444*Prices!$B$7+CI444</f>
        <v>2447.1999999999998</v>
      </c>
      <c r="CK444" s="162"/>
      <c r="CL444" s="162"/>
      <c r="CM444" s="162"/>
      <c r="CN444" s="162"/>
      <c r="CO444" s="162"/>
      <c r="CP444" s="71">
        <f>ROUND(cabinets_db!LW444/Prices!$B$27,0)</f>
        <v>1159</v>
      </c>
      <c r="CQ444" s="71">
        <f>CP444*Prices!$B$7+CP444</f>
        <v>1332.85</v>
      </c>
      <c r="CR444" s="71">
        <f>ROUND(cabinets_db!LY444/Prices!$B$27,0)</f>
        <v>1294</v>
      </c>
      <c r="CS444" s="71">
        <f>CR444*Prices!$B$7+CR444</f>
        <v>1488.1</v>
      </c>
      <c r="CT444" s="71">
        <f>ROUND(cabinets_db!MA444/Prices!$B$27,0)</f>
        <v>1339</v>
      </c>
      <c r="CU444" s="71">
        <f>CT444*Prices!$B$7+CT444</f>
        <v>1539.85</v>
      </c>
      <c r="CV444" s="71">
        <f>ROUND(cabinets_db!MC444/Prices!$B$27,0)</f>
        <v>1430</v>
      </c>
      <c r="CW444" s="71">
        <f>CV444*Prices!$B$7+CV444</f>
        <v>1644.5</v>
      </c>
      <c r="CX444" s="71">
        <f>ROUND(cabinets_db!ME444/Prices!$B$27,0)</f>
        <v>1475</v>
      </c>
      <c r="CY444" s="71">
        <f>CX444*Prices!$B$7+CX444</f>
        <v>1696.25</v>
      </c>
      <c r="CZ444" s="71">
        <f>ROUND(cabinets_db!MG444/Prices!$B$27,0)</f>
        <v>1588</v>
      </c>
      <c r="DA444" s="71">
        <f>CZ444*Prices!$B$7+CZ444</f>
        <v>1826.2</v>
      </c>
      <c r="DB444" s="71">
        <f>ROUND(cabinets_db!MI444/Prices!$B$27,0)</f>
        <v>1678</v>
      </c>
      <c r="DC444" s="71">
        <f>DB444*Prices!$B$7+DB444</f>
        <v>1929.7</v>
      </c>
      <c r="DD444" s="71">
        <f>ROUND(cabinets_db!MK444/Prices!$B$27,0)</f>
        <v>1994</v>
      </c>
      <c r="DE444" s="163">
        <f>DD444*Prices!$B$7+DD444</f>
        <v>2293.1</v>
      </c>
      <c r="DK444" s="71">
        <f t="shared" si="616"/>
        <v>1159</v>
      </c>
      <c r="DL444" s="71">
        <f t="shared" si="617"/>
        <v>1332.85</v>
      </c>
      <c r="DM444" s="71">
        <f t="shared" si="618"/>
        <v>1294</v>
      </c>
      <c r="DN444" s="71">
        <f t="shared" si="619"/>
        <v>1488.1</v>
      </c>
      <c r="DO444" s="71">
        <f t="shared" si="620"/>
        <v>1339</v>
      </c>
      <c r="DP444" s="71">
        <f t="shared" si="621"/>
        <v>1539.85</v>
      </c>
      <c r="DQ444" s="71">
        <f t="shared" si="622"/>
        <v>1430</v>
      </c>
      <c r="DR444" s="71">
        <f t="shared" si="623"/>
        <v>1644.5</v>
      </c>
      <c r="DS444" s="71">
        <f t="shared" si="624"/>
        <v>1475</v>
      </c>
      <c r="DT444" s="71">
        <f t="shared" si="625"/>
        <v>1696.25</v>
      </c>
      <c r="DU444" s="71">
        <f t="shared" si="626"/>
        <v>1588</v>
      </c>
      <c r="DV444" s="71">
        <f t="shared" si="627"/>
        <v>1826.2</v>
      </c>
      <c r="DW444" s="71">
        <f t="shared" si="628"/>
        <v>1678</v>
      </c>
      <c r="DX444" s="71">
        <f t="shared" si="629"/>
        <v>1929.7</v>
      </c>
      <c r="DY444" s="71">
        <f t="shared" si="630"/>
        <v>1994</v>
      </c>
      <c r="DZ444" s="163">
        <f t="shared" si="631"/>
        <v>2293.1</v>
      </c>
      <c r="EP444" s="55">
        <v>12528.036899999999</v>
      </c>
      <c r="EQ444" s="55">
        <f t="shared" si="673"/>
        <v>87.000256249999993</v>
      </c>
      <c r="ER444" s="158">
        <v>87</v>
      </c>
      <c r="ES444" s="75">
        <v>30</v>
      </c>
      <c r="ET444" s="159"/>
      <c r="EU444" s="159">
        <f>ES444*91/144</f>
        <v>18.958333333333332</v>
      </c>
      <c r="EW444" s="75">
        <v>4</v>
      </c>
      <c r="EX444" s="82"/>
      <c r="EY444" s="75">
        <v>87</v>
      </c>
      <c r="EZ444" s="82">
        <f>(EY444*1.2)*(Prices!$B$5/32)</f>
        <v>130.5</v>
      </c>
      <c r="FA444" s="82">
        <f>(EY444*1.3)*(Prices!$B$4/32)</f>
        <v>282.75</v>
      </c>
      <c r="FB444" s="82">
        <f>(EV444*Prices!$B$2)+(EW444*Prices!$B$3)</f>
        <v>16.2</v>
      </c>
      <c r="FC444" s="82">
        <f>EU444*Prices!$B$9</f>
        <v>113.75</v>
      </c>
      <c r="FD444" s="82">
        <f t="shared" si="632"/>
        <v>543.20000000000005</v>
      </c>
      <c r="FE444" s="82">
        <f>EU444*Prices!$B$10</f>
        <v>170.625</v>
      </c>
      <c r="FF444" s="82">
        <f t="shared" si="633"/>
        <v>600.07500000000005</v>
      </c>
      <c r="FG444" s="82">
        <f>EU444*Prices!$B$11</f>
        <v>189.58333333333331</v>
      </c>
      <c r="FH444" s="82">
        <f t="shared" si="634"/>
        <v>619.0333333333333</v>
      </c>
      <c r="FI444" s="82">
        <f>EU444*Prices!$B$12</f>
        <v>227.5</v>
      </c>
      <c r="FJ444" s="82">
        <f t="shared" si="635"/>
        <v>656.95</v>
      </c>
      <c r="FK444" s="82">
        <f>EU444*Prices!$B$13</f>
        <v>246.45833333333331</v>
      </c>
      <c r="FL444" s="82">
        <f t="shared" si="636"/>
        <v>675.9083333333333</v>
      </c>
      <c r="FM444" s="82">
        <f>EU444*Prices!$B$14</f>
        <v>293.85416666666663</v>
      </c>
      <c r="FN444" s="82">
        <f t="shared" si="637"/>
        <v>723.30416666666656</v>
      </c>
      <c r="FO444" s="82">
        <f>EU444*Prices!$B$15</f>
        <v>331.77083333333331</v>
      </c>
      <c r="FP444" s="82">
        <f t="shared" si="638"/>
        <v>761.2208333333333</v>
      </c>
      <c r="FQ444" s="82">
        <f>EU444*Prices!$B$16</f>
        <v>464.47916666666663</v>
      </c>
      <c r="FR444" s="82">
        <f t="shared" si="639"/>
        <v>893.92916666666656</v>
      </c>
      <c r="FS444" s="82">
        <f>EU444*Prices!$B$17</f>
        <v>0</v>
      </c>
      <c r="FT444" s="82"/>
      <c r="FU444" s="82"/>
      <c r="FV444" s="82"/>
      <c r="FW444" s="82"/>
      <c r="FX444" s="82"/>
      <c r="FY444" s="82"/>
      <c r="FZ444" s="82"/>
      <c r="GA444" s="82"/>
      <c r="GB444" s="82"/>
      <c r="GC444" s="82"/>
      <c r="GD444" s="82"/>
      <c r="GE444" s="82"/>
      <c r="GF444" s="82"/>
      <c r="GG444" s="82"/>
      <c r="GH444" s="82"/>
      <c r="GI444"/>
      <c r="GJ444"/>
      <c r="GK444"/>
      <c r="GL444"/>
      <c r="GM444"/>
      <c r="GN444"/>
      <c r="GO444"/>
      <c r="GP444" s="55">
        <v>12528.036899999999</v>
      </c>
      <c r="GQ444" s="55">
        <f t="shared" si="674"/>
        <v>87.000256249999993</v>
      </c>
      <c r="GR444" s="158">
        <v>87</v>
      </c>
      <c r="GS444" s="75">
        <v>30</v>
      </c>
      <c r="GT444" s="159"/>
      <c r="GU444" s="159">
        <f>GS444*91/144</f>
        <v>18.958333333333332</v>
      </c>
      <c r="GV444" s="75"/>
      <c r="GW444" s="75">
        <v>4</v>
      </c>
      <c r="GX444" s="82"/>
      <c r="GY444" s="75">
        <v>87</v>
      </c>
      <c r="GZ444" s="82">
        <f>(GY444*1.2)*(Prices!$B$5/32)</f>
        <v>130.5</v>
      </c>
      <c r="HA444" s="82">
        <f>(GY444*1.3)*(Prices!$C$4/32)</f>
        <v>226.20000000000002</v>
      </c>
      <c r="HB444" s="82">
        <f>(GV444*Prices!$B$2)+(GW444*Prices!$B$3)</f>
        <v>16.2</v>
      </c>
      <c r="HC444" s="82">
        <f>GU444*Prices!$B$9</f>
        <v>113.75</v>
      </c>
      <c r="HD444" s="82">
        <f t="shared" si="640"/>
        <v>486.65</v>
      </c>
      <c r="HE444" s="82">
        <f>GU444*Prices!$B$10</f>
        <v>170.625</v>
      </c>
      <c r="HF444" s="82">
        <f t="shared" si="641"/>
        <v>543.52499999999998</v>
      </c>
      <c r="HG444" s="82">
        <f>GU444*Prices!$B$11</f>
        <v>189.58333333333331</v>
      </c>
      <c r="HH444" s="82">
        <f t="shared" si="642"/>
        <v>562.48333333333335</v>
      </c>
      <c r="HI444" s="82">
        <f>GU444*Prices!$B$12</f>
        <v>227.5</v>
      </c>
      <c r="HJ444" s="82">
        <f t="shared" si="643"/>
        <v>600.4</v>
      </c>
      <c r="HK444" s="82">
        <f>GU444*Prices!$B$13</f>
        <v>246.45833333333331</v>
      </c>
      <c r="HL444" s="82">
        <f t="shared" si="644"/>
        <v>619.35833333333335</v>
      </c>
      <c r="HM444" s="82">
        <f>GU444*Prices!$B$14</f>
        <v>293.85416666666663</v>
      </c>
      <c r="HN444" s="82">
        <f t="shared" si="645"/>
        <v>666.75416666666661</v>
      </c>
      <c r="HO444" s="82">
        <f>GU444*Prices!$B$15</f>
        <v>331.77083333333331</v>
      </c>
      <c r="HP444" s="82">
        <f t="shared" si="646"/>
        <v>704.67083333333335</v>
      </c>
      <c r="HQ444" s="82">
        <f>GU444*Prices!$B$16</f>
        <v>464.47916666666663</v>
      </c>
      <c r="HR444" s="82">
        <f t="shared" si="647"/>
        <v>837.37916666666661</v>
      </c>
      <c r="HS444" s="82">
        <f>GU444*Prices!$B$17</f>
        <v>0</v>
      </c>
      <c r="HT444" s="82"/>
      <c r="HU444" s="82"/>
      <c r="HV444" s="82"/>
      <c r="HW444" s="82"/>
      <c r="HX444" s="82"/>
      <c r="HY444" s="82"/>
      <c r="HZ444" s="82"/>
      <c r="IA444" s="82"/>
      <c r="IB444" s="82"/>
      <c r="IC444" s="82"/>
      <c r="ID444" s="82"/>
      <c r="IE444" s="82"/>
      <c r="IF444" s="82"/>
      <c r="IG444" s="82"/>
      <c r="IH444" s="82"/>
      <c r="II444"/>
      <c r="IJ444"/>
      <c r="IK444"/>
      <c r="IL444"/>
      <c r="IM444"/>
      <c r="IN444"/>
      <c r="IO444"/>
      <c r="IP444"/>
      <c r="IQ444" s="55">
        <v>12528.036899999999</v>
      </c>
      <c r="IR444" s="55">
        <f t="shared" si="675"/>
        <v>87.000256249999993</v>
      </c>
      <c r="IS444" s="158">
        <v>87</v>
      </c>
      <c r="IT444" s="75">
        <v>30</v>
      </c>
      <c r="IU444" s="159"/>
      <c r="IV444" s="159">
        <f>IT444*91/144</f>
        <v>18.958333333333332</v>
      </c>
      <c r="IW444" s="75"/>
      <c r="IX444" s="75">
        <v>4</v>
      </c>
      <c r="IY444" s="76">
        <f t="shared" si="671"/>
        <v>0</v>
      </c>
      <c r="IZ444" s="75">
        <v>87</v>
      </c>
      <c r="JA444" s="82">
        <f>(IZ444*1.2)*(Prices!$B$5/32)</f>
        <v>130.5</v>
      </c>
      <c r="JB444" s="82">
        <f>(IZ444*1.3)*(Prices!$B$4/32)</f>
        <v>282.75</v>
      </c>
      <c r="JC444" s="82">
        <f>(IW444*Prices!$B$2)+(IX444*Prices!$B$3)</f>
        <v>16.2</v>
      </c>
      <c r="JD444" s="82">
        <f>IV444*Prices!$B$9</f>
        <v>113.75</v>
      </c>
      <c r="JE444" s="82">
        <f t="shared" si="648"/>
        <v>543.20000000000005</v>
      </c>
      <c r="JF444" s="82">
        <f>IV444*Prices!$B$10</f>
        <v>170.625</v>
      </c>
      <c r="JG444" s="82">
        <f t="shared" si="649"/>
        <v>600.07500000000005</v>
      </c>
      <c r="JH444" s="82">
        <f>IV444*Prices!$B$11</f>
        <v>189.58333333333331</v>
      </c>
      <c r="JI444" s="82">
        <f t="shared" si="650"/>
        <v>619.0333333333333</v>
      </c>
      <c r="JJ444" s="82">
        <f>IV444*Prices!$B$12</f>
        <v>227.5</v>
      </c>
      <c r="JK444" s="82">
        <f t="shared" si="651"/>
        <v>656.95</v>
      </c>
      <c r="JL444" s="82">
        <f>IV444*Prices!$B$13</f>
        <v>246.45833333333331</v>
      </c>
      <c r="JM444" s="82">
        <f t="shared" si="652"/>
        <v>675.9083333333333</v>
      </c>
      <c r="JN444" s="82">
        <f>IV444*Prices!$B$14</f>
        <v>293.85416666666663</v>
      </c>
      <c r="JO444" s="82">
        <f t="shared" si="653"/>
        <v>723.30416666666656</v>
      </c>
      <c r="JP444" s="82">
        <f>IV444*Prices!$B$15</f>
        <v>331.77083333333331</v>
      </c>
      <c r="JQ444" s="82">
        <f t="shared" si="654"/>
        <v>761.2208333333333</v>
      </c>
      <c r="JR444" s="82">
        <f>IV444*Prices!$B$16</f>
        <v>464.47916666666663</v>
      </c>
      <c r="JS444" s="82">
        <f t="shared" si="655"/>
        <v>893.92916666666656</v>
      </c>
      <c r="JT444" s="82">
        <f>IV444*Prices!$B$17</f>
        <v>0</v>
      </c>
      <c r="JU444" s="82"/>
      <c r="JV444" s="82"/>
      <c r="JW444" s="82"/>
      <c r="JX444" s="82"/>
      <c r="JY444" s="82"/>
      <c r="JZ444" s="82"/>
      <c r="KA444" s="82"/>
      <c r="KB444" s="82"/>
      <c r="KC444" s="82"/>
      <c r="KD444" s="82"/>
      <c r="KE444" s="82"/>
      <c r="KF444" s="82"/>
      <c r="KG444" s="82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 s="199">
        <v>0</v>
      </c>
      <c r="LB444" s="202">
        <v>0</v>
      </c>
      <c r="LC444" s="82">
        <f>(44+(cabinets_db!IR444*2-2))*0.58</f>
        <v>125.28029724999999</v>
      </c>
      <c r="LD444" s="82">
        <f>(44+(cabinets_db!IR444*2-2))*0.77</f>
        <v>166.32039462500001</v>
      </c>
      <c r="LE444" s="82">
        <f>3*(cabinets_db!IR444*22/144)</f>
        <v>39.875117447916665</v>
      </c>
      <c r="LF444" s="82">
        <f t="shared" si="656"/>
        <v>85.405179802083325</v>
      </c>
      <c r="LG444" s="80">
        <f t="shared" si="657"/>
        <v>126.44527717708334</v>
      </c>
      <c r="LH444" s="234">
        <f t="shared" si="658"/>
        <v>0</v>
      </c>
      <c r="LI444" s="55">
        <v>12528.036899999999</v>
      </c>
      <c r="LJ444" s="55">
        <f t="shared" si="676"/>
        <v>87.000256249999993</v>
      </c>
      <c r="LK444" s="158">
        <v>87</v>
      </c>
      <c r="LL444" s="75">
        <v>30</v>
      </c>
      <c r="LM444" s="159"/>
      <c r="LN444" s="159">
        <f>LL444*91/144</f>
        <v>18.958333333333332</v>
      </c>
      <c r="LO444" s="75"/>
      <c r="LP444" s="75">
        <v>4</v>
      </c>
      <c r="LQ444" s="76">
        <f t="shared" si="672"/>
        <v>0</v>
      </c>
      <c r="LR444" s="75">
        <v>87</v>
      </c>
      <c r="LS444" s="82">
        <f>(LR444*1.2)*(Prices!$B$5/32)</f>
        <v>130.5</v>
      </c>
      <c r="LT444" s="82">
        <f>(LR444*1.3)*(Prices!$C$4/32)</f>
        <v>226.20000000000002</v>
      </c>
      <c r="LU444" s="82">
        <f>(LO444*Prices!$B$2)+(LP444*Prices!$B$3)</f>
        <v>16.2</v>
      </c>
      <c r="LV444" s="82">
        <f>LN444*Prices!$B$9</f>
        <v>113.75</v>
      </c>
      <c r="LW444" s="82">
        <f t="shared" si="659"/>
        <v>486.65</v>
      </c>
      <c r="LX444" s="82">
        <f>LN444*Prices!$B$10</f>
        <v>170.625</v>
      </c>
      <c r="LY444" s="82">
        <f t="shared" si="660"/>
        <v>543.52499999999998</v>
      </c>
      <c r="LZ444" s="82">
        <f>LN444*Prices!$B$11</f>
        <v>189.58333333333331</v>
      </c>
      <c r="MA444" s="82">
        <f t="shared" si="661"/>
        <v>562.48333333333335</v>
      </c>
      <c r="MB444" s="82">
        <f>LN444*Prices!$B$12</f>
        <v>227.5</v>
      </c>
      <c r="MC444" s="82">
        <f t="shared" si="662"/>
        <v>600.4</v>
      </c>
      <c r="MD444" s="82">
        <f>LN444*Prices!$B$13</f>
        <v>246.45833333333331</v>
      </c>
      <c r="ME444" s="82">
        <f t="shared" si="663"/>
        <v>619.35833333333335</v>
      </c>
      <c r="MF444" s="82">
        <f>LN444*Prices!$B$14</f>
        <v>293.85416666666663</v>
      </c>
      <c r="MG444" s="82">
        <f t="shared" si="664"/>
        <v>666.75416666666661</v>
      </c>
      <c r="MH444" s="82">
        <f>LN444*Prices!$B$15</f>
        <v>331.77083333333331</v>
      </c>
      <c r="MI444" s="82">
        <f t="shared" si="665"/>
        <v>704.67083333333335</v>
      </c>
      <c r="MJ444" s="82">
        <f>LN444*Prices!$B$16</f>
        <v>464.47916666666663</v>
      </c>
      <c r="MK444" s="82">
        <f t="shared" si="666"/>
        <v>837.37916666666661</v>
      </c>
      <c r="ML444" s="82">
        <f>LN444*Prices!$B$17</f>
        <v>0</v>
      </c>
      <c r="MM444" s="82"/>
      <c r="MN444" s="82"/>
      <c r="MO444" s="82"/>
      <c r="MP444" s="82"/>
      <c r="MQ444" s="82"/>
      <c r="MR444" s="82"/>
      <c r="MS444" s="82"/>
      <c r="MT444" s="82"/>
      <c r="MU444" s="82"/>
      <c r="MV444" s="82"/>
      <c r="MW444" s="82"/>
      <c r="MX444" s="82"/>
      <c r="MY444" s="82"/>
      <c r="MZ444" s="82"/>
      <c r="NA444" s="82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</row>
    <row r="445" spans="1:449" ht="18" customHeight="1" thickBot="1" x14ac:dyDescent="0.3">
      <c r="A445" s="277"/>
      <c r="B445" s="278"/>
      <c r="C445" s="278"/>
      <c r="D445" s="279"/>
      <c r="E445" s="280"/>
      <c r="F445" s="281"/>
      <c r="G445" s="367"/>
      <c r="H445" s="71"/>
      <c r="I445" s="161"/>
      <c r="J445" s="71"/>
      <c r="K445" s="161"/>
      <c r="L445" s="71"/>
      <c r="M445" s="161"/>
      <c r="N445" s="71"/>
      <c r="O445" s="161"/>
      <c r="P445" s="71"/>
      <c r="Q445" s="161"/>
      <c r="R445" s="71"/>
      <c r="S445" s="161"/>
      <c r="T445" s="71"/>
      <c r="U445" s="161"/>
      <c r="V445" s="71"/>
      <c r="W445" s="162"/>
      <c r="X445" s="162"/>
      <c r="Y445" s="162"/>
      <c r="Z445" s="162"/>
      <c r="AA445" s="162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163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163"/>
      <c r="BU445" s="161"/>
      <c r="BV445" s="71"/>
      <c r="BW445" s="161"/>
      <c r="BX445" s="71"/>
      <c r="BY445" s="161"/>
      <c r="BZ445" s="71"/>
      <c r="CA445" s="161"/>
      <c r="CB445" s="71"/>
      <c r="CC445" s="161"/>
      <c r="CD445" s="71"/>
      <c r="CE445" s="161"/>
      <c r="CF445" s="71"/>
      <c r="CG445" s="161"/>
      <c r="CH445" s="71"/>
      <c r="CI445" s="161"/>
      <c r="CJ445" s="71"/>
      <c r="CK445" s="162"/>
      <c r="CL445" s="162"/>
      <c r="CM445" s="162"/>
      <c r="CN445" s="162"/>
      <c r="CO445" s="162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163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163"/>
      <c r="ER445" s="158"/>
      <c r="ES445" s="75"/>
      <c r="ET445" s="159"/>
      <c r="EU445" s="159"/>
      <c r="EX445" s="82"/>
      <c r="EZ445" s="82"/>
      <c r="FE445" s="82"/>
      <c r="FF445" s="82"/>
      <c r="FG445" s="82"/>
      <c r="FH445" s="82"/>
      <c r="FI445" s="82"/>
      <c r="FJ445" s="82"/>
      <c r="FK445" s="82"/>
      <c r="FL445" s="82"/>
      <c r="FM445" s="82"/>
      <c r="FN445" s="82"/>
      <c r="FO445" s="82"/>
      <c r="FP445" s="82"/>
      <c r="FQ445" s="82"/>
      <c r="FR445" s="82"/>
      <c r="FS445" s="82"/>
      <c r="FT445" s="82"/>
      <c r="FU445" s="82"/>
      <c r="FV445" s="82"/>
      <c r="FW445" s="82"/>
      <c r="FX445" s="82"/>
      <c r="FY445" s="82"/>
      <c r="FZ445" s="82"/>
      <c r="GA445" s="82"/>
      <c r="GB445" s="82"/>
      <c r="GC445" s="82"/>
      <c r="GD445" s="82"/>
      <c r="GE445" s="82"/>
      <c r="GF445" s="82"/>
      <c r="GG445" s="82"/>
      <c r="GH445" s="82"/>
      <c r="GI445"/>
      <c r="GJ445"/>
      <c r="GK445"/>
      <c r="GL445"/>
      <c r="GM445"/>
      <c r="GN445"/>
      <c r="GO445"/>
      <c r="GR445" s="158"/>
      <c r="GS445" s="75"/>
      <c r="GT445" s="159"/>
      <c r="GU445" s="159"/>
      <c r="GV445" s="75"/>
      <c r="GW445" s="75"/>
      <c r="GX445" s="82"/>
      <c r="GZ445" s="82"/>
      <c r="HA445" s="82"/>
      <c r="HB445" s="82"/>
      <c r="HE445" s="82"/>
      <c r="HF445" s="82"/>
      <c r="HG445" s="82"/>
      <c r="HH445" s="82"/>
      <c r="HI445" s="82"/>
      <c r="HJ445" s="82"/>
      <c r="HK445" s="82"/>
      <c r="HL445" s="82"/>
      <c r="HM445" s="82"/>
      <c r="HN445" s="82"/>
      <c r="HO445" s="82"/>
      <c r="HP445" s="82"/>
      <c r="HQ445" s="82"/>
      <c r="HR445" s="82"/>
      <c r="HS445" s="82"/>
      <c r="HT445" s="82"/>
      <c r="HU445" s="82"/>
      <c r="HV445" s="82"/>
      <c r="HW445" s="82"/>
      <c r="HX445" s="82"/>
      <c r="HY445" s="82"/>
      <c r="HZ445" s="82"/>
      <c r="IA445" s="82"/>
      <c r="IB445" s="82"/>
      <c r="IC445" s="82"/>
      <c r="ID445" s="82"/>
      <c r="IE445" s="82"/>
      <c r="IF445" s="82"/>
      <c r="IG445" s="82"/>
      <c r="IH445" s="82"/>
      <c r="II445"/>
      <c r="IJ445"/>
      <c r="IK445"/>
      <c r="IL445"/>
      <c r="IM445"/>
      <c r="IN445"/>
      <c r="IO445"/>
      <c r="IP445"/>
      <c r="IS445" s="158"/>
      <c r="IT445" s="75"/>
      <c r="IU445" s="159"/>
      <c r="IV445" s="159"/>
      <c r="IW445" s="75"/>
      <c r="IX445" s="75"/>
      <c r="IY445" s="76"/>
      <c r="IZ445" s="75"/>
      <c r="JA445" s="82"/>
      <c r="JB445" s="82"/>
      <c r="JC445" s="82"/>
      <c r="JD445" s="82"/>
      <c r="JE445" s="82"/>
      <c r="JF445" s="82"/>
      <c r="JG445" s="82"/>
      <c r="JH445" s="82"/>
      <c r="JI445" s="82"/>
      <c r="JJ445" s="82"/>
      <c r="JK445" s="82"/>
      <c r="JL445" s="82"/>
      <c r="JM445" s="82"/>
      <c r="JN445" s="82"/>
      <c r="JO445" s="82"/>
      <c r="JP445" s="82"/>
      <c r="JQ445" s="82"/>
      <c r="JR445" s="82"/>
      <c r="JS445" s="82"/>
      <c r="JT445" s="82"/>
      <c r="JU445" s="82"/>
      <c r="JV445" s="82"/>
      <c r="JW445" s="82"/>
      <c r="JX445" s="82"/>
      <c r="JY445" s="82"/>
      <c r="JZ445" s="82"/>
      <c r="KA445" s="82"/>
      <c r="KB445" s="82"/>
      <c r="KC445" s="82"/>
      <c r="KD445" s="82"/>
      <c r="KE445" s="82"/>
      <c r="KF445" s="82"/>
      <c r="KG445" s="82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 s="199"/>
      <c r="LB445" s="202"/>
      <c r="LF445" s="82"/>
      <c r="LG445" s="80"/>
      <c r="LH445" s="234"/>
      <c r="LK445" s="158"/>
      <c r="LL445" s="75"/>
      <c r="LM445" s="159"/>
      <c r="LN445" s="159"/>
      <c r="LO445" s="75"/>
      <c r="LP445" s="75"/>
      <c r="LQ445" s="76"/>
      <c r="LR445" s="75"/>
      <c r="LS445" s="82"/>
      <c r="LT445" s="82"/>
      <c r="LU445" s="82"/>
      <c r="LV445" s="82"/>
      <c r="LW445" s="82"/>
      <c r="LX445" s="82"/>
      <c r="LY445" s="82"/>
      <c r="LZ445" s="82"/>
      <c r="MA445" s="82"/>
      <c r="MB445" s="82"/>
      <c r="MC445" s="82"/>
      <c r="MD445" s="82"/>
      <c r="ME445" s="82"/>
      <c r="MF445" s="82"/>
      <c r="MG445" s="82"/>
      <c r="MH445" s="82"/>
      <c r="MI445" s="82"/>
      <c r="MJ445" s="82"/>
      <c r="MK445" s="82"/>
      <c r="ML445" s="82"/>
      <c r="MM445" s="82"/>
      <c r="MN445" s="82"/>
      <c r="MO445" s="82"/>
      <c r="MP445" s="82"/>
      <c r="MQ445" s="82"/>
      <c r="MR445" s="82"/>
      <c r="MS445" s="82"/>
      <c r="MT445" s="82"/>
      <c r="MU445" s="82"/>
      <c r="MV445" s="82"/>
      <c r="MW445" s="82"/>
      <c r="MX445" s="82"/>
      <c r="MY445" s="82"/>
      <c r="MZ445" s="82"/>
      <c r="NA445" s="82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</row>
    <row r="446" spans="1:449" ht="18" customHeight="1" x14ac:dyDescent="0.25">
      <c r="A446" s="151" t="s">
        <v>582</v>
      </c>
      <c r="B446" s="152" t="s">
        <v>527</v>
      </c>
      <c r="C446" s="152" t="str">
        <f t="shared" si="667"/>
        <v>Pantry Cab: Pantry 24 deep  4 doors - 4 pullouts (30"W x 84" H)</v>
      </c>
      <c r="D446" s="121" t="s">
        <v>583</v>
      </c>
      <c r="E446" s="153" t="s">
        <v>584</v>
      </c>
      <c r="F446" s="266" t="s">
        <v>582</v>
      </c>
      <c r="G446" s="367">
        <f>ROUND(cabinets_db!FD446/Prices!$B$27,0)</f>
        <v>1552</v>
      </c>
      <c r="H446" s="71">
        <f>G446*Prices!$B$7+G446</f>
        <v>1784.8</v>
      </c>
      <c r="I446" s="161">
        <f>ROUND(cabinets_db!FF446/Prices!$B$27,0)</f>
        <v>1671</v>
      </c>
      <c r="J446" s="71">
        <f>I446*Prices!$B$7+I446</f>
        <v>1921.65</v>
      </c>
      <c r="K446" s="161">
        <f>ROUND(cabinets_db!FH446/Prices!$B$27,0)</f>
        <v>1710</v>
      </c>
      <c r="L446" s="71">
        <f>K446*Prices!$B$7+K446</f>
        <v>1966.5</v>
      </c>
      <c r="M446" s="161">
        <f>ROUND(cabinets_db!FJ446/Prices!$B$27,0)</f>
        <v>1790</v>
      </c>
      <c r="N446" s="71">
        <f>M446*Prices!$B$7+M446</f>
        <v>2058.5</v>
      </c>
      <c r="O446" s="161">
        <f>ROUND(cabinets_db!FL446/Prices!$B$27,0)</f>
        <v>1829</v>
      </c>
      <c r="P446" s="71">
        <f>O446*Prices!$B$7+O446</f>
        <v>2103.35</v>
      </c>
      <c r="Q446" s="161">
        <f>ROUND(cabinets_db!FN446/Prices!$B$27,0)</f>
        <v>1929</v>
      </c>
      <c r="R446" s="71">
        <f>Q446*Prices!$B$7+Q446</f>
        <v>2218.35</v>
      </c>
      <c r="S446" s="161">
        <f>ROUND(cabinets_db!FP446/Prices!$B$27,0)</f>
        <v>2008</v>
      </c>
      <c r="T446" s="71">
        <f>S446*Prices!$B$7+S446</f>
        <v>2309.1999999999998</v>
      </c>
      <c r="U446" s="161">
        <f>ROUND(cabinets_db!FR446/Prices!$B$27,0)</f>
        <v>2286</v>
      </c>
      <c r="V446" s="71">
        <f>U446*Prices!$B$7+U446</f>
        <v>2628.9</v>
      </c>
      <c r="W446" s="162"/>
      <c r="X446" s="162"/>
      <c r="Y446" s="162"/>
      <c r="Z446" s="162"/>
      <c r="AA446" s="162"/>
      <c r="AB446" s="71">
        <f>ROUND(cabinets_db!HD446/Prices!$B$27,0)</f>
        <v>1454</v>
      </c>
      <c r="AC446" s="71">
        <f>AB446*Prices!$B$7+AB446</f>
        <v>1672.1</v>
      </c>
      <c r="AD446" s="71">
        <f>ROUND(cabinets_db!HF446/Prices!$B$27,0)</f>
        <v>1573</v>
      </c>
      <c r="AE446" s="71">
        <f>AD446*Prices!$B$7+AD446</f>
        <v>1808.95</v>
      </c>
      <c r="AF446" s="71">
        <f>ROUND(cabinets_db!HH446/Prices!$B$27,0)</f>
        <v>1613</v>
      </c>
      <c r="AG446" s="71">
        <f>AF446*Prices!$B$7+AF446</f>
        <v>1854.95</v>
      </c>
      <c r="AH446" s="71">
        <f>ROUND(cabinets_db!HJ446/Prices!$B$27,0)</f>
        <v>1692</v>
      </c>
      <c r="AI446" s="71">
        <f>AH446*Prices!$B$7+AH446</f>
        <v>1945.8</v>
      </c>
      <c r="AJ446" s="71">
        <f>ROUND(cabinets_db!HL446/Prices!$B$27,0)</f>
        <v>1732</v>
      </c>
      <c r="AK446" s="71">
        <f>AJ446*Prices!$B$7+AJ446</f>
        <v>1991.8</v>
      </c>
      <c r="AL446" s="71">
        <f>ROUND(cabinets_db!HN446/Prices!$B$27,0)</f>
        <v>1831</v>
      </c>
      <c r="AM446" s="71">
        <f>AL446*Prices!$B$7+AL446</f>
        <v>2105.65</v>
      </c>
      <c r="AN446" s="71">
        <f>ROUND(cabinets_db!HP446/Prices!$B$27,0)</f>
        <v>1910</v>
      </c>
      <c r="AO446" s="71">
        <f>AN446*Prices!$B$7+AN446</f>
        <v>2196.5</v>
      </c>
      <c r="AP446" s="71">
        <f>ROUND(cabinets_db!HR446/Prices!$B$27,0)</f>
        <v>2188</v>
      </c>
      <c r="AQ446" s="163">
        <f>AP446*Prices!$B$7+AP446</f>
        <v>2516.1999999999998</v>
      </c>
      <c r="AW446" s="71">
        <f t="shared" si="586"/>
        <v>1454</v>
      </c>
      <c r="AX446" s="71">
        <f t="shared" si="587"/>
        <v>1672.1</v>
      </c>
      <c r="AY446" s="71">
        <f t="shared" si="588"/>
        <v>1573</v>
      </c>
      <c r="AZ446" s="71">
        <f t="shared" si="589"/>
        <v>1808.95</v>
      </c>
      <c r="BA446" s="71">
        <f t="shared" si="590"/>
        <v>1613</v>
      </c>
      <c r="BB446" s="71">
        <f t="shared" si="591"/>
        <v>1854.95</v>
      </c>
      <c r="BC446" s="71">
        <f t="shared" si="592"/>
        <v>1692</v>
      </c>
      <c r="BD446" s="71">
        <f t="shared" si="593"/>
        <v>1945.8</v>
      </c>
      <c r="BE446" s="71">
        <f t="shared" si="594"/>
        <v>1732</v>
      </c>
      <c r="BF446" s="71">
        <f t="shared" si="595"/>
        <v>1991.8</v>
      </c>
      <c r="BG446" s="71">
        <f t="shared" si="596"/>
        <v>1831</v>
      </c>
      <c r="BH446" s="71">
        <f t="shared" si="597"/>
        <v>2105.65</v>
      </c>
      <c r="BI446" s="71">
        <f t="shared" si="598"/>
        <v>1910</v>
      </c>
      <c r="BJ446" s="71">
        <f t="shared" si="599"/>
        <v>2196.5</v>
      </c>
      <c r="BK446" s="71">
        <f t="shared" si="600"/>
        <v>2188</v>
      </c>
      <c r="BL446" s="163">
        <f t="shared" si="601"/>
        <v>2516.1999999999998</v>
      </c>
      <c r="BU446" s="161">
        <f>ROUND(cabinets_db!JE446/Prices!$B$27,0)</f>
        <v>2061</v>
      </c>
      <c r="BV446" s="71">
        <f>BU446*Prices!$B$7+BU446</f>
        <v>2370.15</v>
      </c>
      <c r="BW446" s="161">
        <f>ROUND(cabinets_db!JG446/Prices!$B$27,0)</f>
        <v>2180</v>
      </c>
      <c r="BX446" s="71">
        <f>BW446*Prices!$B$7+BW446</f>
        <v>2507</v>
      </c>
      <c r="BY446" s="161">
        <f>ROUND(cabinets_db!JI446/Prices!$B$27,0)</f>
        <v>2220</v>
      </c>
      <c r="BZ446" s="71">
        <f>BY446*Prices!$B$7+BY446</f>
        <v>2553</v>
      </c>
      <c r="CA446" s="161">
        <f>ROUND(cabinets_db!JK446/Prices!$B$27,0)</f>
        <v>2299</v>
      </c>
      <c r="CB446" s="71">
        <f>CA446*Prices!$B$7+CA446</f>
        <v>2643.85</v>
      </c>
      <c r="CC446" s="161">
        <f>ROUND(cabinets_db!JM446/Prices!$B$27,0)</f>
        <v>2339</v>
      </c>
      <c r="CD446" s="71">
        <f>CC446*Prices!$B$7+CC446</f>
        <v>2689.85</v>
      </c>
      <c r="CE446" s="161">
        <f>ROUND(cabinets_db!JO446/Prices!$B$27,0)</f>
        <v>2438</v>
      </c>
      <c r="CF446" s="71">
        <f>CE446*Prices!$B$7+CE446</f>
        <v>2803.7</v>
      </c>
      <c r="CG446" s="161">
        <f>ROUND(cabinets_db!JQ446/Prices!$B$27,0)</f>
        <v>2518</v>
      </c>
      <c r="CH446" s="71">
        <f>CG446*Prices!$B$7+CG446</f>
        <v>2895.7</v>
      </c>
      <c r="CI446" s="161">
        <f>ROUND(cabinets_db!JS446/Prices!$B$27,0)</f>
        <v>2795</v>
      </c>
      <c r="CJ446" s="71">
        <f>CI446*Prices!$B$7+CI446</f>
        <v>3214.25</v>
      </c>
      <c r="CK446" s="162"/>
      <c r="CL446" s="162"/>
      <c r="CM446" s="162"/>
      <c r="CN446" s="162"/>
      <c r="CO446" s="162"/>
      <c r="CP446" s="71">
        <f>ROUND(cabinets_db!LW446/Prices!$B$27,0)</f>
        <v>1964</v>
      </c>
      <c r="CQ446" s="71">
        <f>CP446*Prices!$B$7+CP446</f>
        <v>2258.6</v>
      </c>
      <c r="CR446" s="71">
        <f>ROUND(cabinets_db!LY446/Prices!$B$27,0)</f>
        <v>2083</v>
      </c>
      <c r="CS446" s="71">
        <f>CR446*Prices!$B$7+CR446</f>
        <v>2395.4499999999998</v>
      </c>
      <c r="CT446" s="71">
        <f>ROUND(cabinets_db!MA446/Prices!$B$27,0)</f>
        <v>2122</v>
      </c>
      <c r="CU446" s="71">
        <f>CT446*Prices!$B$7+CT446</f>
        <v>2440.3000000000002</v>
      </c>
      <c r="CV446" s="71">
        <f>ROUND(cabinets_db!MC446/Prices!$B$27,0)</f>
        <v>2202</v>
      </c>
      <c r="CW446" s="71">
        <f>CV446*Prices!$B$7+CV446</f>
        <v>2532.3000000000002</v>
      </c>
      <c r="CX446" s="71">
        <f>ROUND(cabinets_db!ME446/Prices!$B$27,0)</f>
        <v>2241</v>
      </c>
      <c r="CY446" s="71">
        <f>CX446*Prices!$B$7+CX446</f>
        <v>2577.15</v>
      </c>
      <c r="CZ446" s="71">
        <f>ROUND(cabinets_db!MG446/Prices!$B$27,0)</f>
        <v>2341</v>
      </c>
      <c r="DA446" s="71">
        <f>CZ446*Prices!$B$7+CZ446</f>
        <v>2692.15</v>
      </c>
      <c r="DB446" s="71">
        <f>ROUND(cabinets_db!MI446/Prices!$B$27,0)</f>
        <v>2420</v>
      </c>
      <c r="DC446" s="71">
        <f>DB446*Prices!$B$7+DB446</f>
        <v>2783</v>
      </c>
      <c r="DD446" s="71">
        <f>ROUND(cabinets_db!MK446/Prices!$B$27,0)</f>
        <v>2698</v>
      </c>
      <c r="DE446" s="163">
        <f>DD446*Prices!$B$7+DD446</f>
        <v>3102.7</v>
      </c>
      <c r="DK446" s="71">
        <f t="shared" si="616"/>
        <v>1964</v>
      </c>
      <c r="DL446" s="71">
        <f t="shared" si="617"/>
        <v>2258.6</v>
      </c>
      <c r="DM446" s="71">
        <f t="shared" si="618"/>
        <v>2083</v>
      </c>
      <c r="DN446" s="71">
        <f t="shared" si="619"/>
        <v>2395.4499999999998</v>
      </c>
      <c r="DO446" s="71">
        <f t="shared" si="620"/>
        <v>2122</v>
      </c>
      <c r="DP446" s="71">
        <f t="shared" si="621"/>
        <v>2440.3000000000002</v>
      </c>
      <c r="DQ446" s="71">
        <f t="shared" si="622"/>
        <v>2202</v>
      </c>
      <c r="DR446" s="71">
        <f t="shared" si="623"/>
        <v>2532.3000000000002</v>
      </c>
      <c r="DS446" s="71">
        <f t="shared" si="624"/>
        <v>2241</v>
      </c>
      <c r="DT446" s="71">
        <f t="shared" si="625"/>
        <v>2577.15</v>
      </c>
      <c r="DU446" s="71">
        <f t="shared" si="626"/>
        <v>2341</v>
      </c>
      <c r="DV446" s="71">
        <f t="shared" si="627"/>
        <v>2692.15</v>
      </c>
      <c r="DW446" s="71">
        <f t="shared" si="628"/>
        <v>2420</v>
      </c>
      <c r="DX446" s="71">
        <f t="shared" si="629"/>
        <v>2783</v>
      </c>
      <c r="DY446" s="71">
        <f t="shared" si="630"/>
        <v>2698</v>
      </c>
      <c r="DZ446" s="163">
        <f t="shared" si="631"/>
        <v>3102.7</v>
      </c>
      <c r="EP446" s="55">
        <v>9060.9441000000006</v>
      </c>
      <c r="EQ446" s="55">
        <f t="shared" ref="EQ446:EQ487" si="677">EP446/144</f>
        <v>62.923222916666674</v>
      </c>
      <c r="ER446" s="158">
        <v>63</v>
      </c>
      <c r="ES446" s="75">
        <v>30</v>
      </c>
      <c r="ET446" s="159"/>
      <c r="EU446" s="159">
        <f>ES446*80/144</f>
        <v>16.666666666666668</v>
      </c>
      <c r="EV446" s="75">
        <v>4</v>
      </c>
      <c r="EW446" s="75">
        <v>8</v>
      </c>
      <c r="EX446" s="76">
        <v>60</v>
      </c>
      <c r="EY446" s="75">
        <v>63</v>
      </c>
      <c r="EZ446" s="82">
        <f>(EY446*1.2)*(Prices!$B$5/32)</f>
        <v>94.5</v>
      </c>
      <c r="FA446" s="82">
        <f>(EY446*1.3)*(Prices!$B$4/32)</f>
        <v>204.75</v>
      </c>
      <c r="FB446" s="82">
        <f>(EV446*Prices!$B$2)+(EW446*Prices!$B$3)</f>
        <v>192.4</v>
      </c>
      <c r="FC446" s="82">
        <f>EU446*Prices!$B$9</f>
        <v>100</v>
      </c>
      <c r="FD446" s="82">
        <f t="shared" si="632"/>
        <v>651.65</v>
      </c>
      <c r="FE446" s="82">
        <f>EU446*Prices!$B$10</f>
        <v>150</v>
      </c>
      <c r="FF446" s="82">
        <f t="shared" si="633"/>
        <v>701.65</v>
      </c>
      <c r="FG446" s="82">
        <f>EU446*Prices!$B$11</f>
        <v>166.66666666666669</v>
      </c>
      <c r="FH446" s="82">
        <f t="shared" si="634"/>
        <v>718.31666666666672</v>
      </c>
      <c r="FI446" s="82">
        <f>EU446*Prices!$B$12</f>
        <v>200</v>
      </c>
      <c r="FJ446" s="82">
        <f t="shared" si="635"/>
        <v>751.65</v>
      </c>
      <c r="FK446" s="82">
        <f>EU446*Prices!$B$13</f>
        <v>216.66666666666669</v>
      </c>
      <c r="FL446" s="82">
        <f t="shared" si="636"/>
        <v>768.31666666666672</v>
      </c>
      <c r="FM446" s="82">
        <f>EU446*Prices!$B$14</f>
        <v>258.33333333333337</v>
      </c>
      <c r="FN446" s="82">
        <f t="shared" si="637"/>
        <v>809.98333333333335</v>
      </c>
      <c r="FO446" s="82">
        <f>EU446*Prices!$B$15</f>
        <v>291.66666666666669</v>
      </c>
      <c r="FP446" s="82">
        <f t="shared" si="638"/>
        <v>843.31666666666672</v>
      </c>
      <c r="FQ446" s="82">
        <f>EU446*Prices!$B$16</f>
        <v>408.33333333333337</v>
      </c>
      <c r="FR446" s="82">
        <f t="shared" si="639"/>
        <v>959.98333333333335</v>
      </c>
      <c r="FS446" s="82">
        <f>EU446*Prices!$B$17</f>
        <v>0</v>
      </c>
      <c r="FT446" s="82"/>
      <c r="FU446" s="82"/>
      <c r="FV446" s="82"/>
      <c r="FW446" s="82"/>
      <c r="FX446" s="82"/>
      <c r="FY446" s="82"/>
      <c r="FZ446" s="82"/>
      <c r="GA446" s="82"/>
      <c r="GB446" s="82"/>
      <c r="GC446" s="82"/>
      <c r="GD446" s="82"/>
      <c r="GE446" s="82"/>
      <c r="GF446" s="82"/>
      <c r="GG446" s="82"/>
      <c r="GH446" s="82"/>
      <c r="GI446"/>
      <c r="GJ446"/>
      <c r="GK446"/>
      <c r="GL446"/>
      <c r="GM446"/>
      <c r="GN446"/>
      <c r="GO446"/>
      <c r="GP446" s="55">
        <v>9060.9441000000006</v>
      </c>
      <c r="GQ446" s="55">
        <f t="shared" ref="GQ446:GQ487" si="678">GP446/144</f>
        <v>62.923222916666674</v>
      </c>
      <c r="GR446" s="158">
        <v>63</v>
      </c>
      <c r="GS446" s="75">
        <v>30</v>
      </c>
      <c r="GT446" s="159"/>
      <c r="GU446" s="159">
        <f>GS446*80/144</f>
        <v>16.666666666666668</v>
      </c>
      <c r="GV446" s="75">
        <v>4</v>
      </c>
      <c r="GW446" s="75">
        <v>8</v>
      </c>
      <c r="GX446" s="76">
        <v>60</v>
      </c>
      <c r="GY446" s="75">
        <v>63</v>
      </c>
      <c r="GZ446" s="82">
        <f>(GY446*1.2)*(Prices!$B$5/32)</f>
        <v>94.5</v>
      </c>
      <c r="HA446" s="82">
        <f>(GY446*1.3)*(Prices!$C$4/32)</f>
        <v>163.80000000000001</v>
      </c>
      <c r="HB446" s="82">
        <f>(GV446*Prices!$B$2)+(GW446*Prices!$B$3)</f>
        <v>192.4</v>
      </c>
      <c r="HC446" s="82">
        <f>GU446*Prices!$B$9</f>
        <v>100</v>
      </c>
      <c r="HD446" s="82">
        <f t="shared" si="640"/>
        <v>610.70000000000005</v>
      </c>
      <c r="HE446" s="82">
        <f>GU446*Prices!$B$10</f>
        <v>150</v>
      </c>
      <c r="HF446" s="82">
        <f t="shared" si="641"/>
        <v>660.7</v>
      </c>
      <c r="HG446" s="82">
        <f>GU446*Prices!$B$11</f>
        <v>166.66666666666669</v>
      </c>
      <c r="HH446" s="82">
        <f t="shared" si="642"/>
        <v>677.36666666666679</v>
      </c>
      <c r="HI446" s="82">
        <f>GU446*Prices!$B$12</f>
        <v>200</v>
      </c>
      <c r="HJ446" s="82">
        <f t="shared" si="643"/>
        <v>710.7</v>
      </c>
      <c r="HK446" s="82">
        <f>GU446*Prices!$B$13</f>
        <v>216.66666666666669</v>
      </c>
      <c r="HL446" s="82">
        <f t="shared" si="644"/>
        <v>727.36666666666679</v>
      </c>
      <c r="HM446" s="82">
        <f>GU446*Prices!$B$14</f>
        <v>258.33333333333337</v>
      </c>
      <c r="HN446" s="82">
        <f t="shared" si="645"/>
        <v>769.0333333333333</v>
      </c>
      <c r="HO446" s="82">
        <f>GU446*Prices!$B$15</f>
        <v>291.66666666666669</v>
      </c>
      <c r="HP446" s="82">
        <f t="shared" si="646"/>
        <v>802.36666666666679</v>
      </c>
      <c r="HQ446" s="82">
        <f>GU446*Prices!$B$16</f>
        <v>408.33333333333337</v>
      </c>
      <c r="HR446" s="82">
        <f t="shared" si="647"/>
        <v>919.0333333333333</v>
      </c>
      <c r="HS446" s="82">
        <f>GU446*Prices!$B$17</f>
        <v>0</v>
      </c>
      <c r="HT446" s="82"/>
      <c r="HU446" s="82"/>
      <c r="HV446" s="82"/>
      <c r="HW446" s="82"/>
      <c r="HX446" s="82"/>
      <c r="HY446" s="82"/>
      <c r="HZ446" s="82"/>
      <c r="IA446" s="82"/>
      <c r="IB446" s="82"/>
      <c r="IC446" s="82"/>
      <c r="ID446" s="82"/>
      <c r="IE446" s="82"/>
      <c r="IF446" s="82"/>
      <c r="IG446" s="82"/>
      <c r="IH446" s="82"/>
      <c r="II446"/>
      <c r="IJ446"/>
      <c r="IK446"/>
      <c r="IL446"/>
      <c r="IM446"/>
      <c r="IN446"/>
      <c r="IO446"/>
      <c r="IP446"/>
      <c r="IQ446" s="55">
        <v>9060.9441000000006</v>
      </c>
      <c r="IR446" s="55">
        <f t="shared" ref="IR446:IR487" si="679">IQ446/144</f>
        <v>62.923222916666674</v>
      </c>
      <c r="IS446" s="158">
        <v>63</v>
      </c>
      <c r="IT446" s="75">
        <v>30</v>
      </c>
      <c r="IU446" s="159"/>
      <c r="IV446" s="159">
        <f>IT446*80/144</f>
        <v>16.666666666666668</v>
      </c>
      <c r="IW446" s="75">
        <v>4</v>
      </c>
      <c r="IX446" s="75">
        <v>8</v>
      </c>
      <c r="IY446" s="76">
        <f t="shared" si="671"/>
        <v>274.04451231944438</v>
      </c>
      <c r="IZ446" s="75">
        <v>63</v>
      </c>
      <c r="JA446" s="82">
        <f>(IZ446*1.2)*(Prices!$B$5/32)</f>
        <v>94.5</v>
      </c>
      <c r="JB446" s="82">
        <f>(IZ446*1.3)*(Prices!$B$4/32)</f>
        <v>204.75</v>
      </c>
      <c r="JC446" s="82">
        <f>(IW446*Prices!$B$2)+(IX446*Prices!$B$3)</f>
        <v>192.4</v>
      </c>
      <c r="JD446" s="82">
        <f>IV446*Prices!$B$9</f>
        <v>100</v>
      </c>
      <c r="JE446" s="82">
        <f t="shared" si="648"/>
        <v>865.69451231944436</v>
      </c>
      <c r="JF446" s="82">
        <f>IV446*Prices!$B$10</f>
        <v>150</v>
      </c>
      <c r="JG446" s="82">
        <f t="shared" si="649"/>
        <v>915.69451231944436</v>
      </c>
      <c r="JH446" s="82">
        <f>IV446*Prices!$B$11</f>
        <v>166.66666666666669</v>
      </c>
      <c r="JI446" s="82">
        <f t="shared" si="650"/>
        <v>932.3611789861111</v>
      </c>
      <c r="JJ446" s="82">
        <f>IV446*Prices!$B$12</f>
        <v>200</v>
      </c>
      <c r="JK446" s="82">
        <f t="shared" si="651"/>
        <v>965.69451231944436</v>
      </c>
      <c r="JL446" s="82">
        <f>IV446*Prices!$B$13</f>
        <v>216.66666666666669</v>
      </c>
      <c r="JM446" s="82">
        <f t="shared" si="652"/>
        <v>982.3611789861111</v>
      </c>
      <c r="JN446" s="82">
        <f>IV446*Prices!$B$14</f>
        <v>258.33333333333337</v>
      </c>
      <c r="JO446" s="82">
        <f t="shared" si="653"/>
        <v>1024.0278456527776</v>
      </c>
      <c r="JP446" s="82">
        <f>IV446*Prices!$B$15</f>
        <v>291.66666666666669</v>
      </c>
      <c r="JQ446" s="82">
        <f t="shared" si="654"/>
        <v>1057.3611789861111</v>
      </c>
      <c r="JR446" s="82">
        <f>IV446*Prices!$B$16</f>
        <v>408.33333333333337</v>
      </c>
      <c r="JS446" s="82">
        <f t="shared" si="655"/>
        <v>1174.0278456527776</v>
      </c>
      <c r="JT446" s="82">
        <f>IV446*Prices!$B$17</f>
        <v>0</v>
      </c>
      <c r="JU446" s="82"/>
      <c r="JV446" s="82"/>
      <c r="JW446" s="82"/>
      <c r="JX446" s="82"/>
      <c r="JY446" s="82"/>
      <c r="JZ446" s="82"/>
      <c r="KA446" s="82"/>
      <c r="KB446" s="82"/>
      <c r="KC446" s="82"/>
      <c r="KD446" s="82"/>
      <c r="KE446" s="82"/>
      <c r="KF446" s="82"/>
      <c r="KG446" s="82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 s="199">
        <v>4</v>
      </c>
      <c r="LB446" s="202">
        <v>0</v>
      </c>
      <c r="LC446" s="82">
        <f>(44+(cabinets_db!IR446*2-2))*0.58</f>
        <v>97.350938583333331</v>
      </c>
      <c r="LD446" s="82">
        <f>(44+(cabinets_db!IR446*2-2))*0.77</f>
        <v>129.24176329166667</v>
      </c>
      <c r="LE446" s="82">
        <f>3*(cabinets_db!IR446*22/144)</f>
        <v>28.839810503472229</v>
      </c>
      <c r="LF446" s="82">
        <f t="shared" si="656"/>
        <v>68.511128079861095</v>
      </c>
      <c r="LG446" s="80">
        <f t="shared" si="657"/>
        <v>100.40195278819445</v>
      </c>
      <c r="LH446" s="234">
        <f t="shared" si="658"/>
        <v>274.04451231944438</v>
      </c>
      <c r="LI446" s="55">
        <v>9060.9441000000006</v>
      </c>
      <c r="LJ446" s="55">
        <f t="shared" ref="LJ446:LJ487" si="680">LI446/144</f>
        <v>62.923222916666674</v>
      </c>
      <c r="LK446" s="158">
        <v>63</v>
      </c>
      <c r="LL446" s="75">
        <v>30</v>
      </c>
      <c r="LM446" s="159"/>
      <c r="LN446" s="159">
        <f>LL446*80/144</f>
        <v>16.666666666666668</v>
      </c>
      <c r="LO446" s="75">
        <v>4</v>
      </c>
      <c r="LP446" s="75">
        <v>8</v>
      </c>
      <c r="LQ446" s="76">
        <f t="shared" si="672"/>
        <v>274.04451231944438</v>
      </c>
      <c r="LR446" s="75">
        <v>63</v>
      </c>
      <c r="LS446" s="82">
        <f>(LR446*1.2)*(Prices!$B$5/32)</f>
        <v>94.5</v>
      </c>
      <c r="LT446" s="82">
        <f>(LR446*1.3)*(Prices!$C$4/32)</f>
        <v>163.80000000000001</v>
      </c>
      <c r="LU446" s="82">
        <f>(LO446*Prices!$B$2)+(LP446*Prices!$B$3)</f>
        <v>192.4</v>
      </c>
      <c r="LV446" s="82">
        <f>LN446*Prices!$B$9</f>
        <v>100</v>
      </c>
      <c r="LW446" s="82">
        <f t="shared" si="659"/>
        <v>824.74451231944442</v>
      </c>
      <c r="LX446" s="82">
        <f>LN446*Prices!$B$10</f>
        <v>150</v>
      </c>
      <c r="LY446" s="82">
        <f t="shared" si="660"/>
        <v>874.74451231944442</v>
      </c>
      <c r="LZ446" s="82">
        <f>LN446*Prices!$B$11</f>
        <v>166.66666666666669</v>
      </c>
      <c r="MA446" s="82">
        <f t="shared" si="661"/>
        <v>891.41117898611117</v>
      </c>
      <c r="MB446" s="82">
        <f>LN446*Prices!$B$12</f>
        <v>200</v>
      </c>
      <c r="MC446" s="82">
        <f t="shared" si="662"/>
        <v>924.74451231944442</v>
      </c>
      <c r="MD446" s="82">
        <f>LN446*Prices!$B$13</f>
        <v>216.66666666666669</v>
      </c>
      <c r="ME446" s="82">
        <f t="shared" si="663"/>
        <v>941.41117898611117</v>
      </c>
      <c r="MF446" s="82">
        <f>LN446*Prices!$B$14</f>
        <v>258.33333333333337</v>
      </c>
      <c r="MG446" s="82">
        <f t="shared" si="664"/>
        <v>983.07784565277768</v>
      </c>
      <c r="MH446" s="82">
        <f>LN446*Prices!$B$15</f>
        <v>291.66666666666669</v>
      </c>
      <c r="MI446" s="82">
        <f t="shared" si="665"/>
        <v>1016.4111789861112</v>
      </c>
      <c r="MJ446" s="82">
        <f>LN446*Prices!$B$16</f>
        <v>408.33333333333337</v>
      </c>
      <c r="MK446" s="82">
        <f t="shared" si="666"/>
        <v>1133.0778456527778</v>
      </c>
      <c r="ML446" s="82">
        <f>LN446*Prices!$B$17</f>
        <v>0</v>
      </c>
      <c r="MM446" s="82"/>
      <c r="MN446" s="82"/>
      <c r="MO446" s="82"/>
      <c r="MP446" s="82"/>
      <c r="MQ446" s="82"/>
      <c r="MR446" s="82"/>
      <c r="MS446" s="82"/>
      <c r="MT446" s="82"/>
      <c r="MU446" s="82"/>
      <c r="MV446" s="82"/>
      <c r="MW446" s="82"/>
      <c r="MX446" s="82"/>
      <c r="MY446" s="82"/>
      <c r="MZ446" s="82"/>
      <c r="NA446" s="82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</row>
    <row r="447" spans="1:449" ht="18" customHeight="1" x14ac:dyDescent="0.25">
      <c r="A447" s="160" t="s">
        <v>585</v>
      </c>
      <c r="B447" s="69" t="s">
        <v>527</v>
      </c>
      <c r="C447" s="69" t="str">
        <f t="shared" si="667"/>
        <v>Pantry Cab: Pantry 24 deep  4 doors - 4 pullouts (30"W x 90" H)</v>
      </c>
      <c r="D447" s="70" t="s">
        <v>583</v>
      </c>
      <c r="E447" s="68" t="s">
        <v>579</v>
      </c>
      <c r="F447" s="267" t="s">
        <v>585</v>
      </c>
      <c r="G447" s="367">
        <f>ROUND(cabinets_db!FD447/Prices!$B$27,0)</f>
        <v>1660</v>
      </c>
      <c r="H447" s="71">
        <f>G447*Prices!$B$7+G447</f>
        <v>1909</v>
      </c>
      <c r="I447" s="161">
        <f>ROUND(cabinets_db!FF447/Prices!$B$27,0)</f>
        <v>1788</v>
      </c>
      <c r="J447" s="71">
        <f>I447*Prices!$B$7+I447</f>
        <v>2056.1999999999998</v>
      </c>
      <c r="K447" s="161">
        <f>ROUND(cabinets_db!FH447/Prices!$B$27,0)</f>
        <v>1831</v>
      </c>
      <c r="L447" s="71">
        <f>K447*Prices!$B$7+K447</f>
        <v>2105.65</v>
      </c>
      <c r="M447" s="161">
        <f>ROUND(cabinets_db!FJ447/Prices!$B$27,0)</f>
        <v>1916</v>
      </c>
      <c r="N447" s="71">
        <f>M447*Prices!$B$7+M447</f>
        <v>2203.4</v>
      </c>
      <c r="O447" s="161">
        <f>ROUND(cabinets_db!FL447/Prices!$B$27,0)</f>
        <v>1958</v>
      </c>
      <c r="P447" s="71">
        <f>O447*Prices!$B$7+O447</f>
        <v>2251.6999999999998</v>
      </c>
      <c r="Q447" s="161">
        <f>ROUND(cabinets_db!FN447/Prices!$B$27,0)</f>
        <v>2065</v>
      </c>
      <c r="R447" s="71">
        <f>Q447*Prices!$B$7+Q447</f>
        <v>2374.75</v>
      </c>
      <c r="S447" s="161">
        <f>ROUND(cabinets_db!FP447/Prices!$B$27,0)</f>
        <v>2150</v>
      </c>
      <c r="T447" s="71">
        <f>S447*Prices!$B$7+S447</f>
        <v>2472.5</v>
      </c>
      <c r="U447" s="161">
        <f>ROUND(cabinets_db!FR447/Prices!$B$27,0)</f>
        <v>2449</v>
      </c>
      <c r="V447" s="71">
        <f>U447*Prices!$B$7+U447</f>
        <v>2816.35</v>
      </c>
      <c r="W447" s="162"/>
      <c r="X447" s="162"/>
      <c r="Y447" s="162"/>
      <c r="Z447" s="162"/>
      <c r="AA447" s="162"/>
      <c r="AB447" s="71">
        <f>ROUND(cabinets_db!HD447/Prices!$B$27,0)</f>
        <v>1550</v>
      </c>
      <c r="AC447" s="71">
        <f>AB447*Prices!$B$7+AB447</f>
        <v>1782.5</v>
      </c>
      <c r="AD447" s="71">
        <f>ROUND(cabinets_db!HF447/Prices!$B$27,0)</f>
        <v>1678</v>
      </c>
      <c r="AE447" s="71">
        <f>AD447*Prices!$B$7+AD447</f>
        <v>1929.7</v>
      </c>
      <c r="AF447" s="71">
        <f>ROUND(cabinets_db!HH447/Prices!$B$27,0)</f>
        <v>1721</v>
      </c>
      <c r="AG447" s="71">
        <f>AF447*Prices!$B$7+AF447</f>
        <v>1979.15</v>
      </c>
      <c r="AH447" s="71">
        <f>ROUND(cabinets_db!HJ447/Prices!$B$27,0)</f>
        <v>1806</v>
      </c>
      <c r="AI447" s="71">
        <f>AH447*Prices!$B$7+AH447</f>
        <v>2076.9</v>
      </c>
      <c r="AJ447" s="71">
        <f>ROUND(cabinets_db!HL447/Prices!$B$27,0)</f>
        <v>1849</v>
      </c>
      <c r="AK447" s="71">
        <f>AJ447*Prices!$B$7+AJ447</f>
        <v>2126.35</v>
      </c>
      <c r="AL447" s="71">
        <f>ROUND(cabinets_db!HN447/Prices!$B$27,0)</f>
        <v>1955</v>
      </c>
      <c r="AM447" s="71">
        <f>AL447*Prices!$B$7+AL447</f>
        <v>2248.25</v>
      </c>
      <c r="AN447" s="71">
        <f>ROUND(cabinets_db!HP447/Prices!$B$27,0)</f>
        <v>2041</v>
      </c>
      <c r="AO447" s="71">
        <f>AN447*Prices!$B$7+AN447</f>
        <v>2347.15</v>
      </c>
      <c r="AP447" s="71">
        <f>ROUND(cabinets_db!HR447/Prices!$B$27,0)</f>
        <v>2339</v>
      </c>
      <c r="AQ447" s="163">
        <f>AP447*Prices!$B$7+AP447</f>
        <v>2689.85</v>
      </c>
      <c r="AW447" s="71">
        <f t="shared" si="586"/>
        <v>1550</v>
      </c>
      <c r="AX447" s="71">
        <f t="shared" si="587"/>
        <v>1782.5</v>
      </c>
      <c r="AY447" s="71">
        <f t="shared" si="588"/>
        <v>1678</v>
      </c>
      <c r="AZ447" s="71">
        <f t="shared" si="589"/>
        <v>1929.7</v>
      </c>
      <c r="BA447" s="71">
        <f t="shared" si="590"/>
        <v>1721</v>
      </c>
      <c r="BB447" s="71">
        <f t="shared" si="591"/>
        <v>1979.15</v>
      </c>
      <c r="BC447" s="71">
        <f t="shared" si="592"/>
        <v>1806</v>
      </c>
      <c r="BD447" s="71">
        <f t="shared" si="593"/>
        <v>2076.9</v>
      </c>
      <c r="BE447" s="71">
        <f t="shared" si="594"/>
        <v>1849</v>
      </c>
      <c r="BF447" s="71">
        <f t="shared" si="595"/>
        <v>2126.35</v>
      </c>
      <c r="BG447" s="71">
        <f t="shared" si="596"/>
        <v>1955</v>
      </c>
      <c r="BH447" s="71">
        <f t="shared" si="597"/>
        <v>2248.25</v>
      </c>
      <c r="BI447" s="71">
        <f t="shared" si="598"/>
        <v>2041</v>
      </c>
      <c r="BJ447" s="71">
        <f t="shared" si="599"/>
        <v>2347.15</v>
      </c>
      <c r="BK447" s="71">
        <f t="shared" si="600"/>
        <v>2339</v>
      </c>
      <c r="BL447" s="163">
        <f t="shared" si="601"/>
        <v>2689.85</v>
      </c>
      <c r="BU447" s="161">
        <f>ROUND(cabinets_db!JE447/Prices!$B$27,0)</f>
        <v>2221</v>
      </c>
      <c r="BV447" s="71">
        <f>BU447*Prices!$B$7+BU447</f>
        <v>2554.15</v>
      </c>
      <c r="BW447" s="161">
        <f>ROUND(cabinets_db!JG447/Prices!$B$27,0)</f>
        <v>2349</v>
      </c>
      <c r="BX447" s="71">
        <f>BW447*Prices!$B$7+BW447</f>
        <v>2701.35</v>
      </c>
      <c r="BY447" s="161">
        <f>ROUND(cabinets_db!JI447/Prices!$B$27,0)</f>
        <v>2392</v>
      </c>
      <c r="BZ447" s="71">
        <f>BY447*Prices!$B$7+BY447</f>
        <v>2750.8</v>
      </c>
      <c r="CA447" s="161">
        <f>ROUND(cabinets_db!JK447/Prices!$B$27,0)</f>
        <v>2477</v>
      </c>
      <c r="CB447" s="71">
        <f>CA447*Prices!$B$7+CA447</f>
        <v>2848.55</v>
      </c>
      <c r="CC447" s="161">
        <f>ROUND(cabinets_db!JM447/Prices!$B$27,0)</f>
        <v>2520</v>
      </c>
      <c r="CD447" s="71">
        <f>CC447*Prices!$B$7+CC447</f>
        <v>2898</v>
      </c>
      <c r="CE447" s="161">
        <f>ROUND(cabinets_db!JO447/Prices!$B$27,0)</f>
        <v>2627</v>
      </c>
      <c r="CF447" s="71">
        <f>CE447*Prices!$B$7+CE447</f>
        <v>3021.05</v>
      </c>
      <c r="CG447" s="161">
        <f>ROUND(cabinets_db!JQ447/Prices!$B$27,0)</f>
        <v>2712</v>
      </c>
      <c r="CH447" s="71">
        <f>CG447*Prices!$B$7+CG447</f>
        <v>3118.8</v>
      </c>
      <c r="CI447" s="161">
        <f>ROUND(cabinets_db!JS447/Prices!$B$27,0)</f>
        <v>3010</v>
      </c>
      <c r="CJ447" s="71">
        <f>CI447*Prices!$B$7+CI447</f>
        <v>3461.5</v>
      </c>
      <c r="CK447" s="162"/>
      <c r="CL447" s="162"/>
      <c r="CM447" s="162"/>
      <c r="CN447" s="162"/>
      <c r="CO447" s="162"/>
      <c r="CP447" s="71">
        <f>ROUND(cabinets_db!LW447/Prices!$B$27,0)</f>
        <v>2111</v>
      </c>
      <c r="CQ447" s="71">
        <f>CP447*Prices!$B$7+CP447</f>
        <v>2427.65</v>
      </c>
      <c r="CR447" s="71">
        <f>ROUND(cabinets_db!LY447/Prices!$B$27,0)</f>
        <v>2239</v>
      </c>
      <c r="CS447" s="71">
        <f>CR447*Prices!$B$7+CR447</f>
        <v>2574.85</v>
      </c>
      <c r="CT447" s="71">
        <f>ROUND(cabinets_db!MA447/Prices!$B$27,0)</f>
        <v>2282</v>
      </c>
      <c r="CU447" s="71">
        <f>CT447*Prices!$B$7+CT447</f>
        <v>2624.3</v>
      </c>
      <c r="CV447" s="71">
        <f>ROUND(cabinets_db!MC447/Prices!$B$27,0)</f>
        <v>2367</v>
      </c>
      <c r="CW447" s="71">
        <f>CV447*Prices!$B$7+CV447</f>
        <v>2722.05</v>
      </c>
      <c r="CX447" s="71">
        <f>ROUND(cabinets_db!ME447/Prices!$B$27,0)</f>
        <v>2410</v>
      </c>
      <c r="CY447" s="71">
        <f>CX447*Prices!$B$7+CX447</f>
        <v>2771.5</v>
      </c>
      <c r="CZ447" s="71">
        <f>ROUND(cabinets_db!MG447/Prices!$B$27,0)</f>
        <v>2517</v>
      </c>
      <c r="DA447" s="71">
        <f>CZ447*Prices!$B$7+CZ447</f>
        <v>2894.55</v>
      </c>
      <c r="DB447" s="71">
        <f>ROUND(cabinets_db!MI447/Prices!$B$27,0)</f>
        <v>2602</v>
      </c>
      <c r="DC447" s="71">
        <f>DB447*Prices!$B$7+DB447</f>
        <v>2992.3</v>
      </c>
      <c r="DD447" s="71">
        <f>ROUND(cabinets_db!MK447/Prices!$B$27,0)</f>
        <v>2901</v>
      </c>
      <c r="DE447" s="163">
        <f>DD447*Prices!$B$7+DD447</f>
        <v>3336.15</v>
      </c>
      <c r="DK447" s="71">
        <f t="shared" si="616"/>
        <v>2111</v>
      </c>
      <c r="DL447" s="71">
        <f t="shared" si="617"/>
        <v>2427.65</v>
      </c>
      <c r="DM447" s="71">
        <f t="shared" si="618"/>
        <v>2239</v>
      </c>
      <c r="DN447" s="71">
        <f t="shared" si="619"/>
        <v>2574.85</v>
      </c>
      <c r="DO447" s="71">
        <f t="shared" si="620"/>
        <v>2282</v>
      </c>
      <c r="DP447" s="71">
        <f t="shared" si="621"/>
        <v>2624.3</v>
      </c>
      <c r="DQ447" s="71">
        <f t="shared" si="622"/>
        <v>2367</v>
      </c>
      <c r="DR447" s="71">
        <f t="shared" si="623"/>
        <v>2722.05</v>
      </c>
      <c r="DS447" s="71">
        <f t="shared" si="624"/>
        <v>2410</v>
      </c>
      <c r="DT447" s="71">
        <f t="shared" si="625"/>
        <v>2771.5</v>
      </c>
      <c r="DU447" s="71">
        <f t="shared" si="626"/>
        <v>2517</v>
      </c>
      <c r="DV447" s="71">
        <f t="shared" si="627"/>
        <v>2894.55</v>
      </c>
      <c r="DW447" s="71">
        <f t="shared" si="628"/>
        <v>2602</v>
      </c>
      <c r="DX447" s="71">
        <f t="shared" si="629"/>
        <v>2992.3</v>
      </c>
      <c r="DY447" s="71">
        <f t="shared" si="630"/>
        <v>2901</v>
      </c>
      <c r="DZ447" s="163">
        <f t="shared" si="631"/>
        <v>3336.15</v>
      </c>
      <c r="EP447" s="55">
        <v>10176.1343</v>
      </c>
      <c r="EQ447" s="55">
        <f t="shared" si="677"/>
        <v>70.667599305555555</v>
      </c>
      <c r="ER447" s="158">
        <v>71</v>
      </c>
      <c r="ES447" s="75">
        <v>30</v>
      </c>
      <c r="ET447" s="159"/>
      <c r="EU447" s="159">
        <f>ES447*86/144</f>
        <v>17.916666666666668</v>
      </c>
      <c r="EV447" s="75">
        <v>4</v>
      </c>
      <c r="EW447" s="75">
        <v>8</v>
      </c>
      <c r="EX447" s="76">
        <v>60</v>
      </c>
      <c r="EY447" s="75">
        <v>71</v>
      </c>
      <c r="EZ447" s="82">
        <f>(EY447*1.2)*(Prices!$B$5/32)</f>
        <v>106.5</v>
      </c>
      <c r="FA447" s="82">
        <f>(EY447*1.3)*(Prices!$B$4/32)</f>
        <v>230.75</v>
      </c>
      <c r="FB447" s="82">
        <f>(EV447*Prices!$B$2)+(EW447*Prices!$B$3)</f>
        <v>192.4</v>
      </c>
      <c r="FC447" s="82">
        <f>EU447*Prices!$B$9</f>
        <v>107.5</v>
      </c>
      <c r="FD447" s="82">
        <f t="shared" si="632"/>
        <v>697.15</v>
      </c>
      <c r="FE447" s="82">
        <f>EU447*Prices!$B$10</f>
        <v>161.25</v>
      </c>
      <c r="FF447" s="82">
        <f t="shared" si="633"/>
        <v>750.9</v>
      </c>
      <c r="FG447" s="82">
        <f>EU447*Prices!$B$11</f>
        <v>179.16666666666669</v>
      </c>
      <c r="FH447" s="82">
        <f t="shared" si="634"/>
        <v>768.81666666666672</v>
      </c>
      <c r="FI447" s="82">
        <f>EU447*Prices!$B$12</f>
        <v>215</v>
      </c>
      <c r="FJ447" s="82">
        <f t="shared" si="635"/>
        <v>804.65</v>
      </c>
      <c r="FK447" s="82">
        <f>EU447*Prices!$B$13</f>
        <v>232.91666666666669</v>
      </c>
      <c r="FL447" s="82">
        <f t="shared" si="636"/>
        <v>822.56666666666672</v>
      </c>
      <c r="FM447" s="82">
        <f>EU447*Prices!$B$14</f>
        <v>277.70833333333337</v>
      </c>
      <c r="FN447" s="82">
        <f t="shared" si="637"/>
        <v>867.35833333333335</v>
      </c>
      <c r="FO447" s="82">
        <f>EU447*Prices!$B$15</f>
        <v>313.54166666666669</v>
      </c>
      <c r="FP447" s="82">
        <f t="shared" si="638"/>
        <v>903.19166666666672</v>
      </c>
      <c r="FQ447" s="82">
        <f>EU447*Prices!$B$16</f>
        <v>438.95833333333337</v>
      </c>
      <c r="FR447" s="82">
        <f t="shared" si="639"/>
        <v>1028.6083333333333</v>
      </c>
      <c r="FS447" s="82">
        <f>EU447*Prices!$B$17</f>
        <v>0</v>
      </c>
      <c r="FT447" s="82"/>
      <c r="FU447" s="82"/>
      <c r="FV447" s="82"/>
      <c r="FW447" s="82"/>
      <c r="FX447" s="82"/>
      <c r="FY447" s="82"/>
      <c r="FZ447" s="82"/>
      <c r="GA447" s="82"/>
      <c r="GB447" s="82"/>
      <c r="GC447" s="82"/>
      <c r="GD447" s="82"/>
      <c r="GE447" s="82"/>
      <c r="GF447" s="82"/>
      <c r="GG447" s="82"/>
      <c r="GH447" s="82"/>
      <c r="GI447"/>
      <c r="GJ447"/>
      <c r="GK447"/>
      <c r="GL447"/>
      <c r="GM447"/>
      <c r="GN447"/>
      <c r="GO447"/>
      <c r="GP447" s="55">
        <v>10176.1343</v>
      </c>
      <c r="GQ447" s="55">
        <f t="shared" si="678"/>
        <v>70.667599305555555</v>
      </c>
      <c r="GR447" s="158">
        <v>71</v>
      </c>
      <c r="GS447" s="75">
        <v>30</v>
      </c>
      <c r="GT447" s="159"/>
      <c r="GU447" s="159">
        <f>GS447*86/144</f>
        <v>17.916666666666668</v>
      </c>
      <c r="GV447" s="75">
        <v>4</v>
      </c>
      <c r="GW447" s="75">
        <v>8</v>
      </c>
      <c r="GX447" s="76">
        <v>60</v>
      </c>
      <c r="GY447" s="75">
        <v>71</v>
      </c>
      <c r="GZ447" s="82">
        <f>(GY447*1.2)*(Prices!$B$5/32)</f>
        <v>106.5</v>
      </c>
      <c r="HA447" s="82">
        <f>(GY447*1.3)*(Prices!$C$4/32)</f>
        <v>184.6</v>
      </c>
      <c r="HB447" s="82">
        <f>(GV447*Prices!$B$2)+(GW447*Prices!$B$3)</f>
        <v>192.4</v>
      </c>
      <c r="HC447" s="82">
        <f>GU447*Prices!$B$9</f>
        <v>107.5</v>
      </c>
      <c r="HD447" s="82">
        <f t="shared" si="640"/>
        <v>651</v>
      </c>
      <c r="HE447" s="82">
        <f>GU447*Prices!$B$10</f>
        <v>161.25</v>
      </c>
      <c r="HF447" s="82">
        <f t="shared" si="641"/>
        <v>704.75</v>
      </c>
      <c r="HG447" s="82">
        <f>GU447*Prices!$B$11</f>
        <v>179.16666666666669</v>
      </c>
      <c r="HH447" s="82">
        <f t="shared" si="642"/>
        <v>722.66666666666674</v>
      </c>
      <c r="HI447" s="82">
        <f>GU447*Prices!$B$12</f>
        <v>215</v>
      </c>
      <c r="HJ447" s="82">
        <f t="shared" si="643"/>
        <v>758.5</v>
      </c>
      <c r="HK447" s="82">
        <f>GU447*Prices!$B$13</f>
        <v>232.91666666666669</v>
      </c>
      <c r="HL447" s="82">
        <f t="shared" si="644"/>
        <v>776.41666666666674</v>
      </c>
      <c r="HM447" s="82">
        <f>GU447*Prices!$B$14</f>
        <v>277.70833333333337</v>
      </c>
      <c r="HN447" s="82">
        <f t="shared" si="645"/>
        <v>821.20833333333337</v>
      </c>
      <c r="HO447" s="82">
        <f>GU447*Prices!$B$15</f>
        <v>313.54166666666669</v>
      </c>
      <c r="HP447" s="82">
        <f t="shared" si="646"/>
        <v>857.04166666666674</v>
      </c>
      <c r="HQ447" s="82">
        <f>GU447*Prices!$B$16</f>
        <v>438.95833333333337</v>
      </c>
      <c r="HR447" s="82">
        <f t="shared" si="647"/>
        <v>982.45833333333337</v>
      </c>
      <c r="HS447" s="82">
        <f>GU447*Prices!$B$17</f>
        <v>0</v>
      </c>
      <c r="HT447" s="82"/>
      <c r="HU447" s="82"/>
      <c r="HV447" s="82"/>
      <c r="HW447" s="82"/>
      <c r="HX447" s="82"/>
      <c r="HY447" s="82"/>
      <c r="HZ447" s="82"/>
      <c r="IA447" s="82"/>
      <c r="IB447" s="82"/>
      <c r="IC447" s="82"/>
      <c r="ID447" s="82"/>
      <c r="IE447" s="82"/>
      <c r="IF447" s="82"/>
      <c r="IG447" s="82"/>
      <c r="IH447" s="82"/>
      <c r="II447"/>
      <c r="IJ447"/>
      <c r="IK447"/>
      <c r="IL447"/>
      <c r="IM447"/>
      <c r="IN447"/>
      <c r="IO447"/>
      <c r="IP447"/>
      <c r="IQ447" s="55">
        <v>10176.1343</v>
      </c>
      <c r="IR447" s="55">
        <f t="shared" si="679"/>
        <v>70.667599305555555</v>
      </c>
      <c r="IS447" s="158">
        <v>71</v>
      </c>
      <c r="IT447" s="75">
        <v>30</v>
      </c>
      <c r="IU447" s="159"/>
      <c r="IV447" s="159">
        <f>IT447*86/144</f>
        <v>17.916666666666668</v>
      </c>
      <c r="IW447" s="75">
        <v>4</v>
      </c>
      <c r="IX447" s="75">
        <v>8</v>
      </c>
      <c r="IY447" s="76">
        <f t="shared" si="671"/>
        <v>295.78039538425924</v>
      </c>
      <c r="IZ447" s="75">
        <v>71</v>
      </c>
      <c r="JA447" s="82">
        <f>(IZ447*1.2)*(Prices!$B$5/32)</f>
        <v>106.5</v>
      </c>
      <c r="JB447" s="82">
        <f>(IZ447*1.3)*(Prices!$B$4/32)</f>
        <v>230.75</v>
      </c>
      <c r="JC447" s="82">
        <f>(IW447*Prices!$B$2)+(IX447*Prices!$B$3)</f>
        <v>192.4</v>
      </c>
      <c r="JD447" s="82">
        <f>IV447*Prices!$B$9</f>
        <v>107.5</v>
      </c>
      <c r="JE447" s="82">
        <f t="shared" si="648"/>
        <v>932.93039538425921</v>
      </c>
      <c r="JF447" s="82">
        <f>IV447*Prices!$B$10</f>
        <v>161.25</v>
      </c>
      <c r="JG447" s="82">
        <f t="shared" si="649"/>
        <v>986.68039538425921</v>
      </c>
      <c r="JH447" s="82">
        <f>IV447*Prices!$B$11</f>
        <v>179.16666666666669</v>
      </c>
      <c r="JI447" s="82">
        <f t="shared" si="650"/>
        <v>1004.597062050926</v>
      </c>
      <c r="JJ447" s="82">
        <f>IV447*Prices!$B$12</f>
        <v>215</v>
      </c>
      <c r="JK447" s="82">
        <f t="shared" si="651"/>
        <v>1040.4303953842591</v>
      </c>
      <c r="JL447" s="82">
        <f>IV447*Prices!$B$13</f>
        <v>232.91666666666669</v>
      </c>
      <c r="JM447" s="82">
        <f t="shared" si="652"/>
        <v>1058.3470620509261</v>
      </c>
      <c r="JN447" s="82">
        <f>IV447*Prices!$B$14</f>
        <v>277.70833333333337</v>
      </c>
      <c r="JO447" s="82">
        <f t="shared" si="653"/>
        <v>1103.1387287175926</v>
      </c>
      <c r="JP447" s="82">
        <f>IV447*Prices!$B$15</f>
        <v>313.54166666666669</v>
      </c>
      <c r="JQ447" s="82">
        <f t="shared" si="654"/>
        <v>1138.9720620509261</v>
      </c>
      <c r="JR447" s="82">
        <f>IV447*Prices!$B$16</f>
        <v>438.95833333333337</v>
      </c>
      <c r="JS447" s="82">
        <f t="shared" si="655"/>
        <v>1264.3887287175926</v>
      </c>
      <c r="JT447" s="82">
        <f>IV447*Prices!$B$17</f>
        <v>0</v>
      </c>
      <c r="JU447" s="82"/>
      <c r="JV447" s="82"/>
      <c r="JW447" s="82"/>
      <c r="JX447" s="82"/>
      <c r="JY447" s="82"/>
      <c r="JZ447" s="82"/>
      <c r="KA447" s="82"/>
      <c r="KB447" s="82"/>
      <c r="KC447" s="82"/>
      <c r="KD447" s="82"/>
      <c r="KE447" s="82"/>
      <c r="KF447" s="82"/>
      <c r="KG447" s="82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 s="199">
        <v>4</v>
      </c>
      <c r="LB447" s="202">
        <v>0</v>
      </c>
      <c r="LC447" s="82">
        <f>(44+(cabinets_db!IR447*2-2))*0.58</f>
        <v>106.33441519444443</v>
      </c>
      <c r="LD447" s="82">
        <f>(44+(cabinets_db!IR447*2-2))*0.77</f>
        <v>141.16810293055556</v>
      </c>
      <c r="LE447" s="82">
        <f>3*(cabinets_db!IR447*22/144)</f>
        <v>32.38931634837963</v>
      </c>
      <c r="LF447" s="82">
        <f t="shared" si="656"/>
        <v>73.945098846064809</v>
      </c>
      <c r="LG447" s="80">
        <f t="shared" si="657"/>
        <v>108.77878658217594</v>
      </c>
      <c r="LH447" s="234">
        <f t="shared" si="658"/>
        <v>295.78039538425924</v>
      </c>
      <c r="LI447" s="55">
        <v>10176.1343</v>
      </c>
      <c r="LJ447" s="55">
        <f t="shared" si="680"/>
        <v>70.667599305555555</v>
      </c>
      <c r="LK447" s="158">
        <v>71</v>
      </c>
      <c r="LL447" s="75">
        <v>30</v>
      </c>
      <c r="LM447" s="159"/>
      <c r="LN447" s="159">
        <f>LL447*86/144</f>
        <v>17.916666666666668</v>
      </c>
      <c r="LO447" s="75">
        <v>4</v>
      </c>
      <c r="LP447" s="75">
        <v>8</v>
      </c>
      <c r="LQ447" s="76">
        <f t="shared" si="672"/>
        <v>295.78039538425924</v>
      </c>
      <c r="LR447" s="75">
        <v>71</v>
      </c>
      <c r="LS447" s="82">
        <f>(LR447*1.2)*(Prices!$B$5/32)</f>
        <v>106.5</v>
      </c>
      <c r="LT447" s="82">
        <f>(LR447*1.3)*(Prices!$C$4/32)</f>
        <v>184.6</v>
      </c>
      <c r="LU447" s="82">
        <f>(LO447*Prices!$B$2)+(LP447*Prices!$B$3)</f>
        <v>192.4</v>
      </c>
      <c r="LV447" s="82">
        <f>LN447*Prices!$B$9</f>
        <v>107.5</v>
      </c>
      <c r="LW447" s="82">
        <f t="shared" si="659"/>
        <v>886.78039538425924</v>
      </c>
      <c r="LX447" s="82">
        <f>LN447*Prices!$B$10</f>
        <v>161.25</v>
      </c>
      <c r="LY447" s="82">
        <f t="shared" si="660"/>
        <v>940.53039538425924</v>
      </c>
      <c r="LZ447" s="82">
        <f>LN447*Prices!$B$11</f>
        <v>179.16666666666669</v>
      </c>
      <c r="MA447" s="82">
        <f t="shared" si="661"/>
        <v>958.44706205092598</v>
      </c>
      <c r="MB447" s="82">
        <f>LN447*Prices!$B$12</f>
        <v>215</v>
      </c>
      <c r="MC447" s="82">
        <f t="shared" si="662"/>
        <v>994.28039538425924</v>
      </c>
      <c r="MD447" s="82">
        <f>LN447*Prices!$B$13</f>
        <v>232.91666666666669</v>
      </c>
      <c r="ME447" s="82">
        <f t="shared" si="663"/>
        <v>1012.197062050926</v>
      </c>
      <c r="MF447" s="82">
        <f>LN447*Prices!$B$14</f>
        <v>277.70833333333337</v>
      </c>
      <c r="MG447" s="82">
        <f t="shared" si="664"/>
        <v>1056.9887287175925</v>
      </c>
      <c r="MH447" s="82">
        <f>LN447*Prices!$B$15</f>
        <v>313.54166666666669</v>
      </c>
      <c r="MI447" s="82">
        <f t="shared" si="665"/>
        <v>1092.822062050926</v>
      </c>
      <c r="MJ447" s="82">
        <f>LN447*Prices!$B$16</f>
        <v>438.95833333333337</v>
      </c>
      <c r="MK447" s="82">
        <f t="shared" si="666"/>
        <v>1218.2387287175925</v>
      </c>
      <c r="ML447" s="82">
        <f>LN447*Prices!$B$17</f>
        <v>0</v>
      </c>
      <c r="MM447" s="82"/>
      <c r="MN447" s="82"/>
      <c r="MO447" s="82"/>
      <c r="MP447" s="82"/>
      <c r="MQ447" s="82"/>
      <c r="MR447" s="82"/>
      <c r="MS447" s="82"/>
      <c r="MT447" s="82"/>
      <c r="MU447" s="82"/>
      <c r="MV447" s="82"/>
      <c r="MW447" s="82"/>
      <c r="MX447" s="82"/>
      <c r="MY447" s="82"/>
      <c r="MZ447" s="82"/>
      <c r="NA447" s="82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</row>
    <row r="448" spans="1:449" ht="18" customHeight="1" thickBot="1" x14ac:dyDescent="0.3">
      <c r="A448" s="269" t="s">
        <v>586</v>
      </c>
      <c r="B448" s="176" t="s">
        <v>527</v>
      </c>
      <c r="C448" s="176" t="str">
        <f t="shared" si="667"/>
        <v>Pantry Cab: Pantry 24 deep  4 doors - 4 pullouts (30"W x 95" H)</v>
      </c>
      <c r="D448" s="177" t="s">
        <v>583</v>
      </c>
      <c r="E448" s="178" t="s">
        <v>581</v>
      </c>
      <c r="F448" s="270" t="s">
        <v>586</v>
      </c>
      <c r="G448" s="367">
        <f>ROUND(cabinets_db!FD448/Prices!$B$27,0)</f>
        <v>1703</v>
      </c>
      <c r="H448" s="71">
        <f>G448*Prices!$B$7+G448</f>
        <v>1958.45</v>
      </c>
      <c r="I448" s="161">
        <f>ROUND(cabinets_db!FF448/Prices!$B$27,0)</f>
        <v>1838</v>
      </c>
      <c r="J448" s="71">
        <f>I448*Prices!$B$7+I448</f>
        <v>2113.6999999999998</v>
      </c>
      <c r="K448" s="161">
        <f>ROUND(cabinets_db!FH448/Prices!$B$27,0)</f>
        <v>1884</v>
      </c>
      <c r="L448" s="71">
        <f>K448*Prices!$B$7+K448</f>
        <v>2166.6</v>
      </c>
      <c r="M448" s="161">
        <f>ROUND(cabinets_db!FJ448/Prices!$B$27,0)</f>
        <v>1974</v>
      </c>
      <c r="N448" s="71">
        <f>M448*Prices!$B$7+M448</f>
        <v>2270.1</v>
      </c>
      <c r="O448" s="161">
        <f>ROUND(cabinets_db!FL448/Prices!$B$27,0)</f>
        <v>2019</v>
      </c>
      <c r="P448" s="71">
        <f>O448*Prices!$B$7+O448</f>
        <v>2321.85</v>
      </c>
      <c r="Q448" s="161">
        <f>ROUND(cabinets_db!FN448/Prices!$B$27,0)</f>
        <v>2132</v>
      </c>
      <c r="R448" s="71">
        <f>Q448*Prices!$B$7+Q448</f>
        <v>2451.8000000000002</v>
      </c>
      <c r="S448" s="161">
        <f>ROUND(cabinets_db!FP448/Prices!$B$27,0)</f>
        <v>2222</v>
      </c>
      <c r="T448" s="71">
        <f>S448*Prices!$B$7+S448</f>
        <v>2555.3000000000002</v>
      </c>
      <c r="U448" s="161">
        <f>ROUND(cabinets_db!FR448/Prices!$B$27,0)</f>
        <v>2538</v>
      </c>
      <c r="V448" s="71">
        <f>U448*Prices!$B$7+U448</f>
        <v>2918.7</v>
      </c>
      <c r="W448" s="162"/>
      <c r="X448" s="162"/>
      <c r="Y448" s="162"/>
      <c r="Z448" s="162"/>
      <c r="AA448" s="162"/>
      <c r="AB448" s="71">
        <f>ROUND(cabinets_db!HD448/Prices!$B$27,0)</f>
        <v>1589</v>
      </c>
      <c r="AC448" s="71">
        <f>AB448*Prices!$B$7+AB448</f>
        <v>1827.35</v>
      </c>
      <c r="AD448" s="71">
        <f>ROUND(cabinets_db!HF448/Prices!$B$27,0)</f>
        <v>1725</v>
      </c>
      <c r="AE448" s="71">
        <f>AD448*Prices!$B$7+AD448</f>
        <v>1983.75</v>
      </c>
      <c r="AF448" s="71">
        <f>ROUND(cabinets_db!HH448/Prices!$B$27,0)</f>
        <v>1770</v>
      </c>
      <c r="AG448" s="71">
        <f>AF448*Prices!$B$7+AF448</f>
        <v>2035.5</v>
      </c>
      <c r="AH448" s="71">
        <f>ROUND(cabinets_db!HJ448/Prices!$B$27,0)</f>
        <v>1860</v>
      </c>
      <c r="AI448" s="71">
        <f>AH448*Prices!$B$7+AH448</f>
        <v>2139</v>
      </c>
      <c r="AJ448" s="71">
        <f>ROUND(cabinets_db!HL448/Prices!$B$27,0)</f>
        <v>1905</v>
      </c>
      <c r="AK448" s="71">
        <f>AJ448*Prices!$B$7+AJ448</f>
        <v>2190.75</v>
      </c>
      <c r="AL448" s="71">
        <f>ROUND(cabinets_db!HN448/Prices!$B$27,0)</f>
        <v>2018</v>
      </c>
      <c r="AM448" s="71">
        <f>AL448*Prices!$B$7+AL448</f>
        <v>2320.6999999999998</v>
      </c>
      <c r="AN448" s="71">
        <f>ROUND(cabinets_db!HP448/Prices!$B$27,0)</f>
        <v>2108</v>
      </c>
      <c r="AO448" s="71">
        <f>AN448*Prices!$B$7+AN448</f>
        <v>2424.1999999999998</v>
      </c>
      <c r="AP448" s="71">
        <f>ROUND(cabinets_db!HR448/Prices!$B$27,0)</f>
        <v>2424</v>
      </c>
      <c r="AQ448" s="163">
        <f>AP448*Prices!$B$7+AP448</f>
        <v>2787.6</v>
      </c>
      <c r="AW448" s="71">
        <f t="shared" si="586"/>
        <v>1589</v>
      </c>
      <c r="AX448" s="71">
        <f t="shared" si="587"/>
        <v>1827.35</v>
      </c>
      <c r="AY448" s="71">
        <f t="shared" si="588"/>
        <v>1725</v>
      </c>
      <c r="AZ448" s="71">
        <f t="shared" si="589"/>
        <v>1983.75</v>
      </c>
      <c r="BA448" s="71">
        <f t="shared" si="590"/>
        <v>1770</v>
      </c>
      <c r="BB448" s="71">
        <f t="shared" si="591"/>
        <v>2035.5</v>
      </c>
      <c r="BC448" s="71">
        <f t="shared" si="592"/>
        <v>1860</v>
      </c>
      <c r="BD448" s="71">
        <f t="shared" si="593"/>
        <v>2139</v>
      </c>
      <c r="BE448" s="71">
        <f t="shared" si="594"/>
        <v>1905</v>
      </c>
      <c r="BF448" s="71">
        <f t="shared" si="595"/>
        <v>2190.75</v>
      </c>
      <c r="BG448" s="71">
        <f t="shared" si="596"/>
        <v>2018</v>
      </c>
      <c r="BH448" s="71">
        <f t="shared" si="597"/>
        <v>2320.6999999999998</v>
      </c>
      <c r="BI448" s="71">
        <f t="shared" si="598"/>
        <v>2108</v>
      </c>
      <c r="BJ448" s="71">
        <f t="shared" si="599"/>
        <v>2424.1999999999998</v>
      </c>
      <c r="BK448" s="71">
        <f t="shared" si="600"/>
        <v>2424</v>
      </c>
      <c r="BL448" s="163">
        <f t="shared" si="601"/>
        <v>2787.6</v>
      </c>
      <c r="BU448" s="161">
        <f>ROUND(cabinets_db!JE448/Prices!$B$27,0)</f>
        <v>2282</v>
      </c>
      <c r="BV448" s="71">
        <f>BU448*Prices!$B$7+BU448</f>
        <v>2624.3</v>
      </c>
      <c r="BW448" s="161">
        <f>ROUND(cabinets_db!JG448/Prices!$B$27,0)</f>
        <v>2418</v>
      </c>
      <c r="BX448" s="71">
        <f>BW448*Prices!$B$7+BW448</f>
        <v>2780.7</v>
      </c>
      <c r="BY448" s="161">
        <f>ROUND(cabinets_db!JI448/Prices!$B$27,0)</f>
        <v>2463</v>
      </c>
      <c r="BZ448" s="71">
        <f>BY448*Prices!$B$7+BY448</f>
        <v>2832.45</v>
      </c>
      <c r="CA448" s="161">
        <f>ROUND(cabinets_db!JK448/Prices!$B$27,0)</f>
        <v>2553</v>
      </c>
      <c r="CB448" s="71">
        <f>CA448*Prices!$B$7+CA448</f>
        <v>2935.95</v>
      </c>
      <c r="CC448" s="161">
        <f>ROUND(cabinets_db!JM448/Prices!$B$27,0)</f>
        <v>2598</v>
      </c>
      <c r="CD448" s="71">
        <f>CC448*Prices!$B$7+CC448</f>
        <v>2987.7</v>
      </c>
      <c r="CE448" s="161">
        <f>ROUND(cabinets_db!JO448/Prices!$B$27,0)</f>
        <v>2711</v>
      </c>
      <c r="CF448" s="71">
        <f>CE448*Prices!$B$7+CE448</f>
        <v>3117.65</v>
      </c>
      <c r="CG448" s="161">
        <f>ROUND(cabinets_db!JQ448/Prices!$B$27,0)</f>
        <v>2801</v>
      </c>
      <c r="CH448" s="71">
        <f>CG448*Prices!$B$7+CG448</f>
        <v>3221.15</v>
      </c>
      <c r="CI448" s="161">
        <f>ROUND(cabinets_db!JS448/Prices!$B$27,0)</f>
        <v>3117</v>
      </c>
      <c r="CJ448" s="71">
        <f>CI448*Prices!$B$7+CI448</f>
        <v>3584.55</v>
      </c>
      <c r="CK448" s="162"/>
      <c r="CL448" s="162"/>
      <c r="CM448" s="162"/>
      <c r="CN448" s="162"/>
      <c r="CO448" s="162"/>
      <c r="CP448" s="71">
        <f>ROUND(cabinets_db!LW448/Prices!$B$27,0)</f>
        <v>2168</v>
      </c>
      <c r="CQ448" s="71">
        <f>CP448*Prices!$B$7+CP448</f>
        <v>2493.1999999999998</v>
      </c>
      <c r="CR448" s="71">
        <f>ROUND(cabinets_db!LY448/Prices!$B$27,0)</f>
        <v>2304</v>
      </c>
      <c r="CS448" s="71">
        <f>CR448*Prices!$B$7+CR448</f>
        <v>2649.6</v>
      </c>
      <c r="CT448" s="71">
        <f>ROUND(cabinets_db!MA448/Prices!$B$27,0)</f>
        <v>2349</v>
      </c>
      <c r="CU448" s="71">
        <f>CT448*Prices!$B$7+CT448</f>
        <v>2701.35</v>
      </c>
      <c r="CV448" s="71">
        <f>ROUND(cabinets_db!MC448/Prices!$B$27,0)</f>
        <v>2439</v>
      </c>
      <c r="CW448" s="71">
        <f>CV448*Prices!$B$7+CV448</f>
        <v>2804.85</v>
      </c>
      <c r="CX448" s="71">
        <f>ROUND(cabinets_db!ME448/Prices!$B$27,0)</f>
        <v>2484</v>
      </c>
      <c r="CY448" s="71">
        <f>CX448*Prices!$B$7+CX448</f>
        <v>2856.6</v>
      </c>
      <c r="CZ448" s="71">
        <f>ROUND(cabinets_db!MG448/Prices!$B$27,0)</f>
        <v>2597</v>
      </c>
      <c r="DA448" s="71">
        <f>CZ448*Prices!$B$7+CZ448</f>
        <v>2986.55</v>
      </c>
      <c r="DB448" s="71">
        <f>ROUND(cabinets_db!MI448/Prices!$B$27,0)</f>
        <v>2688</v>
      </c>
      <c r="DC448" s="71">
        <f>DB448*Prices!$B$7+DB448</f>
        <v>3091.2</v>
      </c>
      <c r="DD448" s="71">
        <f>ROUND(cabinets_db!MK448/Prices!$B$27,0)</f>
        <v>3003</v>
      </c>
      <c r="DE448" s="163">
        <f>DD448*Prices!$B$7+DD448</f>
        <v>3453.45</v>
      </c>
      <c r="DK448" s="71">
        <f t="shared" si="616"/>
        <v>2168</v>
      </c>
      <c r="DL448" s="71">
        <f t="shared" si="617"/>
        <v>2493.1999999999998</v>
      </c>
      <c r="DM448" s="71">
        <f t="shared" si="618"/>
        <v>2304</v>
      </c>
      <c r="DN448" s="71">
        <f t="shared" si="619"/>
        <v>2649.6</v>
      </c>
      <c r="DO448" s="71">
        <f t="shared" si="620"/>
        <v>2349</v>
      </c>
      <c r="DP448" s="71">
        <f t="shared" si="621"/>
        <v>2701.35</v>
      </c>
      <c r="DQ448" s="71">
        <f t="shared" si="622"/>
        <v>2439</v>
      </c>
      <c r="DR448" s="71">
        <f t="shared" si="623"/>
        <v>2804.85</v>
      </c>
      <c r="DS448" s="71">
        <f t="shared" si="624"/>
        <v>2484</v>
      </c>
      <c r="DT448" s="71">
        <f t="shared" si="625"/>
        <v>2856.6</v>
      </c>
      <c r="DU448" s="71">
        <f t="shared" si="626"/>
        <v>2597</v>
      </c>
      <c r="DV448" s="71">
        <f t="shared" si="627"/>
        <v>2986.55</v>
      </c>
      <c r="DW448" s="71">
        <f t="shared" si="628"/>
        <v>2688</v>
      </c>
      <c r="DX448" s="71">
        <f t="shared" si="629"/>
        <v>3091.2</v>
      </c>
      <c r="DY448" s="71">
        <f t="shared" si="630"/>
        <v>3003</v>
      </c>
      <c r="DZ448" s="163">
        <f t="shared" si="631"/>
        <v>3453.45</v>
      </c>
      <c r="EP448" s="55">
        <v>10558.3143</v>
      </c>
      <c r="EQ448" s="55">
        <f t="shared" si="677"/>
        <v>73.32162708333334</v>
      </c>
      <c r="ER448" s="158">
        <v>73.5</v>
      </c>
      <c r="ES448" s="75">
        <v>30</v>
      </c>
      <c r="ET448" s="159"/>
      <c r="EU448" s="159">
        <f>ES448*91/144</f>
        <v>18.958333333333332</v>
      </c>
      <c r="EV448" s="75">
        <v>4</v>
      </c>
      <c r="EW448" s="75">
        <v>8</v>
      </c>
      <c r="EX448" s="76">
        <v>60</v>
      </c>
      <c r="EY448" s="75">
        <v>73.5</v>
      </c>
      <c r="EZ448" s="82">
        <f>(EY448*1.2)*(Prices!$B$5/32)</f>
        <v>110.25</v>
      </c>
      <c r="FA448" s="82">
        <f>(EY448*1.3)*(Prices!$B$4/32)</f>
        <v>238.875</v>
      </c>
      <c r="FB448" s="82">
        <f>(EV448*Prices!$B$2)+(EW448*Prices!$B$3)</f>
        <v>192.4</v>
      </c>
      <c r="FC448" s="82">
        <f>EU448*Prices!$B$9</f>
        <v>113.75</v>
      </c>
      <c r="FD448" s="82">
        <f t="shared" si="632"/>
        <v>715.27499999999998</v>
      </c>
      <c r="FE448" s="82">
        <f>EU448*Prices!$B$10</f>
        <v>170.625</v>
      </c>
      <c r="FF448" s="82">
        <f t="shared" si="633"/>
        <v>772.15</v>
      </c>
      <c r="FG448" s="82">
        <f>EU448*Prices!$B$11</f>
        <v>189.58333333333331</v>
      </c>
      <c r="FH448" s="82">
        <f t="shared" si="634"/>
        <v>791.10833333333335</v>
      </c>
      <c r="FI448" s="82">
        <f>EU448*Prices!$B$12</f>
        <v>227.5</v>
      </c>
      <c r="FJ448" s="82">
        <f t="shared" si="635"/>
        <v>829.02499999999998</v>
      </c>
      <c r="FK448" s="82">
        <f>EU448*Prices!$B$13</f>
        <v>246.45833333333331</v>
      </c>
      <c r="FL448" s="82">
        <f t="shared" si="636"/>
        <v>847.98333333333335</v>
      </c>
      <c r="FM448" s="82">
        <f>EU448*Prices!$B$14</f>
        <v>293.85416666666663</v>
      </c>
      <c r="FN448" s="82">
        <f t="shared" si="637"/>
        <v>895.37916666666661</v>
      </c>
      <c r="FO448" s="82">
        <f>EU448*Prices!$B$15</f>
        <v>331.77083333333331</v>
      </c>
      <c r="FP448" s="82">
        <f t="shared" si="638"/>
        <v>933.29583333333335</v>
      </c>
      <c r="FQ448" s="82">
        <f>EU448*Prices!$B$16</f>
        <v>464.47916666666663</v>
      </c>
      <c r="FR448" s="82">
        <f t="shared" si="639"/>
        <v>1066.0041666666666</v>
      </c>
      <c r="FS448" s="82">
        <f>EU448*Prices!$B$17</f>
        <v>0</v>
      </c>
      <c r="FT448" s="82"/>
      <c r="FU448" s="82"/>
      <c r="FV448" s="82"/>
      <c r="FW448" s="82"/>
      <c r="FX448" s="82"/>
      <c r="FY448" s="82"/>
      <c r="FZ448" s="82"/>
      <c r="GA448" s="82"/>
      <c r="GB448" s="82"/>
      <c r="GC448" s="82"/>
      <c r="GD448" s="82"/>
      <c r="GE448" s="82"/>
      <c r="GF448" s="82"/>
      <c r="GG448" s="82"/>
      <c r="GH448" s="82"/>
      <c r="GI448"/>
      <c r="GJ448"/>
      <c r="GK448"/>
      <c r="GL448"/>
      <c r="GM448"/>
      <c r="GN448"/>
      <c r="GO448"/>
      <c r="GP448" s="55">
        <v>10558.3143</v>
      </c>
      <c r="GQ448" s="55">
        <f t="shared" si="678"/>
        <v>73.32162708333334</v>
      </c>
      <c r="GR448" s="158">
        <v>73.5</v>
      </c>
      <c r="GS448" s="75">
        <v>30</v>
      </c>
      <c r="GT448" s="159"/>
      <c r="GU448" s="159">
        <f>GS448*91/144</f>
        <v>18.958333333333332</v>
      </c>
      <c r="GV448" s="75">
        <v>4</v>
      </c>
      <c r="GW448" s="75">
        <v>8</v>
      </c>
      <c r="GX448" s="76">
        <v>60</v>
      </c>
      <c r="GY448" s="75">
        <v>73.5</v>
      </c>
      <c r="GZ448" s="82">
        <f>(GY448*1.2)*(Prices!$B$5/32)</f>
        <v>110.25</v>
      </c>
      <c r="HA448" s="82">
        <f>(GY448*1.3)*(Prices!$C$4/32)</f>
        <v>191.1</v>
      </c>
      <c r="HB448" s="82">
        <f>(GV448*Prices!$B$2)+(GW448*Prices!$B$3)</f>
        <v>192.4</v>
      </c>
      <c r="HC448" s="82">
        <f>GU448*Prices!$B$9</f>
        <v>113.75</v>
      </c>
      <c r="HD448" s="82">
        <f t="shared" si="640"/>
        <v>667.5</v>
      </c>
      <c r="HE448" s="82">
        <f>GU448*Prices!$B$10</f>
        <v>170.625</v>
      </c>
      <c r="HF448" s="82">
        <f t="shared" si="641"/>
        <v>724.375</v>
      </c>
      <c r="HG448" s="82">
        <f>GU448*Prices!$B$11</f>
        <v>189.58333333333331</v>
      </c>
      <c r="HH448" s="82">
        <f t="shared" si="642"/>
        <v>743.33333333333337</v>
      </c>
      <c r="HI448" s="82">
        <f>GU448*Prices!$B$12</f>
        <v>227.5</v>
      </c>
      <c r="HJ448" s="82">
        <f t="shared" si="643"/>
        <v>781.25</v>
      </c>
      <c r="HK448" s="82">
        <f>GU448*Prices!$B$13</f>
        <v>246.45833333333331</v>
      </c>
      <c r="HL448" s="82">
        <f t="shared" si="644"/>
        <v>800.20833333333337</v>
      </c>
      <c r="HM448" s="82">
        <f>GU448*Prices!$B$14</f>
        <v>293.85416666666663</v>
      </c>
      <c r="HN448" s="82">
        <f t="shared" si="645"/>
        <v>847.60416666666663</v>
      </c>
      <c r="HO448" s="82">
        <f>GU448*Prices!$B$15</f>
        <v>331.77083333333331</v>
      </c>
      <c r="HP448" s="82">
        <f t="shared" si="646"/>
        <v>885.52083333333337</v>
      </c>
      <c r="HQ448" s="82">
        <f>GU448*Prices!$B$16</f>
        <v>464.47916666666663</v>
      </c>
      <c r="HR448" s="82">
        <f t="shared" si="647"/>
        <v>1018.2291666666666</v>
      </c>
      <c r="HS448" s="82">
        <f>GU448*Prices!$B$17</f>
        <v>0</v>
      </c>
      <c r="HT448" s="82"/>
      <c r="HU448" s="82"/>
      <c r="HV448" s="82"/>
      <c r="HW448" s="82"/>
      <c r="HX448" s="82"/>
      <c r="HY448" s="82"/>
      <c r="HZ448" s="82"/>
      <c r="IA448" s="82"/>
      <c r="IB448" s="82"/>
      <c r="IC448" s="82"/>
      <c r="ID448" s="82"/>
      <c r="IE448" s="82"/>
      <c r="IF448" s="82"/>
      <c r="IG448" s="82"/>
      <c r="IH448" s="82"/>
      <c r="II448"/>
      <c r="IJ448"/>
      <c r="IK448"/>
      <c r="IL448"/>
      <c r="IM448"/>
      <c r="IN448"/>
      <c r="IO448"/>
      <c r="IP448"/>
      <c r="IQ448" s="55">
        <v>10558.3143</v>
      </c>
      <c r="IR448" s="55">
        <f t="shared" si="679"/>
        <v>73.32162708333334</v>
      </c>
      <c r="IS448" s="158">
        <v>73.5</v>
      </c>
      <c r="IT448" s="75">
        <v>30</v>
      </c>
      <c r="IU448" s="159"/>
      <c r="IV448" s="159">
        <f>IT448*91/144</f>
        <v>18.958333333333332</v>
      </c>
      <c r="IW448" s="75">
        <v>4</v>
      </c>
      <c r="IX448" s="75">
        <v>8</v>
      </c>
      <c r="IY448" s="76">
        <f t="shared" si="671"/>
        <v>303.22936668055559</v>
      </c>
      <c r="IZ448" s="75">
        <v>73.5</v>
      </c>
      <c r="JA448" s="82">
        <f>(IZ448*1.2)*(Prices!$B$5/32)</f>
        <v>110.25</v>
      </c>
      <c r="JB448" s="82">
        <f>(IZ448*1.3)*(Prices!$B$4/32)</f>
        <v>238.875</v>
      </c>
      <c r="JC448" s="82">
        <f>(IW448*Prices!$B$2)+(IX448*Prices!$B$3)</f>
        <v>192.4</v>
      </c>
      <c r="JD448" s="82">
        <f>IV448*Prices!$B$9</f>
        <v>113.75</v>
      </c>
      <c r="JE448" s="82">
        <f t="shared" si="648"/>
        <v>958.50436668055556</v>
      </c>
      <c r="JF448" s="82">
        <f>IV448*Prices!$B$10</f>
        <v>170.625</v>
      </c>
      <c r="JG448" s="82">
        <f t="shared" si="649"/>
        <v>1015.3793666805556</v>
      </c>
      <c r="JH448" s="82">
        <f>IV448*Prices!$B$11</f>
        <v>189.58333333333331</v>
      </c>
      <c r="JI448" s="82">
        <f t="shared" si="650"/>
        <v>1034.3377000138889</v>
      </c>
      <c r="JJ448" s="82">
        <f>IV448*Prices!$B$12</f>
        <v>227.5</v>
      </c>
      <c r="JK448" s="82">
        <f t="shared" si="651"/>
        <v>1072.2543666805554</v>
      </c>
      <c r="JL448" s="82">
        <f>IV448*Prices!$B$13</f>
        <v>246.45833333333331</v>
      </c>
      <c r="JM448" s="82">
        <f t="shared" si="652"/>
        <v>1091.2127000138889</v>
      </c>
      <c r="JN448" s="82">
        <f>IV448*Prices!$B$14</f>
        <v>293.85416666666663</v>
      </c>
      <c r="JO448" s="82">
        <f t="shared" si="653"/>
        <v>1138.6085333472222</v>
      </c>
      <c r="JP448" s="82">
        <f>IV448*Prices!$B$15</f>
        <v>331.77083333333331</v>
      </c>
      <c r="JQ448" s="82">
        <f t="shared" si="654"/>
        <v>1176.5252000138889</v>
      </c>
      <c r="JR448" s="82">
        <f>IV448*Prices!$B$16</f>
        <v>464.47916666666663</v>
      </c>
      <c r="JS448" s="82">
        <f t="shared" si="655"/>
        <v>1309.2335333472222</v>
      </c>
      <c r="JT448" s="82">
        <f>IV448*Prices!$B$17</f>
        <v>0</v>
      </c>
      <c r="JU448" s="82"/>
      <c r="JV448" s="82"/>
      <c r="JW448" s="82"/>
      <c r="JX448" s="82"/>
      <c r="JY448" s="82"/>
      <c r="JZ448" s="82"/>
      <c r="KA448" s="82"/>
      <c r="KB448" s="82"/>
      <c r="KC448" s="82"/>
      <c r="KD448" s="82"/>
      <c r="KE448" s="82"/>
      <c r="KF448" s="82"/>
      <c r="KG448" s="82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 s="199">
        <v>4</v>
      </c>
      <c r="LB448" s="202">
        <v>0</v>
      </c>
      <c r="LC448" s="82">
        <f>(44+(cabinets_db!IR448*2-2))*0.58</f>
        <v>109.41308741666667</v>
      </c>
      <c r="LD448" s="82">
        <f>(44+(cabinets_db!IR448*2-2))*0.77</f>
        <v>145.25530570833334</v>
      </c>
      <c r="LE448" s="82">
        <f>3*(cabinets_db!IR448*22/144)</f>
        <v>33.605745746527774</v>
      </c>
      <c r="LF448" s="82">
        <f t="shared" si="656"/>
        <v>75.807341670138896</v>
      </c>
      <c r="LG448" s="80">
        <f t="shared" si="657"/>
        <v>111.64955996180556</v>
      </c>
      <c r="LH448" s="234">
        <f t="shared" si="658"/>
        <v>303.22936668055559</v>
      </c>
      <c r="LI448" s="55">
        <v>10558.3143</v>
      </c>
      <c r="LJ448" s="55">
        <f t="shared" si="680"/>
        <v>73.32162708333334</v>
      </c>
      <c r="LK448" s="158">
        <v>73.5</v>
      </c>
      <c r="LL448" s="75">
        <v>30</v>
      </c>
      <c r="LM448" s="159"/>
      <c r="LN448" s="159">
        <f>LL448*91/144</f>
        <v>18.958333333333332</v>
      </c>
      <c r="LO448" s="75">
        <v>4</v>
      </c>
      <c r="LP448" s="75">
        <v>8</v>
      </c>
      <c r="LQ448" s="76">
        <f t="shared" si="672"/>
        <v>303.22936668055559</v>
      </c>
      <c r="LR448" s="75">
        <v>73.5</v>
      </c>
      <c r="LS448" s="82">
        <f>(LR448*1.2)*(Prices!$B$5/32)</f>
        <v>110.25</v>
      </c>
      <c r="LT448" s="82">
        <f>(LR448*1.3)*(Prices!$C$4/32)</f>
        <v>191.1</v>
      </c>
      <c r="LU448" s="82">
        <f>(LO448*Prices!$B$2)+(LP448*Prices!$B$3)</f>
        <v>192.4</v>
      </c>
      <c r="LV448" s="82">
        <f>LN448*Prices!$B$9</f>
        <v>113.75</v>
      </c>
      <c r="LW448" s="82">
        <f t="shared" si="659"/>
        <v>910.72936668055559</v>
      </c>
      <c r="LX448" s="82">
        <f>LN448*Prices!$B$10</f>
        <v>170.625</v>
      </c>
      <c r="LY448" s="82">
        <f t="shared" si="660"/>
        <v>967.60436668055559</v>
      </c>
      <c r="LZ448" s="82">
        <f>LN448*Prices!$B$11</f>
        <v>189.58333333333331</v>
      </c>
      <c r="MA448" s="82">
        <f t="shared" si="661"/>
        <v>986.56270001388896</v>
      </c>
      <c r="MB448" s="82">
        <f>LN448*Prices!$B$12</f>
        <v>227.5</v>
      </c>
      <c r="MC448" s="82">
        <f t="shared" si="662"/>
        <v>1024.4793666805556</v>
      </c>
      <c r="MD448" s="82">
        <f>LN448*Prices!$B$13</f>
        <v>246.45833333333331</v>
      </c>
      <c r="ME448" s="82">
        <f t="shared" si="663"/>
        <v>1043.4377000138888</v>
      </c>
      <c r="MF448" s="82">
        <f>LN448*Prices!$B$14</f>
        <v>293.85416666666663</v>
      </c>
      <c r="MG448" s="82">
        <f t="shared" si="664"/>
        <v>1090.8335333472223</v>
      </c>
      <c r="MH448" s="82">
        <f>LN448*Prices!$B$15</f>
        <v>331.77083333333331</v>
      </c>
      <c r="MI448" s="82">
        <f t="shared" si="665"/>
        <v>1128.7502000138888</v>
      </c>
      <c r="MJ448" s="82">
        <f>LN448*Prices!$B$16</f>
        <v>464.47916666666663</v>
      </c>
      <c r="MK448" s="82">
        <f t="shared" si="666"/>
        <v>1261.4585333472223</v>
      </c>
      <c r="ML448" s="82">
        <f>LN448*Prices!$B$17</f>
        <v>0</v>
      </c>
      <c r="MM448" s="82"/>
      <c r="MN448" s="82"/>
      <c r="MO448" s="82"/>
      <c r="MP448" s="82"/>
      <c r="MQ448" s="82"/>
      <c r="MR448" s="82"/>
      <c r="MS448" s="82"/>
      <c r="MT448" s="82"/>
      <c r="MU448" s="82"/>
      <c r="MV448" s="82"/>
      <c r="MW448" s="82"/>
      <c r="MX448" s="82"/>
      <c r="MY448" s="82"/>
      <c r="MZ448" s="82"/>
      <c r="NA448" s="82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</row>
    <row r="449" spans="1:449" ht="18" customHeight="1" thickBot="1" x14ac:dyDescent="0.3">
      <c r="A449" s="277"/>
      <c r="B449" s="278"/>
      <c r="C449" s="278"/>
      <c r="D449" s="279"/>
      <c r="E449" s="280"/>
      <c r="F449" s="281"/>
      <c r="G449" s="367"/>
      <c r="H449" s="71"/>
      <c r="I449" s="161"/>
      <c r="J449" s="71"/>
      <c r="K449" s="161"/>
      <c r="L449" s="71"/>
      <c r="M449" s="161"/>
      <c r="N449" s="71"/>
      <c r="O449" s="161"/>
      <c r="P449" s="71"/>
      <c r="Q449" s="161"/>
      <c r="R449" s="71"/>
      <c r="S449" s="161"/>
      <c r="T449" s="71"/>
      <c r="U449" s="161"/>
      <c r="V449" s="71"/>
      <c r="W449" s="162"/>
      <c r="X449" s="162"/>
      <c r="Y449" s="162"/>
      <c r="Z449" s="162"/>
      <c r="AA449" s="162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163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163"/>
      <c r="BU449" s="161"/>
      <c r="BV449" s="71"/>
      <c r="BW449" s="161"/>
      <c r="BX449" s="71"/>
      <c r="BY449" s="161"/>
      <c r="BZ449" s="71"/>
      <c r="CA449" s="161"/>
      <c r="CB449" s="71"/>
      <c r="CC449" s="161"/>
      <c r="CD449" s="71"/>
      <c r="CE449" s="161"/>
      <c r="CF449" s="71"/>
      <c r="CG449" s="161"/>
      <c r="CH449" s="71"/>
      <c r="CI449" s="161"/>
      <c r="CJ449" s="71"/>
      <c r="CK449" s="162"/>
      <c r="CL449" s="162"/>
      <c r="CM449" s="162"/>
      <c r="CN449" s="162"/>
      <c r="CO449" s="162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163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163"/>
      <c r="ER449" s="158"/>
      <c r="ES449" s="75"/>
      <c r="ET449" s="159"/>
      <c r="EU449" s="159"/>
      <c r="EZ449" s="82"/>
      <c r="FE449" s="82"/>
      <c r="FF449" s="82"/>
      <c r="FG449" s="82"/>
      <c r="FH449" s="82"/>
      <c r="FI449" s="82"/>
      <c r="FJ449" s="82"/>
      <c r="FK449" s="82"/>
      <c r="FL449" s="82"/>
      <c r="FM449" s="82"/>
      <c r="FN449" s="82"/>
      <c r="FO449" s="82"/>
      <c r="FP449" s="82"/>
      <c r="FQ449" s="82"/>
      <c r="FR449" s="82"/>
      <c r="FS449" s="82"/>
      <c r="FT449" s="82"/>
      <c r="FU449" s="82"/>
      <c r="FV449" s="82"/>
      <c r="FW449" s="82"/>
      <c r="FX449" s="82"/>
      <c r="FY449" s="82"/>
      <c r="FZ449" s="82"/>
      <c r="GA449" s="82"/>
      <c r="GB449" s="82"/>
      <c r="GC449" s="82"/>
      <c r="GD449" s="82"/>
      <c r="GE449" s="82"/>
      <c r="GF449" s="82"/>
      <c r="GG449" s="82"/>
      <c r="GH449" s="82"/>
      <c r="GI449"/>
      <c r="GJ449"/>
      <c r="GK449"/>
      <c r="GL449"/>
      <c r="GM449"/>
      <c r="GN449"/>
      <c r="GO449"/>
      <c r="GR449" s="158"/>
      <c r="GS449" s="75"/>
      <c r="GT449" s="159"/>
      <c r="GU449" s="159"/>
      <c r="GV449" s="75"/>
      <c r="GW449" s="75"/>
      <c r="GX449" s="76"/>
      <c r="GZ449" s="82"/>
      <c r="HA449" s="82"/>
      <c r="HB449" s="82"/>
      <c r="HE449" s="82"/>
      <c r="HF449" s="82"/>
      <c r="HG449" s="82"/>
      <c r="HH449" s="82"/>
      <c r="HI449" s="82"/>
      <c r="HJ449" s="82"/>
      <c r="HK449" s="82"/>
      <c r="HL449" s="82"/>
      <c r="HM449" s="82"/>
      <c r="HN449" s="82"/>
      <c r="HO449" s="82"/>
      <c r="HP449" s="82"/>
      <c r="HQ449" s="82"/>
      <c r="HR449" s="82"/>
      <c r="HS449" s="82"/>
      <c r="HT449" s="82"/>
      <c r="HU449" s="82"/>
      <c r="HV449" s="82"/>
      <c r="HW449" s="82"/>
      <c r="HX449" s="82"/>
      <c r="HY449" s="82"/>
      <c r="HZ449" s="82"/>
      <c r="IA449" s="82"/>
      <c r="IB449" s="82"/>
      <c r="IC449" s="82"/>
      <c r="ID449" s="82"/>
      <c r="IE449" s="82"/>
      <c r="IF449" s="82"/>
      <c r="IG449" s="82"/>
      <c r="IH449" s="82"/>
      <c r="II449"/>
      <c r="IJ449"/>
      <c r="IK449"/>
      <c r="IL449"/>
      <c r="IM449"/>
      <c r="IN449"/>
      <c r="IO449"/>
      <c r="IP449"/>
      <c r="IS449" s="158"/>
      <c r="IT449" s="75"/>
      <c r="IU449" s="159"/>
      <c r="IV449" s="159"/>
      <c r="IW449" s="75"/>
      <c r="IX449" s="75"/>
      <c r="IY449" s="76"/>
      <c r="IZ449" s="75"/>
      <c r="JA449" s="82"/>
      <c r="JB449" s="82"/>
      <c r="JC449" s="82"/>
      <c r="JD449" s="82"/>
      <c r="JE449" s="82"/>
      <c r="JF449" s="82"/>
      <c r="JG449" s="82"/>
      <c r="JH449" s="82"/>
      <c r="JI449" s="82"/>
      <c r="JJ449" s="82"/>
      <c r="JK449" s="82"/>
      <c r="JL449" s="82"/>
      <c r="JM449" s="82"/>
      <c r="JN449" s="82"/>
      <c r="JO449" s="82"/>
      <c r="JP449" s="82"/>
      <c r="JQ449" s="82"/>
      <c r="JR449" s="82"/>
      <c r="JS449" s="82"/>
      <c r="JT449" s="82"/>
      <c r="JU449" s="82"/>
      <c r="JV449" s="82"/>
      <c r="JW449" s="82"/>
      <c r="JX449" s="82"/>
      <c r="JY449" s="82"/>
      <c r="JZ449" s="82"/>
      <c r="KA449" s="82"/>
      <c r="KB449" s="82"/>
      <c r="KC449" s="82"/>
      <c r="KD449" s="82"/>
      <c r="KE449" s="82"/>
      <c r="KF449" s="82"/>
      <c r="KG449" s="82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 s="199"/>
      <c r="LB449" s="202"/>
      <c r="LF449" s="82"/>
      <c r="LG449" s="80"/>
      <c r="LH449" s="234"/>
      <c r="LK449" s="158"/>
      <c r="LL449" s="75"/>
      <c r="LM449" s="159"/>
      <c r="LN449" s="159"/>
      <c r="LO449" s="75"/>
      <c r="LP449" s="75"/>
      <c r="LQ449" s="76"/>
      <c r="LR449" s="75"/>
      <c r="LS449" s="82"/>
      <c r="LT449" s="82"/>
      <c r="LU449" s="82"/>
      <c r="LV449" s="82"/>
      <c r="LW449" s="82"/>
      <c r="LX449" s="82"/>
      <c r="LY449" s="82"/>
      <c r="LZ449" s="82"/>
      <c r="MA449" s="82"/>
      <c r="MB449" s="82"/>
      <c r="MC449" s="82"/>
      <c r="MD449" s="82"/>
      <c r="ME449" s="82"/>
      <c r="MF449" s="82"/>
      <c r="MG449" s="82"/>
      <c r="MH449" s="82"/>
      <c r="MI449" s="82"/>
      <c r="MJ449" s="82"/>
      <c r="MK449" s="82"/>
      <c r="ML449" s="82"/>
      <c r="MM449" s="82"/>
      <c r="MN449" s="82"/>
      <c r="MO449" s="82"/>
      <c r="MP449" s="82"/>
      <c r="MQ449" s="82"/>
      <c r="MR449" s="82"/>
      <c r="MS449" s="82"/>
      <c r="MT449" s="82"/>
      <c r="MU449" s="82"/>
      <c r="MV449" s="82"/>
      <c r="MW449" s="82"/>
      <c r="MX449" s="82"/>
      <c r="MY449" s="82"/>
      <c r="MZ449" s="82"/>
      <c r="NA449" s="82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</row>
    <row r="450" spans="1:449" ht="18" customHeight="1" x14ac:dyDescent="0.25">
      <c r="A450" s="151" t="s">
        <v>587</v>
      </c>
      <c r="B450" s="152" t="s">
        <v>527</v>
      </c>
      <c r="C450" s="152" t="str">
        <f t="shared" si="667"/>
        <v>Pantry Cab: Pantry 24 deep  2 door - 3 dawer  (24"W x 84" H)</v>
      </c>
      <c r="D450" s="121" t="s">
        <v>588</v>
      </c>
      <c r="E450" s="153" t="s">
        <v>589</v>
      </c>
      <c r="F450" s="266" t="s">
        <v>587</v>
      </c>
      <c r="G450" s="367">
        <f>ROUND(cabinets_db!FD450/Prices!$B$27,0)</f>
        <v>1215</v>
      </c>
      <c r="H450" s="71">
        <f>G450*Prices!$B$7+G450</f>
        <v>1397.25</v>
      </c>
      <c r="I450" s="161">
        <f>ROUND(cabinets_db!FF450/Prices!$B$27,0)</f>
        <v>1310</v>
      </c>
      <c r="J450" s="71">
        <f>I450*Prices!$B$7+I450</f>
        <v>1506.5</v>
      </c>
      <c r="K450" s="161">
        <f>ROUND(cabinets_db!FH450/Prices!$B$27,0)</f>
        <v>1342</v>
      </c>
      <c r="L450" s="71">
        <f>K450*Prices!$B$7+K450</f>
        <v>1543.3</v>
      </c>
      <c r="M450" s="161">
        <f>ROUND(cabinets_db!FJ450/Prices!$B$27,0)</f>
        <v>1406</v>
      </c>
      <c r="N450" s="71">
        <f>M450*Prices!$B$7+M450</f>
        <v>1616.9</v>
      </c>
      <c r="O450" s="161">
        <f>ROUND(cabinets_db!FL450/Prices!$B$27,0)</f>
        <v>1437</v>
      </c>
      <c r="P450" s="71">
        <f>O450*Prices!$B$7+O450</f>
        <v>1652.55</v>
      </c>
      <c r="Q450" s="161">
        <f>ROUND(cabinets_db!FN450/Prices!$B$27,0)</f>
        <v>1517</v>
      </c>
      <c r="R450" s="71">
        <f>Q450*Prices!$B$7+Q450</f>
        <v>1744.55</v>
      </c>
      <c r="S450" s="161">
        <f>ROUND(cabinets_db!FP450/Prices!$B$27,0)</f>
        <v>1580</v>
      </c>
      <c r="T450" s="71">
        <f>S450*Prices!$B$7+S450</f>
        <v>1817</v>
      </c>
      <c r="U450" s="161">
        <f>ROUND(cabinets_db!FR450/Prices!$B$27,0)</f>
        <v>1802</v>
      </c>
      <c r="V450" s="71">
        <f>U450*Prices!$B$7+U450</f>
        <v>2072.3000000000002</v>
      </c>
      <c r="W450" s="162"/>
      <c r="X450" s="162"/>
      <c r="Y450" s="162"/>
      <c r="Z450" s="162"/>
      <c r="AA450" s="162"/>
      <c r="AB450" s="71">
        <f>ROUND(cabinets_db!HD450/Prices!$B$27,0)</f>
        <v>1118</v>
      </c>
      <c r="AC450" s="71">
        <f>AB450*Prices!$B$7+AB450</f>
        <v>1285.7</v>
      </c>
      <c r="AD450" s="71">
        <f>ROUND(cabinets_db!HF450/Prices!$B$27,0)</f>
        <v>1213</v>
      </c>
      <c r="AE450" s="71">
        <f>AD450*Prices!$B$7+AD450</f>
        <v>1394.95</v>
      </c>
      <c r="AF450" s="71">
        <f>ROUND(cabinets_db!HH450/Prices!$B$27,0)</f>
        <v>1245</v>
      </c>
      <c r="AG450" s="71">
        <f>AF450*Prices!$B$7+AF450</f>
        <v>1431.75</v>
      </c>
      <c r="AH450" s="71">
        <f>ROUND(cabinets_db!HJ450/Prices!$B$27,0)</f>
        <v>1308</v>
      </c>
      <c r="AI450" s="71">
        <f>AH450*Prices!$B$7+AH450</f>
        <v>1504.2</v>
      </c>
      <c r="AJ450" s="71">
        <f>ROUND(cabinets_db!HL450/Prices!$B$27,0)</f>
        <v>1340</v>
      </c>
      <c r="AK450" s="71">
        <f>AJ450*Prices!$B$7+AJ450</f>
        <v>1541</v>
      </c>
      <c r="AL450" s="71">
        <f>ROUND(cabinets_db!HN450/Prices!$B$27,0)</f>
        <v>1419</v>
      </c>
      <c r="AM450" s="71">
        <f>AL450*Prices!$B$7+AL450</f>
        <v>1631.85</v>
      </c>
      <c r="AN450" s="71">
        <f>ROUND(cabinets_db!HP450/Prices!$B$27,0)</f>
        <v>1483</v>
      </c>
      <c r="AO450" s="71">
        <f>AN450*Prices!$B$7+AN450</f>
        <v>1705.45</v>
      </c>
      <c r="AP450" s="71">
        <f>ROUND(cabinets_db!HR450/Prices!$B$27,0)</f>
        <v>1705</v>
      </c>
      <c r="AQ450" s="163">
        <f>AP450*Prices!$B$7+AP450</f>
        <v>1960.75</v>
      </c>
      <c r="AW450" s="71">
        <f t="shared" si="586"/>
        <v>1118</v>
      </c>
      <c r="AX450" s="71">
        <f t="shared" si="587"/>
        <v>1285.7</v>
      </c>
      <c r="AY450" s="71">
        <f t="shared" si="588"/>
        <v>1213</v>
      </c>
      <c r="AZ450" s="71">
        <f t="shared" si="589"/>
        <v>1394.95</v>
      </c>
      <c r="BA450" s="71">
        <f t="shared" si="590"/>
        <v>1245</v>
      </c>
      <c r="BB450" s="71">
        <f t="shared" si="591"/>
        <v>1431.75</v>
      </c>
      <c r="BC450" s="71">
        <f t="shared" si="592"/>
        <v>1308</v>
      </c>
      <c r="BD450" s="71">
        <f t="shared" si="593"/>
        <v>1504.2</v>
      </c>
      <c r="BE450" s="71">
        <f t="shared" si="594"/>
        <v>1340</v>
      </c>
      <c r="BF450" s="71">
        <f t="shared" si="595"/>
        <v>1541</v>
      </c>
      <c r="BG450" s="71">
        <f t="shared" si="596"/>
        <v>1419</v>
      </c>
      <c r="BH450" s="71">
        <f t="shared" si="597"/>
        <v>1631.85</v>
      </c>
      <c r="BI450" s="71">
        <f t="shared" si="598"/>
        <v>1483</v>
      </c>
      <c r="BJ450" s="71">
        <f t="shared" si="599"/>
        <v>1705.45</v>
      </c>
      <c r="BK450" s="71">
        <f t="shared" si="600"/>
        <v>1705</v>
      </c>
      <c r="BL450" s="163">
        <f t="shared" si="601"/>
        <v>1960.75</v>
      </c>
      <c r="BU450" s="161">
        <f>ROUND(cabinets_db!JE450/Prices!$B$27,0)</f>
        <v>1848</v>
      </c>
      <c r="BV450" s="71">
        <f>BU450*Prices!$B$7+BU450</f>
        <v>2125.1999999999998</v>
      </c>
      <c r="BW450" s="161">
        <f>ROUND(cabinets_db!JG450/Prices!$B$27,0)</f>
        <v>1943</v>
      </c>
      <c r="BX450" s="71">
        <f>BW450*Prices!$B$7+BW450</f>
        <v>2234.4499999999998</v>
      </c>
      <c r="BY450" s="161">
        <f>ROUND(cabinets_db!JI450/Prices!$B$27,0)</f>
        <v>1975</v>
      </c>
      <c r="BZ450" s="71">
        <f>BY450*Prices!$B$7+BY450</f>
        <v>2271.25</v>
      </c>
      <c r="CA450" s="161">
        <f>ROUND(cabinets_db!JK450/Prices!$B$27,0)</f>
        <v>2038</v>
      </c>
      <c r="CB450" s="71">
        <f>CA450*Prices!$B$7+CA450</f>
        <v>2343.6999999999998</v>
      </c>
      <c r="CC450" s="161">
        <f>ROUND(cabinets_db!JM450/Prices!$B$27,0)</f>
        <v>2070</v>
      </c>
      <c r="CD450" s="71">
        <f>CC450*Prices!$B$7+CC450</f>
        <v>2380.5</v>
      </c>
      <c r="CE450" s="161">
        <f>ROUND(cabinets_db!JO450/Prices!$B$27,0)</f>
        <v>2150</v>
      </c>
      <c r="CF450" s="71">
        <f>CE450*Prices!$B$7+CE450</f>
        <v>2472.5</v>
      </c>
      <c r="CG450" s="161">
        <f>ROUND(cabinets_db!JQ450/Prices!$B$27,0)</f>
        <v>2213</v>
      </c>
      <c r="CH450" s="71">
        <f>CG450*Prices!$B$7+CG450</f>
        <v>2544.9499999999998</v>
      </c>
      <c r="CI450" s="161">
        <f>ROUND(cabinets_db!JS450/Prices!$B$27,0)</f>
        <v>2435</v>
      </c>
      <c r="CJ450" s="71">
        <f>CI450*Prices!$B$7+CI450</f>
        <v>2800.25</v>
      </c>
      <c r="CK450" s="162"/>
      <c r="CL450" s="162"/>
      <c r="CM450" s="162"/>
      <c r="CN450" s="162"/>
      <c r="CO450" s="162"/>
      <c r="CP450" s="71">
        <f>ROUND(cabinets_db!LW450/Prices!$B$27,0)</f>
        <v>1750</v>
      </c>
      <c r="CQ450" s="71">
        <f>CP450*Prices!$B$7+CP450</f>
        <v>2012.5</v>
      </c>
      <c r="CR450" s="71">
        <f>ROUND(cabinets_db!LY450/Prices!$B$27,0)</f>
        <v>1846</v>
      </c>
      <c r="CS450" s="71">
        <f>CR450*Prices!$B$7+CR450</f>
        <v>2122.9</v>
      </c>
      <c r="CT450" s="71">
        <f>ROUND(cabinets_db!MA450/Prices!$B$27,0)</f>
        <v>1877</v>
      </c>
      <c r="CU450" s="71">
        <f>CT450*Prices!$B$7+CT450</f>
        <v>2158.5500000000002</v>
      </c>
      <c r="CV450" s="71">
        <f>ROUND(cabinets_db!MC450/Prices!$B$27,0)</f>
        <v>1941</v>
      </c>
      <c r="CW450" s="71">
        <f>CV450*Prices!$B$7+CV450</f>
        <v>2232.15</v>
      </c>
      <c r="CX450" s="71">
        <f>ROUND(cabinets_db!ME450/Prices!$B$27,0)</f>
        <v>1973</v>
      </c>
      <c r="CY450" s="71">
        <f>CX450*Prices!$B$7+CX450</f>
        <v>2268.9499999999998</v>
      </c>
      <c r="CZ450" s="71">
        <f>ROUND(cabinets_db!MG450/Prices!$B$27,0)</f>
        <v>2052</v>
      </c>
      <c r="DA450" s="71">
        <f>CZ450*Prices!$B$7+CZ450</f>
        <v>2359.8000000000002</v>
      </c>
      <c r="DB450" s="71">
        <f>ROUND(cabinets_db!MI450/Prices!$B$27,0)</f>
        <v>2116</v>
      </c>
      <c r="DC450" s="71">
        <f>DB450*Prices!$B$7+DB450</f>
        <v>2433.4</v>
      </c>
      <c r="DD450" s="71">
        <f>ROUND(cabinets_db!MK450/Prices!$B$27,0)</f>
        <v>2338</v>
      </c>
      <c r="DE450" s="163">
        <f>DD450*Prices!$B$7+DD450</f>
        <v>2688.7</v>
      </c>
      <c r="DK450" s="71">
        <f t="shared" si="616"/>
        <v>1750</v>
      </c>
      <c r="DL450" s="71">
        <f t="shared" si="617"/>
        <v>2012.5</v>
      </c>
      <c r="DM450" s="71">
        <f t="shared" si="618"/>
        <v>1846</v>
      </c>
      <c r="DN450" s="71">
        <f t="shared" si="619"/>
        <v>2122.9</v>
      </c>
      <c r="DO450" s="71">
        <f t="shared" si="620"/>
        <v>1877</v>
      </c>
      <c r="DP450" s="71">
        <f t="shared" si="621"/>
        <v>2158.5500000000002</v>
      </c>
      <c r="DQ450" s="71">
        <f t="shared" si="622"/>
        <v>1941</v>
      </c>
      <c r="DR450" s="71">
        <f t="shared" si="623"/>
        <v>2232.15</v>
      </c>
      <c r="DS450" s="71">
        <f t="shared" si="624"/>
        <v>1973</v>
      </c>
      <c r="DT450" s="71">
        <f t="shared" si="625"/>
        <v>2268.9499999999998</v>
      </c>
      <c r="DU450" s="71">
        <f t="shared" si="626"/>
        <v>2052</v>
      </c>
      <c r="DV450" s="71">
        <f t="shared" si="627"/>
        <v>2359.8000000000002</v>
      </c>
      <c r="DW450" s="71">
        <f t="shared" si="628"/>
        <v>2116</v>
      </c>
      <c r="DX450" s="71">
        <f t="shared" si="629"/>
        <v>2433.4</v>
      </c>
      <c r="DY450" s="71">
        <f t="shared" si="630"/>
        <v>2338</v>
      </c>
      <c r="DZ450" s="163">
        <f t="shared" si="631"/>
        <v>2688.7</v>
      </c>
      <c r="EP450" s="55">
        <v>9035.3695000000007</v>
      </c>
      <c r="EQ450" s="55">
        <f t="shared" si="677"/>
        <v>62.745621527777786</v>
      </c>
      <c r="ER450" s="158">
        <v>63</v>
      </c>
      <c r="ES450" s="75">
        <v>24</v>
      </c>
      <c r="ET450" s="159"/>
      <c r="EU450" s="159">
        <f>ES450*80/144</f>
        <v>13.333333333333334</v>
      </c>
      <c r="EV450" s="75">
        <v>3</v>
      </c>
      <c r="EW450" s="75">
        <v>2</v>
      </c>
      <c r="EX450" s="76">
        <v>3</v>
      </c>
      <c r="EY450" s="75">
        <v>63</v>
      </c>
      <c r="EZ450" s="82">
        <f>(EY450*1.2)*(Prices!$B$5/32)</f>
        <v>94.5</v>
      </c>
      <c r="FA450" s="82">
        <f>(EY450*1.3)*(Prices!$B$4/32)</f>
        <v>204.75</v>
      </c>
      <c r="FB450" s="82">
        <f>(EV450*Prices!$B$2)+(EW450*Prices!$B$3)</f>
        <v>128.1</v>
      </c>
      <c r="FC450" s="82">
        <f>EU450*Prices!$B$9</f>
        <v>80</v>
      </c>
      <c r="FD450" s="82">
        <f t="shared" si="632"/>
        <v>510.35</v>
      </c>
      <c r="FE450" s="82">
        <f>EU450*Prices!$B$10</f>
        <v>120</v>
      </c>
      <c r="FF450" s="82">
        <f t="shared" si="633"/>
        <v>550.35</v>
      </c>
      <c r="FG450" s="82">
        <f>EU450*Prices!$B$11</f>
        <v>133.33333333333334</v>
      </c>
      <c r="FH450" s="82">
        <f t="shared" si="634"/>
        <v>563.68333333333339</v>
      </c>
      <c r="FI450" s="82">
        <f>EU450*Prices!$B$12</f>
        <v>160</v>
      </c>
      <c r="FJ450" s="82">
        <f t="shared" si="635"/>
        <v>590.35</v>
      </c>
      <c r="FK450" s="82">
        <f>EU450*Prices!$B$13</f>
        <v>173.33333333333334</v>
      </c>
      <c r="FL450" s="82">
        <f t="shared" si="636"/>
        <v>603.68333333333339</v>
      </c>
      <c r="FM450" s="82">
        <f>EU450*Prices!$B$14</f>
        <v>206.66666666666669</v>
      </c>
      <c r="FN450" s="82">
        <f t="shared" si="637"/>
        <v>637.01666666666665</v>
      </c>
      <c r="FO450" s="82">
        <f>EU450*Prices!$B$15</f>
        <v>233.33333333333334</v>
      </c>
      <c r="FP450" s="82">
        <f t="shared" si="638"/>
        <v>663.68333333333339</v>
      </c>
      <c r="FQ450" s="82">
        <f>EU450*Prices!$B$16</f>
        <v>326.66666666666669</v>
      </c>
      <c r="FR450" s="82">
        <f t="shared" si="639"/>
        <v>757.01666666666665</v>
      </c>
      <c r="FS450" s="82">
        <f>EU450*Prices!$B$17</f>
        <v>0</v>
      </c>
      <c r="FT450" s="82"/>
      <c r="FU450" s="82"/>
      <c r="FV450" s="82"/>
      <c r="FW450" s="82"/>
      <c r="FX450" s="82"/>
      <c r="FY450" s="82"/>
      <c r="FZ450" s="82"/>
      <c r="GA450" s="82"/>
      <c r="GB450" s="82"/>
      <c r="GC450" s="82"/>
      <c r="GD450" s="82"/>
      <c r="GE450" s="82"/>
      <c r="GF450" s="82"/>
      <c r="GG450" s="82"/>
      <c r="GH450" s="82"/>
      <c r="GI450"/>
      <c r="GJ450"/>
      <c r="GK450"/>
      <c r="GL450"/>
      <c r="GM450"/>
      <c r="GN450"/>
      <c r="GO450"/>
      <c r="GP450" s="55">
        <v>9035.3695000000007</v>
      </c>
      <c r="GQ450" s="55">
        <f t="shared" si="678"/>
        <v>62.745621527777786</v>
      </c>
      <c r="GR450" s="158">
        <v>63</v>
      </c>
      <c r="GS450" s="75">
        <v>24</v>
      </c>
      <c r="GT450" s="159"/>
      <c r="GU450" s="159">
        <f>GS450*80/144</f>
        <v>13.333333333333334</v>
      </c>
      <c r="GV450" s="75">
        <v>3</v>
      </c>
      <c r="GW450" s="75">
        <v>2</v>
      </c>
      <c r="GX450" s="76">
        <v>3</v>
      </c>
      <c r="GY450" s="75">
        <v>63</v>
      </c>
      <c r="GZ450" s="82">
        <f>(GY450*1.2)*(Prices!$B$5/32)</f>
        <v>94.5</v>
      </c>
      <c r="HA450" s="82">
        <f>(GY450*1.3)*(Prices!$C$4/32)</f>
        <v>163.80000000000001</v>
      </c>
      <c r="HB450" s="82">
        <f>(GV450*Prices!$B$2)+(GW450*Prices!$B$3)</f>
        <v>128.1</v>
      </c>
      <c r="HC450" s="82">
        <f>GU450*Prices!$B$9</f>
        <v>80</v>
      </c>
      <c r="HD450" s="82">
        <f t="shared" si="640"/>
        <v>469.4</v>
      </c>
      <c r="HE450" s="82">
        <f>GU450*Prices!$B$10</f>
        <v>120</v>
      </c>
      <c r="HF450" s="82">
        <f t="shared" si="641"/>
        <v>509.4</v>
      </c>
      <c r="HG450" s="82">
        <f>GU450*Prices!$B$11</f>
        <v>133.33333333333334</v>
      </c>
      <c r="HH450" s="82">
        <f t="shared" si="642"/>
        <v>522.73333333333335</v>
      </c>
      <c r="HI450" s="82">
        <f>GU450*Prices!$B$12</f>
        <v>160</v>
      </c>
      <c r="HJ450" s="82">
        <f t="shared" si="643"/>
        <v>549.40000000000009</v>
      </c>
      <c r="HK450" s="82">
        <f>GU450*Prices!$B$13</f>
        <v>173.33333333333334</v>
      </c>
      <c r="HL450" s="82">
        <f t="shared" si="644"/>
        <v>562.73333333333335</v>
      </c>
      <c r="HM450" s="82">
        <f>GU450*Prices!$B$14</f>
        <v>206.66666666666669</v>
      </c>
      <c r="HN450" s="82">
        <f t="shared" si="645"/>
        <v>596.06666666666661</v>
      </c>
      <c r="HO450" s="82">
        <f>GU450*Prices!$B$15</f>
        <v>233.33333333333334</v>
      </c>
      <c r="HP450" s="82">
        <f t="shared" si="646"/>
        <v>622.73333333333335</v>
      </c>
      <c r="HQ450" s="82">
        <f>GU450*Prices!$B$16</f>
        <v>326.66666666666669</v>
      </c>
      <c r="HR450" s="82">
        <f t="shared" si="647"/>
        <v>716.06666666666661</v>
      </c>
      <c r="HS450" s="82">
        <f>GU450*Prices!$B$17</f>
        <v>0</v>
      </c>
      <c r="HT450" s="82"/>
      <c r="HU450" s="82"/>
      <c r="HV450" s="82"/>
      <c r="HW450" s="82"/>
      <c r="HX450" s="82"/>
      <c r="HY450" s="82"/>
      <c r="HZ450" s="82"/>
      <c r="IA450" s="82"/>
      <c r="IB450" s="82"/>
      <c r="IC450" s="82"/>
      <c r="ID450" s="82"/>
      <c r="IE450" s="82"/>
      <c r="IF450" s="82"/>
      <c r="IG450" s="82"/>
      <c r="IH450" s="82"/>
      <c r="II450"/>
      <c r="IJ450"/>
      <c r="IK450"/>
      <c r="IL450"/>
      <c r="IM450"/>
      <c r="IN450"/>
      <c r="IO450"/>
      <c r="IP450"/>
      <c r="IQ450" s="55">
        <v>9035.3695000000007</v>
      </c>
      <c r="IR450" s="55">
        <f t="shared" si="679"/>
        <v>62.745621527777786</v>
      </c>
      <c r="IS450" s="158">
        <v>63</v>
      </c>
      <c r="IT450" s="75">
        <v>24</v>
      </c>
      <c r="IU450" s="159"/>
      <c r="IV450" s="159">
        <f>IT450*80/144</f>
        <v>13.333333333333334</v>
      </c>
      <c r="IW450" s="75">
        <v>3</v>
      </c>
      <c r="IX450" s="75">
        <v>2</v>
      </c>
      <c r="IY450" s="76">
        <f t="shared" si="671"/>
        <v>268.80620567708337</v>
      </c>
      <c r="IZ450" s="75">
        <v>63</v>
      </c>
      <c r="JA450" s="82">
        <f>(IZ450*1.2)*(Prices!$B$5/32)</f>
        <v>94.5</v>
      </c>
      <c r="JB450" s="82">
        <f>(IZ450*1.3)*(Prices!$B$4/32)</f>
        <v>204.75</v>
      </c>
      <c r="JC450" s="82">
        <f>(IW450*Prices!$B$2)+(IX450*Prices!$B$3)</f>
        <v>128.1</v>
      </c>
      <c r="JD450" s="82">
        <f>IV450*Prices!$B$9</f>
        <v>80</v>
      </c>
      <c r="JE450" s="82">
        <f t="shared" si="648"/>
        <v>776.15620567708334</v>
      </c>
      <c r="JF450" s="82">
        <f>IV450*Prices!$B$10</f>
        <v>120</v>
      </c>
      <c r="JG450" s="82">
        <f t="shared" si="649"/>
        <v>816.15620567708334</v>
      </c>
      <c r="JH450" s="82">
        <f>IV450*Prices!$B$11</f>
        <v>133.33333333333334</v>
      </c>
      <c r="JI450" s="82">
        <f t="shared" si="650"/>
        <v>829.48953901041682</v>
      </c>
      <c r="JJ450" s="82">
        <f>IV450*Prices!$B$12</f>
        <v>160</v>
      </c>
      <c r="JK450" s="82">
        <f t="shared" si="651"/>
        <v>856.15620567708334</v>
      </c>
      <c r="JL450" s="82">
        <f>IV450*Prices!$B$13</f>
        <v>173.33333333333334</v>
      </c>
      <c r="JM450" s="82">
        <f t="shared" si="652"/>
        <v>869.48953901041682</v>
      </c>
      <c r="JN450" s="82">
        <f>IV450*Prices!$B$14</f>
        <v>206.66666666666669</v>
      </c>
      <c r="JO450" s="82">
        <f t="shared" si="653"/>
        <v>902.82287234375008</v>
      </c>
      <c r="JP450" s="82">
        <f>IV450*Prices!$B$15</f>
        <v>233.33333333333334</v>
      </c>
      <c r="JQ450" s="82">
        <f t="shared" si="654"/>
        <v>929.48953901041682</v>
      </c>
      <c r="JR450" s="82">
        <f>IV450*Prices!$B$16</f>
        <v>326.66666666666669</v>
      </c>
      <c r="JS450" s="82">
        <f t="shared" si="655"/>
        <v>1022.8228723437501</v>
      </c>
      <c r="JT450" s="82">
        <f>IV450*Prices!$B$17</f>
        <v>0</v>
      </c>
      <c r="JU450" s="82"/>
      <c r="JV450" s="82"/>
      <c r="JW450" s="82"/>
      <c r="JX450" s="82"/>
      <c r="JY450" s="82"/>
      <c r="JZ450" s="82"/>
      <c r="KA450" s="82"/>
      <c r="KB450" s="82"/>
      <c r="KC450" s="82"/>
      <c r="KD450" s="82"/>
      <c r="KE450" s="82"/>
      <c r="KF450" s="82"/>
      <c r="KG450" s="82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 s="199">
        <v>1</v>
      </c>
      <c r="LB450" s="202">
        <v>2</v>
      </c>
      <c r="LC450" s="82">
        <f>(44+(cabinets_db!IR450*2-2))*0.58</f>
        <v>97.144920972222224</v>
      </c>
      <c r="LD450" s="82">
        <f>(44+(cabinets_db!IR450*2-2))*0.77</f>
        <v>128.9682571527778</v>
      </c>
      <c r="LE450" s="82">
        <f>3*(cabinets_db!IR450*22/144)</f>
        <v>28.758409866898155</v>
      </c>
      <c r="LF450" s="82">
        <f t="shared" si="656"/>
        <v>68.386511105324075</v>
      </c>
      <c r="LG450" s="80">
        <f t="shared" si="657"/>
        <v>100.20984728587965</v>
      </c>
      <c r="LH450" s="234">
        <f t="shared" si="658"/>
        <v>268.80620567708337</v>
      </c>
      <c r="LI450" s="55">
        <v>9035.3695000000007</v>
      </c>
      <c r="LJ450" s="55">
        <f t="shared" si="680"/>
        <v>62.745621527777786</v>
      </c>
      <c r="LK450" s="158">
        <v>63</v>
      </c>
      <c r="LL450" s="75">
        <v>24</v>
      </c>
      <c r="LM450" s="159"/>
      <c r="LN450" s="159">
        <f>LL450*80/144</f>
        <v>13.333333333333334</v>
      </c>
      <c r="LO450" s="75">
        <v>3</v>
      </c>
      <c r="LP450" s="75">
        <v>2</v>
      </c>
      <c r="LQ450" s="76">
        <f t="shared" si="672"/>
        <v>268.80620567708337</v>
      </c>
      <c r="LR450" s="75">
        <v>63</v>
      </c>
      <c r="LS450" s="82">
        <f>(LR450*1.2)*(Prices!$B$5/32)</f>
        <v>94.5</v>
      </c>
      <c r="LT450" s="82">
        <f>(LR450*1.3)*(Prices!$C$4/32)</f>
        <v>163.80000000000001</v>
      </c>
      <c r="LU450" s="82">
        <f>(LO450*Prices!$B$2)+(LP450*Prices!$B$3)</f>
        <v>128.1</v>
      </c>
      <c r="LV450" s="82">
        <f>LN450*Prices!$B$9</f>
        <v>80</v>
      </c>
      <c r="LW450" s="82">
        <f t="shared" si="659"/>
        <v>735.20620567708329</v>
      </c>
      <c r="LX450" s="82">
        <f>LN450*Prices!$B$10</f>
        <v>120</v>
      </c>
      <c r="LY450" s="82">
        <f t="shared" si="660"/>
        <v>775.20620567708329</v>
      </c>
      <c r="LZ450" s="82">
        <f>LN450*Prices!$B$11</f>
        <v>133.33333333333334</v>
      </c>
      <c r="MA450" s="82">
        <f t="shared" si="661"/>
        <v>788.53953901041677</v>
      </c>
      <c r="MB450" s="82">
        <f>LN450*Prices!$B$12</f>
        <v>160</v>
      </c>
      <c r="MC450" s="82">
        <f t="shared" si="662"/>
        <v>815.20620567708352</v>
      </c>
      <c r="MD450" s="82">
        <f>LN450*Prices!$B$13</f>
        <v>173.33333333333334</v>
      </c>
      <c r="ME450" s="82">
        <f t="shared" si="663"/>
        <v>828.53953901041677</v>
      </c>
      <c r="MF450" s="82">
        <f>LN450*Prices!$B$14</f>
        <v>206.66666666666669</v>
      </c>
      <c r="MG450" s="82">
        <f t="shared" si="664"/>
        <v>861.87287234375003</v>
      </c>
      <c r="MH450" s="82">
        <f>LN450*Prices!$B$15</f>
        <v>233.33333333333334</v>
      </c>
      <c r="MI450" s="82">
        <f t="shared" si="665"/>
        <v>888.53953901041677</v>
      </c>
      <c r="MJ450" s="82">
        <f>LN450*Prices!$B$16</f>
        <v>326.66666666666669</v>
      </c>
      <c r="MK450" s="82">
        <f t="shared" si="666"/>
        <v>981.87287234375003</v>
      </c>
      <c r="ML450" s="82">
        <f>LN450*Prices!$B$17</f>
        <v>0</v>
      </c>
      <c r="MM450" s="82"/>
      <c r="MN450" s="82"/>
      <c r="MO450" s="82"/>
      <c r="MP450" s="82"/>
      <c r="MQ450" s="82"/>
      <c r="MR450" s="82"/>
      <c r="MS450" s="82"/>
      <c r="MT450" s="82"/>
      <c r="MU450" s="82"/>
      <c r="MV450" s="82"/>
      <c r="MW450" s="82"/>
      <c r="MX450" s="82"/>
      <c r="MY450" s="82"/>
      <c r="MZ450" s="82"/>
      <c r="NA450" s="82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</row>
    <row r="451" spans="1:449" ht="18" customHeight="1" x14ac:dyDescent="0.25">
      <c r="A451" s="160" t="s">
        <v>590</v>
      </c>
      <c r="B451" s="69" t="s">
        <v>527</v>
      </c>
      <c r="C451" s="69" t="str">
        <f t="shared" si="667"/>
        <v>Pantry Cab: Pantry 24 deep  2 door - 3 dawer  (24"W x 90" H)</v>
      </c>
      <c r="D451" s="70" t="s">
        <v>588</v>
      </c>
      <c r="E451" s="68" t="s">
        <v>591</v>
      </c>
      <c r="F451" s="267" t="s">
        <v>590</v>
      </c>
      <c r="G451" s="367">
        <f>ROUND(cabinets_db!FD451/Prices!$B$27,0)</f>
        <v>1275</v>
      </c>
      <c r="H451" s="71">
        <f>G451*Prices!$B$7+G451</f>
        <v>1466.25</v>
      </c>
      <c r="I451" s="161">
        <f>ROUND(cabinets_db!FF451/Prices!$B$27,0)</f>
        <v>1377</v>
      </c>
      <c r="J451" s="71">
        <f>I451*Prices!$B$7+I451</f>
        <v>1583.55</v>
      </c>
      <c r="K451" s="161">
        <f>ROUND(cabinets_db!FH451/Prices!$B$27,0)</f>
        <v>1411</v>
      </c>
      <c r="L451" s="71">
        <f>K451*Prices!$B$7+K451</f>
        <v>1622.65</v>
      </c>
      <c r="M451" s="161">
        <f>ROUND(cabinets_db!FJ451/Prices!$B$27,0)</f>
        <v>1479</v>
      </c>
      <c r="N451" s="71">
        <f>M451*Prices!$B$7+M451</f>
        <v>1700.85</v>
      </c>
      <c r="O451" s="161">
        <f>ROUND(cabinets_db!FL451/Prices!$B$27,0)</f>
        <v>1514</v>
      </c>
      <c r="P451" s="71">
        <f>O451*Prices!$B$7+O451</f>
        <v>1741.1</v>
      </c>
      <c r="Q451" s="161">
        <f>ROUND(cabinets_db!FN451/Prices!$B$27,0)</f>
        <v>1599</v>
      </c>
      <c r="R451" s="71">
        <f>Q451*Prices!$B$7+Q451</f>
        <v>1838.85</v>
      </c>
      <c r="S451" s="161">
        <f>ROUND(cabinets_db!FP451/Prices!$B$27,0)</f>
        <v>1667</v>
      </c>
      <c r="T451" s="71">
        <f>S451*Prices!$B$7+S451</f>
        <v>1917.05</v>
      </c>
      <c r="U451" s="161">
        <f>ROUND(cabinets_db!FR451/Prices!$B$27,0)</f>
        <v>1906</v>
      </c>
      <c r="V451" s="71">
        <f>U451*Prices!$B$7+U451</f>
        <v>2191.9</v>
      </c>
      <c r="W451" s="162"/>
      <c r="X451" s="162"/>
      <c r="Y451" s="162"/>
      <c r="Z451" s="162"/>
      <c r="AA451" s="162"/>
      <c r="AB451" s="71">
        <f>ROUND(cabinets_db!HD451/Prices!$B$27,0)</f>
        <v>1171</v>
      </c>
      <c r="AC451" s="71">
        <f>AB451*Prices!$B$7+AB451</f>
        <v>1346.65</v>
      </c>
      <c r="AD451" s="71">
        <f>ROUND(cabinets_db!HF451/Prices!$B$27,0)</f>
        <v>1273</v>
      </c>
      <c r="AE451" s="71">
        <f>AD451*Prices!$B$7+AD451</f>
        <v>1463.95</v>
      </c>
      <c r="AF451" s="71">
        <f>ROUND(cabinets_db!HH451/Prices!$B$27,0)</f>
        <v>1307</v>
      </c>
      <c r="AG451" s="71">
        <f>AF451*Prices!$B$7+AF451</f>
        <v>1503.05</v>
      </c>
      <c r="AH451" s="71">
        <f>ROUND(cabinets_db!HJ451/Prices!$B$27,0)</f>
        <v>1376</v>
      </c>
      <c r="AI451" s="71">
        <f>AH451*Prices!$B$7+AH451</f>
        <v>1582.4</v>
      </c>
      <c r="AJ451" s="71">
        <f>ROUND(cabinets_db!HL451/Prices!$B$27,0)</f>
        <v>1410</v>
      </c>
      <c r="AK451" s="71">
        <f>AJ451*Prices!$B$7+AJ451</f>
        <v>1621.5</v>
      </c>
      <c r="AL451" s="71">
        <f>ROUND(cabinets_db!HN451/Prices!$B$27,0)</f>
        <v>1495</v>
      </c>
      <c r="AM451" s="71">
        <f>AL451*Prices!$B$7+AL451</f>
        <v>1719.25</v>
      </c>
      <c r="AN451" s="71">
        <f>ROUND(cabinets_db!HP451/Prices!$B$27,0)</f>
        <v>1563</v>
      </c>
      <c r="AO451" s="71">
        <f>AN451*Prices!$B$7+AN451</f>
        <v>1797.45</v>
      </c>
      <c r="AP451" s="71">
        <f>ROUND(cabinets_db!HR451/Prices!$B$27,0)</f>
        <v>1802</v>
      </c>
      <c r="AQ451" s="163">
        <f>AP451*Prices!$B$7+AP451</f>
        <v>2072.3000000000002</v>
      </c>
      <c r="AW451" s="71">
        <f t="shared" si="586"/>
        <v>1171</v>
      </c>
      <c r="AX451" s="71">
        <f t="shared" si="587"/>
        <v>1346.65</v>
      </c>
      <c r="AY451" s="71">
        <f t="shared" si="588"/>
        <v>1273</v>
      </c>
      <c r="AZ451" s="71">
        <f t="shared" si="589"/>
        <v>1463.95</v>
      </c>
      <c r="BA451" s="71">
        <f t="shared" si="590"/>
        <v>1307</v>
      </c>
      <c r="BB451" s="71">
        <f t="shared" si="591"/>
        <v>1503.05</v>
      </c>
      <c r="BC451" s="71">
        <f t="shared" si="592"/>
        <v>1376</v>
      </c>
      <c r="BD451" s="71">
        <f t="shared" si="593"/>
        <v>1582.4</v>
      </c>
      <c r="BE451" s="71">
        <f t="shared" si="594"/>
        <v>1410</v>
      </c>
      <c r="BF451" s="71">
        <f t="shared" si="595"/>
        <v>1621.5</v>
      </c>
      <c r="BG451" s="71">
        <f t="shared" si="596"/>
        <v>1495</v>
      </c>
      <c r="BH451" s="71">
        <f t="shared" si="597"/>
        <v>1719.25</v>
      </c>
      <c r="BI451" s="71">
        <f t="shared" si="598"/>
        <v>1563</v>
      </c>
      <c r="BJ451" s="71">
        <f t="shared" si="599"/>
        <v>1797.45</v>
      </c>
      <c r="BK451" s="71">
        <f t="shared" si="600"/>
        <v>1802</v>
      </c>
      <c r="BL451" s="163">
        <f t="shared" si="601"/>
        <v>2072.3000000000002</v>
      </c>
      <c r="BU451" s="161">
        <f>ROUND(cabinets_db!JE451/Prices!$B$27,0)</f>
        <v>1928</v>
      </c>
      <c r="BV451" s="71">
        <f>BU451*Prices!$B$7+BU451</f>
        <v>2217.1999999999998</v>
      </c>
      <c r="BW451" s="161">
        <f>ROUND(cabinets_db!JG451/Prices!$B$27,0)</f>
        <v>2030</v>
      </c>
      <c r="BX451" s="71">
        <f>BW451*Prices!$B$7+BW451</f>
        <v>2334.5</v>
      </c>
      <c r="BY451" s="161">
        <f>ROUND(cabinets_db!JI451/Prices!$B$27,0)</f>
        <v>2064</v>
      </c>
      <c r="BZ451" s="71">
        <f>BY451*Prices!$B$7+BY451</f>
        <v>2373.6</v>
      </c>
      <c r="CA451" s="161">
        <f>ROUND(cabinets_db!JK451/Prices!$B$27,0)</f>
        <v>2132</v>
      </c>
      <c r="CB451" s="71">
        <f>CA451*Prices!$B$7+CA451</f>
        <v>2451.8000000000002</v>
      </c>
      <c r="CC451" s="161">
        <f>ROUND(cabinets_db!JM451/Prices!$B$27,0)</f>
        <v>2166</v>
      </c>
      <c r="CD451" s="71">
        <f>CC451*Prices!$B$7+CC451</f>
        <v>2490.9</v>
      </c>
      <c r="CE451" s="161">
        <f>ROUND(cabinets_db!JO451/Prices!$B$27,0)</f>
        <v>2252</v>
      </c>
      <c r="CF451" s="71">
        <f>CE451*Prices!$B$7+CE451</f>
        <v>2589.8000000000002</v>
      </c>
      <c r="CG451" s="161">
        <f>ROUND(cabinets_db!JQ451/Prices!$B$27,0)</f>
        <v>2320</v>
      </c>
      <c r="CH451" s="71">
        <f>CG451*Prices!$B$7+CG451</f>
        <v>2668</v>
      </c>
      <c r="CI451" s="161">
        <f>ROUND(cabinets_db!JS451/Prices!$B$27,0)</f>
        <v>2559</v>
      </c>
      <c r="CJ451" s="71">
        <f>CI451*Prices!$B$7+CI451</f>
        <v>2942.85</v>
      </c>
      <c r="CK451" s="162"/>
      <c r="CL451" s="162"/>
      <c r="CM451" s="162"/>
      <c r="CN451" s="162"/>
      <c r="CO451" s="162"/>
      <c r="CP451" s="71">
        <f>ROUND(cabinets_db!LW451/Prices!$B$27,0)</f>
        <v>1824</v>
      </c>
      <c r="CQ451" s="71">
        <f>CP451*Prices!$B$7+CP451</f>
        <v>2097.6</v>
      </c>
      <c r="CR451" s="71">
        <f>ROUND(cabinets_db!LY451/Prices!$B$27,0)</f>
        <v>1926</v>
      </c>
      <c r="CS451" s="71">
        <f>CR451*Prices!$B$7+CR451</f>
        <v>2214.9</v>
      </c>
      <c r="CT451" s="71">
        <f>ROUND(cabinets_db!MA451/Prices!$B$27,0)</f>
        <v>1960</v>
      </c>
      <c r="CU451" s="71">
        <f>CT451*Prices!$B$7+CT451</f>
        <v>2254</v>
      </c>
      <c r="CV451" s="71">
        <f>ROUND(cabinets_db!MC451/Prices!$B$27,0)</f>
        <v>2029</v>
      </c>
      <c r="CW451" s="71">
        <f>CV451*Prices!$B$7+CV451</f>
        <v>2333.35</v>
      </c>
      <c r="CX451" s="71">
        <f>ROUND(cabinets_db!ME451/Prices!$B$27,0)</f>
        <v>2063</v>
      </c>
      <c r="CY451" s="71">
        <f>CX451*Prices!$B$7+CX451</f>
        <v>2372.4499999999998</v>
      </c>
      <c r="CZ451" s="71">
        <f>ROUND(cabinets_db!MG451/Prices!$B$27,0)</f>
        <v>2148</v>
      </c>
      <c r="DA451" s="71">
        <f>CZ451*Prices!$B$7+CZ451</f>
        <v>2470.1999999999998</v>
      </c>
      <c r="DB451" s="71">
        <f>ROUND(cabinets_db!MI451/Prices!$B$27,0)</f>
        <v>2216</v>
      </c>
      <c r="DC451" s="71">
        <f>DB451*Prices!$B$7+DB451</f>
        <v>2548.4</v>
      </c>
      <c r="DD451" s="71">
        <f>ROUND(cabinets_db!MK451/Prices!$B$27,0)</f>
        <v>2455</v>
      </c>
      <c r="DE451" s="163">
        <f>DD451*Prices!$B$7+DD451</f>
        <v>2823.25</v>
      </c>
      <c r="DK451" s="71">
        <f t="shared" si="616"/>
        <v>1824</v>
      </c>
      <c r="DL451" s="71">
        <f t="shared" si="617"/>
        <v>2097.6</v>
      </c>
      <c r="DM451" s="71">
        <f t="shared" si="618"/>
        <v>1926</v>
      </c>
      <c r="DN451" s="71">
        <f t="shared" si="619"/>
        <v>2214.9</v>
      </c>
      <c r="DO451" s="71">
        <f t="shared" si="620"/>
        <v>1960</v>
      </c>
      <c r="DP451" s="71">
        <f t="shared" si="621"/>
        <v>2254</v>
      </c>
      <c r="DQ451" s="71">
        <f t="shared" si="622"/>
        <v>2029</v>
      </c>
      <c r="DR451" s="71">
        <f t="shared" si="623"/>
        <v>2333.35</v>
      </c>
      <c r="DS451" s="71">
        <f t="shared" si="624"/>
        <v>2063</v>
      </c>
      <c r="DT451" s="71">
        <f t="shared" si="625"/>
        <v>2372.4499999999998</v>
      </c>
      <c r="DU451" s="71">
        <f t="shared" si="626"/>
        <v>2148</v>
      </c>
      <c r="DV451" s="71">
        <f t="shared" si="627"/>
        <v>2470.1999999999998</v>
      </c>
      <c r="DW451" s="71">
        <f t="shared" si="628"/>
        <v>2216</v>
      </c>
      <c r="DX451" s="71">
        <f t="shared" si="629"/>
        <v>2548.4</v>
      </c>
      <c r="DY451" s="71">
        <f t="shared" si="630"/>
        <v>2455</v>
      </c>
      <c r="DZ451" s="163">
        <f t="shared" si="631"/>
        <v>2823.25</v>
      </c>
      <c r="EP451" s="55">
        <v>9457.9855000000007</v>
      </c>
      <c r="EQ451" s="55">
        <f t="shared" si="677"/>
        <v>65.680454861111116</v>
      </c>
      <c r="ER451" s="158">
        <v>67</v>
      </c>
      <c r="ES451" s="75">
        <v>24</v>
      </c>
      <c r="ET451" s="159"/>
      <c r="EU451" s="159">
        <f>ES451*86/144</f>
        <v>14.333333333333334</v>
      </c>
      <c r="EV451" s="75">
        <v>3</v>
      </c>
      <c r="EW451" s="75">
        <v>2</v>
      </c>
      <c r="EX451" s="76">
        <v>3</v>
      </c>
      <c r="EY451" s="75">
        <v>67</v>
      </c>
      <c r="EZ451" s="82">
        <f>(EY451*1.2)*(Prices!$B$5/32)</f>
        <v>100.49999999999999</v>
      </c>
      <c r="FA451" s="82">
        <f>(EY451*1.3)*(Prices!$B$4/32)</f>
        <v>217.75000000000003</v>
      </c>
      <c r="FB451" s="82">
        <f>(EV451*Prices!$B$2)+(EW451*Prices!$B$3)</f>
        <v>128.1</v>
      </c>
      <c r="FC451" s="82">
        <f>EU451*Prices!$B$9</f>
        <v>86</v>
      </c>
      <c r="FD451" s="82">
        <f t="shared" si="632"/>
        <v>535.35</v>
      </c>
      <c r="FE451" s="82">
        <f>EU451*Prices!$B$10</f>
        <v>129</v>
      </c>
      <c r="FF451" s="82">
        <f t="shared" si="633"/>
        <v>578.35</v>
      </c>
      <c r="FG451" s="82">
        <f>EU451*Prices!$B$11</f>
        <v>143.33333333333334</v>
      </c>
      <c r="FH451" s="82">
        <f t="shared" si="634"/>
        <v>592.68333333333339</v>
      </c>
      <c r="FI451" s="82">
        <f>EU451*Prices!$B$12</f>
        <v>172</v>
      </c>
      <c r="FJ451" s="82">
        <f t="shared" si="635"/>
        <v>621.35</v>
      </c>
      <c r="FK451" s="82">
        <f>EU451*Prices!$B$13</f>
        <v>186.33333333333334</v>
      </c>
      <c r="FL451" s="82">
        <f t="shared" si="636"/>
        <v>635.68333333333339</v>
      </c>
      <c r="FM451" s="82">
        <f>EU451*Prices!$B$14</f>
        <v>222.16666666666669</v>
      </c>
      <c r="FN451" s="82">
        <f t="shared" si="637"/>
        <v>671.51666666666665</v>
      </c>
      <c r="FO451" s="82">
        <f>EU451*Prices!$B$15</f>
        <v>250.83333333333334</v>
      </c>
      <c r="FP451" s="82">
        <f t="shared" si="638"/>
        <v>700.18333333333339</v>
      </c>
      <c r="FQ451" s="82">
        <f>EU451*Prices!$B$16</f>
        <v>351.16666666666669</v>
      </c>
      <c r="FR451" s="82">
        <f t="shared" si="639"/>
        <v>800.51666666666665</v>
      </c>
      <c r="FS451" s="82">
        <f>EU451*Prices!$B$17</f>
        <v>0</v>
      </c>
      <c r="FT451" s="82"/>
      <c r="FU451" s="82"/>
      <c r="FV451" s="82"/>
      <c r="FW451" s="82"/>
      <c r="FX451" s="82"/>
      <c r="FY451" s="82"/>
      <c r="FZ451" s="82"/>
      <c r="GA451" s="82"/>
      <c r="GB451" s="82"/>
      <c r="GC451" s="82"/>
      <c r="GD451" s="82"/>
      <c r="GE451" s="82"/>
      <c r="GF451" s="82"/>
      <c r="GG451" s="82"/>
      <c r="GH451" s="82"/>
      <c r="GI451"/>
      <c r="GJ451"/>
      <c r="GK451"/>
      <c r="GL451"/>
      <c r="GM451"/>
      <c r="GN451"/>
      <c r="GO451"/>
      <c r="GP451" s="55">
        <v>9457.9855000000007</v>
      </c>
      <c r="GQ451" s="55">
        <f t="shared" si="678"/>
        <v>65.680454861111116</v>
      </c>
      <c r="GR451" s="158">
        <v>67</v>
      </c>
      <c r="GS451" s="75">
        <v>24</v>
      </c>
      <c r="GT451" s="159"/>
      <c r="GU451" s="159">
        <f>GS451*86/144</f>
        <v>14.333333333333334</v>
      </c>
      <c r="GV451" s="75">
        <v>3</v>
      </c>
      <c r="GW451" s="75">
        <v>2</v>
      </c>
      <c r="GX451" s="76">
        <v>3</v>
      </c>
      <c r="GY451" s="75">
        <v>67</v>
      </c>
      <c r="GZ451" s="82">
        <f>(GY451*1.2)*(Prices!$B$5/32)</f>
        <v>100.49999999999999</v>
      </c>
      <c r="HA451" s="82">
        <f>(GY451*1.3)*(Prices!$C$4/32)</f>
        <v>174.20000000000002</v>
      </c>
      <c r="HB451" s="82">
        <f>(GV451*Prices!$B$2)+(GW451*Prices!$B$3)</f>
        <v>128.1</v>
      </c>
      <c r="HC451" s="82">
        <f>GU451*Prices!$B$9</f>
        <v>86</v>
      </c>
      <c r="HD451" s="82">
        <f t="shared" si="640"/>
        <v>491.8</v>
      </c>
      <c r="HE451" s="82">
        <f>GU451*Prices!$B$10</f>
        <v>129</v>
      </c>
      <c r="HF451" s="82">
        <f t="shared" si="641"/>
        <v>534.80000000000007</v>
      </c>
      <c r="HG451" s="82">
        <f>GU451*Prices!$B$11</f>
        <v>143.33333333333334</v>
      </c>
      <c r="HH451" s="82">
        <f t="shared" si="642"/>
        <v>549.13333333333333</v>
      </c>
      <c r="HI451" s="82">
        <f>GU451*Prices!$B$12</f>
        <v>172</v>
      </c>
      <c r="HJ451" s="82">
        <f t="shared" si="643"/>
        <v>577.80000000000007</v>
      </c>
      <c r="HK451" s="82">
        <f>GU451*Prices!$B$13</f>
        <v>186.33333333333334</v>
      </c>
      <c r="HL451" s="82">
        <f t="shared" si="644"/>
        <v>592.13333333333333</v>
      </c>
      <c r="HM451" s="82">
        <f>GU451*Prices!$B$14</f>
        <v>222.16666666666669</v>
      </c>
      <c r="HN451" s="82">
        <f t="shared" si="645"/>
        <v>627.9666666666667</v>
      </c>
      <c r="HO451" s="82">
        <f>GU451*Prices!$B$15</f>
        <v>250.83333333333334</v>
      </c>
      <c r="HP451" s="82">
        <f t="shared" si="646"/>
        <v>656.63333333333333</v>
      </c>
      <c r="HQ451" s="82">
        <f>GU451*Prices!$B$16</f>
        <v>351.16666666666669</v>
      </c>
      <c r="HR451" s="82">
        <f t="shared" si="647"/>
        <v>756.9666666666667</v>
      </c>
      <c r="HS451" s="82">
        <f>GU451*Prices!$B$17</f>
        <v>0</v>
      </c>
      <c r="HT451" s="82"/>
      <c r="HU451" s="82"/>
      <c r="HV451" s="82"/>
      <c r="HW451" s="82"/>
      <c r="HX451" s="82"/>
      <c r="HY451" s="82"/>
      <c r="HZ451" s="82"/>
      <c r="IA451" s="82"/>
      <c r="IB451" s="82"/>
      <c r="IC451" s="82"/>
      <c r="ID451" s="82"/>
      <c r="IE451" s="82"/>
      <c r="IF451" s="82"/>
      <c r="IG451" s="82"/>
      <c r="IH451" s="82"/>
      <c r="II451"/>
      <c r="IJ451"/>
      <c r="IK451"/>
      <c r="IL451"/>
      <c r="IM451"/>
      <c r="IN451"/>
      <c r="IO451"/>
      <c r="IP451"/>
      <c r="IQ451" s="55">
        <v>9457.9855000000007</v>
      </c>
      <c r="IR451" s="55">
        <f t="shared" si="679"/>
        <v>65.680454861111116</v>
      </c>
      <c r="IS451" s="158">
        <v>67</v>
      </c>
      <c r="IT451" s="75">
        <v>24</v>
      </c>
      <c r="IU451" s="159"/>
      <c r="IV451" s="159">
        <f>IT451*86/144</f>
        <v>14.333333333333334</v>
      </c>
      <c r="IW451" s="75">
        <v>3</v>
      </c>
      <c r="IX451" s="75">
        <v>2</v>
      </c>
      <c r="IY451" s="76">
        <f t="shared" si="671"/>
        <v>277.21450317708337</v>
      </c>
      <c r="IZ451" s="75">
        <v>67</v>
      </c>
      <c r="JA451" s="82">
        <f>(IZ451*1.2)*(Prices!$B$5/32)</f>
        <v>100.49999999999999</v>
      </c>
      <c r="JB451" s="82">
        <f>(IZ451*1.3)*(Prices!$B$4/32)</f>
        <v>217.75000000000003</v>
      </c>
      <c r="JC451" s="82">
        <f>(IW451*Prices!$B$2)+(IX451*Prices!$B$3)</f>
        <v>128.1</v>
      </c>
      <c r="JD451" s="82">
        <f>IV451*Prices!$B$9</f>
        <v>86</v>
      </c>
      <c r="JE451" s="82">
        <f t="shared" si="648"/>
        <v>809.56450317708345</v>
      </c>
      <c r="JF451" s="82">
        <f>IV451*Prices!$B$10</f>
        <v>129</v>
      </c>
      <c r="JG451" s="82">
        <f t="shared" si="649"/>
        <v>852.56450317708345</v>
      </c>
      <c r="JH451" s="82">
        <f>IV451*Prices!$B$11</f>
        <v>143.33333333333334</v>
      </c>
      <c r="JI451" s="82">
        <f t="shared" si="650"/>
        <v>866.89783651041671</v>
      </c>
      <c r="JJ451" s="82">
        <f>IV451*Prices!$B$12</f>
        <v>172</v>
      </c>
      <c r="JK451" s="82">
        <f t="shared" si="651"/>
        <v>895.56450317708345</v>
      </c>
      <c r="JL451" s="82">
        <f>IV451*Prices!$B$13</f>
        <v>186.33333333333334</v>
      </c>
      <c r="JM451" s="82">
        <f t="shared" si="652"/>
        <v>909.89783651041671</v>
      </c>
      <c r="JN451" s="82">
        <f>IV451*Prices!$B$14</f>
        <v>222.16666666666669</v>
      </c>
      <c r="JO451" s="82">
        <f t="shared" si="653"/>
        <v>945.73116984374997</v>
      </c>
      <c r="JP451" s="82">
        <f>IV451*Prices!$B$15</f>
        <v>250.83333333333334</v>
      </c>
      <c r="JQ451" s="82">
        <f t="shared" si="654"/>
        <v>974.39783651041671</v>
      </c>
      <c r="JR451" s="82">
        <f>IV451*Prices!$B$16</f>
        <v>351.16666666666669</v>
      </c>
      <c r="JS451" s="82">
        <f t="shared" si="655"/>
        <v>1074.73116984375</v>
      </c>
      <c r="JT451" s="82">
        <f>IV451*Prices!$B$17</f>
        <v>0</v>
      </c>
      <c r="JU451" s="82"/>
      <c r="JV451" s="82"/>
      <c r="JW451" s="82"/>
      <c r="JX451" s="82"/>
      <c r="JY451" s="82"/>
      <c r="JZ451" s="82"/>
      <c r="KA451" s="82"/>
      <c r="KB451" s="82"/>
      <c r="KC451" s="82"/>
      <c r="KD451" s="82"/>
      <c r="KE451" s="82"/>
      <c r="KF451" s="82"/>
      <c r="KG451" s="82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 s="199">
        <v>1</v>
      </c>
      <c r="LB451" s="202">
        <v>2</v>
      </c>
      <c r="LC451" s="82">
        <f>(44+(cabinets_db!IR451*2-2))*0.58</f>
        <v>100.54932763888888</v>
      </c>
      <c r="LD451" s="82">
        <f>(44+(cabinets_db!IR451*2-2))*0.77</f>
        <v>133.48790048611113</v>
      </c>
      <c r="LE451" s="82">
        <f>3*(cabinets_db!IR451*22/144)</f>
        <v>30.103541811342595</v>
      </c>
      <c r="LF451" s="82">
        <f t="shared" si="656"/>
        <v>70.445785827546288</v>
      </c>
      <c r="LG451" s="80">
        <f t="shared" si="657"/>
        <v>103.38435867476854</v>
      </c>
      <c r="LH451" s="234">
        <f t="shared" si="658"/>
        <v>277.21450317708337</v>
      </c>
      <c r="LI451" s="55">
        <v>9457.9855000000007</v>
      </c>
      <c r="LJ451" s="55">
        <f t="shared" si="680"/>
        <v>65.680454861111116</v>
      </c>
      <c r="LK451" s="158">
        <v>67</v>
      </c>
      <c r="LL451" s="75">
        <v>24</v>
      </c>
      <c r="LM451" s="159"/>
      <c r="LN451" s="159">
        <f>LL451*86/144</f>
        <v>14.333333333333334</v>
      </c>
      <c r="LO451" s="75">
        <v>3</v>
      </c>
      <c r="LP451" s="75">
        <v>2</v>
      </c>
      <c r="LQ451" s="76">
        <f t="shared" si="672"/>
        <v>277.21450317708337</v>
      </c>
      <c r="LR451" s="75">
        <v>67</v>
      </c>
      <c r="LS451" s="82">
        <f>(LR451*1.2)*(Prices!$B$5/32)</f>
        <v>100.49999999999999</v>
      </c>
      <c r="LT451" s="82">
        <f>(LR451*1.3)*(Prices!$C$4/32)</f>
        <v>174.20000000000002</v>
      </c>
      <c r="LU451" s="82">
        <f>(LO451*Prices!$B$2)+(LP451*Prices!$B$3)</f>
        <v>128.1</v>
      </c>
      <c r="LV451" s="82">
        <f>LN451*Prices!$B$9</f>
        <v>86</v>
      </c>
      <c r="LW451" s="82">
        <f t="shared" si="659"/>
        <v>766.01450317708338</v>
      </c>
      <c r="LX451" s="82">
        <f>LN451*Prices!$B$10</f>
        <v>129</v>
      </c>
      <c r="LY451" s="82">
        <f t="shared" si="660"/>
        <v>809.0145031770835</v>
      </c>
      <c r="LZ451" s="82">
        <f>LN451*Prices!$B$11</f>
        <v>143.33333333333334</v>
      </c>
      <c r="MA451" s="82">
        <f t="shared" si="661"/>
        <v>823.34783651041676</v>
      </c>
      <c r="MB451" s="82">
        <f>LN451*Prices!$B$12</f>
        <v>172</v>
      </c>
      <c r="MC451" s="82">
        <f t="shared" si="662"/>
        <v>852.0145031770835</v>
      </c>
      <c r="MD451" s="82">
        <f>LN451*Prices!$B$13</f>
        <v>186.33333333333334</v>
      </c>
      <c r="ME451" s="82">
        <f t="shared" si="663"/>
        <v>866.34783651041676</v>
      </c>
      <c r="MF451" s="82">
        <f>LN451*Prices!$B$14</f>
        <v>222.16666666666669</v>
      </c>
      <c r="MG451" s="82">
        <f t="shared" si="664"/>
        <v>902.18116984375001</v>
      </c>
      <c r="MH451" s="82">
        <f>LN451*Prices!$B$15</f>
        <v>250.83333333333334</v>
      </c>
      <c r="MI451" s="82">
        <f t="shared" si="665"/>
        <v>930.84783651041676</v>
      </c>
      <c r="MJ451" s="82">
        <f>LN451*Prices!$B$16</f>
        <v>351.16666666666669</v>
      </c>
      <c r="MK451" s="82">
        <f t="shared" si="666"/>
        <v>1031.18116984375</v>
      </c>
      <c r="ML451" s="82">
        <f>LN451*Prices!$B$17</f>
        <v>0</v>
      </c>
      <c r="MM451" s="82"/>
      <c r="MN451" s="82"/>
      <c r="MO451" s="82"/>
      <c r="MP451" s="82"/>
      <c r="MQ451" s="82"/>
      <c r="MR451" s="82"/>
      <c r="MS451" s="82"/>
      <c r="MT451" s="82"/>
      <c r="MU451" s="82"/>
      <c r="MV451" s="82"/>
      <c r="MW451" s="82"/>
      <c r="MX451" s="82"/>
      <c r="MY451" s="82"/>
      <c r="MZ451" s="82"/>
      <c r="NA451" s="82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</row>
    <row r="452" spans="1:449" ht="18" customHeight="1" thickBot="1" x14ac:dyDescent="0.3">
      <c r="A452" s="269" t="s">
        <v>592</v>
      </c>
      <c r="B452" s="176" t="s">
        <v>527</v>
      </c>
      <c r="C452" s="176" t="str">
        <f t="shared" si="667"/>
        <v>Pantry Cab: Pantry 24 deep  2 door - 3 dawer  (24"W x 95" H)</v>
      </c>
      <c r="D452" s="177" t="s">
        <v>588</v>
      </c>
      <c r="E452" s="178" t="s">
        <v>593</v>
      </c>
      <c r="F452" s="270" t="s">
        <v>592</v>
      </c>
      <c r="G452" s="367">
        <f>ROUND(cabinets_db!FD452/Prices!$B$27,0)</f>
        <v>1343</v>
      </c>
      <c r="H452" s="71">
        <f>G452*Prices!$B$7+G452</f>
        <v>1544.45</v>
      </c>
      <c r="I452" s="161">
        <f>ROUND(cabinets_db!FF452/Prices!$B$27,0)</f>
        <v>1451</v>
      </c>
      <c r="J452" s="71">
        <f>I452*Prices!$B$7+I452</f>
        <v>1668.65</v>
      </c>
      <c r="K452" s="161">
        <f>ROUND(cabinets_db!FH452/Prices!$B$27,0)</f>
        <v>1488</v>
      </c>
      <c r="L452" s="71">
        <f>K452*Prices!$B$7+K452</f>
        <v>1711.2</v>
      </c>
      <c r="M452" s="161">
        <f>ROUND(cabinets_db!FJ452/Prices!$B$27,0)</f>
        <v>1560</v>
      </c>
      <c r="N452" s="71">
        <f>M452*Prices!$B$7+M452</f>
        <v>1794</v>
      </c>
      <c r="O452" s="161">
        <f>ROUND(cabinets_db!FL452/Prices!$B$27,0)</f>
        <v>1596</v>
      </c>
      <c r="P452" s="71">
        <f>O452*Prices!$B$7+O452</f>
        <v>1835.4</v>
      </c>
      <c r="Q452" s="161">
        <f>ROUND(cabinets_db!FN452/Prices!$B$27,0)</f>
        <v>1686</v>
      </c>
      <c r="R452" s="71">
        <f>Q452*Prices!$B$7+Q452</f>
        <v>1938.9</v>
      </c>
      <c r="S452" s="161">
        <f>ROUND(cabinets_db!FP452/Prices!$B$27,0)</f>
        <v>1758</v>
      </c>
      <c r="T452" s="71">
        <f>S452*Prices!$B$7+S452</f>
        <v>2021.7</v>
      </c>
      <c r="U452" s="161">
        <f>ROUND(cabinets_db!FR452/Prices!$B$27,0)</f>
        <v>2011</v>
      </c>
      <c r="V452" s="71">
        <f>U452*Prices!$B$7+U452</f>
        <v>2312.65</v>
      </c>
      <c r="W452" s="162"/>
      <c r="X452" s="162"/>
      <c r="Y452" s="162"/>
      <c r="Z452" s="162"/>
      <c r="AA452" s="162"/>
      <c r="AB452" s="71">
        <f>ROUND(cabinets_db!HD452/Prices!$B$27,0)</f>
        <v>1232</v>
      </c>
      <c r="AC452" s="71">
        <f>AB452*Prices!$B$7+AB452</f>
        <v>1416.8</v>
      </c>
      <c r="AD452" s="71">
        <f>ROUND(cabinets_db!HF452/Prices!$B$27,0)</f>
        <v>1340</v>
      </c>
      <c r="AE452" s="71">
        <f>AD452*Prices!$B$7+AD452</f>
        <v>1541</v>
      </c>
      <c r="AF452" s="71">
        <f>ROUND(cabinets_db!HH452/Prices!$B$27,0)</f>
        <v>1376</v>
      </c>
      <c r="AG452" s="71">
        <f>AF452*Prices!$B$7+AF452</f>
        <v>1582.4</v>
      </c>
      <c r="AH452" s="71">
        <f>ROUND(cabinets_db!HJ452/Prices!$B$27,0)</f>
        <v>1448</v>
      </c>
      <c r="AI452" s="71">
        <f>AH452*Prices!$B$7+AH452</f>
        <v>1665.2</v>
      </c>
      <c r="AJ452" s="71">
        <f>ROUND(cabinets_db!HL452/Prices!$B$27,0)</f>
        <v>1484</v>
      </c>
      <c r="AK452" s="71">
        <f>AJ452*Prices!$B$7+AJ452</f>
        <v>1706.6</v>
      </c>
      <c r="AL452" s="71">
        <f>ROUND(cabinets_db!HN452/Prices!$B$27,0)</f>
        <v>1575</v>
      </c>
      <c r="AM452" s="71">
        <f>AL452*Prices!$B$7+AL452</f>
        <v>1811.25</v>
      </c>
      <c r="AN452" s="71">
        <f>ROUND(cabinets_db!HP452/Prices!$B$27,0)</f>
        <v>1647</v>
      </c>
      <c r="AO452" s="71">
        <f>AN452*Prices!$B$7+AN452</f>
        <v>1894.05</v>
      </c>
      <c r="AP452" s="71">
        <f>ROUND(cabinets_db!HR452/Prices!$B$27,0)</f>
        <v>1900</v>
      </c>
      <c r="AQ452" s="163">
        <f>AP452*Prices!$B$7+AP452</f>
        <v>2185</v>
      </c>
      <c r="AW452" s="71">
        <f t="shared" si="586"/>
        <v>1232</v>
      </c>
      <c r="AX452" s="71">
        <f t="shared" si="587"/>
        <v>1416.8</v>
      </c>
      <c r="AY452" s="71">
        <f t="shared" si="588"/>
        <v>1340</v>
      </c>
      <c r="AZ452" s="71">
        <f t="shared" si="589"/>
        <v>1541</v>
      </c>
      <c r="BA452" s="71">
        <f t="shared" si="590"/>
        <v>1376</v>
      </c>
      <c r="BB452" s="71">
        <f t="shared" si="591"/>
        <v>1582.4</v>
      </c>
      <c r="BC452" s="71">
        <f t="shared" si="592"/>
        <v>1448</v>
      </c>
      <c r="BD452" s="71">
        <f t="shared" si="593"/>
        <v>1665.2</v>
      </c>
      <c r="BE452" s="71">
        <f t="shared" si="594"/>
        <v>1484</v>
      </c>
      <c r="BF452" s="71">
        <f t="shared" si="595"/>
        <v>1706.6</v>
      </c>
      <c r="BG452" s="71">
        <f t="shared" si="596"/>
        <v>1575</v>
      </c>
      <c r="BH452" s="71">
        <f t="shared" si="597"/>
        <v>1811.25</v>
      </c>
      <c r="BI452" s="71">
        <f t="shared" si="598"/>
        <v>1647</v>
      </c>
      <c r="BJ452" s="71">
        <f t="shared" si="599"/>
        <v>1894.05</v>
      </c>
      <c r="BK452" s="71">
        <f t="shared" si="600"/>
        <v>1900</v>
      </c>
      <c r="BL452" s="163">
        <f t="shared" si="601"/>
        <v>2185</v>
      </c>
      <c r="BU452" s="161">
        <f>ROUND(cabinets_db!JE452/Prices!$B$27,0)</f>
        <v>2037</v>
      </c>
      <c r="BV452" s="71">
        <f>BU452*Prices!$B$7+BU452</f>
        <v>2342.5500000000002</v>
      </c>
      <c r="BW452" s="161">
        <f>ROUND(cabinets_db!JG452/Prices!$B$27,0)</f>
        <v>2146</v>
      </c>
      <c r="BX452" s="71">
        <f>BW452*Prices!$B$7+BW452</f>
        <v>2467.9</v>
      </c>
      <c r="BY452" s="161">
        <f>ROUND(cabinets_db!JI452/Prices!$B$27,0)</f>
        <v>2182</v>
      </c>
      <c r="BZ452" s="71">
        <f>BY452*Prices!$B$7+BY452</f>
        <v>2509.3000000000002</v>
      </c>
      <c r="CA452" s="161">
        <f>ROUND(cabinets_db!JK452/Prices!$B$27,0)</f>
        <v>2254</v>
      </c>
      <c r="CB452" s="71">
        <f>CA452*Prices!$B$7+CA452</f>
        <v>2592.1</v>
      </c>
      <c r="CC452" s="161">
        <f>ROUND(cabinets_db!JM452/Prices!$B$27,0)</f>
        <v>2290</v>
      </c>
      <c r="CD452" s="71">
        <f>CC452*Prices!$B$7+CC452</f>
        <v>2633.5</v>
      </c>
      <c r="CE452" s="161">
        <f>ROUND(cabinets_db!JO452/Prices!$B$27,0)</f>
        <v>2380</v>
      </c>
      <c r="CF452" s="71">
        <f>CE452*Prices!$B$7+CE452</f>
        <v>2737</v>
      </c>
      <c r="CG452" s="161">
        <f>ROUND(cabinets_db!JQ452/Prices!$B$27,0)</f>
        <v>2452</v>
      </c>
      <c r="CH452" s="71">
        <f>CG452*Prices!$B$7+CG452</f>
        <v>2819.8</v>
      </c>
      <c r="CI452" s="161">
        <f>ROUND(cabinets_db!JS452/Prices!$B$27,0)</f>
        <v>2705</v>
      </c>
      <c r="CJ452" s="71">
        <f>CI452*Prices!$B$7+CI452</f>
        <v>3110.75</v>
      </c>
      <c r="CK452" s="162"/>
      <c r="CL452" s="162"/>
      <c r="CM452" s="162"/>
      <c r="CN452" s="162"/>
      <c r="CO452" s="162"/>
      <c r="CP452" s="71">
        <f>ROUND(cabinets_db!LW452/Prices!$B$27,0)</f>
        <v>1926</v>
      </c>
      <c r="CQ452" s="71">
        <f>CP452*Prices!$B$7+CP452</f>
        <v>2214.9</v>
      </c>
      <c r="CR452" s="71">
        <f>ROUND(cabinets_db!LY452/Prices!$B$27,0)</f>
        <v>2034</v>
      </c>
      <c r="CS452" s="71">
        <f>CR452*Prices!$B$7+CR452</f>
        <v>2339.1</v>
      </c>
      <c r="CT452" s="71">
        <f>ROUND(cabinets_db!MA452/Prices!$B$27,0)</f>
        <v>2070</v>
      </c>
      <c r="CU452" s="71">
        <f>CT452*Prices!$B$7+CT452</f>
        <v>2380.5</v>
      </c>
      <c r="CV452" s="71">
        <f>ROUND(cabinets_db!MC452/Prices!$B$27,0)</f>
        <v>2142</v>
      </c>
      <c r="CW452" s="71">
        <f>CV452*Prices!$B$7+CV452</f>
        <v>2463.3000000000002</v>
      </c>
      <c r="CX452" s="71">
        <f>ROUND(cabinets_db!ME452/Prices!$B$27,0)</f>
        <v>2179</v>
      </c>
      <c r="CY452" s="71">
        <f>CX452*Prices!$B$7+CX452</f>
        <v>2505.85</v>
      </c>
      <c r="CZ452" s="71">
        <f>ROUND(cabinets_db!MG452/Prices!$B$27,0)</f>
        <v>2269</v>
      </c>
      <c r="DA452" s="71">
        <f>CZ452*Prices!$B$7+CZ452</f>
        <v>2609.35</v>
      </c>
      <c r="DB452" s="71">
        <f>ROUND(cabinets_db!MI452/Prices!$B$27,0)</f>
        <v>2341</v>
      </c>
      <c r="DC452" s="71">
        <f>DB452*Prices!$B$7+DB452</f>
        <v>2692.15</v>
      </c>
      <c r="DD452" s="71">
        <f>ROUND(cabinets_db!MK452/Prices!$B$27,0)</f>
        <v>2594</v>
      </c>
      <c r="DE452" s="163">
        <f>DD452*Prices!$B$7+DD452</f>
        <v>2983.1</v>
      </c>
      <c r="DK452" s="71">
        <f t="shared" si="616"/>
        <v>1926</v>
      </c>
      <c r="DL452" s="71">
        <f t="shared" si="617"/>
        <v>2214.9</v>
      </c>
      <c r="DM452" s="71">
        <f t="shared" si="618"/>
        <v>2034</v>
      </c>
      <c r="DN452" s="71">
        <f t="shared" si="619"/>
        <v>2339.1</v>
      </c>
      <c r="DO452" s="71">
        <f t="shared" si="620"/>
        <v>2070</v>
      </c>
      <c r="DP452" s="71">
        <f t="shared" si="621"/>
        <v>2380.5</v>
      </c>
      <c r="DQ452" s="71">
        <f t="shared" si="622"/>
        <v>2142</v>
      </c>
      <c r="DR452" s="71">
        <f t="shared" si="623"/>
        <v>2463.3000000000002</v>
      </c>
      <c r="DS452" s="71">
        <f t="shared" si="624"/>
        <v>2179</v>
      </c>
      <c r="DT452" s="71">
        <f t="shared" si="625"/>
        <v>2505.85</v>
      </c>
      <c r="DU452" s="71">
        <f t="shared" si="626"/>
        <v>2269</v>
      </c>
      <c r="DV452" s="71">
        <f t="shared" si="627"/>
        <v>2609.35</v>
      </c>
      <c r="DW452" s="71">
        <f t="shared" si="628"/>
        <v>2341</v>
      </c>
      <c r="DX452" s="71">
        <f t="shared" si="629"/>
        <v>2692.15</v>
      </c>
      <c r="DY452" s="71">
        <f t="shared" si="630"/>
        <v>2594</v>
      </c>
      <c r="DZ452" s="163">
        <f t="shared" si="631"/>
        <v>2983.1</v>
      </c>
      <c r="EP452" s="55">
        <v>10327.806699999999</v>
      </c>
      <c r="EQ452" s="55">
        <f t="shared" si="677"/>
        <v>71.720879861111101</v>
      </c>
      <c r="ER452" s="158">
        <v>72</v>
      </c>
      <c r="ES452" s="75">
        <v>24</v>
      </c>
      <c r="ET452" s="159"/>
      <c r="EU452" s="159">
        <f>ES452*91/144</f>
        <v>15.166666666666666</v>
      </c>
      <c r="EV452" s="75">
        <v>3</v>
      </c>
      <c r="EW452" s="75">
        <v>2</v>
      </c>
      <c r="EX452" s="76">
        <v>3</v>
      </c>
      <c r="EY452" s="75">
        <v>72</v>
      </c>
      <c r="EZ452" s="82">
        <f>(EY452*1.2)*(Prices!$B$5/32)</f>
        <v>107.99999999999999</v>
      </c>
      <c r="FA452" s="82">
        <f>(EY452*1.3)*(Prices!$B$4/32)</f>
        <v>234.00000000000003</v>
      </c>
      <c r="FB452" s="82">
        <f>(EV452*Prices!$B$2)+(EW452*Prices!$B$3)</f>
        <v>128.1</v>
      </c>
      <c r="FC452" s="82">
        <f>EU452*Prices!$B$9</f>
        <v>91</v>
      </c>
      <c r="FD452" s="82">
        <f t="shared" si="632"/>
        <v>564.1</v>
      </c>
      <c r="FE452" s="82">
        <f>EU452*Prices!$B$10</f>
        <v>136.5</v>
      </c>
      <c r="FF452" s="82">
        <f t="shared" si="633"/>
        <v>609.6</v>
      </c>
      <c r="FG452" s="82">
        <f>EU452*Prices!$B$11</f>
        <v>151.66666666666666</v>
      </c>
      <c r="FH452" s="82">
        <f t="shared" si="634"/>
        <v>624.76666666666665</v>
      </c>
      <c r="FI452" s="82">
        <f>EU452*Prices!$B$12</f>
        <v>182</v>
      </c>
      <c r="FJ452" s="82">
        <f t="shared" si="635"/>
        <v>655.1</v>
      </c>
      <c r="FK452" s="82">
        <f>EU452*Prices!$B$13</f>
        <v>197.16666666666666</v>
      </c>
      <c r="FL452" s="82">
        <f t="shared" si="636"/>
        <v>670.26666666666665</v>
      </c>
      <c r="FM452" s="82">
        <f>EU452*Prices!$B$14</f>
        <v>235.08333333333331</v>
      </c>
      <c r="FN452" s="82">
        <f t="shared" si="637"/>
        <v>708.18333333333328</v>
      </c>
      <c r="FO452" s="82">
        <f>EU452*Prices!$B$15</f>
        <v>265.41666666666663</v>
      </c>
      <c r="FP452" s="82">
        <f t="shared" si="638"/>
        <v>738.51666666666665</v>
      </c>
      <c r="FQ452" s="82">
        <f>EU452*Prices!$B$16</f>
        <v>371.58333333333331</v>
      </c>
      <c r="FR452" s="82">
        <f t="shared" si="639"/>
        <v>844.68333333333328</v>
      </c>
      <c r="FS452" s="82">
        <f>EU452*Prices!$B$17</f>
        <v>0</v>
      </c>
      <c r="FT452" s="82"/>
      <c r="FU452" s="82"/>
      <c r="FV452" s="82"/>
      <c r="FW452" s="82"/>
      <c r="FX452" s="82"/>
      <c r="FY452" s="82"/>
      <c r="FZ452" s="82"/>
      <c r="GA452" s="82"/>
      <c r="GB452" s="82"/>
      <c r="GC452" s="82"/>
      <c r="GD452" s="82"/>
      <c r="GE452" s="82"/>
      <c r="GF452" s="82"/>
      <c r="GG452" s="82"/>
      <c r="GH452" s="82"/>
      <c r="GI452"/>
      <c r="GJ452"/>
      <c r="GK452"/>
      <c r="GL452"/>
      <c r="GM452"/>
      <c r="GN452"/>
      <c r="GO452"/>
      <c r="GP452" s="55">
        <v>10327.806699999999</v>
      </c>
      <c r="GQ452" s="55">
        <f t="shared" si="678"/>
        <v>71.720879861111101</v>
      </c>
      <c r="GR452" s="158">
        <v>72</v>
      </c>
      <c r="GS452" s="75">
        <v>24</v>
      </c>
      <c r="GT452" s="159"/>
      <c r="GU452" s="159">
        <f>GS452*91/144</f>
        <v>15.166666666666666</v>
      </c>
      <c r="GV452" s="75">
        <v>3</v>
      </c>
      <c r="GW452" s="75">
        <v>2</v>
      </c>
      <c r="GX452" s="76">
        <v>3</v>
      </c>
      <c r="GY452" s="75">
        <v>72</v>
      </c>
      <c r="GZ452" s="82">
        <f>(GY452*1.2)*(Prices!$B$5/32)</f>
        <v>107.99999999999999</v>
      </c>
      <c r="HA452" s="82">
        <f>(GY452*1.3)*(Prices!$C$4/32)</f>
        <v>187.20000000000002</v>
      </c>
      <c r="HB452" s="82">
        <f>(GV452*Prices!$B$2)+(GW452*Prices!$B$3)</f>
        <v>128.1</v>
      </c>
      <c r="HC452" s="82">
        <f>GU452*Prices!$B$9</f>
        <v>91</v>
      </c>
      <c r="HD452" s="82">
        <f t="shared" si="640"/>
        <v>517.29999999999995</v>
      </c>
      <c r="HE452" s="82">
        <f>GU452*Prices!$B$10</f>
        <v>136.5</v>
      </c>
      <c r="HF452" s="82">
        <f t="shared" si="641"/>
        <v>562.80000000000007</v>
      </c>
      <c r="HG452" s="82">
        <f>GU452*Prices!$B$11</f>
        <v>151.66666666666666</v>
      </c>
      <c r="HH452" s="82">
        <f t="shared" si="642"/>
        <v>577.9666666666667</v>
      </c>
      <c r="HI452" s="82">
        <f>GU452*Prices!$B$12</f>
        <v>182</v>
      </c>
      <c r="HJ452" s="82">
        <f t="shared" si="643"/>
        <v>608.30000000000007</v>
      </c>
      <c r="HK452" s="82">
        <f>GU452*Prices!$B$13</f>
        <v>197.16666666666666</v>
      </c>
      <c r="HL452" s="82">
        <f t="shared" si="644"/>
        <v>623.4666666666667</v>
      </c>
      <c r="HM452" s="82">
        <f>GU452*Prices!$B$14</f>
        <v>235.08333333333331</v>
      </c>
      <c r="HN452" s="82">
        <f t="shared" si="645"/>
        <v>661.38333333333333</v>
      </c>
      <c r="HO452" s="82">
        <f>GU452*Prices!$B$15</f>
        <v>265.41666666666663</v>
      </c>
      <c r="HP452" s="82">
        <f t="shared" si="646"/>
        <v>691.7166666666667</v>
      </c>
      <c r="HQ452" s="82">
        <f>GU452*Prices!$B$16</f>
        <v>371.58333333333331</v>
      </c>
      <c r="HR452" s="82">
        <f t="shared" si="647"/>
        <v>797.88333333333333</v>
      </c>
      <c r="HS452" s="82">
        <f>GU452*Prices!$B$17</f>
        <v>0</v>
      </c>
      <c r="HT452" s="82"/>
      <c r="HU452" s="82"/>
      <c r="HV452" s="82"/>
      <c r="HW452" s="82"/>
      <c r="HX452" s="82"/>
      <c r="HY452" s="82"/>
      <c r="HZ452" s="82"/>
      <c r="IA452" s="82"/>
      <c r="IB452" s="82"/>
      <c r="IC452" s="82"/>
      <c r="ID452" s="82"/>
      <c r="IE452" s="82"/>
      <c r="IF452" s="82"/>
      <c r="IG452" s="82"/>
      <c r="IH452" s="82"/>
      <c r="II452"/>
      <c r="IJ452"/>
      <c r="IK452"/>
      <c r="IL452"/>
      <c r="IM452"/>
      <c r="IN452"/>
      <c r="IO452"/>
      <c r="IP452"/>
      <c r="IQ452" s="55">
        <v>10327.806699999999</v>
      </c>
      <c r="IR452" s="55">
        <f t="shared" si="679"/>
        <v>71.720879861111101</v>
      </c>
      <c r="IS452" s="158">
        <v>72</v>
      </c>
      <c r="IT452" s="75">
        <v>24</v>
      </c>
      <c r="IU452" s="159"/>
      <c r="IV452" s="159">
        <f>IT452*91/144</f>
        <v>15.166666666666666</v>
      </c>
      <c r="IW452" s="75">
        <v>3</v>
      </c>
      <c r="IX452" s="75">
        <v>2</v>
      </c>
      <c r="IY452" s="76">
        <f t="shared" si="671"/>
        <v>294.52032080208335</v>
      </c>
      <c r="IZ452" s="75">
        <v>72</v>
      </c>
      <c r="JA452" s="82">
        <f>(IZ452*1.2)*(Prices!$B$5/32)</f>
        <v>107.99999999999999</v>
      </c>
      <c r="JB452" s="82">
        <f>(IZ452*1.3)*(Prices!$B$4/32)</f>
        <v>234.00000000000003</v>
      </c>
      <c r="JC452" s="82">
        <f>(IW452*Prices!$B$2)+(IX452*Prices!$B$3)</f>
        <v>128.1</v>
      </c>
      <c r="JD452" s="82">
        <f>IV452*Prices!$B$9</f>
        <v>91</v>
      </c>
      <c r="JE452" s="82">
        <f t="shared" si="648"/>
        <v>855.62032080208337</v>
      </c>
      <c r="JF452" s="82">
        <f>IV452*Prices!$B$10</f>
        <v>136.5</v>
      </c>
      <c r="JG452" s="82">
        <f t="shared" si="649"/>
        <v>901.12032080208337</v>
      </c>
      <c r="JH452" s="82">
        <f>IV452*Prices!$B$11</f>
        <v>151.66666666666666</v>
      </c>
      <c r="JI452" s="82">
        <f t="shared" si="650"/>
        <v>916.28698746875</v>
      </c>
      <c r="JJ452" s="82">
        <f>IV452*Prices!$B$12</f>
        <v>182</v>
      </c>
      <c r="JK452" s="82">
        <f t="shared" si="651"/>
        <v>946.62032080208337</v>
      </c>
      <c r="JL452" s="82">
        <f>IV452*Prices!$B$13</f>
        <v>197.16666666666666</v>
      </c>
      <c r="JM452" s="82">
        <f t="shared" si="652"/>
        <v>961.78698746875</v>
      </c>
      <c r="JN452" s="82">
        <f>IV452*Prices!$B$14</f>
        <v>235.08333333333331</v>
      </c>
      <c r="JO452" s="82">
        <f t="shared" si="653"/>
        <v>999.70365413541663</v>
      </c>
      <c r="JP452" s="82">
        <f>IV452*Prices!$B$15</f>
        <v>265.41666666666663</v>
      </c>
      <c r="JQ452" s="82">
        <f t="shared" si="654"/>
        <v>1030.0369874687499</v>
      </c>
      <c r="JR452" s="82">
        <f>IV452*Prices!$B$16</f>
        <v>371.58333333333331</v>
      </c>
      <c r="JS452" s="82">
        <f t="shared" si="655"/>
        <v>1136.2036541354166</v>
      </c>
      <c r="JT452" s="82">
        <f>IV452*Prices!$B$17</f>
        <v>0</v>
      </c>
      <c r="JU452" s="82"/>
      <c r="JV452" s="82"/>
      <c r="JW452" s="82"/>
      <c r="JX452" s="82"/>
      <c r="JY452" s="82"/>
      <c r="JZ452" s="82"/>
      <c r="KA452" s="82"/>
      <c r="KB452" s="82"/>
      <c r="KC452" s="82"/>
      <c r="KD452" s="82"/>
      <c r="KE452" s="82"/>
      <c r="KF452" s="82"/>
      <c r="KG452" s="8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 s="199">
        <v>1</v>
      </c>
      <c r="LB452" s="202">
        <v>2</v>
      </c>
      <c r="LC452" s="82">
        <f>(44+(cabinets_db!IR452*2-2))*0.58</f>
        <v>107.55622063888887</v>
      </c>
      <c r="LD452" s="82">
        <f>(44+(cabinets_db!IR452*2-2))*0.77</f>
        <v>142.79015498611111</v>
      </c>
      <c r="LE452" s="82">
        <f>3*(cabinets_db!IR452*22/144)</f>
        <v>32.872069936342584</v>
      </c>
      <c r="LF452" s="82">
        <f t="shared" si="656"/>
        <v>74.68415070254629</v>
      </c>
      <c r="LG452" s="80">
        <f t="shared" si="657"/>
        <v>109.91808504976852</v>
      </c>
      <c r="LH452" s="234">
        <f t="shared" si="658"/>
        <v>294.52032080208335</v>
      </c>
      <c r="LI452" s="55">
        <v>10327.806699999999</v>
      </c>
      <c r="LJ452" s="55">
        <f t="shared" si="680"/>
        <v>71.720879861111101</v>
      </c>
      <c r="LK452" s="158">
        <v>72</v>
      </c>
      <c r="LL452" s="75">
        <v>24</v>
      </c>
      <c r="LM452" s="159"/>
      <c r="LN452" s="159">
        <f>LL452*91/144</f>
        <v>15.166666666666666</v>
      </c>
      <c r="LO452" s="75">
        <v>3</v>
      </c>
      <c r="LP452" s="75">
        <v>2</v>
      </c>
      <c r="LQ452" s="76">
        <f t="shared" si="672"/>
        <v>294.52032080208335</v>
      </c>
      <c r="LR452" s="75">
        <v>72</v>
      </c>
      <c r="LS452" s="82">
        <f>(LR452*1.2)*(Prices!$B$5/32)</f>
        <v>107.99999999999999</v>
      </c>
      <c r="LT452" s="82">
        <f>(LR452*1.3)*(Prices!$C$4/32)</f>
        <v>187.20000000000002</v>
      </c>
      <c r="LU452" s="82">
        <f>(LO452*Prices!$B$2)+(LP452*Prices!$B$3)</f>
        <v>128.1</v>
      </c>
      <c r="LV452" s="82">
        <f>LN452*Prices!$B$9</f>
        <v>91</v>
      </c>
      <c r="LW452" s="82">
        <f t="shared" si="659"/>
        <v>808.8203208020833</v>
      </c>
      <c r="LX452" s="82">
        <f>LN452*Prices!$B$10</f>
        <v>136.5</v>
      </c>
      <c r="LY452" s="82">
        <f t="shared" si="660"/>
        <v>854.32032080208342</v>
      </c>
      <c r="LZ452" s="82">
        <f>LN452*Prices!$B$11</f>
        <v>151.66666666666666</v>
      </c>
      <c r="MA452" s="82">
        <f t="shared" si="661"/>
        <v>869.48698746875004</v>
      </c>
      <c r="MB452" s="82">
        <f>LN452*Prices!$B$12</f>
        <v>182</v>
      </c>
      <c r="MC452" s="82">
        <f t="shared" si="662"/>
        <v>899.82032080208342</v>
      </c>
      <c r="MD452" s="82">
        <f>LN452*Prices!$B$13</f>
        <v>197.16666666666666</v>
      </c>
      <c r="ME452" s="82">
        <f t="shared" si="663"/>
        <v>914.98698746875004</v>
      </c>
      <c r="MF452" s="82">
        <f>LN452*Prices!$B$14</f>
        <v>235.08333333333331</v>
      </c>
      <c r="MG452" s="82">
        <f t="shared" si="664"/>
        <v>952.90365413541667</v>
      </c>
      <c r="MH452" s="82">
        <f>LN452*Prices!$B$15</f>
        <v>265.41666666666663</v>
      </c>
      <c r="MI452" s="82">
        <f t="shared" si="665"/>
        <v>983.23698746875004</v>
      </c>
      <c r="MJ452" s="82">
        <f>LN452*Prices!$B$16</f>
        <v>371.58333333333331</v>
      </c>
      <c r="MK452" s="82">
        <f t="shared" si="666"/>
        <v>1089.4036541354167</v>
      </c>
      <c r="ML452" s="82">
        <f>LN452*Prices!$B$17</f>
        <v>0</v>
      </c>
      <c r="MM452" s="82"/>
      <c r="MN452" s="82"/>
      <c r="MO452" s="82"/>
      <c r="MP452" s="82"/>
      <c r="MQ452" s="82"/>
      <c r="MR452" s="82"/>
      <c r="MS452" s="82"/>
      <c r="MT452" s="82"/>
      <c r="MU452" s="82"/>
      <c r="MV452" s="82"/>
      <c r="MW452" s="82"/>
      <c r="MX452" s="82"/>
      <c r="MY452" s="82"/>
      <c r="MZ452" s="82"/>
      <c r="NA452" s="8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</row>
    <row r="453" spans="1:449" ht="18" customHeight="1" thickBot="1" x14ac:dyDescent="0.3">
      <c r="A453" s="277"/>
      <c r="B453" s="278"/>
      <c r="C453" s="278"/>
      <c r="D453" s="279"/>
      <c r="E453" s="280"/>
      <c r="F453" s="281"/>
      <c r="G453" s="367"/>
      <c r="H453" s="71"/>
      <c r="I453" s="161"/>
      <c r="J453" s="71"/>
      <c r="K453" s="161"/>
      <c r="L453" s="71"/>
      <c r="M453" s="161"/>
      <c r="N453" s="71"/>
      <c r="O453" s="161"/>
      <c r="P453" s="71"/>
      <c r="Q453" s="161"/>
      <c r="R453" s="71"/>
      <c r="S453" s="161"/>
      <c r="T453" s="71"/>
      <c r="U453" s="161"/>
      <c r="V453" s="71"/>
      <c r="W453" s="162"/>
      <c r="X453" s="162"/>
      <c r="Y453" s="162"/>
      <c r="Z453" s="162"/>
      <c r="AA453" s="162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163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163"/>
      <c r="BU453" s="161"/>
      <c r="BV453" s="71"/>
      <c r="BW453" s="161"/>
      <c r="BX453" s="71"/>
      <c r="BY453" s="161"/>
      <c r="BZ453" s="71"/>
      <c r="CA453" s="161"/>
      <c r="CB453" s="71"/>
      <c r="CC453" s="161"/>
      <c r="CD453" s="71"/>
      <c r="CE453" s="161"/>
      <c r="CF453" s="71"/>
      <c r="CG453" s="161"/>
      <c r="CH453" s="71"/>
      <c r="CI453" s="161"/>
      <c r="CJ453" s="71"/>
      <c r="CK453" s="162"/>
      <c r="CL453" s="162"/>
      <c r="CM453" s="162"/>
      <c r="CN453" s="162"/>
      <c r="CO453" s="162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163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163"/>
      <c r="ER453" s="158"/>
      <c r="ES453" s="75"/>
      <c r="ET453" s="159"/>
      <c r="EU453" s="159"/>
      <c r="EZ453" s="82"/>
      <c r="FE453" s="82"/>
      <c r="FF453" s="82"/>
      <c r="FG453" s="82"/>
      <c r="FH453" s="82"/>
      <c r="FI453" s="82"/>
      <c r="FJ453" s="82"/>
      <c r="FK453" s="82"/>
      <c r="FL453" s="82"/>
      <c r="FM453" s="82"/>
      <c r="FN453" s="82"/>
      <c r="FO453" s="82"/>
      <c r="FP453" s="82"/>
      <c r="FQ453" s="82"/>
      <c r="FR453" s="82"/>
      <c r="FS453" s="82"/>
      <c r="FT453" s="82"/>
      <c r="FU453" s="82"/>
      <c r="FV453" s="82"/>
      <c r="FW453" s="82"/>
      <c r="FX453" s="82"/>
      <c r="FY453" s="82"/>
      <c r="FZ453" s="82"/>
      <c r="GA453" s="82"/>
      <c r="GB453" s="82"/>
      <c r="GC453" s="82"/>
      <c r="GD453" s="82"/>
      <c r="GE453" s="82"/>
      <c r="GF453" s="82"/>
      <c r="GG453" s="82"/>
      <c r="GH453" s="82"/>
      <c r="GI453"/>
      <c r="GJ453"/>
      <c r="GK453"/>
      <c r="GL453"/>
      <c r="GM453"/>
      <c r="GN453"/>
      <c r="GO453"/>
      <c r="GR453" s="158"/>
      <c r="GS453" s="75"/>
      <c r="GT453" s="159"/>
      <c r="GU453" s="159"/>
      <c r="GV453" s="75"/>
      <c r="GW453" s="75"/>
      <c r="GX453" s="76"/>
      <c r="GZ453" s="82"/>
      <c r="HA453" s="82"/>
      <c r="HB453" s="82"/>
      <c r="HE453" s="82"/>
      <c r="HF453" s="82"/>
      <c r="HG453" s="82"/>
      <c r="HH453" s="82"/>
      <c r="HI453" s="82"/>
      <c r="HJ453" s="82"/>
      <c r="HK453" s="82"/>
      <c r="HL453" s="82"/>
      <c r="HM453" s="82"/>
      <c r="HN453" s="82"/>
      <c r="HO453" s="82"/>
      <c r="HP453" s="82"/>
      <c r="HQ453" s="82"/>
      <c r="HR453" s="82"/>
      <c r="HS453" s="82"/>
      <c r="HT453" s="82"/>
      <c r="HU453" s="82"/>
      <c r="HV453" s="82"/>
      <c r="HW453" s="82"/>
      <c r="HX453" s="82"/>
      <c r="HY453" s="82"/>
      <c r="HZ453" s="82"/>
      <c r="IA453" s="82"/>
      <c r="IB453" s="82"/>
      <c r="IC453" s="82"/>
      <c r="ID453" s="82"/>
      <c r="IE453" s="82"/>
      <c r="IF453" s="82"/>
      <c r="IG453" s="82"/>
      <c r="IH453" s="82"/>
      <c r="II453"/>
      <c r="IJ453"/>
      <c r="IK453"/>
      <c r="IL453"/>
      <c r="IM453"/>
      <c r="IN453"/>
      <c r="IO453"/>
      <c r="IP453"/>
      <c r="IS453" s="158"/>
      <c r="IT453" s="75"/>
      <c r="IU453" s="159"/>
      <c r="IV453" s="159"/>
      <c r="IW453" s="75"/>
      <c r="IX453" s="75"/>
      <c r="IY453" s="76"/>
      <c r="IZ453" s="75"/>
      <c r="JA453" s="82"/>
      <c r="JB453" s="82"/>
      <c r="JC453" s="82"/>
      <c r="JD453" s="82"/>
      <c r="JE453" s="82"/>
      <c r="JF453" s="82"/>
      <c r="JG453" s="82"/>
      <c r="JH453" s="82"/>
      <c r="JI453" s="82"/>
      <c r="JJ453" s="82"/>
      <c r="JK453" s="82"/>
      <c r="JL453" s="82"/>
      <c r="JM453" s="82"/>
      <c r="JN453" s="82"/>
      <c r="JO453" s="82"/>
      <c r="JP453" s="82"/>
      <c r="JQ453" s="82"/>
      <c r="JR453" s="82"/>
      <c r="JS453" s="82"/>
      <c r="JT453" s="82"/>
      <c r="JU453" s="82"/>
      <c r="JV453" s="82"/>
      <c r="JW453" s="82"/>
      <c r="JX453" s="82"/>
      <c r="JY453" s="82"/>
      <c r="JZ453" s="82"/>
      <c r="KA453" s="82"/>
      <c r="KB453" s="82"/>
      <c r="KC453" s="82"/>
      <c r="KD453" s="82"/>
      <c r="KE453" s="82"/>
      <c r="KF453" s="82"/>
      <c r="KG453" s="82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 s="199"/>
      <c r="LB453" s="202"/>
      <c r="LF453" s="82"/>
      <c r="LG453" s="80"/>
      <c r="LH453" s="234"/>
      <c r="LK453" s="158"/>
      <c r="LL453" s="75"/>
      <c r="LM453" s="159"/>
      <c r="LN453" s="159"/>
      <c r="LO453" s="75"/>
      <c r="LP453" s="75"/>
      <c r="LQ453" s="76"/>
      <c r="LR453" s="75"/>
      <c r="LS453" s="82"/>
      <c r="LT453" s="82"/>
      <c r="LU453" s="82"/>
      <c r="LV453" s="82"/>
      <c r="LW453" s="82"/>
      <c r="LX453" s="82"/>
      <c r="LY453" s="82"/>
      <c r="LZ453" s="82"/>
      <c r="MA453" s="82"/>
      <c r="MB453" s="82"/>
      <c r="MC453" s="82"/>
      <c r="MD453" s="82"/>
      <c r="ME453" s="82"/>
      <c r="MF453" s="82"/>
      <c r="MG453" s="82"/>
      <c r="MH453" s="82"/>
      <c r="MI453" s="82"/>
      <c r="MJ453" s="82"/>
      <c r="MK453" s="82"/>
      <c r="ML453" s="82"/>
      <c r="MM453" s="82"/>
      <c r="MN453" s="82"/>
      <c r="MO453" s="82"/>
      <c r="MP453" s="82"/>
      <c r="MQ453" s="82"/>
      <c r="MR453" s="82"/>
      <c r="MS453" s="82"/>
      <c r="MT453" s="82"/>
      <c r="MU453" s="82"/>
      <c r="MV453" s="82"/>
      <c r="MW453" s="82"/>
      <c r="MX453" s="82"/>
      <c r="MY453" s="82"/>
      <c r="MZ453" s="82"/>
      <c r="NA453" s="82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</row>
    <row r="454" spans="1:449" ht="18" customHeight="1" x14ac:dyDescent="0.25">
      <c r="A454" s="151" t="s">
        <v>594</v>
      </c>
      <c r="B454" s="152" t="s">
        <v>527</v>
      </c>
      <c r="C454" s="152" t="str">
        <f t="shared" si="667"/>
        <v>Pantry Cab: Pantry 24 deep  2 door - 3 dawer  (30"W x 84" H)</v>
      </c>
      <c r="D454" s="121" t="s">
        <v>588</v>
      </c>
      <c r="E454" s="153" t="s">
        <v>584</v>
      </c>
      <c r="F454" s="266" t="s">
        <v>594</v>
      </c>
      <c r="G454" s="367">
        <f>ROUND(cabinets_db!FD454/Prices!$B$27,0)</f>
        <v>1365</v>
      </c>
      <c r="H454" s="71">
        <f>G454*Prices!$B$7+G454</f>
        <v>1569.75</v>
      </c>
      <c r="I454" s="161">
        <f>ROUND(cabinets_db!FF454/Prices!$B$27,0)</f>
        <v>1484</v>
      </c>
      <c r="J454" s="71">
        <f>I454*Prices!$B$7+I454</f>
        <v>1706.6</v>
      </c>
      <c r="K454" s="161">
        <f>ROUND(cabinets_db!FH454/Prices!$B$27,0)</f>
        <v>1523</v>
      </c>
      <c r="L454" s="71">
        <f>K454*Prices!$B$7+K454</f>
        <v>1751.45</v>
      </c>
      <c r="M454" s="161">
        <f>ROUND(cabinets_db!FJ454/Prices!$B$27,0)</f>
        <v>1603</v>
      </c>
      <c r="N454" s="71">
        <f>M454*Prices!$B$7+M454</f>
        <v>1843.45</v>
      </c>
      <c r="O454" s="161">
        <f>ROUND(cabinets_db!FL454/Prices!$B$27,0)</f>
        <v>1642</v>
      </c>
      <c r="P454" s="71">
        <f>O454*Prices!$B$7+O454</f>
        <v>1888.3</v>
      </c>
      <c r="Q454" s="161">
        <f>ROUND(cabinets_db!FN454/Prices!$B$27,0)</f>
        <v>1742</v>
      </c>
      <c r="R454" s="71">
        <f>Q454*Prices!$B$7+Q454</f>
        <v>2003.3</v>
      </c>
      <c r="S454" s="161">
        <f>ROUND(cabinets_db!FP454/Prices!$B$27,0)</f>
        <v>1821</v>
      </c>
      <c r="T454" s="71">
        <f>S454*Prices!$B$7+S454</f>
        <v>2094.15</v>
      </c>
      <c r="U454" s="161">
        <f>ROUND(cabinets_db!FR454/Prices!$B$27,0)</f>
        <v>2099</v>
      </c>
      <c r="V454" s="71">
        <f>U454*Prices!$B$7+U454</f>
        <v>2413.85</v>
      </c>
      <c r="W454" s="162"/>
      <c r="X454" s="162"/>
      <c r="Y454" s="162"/>
      <c r="Z454" s="162"/>
      <c r="AA454" s="162"/>
      <c r="AB454" s="71">
        <f>ROUND(cabinets_db!HD454/Prices!$B$27,0)</f>
        <v>1253</v>
      </c>
      <c r="AC454" s="71">
        <f>AB454*Prices!$B$7+AB454</f>
        <v>1440.95</v>
      </c>
      <c r="AD454" s="71">
        <f>ROUND(cabinets_db!HF454/Prices!$B$27,0)</f>
        <v>1372</v>
      </c>
      <c r="AE454" s="71">
        <f>AD454*Prices!$B$7+AD454</f>
        <v>1577.8</v>
      </c>
      <c r="AF454" s="71">
        <f>ROUND(cabinets_db!HH454/Prices!$B$27,0)</f>
        <v>1412</v>
      </c>
      <c r="AG454" s="71">
        <f>AF454*Prices!$B$7+AF454</f>
        <v>1623.8</v>
      </c>
      <c r="AH454" s="71">
        <f>ROUND(cabinets_db!HJ454/Prices!$B$27,0)</f>
        <v>1491</v>
      </c>
      <c r="AI454" s="71">
        <f>AH454*Prices!$B$7+AH454</f>
        <v>1714.65</v>
      </c>
      <c r="AJ454" s="71">
        <f>ROUND(cabinets_db!HL454/Prices!$B$27,0)</f>
        <v>1531</v>
      </c>
      <c r="AK454" s="71">
        <f>AJ454*Prices!$B$7+AJ454</f>
        <v>1760.65</v>
      </c>
      <c r="AL454" s="71">
        <f>ROUND(cabinets_db!HN454/Prices!$B$27,0)</f>
        <v>1630</v>
      </c>
      <c r="AM454" s="71">
        <f>AL454*Prices!$B$7+AL454</f>
        <v>1874.5</v>
      </c>
      <c r="AN454" s="71">
        <f>ROUND(cabinets_db!HP454/Prices!$B$27,0)</f>
        <v>1709</v>
      </c>
      <c r="AO454" s="71">
        <f>AN454*Prices!$B$7+AN454</f>
        <v>1965.35</v>
      </c>
      <c r="AP454" s="71">
        <f>ROUND(cabinets_db!HR454/Prices!$B$27,0)</f>
        <v>1987</v>
      </c>
      <c r="AQ454" s="163">
        <f>AP454*Prices!$B$7+AP454</f>
        <v>2285.0500000000002</v>
      </c>
      <c r="AW454" s="71">
        <f t="shared" si="586"/>
        <v>1253</v>
      </c>
      <c r="AX454" s="71">
        <f t="shared" si="587"/>
        <v>1440.95</v>
      </c>
      <c r="AY454" s="71">
        <f t="shared" si="588"/>
        <v>1372</v>
      </c>
      <c r="AZ454" s="71">
        <f t="shared" si="589"/>
        <v>1577.8</v>
      </c>
      <c r="BA454" s="71">
        <f t="shared" si="590"/>
        <v>1412</v>
      </c>
      <c r="BB454" s="71">
        <f t="shared" si="591"/>
        <v>1623.8</v>
      </c>
      <c r="BC454" s="71">
        <f t="shared" si="592"/>
        <v>1491</v>
      </c>
      <c r="BD454" s="71">
        <f t="shared" si="593"/>
        <v>1714.65</v>
      </c>
      <c r="BE454" s="71">
        <f t="shared" si="594"/>
        <v>1531</v>
      </c>
      <c r="BF454" s="71">
        <f t="shared" si="595"/>
        <v>1760.65</v>
      </c>
      <c r="BG454" s="71">
        <f t="shared" si="596"/>
        <v>1630</v>
      </c>
      <c r="BH454" s="71">
        <f t="shared" si="597"/>
        <v>1874.5</v>
      </c>
      <c r="BI454" s="71">
        <f t="shared" si="598"/>
        <v>1709</v>
      </c>
      <c r="BJ454" s="71">
        <f t="shared" si="599"/>
        <v>1965.35</v>
      </c>
      <c r="BK454" s="71">
        <f t="shared" si="600"/>
        <v>1987</v>
      </c>
      <c r="BL454" s="163">
        <f t="shared" si="601"/>
        <v>2285.0500000000002</v>
      </c>
      <c r="BU454" s="161">
        <f>ROUND(cabinets_db!JE454/Prices!$B$27,0)</f>
        <v>2061</v>
      </c>
      <c r="BV454" s="71">
        <f>BU454*Prices!$B$7+BU454</f>
        <v>2370.15</v>
      </c>
      <c r="BW454" s="161">
        <f>ROUND(cabinets_db!JG454/Prices!$B$27,0)</f>
        <v>2180</v>
      </c>
      <c r="BX454" s="71">
        <f>BW454*Prices!$B$7+BW454</f>
        <v>2507</v>
      </c>
      <c r="BY454" s="161">
        <f>ROUND(cabinets_db!JI454/Prices!$B$27,0)</f>
        <v>2220</v>
      </c>
      <c r="BZ454" s="71">
        <f>BY454*Prices!$B$7+BY454</f>
        <v>2553</v>
      </c>
      <c r="CA454" s="161">
        <f>ROUND(cabinets_db!JK454/Prices!$B$27,0)</f>
        <v>2299</v>
      </c>
      <c r="CB454" s="71">
        <f>CA454*Prices!$B$7+CA454</f>
        <v>2643.85</v>
      </c>
      <c r="CC454" s="161">
        <f>ROUND(cabinets_db!JM454/Prices!$B$27,0)</f>
        <v>2339</v>
      </c>
      <c r="CD454" s="71">
        <f>CC454*Prices!$B$7+CC454</f>
        <v>2689.85</v>
      </c>
      <c r="CE454" s="161">
        <f>ROUND(cabinets_db!JO454/Prices!$B$27,0)</f>
        <v>2438</v>
      </c>
      <c r="CF454" s="71">
        <f>CE454*Prices!$B$7+CE454</f>
        <v>2803.7</v>
      </c>
      <c r="CG454" s="161">
        <f>ROUND(cabinets_db!JQ454/Prices!$B$27,0)</f>
        <v>2517</v>
      </c>
      <c r="CH454" s="71">
        <f>CG454*Prices!$B$7+CG454</f>
        <v>2894.55</v>
      </c>
      <c r="CI454" s="161">
        <f>ROUND(cabinets_db!JS454/Prices!$B$27,0)</f>
        <v>2795</v>
      </c>
      <c r="CJ454" s="71">
        <f>CI454*Prices!$B$7+CI454</f>
        <v>3214.25</v>
      </c>
      <c r="CK454" s="162"/>
      <c r="CL454" s="162"/>
      <c r="CM454" s="162"/>
      <c r="CN454" s="162"/>
      <c r="CO454" s="162"/>
      <c r="CP454" s="71">
        <f>ROUND(cabinets_db!LW454/Prices!$B$27,0)</f>
        <v>1949</v>
      </c>
      <c r="CQ454" s="71">
        <f>CP454*Prices!$B$7+CP454</f>
        <v>2241.35</v>
      </c>
      <c r="CR454" s="71">
        <f>ROUND(cabinets_db!LY454/Prices!$B$27,0)</f>
        <v>2068</v>
      </c>
      <c r="CS454" s="71">
        <f>CR454*Prices!$B$7+CR454</f>
        <v>2378.1999999999998</v>
      </c>
      <c r="CT454" s="71">
        <f>ROUND(cabinets_db!MA454/Prices!$B$27,0)</f>
        <v>2108</v>
      </c>
      <c r="CU454" s="71">
        <f>CT454*Prices!$B$7+CT454</f>
        <v>2424.1999999999998</v>
      </c>
      <c r="CV454" s="71">
        <f>ROUND(cabinets_db!MC454/Prices!$B$27,0)</f>
        <v>2187</v>
      </c>
      <c r="CW454" s="71">
        <f>CV454*Prices!$B$7+CV454</f>
        <v>2515.0500000000002</v>
      </c>
      <c r="CX454" s="71">
        <f>ROUND(cabinets_db!ME454/Prices!$B$27,0)</f>
        <v>2227</v>
      </c>
      <c r="CY454" s="71">
        <f>CX454*Prices!$B$7+CX454</f>
        <v>2561.0500000000002</v>
      </c>
      <c r="CZ454" s="71">
        <f>ROUND(cabinets_db!MG454/Prices!$B$27,0)</f>
        <v>2326</v>
      </c>
      <c r="DA454" s="71">
        <f>CZ454*Prices!$B$7+CZ454</f>
        <v>2674.9</v>
      </c>
      <c r="DB454" s="71">
        <f>ROUND(cabinets_db!MI454/Prices!$B$27,0)</f>
        <v>2406</v>
      </c>
      <c r="DC454" s="71">
        <f>DB454*Prices!$B$7+DB454</f>
        <v>2766.9</v>
      </c>
      <c r="DD454" s="71">
        <f>ROUND(cabinets_db!MK454/Prices!$B$27,0)</f>
        <v>2684</v>
      </c>
      <c r="DE454" s="163">
        <f>DD454*Prices!$B$7+DD454</f>
        <v>3086.6</v>
      </c>
      <c r="DK454" s="71">
        <f t="shared" si="616"/>
        <v>1949</v>
      </c>
      <c r="DL454" s="71">
        <f t="shared" si="617"/>
        <v>2241.35</v>
      </c>
      <c r="DM454" s="71">
        <f t="shared" si="618"/>
        <v>2068</v>
      </c>
      <c r="DN454" s="71">
        <f t="shared" si="619"/>
        <v>2378.1999999999998</v>
      </c>
      <c r="DO454" s="71">
        <f t="shared" si="620"/>
        <v>2108</v>
      </c>
      <c r="DP454" s="71">
        <f t="shared" si="621"/>
        <v>2424.1999999999998</v>
      </c>
      <c r="DQ454" s="71">
        <f t="shared" si="622"/>
        <v>2187</v>
      </c>
      <c r="DR454" s="71">
        <f t="shared" si="623"/>
        <v>2515.0500000000002</v>
      </c>
      <c r="DS454" s="71">
        <f t="shared" si="624"/>
        <v>2227</v>
      </c>
      <c r="DT454" s="71">
        <f t="shared" si="625"/>
        <v>2561.0500000000002</v>
      </c>
      <c r="DU454" s="71">
        <f t="shared" si="626"/>
        <v>2326</v>
      </c>
      <c r="DV454" s="71">
        <f t="shared" si="627"/>
        <v>2674.9</v>
      </c>
      <c r="DW454" s="71">
        <f t="shared" si="628"/>
        <v>2406</v>
      </c>
      <c r="DX454" s="71">
        <f t="shared" si="629"/>
        <v>2766.9</v>
      </c>
      <c r="DY454" s="71">
        <f t="shared" si="630"/>
        <v>2684</v>
      </c>
      <c r="DZ454" s="163">
        <f t="shared" si="631"/>
        <v>3086.6</v>
      </c>
      <c r="EP454" s="55">
        <v>10374.092500000001</v>
      </c>
      <c r="EQ454" s="55">
        <f t="shared" si="677"/>
        <v>72.042309027777776</v>
      </c>
      <c r="ER454" s="158">
        <v>72</v>
      </c>
      <c r="ES454" s="75">
        <v>30</v>
      </c>
      <c r="ET454" s="159"/>
      <c r="EU454" s="159">
        <f>ES454*80/144</f>
        <v>16.666666666666668</v>
      </c>
      <c r="EV454" s="75">
        <v>3</v>
      </c>
      <c r="EW454" s="75">
        <v>2</v>
      </c>
      <c r="EX454" s="76">
        <v>3</v>
      </c>
      <c r="EY454" s="75">
        <v>72</v>
      </c>
      <c r="EZ454" s="82">
        <f>(EY454*1.2)*(Prices!$B$5/32)</f>
        <v>107.99999999999999</v>
      </c>
      <c r="FA454" s="82">
        <f>(EY454*1.3)*(Prices!$B$4/32)</f>
        <v>234.00000000000003</v>
      </c>
      <c r="FB454" s="82">
        <f>(EV454*Prices!$B$2)+(EW454*Prices!$B$3)</f>
        <v>128.1</v>
      </c>
      <c r="FC454" s="82">
        <f>EU454*Prices!$B$9</f>
        <v>100</v>
      </c>
      <c r="FD454" s="82">
        <f t="shared" si="632"/>
        <v>573.1</v>
      </c>
      <c r="FE454" s="82">
        <f>EU454*Prices!$B$10</f>
        <v>150</v>
      </c>
      <c r="FF454" s="82">
        <f t="shared" si="633"/>
        <v>623.1</v>
      </c>
      <c r="FG454" s="82">
        <f>EU454*Prices!$B$11</f>
        <v>166.66666666666669</v>
      </c>
      <c r="FH454" s="82">
        <f t="shared" si="634"/>
        <v>639.76666666666665</v>
      </c>
      <c r="FI454" s="82">
        <f>EU454*Prices!$B$12</f>
        <v>200</v>
      </c>
      <c r="FJ454" s="82">
        <f t="shared" si="635"/>
        <v>673.1</v>
      </c>
      <c r="FK454" s="82">
        <f>EU454*Prices!$B$13</f>
        <v>216.66666666666669</v>
      </c>
      <c r="FL454" s="82">
        <f t="shared" si="636"/>
        <v>689.76666666666665</v>
      </c>
      <c r="FM454" s="82">
        <f>EU454*Prices!$B$14</f>
        <v>258.33333333333337</v>
      </c>
      <c r="FN454" s="82">
        <f t="shared" si="637"/>
        <v>731.43333333333339</v>
      </c>
      <c r="FO454" s="82">
        <f>EU454*Prices!$B$15</f>
        <v>291.66666666666669</v>
      </c>
      <c r="FP454" s="82">
        <f t="shared" si="638"/>
        <v>764.76666666666665</v>
      </c>
      <c r="FQ454" s="82">
        <f>EU454*Prices!$B$16</f>
        <v>408.33333333333337</v>
      </c>
      <c r="FR454" s="82">
        <f t="shared" si="639"/>
        <v>881.43333333333339</v>
      </c>
      <c r="FS454" s="82">
        <f>EU454*Prices!$B$17</f>
        <v>0</v>
      </c>
      <c r="FT454" s="82"/>
      <c r="FU454" s="82"/>
      <c r="FV454" s="82"/>
      <c r="FW454" s="82"/>
      <c r="FX454" s="82"/>
      <c r="FY454" s="82"/>
      <c r="FZ454" s="82"/>
      <c r="GA454" s="82"/>
      <c r="GB454" s="82"/>
      <c r="GC454" s="82"/>
      <c r="GD454" s="82"/>
      <c r="GE454" s="82"/>
      <c r="GF454" s="82"/>
      <c r="GG454" s="82"/>
      <c r="GH454" s="82"/>
      <c r="GI454"/>
      <c r="GJ454"/>
      <c r="GK454"/>
      <c r="GL454"/>
      <c r="GM454"/>
      <c r="GN454"/>
      <c r="GO454"/>
      <c r="GP454" s="55">
        <v>10374.092500000001</v>
      </c>
      <c r="GQ454" s="55">
        <f t="shared" si="678"/>
        <v>72.042309027777776</v>
      </c>
      <c r="GR454" s="158">
        <v>72</v>
      </c>
      <c r="GS454" s="75">
        <v>30</v>
      </c>
      <c r="GT454" s="159"/>
      <c r="GU454" s="159">
        <f>GS454*80/144</f>
        <v>16.666666666666668</v>
      </c>
      <c r="GV454" s="75">
        <v>3</v>
      </c>
      <c r="GW454" s="75">
        <v>2</v>
      </c>
      <c r="GX454" s="76">
        <v>3</v>
      </c>
      <c r="GY454" s="75">
        <v>72</v>
      </c>
      <c r="GZ454" s="82">
        <f>(GY454*1.2)*(Prices!$B$5/32)</f>
        <v>107.99999999999999</v>
      </c>
      <c r="HA454" s="82">
        <f>(GY454*1.3)*(Prices!$C$4/32)</f>
        <v>187.20000000000002</v>
      </c>
      <c r="HB454" s="82">
        <f>(GV454*Prices!$B$2)+(GW454*Prices!$B$3)</f>
        <v>128.1</v>
      </c>
      <c r="HC454" s="82">
        <f>GU454*Prices!$B$9</f>
        <v>100</v>
      </c>
      <c r="HD454" s="82">
        <f t="shared" si="640"/>
        <v>526.29999999999995</v>
      </c>
      <c r="HE454" s="82">
        <f>GU454*Prices!$B$10</f>
        <v>150</v>
      </c>
      <c r="HF454" s="82">
        <f t="shared" si="641"/>
        <v>576.30000000000007</v>
      </c>
      <c r="HG454" s="82">
        <f>GU454*Prices!$B$11</f>
        <v>166.66666666666669</v>
      </c>
      <c r="HH454" s="82">
        <f t="shared" si="642"/>
        <v>592.9666666666667</v>
      </c>
      <c r="HI454" s="82">
        <f>GU454*Prices!$B$12</f>
        <v>200</v>
      </c>
      <c r="HJ454" s="82">
        <f t="shared" si="643"/>
        <v>626.30000000000007</v>
      </c>
      <c r="HK454" s="82">
        <f>GU454*Prices!$B$13</f>
        <v>216.66666666666669</v>
      </c>
      <c r="HL454" s="82">
        <f t="shared" si="644"/>
        <v>642.9666666666667</v>
      </c>
      <c r="HM454" s="82">
        <f>GU454*Prices!$B$14</f>
        <v>258.33333333333337</v>
      </c>
      <c r="HN454" s="82">
        <f t="shared" si="645"/>
        <v>684.63333333333344</v>
      </c>
      <c r="HO454" s="82">
        <f>GU454*Prices!$B$15</f>
        <v>291.66666666666669</v>
      </c>
      <c r="HP454" s="82">
        <f t="shared" si="646"/>
        <v>717.9666666666667</v>
      </c>
      <c r="HQ454" s="82">
        <f>GU454*Prices!$B$16</f>
        <v>408.33333333333337</v>
      </c>
      <c r="HR454" s="82">
        <f t="shared" si="647"/>
        <v>834.63333333333344</v>
      </c>
      <c r="HS454" s="82">
        <f>GU454*Prices!$B$17</f>
        <v>0</v>
      </c>
      <c r="HT454" s="82"/>
      <c r="HU454" s="82"/>
      <c r="HV454" s="82"/>
      <c r="HW454" s="82"/>
      <c r="HX454" s="82"/>
      <c r="HY454" s="82"/>
      <c r="HZ454" s="82"/>
      <c r="IA454" s="82"/>
      <c r="IB454" s="82"/>
      <c r="IC454" s="82"/>
      <c r="ID454" s="82"/>
      <c r="IE454" s="82"/>
      <c r="IF454" s="82"/>
      <c r="IG454" s="82"/>
      <c r="IH454" s="82"/>
      <c r="II454"/>
      <c r="IJ454"/>
      <c r="IK454"/>
      <c r="IL454"/>
      <c r="IM454"/>
      <c r="IN454"/>
      <c r="IO454"/>
      <c r="IP454"/>
      <c r="IQ454" s="55">
        <v>10374.092500000001</v>
      </c>
      <c r="IR454" s="55">
        <f t="shared" si="679"/>
        <v>72.042309027777776</v>
      </c>
      <c r="IS454" s="158">
        <v>72</v>
      </c>
      <c r="IT454" s="75">
        <v>30</v>
      </c>
      <c r="IU454" s="159"/>
      <c r="IV454" s="159">
        <f>IT454*80/144</f>
        <v>16.666666666666668</v>
      </c>
      <c r="IW454" s="75">
        <v>3</v>
      </c>
      <c r="IX454" s="75">
        <v>2</v>
      </c>
      <c r="IY454" s="76">
        <f t="shared" si="671"/>
        <v>295.44121536458329</v>
      </c>
      <c r="IZ454" s="75">
        <v>72</v>
      </c>
      <c r="JA454" s="82">
        <f>(IZ454*1.2)*(Prices!$B$5/32)</f>
        <v>107.99999999999999</v>
      </c>
      <c r="JB454" s="82">
        <f>(IZ454*1.3)*(Prices!$B$4/32)</f>
        <v>234.00000000000003</v>
      </c>
      <c r="JC454" s="82">
        <f>(IW454*Prices!$B$2)+(IX454*Prices!$B$3)</f>
        <v>128.1</v>
      </c>
      <c r="JD454" s="82">
        <f>IV454*Prices!$B$9</f>
        <v>100</v>
      </c>
      <c r="JE454" s="82">
        <f t="shared" si="648"/>
        <v>865.54121536458331</v>
      </c>
      <c r="JF454" s="82">
        <f>IV454*Prices!$B$10</f>
        <v>150</v>
      </c>
      <c r="JG454" s="82">
        <f t="shared" si="649"/>
        <v>915.54121536458331</v>
      </c>
      <c r="JH454" s="82">
        <f>IV454*Prices!$B$11</f>
        <v>166.66666666666669</v>
      </c>
      <c r="JI454" s="82">
        <f t="shared" si="650"/>
        <v>932.20788203124994</v>
      </c>
      <c r="JJ454" s="82">
        <f>IV454*Prices!$B$12</f>
        <v>200</v>
      </c>
      <c r="JK454" s="82">
        <f t="shared" si="651"/>
        <v>965.54121536458331</v>
      </c>
      <c r="JL454" s="82">
        <f>IV454*Prices!$B$13</f>
        <v>216.66666666666669</v>
      </c>
      <c r="JM454" s="82">
        <f t="shared" si="652"/>
        <v>982.20788203124994</v>
      </c>
      <c r="JN454" s="82">
        <f>IV454*Prices!$B$14</f>
        <v>258.33333333333337</v>
      </c>
      <c r="JO454" s="82">
        <f t="shared" si="653"/>
        <v>1023.8745486979167</v>
      </c>
      <c r="JP454" s="82">
        <f>IV454*Prices!$B$15</f>
        <v>291.66666666666669</v>
      </c>
      <c r="JQ454" s="82">
        <f t="shared" si="654"/>
        <v>1057.2078820312499</v>
      </c>
      <c r="JR454" s="82">
        <f>IV454*Prices!$B$16</f>
        <v>408.33333333333337</v>
      </c>
      <c r="JS454" s="82">
        <f t="shared" si="655"/>
        <v>1173.8745486979167</v>
      </c>
      <c r="JT454" s="82">
        <f>IV454*Prices!$B$17</f>
        <v>0</v>
      </c>
      <c r="JU454" s="82"/>
      <c r="JV454" s="82"/>
      <c r="JW454" s="82"/>
      <c r="JX454" s="82"/>
      <c r="JY454" s="82"/>
      <c r="JZ454" s="82"/>
      <c r="KA454" s="82"/>
      <c r="KB454" s="82"/>
      <c r="KC454" s="82"/>
      <c r="KD454" s="82"/>
      <c r="KE454" s="82"/>
      <c r="KF454" s="82"/>
      <c r="KG454" s="82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 s="199">
        <v>1</v>
      </c>
      <c r="LB454" s="202">
        <v>2</v>
      </c>
      <c r="LC454" s="82">
        <f>(44+(cabinets_db!IR454*2-2))*0.58</f>
        <v>107.92907847222222</v>
      </c>
      <c r="LD454" s="82">
        <f>(44+(cabinets_db!IR454*2-2))*0.77</f>
        <v>143.28515590277777</v>
      </c>
      <c r="LE454" s="82">
        <f>3*(cabinets_db!IR454*22/144)</f>
        <v>33.019391637731488</v>
      </c>
      <c r="LF454" s="82">
        <f t="shared" si="656"/>
        <v>74.909686834490728</v>
      </c>
      <c r="LG454" s="80">
        <f t="shared" si="657"/>
        <v>110.26576426504629</v>
      </c>
      <c r="LH454" s="234">
        <f t="shared" si="658"/>
        <v>295.44121536458329</v>
      </c>
      <c r="LI454" s="55">
        <v>10374.092500000001</v>
      </c>
      <c r="LJ454" s="55">
        <f t="shared" si="680"/>
        <v>72.042309027777776</v>
      </c>
      <c r="LK454" s="158">
        <v>72</v>
      </c>
      <c r="LL454" s="75">
        <v>30</v>
      </c>
      <c r="LM454" s="159"/>
      <c r="LN454" s="159">
        <f>LL454*80/144</f>
        <v>16.666666666666668</v>
      </c>
      <c r="LO454" s="75">
        <v>3</v>
      </c>
      <c r="LP454" s="75">
        <v>2</v>
      </c>
      <c r="LQ454" s="76">
        <f t="shared" si="672"/>
        <v>295.44121536458329</v>
      </c>
      <c r="LR454" s="75">
        <v>72</v>
      </c>
      <c r="LS454" s="82">
        <f>(LR454*1.2)*(Prices!$B$5/32)</f>
        <v>107.99999999999999</v>
      </c>
      <c r="LT454" s="82">
        <f>(LR454*1.3)*(Prices!$C$4/32)</f>
        <v>187.20000000000002</v>
      </c>
      <c r="LU454" s="82">
        <f>(LO454*Prices!$B$2)+(LP454*Prices!$B$3)</f>
        <v>128.1</v>
      </c>
      <c r="LV454" s="82">
        <f>LN454*Prices!$B$9</f>
        <v>100</v>
      </c>
      <c r="LW454" s="82">
        <f t="shared" si="659"/>
        <v>818.74121536458324</v>
      </c>
      <c r="LX454" s="82">
        <f>LN454*Prices!$B$10</f>
        <v>150</v>
      </c>
      <c r="LY454" s="82">
        <f t="shared" si="660"/>
        <v>868.74121536458335</v>
      </c>
      <c r="LZ454" s="82">
        <f>LN454*Prices!$B$11</f>
        <v>166.66666666666669</v>
      </c>
      <c r="MA454" s="82">
        <f t="shared" si="661"/>
        <v>885.40788203124998</v>
      </c>
      <c r="MB454" s="82">
        <f>LN454*Prices!$B$12</f>
        <v>200</v>
      </c>
      <c r="MC454" s="82">
        <f t="shared" si="662"/>
        <v>918.74121536458335</v>
      </c>
      <c r="MD454" s="82">
        <f>LN454*Prices!$B$13</f>
        <v>216.66666666666669</v>
      </c>
      <c r="ME454" s="82">
        <f t="shared" si="663"/>
        <v>935.40788203124998</v>
      </c>
      <c r="MF454" s="82">
        <f>LN454*Prices!$B$14</f>
        <v>258.33333333333337</v>
      </c>
      <c r="MG454" s="82">
        <f t="shared" si="664"/>
        <v>977.07454869791673</v>
      </c>
      <c r="MH454" s="82">
        <f>LN454*Prices!$B$15</f>
        <v>291.66666666666669</v>
      </c>
      <c r="MI454" s="82">
        <f t="shared" si="665"/>
        <v>1010.40788203125</v>
      </c>
      <c r="MJ454" s="82">
        <f>LN454*Prices!$B$16</f>
        <v>408.33333333333337</v>
      </c>
      <c r="MK454" s="82">
        <f t="shared" si="666"/>
        <v>1127.0745486979167</v>
      </c>
      <c r="ML454" s="82">
        <f>LN454*Prices!$B$17</f>
        <v>0</v>
      </c>
      <c r="MM454" s="82"/>
      <c r="MN454" s="82"/>
      <c r="MO454" s="82"/>
      <c r="MP454" s="82"/>
      <c r="MQ454" s="82"/>
      <c r="MR454" s="82"/>
      <c r="MS454" s="82"/>
      <c r="MT454" s="82"/>
      <c r="MU454" s="82"/>
      <c r="MV454" s="82"/>
      <c r="MW454" s="82"/>
      <c r="MX454" s="82"/>
      <c r="MY454" s="82"/>
      <c r="MZ454" s="82"/>
      <c r="NA454" s="82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</row>
    <row r="455" spans="1:449" ht="18" customHeight="1" x14ac:dyDescent="0.25">
      <c r="A455" s="160" t="s">
        <v>595</v>
      </c>
      <c r="B455" s="69" t="s">
        <v>527</v>
      </c>
      <c r="C455" s="69" t="str">
        <f t="shared" si="667"/>
        <v>Pantry Cab: Pantry 24 deep  2 door - 3 dawer  (30"W x 90" H)</v>
      </c>
      <c r="D455" s="70" t="s">
        <v>588</v>
      </c>
      <c r="E455" s="68" t="s">
        <v>579</v>
      </c>
      <c r="F455" s="267" t="s">
        <v>595</v>
      </c>
      <c r="G455" s="367">
        <f>ROUND(cabinets_db!FD455/Prices!$B$27,0)</f>
        <v>1422</v>
      </c>
      <c r="H455" s="71">
        <f>G455*Prices!$B$7+G455</f>
        <v>1635.3</v>
      </c>
      <c r="I455" s="161">
        <f>ROUND(cabinets_db!FF455/Prices!$B$27,0)</f>
        <v>1550</v>
      </c>
      <c r="J455" s="71">
        <f>I455*Prices!$B$7+I455</f>
        <v>1782.5</v>
      </c>
      <c r="K455" s="161">
        <f>ROUND(cabinets_db!FH455/Prices!$B$27,0)</f>
        <v>1593</v>
      </c>
      <c r="L455" s="71">
        <f>K455*Prices!$B$7+K455</f>
        <v>1831.95</v>
      </c>
      <c r="M455" s="161">
        <f>ROUND(cabinets_db!FJ455/Prices!$B$27,0)</f>
        <v>1678</v>
      </c>
      <c r="N455" s="71">
        <f>M455*Prices!$B$7+M455</f>
        <v>1929.7</v>
      </c>
      <c r="O455" s="161">
        <f>ROUND(cabinets_db!FL455/Prices!$B$27,0)</f>
        <v>1721</v>
      </c>
      <c r="P455" s="71">
        <f>O455*Prices!$B$7+O455</f>
        <v>1979.15</v>
      </c>
      <c r="Q455" s="161">
        <f>ROUND(cabinets_db!FN455/Prices!$B$27,0)</f>
        <v>1827</v>
      </c>
      <c r="R455" s="71">
        <f>Q455*Prices!$B$7+Q455</f>
        <v>2101.0500000000002</v>
      </c>
      <c r="S455" s="161">
        <f>ROUND(cabinets_db!FP455/Prices!$B$27,0)</f>
        <v>1913</v>
      </c>
      <c r="T455" s="71">
        <f>S455*Prices!$B$7+S455</f>
        <v>2199.9499999999998</v>
      </c>
      <c r="U455" s="161">
        <f>ROUND(cabinets_db!FR455/Prices!$B$27,0)</f>
        <v>2211</v>
      </c>
      <c r="V455" s="71">
        <f>U455*Prices!$B$7+U455</f>
        <v>2542.65</v>
      </c>
      <c r="W455" s="162"/>
      <c r="X455" s="162"/>
      <c r="Y455" s="162"/>
      <c r="Z455" s="162"/>
      <c r="AA455" s="162"/>
      <c r="AB455" s="71">
        <f>ROUND(cabinets_db!HD455/Prices!$B$27,0)</f>
        <v>1305</v>
      </c>
      <c r="AC455" s="71">
        <f>AB455*Prices!$B$7+AB455</f>
        <v>1500.75</v>
      </c>
      <c r="AD455" s="71">
        <f>ROUND(cabinets_db!HF455/Prices!$B$27,0)</f>
        <v>1433</v>
      </c>
      <c r="AE455" s="71">
        <f>AD455*Prices!$B$7+AD455</f>
        <v>1647.95</v>
      </c>
      <c r="AF455" s="71">
        <f>ROUND(cabinets_db!HH455/Prices!$B$27,0)</f>
        <v>1476</v>
      </c>
      <c r="AG455" s="71">
        <f>AF455*Prices!$B$7+AF455</f>
        <v>1697.4</v>
      </c>
      <c r="AH455" s="71">
        <f>ROUND(cabinets_db!HJ455/Prices!$B$27,0)</f>
        <v>1561</v>
      </c>
      <c r="AI455" s="71">
        <f>AH455*Prices!$B$7+AH455</f>
        <v>1795.15</v>
      </c>
      <c r="AJ455" s="71">
        <f>ROUND(cabinets_db!HL455/Prices!$B$27,0)</f>
        <v>1604</v>
      </c>
      <c r="AK455" s="71">
        <f>AJ455*Prices!$B$7+AJ455</f>
        <v>1844.6</v>
      </c>
      <c r="AL455" s="71">
        <f>ROUND(cabinets_db!HN455/Prices!$B$27,0)</f>
        <v>1710</v>
      </c>
      <c r="AM455" s="71">
        <f>AL455*Prices!$B$7+AL455</f>
        <v>1966.5</v>
      </c>
      <c r="AN455" s="71">
        <f>ROUND(cabinets_db!HP455/Prices!$B$27,0)</f>
        <v>1796</v>
      </c>
      <c r="AO455" s="71">
        <f>AN455*Prices!$B$7+AN455</f>
        <v>2065.4</v>
      </c>
      <c r="AP455" s="71">
        <f>ROUND(cabinets_db!HR455/Prices!$B$27,0)</f>
        <v>2094</v>
      </c>
      <c r="AQ455" s="163">
        <f>AP455*Prices!$B$7+AP455</f>
        <v>2408.1</v>
      </c>
      <c r="AW455" s="71">
        <f t="shared" si="586"/>
        <v>1305</v>
      </c>
      <c r="AX455" s="71">
        <f t="shared" si="587"/>
        <v>1500.75</v>
      </c>
      <c r="AY455" s="71">
        <f t="shared" si="588"/>
        <v>1433</v>
      </c>
      <c r="AZ455" s="71">
        <f t="shared" si="589"/>
        <v>1647.95</v>
      </c>
      <c r="BA455" s="71">
        <f t="shared" si="590"/>
        <v>1476</v>
      </c>
      <c r="BB455" s="71">
        <f t="shared" si="591"/>
        <v>1697.4</v>
      </c>
      <c r="BC455" s="71">
        <f t="shared" si="592"/>
        <v>1561</v>
      </c>
      <c r="BD455" s="71">
        <f t="shared" si="593"/>
        <v>1795.15</v>
      </c>
      <c r="BE455" s="71">
        <f t="shared" si="594"/>
        <v>1604</v>
      </c>
      <c r="BF455" s="71">
        <f t="shared" si="595"/>
        <v>1844.6</v>
      </c>
      <c r="BG455" s="71">
        <f t="shared" si="596"/>
        <v>1710</v>
      </c>
      <c r="BH455" s="71">
        <f t="shared" si="597"/>
        <v>1966.5</v>
      </c>
      <c r="BI455" s="71">
        <f t="shared" si="598"/>
        <v>1796</v>
      </c>
      <c r="BJ455" s="71">
        <f t="shared" si="599"/>
        <v>2065.4</v>
      </c>
      <c r="BK455" s="71">
        <f t="shared" si="600"/>
        <v>2094</v>
      </c>
      <c r="BL455" s="163">
        <f t="shared" si="601"/>
        <v>2408.1</v>
      </c>
      <c r="BU455" s="161">
        <f>ROUND(cabinets_db!JE455/Prices!$B$27,0)</f>
        <v>2140</v>
      </c>
      <c r="BV455" s="71">
        <f>BU455*Prices!$B$7+BU455</f>
        <v>2461</v>
      </c>
      <c r="BW455" s="161">
        <f>ROUND(cabinets_db!JG455/Prices!$B$27,0)</f>
        <v>2268</v>
      </c>
      <c r="BX455" s="71">
        <f>BW455*Prices!$B$7+BW455</f>
        <v>2608.1999999999998</v>
      </c>
      <c r="BY455" s="161">
        <f>ROUND(cabinets_db!JI455/Prices!$B$27,0)</f>
        <v>2311</v>
      </c>
      <c r="BZ455" s="71">
        <f>BY455*Prices!$B$7+BY455</f>
        <v>2657.65</v>
      </c>
      <c r="CA455" s="161">
        <f>ROUND(cabinets_db!JK455/Prices!$B$27,0)</f>
        <v>2396</v>
      </c>
      <c r="CB455" s="71">
        <f>CA455*Prices!$B$7+CA455</f>
        <v>2755.4</v>
      </c>
      <c r="CC455" s="161">
        <f>ROUND(cabinets_db!JM455/Prices!$B$27,0)</f>
        <v>2439</v>
      </c>
      <c r="CD455" s="71">
        <f>CC455*Prices!$B$7+CC455</f>
        <v>2804.85</v>
      </c>
      <c r="CE455" s="161">
        <f>ROUND(cabinets_db!JO455/Prices!$B$27,0)</f>
        <v>2545</v>
      </c>
      <c r="CF455" s="71">
        <f>CE455*Prices!$B$7+CE455</f>
        <v>2926.75</v>
      </c>
      <c r="CG455" s="161">
        <f>ROUND(cabinets_db!JQ455/Prices!$B$27,0)</f>
        <v>2631</v>
      </c>
      <c r="CH455" s="71">
        <f>CG455*Prices!$B$7+CG455</f>
        <v>3025.65</v>
      </c>
      <c r="CI455" s="161">
        <f>ROUND(cabinets_db!JS455/Prices!$B$27,0)</f>
        <v>2929</v>
      </c>
      <c r="CJ455" s="71">
        <f>CI455*Prices!$B$7+CI455</f>
        <v>3368.35</v>
      </c>
      <c r="CK455" s="162"/>
      <c r="CL455" s="162"/>
      <c r="CM455" s="162"/>
      <c r="CN455" s="162"/>
      <c r="CO455" s="162"/>
      <c r="CP455" s="71">
        <f>ROUND(cabinets_db!LW455/Prices!$B$27,0)</f>
        <v>2023</v>
      </c>
      <c r="CQ455" s="71">
        <f>CP455*Prices!$B$7+CP455</f>
        <v>2326.4499999999998</v>
      </c>
      <c r="CR455" s="71">
        <f>ROUND(cabinets_db!LY455/Prices!$B$27,0)</f>
        <v>2151</v>
      </c>
      <c r="CS455" s="71">
        <f>CR455*Prices!$B$7+CR455</f>
        <v>2473.65</v>
      </c>
      <c r="CT455" s="71">
        <f>ROUND(cabinets_db!MA455/Prices!$B$27,0)</f>
        <v>2194</v>
      </c>
      <c r="CU455" s="71">
        <f>CT455*Prices!$B$7+CT455</f>
        <v>2523.1</v>
      </c>
      <c r="CV455" s="71">
        <f>ROUND(cabinets_db!MC455/Prices!$B$27,0)</f>
        <v>2279</v>
      </c>
      <c r="CW455" s="71">
        <f>CV455*Prices!$B$7+CV455</f>
        <v>2620.85</v>
      </c>
      <c r="CX455" s="71">
        <f>ROUND(cabinets_db!ME455/Prices!$B$27,0)</f>
        <v>2322</v>
      </c>
      <c r="CY455" s="71">
        <f>CX455*Prices!$B$7+CX455</f>
        <v>2670.3</v>
      </c>
      <c r="CZ455" s="71">
        <f>ROUND(cabinets_db!MG455/Prices!$B$27,0)</f>
        <v>2428</v>
      </c>
      <c r="DA455" s="71">
        <f>CZ455*Prices!$B$7+CZ455</f>
        <v>2792.2</v>
      </c>
      <c r="DB455" s="71">
        <f>ROUND(cabinets_db!MI455/Prices!$B$27,0)</f>
        <v>2514</v>
      </c>
      <c r="DC455" s="71">
        <f>DB455*Prices!$B$7+DB455</f>
        <v>2891.1</v>
      </c>
      <c r="DD455" s="71">
        <f>ROUND(cabinets_db!MK455/Prices!$B$27,0)</f>
        <v>2812</v>
      </c>
      <c r="DE455" s="163">
        <f>DD455*Prices!$B$7+DD455</f>
        <v>3233.8</v>
      </c>
      <c r="DK455" s="71">
        <f t="shared" si="616"/>
        <v>2023</v>
      </c>
      <c r="DL455" s="71">
        <f t="shared" si="617"/>
        <v>2326.4499999999998</v>
      </c>
      <c r="DM455" s="71">
        <f t="shared" si="618"/>
        <v>2151</v>
      </c>
      <c r="DN455" s="71">
        <f t="shared" si="619"/>
        <v>2473.65</v>
      </c>
      <c r="DO455" s="71">
        <f t="shared" si="620"/>
        <v>2194</v>
      </c>
      <c r="DP455" s="71">
        <f t="shared" si="621"/>
        <v>2523.1</v>
      </c>
      <c r="DQ455" s="71">
        <f t="shared" si="622"/>
        <v>2279</v>
      </c>
      <c r="DR455" s="71">
        <f t="shared" si="623"/>
        <v>2620.85</v>
      </c>
      <c r="DS455" s="71">
        <f t="shared" si="624"/>
        <v>2322</v>
      </c>
      <c r="DT455" s="71">
        <f t="shared" si="625"/>
        <v>2670.3</v>
      </c>
      <c r="DU455" s="71">
        <f t="shared" si="626"/>
        <v>2428</v>
      </c>
      <c r="DV455" s="71">
        <f t="shared" si="627"/>
        <v>2792.2</v>
      </c>
      <c r="DW455" s="71">
        <f t="shared" si="628"/>
        <v>2514</v>
      </c>
      <c r="DX455" s="71">
        <f t="shared" si="629"/>
        <v>2891.1</v>
      </c>
      <c r="DY455" s="71">
        <f t="shared" si="630"/>
        <v>2812</v>
      </c>
      <c r="DZ455" s="163">
        <f t="shared" si="631"/>
        <v>3233.8</v>
      </c>
      <c r="EP455" s="55">
        <v>10832.708500000001</v>
      </c>
      <c r="EQ455" s="55">
        <f t="shared" si="677"/>
        <v>75.22714236111112</v>
      </c>
      <c r="ER455" s="158">
        <v>75.5</v>
      </c>
      <c r="ES455" s="75">
        <v>30</v>
      </c>
      <c r="ET455" s="159"/>
      <c r="EU455" s="159">
        <f>ES455*86/144</f>
        <v>17.916666666666668</v>
      </c>
      <c r="EV455" s="75">
        <v>3</v>
      </c>
      <c r="EW455" s="75">
        <v>2</v>
      </c>
      <c r="EX455" s="76">
        <v>3</v>
      </c>
      <c r="EY455" s="75">
        <v>75.5</v>
      </c>
      <c r="EZ455" s="82">
        <f>(EY455*1.2)*(Prices!$B$5/32)</f>
        <v>113.25</v>
      </c>
      <c r="FA455" s="82">
        <f>(EY455*1.3)*(Prices!$B$4/32)</f>
        <v>245.375</v>
      </c>
      <c r="FB455" s="82">
        <f>(EV455*Prices!$B$2)+(EW455*Prices!$B$3)</f>
        <v>128.1</v>
      </c>
      <c r="FC455" s="82">
        <f>EU455*Prices!$B$9</f>
        <v>107.5</v>
      </c>
      <c r="FD455" s="82">
        <f t="shared" si="632"/>
        <v>597.22500000000002</v>
      </c>
      <c r="FE455" s="82">
        <f>EU455*Prices!$B$10</f>
        <v>161.25</v>
      </c>
      <c r="FF455" s="82">
        <f t="shared" si="633"/>
        <v>650.97500000000002</v>
      </c>
      <c r="FG455" s="82">
        <f>EU455*Prices!$B$11</f>
        <v>179.16666666666669</v>
      </c>
      <c r="FH455" s="82">
        <f t="shared" si="634"/>
        <v>668.89166666666665</v>
      </c>
      <c r="FI455" s="82">
        <f>EU455*Prices!$B$12</f>
        <v>215</v>
      </c>
      <c r="FJ455" s="82">
        <f t="shared" si="635"/>
        <v>704.72500000000002</v>
      </c>
      <c r="FK455" s="82">
        <f>EU455*Prices!$B$13</f>
        <v>232.91666666666669</v>
      </c>
      <c r="FL455" s="82">
        <f t="shared" si="636"/>
        <v>722.64166666666665</v>
      </c>
      <c r="FM455" s="82">
        <f>EU455*Prices!$B$14</f>
        <v>277.70833333333337</v>
      </c>
      <c r="FN455" s="82">
        <f t="shared" si="637"/>
        <v>767.43333333333339</v>
      </c>
      <c r="FO455" s="82">
        <f>EU455*Prices!$B$15</f>
        <v>313.54166666666669</v>
      </c>
      <c r="FP455" s="82">
        <f t="shared" si="638"/>
        <v>803.26666666666665</v>
      </c>
      <c r="FQ455" s="82">
        <f>EU455*Prices!$B$16</f>
        <v>438.95833333333337</v>
      </c>
      <c r="FR455" s="82">
        <f t="shared" si="639"/>
        <v>928.68333333333339</v>
      </c>
      <c r="FS455" s="82">
        <f>EU455*Prices!$B$17</f>
        <v>0</v>
      </c>
      <c r="FT455" s="82"/>
      <c r="FU455" s="82"/>
      <c r="FV455" s="82"/>
      <c r="FW455" s="82"/>
      <c r="FX455" s="82"/>
      <c r="FY455" s="82"/>
      <c r="FZ455" s="82"/>
      <c r="GA455" s="82"/>
      <c r="GB455" s="82"/>
      <c r="GC455" s="82"/>
      <c r="GD455" s="82"/>
      <c r="GE455" s="82"/>
      <c r="GF455" s="82"/>
      <c r="GG455" s="82"/>
      <c r="GH455" s="82"/>
      <c r="GI455"/>
      <c r="GJ455"/>
      <c r="GK455"/>
      <c r="GL455"/>
      <c r="GM455"/>
      <c r="GN455"/>
      <c r="GO455"/>
      <c r="GP455" s="55">
        <v>10832.708500000001</v>
      </c>
      <c r="GQ455" s="55">
        <f t="shared" si="678"/>
        <v>75.22714236111112</v>
      </c>
      <c r="GR455" s="158">
        <v>75.5</v>
      </c>
      <c r="GS455" s="75">
        <v>30</v>
      </c>
      <c r="GT455" s="159"/>
      <c r="GU455" s="159">
        <f>GS455*86/144</f>
        <v>17.916666666666668</v>
      </c>
      <c r="GV455" s="75">
        <v>3</v>
      </c>
      <c r="GW455" s="75">
        <v>2</v>
      </c>
      <c r="GX455" s="76">
        <v>3</v>
      </c>
      <c r="GY455" s="75">
        <v>75.5</v>
      </c>
      <c r="GZ455" s="82">
        <f>(GY455*1.2)*(Prices!$B$5/32)</f>
        <v>113.25</v>
      </c>
      <c r="HA455" s="82">
        <f>(GY455*1.3)*(Prices!$C$4/32)</f>
        <v>196.3</v>
      </c>
      <c r="HB455" s="82">
        <f>(GV455*Prices!$B$2)+(GW455*Prices!$B$3)</f>
        <v>128.1</v>
      </c>
      <c r="HC455" s="82">
        <f>GU455*Prices!$B$9</f>
        <v>107.5</v>
      </c>
      <c r="HD455" s="82">
        <f t="shared" si="640"/>
        <v>548.15</v>
      </c>
      <c r="HE455" s="82">
        <f>GU455*Prices!$B$10</f>
        <v>161.25</v>
      </c>
      <c r="HF455" s="82">
        <f t="shared" si="641"/>
        <v>601.90000000000009</v>
      </c>
      <c r="HG455" s="82">
        <f>GU455*Prices!$B$11</f>
        <v>179.16666666666669</v>
      </c>
      <c r="HH455" s="82">
        <f t="shared" si="642"/>
        <v>619.81666666666661</v>
      </c>
      <c r="HI455" s="82">
        <f>GU455*Prices!$B$12</f>
        <v>215</v>
      </c>
      <c r="HJ455" s="82">
        <f t="shared" si="643"/>
        <v>655.65000000000009</v>
      </c>
      <c r="HK455" s="82">
        <f>GU455*Prices!$B$13</f>
        <v>232.91666666666669</v>
      </c>
      <c r="HL455" s="82">
        <f t="shared" si="644"/>
        <v>673.56666666666661</v>
      </c>
      <c r="HM455" s="82">
        <f>GU455*Prices!$B$14</f>
        <v>277.70833333333337</v>
      </c>
      <c r="HN455" s="82">
        <f t="shared" si="645"/>
        <v>718.35833333333335</v>
      </c>
      <c r="HO455" s="82">
        <f>GU455*Prices!$B$15</f>
        <v>313.54166666666669</v>
      </c>
      <c r="HP455" s="82">
        <f t="shared" si="646"/>
        <v>754.19166666666661</v>
      </c>
      <c r="HQ455" s="82">
        <f>GU455*Prices!$B$16</f>
        <v>438.95833333333337</v>
      </c>
      <c r="HR455" s="82">
        <f t="shared" si="647"/>
        <v>879.60833333333335</v>
      </c>
      <c r="HS455" s="82">
        <f>GU455*Prices!$B$17</f>
        <v>0</v>
      </c>
      <c r="HT455" s="82"/>
      <c r="HU455" s="82"/>
      <c r="HV455" s="82"/>
      <c r="HW455" s="82"/>
      <c r="HX455" s="82"/>
      <c r="HY455" s="82"/>
      <c r="HZ455" s="82"/>
      <c r="IA455" s="82"/>
      <c r="IB455" s="82"/>
      <c r="IC455" s="82"/>
      <c r="ID455" s="82"/>
      <c r="IE455" s="82"/>
      <c r="IF455" s="82"/>
      <c r="IG455" s="82"/>
      <c r="IH455" s="82"/>
      <c r="II455"/>
      <c r="IJ455"/>
      <c r="IK455"/>
      <c r="IL455"/>
      <c r="IM455"/>
      <c r="IN455"/>
      <c r="IO455"/>
      <c r="IP455"/>
      <c r="IQ455" s="55">
        <v>10832.708500000001</v>
      </c>
      <c r="IR455" s="55">
        <f t="shared" si="679"/>
        <v>75.22714236111112</v>
      </c>
      <c r="IS455" s="158">
        <v>75.5</v>
      </c>
      <c r="IT455" s="75">
        <v>30</v>
      </c>
      <c r="IU455" s="159"/>
      <c r="IV455" s="159">
        <f>IT455*86/144</f>
        <v>17.916666666666668</v>
      </c>
      <c r="IW455" s="75">
        <v>3</v>
      </c>
      <c r="IX455" s="75">
        <v>2</v>
      </c>
      <c r="IY455" s="76">
        <f t="shared" si="671"/>
        <v>304.56576286458335</v>
      </c>
      <c r="IZ455" s="75">
        <v>75.5</v>
      </c>
      <c r="JA455" s="82">
        <f>(IZ455*1.2)*(Prices!$B$5/32)</f>
        <v>113.25</v>
      </c>
      <c r="JB455" s="82">
        <f>(IZ455*1.3)*(Prices!$B$4/32)</f>
        <v>245.375</v>
      </c>
      <c r="JC455" s="82">
        <f>(IW455*Prices!$B$2)+(IX455*Prices!$B$3)</f>
        <v>128.1</v>
      </c>
      <c r="JD455" s="82">
        <f>IV455*Prices!$B$9</f>
        <v>107.5</v>
      </c>
      <c r="JE455" s="82">
        <f t="shared" si="648"/>
        <v>898.79076286458337</v>
      </c>
      <c r="JF455" s="82">
        <f>IV455*Prices!$B$10</f>
        <v>161.25</v>
      </c>
      <c r="JG455" s="82">
        <f t="shared" si="649"/>
        <v>952.54076286458337</v>
      </c>
      <c r="JH455" s="82">
        <f>IV455*Prices!$B$11</f>
        <v>179.16666666666669</v>
      </c>
      <c r="JI455" s="82">
        <f t="shared" si="650"/>
        <v>970.45742953125</v>
      </c>
      <c r="JJ455" s="82">
        <f>IV455*Prices!$B$12</f>
        <v>215</v>
      </c>
      <c r="JK455" s="82">
        <f t="shared" si="651"/>
        <v>1006.2907628645834</v>
      </c>
      <c r="JL455" s="82">
        <f>IV455*Prices!$B$13</f>
        <v>232.91666666666669</v>
      </c>
      <c r="JM455" s="82">
        <f t="shared" si="652"/>
        <v>1024.20742953125</v>
      </c>
      <c r="JN455" s="82">
        <f>IV455*Prices!$B$14</f>
        <v>277.70833333333337</v>
      </c>
      <c r="JO455" s="82">
        <f t="shared" si="653"/>
        <v>1068.9990961979167</v>
      </c>
      <c r="JP455" s="82">
        <f>IV455*Prices!$B$15</f>
        <v>313.54166666666669</v>
      </c>
      <c r="JQ455" s="82">
        <f t="shared" si="654"/>
        <v>1104.83242953125</v>
      </c>
      <c r="JR455" s="82">
        <f>IV455*Prices!$B$16</f>
        <v>438.95833333333337</v>
      </c>
      <c r="JS455" s="82">
        <f t="shared" si="655"/>
        <v>1230.2490961979167</v>
      </c>
      <c r="JT455" s="82">
        <f>IV455*Prices!$B$17</f>
        <v>0</v>
      </c>
      <c r="JU455" s="82"/>
      <c r="JV455" s="82"/>
      <c r="JW455" s="82"/>
      <c r="JX455" s="82"/>
      <c r="JY455" s="82"/>
      <c r="JZ455" s="82"/>
      <c r="KA455" s="82"/>
      <c r="KB455" s="82"/>
      <c r="KC455" s="82"/>
      <c r="KD455" s="82"/>
      <c r="KE455" s="82"/>
      <c r="KF455" s="82"/>
      <c r="KG455" s="82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 s="199">
        <v>1</v>
      </c>
      <c r="LB455" s="202">
        <v>2</v>
      </c>
      <c r="LC455" s="82">
        <f>(44+(cabinets_db!IR455*2-2))*0.58</f>
        <v>111.6234851388889</v>
      </c>
      <c r="LD455" s="82">
        <f>(44+(cabinets_db!IR455*2-2))*0.77</f>
        <v>148.18979923611113</v>
      </c>
      <c r="LE455" s="82">
        <f>3*(cabinets_db!IR455*22/144)</f>
        <v>34.479106915509263</v>
      </c>
      <c r="LF455" s="82">
        <f t="shared" si="656"/>
        <v>77.144378223379633</v>
      </c>
      <c r="LG455" s="80">
        <f t="shared" si="657"/>
        <v>113.71069232060186</v>
      </c>
      <c r="LH455" s="234">
        <f t="shared" si="658"/>
        <v>304.56576286458335</v>
      </c>
      <c r="LI455" s="55">
        <v>10832.708500000001</v>
      </c>
      <c r="LJ455" s="55">
        <f t="shared" si="680"/>
        <v>75.22714236111112</v>
      </c>
      <c r="LK455" s="158">
        <v>75.5</v>
      </c>
      <c r="LL455" s="75">
        <v>30</v>
      </c>
      <c r="LM455" s="159"/>
      <c r="LN455" s="159">
        <f>LL455*86/144</f>
        <v>17.916666666666668</v>
      </c>
      <c r="LO455" s="75">
        <v>3</v>
      </c>
      <c r="LP455" s="75">
        <v>2</v>
      </c>
      <c r="LQ455" s="76">
        <f t="shared" si="672"/>
        <v>304.56576286458335</v>
      </c>
      <c r="LR455" s="75">
        <v>75.5</v>
      </c>
      <c r="LS455" s="82">
        <f>(LR455*1.2)*(Prices!$B$5/32)</f>
        <v>113.25</v>
      </c>
      <c r="LT455" s="82">
        <f>(LR455*1.3)*(Prices!$C$4/32)</f>
        <v>196.3</v>
      </c>
      <c r="LU455" s="82">
        <f>(LO455*Prices!$B$2)+(LP455*Prices!$B$3)</f>
        <v>128.1</v>
      </c>
      <c r="LV455" s="82">
        <f>LN455*Prices!$B$9</f>
        <v>107.5</v>
      </c>
      <c r="LW455" s="82">
        <f t="shared" si="659"/>
        <v>849.71576286458333</v>
      </c>
      <c r="LX455" s="82">
        <f>LN455*Prices!$B$10</f>
        <v>161.25</v>
      </c>
      <c r="LY455" s="82">
        <f t="shared" si="660"/>
        <v>903.46576286458344</v>
      </c>
      <c r="LZ455" s="82">
        <f>LN455*Prices!$B$11</f>
        <v>179.16666666666669</v>
      </c>
      <c r="MA455" s="82">
        <f t="shared" si="661"/>
        <v>921.38242953124995</v>
      </c>
      <c r="MB455" s="82">
        <f>LN455*Prices!$B$12</f>
        <v>215</v>
      </c>
      <c r="MC455" s="82">
        <f t="shared" si="662"/>
        <v>957.21576286458344</v>
      </c>
      <c r="MD455" s="82">
        <f>LN455*Prices!$B$13</f>
        <v>232.91666666666669</v>
      </c>
      <c r="ME455" s="82">
        <f t="shared" si="663"/>
        <v>975.13242953124995</v>
      </c>
      <c r="MF455" s="82">
        <f>LN455*Prices!$B$14</f>
        <v>277.70833333333337</v>
      </c>
      <c r="MG455" s="82">
        <f t="shared" si="664"/>
        <v>1019.9240961979167</v>
      </c>
      <c r="MH455" s="82">
        <f>LN455*Prices!$B$15</f>
        <v>313.54166666666669</v>
      </c>
      <c r="MI455" s="82">
        <f t="shared" si="665"/>
        <v>1055.75742953125</v>
      </c>
      <c r="MJ455" s="82">
        <f>LN455*Prices!$B$16</f>
        <v>438.95833333333337</v>
      </c>
      <c r="MK455" s="82">
        <f t="shared" si="666"/>
        <v>1181.1740961979167</v>
      </c>
      <c r="ML455" s="82">
        <f>LN455*Prices!$B$17</f>
        <v>0</v>
      </c>
      <c r="MM455" s="82"/>
      <c r="MN455" s="82"/>
      <c r="MO455" s="82"/>
      <c r="MP455" s="82"/>
      <c r="MQ455" s="82"/>
      <c r="MR455" s="82"/>
      <c r="MS455" s="82"/>
      <c r="MT455" s="82"/>
      <c r="MU455" s="82"/>
      <c r="MV455" s="82"/>
      <c r="MW455" s="82"/>
      <c r="MX455" s="82"/>
      <c r="MY455" s="82"/>
      <c r="MZ455" s="82"/>
      <c r="NA455" s="82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</row>
    <row r="456" spans="1:449" ht="18" customHeight="1" thickBot="1" x14ac:dyDescent="0.3">
      <c r="A456" s="269" t="s">
        <v>596</v>
      </c>
      <c r="B456" s="176" t="s">
        <v>527</v>
      </c>
      <c r="C456" s="176" t="str">
        <f t="shared" si="667"/>
        <v>Pantry Cab: Pantry 24 deep  2 door - 3 dawer  (30"W x 95" H)</v>
      </c>
      <c r="D456" s="177" t="s">
        <v>588</v>
      </c>
      <c r="E456" s="178" t="s">
        <v>581</v>
      </c>
      <c r="F456" s="270" t="s">
        <v>596</v>
      </c>
      <c r="G456" s="367">
        <f>ROUND(cabinets_db!FD456/Prices!$B$27,0)</f>
        <v>1516</v>
      </c>
      <c r="H456" s="71">
        <f>G456*Prices!$B$7+G456</f>
        <v>1743.4</v>
      </c>
      <c r="I456" s="161">
        <f>ROUND(cabinets_db!FF456/Prices!$B$27,0)</f>
        <v>1651</v>
      </c>
      <c r="J456" s="71">
        <f>I456*Prices!$B$7+I456</f>
        <v>1898.65</v>
      </c>
      <c r="K456" s="161">
        <f>ROUND(cabinets_db!FH456/Prices!$B$27,0)</f>
        <v>1697</v>
      </c>
      <c r="L456" s="71">
        <f>K456*Prices!$B$7+K456</f>
        <v>1951.55</v>
      </c>
      <c r="M456" s="161">
        <f>ROUND(cabinets_db!FJ456/Prices!$B$27,0)</f>
        <v>1787</v>
      </c>
      <c r="N456" s="71">
        <f>M456*Prices!$B$7+M456</f>
        <v>2055.0500000000002</v>
      </c>
      <c r="O456" s="161">
        <f>ROUND(cabinets_db!FL456/Prices!$B$27,0)</f>
        <v>1832</v>
      </c>
      <c r="P456" s="71">
        <f>O456*Prices!$B$7+O456</f>
        <v>2106.8000000000002</v>
      </c>
      <c r="Q456" s="161">
        <f>ROUND(cabinets_db!FN456/Prices!$B$27,0)</f>
        <v>1945</v>
      </c>
      <c r="R456" s="71">
        <f>Q456*Prices!$B$7+Q456</f>
        <v>2236.75</v>
      </c>
      <c r="S456" s="161">
        <f>ROUND(cabinets_db!FP456/Prices!$B$27,0)</f>
        <v>2035</v>
      </c>
      <c r="T456" s="71">
        <f>S456*Prices!$B$7+S456</f>
        <v>2340.25</v>
      </c>
      <c r="U456" s="161">
        <f>ROUND(cabinets_db!FR456/Prices!$B$27,0)</f>
        <v>2351</v>
      </c>
      <c r="V456" s="71">
        <f>U456*Prices!$B$7+U456</f>
        <v>2703.65</v>
      </c>
      <c r="W456" s="162"/>
      <c r="X456" s="162"/>
      <c r="Y456" s="162"/>
      <c r="Z456" s="162"/>
      <c r="AA456" s="162"/>
      <c r="AB456" s="71">
        <f>ROUND(cabinets_db!HD456/Prices!$B$27,0)</f>
        <v>1388</v>
      </c>
      <c r="AC456" s="71">
        <f>AB456*Prices!$B$7+AB456</f>
        <v>1596.2</v>
      </c>
      <c r="AD456" s="71">
        <f>ROUND(cabinets_db!HF456/Prices!$B$27,0)</f>
        <v>1524</v>
      </c>
      <c r="AE456" s="71">
        <f>AD456*Prices!$B$7+AD456</f>
        <v>1752.6</v>
      </c>
      <c r="AF456" s="71">
        <f>ROUND(cabinets_db!HH456/Prices!$B$27,0)</f>
        <v>1569</v>
      </c>
      <c r="AG456" s="71">
        <f>AF456*Prices!$B$7+AF456</f>
        <v>1804.35</v>
      </c>
      <c r="AH456" s="71">
        <f>ROUND(cabinets_db!HJ456/Prices!$B$27,0)</f>
        <v>1659</v>
      </c>
      <c r="AI456" s="71">
        <f>AH456*Prices!$B$7+AH456</f>
        <v>1907.85</v>
      </c>
      <c r="AJ456" s="71">
        <f>ROUND(cabinets_db!HL456/Prices!$B$27,0)</f>
        <v>1704</v>
      </c>
      <c r="AK456" s="71">
        <f>AJ456*Prices!$B$7+AJ456</f>
        <v>1959.6</v>
      </c>
      <c r="AL456" s="71">
        <f>ROUND(cabinets_db!HN456/Prices!$B$27,0)</f>
        <v>1817</v>
      </c>
      <c r="AM456" s="71">
        <f>AL456*Prices!$B$7+AL456</f>
        <v>2089.5500000000002</v>
      </c>
      <c r="AN456" s="71">
        <f>ROUND(cabinets_db!HP456/Prices!$B$27,0)</f>
        <v>1907</v>
      </c>
      <c r="AO456" s="71">
        <f>AN456*Prices!$B$7+AN456</f>
        <v>2193.0500000000002</v>
      </c>
      <c r="AP456" s="71">
        <f>ROUND(cabinets_db!HR456/Prices!$B$27,0)</f>
        <v>2223</v>
      </c>
      <c r="AQ456" s="163">
        <f>AP456*Prices!$B$7+AP456</f>
        <v>2556.4499999999998</v>
      </c>
      <c r="AW456" s="71">
        <f t="shared" si="586"/>
        <v>1388</v>
      </c>
      <c r="AX456" s="71">
        <f t="shared" si="587"/>
        <v>1596.2</v>
      </c>
      <c r="AY456" s="71">
        <f t="shared" si="588"/>
        <v>1524</v>
      </c>
      <c r="AZ456" s="71">
        <f t="shared" si="589"/>
        <v>1752.6</v>
      </c>
      <c r="BA456" s="71">
        <f t="shared" si="590"/>
        <v>1569</v>
      </c>
      <c r="BB456" s="71">
        <f t="shared" si="591"/>
        <v>1804.35</v>
      </c>
      <c r="BC456" s="71">
        <f t="shared" si="592"/>
        <v>1659</v>
      </c>
      <c r="BD456" s="71">
        <f t="shared" si="593"/>
        <v>1907.85</v>
      </c>
      <c r="BE456" s="71">
        <f t="shared" si="594"/>
        <v>1704</v>
      </c>
      <c r="BF456" s="71">
        <f t="shared" si="595"/>
        <v>1959.6</v>
      </c>
      <c r="BG456" s="71">
        <f t="shared" si="596"/>
        <v>1817</v>
      </c>
      <c r="BH456" s="71">
        <f t="shared" si="597"/>
        <v>2089.5500000000002</v>
      </c>
      <c r="BI456" s="71">
        <f t="shared" si="598"/>
        <v>1907</v>
      </c>
      <c r="BJ456" s="71">
        <f t="shared" si="599"/>
        <v>2193.0500000000002</v>
      </c>
      <c r="BK456" s="71">
        <f t="shared" si="600"/>
        <v>2223</v>
      </c>
      <c r="BL456" s="163">
        <f t="shared" si="601"/>
        <v>2556.4499999999998</v>
      </c>
      <c r="BU456" s="161">
        <f>ROUND(cabinets_db!JE456/Prices!$B$27,0)</f>
        <v>2283</v>
      </c>
      <c r="BV456" s="71">
        <f>BU456*Prices!$B$7+BU456</f>
        <v>2625.45</v>
      </c>
      <c r="BW456" s="161">
        <f>ROUND(cabinets_db!JG456/Prices!$B$27,0)</f>
        <v>2419</v>
      </c>
      <c r="BX456" s="71">
        <f>BW456*Prices!$B$7+BW456</f>
        <v>2781.85</v>
      </c>
      <c r="BY456" s="161">
        <f>ROUND(cabinets_db!JI456/Prices!$B$27,0)</f>
        <v>2464</v>
      </c>
      <c r="BZ456" s="71">
        <f>BY456*Prices!$B$7+BY456</f>
        <v>2833.6</v>
      </c>
      <c r="CA456" s="161">
        <f>ROUND(cabinets_db!JK456/Prices!$B$27,0)</f>
        <v>2554</v>
      </c>
      <c r="CB456" s="71">
        <f>CA456*Prices!$B$7+CA456</f>
        <v>2937.1</v>
      </c>
      <c r="CC456" s="161">
        <f>ROUND(cabinets_db!JM456/Prices!$B$27,0)</f>
        <v>2599</v>
      </c>
      <c r="CD456" s="71">
        <f>CC456*Prices!$B$7+CC456</f>
        <v>2988.85</v>
      </c>
      <c r="CE456" s="161">
        <f>ROUND(cabinets_db!JO456/Prices!$B$27,0)</f>
        <v>2712</v>
      </c>
      <c r="CF456" s="71">
        <f>CE456*Prices!$B$7+CE456</f>
        <v>3118.8</v>
      </c>
      <c r="CG456" s="161">
        <f>ROUND(cabinets_db!JQ456/Prices!$B$27,0)</f>
        <v>2802</v>
      </c>
      <c r="CH456" s="71">
        <f>CG456*Prices!$B$7+CG456</f>
        <v>3222.3</v>
      </c>
      <c r="CI456" s="161">
        <f>ROUND(cabinets_db!JS456/Prices!$B$27,0)</f>
        <v>3118</v>
      </c>
      <c r="CJ456" s="71">
        <f>CI456*Prices!$B$7+CI456</f>
        <v>3585.7</v>
      </c>
      <c r="CK456" s="162"/>
      <c r="CL456" s="162"/>
      <c r="CM456" s="162"/>
      <c r="CN456" s="162"/>
      <c r="CO456" s="162"/>
      <c r="CP456" s="71">
        <f>ROUND(cabinets_db!LW456/Prices!$B$27,0)</f>
        <v>2156</v>
      </c>
      <c r="CQ456" s="71">
        <f>CP456*Prices!$B$7+CP456</f>
        <v>2479.4</v>
      </c>
      <c r="CR456" s="71">
        <f>ROUND(cabinets_db!LY456/Prices!$B$27,0)</f>
        <v>2291</v>
      </c>
      <c r="CS456" s="71">
        <f>CR456*Prices!$B$7+CR456</f>
        <v>2634.65</v>
      </c>
      <c r="CT456" s="71">
        <f>ROUND(cabinets_db!MA456/Prices!$B$27,0)</f>
        <v>2336</v>
      </c>
      <c r="CU456" s="71">
        <f>CT456*Prices!$B$7+CT456</f>
        <v>2686.4</v>
      </c>
      <c r="CV456" s="71">
        <f>ROUND(cabinets_db!MC456/Prices!$B$27,0)</f>
        <v>2426</v>
      </c>
      <c r="CW456" s="71">
        <f>CV456*Prices!$B$7+CV456</f>
        <v>2789.9</v>
      </c>
      <c r="CX456" s="71">
        <f>ROUND(cabinets_db!ME456/Prices!$B$27,0)</f>
        <v>2472</v>
      </c>
      <c r="CY456" s="71">
        <f>CX456*Prices!$B$7+CX456</f>
        <v>2842.8</v>
      </c>
      <c r="CZ456" s="71">
        <f>ROUND(cabinets_db!MG456/Prices!$B$27,0)</f>
        <v>2584</v>
      </c>
      <c r="DA456" s="71">
        <f>CZ456*Prices!$B$7+CZ456</f>
        <v>2971.6</v>
      </c>
      <c r="DB456" s="71">
        <f>ROUND(cabinets_db!MI456/Prices!$B$27,0)</f>
        <v>2675</v>
      </c>
      <c r="DC456" s="71">
        <f>DB456*Prices!$B$7+DB456</f>
        <v>3076.25</v>
      </c>
      <c r="DD456" s="71">
        <f>ROUND(cabinets_db!MK456/Prices!$B$27,0)</f>
        <v>2991</v>
      </c>
      <c r="DE456" s="163">
        <f>DD456*Prices!$B$7+DD456</f>
        <v>3439.65</v>
      </c>
      <c r="DK456" s="71">
        <f t="shared" si="616"/>
        <v>2156</v>
      </c>
      <c r="DL456" s="71">
        <f t="shared" si="617"/>
        <v>2479.4</v>
      </c>
      <c r="DM456" s="71">
        <f t="shared" si="618"/>
        <v>2291</v>
      </c>
      <c r="DN456" s="71">
        <f t="shared" si="619"/>
        <v>2634.65</v>
      </c>
      <c r="DO456" s="71">
        <f t="shared" si="620"/>
        <v>2336</v>
      </c>
      <c r="DP456" s="71">
        <f t="shared" si="621"/>
        <v>2686.4</v>
      </c>
      <c r="DQ456" s="71">
        <f t="shared" si="622"/>
        <v>2426</v>
      </c>
      <c r="DR456" s="71">
        <f t="shared" si="623"/>
        <v>2789.9</v>
      </c>
      <c r="DS456" s="71">
        <f t="shared" si="624"/>
        <v>2472</v>
      </c>
      <c r="DT456" s="71">
        <f t="shared" si="625"/>
        <v>2842.8</v>
      </c>
      <c r="DU456" s="71">
        <f t="shared" si="626"/>
        <v>2584</v>
      </c>
      <c r="DV456" s="71">
        <f t="shared" si="627"/>
        <v>2971.6</v>
      </c>
      <c r="DW456" s="71">
        <f t="shared" si="628"/>
        <v>2675</v>
      </c>
      <c r="DX456" s="71">
        <f t="shared" si="629"/>
        <v>3076.25</v>
      </c>
      <c r="DY456" s="71">
        <f t="shared" si="630"/>
        <v>2991</v>
      </c>
      <c r="DZ456" s="163">
        <f t="shared" si="631"/>
        <v>3439.65</v>
      </c>
      <c r="EP456" s="55">
        <v>11871.4627</v>
      </c>
      <c r="EQ456" s="55">
        <f t="shared" si="677"/>
        <v>82.440713194444442</v>
      </c>
      <c r="ER456" s="158">
        <v>82.5</v>
      </c>
      <c r="ES456" s="75">
        <v>30</v>
      </c>
      <c r="ET456" s="159"/>
      <c r="EU456" s="159">
        <f>ES456*91/144</f>
        <v>18.958333333333332</v>
      </c>
      <c r="EV456" s="75">
        <v>3</v>
      </c>
      <c r="EW456" s="75">
        <v>2</v>
      </c>
      <c r="EX456" s="76">
        <v>3</v>
      </c>
      <c r="EY456" s="75">
        <v>82.5</v>
      </c>
      <c r="EZ456" s="82">
        <f>(EY456*1.2)*(Prices!$B$5/32)</f>
        <v>123.75</v>
      </c>
      <c r="FA456" s="82">
        <f>(EY456*1.3)*(Prices!$B$4/32)</f>
        <v>268.125</v>
      </c>
      <c r="FB456" s="82">
        <f>(EV456*Prices!$B$2)+(EW456*Prices!$B$3)</f>
        <v>128.1</v>
      </c>
      <c r="FC456" s="82">
        <f>EU456*Prices!$B$9</f>
        <v>113.75</v>
      </c>
      <c r="FD456" s="82">
        <f t="shared" si="632"/>
        <v>636.72500000000002</v>
      </c>
      <c r="FE456" s="82">
        <f>EU456*Prices!$B$10</f>
        <v>170.625</v>
      </c>
      <c r="FF456" s="82">
        <f t="shared" si="633"/>
        <v>693.6</v>
      </c>
      <c r="FG456" s="82">
        <f>EU456*Prices!$B$11</f>
        <v>189.58333333333331</v>
      </c>
      <c r="FH456" s="82">
        <f t="shared" si="634"/>
        <v>712.55833333333328</v>
      </c>
      <c r="FI456" s="82">
        <f>EU456*Prices!$B$12</f>
        <v>227.5</v>
      </c>
      <c r="FJ456" s="82">
        <f t="shared" si="635"/>
        <v>750.47500000000002</v>
      </c>
      <c r="FK456" s="82">
        <f>EU456*Prices!$B$13</f>
        <v>246.45833333333331</v>
      </c>
      <c r="FL456" s="82">
        <f t="shared" si="636"/>
        <v>769.43333333333328</v>
      </c>
      <c r="FM456" s="82">
        <f>EU456*Prices!$B$14</f>
        <v>293.85416666666663</v>
      </c>
      <c r="FN456" s="82">
        <f t="shared" si="637"/>
        <v>816.82916666666665</v>
      </c>
      <c r="FO456" s="82">
        <f>EU456*Prices!$B$15</f>
        <v>331.77083333333331</v>
      </c>
      <c r="FP456" s="82">
        <f t="shared" si="638"/>
        <v>854.74583333333328</v>
      </c>
      <c r="FQ456" s="82">
        <f>EU456*Prices!$B$16</f>
        <v>464.47916666666663</v>
      </c>
      <c r="FR456" s="82">
        <f t="shared" si="639"/>
        <v>987.45416666666665</v>
      </c>
      <c r="FS456" s="82">
        <f>EU456*Prices!$B$17</f>
        <v>0</v>
      </c>
      <c r="FT456" s="82"/>
      <c r="FU456" s="82"/>
      <c r="FV456" s="82"/>
      <c r="FW456" s="82"/>
      <c r="FX456" s="82"/>
      <c r="FY456" s="82"/>
      <c r="FZ456" s="82"/>
      <c r="GA456" s="82"/>
      <c r="GB456" s="82"/>
      <c r="GC456" s="82"/>
      <c r="GD456" s="82"/>
      <c r="GE456" s="82"/>
      <c r="GF456" s="82"/>
      <c r="GG456" s="82"/>
      <c r="GH456" s="82"/>
      <c r="GI456"/>
      <c r="GJ456"/>
      <c r="GK456"/>
      <c r="GL456"/>
      <c r="GM456"/>
      <c r="GN456"/>
      <c r="GO456"/>
      <c r="GP456" s="55">
        <v>11871.4627</v>
      </c>
      <c r="GQ456" s="55">
        <f t="shared" si="678"/>
        <v>82.440713194444442</v>
      </c>
      <c r="GR456" s="158">
        <v>82.5</v>
      </c>
      <c r="GS456" s="75">
        <v>30</v>
      </c>
      <c r="GT456" s="159"/>
      <c r="GU456" s="159">
        <f>GS456*91/144</f>
        <v>18.958333333333332</v>
      </c>
      <c r="GV456" s="75">
        <v>3</v>
      </c>
      <c r="GW456" s="75">
        <v>2</v>
      </c>
      <c r="GX456" s="76">
        <v>3</v>
      </c>
      <c r="GY456" s="75">
        <v>82.5</v>
      </c>
      <c r="GZ456" s="82">
        <f>(GY456*1.2)*(Prices!$B$5/32)</f>
        <v>123.75</v>
      </c>
      <c r="HA456" s="82">
        <f>(GY456*1.3)*(Prices!$C$4/32)</f>
        <v>214.5</v>
      </c>
      <c r="HB456" s="82">
        <f>(GV456*Prices!$B$2)+(GW456*Prices!$B$3)</f>
        <v>128.1</v>
      </c>
      <c r="HC456" s="82">
        <f>GU456*Prices!$B$9</f>
        <v>113.75</v>
      </c>
      <c r="HD456" s="82">
        <f t="shared" si="640"/>
        <v>583.1</v>
      </c>
      <c r="HE456" s="82">
        <f>GU456*Prices!$B$10</f>
        <v>170.625</v>
      </c>
      <c r="HF456" s="82">
        <f t="shared" si="641"/>
        <v>639.97500000000002</v>
      </c>
      <c r="HG456" s="82">
        <f>GU456*Prices!$B$11</f>
        <v>189.58333333333331</v>
      </c>
      <c r="HH456" s="82">
        <f t="shared" si="642"/>
        <v>658.93333333333328</v>
      </c>
      <c r="HI456" s="82">
        <f>GU456*Prices!$B$12</f>
        <v>227.5</v>
      </c>
      <c r="HJ456" s="82">
        <f t="shared" si="643"/>
        <v>696.85</v>
      </c>
      <c r="HK456" s="82">
        <f>GU456*Prices!$B$13</f>
        <v>246.45833333333331</v>
      </c>
      <c r="HL456" s="82">
        <f t="shared" si="644"/>
        <v>715.80833333333328</v>
      </c>
      <c r="HM456" s="82">
        <f>GU456*Prices!$B$14</f>
        <v>293.85416666666663</v>
      </c>
      <c r="HN456" s="82">
        <f t="shared" si="645"/>
        <v>763.20416666666665</v>
      </c>
      <c r="HO456" s="82">
        <f>GU456*Prices!$B$15</f>
        <v>331.77083333333331</v>
      </c>
      <c r="HP456" s="82">
        <f t="shared" si="646"/>
        <v>801.12083333333328</v>
      </c>
      <c r="HQ456" s="82">
        <f>GU456*Prices!$B$16</f>
        <v>464.47916666666663</v>
      </c>
      <c r="HR456" s="82">
        <f t="shared" si="647"/>
        <v>933.82916666666665</v>
      </c>
      <c r="HS456" s="82">
        <f>GU456*Prices!$B$17</f>
        <v>0</v>
      </c>
      <c r="HT456" s="82"/>
      <c r="HU456" s="82"/>
      <c r="HV456" s="82"/>
      <c r="HW456" s="82"/>
      <c r="HX456" s="82"/>
      <c r="HY456" s="82"/>
      <c r="HZ456" s="82"/>
      <c r="IA456" s="82"/>
      <c r="IB456" s="82"/>
      <c r="IC456" s="82"/>
      <c r="ID456" s="82"/>
      <c r="IE456" s="82"/>
      <c r="IF456" s="82"/>
      <c r="IG456" s="82"/>
      <c r="IH456" s="82"/>
      <c r="II456"/>
      <c r="IJ456"/>
      <c r="IK456"/>
      <c r="IL456"/>
      <c r="IM456"/>
      <c r="IN456"/>
      <c r="IO456"/>
      <c r="IP456"/>
      <c r="IQ456" s="55">
        <v>11871.4627</v>
      </c>
      <c r="IR456" s="55">
        <f t="shared" si="679"/>
        <v>82.440713194444442</v>
      </c>
      <c r="IS456" s="158">
        <v>82.5</v>
      </c>
      <c r="IT456" s="75">
        <v>30</v>
      </c>
      <c r="IU456" s="159"/>
      <c r="IV456" s="159">
        <f>IT456*91/144</f>
        <v>18.958333333333332</v>
      </c>
      <c r="IW456" s="75">
        <v>3</v>
      </c>
      <c r="IX456" s="75">
        <v>2</v>
      </c>
      <c r="IY456" s="76">
        <f t="shared" si="671"/>
        <v>325.23264330208332</v>
      </c>
      <c r="IZ456" s="75">
        <v>82.5</v>
      </c>
      <c r="JA456" s="82">
        <f>(IZ456*1.2)*(Prices!$B$5/32)</f>
        <v>123.75</v>
      </c>
      <c r="JB456" s="82">
        <f>(IZ456*1.3)*(Prices!$B$4/32)</f>
        <v>268.125</v>
      </c>
      <c r="JC456" s="82">
        <f>(IW456*Prices!$B$2)+(IX456*Prices!$B$3)</f>
        <v>128.1</v>
      </c>
      <c r="JD456" s="82">
        <f>IV456*Prices!$B$9</f>
        <v>113.75</v>
      </c>
      <c r="JE456" s="82">
        <f t="shared" si="648"/>
        <v>958.9576433020834</v>
      </c>
      <c r="JF456" s="82">
        <f>IV456*Prices!$B$10</f>
        <v>170.625</v>
      </c>
      <c r="JG456" s="82">
        <f t="shared" si="649"/>
        <v>1015.8326433020834</v>
      </c>
      <c r="JH456" s="82">
        <f>IV456*Prices!$B$11</f>
        <v>189.58333333333331</v>
      </c>
      <c r="JI456" s="82">
        <f t="shared" si="650"/>
        <v>1034.7909766354167</v>
      </c>
      <c r="JJ456" s="82">
        <f>IV456*Prices!$B$12</f>
        <v>227.5</v>
      </c>
      <c r="JK456" s="82">
        <f t="shared" si="651"/>
        <v>1072.7076433020834</v>
      </c>
      <c r="JL456" s="82">
        <f>IV456*Prices!$B$13</f>
        <v>246.45833333333331</v>
      </c>
      <c r="JM456" s="82">
        <f t="shared" si="652"/>
        <v>1091.6659766354167</v>
      </c>
      <c r="JN456" s="82">
        <f>IV456*Prices!$B$14</f>
        <v>293.85416666666663</v>
      </c>
      <c r="JO456" s="82">
        <f t="shared" si="653"/>
        <v>1139.0618099687499</v>
      </c>
      <c r="JP456" s="82">
        <f>IV456*Prices!$B$15</f>
        <v>331.77083333333331</v>
      </c>
      <c r="JQ456" s="82">
        <f t="shared" si="654"/>
        <v>1176.9784766354167</v>
      </c>
      <c r="JR456" s="82">
        <f>IV456*Prices!$B$16</f>
        <v>464.47916666666663</v>
      </c>
      <c r="JS456" s="82">
        <f t="shared" si="655"/>
        <v>1309.6868099687499</v>
      </c>
      <c r="JT456" s="82">
        <f>IV456*Prices!$B$17</f>
        <v>0</v>
      </c>
      <c r="JU456" s="82"/>
      <c r="JV456" s="82"/>
      <c r="JW456" s="82"/>
      <c r="JX456" s="82"/>
      <c r="JY456" s="82"/>
      <c r="JZ456" s="82"/>
      <c r="KA456" s="82"/>
      <c r="KB456" s="82"/>
      <c r="KC456" s="82"/>
      <c r="KD456" s="82"/>
      <c r="KE456" s="82"/>
      <c r="KF456" s="82"/>
      <c r="KG456" s="82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 s="199">
        <v>1</v>
      </c>
      <c r="LB456" s="202">
        <v>2</v>
      </c>
      <c r="LC456" s="82">
        <f>(44+(cabinets_db!IR456*2-2))*0.58</f>
        <v>119.99122730555554</v>
      </c>
      <c r="LD456" s="82">
        <f>(44+(cabinets_db!IR456*2-2))*0.77</f>
        <v>159.29869831944444</v>
      </c>
      <c r="LE456" s="82">
        <f>3*(cabinets_db!IR456*22/144)</f>
        <v>37.785326880787032</v>
      </c>
      <c r="LF456" s="82">
        <f t="shared" si="656"/>
        <v>82.205900424768515</v>
      </c>
      <c r="LG456" s="80">
        <f t="shared" si="657"/>
        <v>121.5133714386574</v>
      </c>
      <c r="LH456" s="234">
        <f t="shared" si="658"/>
        <v>325.23264330208332</v>
      </c>
      <c r="LI456" s="55">
        <v>11871.4627</v>
      </c>
      <c r="LJ456" s="55">
        <f t="shared" si="680"/>
        <v>82.440713194444442</v>
      </c>
      <c r="LK456" s="158">
        <v>82.5</v>
      </c>
      <c r="LL456" s="75">
        <v>30</v>
      </c>
      <c r="LM456" s="159"/>
      <c r="LN456" s="159">
        <f>LL456*91/144</f>
        <v>18.958333333333332</v>
      </c>
      <c r="LO456" s="75">
        <v>3</v>
      </c>
      <c r="LP456" s="75">
        <v>2</v>
      </c>
      <c r="LQ456" s="76">
        <f t="shared" si="672"/>
        <v>325.23264330208332</v>
      </c>
      <c r="LR456" s="75">
        <v>82.5</v>
      </c>
      <c r="LS456" s="82">
        <f>(LR456*1.2)*(Prices!$B$5/32)</f>
        <v>123.75</v>
      </c>
      <c r="LT456" s="82">
        <f>(LR456*1.3)*(Prices!$C$4/32)</f>
        <v>214.5</v>
      </c>
      <c r="LU456" s="82">
        <f>(LO456*Prices!$B$2)+(LP456*Prices!$B$3)</f>
        <v>128.1</v>
      </c>
      <c r="LV456" s="82">
        <f>LN456*Prices!$B$9</f>
        <v>113.75</v>
      </c>
      <c r="LW456" s="82">
        <f t="shared" si="659"/>
        <v>905.3326433020834</v>
      </c>
      <c r="LX456" s="82">
        <f>LN456*Prices!$B$10</f>
        <v>170.625</v>
      </c>
      <c r="LY456" s="82">
        <f t="shared" si="660"/>
        <v>962.2076433020834</v>
      </c>
      <c r="LZ456" s="82">
        <f>LN456*Prices!$B$11</f>
        <v>189.58333333333331</v>
      </c>
      <c r="MA456" s="82">
        <f t="shared" si="661"/>
        <v>981.16597663541665</v>
      </c>
      <c r="MB456" s="82">
        <f>LN456*Prices!$B$12</f>
        <v>227.5</v>
      </c>
      <c r="MC456" s="82">
        <f t="shared" si="662"/>
        <v>1019.0826433020834</v>
      </c>
      <c r="MD456" s="82">
        <f>LN456*Prices!$B$13</f>
        <v>246.45833333333331</v>
      </c>
      <c r="ME456" s="82">
        <f t="shared" si="663"/>
        <v>1038.0409766354167</v>
      </c>
      <c r="MF456" s="82">
        <f>LN456*Prices!$B$14</f>
        <v>293.85416666666663</v>
      </c>
      <c r="MG456" s="82">
        <f t="shared" si="664"/>
        <v>1085.4368099687499</v>
      </c>
      <c r="MH456" s="82">
        <f>LN456*Prices!$B$15</f>
        <v>331.77083333333331</v>
      </c>
      <c r="MI456" s="82">
        <f t="shared" si="665"/>
        <v>1123.3534766354167</v>
      </c>
      <c r="MJ456" s="82">
        <f>LN456*Prices!$B$16</f>
        <v>464.47916666666663</v>
      </c>
      <c r="MK456" s="82">
        <f t="shared" si="666"/>
        <v>1256.0618099687499</v>
      </c>
      <c r="ML456" s="82">
        <f>LN456*Prices!$B$17</f>
        <v>0</v>
      </c>
      <c r="MM456" s="82"/>
      <c r="MN456" s="82"/>
      <c r="MO456" s="82"/>
      <c r="MP456" s="82"/>
      <c r="MQ456" s="82"/>
      <c r="MR456" s="82"/>
      <c r="MS456" s="82"/>
      <c r="MT456" s="82"/>
      <c r="MU456" s="82"/>
      <c r="MV456" s="82"/>
      <c r="MW456" s="82"/>
      <c r="MX456" s="82"/>
      <c r="MY456" s="82"/>
      <c r="MZ456" s="82"/>
      <c r="NA456" s="82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</row>
    <row r="457" spans="1:449" ht="18" customHeight="1" thickBot="1" x14ac:dyDescent="0.3">
      <c r="A457" s="277"/>
      <c r="B457" s="278"/>
      <c r="C457" s="278"/>
      <c r="D457" s="279"/>
      <c r="E457" s="280"/>
      <c r="F457" s="281"/>
      <c r="G457" s="367"/>
      <c r="H457" s="71"/>
      <c r="I457" s="161"/>
      <c r="J457" s="71"/>
      <c r="K457" s="161"/>
      <c r="L457" s="71"/>
      <c r="M457" s="161"/>
      <c r="N457" s="71"/>
      <c r="O457" s="161"/>
      <c r="P457" s="71"/>
      <c r="Q457" s="161"/>
      <c r="R457" s="71"/>
      <c r="S457" s="161"/>
      <c r="T457" s="71"/>
      <c r="U457" s="161"/>
      <c r="V457" s="71"/>
      <c r="W457" s="162"/>
      <c r="X457" s="162"/>
      <c r="Y457" s="162"/>
      <c r="Z457" s="162"/>
      <c r="AA457" s="162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163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163"/>
      <c r="BU457" s="161"/>
      <c r="BV457" s="71"/>
      <c r="BW457" s="161"/>
      <c r="BX457" s="71"/>
      <c r="BY457" s="161"/>
      <c r="BZ457" s="71"/>
      <c r="CA457" s="161"/>
      <c r="CB457" s="71"/>
      <c r="CC457" s="161"/>
      <c r="CD457" s="71"/>
      <c r="CE457" s="161"/>
      <c r="CF457" s="71"/>
      <c r="CG457" s="161"/>
      <c r="CH457" s="71"/>
      <c r="CI457" s="161"/>
      <c r="CJ457" s="71"/>
      <c r="CK457" s="162"/>
      <c r="CL457" s="162"/>
      <c r="CM457" s="162"/>
      <c r="CN457" s="162"/>
      <c r="CO457" s="162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163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163"/>
      <c r="ER457" s="158"/>
      <c r="ES457" s="75"/>
      <c r="ET457" s="159"/>
      <c r="EU457" s="159"/>
      <c r="EZ457" s="82"/>
      <c r="FE457" s="82"/>
      <c r="FF457" s="82"/>
      <c r="FG457" s="82"/>
      <c r="FH457" s="82"/>
      <c r="FI457" s="82"/>
      <c r="FJ457" s="82"/>
      <c r="FK457" s="82"/>
      <c r="FL457" s="82"/>
      <c r="FM457" s="82"/>
      <c r="FN457" s="82"/>
      <c r="FO457" s="82"/>
      <c r="FP457" s="82"/>
      <c r="FQ457" s="82"/>
      <c r="FR457" s="82"/>
      <c r="FS457" s="82"/>
      <c r="FT457" s="82"/>
      <c r="FU457" s="82"/>
      <c r="FV457" s="82"/>
      <c r="FW457" s="82"/>
      <c r="FX457" s="82"/>
      <c r="FY457" s="82"/>
      <c r="FZ457" s="82"/>
      <c r="GA457" s="82"/>
      <c r="GB457" s="82"/>
      <c r="GC457" s="82"/>
      <c r="GD457" s="82"/>
      <c r="GE457" s="82"/>
      <c r="GF457" s="82"/>
      <c r="GG457" s="82"/>
      <c r="GH457" s="82"/>
      <c r="GI457"/>
      <c r="GJ457"/>
      <c r="GK457"/>
      <c r="GL457"/>
      <c r="GM457"/>
      <c r="GN457"/>
      <c r="GO457"/>
      <c r="GR457" s="158"/>
      <c r="GS457" s="75"/>
      <c r="GT457" s="159"/>
      <c r="GU457" s="159"/>
      <c r="GV457" s="75"/>
      <c r="GW457" s="75"/>
      <c r="GX457" s="76"/>
      <c r="GZ457" s="82"/>
      <c r="HA457" s="82"/>
      <c r="HB457" s="82"/>
      <c r="HE457" s="82"/>
      <c r="HF457" s="82"/>
      <c r="HG457" s="82"/>
      <c r="HH457" s="82"/>
      <c r="HI457" s="82"/>
      <c r="HJ457" s="82"/>
      <c r="HK457" s="82"/>
      <c r="HL457" s="82"/>
      <c r="HM457" s="82"/>
      <c r="HN457" s="82"/>
      <c r="HO457" s="82"/>
      <c r="HP457" s="82"/>
      <c r="HQ457" s="82"/>
      <c r="HR457" s="82"/>
      <c r="HS457" s="82"/>
      <c r="HT457" s="82"/>
      <c r="HU457" s="82"/>
      <c r="HV457" s="82"/>
      <c r="HW457" s="82"/>
      <c r="HX457" s="82"/>
      <c r="HY457" s="82"/>
      <c r="HZ457" s="82"/>
      <c r="IA457" s="82"/>
      <c r="IB457" s="82"/>
      <c r="IC457" s="82"/>
      <c r="ID457" s="82"/>
      <c r="IE457" s="82"/>
      <c r="IF457" s="82"/>
      <c r="IG457" s="82"/>
      <c r="IH457" s="82"/>
      <c r="II457"/>
      <c r="IJ457"/>
      <c r="IK457"/>
      <c r="IL457"/>
      <c r="IM457"/>
      <c r="IN457"/>
      <c r="IO457"/>
      <c r="IP457"/>
      <c r="IS457" s="158"/>
      <c r="IT457" s="75"/>
      <c r="IU457" s="159"/>
      <c r="IV457" s="159"/>
      <c r="IW457" s="75"/>
      <c r="IX457" s="75"/>
      <c r="IY457" s="76"/>
      <c r="IZ457" s="75"/>
      <c r="JA457" s="82"/>
      <c r="JB457" s="82"/>
      <c r="JC457" s="82"/>
      <c r="JD457" s="82"/>
      <c r="JE457" s="82"/>
      <c r="JF457" s="82"/>
      <c r="JG457" s="82"/>
      <c r="JH457" s="82"/>
      <c r="JI457" s="82"/>
      <c r="JJ457" s="82"/>
      <c r="JK457" s="82"/>
      <c r="JL457" s="82"/>
      <c r="JM457" s="82"/>
      <c r="JN457" s="82"/>
      <c r="JO457" s="82"/>
      <c r="JP457" s="82"/>
      <c r="JQ457" s="82"/>
      <c r="JR457" s="82"/>
      <c r="JS457" s="82"/>
      <c r="JT457" s="82"/>
      <c r="JU457" s="82"/>
      <c r="JV457" s="82"/>
      <c r="JW457" s="82"/>
      <c r="JX457" s="82"/>
      <c r="JY457" s="82"/>
      <c r="JZ457" s="82"/>
      <c r="KA457" s="82"/>
      <c r="KB457" s="82"/>
      <c r="KC457" s="82"/>
      <c r="KD457" s="82"/>
      <c r="KE457" s="82"/>
      <c r="KF457" s="82"/>
      <c r="KG457" s="82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 s="199"/>
      <c r="LB457" s="202"/>
      <c r="LF457" s="82"/>
      <c r="LG457" s="80"/>
      <c r="LH457" s="234"/>
      <c r="LK457" s="158"/>
      <c r="LL457" s="75"/>
      <c r="LM457" s="159"/>
      <c r="LN457" s="159"/>
      <c r="LO457" s="75"/>
      <c r="LP457" s="75"/>
      <c r="LQ457" s="76"/>
      <c r="LR457" s="75"/>
      <c r="LS457" s="82"/>
      <c r="LT457" s="82"/>
      <c r="LU457" s="82"/>
      <c r="LV457" s="82"/>
      <c r="LW457" s="82"/>
      <c r="LX457" s="82"/>
      <c r="LY457" s="82"/>
      <c r="LZ457" s="82"/>
      <c r="MA457" s="82"/>
      <c r="MB457" s="82"/>
      <c r="MC457" s="82"/>
      <c r="MD457" s="82"/>
      <c r="ME457" s="82"/>
      <c r="MF457" s="82"/>
      <c r="MG457" s="82"/>
      <c r="MH457" s="82"/>
      <c r="MI457" s="82"/>
      <c r="MJ457" s="82"/>
      <c r="MK457" s="82"/>
      <c r="ML457" s="82"/>
      <c r="MM457" s="82"/>
      <c r="MN457" s="82"/>
      <c r="MO457" s="82"/>
      <c r="MP457" s="82"/>
      <c r="MQ457" s="82"/>
      <c r="MR457" s="82"/>
      <c r="MS457" s="82"/>
      <c r="MT457" s="82"/>
      <c r="MU457" s="82"/>
      <c r="MV457" s="82"/>
      <c r="MW457" s="82"/>
      <c r="MX457" s="82"/>
      <c r="MY457" s="82"/>
      <c r="MZ457" s="82"/>
      <c r="NA457" s="82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</row>
    <row r="458" spans="1:449" ht="18" customHeight="1" x14ac:dyDescent="0.25">
      <c r="A458" s="371" t="s">
        <v>597</v>
      </c>
      <c r="B458" s="152" t="s">
        <v>527</v>
      </c>
      <c r="C458" s="152" t="str">
        <f t="shared" si="667"/>
        <v>Pantry Cab: Oven Cabinet   4 doors  (30"W x 84" H)</v>
      </c>
      <c r="D458" s="121" t="s">
        <v>598</v>
      </c>
      <c r="E458" s="153" t="s">
        <v>584</v>
      </c>
      <c r="F458" s="372" t="s">
        <v>597</v>
      </c>
      <c r="G458" s="367">
        <f>ROUND(cabinets_db!FD458/Prices!$B$27,0)</f>
        <v>1008</v>
      </c>
      <c r="H458" s="71">
        <f>G458*Prices!$B$7+G458</f>
        <v>1159.2</v>
      </c>
      <c r="I458" s="161">
        <f>ROUND(cabinets_db!FF458/Prices!$B$27,0)</f>
        <v>1085</v>
      </c>
      <c r="J458" s="71">
        <f>I458*Prices!$B$7+I458</f>
        <v>1247.75</v>
      </c>
      <c r="K458" s="161">
        <f>ROUND(cabinets_db!FH458/Prices!$B$27,0)</f>
        <v>1111</v>
      </c>
      <c r="L458" s="71">
        <f>K458*Prices!$B$7+K458</f>
        <v>1277.6500000000001</v>
      </c>
      <c r="M458" s="161">
        <f>ROUND(cabinets_db!FJ458/Prices!$B$27,0)</f>
        <v>1162</v>
      </c>
      <c r="N458" s="71">
        <f>M458*Prices!$B$7+M458</f>
        <v>1336.3</v>
      </c>
      <c r="O458" s="161">
        <f>ROUND(cabinets_db!FL458/Prices!$B$27,0)</f>
        <v>1188</v>
      </c>
      <c r="P458" s="71">
        <f>O458*Prices!$B$7+O458</f>
        <v>1366.2</v>
      </c>
      <c r="Q458" s="161">
        <f>ROUND(cabinets_db!FN458/Prices!$B$27,0)</f>
        <v>1253</v>
      </c>
      <c r="R458" s="71">
        <f>Q458*Prices!$B$7+Q458</f>
        <v>1440.95</v>
      </c>
      <c r="S458" s="161">
        <f>ROUND(cabinets_db!FP458/Prices!$B$27,0)</f>
        <v>1304</v>
      </c>
      <c r="T458" s="71">
        <f>S458*Prices!$B$7+S458</f>
        <v>1499.6</v>
      </c>
      <c r="U458" s="161">
        <f>ROUND(cabinets_db!FR458/Prices!$B$27,0)</f>
        <v>1485</v>
      </c>
      <c r="V458" s="71">
        <f>U458*Prices!$B$7+U458</f>
        <v>1707.75</v>
      </c>
      <c r="W458" s="162"/>
      <c r="X458" s="162"/>
      <c r="Y458" s="162"/>
      <c r="Z458" s="162"/>
      <c r="AA458" s="162"/>
      <c r="AB458" s="71">
        <f>ROUND(cabinets_db!HD458/Prices!$B$27,0)</f>
        <v>896</v>
      </c>
      <c r="AC458" s="71">
        <f>AB458*Prices!$B$7+AB458</f>
        <v>1030.4000000000001</v>
      </c>
      <c r="AD458" s="71">
        <f>ROUND(cabinets_db!HF458/Prices!$B$27,0)</f>
        <v>974</v>
      </c>
      <c r="AE458" s="71">
        <f>AD458*Prices!$B$7+AD458</f>
        <v>1120.0999999999999</v>
      </c>
      <c r="AF458" s="71">
        <f>ROUND(cabinets_db!HH458/Prices!$B$27,0)</f>
        <v>999</v>
      </c>
      <c r="AG458" s="71">
        <f>AF458*Prices!$B$7+AF458</f>
        <v>1148.8499999999999</v>
      </c>
      <c r="AH458" s="71">
        <f>ROUND(cabinets_db!HJ458/Prices!$B$27,0)</f>
        <v>1051</v>
      </c>
      <c r="AI458" s="71">
        <f>AH458*Prices!$B$7+AH458</f>
        <v>1208.6500000000001</v>
      </c>
      <c r="AJ458" s="71">
        <f>ROUND(cabinets_db!HL458/Prices!$B$27,0)</f>
        <v>1077</v>
      </c>
      <c r="AK458" s="71">
        <f>AJ458*Prices!$B$7+AJ458</f>
        <v>1238.55</v>
      </c>
      <c r="AL458" s="71">
        <f>ROUND(cabinets_db!HN458/Prices!$B$27,0)</f>
        <v>1141</v>
      </c>
      <c r="AM458" s="71">
        <f>AL458*Prices!$B$7+AL458</f>
        <v>1312.15</v>
      </c>
      <c r="AN458" s="71">
        <f>ROUND(cabinets_db!HP458/Prices!$B$27,0)</f>
        <v>1193</v>
      </c>
      <c r="AO458" s="71">
        <f>AN458*Prices!$B$7+AN458</f>
        <v>1371.95</v>
      </c>
      <c r="AP458" s="71">
        <f>ROUND(cabinets_db!HR458/Prices!$B$27,0)</f>
        <v>1373</v>
      </c>
      <c r="AQ458" s="163">
        <f>AP458*Prices!$B$7+AP458</f>
        <v>1578.95</v>
      </c>
      <c r="AW458" s="71">
        <f t="shared" si="586"/>
        <v>896</v>
      </c>
      <c r="AX458" s="71">
        <f t="shared" si="587"/>
        <v>1030.4000000000001</v>
      </c>
      <c r="AY458" s="71">
        <f t="shared" si="588"/>
        <v>974</v>
      </c>
      <c r="AZ458" s="71">
        <f t="shared" si="589"/>
        <v>1120.0999999999999</v>
      </c>
      <c r="BA458" s="71">
        <f t="shared" si="590"/>
        <v>999</v>
      </c>
      <c r="BB458" s="71">
        <f t="shared" si="591"/>
        <v>1148.8499999999999</v>
      </c>
      <c r="BC458" s="71">
        <f t="shared" si="592"/>
        <v>1051</v>
      </c>
      <c r="BD458" s="71">
        <f t="shared" si="593"/>
        <v>1208.6500000000001</v>
      </c>
      <c r="BE458" s="71">
        <f t="shared" si="594"/>
        <v>1077</v>
      </c>
      <c r="BF458" s="71">
        <f t="shared" si="595"/>
        <v>1238.55</v>
      </c>
      <c r="BG458" s="71">
        <f t="shared" si="596"/>
        <v>1141</v>
      </c>
      <c r="BH458" s="71">
        <f t="shared" si="597"/>
        <v>1312.15</v>
      </c>
      <c r="BI458" s="71">
        <f t="shared" si="598"/>
        <v>1193</v>
      </c>
      <c r="BJ458" s="71">
        <f t="shared" si="599"/>
        <v>1371.95</v>
      </c>
      <c r="BK458" s="71">
        <f t="shared" si="600"/>
        <v>1373</v>
      </c>
      <c r="BL458" s="163">
        <f t="shared" si="601"/>
        <v>1578.95</v>
      </c>
      <c r="BU458" s="161">
        <f>ROUND(cabinets_db!JE458/Prices!$B$27,0)</f>
        <v>1008</v>
      </c>
      <c r="BV458" s="71">
        <f>BU458*Prices!$B$7+BU458</f>
        <v>1159.2</v>
      </c>
      <c r="BW458" s="161">
        <f>ROUND(cabinets_db!JG458/Prices!$B$27,0)</f>
        <v>1085</v>
      </c>
      <c r="BX458" s="71">
        <f>BW458*Prices!$B$7+BW458</f>
        <v>1247.75</v>
      </c>
      <c r="BY458" s="161">
        <f>ROUND(cabinets_db!JI458/Prices!$B$27,0)</f>
        <v>1111</v>
      </c>
      <c r="BZ458" s="71">
        <f>BY458*Prices!$B$7+BY458</f>
        <v>1277.6500000000001</v>
      </c>
      <c r="CA458" s="161">
        <f>ROUND(cabinets_db!JK458/Prices!$B$27,0)</f>
        <v>1162</v>
      </c>
      <c r="CB458" s="71">
        <f>CA458*Prices!$B$7+CA458</f>
        <v>1336.3</v>
      </c>
      <c r="CC458" s="161">
        <f>ROUND(cabinets_db!JM458/Prices!$B$27,0)</f>
        <v>1188</v>
      </c>
      <c r="CD458" s="71">
        <f>CC458*Prices!$B$7+CC458</f>
        <v>1366.2</v>
      </c>
      <c r="CE458" s="161">
        <f>ROUND(cabinets_db!JO458/Prices!$B$27,0)</f>
        <v>1253</v>
      </c>
      <c r="CF458" s="71">
        <f>CE458*Prices!$B$7+CE458</f>
        <v>1440.95</v>
      </c>
      <c r="CG458" s="161">
        <f>ROUND(cabinets_db!JQ458/Prices!$B$27,0)</f>
        <v>1304</v>
      </c>
      <c r="CH458" s="71">
        <f>CG458*Prices!$B$7+CG458</f>
        <v>1499.6</v>
      </c>
      <c r="CI458" s="161">
        <f>ROUND(cabinets_db!JS458/Prices!$B$27,0)</f>
        <v>1485</v>
      </c>
      <c r="CJ458" s="71">
        <f>CI458*Prices!$B$7+CI458</f>
        <v>1707.75</v>
      </c>
      <c r="CK458" s="162"/>
      <c r="CL458" s="162"/>
      <c r="CM458" s="162"/>
      <c r="CN458" s="162"/>
      <c r="CO458" s="162"/>
      <c r="CP458" s="71">
        <f>ROUND(cabinets_db!LW458/Prices!$B$27,0)</f>
        <v>896</v>
      </c>
      <c r="CQ458" s="71">
        <f>CP458*Prices!$B$7+CP458</f>
        <v>1030.4000000000001</v>
      </c>
      <c r="CR458" s="71">
        <f>ROUND(cabinets_db!LY458/Prices!$B$27,0)</f>
        <v>974</v>
      </c>
      <c r="CS458" s="71">
        <f>CR458*Prices!$B$7+CR458</f>
        <v>1120.0999999999999</v>
      </c>
      <c r="CT458" s="71">
        <f>ROUND(cabinets_db!MA458/Prices!$B$27,0)</f>
        <v>999</v>
      </c>
      <c r="CU458" s="71">
        <f>CT458*Prices!$B$7+CT458</f>
        <v>1148.8499999999999</v>
      </c>
      <c r="CV458" s="71">
        <f>ROUND(cabinets_db!MC458/Prices!$B$27,0)</f>
        <v>1051</v>
      </c>
      <c r="CW458" s="71">
        <f>CV458*Prices!$B$7+CV458</f>
        <v>1208.6500000000001</v>
      </c>
      <c r="CX458" s="71">
        <f>ROUND(cabinets_db!ME458/Prices!$B$27,0)</f>
        <v>1077</v>
      </c>
      <c r="CY458" s="71">
        <f>CX458*Prices!$B$7+CX458</f>
        <v>1238.55</v>
      </c>
      <c r="CZ458" s="71">
        <f>ROUND(cabinets_db!MG458/Prices!$B$27,0)</f>
        <v>1141</v>
      </c>
      <c r="DA458" s="71">
        <f>CZ458*Prices!$B$7+CZ458</f>
        <v>1312.15</v>
      </c>
      <c r="DB458" s="71">
        <f>ROUND(cabinets_db!MI458/Prices!$B$27,0)</f>
        <v>1193</v>
      </c>
      <c r="DC458" s="71">
        <f>DB458*Prices!$B$7+DB458</f>
        <v>1371.95</v>
      </c>
      <c r="DD458" s="71">
        <f>ROUND(cabinets_db!MK458/Prices!$B$27,0)</f>
        <v>1373</v>
      </c>
      <c r="DE458" s="163">
        <f>DD458*Prices!$B$7+DD458</f>
        <v>1578.95</v>
      </c>
      <c r="DK458" s="71">
        <f t="shared" si="616"/>
        <v>896</v>
      </c>
      <c r="DL458" s="71">
        <f t="shared" si="617"/>
        <v>1030.4000000000001</v>
      </c>
      <c r="DM458" s="71">
        <f t="shared" si="618"/>
        <v>974</v>
      </c>
      <c r="DN458" s="71">
        <f t="shared" si="619"/>
        <v>1120.0999999999999</v>
      </c>
      <c r="DO458" s="71">
        <f t="shared" si="620"/>
        <v>999</v>
      </c>
      <c r="DP458" s="71">
        <f t="shared" si="621"/>
        <v>1148.8499999999999</v>
      </c>
      <c r="DQ458" s="71">
        <f t="shared" si="622"/>
        <v>1051</v>
      </c>
      <c r="DR458" s="71">
        <f t="shared" si="623"/>
        <v>1208.6500000000001</v>
      </c>
      <c r="DS458" s="71">
        <f t="shared" si="624"/>
        <v>1077</v>
      </c>
      <c r="DT458" s="71">
        <f t="shared" si="625"/>
        <v>1238.55</v>
      </c>
      <c r="DU458" s="71">
        <f t="shared" si="626"/>
        <v>1141</v>
      </c>
      <c r="DV458" s="71">
        <f t="shared" si="627"/>
        <v>1312.15</v>
      </c>
      <c r="DW458" s="71">
        <f t="shared" si="628"/>
        <v>1193</v>
      </c>
      <c r="DX458" s="71">
        <f t="shared" si="629"/>
        <v>1371.95</v>
      </c>
      <c r="DY458" s="71">
        <f t="shared" si="630"/>
        <v>1373</v>
      </c>
      <c r="DZ458" s="163">
        <f t="shared" si="631"/>
        <v>1578.95</v>
      </c>
      <c r="EP458" s="55">
        <v>10378.767</v>
      </c>
      <c r="EQ458" s="55">
        <f t="shared" si="677"/>
        <v>72.074770833333332</v>
      </c>
      <c r="ER458" s="158">
        <v>72</v>
      </c>
      <c r="ES458" s="75">
        <v>30</v>
      </c>
      <c r="ET458" s="159"/>
      <c r="EU458" s="159">
        <f>ES458*52/144</f>
        <v>10.833333333333334</v>
      </c>
      <c r="EW458" s="75">
        <v>4</v>
      </c>
      <c r="EX458" s="82"/>
      <c r="EY458" s="75">
        <v>72</v>
      </c>
      <c r="EZ458" s="82">
        <f>(EY458*1.2)*(Prices!$B$5/32)</f>
        <v>107.99999999999999</v>
      </c>
      <c r="FA458" s="82">
        <f>(EY458*1.3)*(Prices!$B$4/32)</f>
        <v>234.00000000000003</v>
      </c>
      <c r="FB458" s="82">
        <f>(EV458*Prices!$B$2)+(EW458*Prices!$B$3)</f>
        <v>16.2</v>
      </c>
      <c r="FC458" s="82">
        <f>EU458*Prices!$B$9</f>
        <v>65</v>
      </c>
      <c r="FD458" s="82">
        <f t="shared" si="632"/>
        <v>423.20000000000005</v>
      </c>
      <c r="FE458" s="82">
        <f>EU458*Prices!$B$10</f>
        <v>97.5</v>
      </c>
      <c r="FF458" s="82">
        <f t="shared" si="633"/>
        <v>455.70000000000005</v>
      </c>
      <c r="FG458" s="82">
        <f>EU458*Prices!$B$11</f>
        <v>108.33333333333334</v>
      </c>
      <c r="FH458" s="82">
        <f t="shared" si="634"/>
        <v>466.53333333333336</v>
      </c>
      <c r="FI458" s="82">
        <f>EU458*Prices!$B$12</f>
        <v>130</v>
      </c>
      <c r="FJ458" s="82">
        <f t="shared" si="635"/>
        <v>488.20000000000005</v>
      </c>
      <c r="FK458" s="82">
        <f>EU458*Prices!$B$13</f>
        <v>140.83333333333334</v>
      </c>
      <c r="FL458" s="82">
        <f t="shared" si="636"/>
        <v>499.03333333333336</v>
      </c>
      <c r="FM458" s="82">
        <f>EU458*Prices!$B$14</f>
        <v>167.91666666666669</v>
      </c>
      <c r="FN458" s="82">
        <f t="shared" si="637"/>
        <v>526.11666666666667</v>
      </c>
      <c r="FO458" s="82">
        <f>EU458*Prices!$B$15</f>
        <v>189.58333333333334</v>
      </c>
      <c r="FP458" s="82">
        <f t="shared" si="638"/>
        <v>547.7833333333333</v>
      </c>
      <c r="FQ458" s="82">
        <f>EU458*Prices!$B$16</f>
        <v>265.41666666666669</v>
      </c>
      <c r="FR458" s="82">
        <f t="shared" si="639"/>
        <v>623.61666666666667</v>
      </c>
      <c r="FS458" s="82">
        <f>EU458*Prices!$B$17</f>
        <v>0</v>
      </c>
      <c r="FT458" s="82"/>
      <c r="FU458" s="82"/>
      <c r="FV458" s="82"/>
      <c r="FW458" s="82"/>
      <c r="FX458" s="82"/>
      <c r="FY458" s="82"/>
      <c r="FZ458" s="82"/>
      <c r="GA458" s="82"/>
      <c r="GB458" s="82"/>
      <c r="GC458" s="82"/>
      <c r="GD458" s="82"/>
      <c r="GE458" s="82"/>
      <c r="GF458" s="82"/>
      <c r="GG458" s="82"/>
      <c r="GH458" s="82"/>
      <c r="GI458"/>
      <c r="GJ458"/>
      <c r="GK458"/>
      <c r="GL458"/>
      <c r="GM458"/>
      <c r="GN458"/>
      <c r="GO458"/>
      <c r="GP458" s="55">
        <v>10378.767</v>
      </c>
      <c r="GQ458" s="55">
        <f t="shared" si="678"/>
        <v>72.074770833333332</v>
      </c>
      <c r="GR458" s="158">
        <v>72</v>
      </c>
      <c r="GS458" s="75">
        <v>30</v>
      </c>
      <c r="GT458" s="159"/>
      <c r="GU458" s="159">
        <f>GS458*52/144</f>
        <v>10.833333333333334</v>
      </c>
      <c r="GV458" s="75"/>
      <c r="GW458" s="75">
        <v>4</v>
      </c>
      <c r="GX458" s="82"/>
      <c r="GY458" s="75">
        <v>72</v>
      </c>
      <c r="GZ458" s="82">
        <f>(GY458*1.2)*(Prices!$B$5/32)</f>
        <v>107.99999999999999</v>
      </c>
      <c r="HA458" s="82">
        <f>(GY458*1.3)*(Prices!$C$4/32)</f>
        <v>187.20000000000002</v>
      </c>
      <c r="HB458" s="82">
        <f>(GV458*Prices!$B$2)+(GW458*Prices!$B$3)</f>
        <v>16.2</v>
      </c>
      <c r="HC458" s="82">
        <f>GU458*Prices!$B$9</f>
        <v>65</v>
      </c>
      <c r="HD458" s="82">
        <f t="shared" si="640"/>
        <v>376.40000000000003</v>
      </c>
      <c r="HE458" s="82">
        <f>GU458*Prices!$B$10</f>
        <v>97.5</v>
      </c>
      <c r="HF458" s="82">
        <f t="shared" si="641"/>
        <v>408.90000000000003</v>
      </c>
      <c r="HG458" s="82">
        <f>GU458*Prices!$B$11</f>
        <v>108.33333333333334</v>
      </c>
      <c r="HH458" s="82">
        <f t="shared" si="642"/>
        <v>419.73333333333335</v>
      </c>
      <c r="HI458" s="82">
        <f>GU458*Prices!$B$12</f>
        <v>130</v>
      </c>
      <c r="HJ458" s="82">
        <f t="shared" si="643"/>
        <v>441.4</v>
      </c>
      <c r="HK458" s="82">
        <f>GU458*Prices!$B$13</f>
        <v>140.83333333333334</v>
      </c>
      <c r="HL458" s="82">
        <f t="shared" si="644"/>
        <v>452.23333333333335</v>
      </c>
      <c r="HM458" s="82">
        <f>GU458*Prices!$B$14</f>
        <v>167.91666666666669</v>
      </c>
      <c r="HN458" s="82">
        <f t="shared" si="645"/>
        <v>479.31666666666672</v>
      </c>
      <c r="HO458" s="82">
        <f>GU458*Prices!$B$15</f>
        <v>189.58333333333334</v>
      </c>
      <c r="HP458" s="82">
        <f t="shared" si="646"/>
        <v>500.98333333333335</v>
      </c>
      <c r="HQ458" s="82">
        <f>GU458*Prices!$B$16</f>
        <v>265.41666666666669</v>
      </c>
      <c r="HR458" s="82">
        <f t="shared" si="647"/>
        <v>576.81666666666672</v>
      </c>
      <c r="HS458" s="82">
        <f>GU458*Prices!$B$17</f>
        <v>0</v>
      </c>
      <c r="HT458" s="82"/>
      <c r="HU458" s="82"/>
      <c r="HV458" s="82"/>
      <c r="HW458" s="82"/>
      <c r="HX458" s="82"/>
      <c r="HY458" s="82"/>
      <c r="HZ458" s="82"/>
      <c r="IA458" s="82"/>
      <c r="IB458" s="82"/>
      <c r="IC458" s="82"/>
      <c r="ID458" s="82"/>
      <c r="IE458" s="82"/>
      <c r="IF458" s="82"/>
      <c r="IG458" s="82"/>
      <c r="IH458" s="82"/>
      <c r="II458"/>
      <c r="IJ458"/>
      <c r="IK458"/>
      <c r="IL458"/>
      <c r="IM458"/>
      <c r="IN458"/>
      <c r="IO458"/>
      <c r="IP458"/>
      <c r="IQ458" s="55">
        <v>10378.767</v>
      </c>
      <c r="IR458" s="55">
        <f t="shared" si="679"/>
        <v>72.074770833333332</v>
      </c>
      <c r="IS458" s="158">
        <v>72</v>
      </c>
      <c r="IT458" s="75">
        <v>30</v>
      </c>
      <c r="IU458" s="159"/>
      <c r="IV458" s="159">
        <f>IT458*52/144</f>
        <v>10.833333333333334</v>
      </c>
      <c r="IW458" s="75"/>
      <c r="IX458" s="75">
        <v>4</v>
      </c>
      <c r="IY458" s="76">
        <f t="shared" si="671"/>
        <v>0</v>
      </c>
      <c r="IZ458" s="75">
        <v>72</v>
      </c>
      <c r="JA458" s="82">
        <f>(IZ458*1.2)*(Prices!$B$5/32)</f>
        <v>107.99999999999999</v>
      </c>
      <c r="JB458" s="82">
        <f>(IZ458*1.3)*(Prices!$B$4/32)</f>
        <v>234.00000000000003</v>
      </c>
      <c r="JC458" s="82">
        <f>(IW458*Prices!$B$2)+(IX458*Prices!$B$3)</f>
        <v>16.2</v>
      </c>
      <c r="JD458" s="82">
        <f>IV458*Prices!$B$9</f>
        <v>65</v>
      </c>
      <c r="JE458" s="82">
        <f t="shared" si="648"/>
        <v>423.20000000000005</v>
      </c>
      <c r="JF458" s="82">
        <f>IV458*Prices!$B$10</f>
        <v>97.5</v>
      </c>
      <c r="JG458" s="82">
        <f t="shared" si="649"/>
        <v>455.70000000000005</v>
      </c>
      <c r="JH458" s="82">
        <f>IV458*Prices!$B$11</f>
        <v>108.33333333333334</v>
      </c>
      <c r="JI458" s="82">
        <f t="shared" si="650"/>
        <v>466.53333333333336</v>
      </c>
      <c r="JJ458" s="82">
        <f>IV458*Prices!$B$12</f>
        <v>130</v>
      </c>
      <c r="JK458" s="82">
        <f t="shared" si="651"/>
        <v>488.20000000000005</v>
      </c>
      <c r="JL458" s="82">
        <f>IV458*Prices!$B$13</f>
        <v>140.83333333333334</v>
      </c>
      <c r="JM458" s="82">
        <f t="shared" si="652"/>
        <v>499.03333333333336</v>
      </c>
      <c r="JN458" s="82">
        <f>IV458*Prices!$B$14</f>
        <v>167.91666666666669</v>
      </c>
      <c r="JO458" s="82">
        <f t="shared" si="653"/>
        <v>526.11666666666667</v>
      </c>
      <c r="JP458" s="82">
        <f>IV458*Prices!$B$15</f>
        <v>189.58333333333334</v>
      </c>
      <c r="JQ458" s="82">
        <f t="shared" si="654"/>
        <v>547.7833333333333</v>
      </c>
      <c r="JR458" s="82">
        <f>IV458*Prices!$B$16</f>
        <v>265.41666666666669</v>
      </c>
      <c r="JS458" s="82">
        <f t="shared" si="655"/>
        <v>623.61666666666667</v>
      </c>
      <c r="JT458" s="82">
        <f>IV458*Prices!$B$17</f>
        <v>0</v>
      </c>
      <c r="JU458" s="82"/>
      <c r="JV458" s="82"/>
      <c r="JW458" s="82"/>
      <c r="JX458" s="82"/>
      <c r="JY458" s="82"/>
      <c r="JZ458" s="82"/>
      <c r="KA458" s="82"/>
      <c r="KB458" s="82"/>
      <c r="KC458" s="82"/>
      <c r="KD458" s="82"/>
      <c r="KE458" s="82"/>
      <c r="KF458" s="82"/>
      <c r="KG458" s="82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 s="199">
        <v>0</v>
      </c>
      <c r="LB458" s="202">
        <v>0</v>
      </c>
      <c r="LC458" s="82">
        <f>(44+(cabinets_db!IR458*2-2))*0.58</f>
        <v>107.96673416666665</v>
      </c>
      <c r="LD458" s="82">
        <f>(44+(cabinets_db!IR458*2-2))*0.77</f>
        <v>143.33514708333334</v>
      </c>
      <c r="LE458" s="82">
        <f>3*(cabinets_db!IR458*22/144)</f>
        <v>33.03426996527778</v>
      </c>
      <c r="LF458" s="82">
        <f t="shared" si="656"/>
        <v>74.932464201388882</v>
      </c>
      <c r="LG458" s="80">
        <f t="shared" si="657"/>
        <v>110.30087711805555</v>
      </c>
      <c r="LH458" s="234">
        <f t="shared" si="658"/>
        <v>0</v>
      </c>
      <c r="LI458" s="55">
        <v>10378.767</v>
      </c>
      <c r="LJ458" s="55">
        <f t="shared" si="680"/>
        <v>72.074770833333332</v>
      </c>
      <c r="LK458" s="158">
        <v>72</v>
      </c>
      <c r="LL458" s="75">
        <v>30</v>
      </c>
      <c r="LM458" s="159"/>
      <c r="LN458" s="159">
        <f>LL458*52/144</f>
        <v>10.833333333333334</v>
      </c>
      <c r="LO458" s="75"/>
      <c r="LP458" s="75">
        <v>4</v>
      </c>
      <c r="LQ458" s="76">
        <f t="shared" si="672"/>
        <v>0</v>
      </c>
      <c r="LR458" s="75">
        <v>72</v>
      </c>
      <c r="LS458" s="82">
        <f>(LR458*1.2)*(Prices!$B$5/32)</f>
        <v>107.99999999999999</v>
      </c>
      <c r="LT458" s="82">
        <f>(LR458*1.3)*(Prices!$C$4/32)</f>
        <v>187.20000000000002</v>
      </c>
      <c r="LU458" s="82">
        <f>(LO458*Prices!$B$2)+(LP458*Prices!$B$3)</f>
        <v>16.2</v>
      </c>
      <c r="LV458" s="82">
        <f>LN458*Prices!$B$9</f>
        <v>65</v>
      </c>
      <c r="LW458" s="82">
        <f t="shared" si="659"/>
        <v>376.40000000000003</v>
      </c>
      <c r="LX458" s="82">
        <f>LN458*Prices!$B$10</f>
        <v>97.5</v>
      </c>
      <c r="LY458" s="82">
        <f t="shared" si="660"/>
        <v>408.90000000000003</v>
      </c>
      <c r="LZ458" s="82">
        <f>LN458*Prices!$B$11</f>
        <v>108.33333333333334</v>
      </c>
      <c r="MA458" s="82">
        <f t="shared" si="661"/>
        <v>419.73333333333335</v>
      </c>
      <c r="MB458" s="82">
        <f>LN458*Prices!$B$12</f>
        <v>130</v>
      </c>
      <c r="MC458" s="82">
        <f t="shared" si="662"/>
        <v>441.4</v>
      </c>
      <c r="MD458" s="82">
        <f>LN458*Prices!$B$13</f>
        <v>140.83333333333334</v>
      </c>
      <c r="ME458" s="82">
        <f t="shared" si="663"/>
        <v>452.23333333333335</v>
      </c>
      <c r="MF458" s="82">
        <f>LN458*Prices!$B$14</f>
        <v>167.91666666666669</v>
      </c>
      <c r="MG458" s="82">
        <f t="shared" si="664"/>
        <v>479.31666666666672</v>
      </c>
      <c r="MH458" s="82">
        <f>LN458*Prices!$B$15</f>
        <v>189.58333333333334</v>
      </c>
      <c r="MI458" s="82">
        <f t="shared" si="665"/>
        <v>500.98333333333335</v>
      </c>
      <c r="MJ458" s="82">
        <f>LN458*Prices!$B$16</f>
        <v>265.41666666666669</v>
      </c>
      <c r="MK458" s="82">
        <f t="shared" si="666"/>
        <v>576.81666666666672</v>
      </c>
      <c r="ML458" s="82">
        <f>LN458*Prices!$B$17</f>
        <v>0</v>
      </c>
      <c r="MM458" s="82"/>
      <c r="MN458" s="82"/>
      <c r="MO458" s="82"/>
      <c r="MP458" s="82"/>
      <c r="MQ458" s="82"/>
      <c r="MR458" s="82"/>
      <c r="MS458" s="82"/>
      <c r="MT458" s="82"/>
      <c r="MU458" s="82"/>
      <c r="MV458" s="82"/>
      <c r="MW458" s="82"/>
      <c r="MX458" s="82"/>
      <c r="MY458" s="82"/>
      <c r="MZ458" s="82"/>
      <c r="NA458" s="82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</row>
    <row r="459" spans="1:449" ht="18" customHeight="1" x14ac:dyDescent="0.25">
      <c r="A459" s="160" t="s">
        <v>599</v>
      </c>
      <c r="B459" s="69" t="s">
        <v>527</v>
      </c>
      <c r="C459" s="69" t="str">
        <f t="shared" si="667"/>
        <v>Pantry Cab: Oven Cabinet   4 doors  (30"W x 90" H)</v>
      </c>
      <c r="D459" s="70" t="s">
        <v>598</v>
      </c>
      <c r="E459" s="68" t="s">
        <v>579</v>
      </c>
      <c r="F459" s="267" t="s">
        <v>599</v>
      </c>
      <c r="G459" s="367">
        <f>ROUND(cabinets_db!FD459/Prices!$B$27,0)</f>
        <v>1116</v>
      </c>
      <c r="H459" s="71">
        <f>G459*Prices!$B$7+G459</f>
        <v>1283.4000000000001</v>
      </c>
      <c r="I459" s="161">
        <f>ROUND(cabinets_db!FF459/Prices!$B$27,0)</f>
        <v>1202</v>
      </c>
      <c r="J459" s="71">
        <f>I459*Prices!$B$7+I459</f>
        <v>1382.3</v>
      </c>
      <c r="K459" s="161">
        <f>ROUND(cabinets_db!FH459/Prices!$B$27,0)</f>
        <v>1231</v>
      </c>
      <c r="L459" s="71">
        <f>K459*Prices!$B$7+K459</f>
        <v>1415.65</v>
      </c>
      <c r="M459" s="161">
        <f>ROUND(cabinets_db!FJ459/Prices!$B$27,0)</f>
        <v>1289</v>
      </c>
      <c r="N459" s="71">
        <f>M459*Prices!$B$7+M459</f>
        <v>1482.35</v>
      </c>
      <c r="O459" s="161">
        <f>ROUND(cabinets_db!FL459/Prices!$B$27,0)</f>
        <v>1317</v>
      </c>
      <c r="P459" s="71">
        <f>O459*Prices!$B$7+O459</f>
        <v>1514.55</v>
      </c>
      <c r="Q459" s="161">
        <f>ROUND(cabinets_db!FN459/Prices!$B$27,0)</f>
        <v>1389</v>
      </c>
      <c r="R459" s="71">
        <f>Q459*Prices!$B$7+Q459</f>
        <v>1597.35</v>
      </c>
      <c r="S459" s="161">
        <f>ROUND(cabinets_db!FP459/Prices!$B$27,0)</f>
        <v>1447</v>
      </c>
      <c r="T459" s="71">
        <f>S459*Prices!$B$7+S459</f>
        <v>1664.05</v>
      </c>
      <c r="U459" s="161">
        <f>ROUND(cabinets_db!FR459/Prices!$B$27,0)</f>
        <v>1648</v>
      </c>
      <c r="V459" s="71">
        <f>U459*Prices!$B$7+U459</f>
        <v>1895.2</v>
      </c>
      <c r="W459" s="162"/>
      <c r="X459" s="162"/>
      <c r="Y459" s="162"/>
      <c r="Z459" s="162"/>
      <c r="AA459" s="162"/>
      <c r="AB459" s="71">
        <f>ROUND(cabinets_db!HD459/Prices!$B$27,0)</f>
        <v>992</v>
      </c>
      <c r="AC459" s="71">
        <f>AB459*Prices!$B$7+AB459</f>
        <v>1140.8</v>
      </c>
      <c r="AD459" s="71">
        <f>ROUND(cabinets_db!HF459/Prices!$B$27,0)</f>
        <v>1078</v>
      </c>
      <c r="AE459" s="71">
        <f>AD459*Prices!$B$7+AD459</f>
        <v>1239.7</v>
      </c>
      <c r="AF459" s="71">
        <f>ROUND(cabinets_db!HH459/Prices!$B$27,0)</f>
        <v>1107</v>
      </c>
      <c r="AG459" s="71">
        <f>AF459*Prices!$B$7+AF459</f>
        <v>1273.05</v>
      </c>
      <c r="AH459" s="71">
        <f>ROUND(cabinets_db!HJ459/Prices!$B$27,0)</f>
        <v>1165</v>
      </c>
      <c r="AI459" s="71">
        <f>AH459*Prices!$B$7+AH459</f>
        <v>1339.75</v>
      </c>
      <c r="AJ459" s="71">
        <f>ROUND(cabinets_db!HL459/Prices!$B$27,0)</f>
        <v>1194</v>
      </c>
      <c r="AK459" s="71">
        <f>AJ459*Prices!$B$7+AJ459</f>
        <v>1373.1</v>
      </c>
      <c r="AL459" s="71">
        <f>ROUND(cabinets_db!HN459/Prices!$B$27,0)</f>
        <v>1265</v>
      </c>
      <c r="AM459" s="71">
        <f>AL459*Prices!$B$7+AL459</f>
        <v>1454.75</v>
      </c>
      <c r="AN459" s="71">
        <f>ROUND(cabinets_db!HP459/Prices!$B$27,0)</f>
        <v>1323</v>
      </c>
      <c r="AO459" s="71">
        <f>AN459*Prices!$B$7+AN459</f>
        <v>1521.45</v>
      </c>
      <c r="AP459" s="71">
        <f>ROUND(cabinets_db!HR459/Prices!$B$27,0)</f>
        <v>1524</v>
      </c>
      <c r="AQ459" s="163">
        <f>AP459*Prices!$B$7+AP459</f>
        <v>1752.6</v>
      </c>
      <c r="AW459" s="71">
        <f t="shared" si="586"/>
        <v>992</v>
      </c>
      <c r="AX459" s="71">
        <f t="shared" si="587"/>
        <v>1140.8</v>
      </c>
      <c r="AY459" s="71">
        <f t="shared" si="588"/>
        <v>1078</v>
      </c>
      <c r="AZ459" s="71">
        <f t="shared" si="589"/>
        <v>1239.7</v>
      </c>
      <c r="BA459" s="71">
        <f t="shared" si="590"/>
        <v>1107</v>
      </c>
      <c r="BB459" s="71">
        <f t="shared" si="591"/>
        <v>1273.05</v>
      </c>
      <c r="BC459" s="71">
        <f t="shared" si="592"/>
        <v>1165</v>
      </c>
      <c r="BD459" s="71">
        <f t="shared" si="593"/>
        <v>1339.75</v>
      </c>
      <c r="BE459" s="71">
        <f t="shared" si="594"/>
        <v>1194</v>
      </c>
      <c r="BF459" s="71">
        <f t="shared" si="595"/>
        <v>1373.1</v>
      </c>
      <c r="BG459" s="71">
        <f t="shared" si="596"/>
        <v>1265</v>
      </c>
      <c r="BH459" s="71">
        <f t="shared" si="597"/>
        <v>1454.75</v>
      </c>
      <c r="BI459" s="71">
        <f t="shared" si="598"/>
        <v>1323</v>
      </c>
      <c r="BJ459" s="71">
        <f t="shared" si="599"/>
        <v>1521.45</v>
      </c>
      <c r="BK459" s="71">
        <f t="shared" si="600"/>
        <v>1524</v>
      </c>
      <c r="BL459" s="163">
        <f t="shared" si="601"/>
        <v>1752.6</v>
      </c>
      <c r="BU459" s="161">
        <f>ROUND(cabinets_db!JE459/Prices!$B$27,0)</f>
        <v>1116</v>
      </c>
      <c r="BV459" s="71">
        <f>BU459*Prices!$B$7+BU459</f>
        <v>1283.4000000000001</v>
      </c>
      <c r="BW459" s="161">
        <f>ROUND(cabinets_db!JG459/Prices!$B$27,0)</f>
        <v>1202</v>
      </c>
      <c r="BX459" s="71">
        <f>BW459*Prices!$B$7+BW459</f>
        <v>1382.3</v>
      </c>
      <c r="BY459" s="161">
        <f>ROUND(cabinets_db!JI459/Prices!$B$27,0)</f>
        <v>1231</v>
      </c>
      <c r="BZ459" s="71">
        <f>BY459*Prices!$B$7+BY459</f>
        <v>1415.65</v>
      </c>
      <c r="CA459" s="161">
        <f>ROUND(cabinets_db!JK459/Prices!$B$27,0)</f>
        <v>1289</v>
      </c>
      <c r="CB459" s="71">
        <f>CA459*Prices!$B$7+CA459</f>
        <v>1482.35</v>
      </c>
      <c r="CC459" s="161">
        <f>ROUND(cabinets_db!JM459/Prices!$B$27,0)</f>
        <v>1317</v>
      </c>
      <c r="CD459" s="71">
        <f>CC459*Prices!$B$7+CC459</f>
        <v>1514.55</v>
      </c>
      <c r="CE459" s="161">
        <f>ROUND(cabinets_db!JO459/Prices!$B$27,0)</f>
        <v>1389</v>
      </c>
      <c r="CF459" s="71">
        <f>CE459*Prices!$B$7+CE459</f>
        <v>1597.35</v>
      </c>
      <c r="CG459" s="161">
        <f>ROUND(cabinets_db!JQ459/Prices!$B$27,0)</f>
        <v>1447</v>
      </c>
      <c r="CH459" s="71">
        <f>CG459*Prices!$B$7+CG459</f>
        <v>1664.05</v>
      </c>
      <c r="CI459" s="161">
        <f>ROUND(cabinets_db!JS459/Prices!$B$27,0)</f>
        <v>1648</v>
      </c>
      <c r="CJ459" s="71">
        <f>CI459*Prices!$B$7+CI459</f>
        <v>1895.2</v>
      </c>
      <c r="CK459" s="162"/>
      <c r="CL459" s="162"/>
      <c r="CM459" s="162"/>
      <c r="CN459" s="162"/>
      <c r="CO459" s="162"/>
      <c r="CP459" s="71">
        <f>ROUND(cabinets_db!LW459/Prices!$B$27,0)</f>
        <v>992</v>
      </c>
      <c r="CQ459" s="71">
        <f>CP459*Prices!$B$7+CP459</f>
        <v>1140.8</v>
      </c>
      <c r="CR459" s="71">
        <f>ROUND(cabinets_db!LY459/Prices!$B$27,0)</f>
        <v>1078</v>
      </c>
      <c r="CS459" s="71">
        <f>CR459*Prices!$B$7+CR459</f>
        <v>1239.7</v>
      </c>
      <c r="CT459" s="71">
        <f>ROUND(cabinets_db!MA459/Prices!$B$27,0)</f>
        <v>1107</v>
      </c>
      <c r="CU459" s="71">
        <f>CT459*Prices!$B$7+CT459</f>
        <v>1273.05</v>
      </c>
      <c r="CV459" s="71">
        <f>ROUND(cabinets_db!MC459/Prices!$B$27,0)</f>
        <v>1165</v>
      </c>
      <c r="CW459" s="71">
        <f>CV459*Prices!$B$7+CV459</f>
        <v>1339.75</v>
      </c>
      <c r="CX459" s="71">
        <f>ROUND(cabinets_db!ME459/Prices!$B$27,0)</f>
        <v>1194</v>
      </c>
      <c r="CY459" s="71">
        <f>CX459*Prices!$B$7+CX459</f>
        <v>1373.1</v>
      </c>
      <c r="CZ459" s="71">
        <f>ROUND(cabinets_db!MG459/Prices!$B$27,0)</f>
        <v>1265</v>
      </c>
      <c r="DA459" s="71">
        <f>CZ459*Prices!$B$7+CZ459</f>
        <v>1454.75</v>
      </c>
      <c r="DB459" s="71">
        <f>ROUND(cabinets_db!MI459/Prices!$B$27,0)</f>
        <v>1323</v>
      </c>
      <c r="DC459" s="71">
        <f>DB459*Prices!$B$7+DB459</f>
        <v>1521.45</v>
      </c>
      <c r="DD459" s="71">
        <f>ROUND(cabinets_db!MK459/Prices!$B$27,0)</f>
        <v>1524</v>
      </c>
      <c r="DE459" s="163">
        <f>DD459*Prices!$B$7+DD459</f>
        <v>1752.6</v>
      </c>
      <c r="DK459" s="71">
        <f t="shared" si="616"/>
        <v>992</v>
      </c>
      <c r="DL459" s="71">
        <f t="shared" si="617"/>
        <v>1140.8</v>
      </c>
      <c r="DM459" s="71">
        <f t="shared" si="618"/>
        <v>1078</v>
      </c>
      <c r="DN459" s="71">
        <f t="shared" si="619"/>
        <v>1239.7</v>
      </c>
      <c r="DO459" s="71">
        <f t="shared" si="620"/>
        <v>1107</v>
      </c>
      <c r="DP459" s="71">
        <f t="shared" si="621"/>
        <v>1273.05</v>
      </c>
      <c r="DQ459" s="71">
        <f t="shared" si="622"/>
        <v>1165</v>
      </c>
      <c r="DR459" s="71">
        <f t="shared" si="623"/>
        <v>1339.75</v>
      </c>
      <c r="DS459" s="71">
        <f t="shared" si="624"/>
        <v>1194</v>
      </c>
      <c r="DT459" s="71">
        <f t="shared" si="625"/>
        <v>1373.1</v>
      </c>
      <c r="DU459" s="71">
        <f t="shared" si="626"/>
        <v>1265</v>
      </c>
      <c r="DV459" s="71">
        <f t="shared" si="627"/>
        <v>1454.75</v>
      </c>
      <c r="DW459" s="71">
        <f t="shared" si="628"/>
        <v>1323</v>
      </c>
      <c r="DX459" s="71">
        <f t="shared" si="629"/>
        <v>1521.45</v>
      </c>
      <c r="DY459" s="71">
        <f t="shared" si="630"/>
        <v>1524</v>
      </c>
      <c r="DZ459" s="163">
        <f t="shared" si="631"/>
        <v>1752.6</v>
      </c>
      <c r="EP459" s="55">
        <v>11493.957200000001</v>
      </c>
      <c r="EQ459" s="55">
        <f t="shared" si="677"/>
        <v>79.819147222222227</v>
      </c>
      <c r="ER459" s="158">
        <v>80</v>
      </c>
      <c r="ES459" s="75">
        <v>30</v>
      </c>
      <c r="ET459" s="159"/>
      <c r="EU459" s="159">
        <f>ES459*58/144</f>
        <v>12.083333333333334</v>
      </c>
      <c r="EW459" s="75">
        <v>4</v>
      </c>
      <c r="EX459" s="82"/>
      <c r="EY459" s="75">
        <v>80</v>
      </c>
      <c r="EZ459" s="82">
        <f>(EY459*1.2)*(Prices!$B$5/32)</f>
        <v>120</v>
      </c>
      <c r="FA459" s="82">
        <f>(EY459*1.3)*(Prices!$B$4/32)</f>
        <v>260</v>
      </c>
      <c r="FB459" s="82">
        <f>(EV459*Prices!$B$2)+(EW459*Prices!$B$3)</f>
        <v>16.2</v>
      </c>
      <c r="FC459" s="82">
        <f>EU459*Prices!$B$9</f>
        <v>72.5</v>
      </c>
      <c r="FD459" s="82">
        <f t="shared" si="632"/>
        <v>468.7</v>
      </c>
      <c r="FE459" s="82">
        <f>EU459*Prices!$B$10</f>
        <v>108.75</v>
      </c>
      <c r="FF459" s="82">
        <f t="shared" si="633"/>
        <v>504.95</v>
      </c>
      <c r="FG459" s="82">
        <f>EU459*Prices!$B$11</f>
        <v>120.83333333333334</v>
      </c>
      <c r="FH459" s="82">
        <f t="shared" si="634"/>
        <v>517.0333333333333</v>
      </c>
      <c r="FI459" s="82">
        <f>EU459*Prices!$B$12</f>
        <v>145</v>
      </c>
      <c r="FJ459" s="82">
        <f t="shared" si="635"/>
        <v>541.20000000000005</v>
      </c>
      <c r="FK459" s="82">
        <f>EU459*Prices!$B$13</f>
        <v>157.08333333333334</v>
      </c>
      <c r="FL459" s="82">
        <f t="shared" si="636"/>
        <v>553.2833333333333</v>
      </c>
      <c r="FM459" s="82">
        <f>EU459*Prices!$B$14</f>
        <v>187.29166666666669</v>
      </c>
      <c r="FN459" s="82">
        <f t="shared" si="637"/>
        <v>583.49166666666667</v>
      </c>
      <c r="FO459" s="82">
        <f>EU459*Prices!$B$15</f>
        <v>211.45833333333334</v>
      </c>
      <c r="FP459" s="82">
        <f t="shared" si="638"/>
        <v>607.6583333333333</v>
      </c>
      <c r="FQ459" s="82">
        <f>EU459*Prices!$B$16</f>
        <v>296.04166666666669</v>
      </c>
      <c r="FR459" s="82">
        <f t="shared" si="639"/>
        <v>692.24166666666667</v>
      </c>
      <c r="FS459" s="82">
        <f>EU459*Prices!$B$17</f>
        <v>0</v>
      </c>
      <c r="FT459" s="82"/>
      <c r="FU459" s="82"/>
      <c r="FV459" s="82"/>
      <c r="FW459" s="82"/>
      <c r="FX459" s="82"/>
      <c r="FY459" s="82"/>
      <c r="FZ459" s="82"/>
      <c r="GA459" s="82"/>
      <c r="GB459" s="82"/>
      <c r="GC459" s="82"/>
      <c r="GD459" s="82"/>
      <c r="GE459" s="82"/>
      <c r="GF459" s="82"/>
      <c r="GG459" s="82"/>
      <c r="GH459" s="82"/>
      <c r="GI459"/>
      <c r="GJ459"/>
      <c r="GK459"/>
      <c r="GL459"/>
      <c r="GM459"/>
      <c r="GN459"/>
      <c r="GO459"/>
      <c r="GP459" s="55">
        <v>11493.957200000001</v>
      </c>
      <c r="GQ459" s="55">
        <f t="shared" si="678"/>
        <v>79.819147222222227</v>
      </c>
      <c r="GR459" s="158">
        <v>80</v>
      </c>
      <c r="GS459" s="75">
        <v>30</v>
      </c>
      <c r="GT459" s="159"/>
      <c r="GU459" s="159">
        <f>GS459*58/144</f>
        <v>12.083333333333334</v>
      </c>
      <c r="GV459" s="75"/>
      <c r="GW459" s="75">
        <v>4</v>
      </c>
      <c r="GX459" s="82"/>
      <c r="GY459" s="75">
        <v>80</v>
      </c>
      <c r="GZ459" s="82">
        <f>(GY459*1.2)*(Prices!$B$5/32)</f>
        <v>120</v>
      </c>
      <c r="HA459" s="82">
        <f>(GY459*1.3)*(Prices!$C$4/32)</f>
        <v>208</v>
      </c>
      <c r="HB459" s="82">
        <f>(GV459*Prices!$B$2)+(GW459*Prices!$B$3)</f>
        <v>16.2</v>
      </c>
      <c r="HC459" s="82">
        <f>GU459*Prices!$B$9</f>
        <v>72.5</v>
      </c>
      <c r="HD459" s="82">
        <f t="shared" si="640"/>
        <v>416.7</v>
      </c>
      <c r="HE459" s="82">
        <f>GU459*Prices!$B$10</f>
        <v>108.75</v>
      </c>
      <c r="HF459" s="82">
        <f t="shared" si="641"/>
        <v>452.95</v>
      </c>
      <c r="HG459" s="82">
        <f>GU459*Prices!$B$11</f>
        <v>120.83333333333334</v>
      </c>
      <c r="HH459" s="82">
        <f t="shared" si="642"/>
        <v>465.0333333333333</v>
      </c>
      <c r="HI459" s="82">
        <f>GU459*Prices!$B$12</f>
        <v>145</v>
      </c>
      <c r="HJ459" s="82">
        <f t="shared" si="643"/>
        <v>489.2</v>
      </c>
      <c r="HK459" s="82">
        <f>GU459*Prices!$B$13</f>
        <v>157.08333333333334</v>
      </c>
      <c r="HL459" s="82">
        <f t="shared" si="644"/>
        <v>501.2833333333333</v>
      </c>
      <c r="HM459" s="82">
        <f>GU459*Prices!$B$14</f>
        <v>187.29166666666669</v>
      </c>
      <c r="HN459" s="82">
        <f t="shared" si="645"/>
        <v>531.49166666666667</v>
      </c>
      <c r="HO459" s="82">
        <f>GU459*Prices!$B$15</f>
        <v>211.45833333333334</v>
      </c>
      <c r="HP459" s="82">
        <f t="shared" si="646"/>
        <v>555.6583333333333</v>
      </c>
      <c r="HQ459" s="82">
        <f>GU459*Prices!$B$16</f>
        <v>296.04166666666669</v>
      </c>
      <c r="HR459" s="82">
        <f t="shared" si="647"/>
        <v>640.24166666666667</v>
      </c>
      <c r="HS459" s="82">
        <f>GU459*Prices!$B$17</f>
        <v>0</v>
      </c>
      <c r="HT459" s="82"/>
      <c r="HU459" s="82"/>
      <c r="HV459" s="82"/>
      <c r="HW459" s="82"/>
      <c r="HX459" s="82"/>
      <c r="HY459" s="82"/>
      <c r="HZ459" s="82"/>
      <c r="IA459" s="82"/>
      <c r="IB459" s="82"/>
      <c r="IC459" s="82"/>
      <c r="ID459" s="82"/>
      <c r="IE459" s="82"/>
      <c r="IF459" s="82"/>
      <c r="IG459" s="82"/>
      <c r="IH459" s="82"/>
      <c r="II459"/>
      <c r="IJ459"/>
      <c r="IK459"/>
      <c r="IL459"/>
      <c r="IM459"/>
      <c r="IN459"/>
      <c r="IO459"/>
      <c r="IP459"/>
      <c r="IQ459" s="55">
        <v>11493.957200000001</v>
      </c>
      <c r="IR459" s="55">
        <f t="shared" si="679"/>
        <v>79.819147222222227</v>
      </c>
      <c r="IS459" s="158">
        <v>80</v>
      </c>
      <c r="IT459" s="75">
        <v>30</v>
      </c>
      <c r="IU459" s="159"/>
      <c r="IV459" s="159">
        <f>IT459*58/144</f>
        <v>12.083333333333334</v>
      </c>
      <c r="IW459" s="75"/>
      <c r="IX459" s="75">
        <v>4</v>
      </c>
      <c r="IY459" s="76">
        <f t="shared" si="671"/>
        <v>0</v>
      </c>
      <c r="IZ459" s="75">
        <v>80</v>
      </c>
      <c r="JA459" s="82">
        <f>(IZ459*1.2)*(Prices!$B$5/32)</f>
        <v>120</v>
      </c>
      <c r="JB459" s="82">
        <f>(IZ459*1.3)*(Prices!$B$4/32)</f>
        <v>260</v>
      </c>
      <c r="JC459" s="82">
        <f>(IW459*Prices!$B$2)+(IX459*Prices!$B$3)</f>
        <v>16.2</v>
      </c>
      <c r="JD459" s="82">
        <f>IV459*Prices!$B$9</f>
        <v>72.5</v>
      </c>
      <c r="JE459" s="82">
        <f t="shared" si="648"/>
        <v>468.7</v>
      </c>
      <c r="JF459" s="82">
        <f>IV459*Prices!$B$10</f>
        <v>108.75</v>
      </c>
      <c r="JG459" s="82">
        <f t="shared" si="649"/>
        <v>504.95</v>
      </c>
      <c r="JH459" s="82">
        <f>IV459*Prices!$B$11</f>
        <v>120.83333333333334</v>
      </c>
      <c r="JI459" s="82">
        <f t="shared" si="650"/>
        <v>517.0333333333333</v>
      </c>
      <c r="JJ459" s="82">
        <f>IV459*Prices!$B$12</f>
        <v>145</v>
      </c>
      <c r="JK459" s="82">
        <f t="shared" si="651"/>
        <v>541.20000000000005</v>
      </c>
      <c r="JL459" s="82">
        <f>IV459*Prices!$B$13</f>
        <v>157.08333333333334</v>
      </c>
      <c r="JM459" s="82">
        <f t="shared" si="652"/>
        <v>553.2833333333333</v>
      </c>
      <c r="JN459" s="82">
        <f>IV459*Prices!$B$14</f>
        <v>187.29166666666669</v>
      </c>
      <c r="JO459" s="82">
        <f t="shared" si="653"/>
        <v>583.49166666666667</v>
      </c>
      <c r="JP459" s="82">
        <f>IV459*Prices!$B$15</f>
        <v>211.45833333333334</v>
      </c>
      <c r="JQ459" s="82">
        <f t="shared" si="654"/>
        <v>607.6583333333333</v>
      </c>
      <c r="JR459" s="82">
        <f>IV459*Prices!$B$16</f>
        <v>296.04166666666669</v>
      </c>
      <c r="JS459" s="82">
        <f t="shared" si="655"/>
        <v>692.24166666666667</v>
      </c>
      <c r="JT459" s="82">
        <f>IV459*Prices!$B$17</f>
        <v>0</v>
      </c>
      <c r="JU459" s="82"/>
      <c r="JV459" s="82"/>
      <c r="JW459" s="82"/>
      <c r="JX459" s="82"/>
      <c r="JY459" s="82"/>
      <c r="JZ459" s="82"/>
      <c r="KA459" s="82"/>
      <c r="KB459" s="82"/>
      <c r="KC459" s="82"/>
      <c r="KD459" s="82"/>
      <c r="KE459" s="82"/>
      <c r="KF459" s="82"/>
      <c r="KG459" s="82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 s="199">
        <v>0</v>
      </c>
      <c r="LB459" s="202">
        <v>0</v>
      </c>
      <c r="LC459" s="82">
        <f>(44+(cabinets_db!IR459*2-2))*0.58</f>
        <v>116.95021077777777</v>
      </c>
      <c r="LD459" s="82">
        <f>(44+(cabinets_db!IR459*2-2))*0.77</f>
        <v>155.26148672222223</v>
      </c>
      <c r="LE459" s="82">
        <f>3*(cabinets_db!IR459*22/144)</f>
        <v>36.583775810185188</v>
      </c>
      <c r="LF459" s="82">
        <f t="shared" si="656"/>
        <v>80.366434967592582</v>
      </c>
      <c r="LG459" s="80">
        <f t="shared" si="657"/>
        <v>118.67771091203704</v>
      </c>
      <c r="LH459" s="234">
        <f t="shared" si="658"/>
        <v>0</v>
      </c>
      <c r="LI459" s="55">
        <v>11493.957200000001</v>
      </c>
      <c r="LJ459" s="55">
        <f t="shared" si="680"/>
        <v>79.819147222222227</v>
      </c>
      <c r="LK459" s="158">
        <v>80</v>
      </c>
      <c r="LL459" s="75">
        <v>30</v>
      </c>
      <c r="LM459" s="159"/>
      <c r="LN459" s="159">
        <f>LL459*58/144</f>
        <v>12.083333333333334</v>
      </c>
      <c r="LO459" s="75"/>
      <c r="LP459" s="75">
        <v>4</v>
      </c>
      <c r="LQ459" s="76">
        <f t="shared" si="672"/>
        <v>0</v>
      </c>
      <c r="LR459" s="75">
        <v>80</v>
      </c>
      <c r="LS459" s="82">
        <f>(LR459*1.2)*(Prices!$B$5/32)</f>
        <v>120</v>
      </c>
      <c r="LT459" s="82">
        <f>(LR459*1.3)*(Prices!$C$4/32)</f>
        <v>208</v>
      </c>
      <c r="LU459" s="82">
        <f>(LO459*Prices!$B$2)+(LP459*Prices!$B$3)</f>
        <v>16.2</v>
      </c>
      <c r="LV459" s="82">
        <f>LN459*Prices!$B$9</f>
        <v>72.5</v>
      </c>
      <c r="LW459" s="82">
        <f t="shared" si="659"/>
        <v>416.7</v>
      </c>
      <c r="LX459" s="82">
        <f>LN459*Prices!$B$10</f>
        <v>108.75</v>
      </c>
      <c r="LY459" s="82">
        <f t="shared" si="660"/>
        <v>452.95</v>
      </c>
      <c r="LZ459" s="82">
        <f>LN459*Prices!$B$11</f>
        <v>120.83333333333334</v>
      </c>
      <c r="MA459" s="82">
        <f t="shared" si="661"/>
        <v>465.0333333333333</v>
      </c>
      <c r="MB459" s="82">
        <f>LN459*Prices!$B$12</f>
        <v>145</v>
      </c>
      <c r="MC459" s="82">
        <f t="shared" si="662"/>
        <v>489.2</v>
      </c>
      <c r="MD459" s="82">
        <f>LN459*Prices!$B$13</f>
        <v>157.08333333333334</v>
      </c>
      <c r="ME459" s="82">
        <f t="shared" si="663"/>
        <v>501.2833333333333</v>
      </c>
      <c r="MF459" s="82">
        <f>LN459*Prices!$B$14</f>
        <v>187.29166666666669</v>
      </c>
      <c r="MG459" s="82">
        <f t="shared" si="664"/>
        <v>531.49166666666667</v>
      </c>
      <c r="MH459" s="82">
        <f>LN459*Prices!$B$15</f>
        <v>211.45833333333334</v>
      </c>
      <c r="MI459" s="82">
        <f t="shared" si="665"/>
        <v>555.6583333333333</v>
      </c>
      <c r="MJ459" s="82">
        <f>LN459*Prices!$B$16</f>
        <v>296.04166666666669</v>
      </c>
      <c r="MK459" s="82">
        <f t="shared" si="666"/>
        <v>640.24166666666667</v>
      </c>
      <c r="ML459" s="82">
        <f>LN459*Prices!$B$17</f>
        <v>0</v>
      </c>
      <c r="MM459" s="82"/>
      <c r="MN459" s="82"/>
      <c r="MO459" s="82"/>
      <c r="MP459" s="82"/>
      <c r="MQ459" s="82"/>
      <c r="MR459" s="82"/>
      <c r="MS459" s="82"/>
      <c r="MT459" s="82"/>
      <c r="MU459" s="82"/>
      <c r="MV459" s="82"/>
      <c r="MW459" s="82"/>
      <c r="MX459" s="82"/>
      <c r="MY459" s="82"/>
      <c r="MZ459" s="82"/>
      <c r="NA459" s="82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</row>
    <row r="460" spans="1:449" ht="18" customHeight="1" thickBot="1" x14ac:dyDescent="0.3">
      <c r="A460" s="269" t="s">
        <v>600</v>
      </c>
      <c r="B460" s="176" t="s">
        <v>527</v>
      </c>
      <c r="C460" s="176" t="str">
        <f t="shared" si="667"/>
        <v>Pantry Cab: Oven Cabinet   4 doors  (30"W x 95" H)</v>
      </c>
      <c r="D460" s="177" t="s">
        <v>598</v>
      </c>
      <c r="E460" s="178" t="s">
        <v>581</v>
      </c>
      <c r="F460" s="270" t="s">
        <v>600</v>
      </c>
      <c r="G460" s="367">
        <f>ROUND(cabinets_db!FD460/Prices!$B$27,0)</f>
        <v>1159</v>
      </c>
      <c r="H460" s="71">
        <f>G460*Prices!$B$7+G460</f>
        <v>1332.85</v>
      </c>
      <c r="I460" s="161">
        <f>ROUND(cabinets_db!FF460/Prices!$B$27,0)</f>
        <v>1253</v>
      </c>
      <c r="J460" s="71">
        <f>I460*Prices!$B$7+I460</f>
        <v>1440.95</v>
      </c>
      <c r="K460" s="161">
        <f>ROUND(cabinets_db!FH460/Prices!$B$27,0)</f>
        <v>1284</v>
      </c>
      <c r="L460" s="71">
        <f>K460*Prices!$B$7+K460</f>
        <v>1476.6</v>
      </c>
      <c r="M460" s="161">
        <f>ROUND(cabinets_db!FJ460/Prices!$B$27,0)</f>
        <v>1347</v>
      </c>
      <c r="N460" s="71">
        <f>M460*Prices!$B$7+M460</f>
        <v>1549.05</v>
      </c>
      <c r="O460" s="161">
        <f>ROUND(cabinets_db!FL460/Prices!$B$27,0)</f>
        <v>1378</v>
      </c>
      <c r="P460" s="71">
        <f>O460*Prices!$B$7+O460</f>
        <v>1584.7</v>
      </c>
      <c r="Q460" s="161">
        <f>ROUND(cabinets_db!FN460/Prices!$B$27,0)</f>
        <v>1456</v>
      </c>
      <c r="R460" s="71">
        <f>Q460*Prices!$B$7+Q460</f>
        <v>1674.4</v>
      </c>
      <c r="S460" s="161">
        <f>ROUND(cabinets_db!FP460/Prices!$B$27,0)</f>
        <v>1518</v>
      </c>
      <c r="T460" s="71">
        <f>S460*Prices!$B$7+S460</f>
        <v>1745.7</v>
      </c>
      <c r="U460" s="161">
        <f>ROUND(cabinets_db!FR460/Prices!$B$27,0)</f>
        <v>1737</v>
      </c>
      <c r="V460" s="71">
        <f>U460*Prices!$B$7+U460</f>
        <v>1997.55</v>
      </c>
      <c r="W460" s="162"/>
      <c r="X460" s="162"/>
      <c r="Y460" s="162"/>
      <c r="Z460" s="162"/>
      <c r="AA460" s="162"/>
      <c r="AB460" s="71">
        <f>ROUND(cabinets_db!HD460/Prices!$B$27,0)</f>
        <v>1031</v>
      </c>
      <c r="AC460" s="71">
        <f>AB460*Prices!$B$7+AB460</f>
        <v>1185.6500000000001</v>
      </c>
      <c r="AD460" s="71">
        <f>ROUND(cabinets_db!HF460/Prices!$B$27,0)</f>
        <v>1125</v>
      </c>
      <c r="AE460" s="71">
        <f>AD460*Prices!$B$7+AD460</f>
        <v>1293.75</v>
      </c>
      <c r="AF460" s="71">
        <f>ROUND(cabinets_db!HH460/Prices!$B$27,0)</f>
        <v>1156</v>
      </c>
      <c r="AG460" s="71">
        <f>AF460*Prices!$B$7+AF460</f>
        <v>1329.4</v>
      </c>
      <c r="AH460" s="71">
        <f>ROUND(cabinets_db!HJ460/Prices!$B$27,0)</f>
        <v>1219</v>
      </c>
      <c r="AI460" s="71">
        <f>AH460*Prices!$B$7+AH460</f>
        <v>1401.85</v>
      </c>
      <c r="AJ460" s="71">
        <f>ROUND(cabinets_db!HL460/Prices!$B$27,0)</f>
        <v>1250</v>
      </c>
      <c r="AK460" s="71">
        <f>AJ460*Prices!$B$7+AJ460</f>
        <v>1437.5</v>
      </c>
      <c r="AL460" s="71">
        <f>ROUND(cabinets_db!HN460/Prices!$B$27,0)</f>
        <v>1328</v>
      </c>
      <c r="AM460" s="71">
        <f>AL460*Prices!$B$7+AL460</f>
        <v>1527.2</v>
      </c>
      <c r="AN460" s="71">
        <f>ROUND(cabinets_db!HP460/Prices!$B$27,0)</f>
        <v>1391</v>
      </c>
      <c r="AO460" s="71">
        <f>AN460*Prices!$B$7+AN460</f>
        <v>1599.65</v>
      </c>
      <c r="AP460" s="71">
        <f>ROUND(cabinets_db!HR460/Prices!$B$27,0)</f>
        <v>1610</v>
      </c>
      <c r="AQ460" s="163">
        <f>AP460*Prices!$B$7+AP460</f>
        <v>1851.5</v>
      </c>
      <c r="AW460" s="71">
        <f t="shared" si="586"/>
        <v>1031</v>
      </c>
      <c r="AX460" s="71">
        <f t="shared" si="587"/>
        <v>1185.6500000000001</v>
      </c>
      <c r="AY460" s="71">
        <f t="shared" si="588"/>
        <v>1125</v>
      </c>
      <c r="AZ460" s="71">
        <f t="shared" si="589"/>
        <v>1293.75</v>
      </c>
      <c r="BA460" s="71">
        <f t="shared" si="590"/>
        <v>1156</v>
      </c>
      <c r="BB460" s="71">
        <f t="shared" si="591"/>
        <v>1329.4</v>
      </c>
      <c r="BC460" s="71">
        <f t="shared" si="592"/>
        <v>1219</v>
      </c>
      <c r="BD460" s="71">
        <f t="shared" si="593"/>
        <v>1401.85</v>
      </c>
      <c r="BE460" s="71">
        <f t="shared" si="594"/>
        <v>1250</v>
      </c>
      <c r="BF460" s="71">
        <f t="shared" si="595"/>
        <v>1437.5</v>
      </c>
      <c r="BG460" s="71">
        <f t="shared" si="596"/>
        <v>1328</v>
      </c>
      <c r="BH460" s="71">
        <f t="shared" si="597"/>
        <v>1527.2</v>
      </c>
      <c r="BI460" s="71">
        <f t="shared" si="598"/>
        <v>1391</v>
      </c>
      <c r="BJ460" s="71">
        <f t="shared" si="599"/>
        <v>1599.65</v>
      </c>
      <c r="BK460" s="71">
        <f t="shared" si="600"/>
        <v>1610</v>
      </c>
      <c r="BL460" s="163">
        <f t="shared" si="601"/>
        <v>1851.5</v>
      </c>
      <c r="BU460" s="161">
        <f>ROUND(cabinets_db!JE460/Prices!$B$27,0)</f>
        <v>1159</v>
      </c>
      <c r="BV460" s="71">
        <f>BU460*Prices!$B$7+BU460</f>
        <v>1332.85</v>
      </c>
      <c r="BW460" s="161">
        <f>ROUND(cabinets_db!JG460/Prices!$B$27,0)</f>
        <v>1253</v>
      </c>
      <c r="BX460" s="71">
        <f>BW460*Prices!$B$7+BW460</f>
        <v>1440.95</v>
      </c>
      <c r="BY460" s="161">
        <f>ROUND(cabinets_db!JI460/Prices!$B$27,0)</f>
        <v>1284</v>
      </c>
      <c r="BZ460" s="71">
        <f>BY460*Prices!$B$7+BY460</f>
        <v>1476.6</v>
      </c>
      <c r="CA460" s="161">
        <f>ROUND(cabinets_db!JK460/Prices!$B$27,0)</f>
        <v>1347</v>
      </c>
      <c r="CB460" s="71">
        <f>CA460*Prices!$B$7+CA460</f>
        <v>1549.05</v>
      </c>
      <c r="CC460" s="161">
        <f>ROUND(cabinets_db!JM460/Prices!$B$27,0)</f>
        <v>1378</v>
      </c>
      <c r="CD460" s="71">
        <f>CC460*Prices!$B$7+CC460</f>
        <v>1584.7</v>
      </c>
      <c r="CE460" s="161">
        <f>ROUND(cabinets_db!JO460/Prices!$B$27,0)</f>
        <v>1456</v>
      </c>
      <c r="CF460" s="71">
        <f>CE460*Prices!$B$7+CE460</f>
        <v>1674.4</v>
      </c>
      <c r="CG460" s="161">
        <f>ROUND(cabinets_db!JQ460/Prices!$B$27,0)</f>
        <v>1518</v>
      </c>
      <c r="CH460" s="71">
        <f>CG460*Prices!$B$7+CG460</f>
        <v>1745.7</v>
      </c>
      <c r="CI460" s="161">
        <f>ROUND(cabinets_db!JS460/Prices!$B$27,0)</f>
        <v>1737</v>
      </c>
      <c r="CJ460" s="71">
        <f>CI460*Prices!$B$7+CI460</f>
        <v>1997.55</v>
      </c>
      <c r="CK460" s="162"/>
      <c r="CL460" s="162"/>
      <c r="CM460" s="162"/>
      <c r="CN460" s="162"/>
      <c r="CO460" s="162"/>
      <c r="CP460" s="71">
        <f>ROUND(cabinets_db!LW460/Prices!$B$27,0)</f>
        <v>1031</v>
      </c>
      <c r="CQ460" s="71">
        <f>CP460*Prices!$B$7+CP460</f>
        <v>1185.6500000000001</v>
      </c>
      <c r="CR460" s="71">
        <f>ROUND(cabinets_db!LY460/Prices!$B$27,0)</f>
        <v>1125</v>
      </c>
      <c r="CS460" s="71">
        <f>CR460*Prices!$B$7+CR460</f>
        <v>1293.75</v>
      </c>
      <c r="CT460" s="71">
        <f>ROUND(cabinets_db!MA460/Prices!$B$27,0)</f>
        <v>1156</v>
      </c>
      <c r="CU460" s="71">
        <f>CT460*Prices!$B$7+CT460</f>
        <v>1329.4</v>
      </c>
      <c r="CV460" s="71">
        <f>ROUND(cabinets_db!MC460/Prices!$B$27,0)</f>
        <v>1219</v>
      </c>
      <c r="CW460" s="71">
        <f>CV460*Prices!$B$7+CV460</f>
        <v>1401.85</v>
      </c>
      <c r="CX460" s="71">
        <f>ROUND(cabinets_db!ME460/Prices!$B$27,0)</f>
        <v>1250</v>
      </c>
      <c r="CY460" s="71">
        <f>CX460*Prices!$B$7+CX460</f>
        <v>1437.5</v>
      </c>
      <c r="CZ460" s="71">
        <f>ROUND(cabinets_db!MG460/Prices!$B$27,0)</f>
        <v>1328</v>
      </c>
      <c r="DA460" s="71">
        <f>CZ460*Prices!$B$7+CZ460</f>
        <v>1527.2</v>
      </c>
      <c r="DB460" s="71">
        <f>ROUND(cabinets_db!MI460/Prices!$B$27,0)</f>
        <v>1391</v>
      </c>
      <c r="DC460" s="71">
        <f>DB460*Prices!$B$7+DB460</f>
        <v>1599.65</v>
      </c>
      <c r="DD460" s="71">
        <f>ROUND(cabinets_db!MK460/Prices!$B$27,0)</f>
        <v>1610</v>
      </c>
      <c r="DE460" s="163">
        <f>DD460*Prices!$B$7+DD460</f>
        <v>1851.5</v>
      </c>
      <c r="DK460" s="71">
        <f t="shared" si="616"/>
        <v>1031</v>
      </c>
      <c r="DL460" s="71">
        <f t="shared" si="617"/>
        <v>1185.6500000000001</v>
      </c>
      <c r="DM460" s="71">
        <f t="shared" si="618"/>
        <v>1125</v>
      </c>
      <c r="DN460" s="71">
        <f t="shared" si="619"/>
        <v>1293.75</v>
      </c>
      <c r="DO460" s="71">
        <f t="shared" si="620"/>
        <v>1156</v>
      </c>
      <c r="DP460" s="71">
        <f t="shared" si="621"/>
        <v>1329.4</v>
      </c>
      <c r="DQ460" s="71">
        <f t="shared" si="622"/>
        <v>1219</v>
      </c>
      <c r="DR460" s="71">
        <f t="shared" si="623"/>
        <v>1401.85</v>
      </c>
      <c r="DS460" s="71">
        <f t="shared" si="624"/>
        <v>1250</v>
      </c>
      <c r="DT460" s="71">
        <f t="shared" si="625"/>
        <v>1437.5</v>
      </c>
      <c r="DU460" s="71">
        <f t="shared" si="626"/>
        <v>1328</v>
      </c>
      <c r="DV460" s="71">
        <f t="shared" si="627"/>
        <v>1527.2</v>
      </c>
      <c r="DW460" s="71">
        <f t="shared" si="628"/>
        <v>1391</v>
      </c>
      <c r="DX460" s="71">
        <f t="shared" si="629"/>
        <v>1599.65</v>
      </c>
      <c r="DY460" s="71">
        <f t="shared" si="630"/>
        <v>1610</v>
      </c>
      <c r="DZ460" s="163">
        <f t="shared" si="631"/>
        <v>1851.5</v>
      </c>
      <c r="EP460" s="55">
        <v>11876.137199999999</v>
      </c>
      <c r="EQ460" s="55">
        <f t="shared" si="677"/>
        <v>82.473174999999998</v>
      </c>
      <c r="ER460" s="158">
        <v>82.5</v>
      </c>
      <c r="ES460" s="75">
        <v>30</v>
      </c>
      <c r="ET460" s="159"/>
      <c r="EU460" s="159">
        <f>ES460*63/144</f>
        <v>13.125</v>
      </c>
      <c r="EW460" s="75">
        <v>4</v>
      </c>
      <c r="EX460" s="82"/>
      <c r="EY460" s="75">
        <v>82.5</v>
      </c>
      <c r="EZ460" s="82">
        <f>(EY460*1.2)*(Prices!$B$5/32)</f>
        <v>123.75</v>
      </c>
      <c r="FA460" s="82">
        <f>(EY460*1.3)*(Prices!$B$4/32)</f>
        <v>268.125</v>
      </c>
      <c r="FB460" s="82">
        <f>(EV460*Prices!$B$2)+(EW460*Prices!$B$3)</f>
        <v>16.2</v>
      </c>
      <c r="FC460" s="82">
        <f>EU460*Prices!$B$9</f>
        <v>78.75</v>
      </c>
      <c r="FD460" s="82">
        <f t="shared" si="632"/>
        <v>486.82499999999999</v>
      </c>
      <c r="FE460" s="82">
        <f>EU460*Prices!$B$10</f>
        <v>118.125</v>
      </c>
      <c r="FF460" s="82">
        <f t="shared" si="633"/>
        <v>526.20000000000005</v>
      </c>
      <c r="FG460" s="82">
        <f>EU460*Prices!$B$11</f>
        <v>131.25</v>
      </c>
      <c r="FH460" s="82">
        <f t="shared" si="634"/>
        <v>539.32500000000005</v>
      </c>
      <c r="FI460" s="82">
        <f>EU460*Prices!$B$12</f>
        <v>157.5</v>
      </c>
      <c r="FJ460" s="82">
        <f t="shared" si="635"/>
        <v>565.57500000000005</v>
      </c>
      <c r="FK460" s="82">
        <f>EU460*Prices!$B$13</f>
        <v>170.625</v>
      </c>
      <c r="FL460" s="82">
        <f t="shared" si="636"/>
        <v>578.70000000000005</v>
      </c>
      <c r="FM460" s="82">
        <f>EU460*Prices!$B$14</f>
        <v>203.4375</v>
      </c>
      <c r="FN460" s="82">
        <f t="shared" si="637"/>
        <v>611.51250000000005</v>
      </c>
      <c r="FO460" s="82">
        <f>EU460*Prices!$B$15</f>
        <v>229.6875</v>
      </c>
      <c r="FP460" s="82">
        <f t="shared" si="638"/>
        <v>637.76250000000005</v>
      </c>
      <c r="FQ460" s="82">
        <f>EU460*Prices!$B$16</f>
        <v>321.5625</v>
      </c>
      <c r="FR460" s="82">
        <f t="shared" si="639"/>
        <v>729.63750000000005</v>
      </c>
      <c r="FS460" s="82">
        <f>EU460*Prices!$B$17</f>
        <v>0</v>
      </c>
      <c r="FT460" s="82"/>
      <c r="FU460" s="82"/>
      <c r="FV460" s="82"/>
      <c r="FW460" s="82"/>
      <c r="FX460" s="82"/>
      <c r="FY460" s="82"/>
      <c r="FZ460" s="82"/>
      <c r="GA460" s="82"/>
      <c r="GB460" s="82"/>
      <c r="GC460" s="82"/>
      <c r="GD460" s="82"/>
      <c r="GE460" s="82"/>
      <c r="GF460" s="82"/>
      <c r="GG460" s="82"/>
      <c r="GH460" s="82"/>
      <c r="GI460"/>
      <c r="GJ460"/>
      <c r="GK460"/>
      <c r="GL460"/>
      <c r="GM460"/>
      <c r="GN460"/>
      <c r="GO460"/>
      <c r="GP460" s="55">
        <v>11876.137199999999</v>
      </c>
      <c r="GQ460" s="55">
        <f t="shared" si="678"/>
        <v>82.473174999999998</v>
      </c>
      <c r="GR460" s="158">
        <v>82.5</v>
      </c>
      <c r="GS460" s="75">
        <v>30</v>
      </c>
      <c r="GT460" s="159"/>
      <c r="GU460" s="159">
        <f>GS460*63/144</f>
        <v>13.125</v>
      </c>
      <c r="GV460" s="75"/>
      <c r="GW460" s="75">
        <v>4</v>
      </c>
      <c r="GX460" s="82"/>
      <c r="GY460" s="75">
        <v>82.5</v>
      </c>
      <c r="GZ460" s="82">
        <f>(GY460*1.2)*(Prices!$B$5/32)</f>
        <v>123.75</v>
      </c>
      <c r="HA460" s="82">
        <f>(GY460*1.3)*(Prices!$C$4/32)</f>
        <v>214.5</v>
      </c>
      <c r="HB460" s="82">
        <f>(GV460*Prices!$B$2)+(GW460*Prices!$B$3)</f>
        <v>16.2</v>
      </c>
      <c r="HC460" s="82">
        <f>GU460*Prices!$B$9</f>
        <v>78.75</v>
      </c>
      <c r="HD460" s="82">
        <f t="shared" si="640"/>
        <v>433.2</v>
      </c>
      <c r="HE460" s="82">
        <f>GU460*Prices!$B$10</f>
        <v>118.125</v>
      </c>
      <c r="HF460" s="82">
        <f t="shared" si="641"/>
        <v>472.57499999999999</v>
      </c>
      <c r="HG460" s="82">
        <f>GU460*Prices!$B$11</f>
        <v>131.25</v>
      </c>
      <c r="HH460" s="82">
        <f t="shared" si="642"/>
        <v>485.7</v>
      </c>
      <c r="HI460" s="82">
        <f>GU460*Prices!$B$12</f>
        <v>157.5</v>
      </c>
      <c r="HJ460" s="82">
        <f t="shared" si="643"/>
        <v>511.95</v>
      </c>
      <c r="HK460" s="82">
        <f>GU460*Prices!$B$13</f>
        <v>170.625</v>
      </c>
      <c r="HL460" s="82">
        <f t="shared" si="644"/>
        <v>525.07500000000005</v>
      </c>
      <c r="HM460" s="82">
        <f>GU460*Prices!$B$14</f>
        <v>203.4375</v>
      </c>
      <c r="HN460" s="82">
        <f t="shared" si="645"/>
        <v>557.88750000000005</v>
      </c>
      <c r="HO460" s="82">
        <f>GU460*Prices!$B$15</f>
        <v>229.6875</v>
      </c>
      <c r="HP460" s="82">
        <f t="shared" si="646"/>
        <v>584.13750000000005</v>
      </c>
      <c r="HQ460" s="82">
        <f>GU460*Prices!$B$16</f>
        <v>321.5625</v>
      </c>
      <c r="HR460" s="82">
        <f t="shared" si="647"/>
        <v>676.01250000000005</v>
      </c>
      <c r="HS460" s="82">
        <f>GU460*Prices!$B$17</f>
        <v>0</v>
      </c>
      <c r="HT460" s="82"/>
      <c r="HU460" s="82"/>
      <c r="HV460" s="82"/>
      <c r="HW460" s="82"/>
      <c r="HX460" s="82"/>
      <c r="HY460" s="82"/>
      <c r="HZ460" s="82"/>
      <c r="IA460" s="82"/>
      <c r="IB460" s="82"/>
      <c r="IC460" s="82"/>
      <c r="ID460" s="82"/>
      <c r="IE460" s="82"/>
      <c r="IF460" s="82"/>
      <c r="IG460" s="82"/>
      <c r="IH460" s="82"/>
      <c r="II460"/>
      <c r="IJ460"/>
      <c r="IK460"/>
      <c r="IL460"/>
      <c r="IM460"/>
      <c r="IN460"/>
      <c r="IO460"/>
      <c r="IP460"/>
      <c r="IQ460" s="55">
        <v>11876.137199999999</v>
      </c>
      <c r="IR460" s="55">
        <f t="shared" si="679"/>
        <v>82.473174999999998</v>
      </c>
      <c r="IS460" s="158">
        <v>82.5</v>
      </c>
      <c r="IT460" s="75">
        <v>30</v>
      </c>
      <c r="IU460" s="159"/>
      <c r="IV460" s="159">
        <f>IT460*63/144</f>
        <v>13.125</v>
      </c>
      <c r="IW460" s="75"/>
      <c r="IX460" s="75">
        <v>4</v>
      </c>
      <c r="IY460" s="76">
        <f t="shared" si="671"/>
        <v>0</v>
      </c>
      <c r="IZ460" s="75">
        <v>82.5</v>
      </c>
      <c r="JA460" s="82">
        <f>(IZ460*1.2)*(Prices!$B$5/32)</f>
        <v>123.75</v>
      </c>
      <c r="JB460" s="82">
        <f>(IZ460*1.3)*(Prices!$B$4/32)</f>
        <v>268.125</v>
      </c>
      <c r="JC460" s="82">
        <f>(IW460*Prices!$B$2)+(IX460*Prices!$B$3)</f>
        <v>16.2</v>
      </c>
      <c r="JD460" s="82">
        <f>IV460*Prices!$B$9</f>
        <v>78.75</v>
      </c>
      <c r="JE460" s="82">
        <f t="shared" si="648"/>
        <v>486.82499999999999</v>
      </c>
      <c r="JF460" s="82">
        <f>IV460*Prices!$B$10</f>
        <v>118.125</v>
      </c>
      <c r="JG460" s="82">
        <f t="shared" si="649"/>
        <v>526.20000000000005</v>
      </c>
      <c r="JH460" s="82">
        <f>IV460*Prices!$B$11</f>
        <v>131.25</v>
      </c>
      <c r="JI460" s="82">
        <f t="shared" si="650"/>
        <v>539.32500000000005</v>
      </c>
      <c r="JJ460" s="82">
        <f>IV460*Prices!$B$12</f>
        <v>157.5</v>
      </c>
      <c r="JK460" s="82">
        <f t="shared" si="651"/>
        <v>565.57500000000005</v>
      </c>
      <c r="JL460" s="82">
        <f>IV460*Prices!$B$13</f>
        <v>170.625</v>
      </c>
      <c r="JM460" s="82">
        <f t="shared" si="652"/>
        <v>578.70000000000005</v>
      </c>
      <c r="JN460" s="82">
        <f>IV460*Prices!$B$14</f>
        <v>203.4375</v>
      </c>
      <c r="JO460" s="82">
        <f t="shared" si="653"/>
        <v>611.51250000000005</v>
      </c>
      <c r="JP460" s="82">
        <f>IV460*Prices!$B$15</f>
        <v>229.6875</v>
      </c>
      <c r="JQ460" s="82">
        <f t="shared" si="654"/>
        <v>637.76250000000005</v>
      </c>
      <c r="JR460" s="82">
        <f>IV460*Prices!$B$16</f>
        <v>321.5625</v>
      </c>
      <c r="JS460" s="82">
        <f t="shared" si="655"/>
        <v>729.63750000000005</v>
      </c>
      <c r="JT460" s="82">
        <f>IV460*Prices!$B$17</f>
        <v>0</v>
      </c>
      <c r="JU460" s="82"/>
      <c r="JV460" s="82"/>
      <c r="JW460" s="82"/>
      <c r="JX460" s="82"/>
      <c r="JY460" s="82"/>
      <c r="JZ460" s="82"/>
      <c r="KA460" s="82"/>
      <c r="KB460" s="82"/>
      <c r="KC460" s="82"/>
      <c r="KD460" s="82"/>
      <c r="KE460" s="82"/>
      <c r="KF460" s="82"/>
      <c r="KG460" s="82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 s="199">
        <v>0</v>
      </c>
      <c r="LB460" s="202">
        <v>0</v>
      </c>
      <c r="LC460" s="82">
        <f>(44+(cabinets_db!IR460*2-2))*0.58</f>
        <v>120.02888299999999</v>
      </c>
      <c r="LD460" s="82">
        <f>(44+(cabinets_db!IR460*2-2))*0.77</f>
        <v>159.34868950000001</v>
      </c>
      <c r="LE460" s="82">
        <f>3*(cabinets_db!IR460*22/144)</f>
        <v>37.800205208333331</v>
      </c>
      <c r="LF460" s="82">
        <f t="shared" si="656"/>
        <v>82.228677791666655</v>
      </c>
      <c r="LG460" s="80">
        <f t="shared" si="657"/>
        <v>121.54848429166668</v>
      </c>
      <c r="LH460" s="234">
        <f t="shared" si="658"/>
        <v>0</v>
      </c>
      <c r="LI460" s="55">
        <v>11876.137199999999</v>
      </c>
      <c r="LJ460" s="55">
        <f t="shared" si="680"/>
        <v>82.473174999999998</v>
      </c>
      <c r="LK460" s="158">
        <v>82.5</v>
      </c>
      <c r="LL460" s="75">
        <v>30</v>
      </c>
      <c r="LM460" s="159"/>
      <c r="LN460" s="159">
        <f>LL460*63/144</f>
        <v>13.125</v>
      </c>
      <c r="LO460" s="75"/>
      <c r="LP460" s="75">
        <v>4</v>
      </c>
      <c r="LQ460" s="76">
        <f t="shared" si="672"/>
        <v>0</v>
      </c>
      <c r="LR460" s="75">
        <v>82.5</v>
      </c>
      <c r="LS460" s="82">
        <f>(LR460*1.2)*(Prices!$B$5/32)</f>
        <v>123.75</v>
      </c>
      <c r="LT460" s="82">
        <f>(LR460*1.3)*(Prices!$C$4/32)</f>
        <v>214.5</v>
      </c>
      <c r="LU460" s="82">
        <f>(LO460*Prices!$B$2)+(LP460*Prices!$B$3)</f>
        <v>16.2</v>
      </c>
      <c r="LV460" s="82">
        <f>LN460*Prices!$B$9</f>
        <v>78.75</v>
      </c>
      <c r="LW460" s="82">
        <f t="shared" si="659"/>
        <v>433.2</v>
      </c>
      <c r="LX460" s="82">
        <f>LN460*Prices!$B$10</f>
        <v>118.125</v>
      </c>
      <c r="LY460" s="82">
        <f t="shared" si="660"/>
        <v>472.57499999999999</v>
      </c>
      <c r="LZ460" s="82">
        <f>LN460*Prices!$B$11</f>
        <v>131.25</v>
      </c>
      <c r="MA460" s="82">
        <f t="shared" si="661"/>
        <v>485.7</v>
      </c>
      <c r="MB460" s="82">
        <f>LN460*Prices!$B$12</f>
        <v>157.5</v>
      </c>
      <c r="MC460" s="82">
        <f t="shared" si="662"/>
        <v>511.95</v>
      </c>
      <c r="MD460" s="82">
        <f>LN460*Prices!$B$13</f>
        <v>170.625</v>
      </c>
      <c r="ME460" s="82">
        <f t="shared" si="663"/>
        <v>525.07500000000005</v>
      </c>
      <c r="MF460" s="82">
        <f>LN460*Prices!$B$14</f>
        <v>203.4375</v>
      </c>
      <c r="MG460" s="82">
        <f t="shared" si="664"/>
        <v>557.88750000000005</v>
      </c>
      <c r="MH460" s="82">
        <f>LN460*Prices!$B$15</f>
        <v>229.6875</v>
      </c>
      <c r="MI460" s="82">
        <f t="shared" si="665"/>
        <v>584.13750000000005</v>
      </c>
      <c r="MJ460" s="82">
        <f>LN460*Prices!$B$16</f>
        <v>321.5625</v>
      </c>
      <c r="MK460" s="82">
        <f t="shared" si="666"/>
        <v>676.01250000000005</v>
      </c>
      <c r="ML460" s="82">
        <f>LN460*Prices!$B$17</f>
        <v>0</v>
      </c>
      <c r="MM460" s="82"/>
      <c r="MN460" s="82"/>
      <c r="MO460" s="82"/>
      <c r="MP460" s="82"/>
      <c r="MQ460" s="82"/>
      <c r="MR460" s="82"/>
      <c r="MS460" s="82"/>
      <c r="MT460" s="82"/>
      <c r="MU460" s="82"/>
      <c r="MV460" s="82"/>
      <c r="MW460" s="82"/>
      <c r="MX460" s="82"/>
      <c r="MY460" s="82"/>
      <c r="MZ460" s="82"/>
      <c r="NA460" s="82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</row>
    <row r="461" spans="1:449" ht="18" customHeight="1" thickBot="1" x14ac:dyDescent="0.3">
      <c r="A461" s="277"/>
      <c r="B461" s="278"/>
      <c r="C461" s="278"/>
      <c r="D461" s="279"/>
      <c r="E461" s="280"/>
      <c r="F461" s="281"/>
      <c r="G461" s="367"/>
      <c r="H461" s="71"/>
      <c r="I461" s="161"/>
      <c r="J461" s="71"/>
      <c r="K461" s="161"/>
      <c r="L461" s="71"/>
      <c r="M461" s="161"/>
      <c r="N461" s="71"/>
      <c r="O461" s="161"/>
      <c r="P461" s="71"/>
      <c r="Q461" s="161"/>
      <c r="R461" s="71"/>
      <c r="S461" s="161"/>
      <c r="T461" s="71"/>
      <c r="U461" s="161"/>
      <c r="V461" s="71"/>
      <c r="W461" s="162"/>
      <c r="X461" s="162"/>
      <c r="Y461" s="162"/>
      <c r="Z461" s="162"/>
      <c r="AA461" s="162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163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163"/>
      <c r="BU461" s="161"/>
      <c r="BV461" s="71"/>
      <c r="BW461" s="161"/>
      <c r="BX461" s="71"/>
      <c r="BY461" s="161"/>
      <c r="BZ461" s="71"/>
      <c r="CA461" s="161"/>
      <c r="CB461" s="71"/>
      <c r="CC461" s="161"/>
      <c r="CD461" s="71"/>
      <c r="CE461" s="161"/>
      <c r="CF461" s="71"/>
      <c r="CG461" s="161"/>
      <c r="CH461" s="71"/>
      <c r="CI461" s="161"/>
      <c r="CJ461" s="71"/>
      <c r="CK461" s="162"/>
      <c r="CL461" s="162"/>
      <c r="CM461" s="162"/>
      <c r="CN461" s="162"/>
      <c r="CO461" s="162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163"/>
      <c r="DK461" s="71"/>
      <c r="DL461" s="71"/>
      <c r="DM461" s="71"/>
      <c r="DN461" s="71"/>
      <c r="DO461" s="71"/>
      <c r="DP461" s="71"/>
      <c r="DQ461" s="71"/>
      <c r="DR461" s="71"/>
      <c r="DS461" s="71"/>
      <c r="DT461" s="71"/>
      <c r="DU461" s="71"/>
      <c r="DV461" s="71"/>
      <c r="DW461" s="71"/>
      <c r="DX461" s="71"/>
      <c r="DY461" s="71"/>
      <c r="DZ461" s="163"/>
      <c r="ER461" s="158"/>
      <c r="ES461" s="75"/>
      <c r="ET461" s="159"/>
      <c r="EU461" s="159"/>
      <c r="EX461" s="82"/>
      <c r="EZ461" s="82"/>
      <c r="FE461" s="82"/>
      <c r="FF461" s="82"/>
      <c r="FG461" s="82"/>
      <c r="FH461" s="82"/>
      <c r="FI461" s="82"/>
      <c r="FJ461" s="82"/>
      <c r="FK461" s="82"/>
      <c r="FL461" s="82"/>
      <c r="FM461" s="82"/>
      <c r="FN461" s="82"/>
      <c r="FO461" s="82"/>
      <c r="FP461" s="82"/>
      <c r="FQ461" s="82"/>
      <c r="FR461" s="82"/>
      <c r="FS461" s="82"/>
      <c r="FT461" s="82"/>
      <c r="FU461" s="82"/>
      <c r="FV461" s="82"/>
      <c r="FW461" s="82"/>
      <c r="FX461" s="82"/>
      <c r="FY461" s="82"/>
      <c r="FZ461" s="82"/>
      <c r="GA461" s="82"/>
      <c r="GB461" s="82"/>
      <c r="GC461" s="82"/>
      <c r="GD461" s="82"/>
      <c r="GE461" s="82"/>
      <c r="GF461" s="82"/>
      <c r="GG461" s="82"/>
      <c r="GH461" s="82"/>
      <c r="GI461"/>
      <c r="GJ461"/>
      <c r="GK461"/>
      <c r="GL461"/>
      <c r="GM461"/>
      <c r="GN461"/>
      <c r="GO461"/>
      <c r="GR461" s="158"/>
      <c r="GS461" s="75"/>
      <c r="GT461" s="159"/>
      <c r="GU461" s="159"/>
      <c r="GV461" s="75"/>
      <c r="GW461" s="75"/>
      <c r="GX461" s="82"/>
      <c r="GZ461" s="82"/>
      <c r="HA461" s="82"/>
      <c r="HB461" s="82"/>
      <c r="HE461" s="82"/>
      <c r="HF461" s="82"/>
      <c r="HG461" s="82"/>
      <c r="HH461" s="82"/>
      <c r="HI461" s="82"/>
      <c r="HJ461" s="82"/>
      <c r="HK461" s="82"/>
      <c r="HL461" s="82"/>
      <c r="HM461" s="82"/>
      <c r="HN461" s="82"/>
      <c r="HO461" s="82"/>
      <c r="HP461" s="82"/>
      <c r="HQ461" s="82"/>
      <c r="HR461" s="82"/>
      <c r="HS461" s="82"/>
      <c r="HT461" s="82"/>
      <c r="HU461" s="82"/>
      <c r="HV461" s="82"/>
      <c r="HW461" s="82"/>
      <c r="HX461" s="82"/>
      <c r="HY461" s="82"/>
      <c r="HZ461" s="82"/>
      <c r="IA461" s="82"/>
      <c r="IB461" s="82"/>
      <c r="IC461" s="82"/>
      <c r="ID461" s="82"/>
      <c r="IE461" s="82"/>
      <c r="IF461" s="82"/>
      <c r="IG461" s="82"/>
      <c r="IH461" s="82"/>
      <c r="II461"/>
      <c r="IJ461"/>
      <c r="IK461"/>
      <c r="IL461"/>
      <c r="IM461"/>
      <c r="IN461"/>
      <c r="IO461"/>
      <c r="IP461"/>
      <c r="IS461" s="158"/>
      <c r="IT461" s="75"/>
      <c r="IU461" s="159"/>
      <c r="IV461" s="159"/>
      <c r="IW461" s="75"/>
      <c r="IX461" s="75"/>
      <c r="IY461" s="76"/>
      <c r="IZ461" s="75"/>
      <c r="JA461" s="82"/>
      <c r="JB461" s="82"/>
      <c r="JC461" s="82"/>
      <c r="JD461" s="82"/>
      <c r="JE461" s="82"/>
      <c r="JF461" s="82"/>
      <c r="JG461" s="82"/>
      <c r="JH461" s="82"/>
      <c r="JI461" s="82"/>
      <c r="JJ461" s="82"/>
      <c r="JK461" s="82"/>
      <c r="JL461" s="82"/>
      <c r="JM461" s="82"/>
      <c r="JN461" s="82"/>
      <c r="JO461" s="82"/>
      <c r="JP461" s="82"/>
      <c r="JQ461" s="82"/>
      <c r="JR461" s="82"/>
      <c r="JS461" s="82"/>
      <c r="JT461" s="82"/>
      <c r="JU461" s="82"/>
      <c r="JV461" s="82"/>
      <c r="JW461" s="82"/>
      <c r="JX461" s="82"/>
      <c r="JY461" s="82"/>
      <c r="JZ461" s="82"/>
      <c r="KA461" s="82"/>
      <c r="KB461" s="82"/>
      <c r="KC461" s="82"/>
      <c r="KD461" s="82"/>
      <c r="KE461" s="82"/>
      <c r="KF461" s="82"/>
      <c r="KG461" s="82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 s="199"/>
      <c r="LB461" s="202"/>
      <c r="LF461" s="82"/>
      <c r="LG461" s="80"/>
      <c r="LH461" s="234"/>
      <c r="LK461" s="158"/>
      <c r="LL461" s="75"/>
      <c r="LM461" s="159"/>
      <c r="LN461" s="159"/>
      <c r="LO461" s="75"/>
      <c r="LP461" s="75"/>
      <c r="LQ461" s="76"/>
      <c r="LR461" s="75"/>
      <c r="LS461" s="82"/>
      <c r="LT461" s="82"/>
      <c r="LU461" s="82"/>
      <c r="LV461" s="82"/>
      <c r="LW461" s="82"/>
      <c r="LX461" s="82"/>
      <c r="LY461" s="82"/>
      <c r="LZ461" s="82"/>
      <c r="MA461" s="82"/>
      <c r="MB461" s="82"/>
      <c r="MC461" s="82"/>
      <c r="MD461" s="82"/>
      <c r="ME461" s="82"/>
      <c r="MF461" s="82"/>
      <c r="MG461" s="82"/>
      <c r="MH461" s="82"/>
      <c r="MI461" s="82"/>
      <c r="MJ461" s="82"/>
      <c r="MK461" s="82"/>
      <c r="ML461" s="82"/>
      <c r="MM461" s="82"/>
      <c r="MN461" s="82"/>
      <c r="MO461" s="82"/>
      <c r="MP461" s="82"/>
      <c r="MQ461" s="82"/>
      <c r="MR461" s="82"/>
      <c r="MS461" s="82"/>
      <c r="MT461" s="82"/>
      <c r="MU461" s="82"/>
      <c r="MV461" s="82"/>
      <c r="MW461" s="82"/>
      <c r="MX461" s="82"/>
      <c r="MY461" s="82"/>
      <c r="MZ461" s="82"/>
      <c r="NA461" s="82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</row>
    <row r="462" spans="1:449" ht="18" customHeight="1" x14ac:dyDescent="0.25">
      <c r="A462" s="151" t="s">
        <v>601</v>
      </c>
      <c r="B462" s="152" t="s">
        <v>527</v>
      </c>
      <c r="C462" s="152" t="str">
        <f t="shared" si="667"/>
        <v>Pantry Cab: Oven Cabinet   4 doors (24"W x 84" H)</v>
      </c>
      <c r="D462" s="121" t="s">
        <v>602</v>
      </c>
      <c r="E462" s="153" t="s">
        <v>589</v>
      </c>
      <c r="F462" s="266" t="s">
        <v>601</v>
      </c>
      <c r="G462" s="367">
        <f>ROUND(cabinets_db!FD462/Prices!$B$27,0)</f>
        <v>856</v>
      </c>
      <c r="H462" s="71">
        <f>G462*Prices!$B$7+G462</f>
        <v>984.4</v>
      </c>
      <c r="I462" s="161">
        <f>ROUND(cabinets_db!FF462/Prices!$B$27,0)</f>
        <v>918</v>
      </c>
      <c r="J462" s="71">
        <f>I462*Prices!$B$7+I462</f>
        <v>1055.7</v>
      </c>
      <c r="K462" s="161">
        <f>ROUND(cabinets_db!FH462/Prices!$B$27,0)</f>
        <v>938</v>
      </c>
      <c r="L462" s="71">
        <f>K462*Prices!$B$7+K462</f>
        <v>1078.7</v>
      </c>
      <c r="M462" s="161">
        <f>ROUND(cabinets_db!FJ462/Prices!$B$27,0)</f>
        <v>979</v>
      </c>
      <c r="N462" s="71">
        <f>M462*Prices!$B$7+M462</f>
        <v>1125.8499999999999</v>
      </c>
      <c r="O462" s="161">
        <f>ROUND(cabinets_db!FL462/Prices!$B$27,0)</f>
        <v>1000</v>
      </c>
      <c r="P462" s="71">
        <f>O462*Prices!$B$7+O462</f>
        <v>1150</v>
      </c>
      <c r="Q462" s="161">
        <f>ROUND(cabinets_db!FN462/Prices!$B$27,0)</f>
        <v>1052</v>
      </c>
      <c r="R462" s="71">
        <f>Q462*Prices!$B$7+Q462</f>
        <v>1209.8</v>
      </c>
      <c r="S462" s="161">
        <f>ROUND(cabinets_db!FP462/Prices!$B$27,0)</f>
        <v>1093</v>
      </c>
      <c r="T462" s="71">
        <f>S462*Prices!$B$7+S462</f>
        <v>1256.95</v>
      </c>
      <c r="U462" s="161">
        <f>ROUND(cabinets_db!FR462/Prices!$B$27,0)</f>
        <v>1237</v>
      </c>
      <c r="V462" s="71">
        <f>U462*Prices!$B$7+U462</f>
        <v>1422.55</v>
      </c>
      <c r="W462" s="162"/>
      <c r="X462" s="162"/>
      <c r="Y462" s="162"/>
      <c r="Z462" s="162"/>
      <c r="AA462" s="162"/>
      <c r="AB462" s="71">
        <f>ROUND(cabinets_db!HD462/Prices!$B$27,0)</f>
        <v>758</v>
      </c>
      <c r="AC462" s="71">
        <f>AB462*Prices!$B$7+AB462</f>
        <v>871.7</v>
      </c>
      <c r="AD462" s="71">
        <f>ROUND(cabinets_db!HF462/Prices!$B$27,0)</f>
        <v>820</v>
      </c>
      <c r="AE462" s="71">
        <f>AD462*Prices!$B$7+AD462</f>
        <v>943</v>
      </c>
      <c r="AF462" s="71">
        <f>ROUND(cabinets_db!HH462/Prices!$B$27,0)</f>
        <v>841</v>
      </c>
      <c r="AG462" s="71">
        <f>AF462*Prices!$B$7+AF462</f>
        <v>967.15</v>
      </c>
      <c r="AH462" s="71">
        <f>ROUND(cabinets_db!HJ462/Prices!$B$27,0)</f>
        <v>882</v>
      </c>
      <c r="AI462" s="71">
        <f>AH462*Prices!$B$7+AH462</f>
        <v>1014.3</v>
      </c>
      <c r="AJ462" s="71">
        <f>ROUND(cabinets_db!HL462/Prices!$B$27,0)</f>
        <v>903</v>
      </c>
      <c r="AK462" s="71">
        <f>AJ462*Prices!$B$7+AJ462</f>
        <v>1038.45</v>
      </c>
      <c r="AL462" s="71">
        <f>ROUND(cabinets_db!HN462/Prices!$B$27,0)</f>
        <v>954</v>
      </c>
      <c r="AM462" s="71">
        <f>AL462*Prices!$B$7+AL462</f>
        <v>1097.0999999999999</v>
      </c>
      <c r="AN462" s="71">
        <f>ROUND(cabinets_db!HP462/Prices!$B$27,0)</f>
        <v>995</v>
      </c>
      <c r="AO462" s="71">
        <f>AN462*Prices!$B$7+AN462</f>
        <v>1144.25</v>
      </c>
      <c r="AP462" s="71">
        <f>ROUND(cabinets_db!HR462/Prices!$B$27,0)</f>
        <v>1140</v>
      </c>
      <c r="AQ462" s="163">
        <f>AP462*Prices!$B$7+AP462</f>
        <v>1311</v>
      </c>
      <c r="AW462" s="71">
        <f t="shared" si="586"/>
        <v>758</v>
      </c>
      <c r="AX462" s="71">
        <f t="shared" si="587"/>
        <v>871.7</v>
      </c>
      <c r="AY462" s="71">
        <f t="shared" si="588"/>
        <v>820</v>
      </c>
      <c r="AZ462" s="71">
        <f t="shared" si="589"/>
        <v>943</v>
      </c>
      <c r="BA462" s="71">
        <f t="shared" si="590"/>
        <v>841</v>
      </c>
      <c r="BB462" s="71">
        <f t="shared" si="591"/>
        <v>967.15</v>
      </c>
      <c r="BC462" s="71">
        <f t="shared" si="592"/>
        <v>882</v>
      </c>
      <c r="BD462" s="71">
        <f t="shared" si="593"/>
        <v>1014.3</v>
      </c>
      <c r="BE462" s="71">
        <f t="shared" si="594"/>
        <v>903</v>
      </c>
      <c r="BF462" s="71">
        <f t="shared" si="595"/>
        <v>1038.45</v>
      </c>
      <c r="BG462" s="71">
        <f t="shared" si="596"/>
        <v>954</v>
      </c>
      <c r="BH462" s="71">
        <f t="shared" si="597"/>
        <v>1097.0999999999999</v>
      </c>
      <c r="BI462" s="71">
        <f t="shared" si="598"/>
        <v>995</v>
      </c>
      <c r="BJ462" s="71">
        <f t="shared" si="599"/>
        <v>1144.25</v>
      </c>
      <c r="BK462" s="71">
        <f t="shared" si="600"/>
        <v>1140</v>
      </c>
      <c r="BL462" s="163">
        <f t="shared" si="601"/>
        <v>1311</v>
      </c>
      <c r="BU462" s="161">
        <f>ROUND(cabinets_db!JE462/Prices!$B$27,0)</f>
        <v>856</v>
      </c>
      <c r="BV462" s="71">
        <f>BU462*Prices!$B$7+BU462</f>
        <v>984.4</v>
      </c>
      <c r="BW462" s="161">
        <f>ROUND(cabinets_db!JG462/Prices!$B$27,0)</f>
        <v>918</v>
      </c>
      <c r="BX462" s="71">
        <f>BW462*Prices!$B$7+BW462</f>
        <v>1055.7</v>
      </c>
      <c r="BY462" s="161">
        <f>ROUND(cabinets_db!JI462/Prices!$B$27,0)</f>
        <v>938</v>
      </c>
      <c r="BZ462" s="71">
        <f>BY462*Prices!$B$7+BY462</f>
        <v>1078.7</v>
      </c>
      <c r="CA462" s="161">
        <f>ROUND(cabinets_db!JK462/Prices!$B$27,0)</f>
        <v>979</v>
      </c>
      <c r="CB462" s="71">
        <f>CA462*Prices!$B$7+CA462</f>
        <v>1125.8499999999999</v>
      </c>
      <c r="CC462" s="161">
        <f>ROUND(cabinets_db!JM462/Prices!$B$27,0)</f>
        <v>1000</v>
      </c>
      <c r="CD462" s="71">
        <f>CC462*Prices!$B$7+CC462</f>
        <v>1150</v>
      </c>
      <c r="CE462" s="161">
        <f>ROUND(cabinets_db!JO462/Prices!$B$27,0)</f>
        <v>1052</v>
      </c>
      <c r="CF462" s="71">
        <f>CE462*Prices!$B$7+CE462</f>
        <v>1209.8</v>
      </c>
      <c r="CG462" s="161">
        <f>ROUND(cabinets_db!JQ462/Prices!$B$27,0)</f>
        <v>1093</v>
      </c>
      <c r="CH462" s="71">
        <f>CG462*Prices!$B$7+CG462</f>
        <v>1256.95</v>
      </c>
      <c r="CI462" s="161">
        <f>ROUND(cabinets_db!JS462/Prices!$B$27,0)</f>
        <v>1237</v>
      </c>
      <c r="CJ462" s="71">
        <f>CI462*Prices!$B$7+CI462</f>
        <v>1422.55</v>
      </c>
      <c r="CK462" s="162"/>
      <c r="CL462" s="162"/>
      <c r="CM462" s="162"/>
      <c r="CN462" s="162"/>
      <c r="CO462" s="162"/>
      <c r="CP462" s="71">
        <f>ROUND(cabinets_db!LW462/Prices!$B$27,0)</f>
        <v>758</v>
      </c>
      <c r="CQ462" s="71">
        <f>CP462*Prices!$B$7+CP462</f>
        <v>871.7</v>
      </c>
      <c r="CR462" s="71">
        <f>ROUND(cabinets_db!LY462/Prices!$B$27,0)</f>
        <v>820</v>
      </c>
      <c r="CS462" s="71">
        <f>CR462*Prices!$B$7+CR462</f>
        <v>943</v>
      </c>
      <c r="CT462" s="71">
        <f>ROUND(cabinets_db!MA462/Prices!$B$27,0)</f>
        <v>841</v>
      </c>
      <c r="CU462" s="71">
        <f>CT462*Prices!$B$7+CT462</f>
        <v>967.15</v>
      </c>
      <c r="CV462" s="71">
        <f>ROUND(cabinets_db!MC462/Prices!$B$27,0)</f>
        <v>882</v>
      </c>
      <c r="CW462" s="71">
        <f>CV462*Prices!$B$7+CV462</f>
        <v>1014.3</v>
      </c>
      <c r="CX462" s="71">
        <f>ROUND(cabinets_db!ME462/Prices!$B$27,0)</f>
        <v>903</v>
      </c>
      <c r="CY462" s="71">
        <f>CX462*Prices!$B$7+CX462</f>
        <v>1038.45</v>
      </c>
      <c r="CZ462" s="71">
        <f>ROUND(cabinets_db!MG462/Prices!$B$27,0)</f>
        <v>954</v>
      </c>
      <c r="DA462" s="71">
        <f>CZ462*Prices!$B$7+CZ462</f>
        <v>1097.0999999999999</v>
      </c>
      <c r="DB462" s="71">
        <f>ROUND(cabinets_db!MI462/Prices!$B$27,0)</f>
        <v>995</v>
      </c>
      <c r="DC462" s="71">
        <f>DB462*Prices!$B$7+DB462</f>
        <v>1144.25</v>
      </c>
      <c r="DD462" s="71">
        <f>ROUND(cabinets_db!MK462/Prices!$B$27,0)</f>
        <v>1140</v>
      </c>
      <c r="DE462" s="163">
        <f>DD462*Prices!$B$7+DD462</f>
        <v>1311</v>
      </c>
      <c r="DK462" s="71">
        <f t="shared" si="616"/>
        <v>758</v>
      </c>
      <c r="DL462" s="71">
        <f t="shared" si="617"/>
        <v>871.7</v>
      </c>
      <c r="DM462" s="71">
        <f t="shared" si="618"/>
        <v>820</v>
      </c>
      <c r="DN462" s="71">
        <f t="shared" si="619"/>
        <v>943</v>
      </c>
      <c r="DO462" s="71">
        <f t="shared" si="620"/>
        <v>841</v>
      </c>
      <c r="DP462" s="71">
        <f t="shared" si="621"/>
        <v>967.15</v>
      </c>
      <c r="DQ462" s="71">
        <f t="shared" si="622"/>
        <v>882</v>
      </c>
      <c r="DR462" s="71">
        <f t="shared" si="623"/>
        <v>1014.3</v>
      </c>
      <c r="DS462" s="71">
        <f t="shared" si="624"/>
        <v>903</v>
      </c>
      <c r="DT462" s="71">
        <f t="shared" si="625"/>
        <v>1038.45</v>
      </c>
      <c r="DU462" s="71">
        <f t="shared" si="626"/>
        <v>954</v>
      </c>
      <c r="DV462" s="71">
        <f t="shared" si="627"/>
        <v>1097.0999999999999</v>
      </c>
      <c r="DW462" s="71">
        <f t="shared" si="628"/>
        <v>995</v>
      </c>
      <c r="DX462" s="71">
        <f t="shared" si="629"/>
        <v>1144.25</v>
      </c>
      <c r="DY462" s="71">
        <f t="shared" si="630"/>
        <v>1140</v>
      </c>
      <c r="DZ462" s="163">
        <f t="shared" si="631"/>
        <v>1311</v>
      </c>
      <c r="EP462" s="55">
        <v>9039.6689999999999</v>
      </c>
      <c r="EQ462" s="55">
        <f t="shared" si="677"/>
        <v>62.775479166666663</v>
      </c>
      <c r="ER462" s="158">
        <v>63</v>
      </c>
      <c r="ES462" s="75">
        <v>24</v>
      </c>
      <c r="ET462" s="159"/>
      <c r="EU462" s="159">
        <f>ES462*52/144</f>
        <v>8.6666666666666661</v>
      </c>
      <c r="EW462" s="75">
        <v>2</v>
      </c>
      <c r="EX462" s="82"/>
      <c r="EY462" s="75">
        <v>63</v>
      </c>
      <c r="EZ462" s="82">
        <f>(EY462*1.2)*(Prices!$B$5/32)</f>
        <v>94.5</v>
      </c>
      <c r="FA462" s="82">
        <f>(EY462*1.3)*(Prices!$B$4/32)</f>
        <v>204.75</v>
      </c>
      <c r="FB462" s="82">
        <f>(EV462*Prices!$B$2)+(EW462*Prices!$B$3)</f>
        <v>8.1</v>
      </c>
      <c r="FC462" s="82">
        <f>EU462*Prices!$B$9</f>
        <v>52</v>
      </c>
      <c r="FD462" s="82">
        <f t="shared" si="632"/>
        <v>359.35</v>
      </c>
      <c r="FE462" s="82">
        <f>EU462*Prices!$B$10</f>
        <v>78</v>
      </c>
      <c r="FF462" s="82">
        <f t="shared" si="633"/>
        <v>385.35</v>
      </c>
      <c r="FG462" s="82">
        <f>EU462*Prices!$B$11</f>
        <v>86.666666666666657</v>
      </c>
      <c r="FH462" s="82">
        <f t="shared" si="634"/>
        <v>394.01666666666665</v>
      </c>
      <c r="FI462" s="82">
        <f>EU462*Prices!$B$12</f>
        <v>104</v>
      </c>
      <c r="FJ462" s="82">
        <f t="shared" si="635"/>
        <v>411.35</v>
      </c>
      <c r="FK462" s="82">
        <f>EU462*Prices!$B$13</f>
        <v>112.66666666666666</v>
      </c>
      <c r="FL462" s="82">
        <f t="shared" si="636"/>
        <v>420.01666666666665</v>
      </c>
      <c r="FM462" s="82">
        <f>EU462*Prices!$B$14</f>
        <v>134.33333333333331</v>
      </c>
      <c r="FN462" s="82">
        <f t="shared" si="637"/>
        <v>441.68333333333328</v>
      </c>
      <c r="FO462" s="82">
        <f>EU462*Prices!$B$15</f>
        <v>151.66666666666666</v>
      </c>
      <c r="FP462" s="82">
        <f t="shared" si="638"/>
        <v>459.01666666666665</v>
      </c>
      <c r="FQ462" s="82">
        <f>EU462*Prices!$B$16</f>
        <v>212.33333333333331</v>
      </c>
      <c r="FR462" s="82">
        <f t="shared" si="639"/>
        <v>519.68333333333328</v>
      </c>
      <c r="FS462" s="82">
        <f>EU462*Prices!$B$17</f>
        <v>0</v>
      </c>
      <c r="FT462" s="82"/>
      <c r="FU462" s="82"/>
      <c r="FV462" s="82"/>
      <c r="FW462" s="82"/>
      <c r="FX462" s="82"/>
      <c r="FY462" s="82"/>
      <c r="FZ462" s="82"/>
      <c r="GA462" s="82"/>
      <c r="GB462" s="82"/>
      <c r="GC462" s="82"/>
      <c r="GD462" s="82"/>
      <c r="GE462" s="82"/>
      <c r="GF462" s="82"/>
      <c r="GG462" s="82"/>
      <c r="GH462" s="82"/>
      <c r="GI462"/>
      <c r="GJ462"/>
      <c r="GK462"/>
      <c r="GL462"/>
      <c r="GM462"/>
      <c r="GN462"/>
      <c r="GO462"/>
      <c r="GP462" s="55">
        <v>9039.6689999999999</v>
      </c>
      <c r="GQ462" s="55">
        <f t="shared" si="678"/>
        <v>62.775479166666663</v>
      </c>
      <c r="GR462" s="158">
        <v>63</v>
      </c>
      <c r="GS462" s="75">
        <v>24</v>
      </c>
      <c r="GT462" s="159"/>
      <c r="GU462" s="159">
        <f>GS462*52/144</f>
        <v>8.6666666666666661</v>
      </c>
      <c r="GV462" s="75"/>
      <c r="GW462" s="75">
        <v>2</v>
      </c>
      <c r="GX462" s="82"/>
      <c r="GY462" s="75">
        <v>63</v>
      </c>
      <c r="GZ462" s="82">
        <f>(GY462*1.2)*(Prices!$B$5/32)</f>
        <v>94.5</v>
      </c>
      <c r="HA462" s="82">
        <f>(GY462*1.3)*(Prices!$C$4/32)</f>
        <v>163.80000000000001</v>
      </c>
      <c r="HB462" s="82">
        <f>(GV462*Prices!$B$2)+(GW462*Prices!$B$3)</f>
        <v>8.1</v>
      </c>
      <c r="HC462" s="82">
        <f>GU462*Prices!$B$9</f>
        <v>52</v>
      </c>
      <c r="HD462" s="82">
        <f t="shared" si="640"/>
        <v>318.39999999999998</v>
      </c>
      <c r="HE462" s="82">
        <f>GU462*Prices!$B$10</f>
        <v>78</v>
      </c>
      <c r="HF462" s="82">
        <f t="shared" si="641"/>
        <v>344.4</v>
      </c>
      <c r="HG462" s="82">
        <f>GU462*Prices!$B$11</f>
        <v>86.666666666666657</v>
      </c>
      <c r="HH462" s="82">
        <f t="shared" si="642"/>
        <v>353.06666666666666</v>
      </c>
      <c r="HI462" s="82">
        <f>GU462*Prices!$B$12</f>
        <v>104</v>
      </c>
      <c r="HJ462" s="82">
        <f t="shared" si="643"/>
        <v>370.4</v>
      </c>
      <c r="HK462" s="82">
        <f>GU462*Prices!$B$13</f>
        <v>112.66666666666666</v>
      </c>
      <c r="HL462" s="82">
        <f t="shared" si="644"/>
        <v>379.06666666666666</v>
      </c>
      <c r="HM462" s="82">
        <f>GU462*Prices!$B$14</f>
        <v>134.33333333333331</v>
      </c>
      <c r="HN462" s="82">
        <f t="shared" si="645"/>
        <v>400.73333333333335</v>
      </c>
      <c r="HO462" s="82">
        <f>GU462*Prices!$B$15</f>
        <v>151.66666666666666</v>
      </c>
      <c r="HP462" s="82">
        <f t="shared" si="646"/>
        <v>418.06666666666666</v>
      </c>
      <c r="HQ462" s="82">
        <f>GU462*Prices!$B$16</f>
        <v>212.33333333333331</v>
      </c>
      <c r="HR462" s="82">
        <f t="shared" si="647"/>
        <v>478.73333333333335</v>
      </c>
      <c r="HS462" s="82">
        <f>GU462*Prices!$B$17</f>
        <v>0</v>
      </c>
      <c r="HT462" s="82"/>
      <c r="HU462" s="82"/>
      <c r="HV462" s="82"/>
      <c r="HW462" s="82"/>
      <c r="HX462" s="82"/>
      <c r="HY462" s="82"/>
      <c r="HZ462" s="82"/>
      <c r="IA462" s="82"/>
      <c r="IB462" s="82"/>
      <c r="IC462" s="82"/>
      <c r="ID462" s="82"/>
      <c r="IE462" s="82"/>
      <c r="IF462" s="82"/>
      <c r="IG462" s="82"/>
      <c r="IH462" s="82"/>
      <c r="II462"/>
      <c r="IJ462"/>
      <c r="IK462"/>
      <c r="IL462"/>
      <c r="IM462"/>
      <c r="IN462"/>
      <c r="IO462"/>
      <c r="IP462"/>
      <c r="IQ462" s="55">
        <v>9039.6689999999999</v>
      </c>
      <c r="IR462" s="55">
        <f t="shared" si="679"/>
        <v>62.775479166666663</v>
      </c>
      <c r="IS462" s="158">
        <v>63</v>
      </c>
      <c r="IT462" s="75">
        <v>24</v>
      </c>
      <c r="IU462" s="159"/>
      <c r="IV462" s="159">
        <f>IT462*52/144</f>
        <v>8.6666666666666661</v>
      </c>
      <c r="IW462" s="75"/>
      <c r="IX462" s="75">
        <v>2</v>
      </c>
      <c r="IY462" s="76">
        <f t="shared" si="671"/>
        <v>0</v>
      </c>
      <c r="IZ462" s="75">
        <v>63</v>
      </c>
      <c r="JA462" s="82">
        <f>(IZ462*1.2)*(Prices!$B$5/32)</f>
        <v>94.5</v>
      </c>
      <c r="JB462" s="82">
        <f>(IZ462*1.3)*(Prices!$B$4/32)</f>
        <v>204.75</v>
      </c>
      <c r="JC462" s="82">
        <f>(IW462*Prices!$B$2)+(IX462*Prices!$B$3)</f>
        <v>8.1</v>
      </c>
      <c r="JD462" s="82">
        <f>IV462*Prices!$B$9</f>
        <v>52</v>
      </c>
      <c r="JE462" s="82">
        <f t="shared" si="648"/>
        <v>359.35</v>
      </c>
      <c r="JF462" s="82">
        <f>IV462*Prices!$B$10</f>
        <v>78</v>
      </c>
      <c r="JG462" s="82">
        <f t="shared" si="649"/>
        <v>385.35</v>
      </c>
      <c r="JH462" s="82">
        <f>IV462*Prices!$B$11</f>
        <v>86.666666666666657</v>
      </c>
      <c r="JI462" s="82">
        <f t="shared" si="650"/>
        <v>394.01666666666665</v>
      </c>
      <c r="JJ462" s="82">
        <f>IV462*Prices!$B$12</f>
        <v>104</v>
      </c>
      <c r="JK462" s="82">
        <f t="shared" si="651"/>
        <v>411.35</v>
      </c>
      <c r="JL462" s="82">
        <f>IV462*Prices!$B$13</f>
        <v>112.66666666666666</v>
      </c>
      <c r="JM462" s="82">
        <f t="shared" si="652"/>
        <v>420.01666666666665</v>
      </c>
      <c r="JN462" s="82">
        <f>IV462*Prices!$B$14</f>
        <v>134.33333333333331</v>
      </c>
      <c r="JO462" s="82">
        <f t="shared" si="653"/>
        <v>441.68333333333328</v>
      </c>
      <c r="JP462" s="82">
        <f>IV462*Prices!$B$15</f>
        <v>151.66666666666666</v>
      </c>
      <c r="JQ462" s="82">
        <f t="shared" si="654"/>
        <v>459.01666666666665</v>
      </c>
      <c r="JR462" s="82">
        <f>IV462*Prices!$B$16</f>
        <v>212.33333333333331</v>
      </c>
      <c r="JS462" s="82">
        <f t="shared" si="655"/>
        <v>519.68333333333328</v>
      </c>
      <c r="JT462" s="82">
        <f>IV462*Prices!$B$17</f>
        <v>0</v>
      </c>
      <c r="JU462" s="82"/>
      <c r="JV462" s="82"/>
      <c r="JW462" s="82"/>
      <c r="JX462" s="82"/>
      <c r="JY462" s="82"/>
      <c r="JZ462" s="82"/>
      <c r="KA462" s="82"/>
      <c r="KB462" s="82"/>
      <c r="KC462" s="82"/>
      <c r="KD462" s="82"/>
      <c r="KE462" s="82"/>
      <c r="KF462" s="82"/>
      <c r="KG462" s="8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 s="199">
        <v>0</v>
      </c>
      <c r="LB462" s="202">
        <v>0</v>
      </c>
      <c r="LC462" s="82">
        <f>(44+(cabinets_db!IR462*2-2))*0.58</f>
        <v>97.17955583333331</v>
      </c>
      <c r="LD462" s="82">
        <f>(44+(cabinets_db!IR462*2-2))*0.77</f>
        <v>129.01423791666664</v>
      </c>
      <c r="LE462" s="82">
        <f>3*(cabinets_db!IR462*22/144)</f>
        <v>28.772094618055554</v>
      </c>
      <c r="LF462" s="82">
        <f t="shared" si="656"/>
        <v>68.407461215277749</v>
      </c>
      <c r="LG462" s="80">
        <f t="shared" si="657"/>
        <v>100.2421432986111</v>
      </c>
      <c r="LH462" s="234">
        <f t="shared" si="658"/>
        <v>0</v>
      </c>
      <c r="LI462" s="55">
        <v>9039.6689999999999</v>
      </c>
      <c r="LJ462" s="55">
        <f t="shared" si="680"/>
        <v>62.775479166666663</v>
      </c>
      <c r="LK462" s="158">
        <v>63</v>
      </c>
      <c r="LL462" s="75">
        <v>24</v>
      </c>
      <c r="LM462" s="159"/>
      <c r="LN462" s="159">
        <f>LL462*52/144</f>
        <v>8.6666666666666661</v>
      </c>
      <c r="LO462" s="75"/>
      <c r="LP462" s="75">
        <v>2</v>
      </c>
      <c r="LQ462" s="76">
        <f t="shared" si="672"/>
        <v>0</v>
      </c>
      <c r="LR462" s="75">
        <v>63</v>
      </c>
      <c r="LS462" s="82">
        <f>(LR462*1.2)*(Prices!$B$5/32)</f>
        <v>94.5</v>
      </c>
      <c r="LT462" s="82">
        <f>(LR462*1.3)*(Prices!$C$4/32)</f>
        <v>163.80000000000001</v>
      </c>
      <c r="LU462" s="82">
        <f>(LO462*Prices!$B$2)+(LP462*Prices!$B$3)</f>
        <v>8.1</v>
      </c>
      <c r="LV462" s="82">
        <f>LN462*Prices!$B$9</f>
        <v>52</v>
      </c>
      <c r="LW462" s="82">
        <f t="shared" si="659"/>
        <v>318.39999999999998</v>
      </c>
      <c r="LX462" s="82">
        <f>LN462*Prices!$B$10</f>
        <v>78</v>
      </c>
      <c r="LY462" s="82">
        <f t="shared" si="660"/>
        <v>344.4</v>
      </c>
      <c r="LZ462" s="82">
        <f>LN462*Prices!$B$11</f>
        <v>86.666666666666657</v>
      </c>
      <c r="MA462" s="82">
        <f t="shared" si="661"/>
        <v>353.06666666666666</v>
      </c>
      <c r="MB462" s="82">
        <f>LN462*Prices!$B$12</f>
        <v>104</v>
      </c>
      <c r="MC462" s="82">
        <f t="shared" si="662"/>
        <v>370.4</v>
      </c>
      <c r="MD462" s="82">
        <f>LN462*Prices!$B$13</f>
        <v>112.66666666666666</v>
      </c>
      <c r="ME462" s="82">
        <f t="shared" si="663"/>
        <v>379.06666666666666</v>
      </c>
      <c r="MF462" s="82">
        <f>LN462*Prices!$B$14</f>
        <v>134.33333333333331</v>
      </c>
      <c r="MG462" s="82">
        <f t="shared" si="664"/>
        <v>400.73333333333335</v>
      </c>
      <c r="MH462" s="82">
        <f>LN462*Prices!$B$15</f>
        <v>151.66666666666666</v>
      </c>
      <c r="MI462" s="82">
        <f t="shared" si="665"/>
        <v>418.06666666666666</v>
      </c>
      <c r="MJ462" s="82">
        <f>LN462*Prices!$B$16</f>
        <v>212.33333333333331</v>
      </c>
      <c r="MK462" s="82">
        <f t="shared" si="666"/>
        <v>478.73333333333335</v>
      </c>
      <c r="ML462" s="82">
        <f>LN462*Prices!$B$17</f>
        <v>0</v>
      </c>
      <c r="MM462" s="82"/>
      <c r="MN462" s="82"/>
      <c r="MO462" s="82"/>
      <c r="MP462" s="82"/>
      <c r="MQ462" s="82"/>
      <c r="MR462" s="82"/>
      <c r="MS462" s="82"/>
      <c r="MT462" s="82"/>
      <c r="MU462" s="82"/>
      <c r="MV462" s="82"/>
      <c r="MW462" s="82"/>
      <c r="MX462" s="82"/>
      <c r="MY462" s="82"/>
      <c r="MZ462" s="82"/>
      <c r="NA462" s="8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</row>
    <row r="463" spans="1:449" ht="18" customHeight="1" x14ac:dyDescent="0.25">
      <c r="A463" s="160" t="s">
        <v>603</v>
      </c>
      <c r="B463" s="69" t="s">
        <v>527</v>
      </c>
      <c r="C463" s="69" t="str">
        <f t="shared" si="667"/>
        <v>Pantry Cab: Oven Cabinet   4 doors (24"W x 90" H)</v>
      </c>
      <c r="D463" s="70" t="s">
        <v>602</v>
      </c>
      <c r="E463" s="68" t="s">
        <v>591</v>
      </c>
      <c r="F463" s="267" t="s">
        <v>603</v>
      </c>
      <c r="G463" s="367">
        <f>ROUND(cabinets_db!FD463/Prices!$B$27,0)</f>
        <v>943</v>
      </c>
      <c r="H463" s="71">
        <f>G463*Prices!$B$7+G463</f>
        <v>1084.45</v>
      </c>
      <c r="I463" s="161">
        <f>ROUND(cabinets_db!FF463/Prices!$B$27,0)</f>
        <v>1012</v>
      </c>
      <c r="J463" s="71">
        <f>I463*Prices!$B$7+I463</f>
        <v>1163.8</v>
      </c>
      <c r="K463" s="161">
        <f>ROUND(cabinets_db!FH463/Prices!$B$27,0)</f>
        <v>1035</v>
      </c>
      <c r="L463" s="71">
        <f>K463*Prices!$B$7+K463</f>
        <v>1190.25</v>
      </c>
      <c r="M463" s="161">
        <f>ROUND(cabinets_db!FJ463/Prices!$B$27,0)</f>
        <v>1081</v>
      </c>
      <c r="N463" s="71">
        <f>M463*Prices!$B$7+M463</f>
        <v>1243.1500000000001</v>
      </c>
      <c r="O463" s="161">
        <f>ROUND(cabinets_db!FL463/Prices!$B$27,0)</f>
        <v>1105</v>
      </c>
      <c r="P463" s="71">
        <f>O463*Prices!$B$7+O463</f>
        <v>1270.75</v>
      </c>
      <c r="Q463" s="161">
        <f>ROUND(cabinets_db!FN463/Prices!$B$27,0)</f>
        <v>1162</v>
      </c>
      <c r="R463" s="71">
        <f>Q463*Prices!$B$7+Q463</f>
        <v>1336.3</v>
      </c>
      <c r="S463" s="161">
        <f>ROUND(cabinets_db!FP463/Prices!$B$27,0)</f>
        <v>1208</v>
      </c>
      <c r="T463" s="71">
        <f>S463*Prices!$B$7+S463</f>
        <v>1389.2</v>
      </c>
      <c r="U463" s="161">
        <f>ROUND(cabinets_db!FR463/Prices!$B$27,0)</f>
        <v>1369</v>
      </c>
      <c r="V463" s="71">
        <f>U463*Prices!$B$7+U463</f>
        <v>1574.35</v>
      </c>
      <c r="W463" s="162"/>
      <c r="X463" s="162"/>
      <c r="Y463" s="162"/>
      <c r="Z463" s="162"/>
      <c r="AA463" s="162"/>
      <c r="AB463" s="71">
        <f>ROUND(cabinets_db!HD463/Prices!$B$27,0)</f>
        <v>836</v>
      </c>
      <c r="AC463" s="71">
        <f>AB463*Prices!$B$7+AB463</f>
        <v>961.4</v>
      </c>
      <c r="AD463" s="71">
        <f>ROUND(cabinets_db!HF463/Prices!$B$27,0)</f>
        <v>905</v>
      </c>
      <c r="AE463" s="71">
        <f>AD463*Prices!$B$7+AD463</f>
        <v>1040.75</v>
      </c>
      <c r="AF463" s="71">
        <f>ROUND(cabinets_db!HH463/Prices!$B$27,0)</f>
        <v>928</v>
      </c>
      <c r="AG463" s="71">
        <f>AF463*Prices!$B$7+AF463</f>
        <v>1067.2</v>
      </c>
      <c r="AH463" s="71">
        <f>ROUND(cabinets_db!HJ463/Prices!$B$27,0)</f>
        <v>974</v>
      </c>
      <c r="AI463" s="71">
        <f>AH463*Prices!$B$7+AH463</f>
        <v>1120.0999999999999</v>
      </c>
      <c r="AJ463" s="71">
        <f>ROUND(cabinets_db!HL463/Prices!$B$27,0)</f>
        <v>997</v>
      </c>
      <c r="AK463" s="71">
        <f>AJ463*Prices!$B$7+AJ463</f>
        <v>1146.55</v>
      </c>
      <c r="AL463" s="71">
        <f>ROUND(cabinets_db!HN463/Prices!$B$27,0)</f>
        <v>1054</v>
      </c>
      <c r="AM463" s="71">
        <f>AL463*Prices!$B$7+AL463</f>
        <v>1212.0999999999999</v>
      </c>
      <c r="AN463" s="71">
        <f>ROUND(cabinets_db!HP463/Prices!$B$27,0)</f>
        <v>1101</v>
      </c>
      <c r="AO463" s="71">
        <f>AN463*Prices!$B$7+AN463</f>
        <v>1266.1500000000001</v>
      </c>
      <c r="AP463" s="71">
        <f>ROUND(cabinets_db!HR463/Prices!$B$27,0)</f>
        <v>1262</v>
      </c>
      <c r="AQ463" s="163">
        <f>AP463*Prices!$B$7+AP463</f>
        <v>1451.3</v>
      </c>
      <c r="AW463" s="71">
        <f t="shared" si="586"/>
        <v>836</v>
      </c>
      <c r="AX463" s="71">
        <f t="shared" si="587"/>
        <v>961.4</v>
      </c>
      <c r="AY463" s="71">
        <f t="shared" si="588"/>
        <v>905</v>
      </c>
      <c r="AZ463" s="71">
        <f t="shared" si="589"/>
        <v>1040.75</v>
      </c>
      <c r="BA463" s="71">
        <f t="shared" si="590"/>
        <v>928</v>
      </c>
      <c r="BB463" s="71">
        <f t="shared" si="591"/>
        <v>1067.2</v>
      </c>
      <c r="BC463" s="71">
        <f t="shared" si="592"/>
        <v>974</v>
      </c>
      <c r="BD463" s="71">
        <f t="shared" si="593"/>
        <v>1120.0999999999999</v>
      </c>
      <c r="BE463" s="71">
        <f t="shared" si="594"/>
        <v>997</v>
      </c>
      <c r="BF463" s="71">
        <f t="shared" si="595"/>
        <v>1146.55</v>
      </c>
      <c r="BG463" s="71">
        <f t="shared" si="596"/>
        <v>1054</v>
      </c>
      <c r="BH463" s="71">
        <f t="shared" si="597"/>
        <v>1212.0999999999999</v>
      </c>
      <c r="BI463" s="71">
        <f t="shared" si="598"/>
        <v>1101</v>
      </c>
      <c r="BJ463" s="71">
        <f t="shared" si="599"/>
        <v>1266.1500000000001</v>
      </c>
      <c r="BK463" s="71">
        <f t="shared" si="600"/>
        <v>1262</v>
      </c>
      <c r="BL463" s="163">
        <f t="shared" si="601"/>
        <v>1451.3</v>
      </c>
      <c r="BU463" s="161">
        <f>ROUND(cabinets_db!JE463/Prices!$B$27,0)</f>
        <v>943</v>
      </c>
      <c r="BV463" s="71">
        <f>BU463*Prices!$B$7+BU463</f>
        <v>1084.45</v>
      </c>
      <c r="BW463" s="161">
        <f>ROUND(cabinets_db!JG463/Prices!$B$27,0)</f>
        <v>1012</v>
      </c>
      <c r="BX463" s="71">
        <f>BW463*Prices!$B$7+BW463</f>
        <v>1163.8</v>
      </c>
      <c r="BY463" s="161">
        <f>ROUND(cabinets_db!JI463/Prices!$B$27,0)</f>
        <v>1035</v>
      </c>
      <c r="BZ463" s="71">
        <f>BY463*Prices!$B$7+BY463</f>
        <v>1190.25</v>
      </c>
      <c r="CA463" s="161">
        <f>ROUND(cabinets_db!JK463/Prices!$B$27,0)</f>
        <v>1081</v>
      </c>
      <c r="CB463" s="71">
        <f>CA463*Prices!$B$7+CA463</f>
        <v>1243.1500000000001</v>
      </c>
      <c r="CC463" s="161">
        <f>ROUND(cabinets_db!JM463/Prices!$B$27,0)</f>
        <v>1105</v>
      </c>
      <c r="CD463" s="71">
        <f>CC463*Prices!$B$7+CC463</f>
        <v>1270.75</v>
      </c>
      <c r="CE463" s="161">
        <f>ROUND(cabinets_db!JO463/Prices!$B$27,0)</f>
        <v>1162</v>
      </c>
      <c r="CF463" s="71">
        <f>CE463*Prices!$B$7+CE463</f>
        <v>1336.3</v>
      </c>
      <c r="CG463" s="161">
        <f>ROUND(cabinets_db!JQ463/Prices!$B$27,0)</f>
        <v>1208</v>
      </c>
      <c r="CH463" s="71">
        <f>CG463*Prices!$B$7+CG463</f>
        <v>1389.2</v>
      </c>
      <c r="CI463" s="161">
        <f>ROUND(cabinets_db!JS463/Prices!$B$27,0)</f>
        <v>1369</v>
      </c>
      <c r="CJ463" s="71">
        <f>CI463*Prices!$B$7+CI463</f>
        <v>1574.35</v>
      </c>
      <c r="CK463" s="162"/>
      <c r="CL463" s="162"/>
      <c r="CM463" s="162"/>
      <c r="CN463" s="162"/>
      <c r="CO463" s="162"/>
      <c r="CP463" s="71">
        <f>ROUND(cabinets_db!LW463/Prices!$B$27,0)</f>
        <v>836</v>
      </c>
      <c r="CQ463" s="71">
        <f>CP463*Prices!$B$7+CP463</f>
        <v>961.4</v>
      </c>
      <c r="CR463" s="71">
        <f>ROUND(cabinets_db!LY463/Prices!$B$27,0)</f>
        <v>905</v>
      </c>
      <c r="CS463" s="71">
        <f>CR463*Prices!$B$7+CR463</f>
        <v>1040.75</v>
      </c>
      <c r="CT463" s="71">
        <f>ROUND(cabinets_db!MA463/Prices!$B$27,0)</f>
        <v>928</v>
      </c>
      <c r="CU463" s="71">
        <f>CT463*Prices!$B$7+CT463</f>
        <v>1067.2</v>
      </c>
      <c r="CV463" s="71">
        <f>ROUND(cabinets_db!MC463/Prices!$B$27,0)</f>
        <v>974</v>
      </c>
      <c r="CW463" s="71">
        <f>CV463*Prices!$B$7+CV463</f>
        <v>1120.0999999999999</v>
      </c>
      <c r="CX463" s="71">
        <f>ROUND(cabinets_db!ME463/Prices!$B$27,0)</f>
        <v>997</v>
      </c>
      <c r="CY463" s="71">
        <f>CX463*Prices!$B$7+CX463</f>
        <v>1146.55</v>
      </c>
      <c r="CZ463" s="71">
        <f>ROUND(cabinets_db!MG463/Prices!$B$27,0)</f>
        <v>1054</v>
      </c>
      <c r="DA463" s="71">
        <f>CZ463*Prices!$B$7+CZ463</f>
        <v>1212.0999999999999</v>
      </c>
      <c r="DB463" s="71">
        <f>ROUND(cabinets_db!MI463/Prices!$B$27,0)</f>
        <v>1101</v>
      </c>
      <c r="DC463" s="71">
        <f>DB463*Prices!$B$7+DB463</f>
        <v>1266.1500000000001</v>
      </c>
      <c r="DD463" s="71">
        <f>ROUND(cabinets_db!MK463/Prices!$B$27,0)</f>
        <v>1262</v>
      </c>
      <c r="DE463" s="163">
        <f>DD463*Prices!$B$7+DD463</f>
        <v>1451.3</v>
      </c>
      <c r="DK463" s="71">
        <f t="shared" si="616"/>
        <v>836</v>
      </c>
      <c r="DL463" s="71">
        <f t="shared" si="617"/>
        <v>961.4</v>
      </c>
      <c r="DM463" s="71">
        <f t="shared" si="618"/>
        <v>905</v>
      </c>
      <c r="DN463" s="71">
        <f t="shared" si="619"/>
        <v>1040.75</v>
      </c>
      <c r="DO463" s="71">
        <f t="shared" si="620"/>
        <v>928</v>
      </c>
      <c r="DP463" s="71">
        <f t="shared" si="621"/>
        <v>1067.2</v>
      </c>
      <c r="DQ463" s="71">
        <f t="shared" si="622"/>
        <v>974</v>
      </c>
      <c r="DR463" s="71">
        <f t="shared" si="623"/>
        <v>1120.0999999999999</v>
      </c>
      <c r="DS463" s="71">
        <f t="shared" si="624"/>
        <v>997</v>
      </c>
      <c r="DT463" s="71">
        <f t="shared" si="625"/>
        <v>1146.55</v>
      </c>
      <c r="DU463" s="71">
        <f t="shared" si="626"/>
        <v>1054</v>
      </c>
      <c r="DV463" s="71">
        <f t="shared" si="627"/>
        <v>1212.0999999999999</v>
      </c>
      <c r="DW463" s="71">
        <f t="shared" si="628"/>
        <v>1101</v>
      </c>
      <c r="DX463" s="71">
        <f t="shared" si="629"/>
        <v>1266.1500000000001</v>
      </c>
      <c r="DY463" s="71">
        <f t="shared" si="630"/>
        <v>1262</v>
      </c>
      <c r="DZ463" s="163">
        <f t="shared" si="631"/>
        <v>1451.3</v>
      </c>
      <c r="EP463" s="55">
        <v>9979.9261999999999</v>
      </c>
      <c r="EQ463" s="55">
        <f t="shared" si="677"/>
        <v>69.305043055555558</v>
      </c>
      <c r="ER463" s="158">
        <v>69.5</v>
      </c>
      <c r="ES463" s="75">
        <v>24</v>
      </c>
      <c r="ET463" s="159"/>
      <c r="EU463" s="159">
        <f>ES463*58/144</f>
        <v>9.6666666666666661</v>
      </c>
      <c r="EW463" s="75">
        <v>2</v>
      </c>
      <c r="EX463" s="82"/>
      <c r="EY463" s="75">
        <v>69.5</v>
      </c>
      <c r="EZ463" s="82">
        <f>(EY463*1.2)*(Prices!$B$5/32)</f>
        <v>104.24999999999999</v>
      </c>
      <c r="FA463" s="82">
        <f>(EY463*1.3)*(Prices!$B$4/32)</f>
        <v>225.87500000000003</v>
      </c>
      <c r="FB463" s="82">
        <f>(EV463*Prices!$B$2)+(EW463*Prices!$B$3)</f>
        <v>8.1</v>
      </c>
      <c r="FC463" s="82">
        <f>EU463*Prices!$B$9</f>
        <v>58</v>
      </c>
      <c r="FD463" s="82">
        <f t="shared" si="632"/>
        <v>396.22500000000002</v>
      </c>
      <c r="FE463" s="82">
        <f>EU463*Prices!$B$10</f>
        <v>87</v>
      </c>
      <c r="FF463" s="82">
        <f t="shared" si="633"/>
        <v>425.22500000000002</v>
      </c>
      <c r="FG463" s="82">
        <f>EU463*Prices!$B$11</f>
        <v>96.666666666666657</v>
      </c>
      <c r="FH463" s="82">
        <f t="shared" si="634"/>
        <v>434.89166666666665</v>
      </c>
      <c r="FI463" s="82">
        <f>EU463*Prices!$B$12</f>
        <v>116</v>
      </c>
      <c r="FJ463" s="82">
        <f t="shared" si="635"/>
        <v>454.22500000000002</v>
      </c>
      <c r="FK463" s="82">
        <f>EU463*Prices!$B$13</f>
        <v>125.66666666666666</v>
      </c>
      <c r="FL463" s="82">
        <f t="shared" si="636"/>
        <v>463.89166666666665</v>
      </c>
      <c r="FM463" s="82">
        <f>EU463*Prices!$B$14</f>
        <v>149.83333333333331</v>
      </c>
      <c r="FN463" s="82">
        <f t="shared" si="637"/>
        <v>488.05833333333334</v>
      </c>
      <c r="FO463" s="82">
        <f>EU463*Prices!$B$15</f>
        <v>169.16666666666666</v>
      </c>
      <c r="FP463" s="82">
        <f t="shared" si="638"/>
        <v>507.39166666666665</v>
      </c>
      <c r="FQ463" s="82">
        <f>EU463*Prices!$B$16</f>
        <v>236.83333333333331</v>
      </c>
      <c r="FR463" s="82">
        <f t="shared" si="639"/>
        <v>575.05833333333328</v>
      </c>
      <c r="FS463" s="82">
        <f>EU463*Prices!$B$17</f>
        <v>0</v>
      </c>
      <c r="FT463" s="82"/>
      <c r="FU463" s="82"/>
      <c r="FV463" s="82"/>
      <c r="FW463" s="82"/>
      <c r="FX463" s="82"/>
      <c r="FY463" s="82"/>
      <c r="FZ463" s="82"/>
      <c r="GA463" s="82"/>
      <c r="GB463" s="82"/>
      <c r="GC463" s="82"/>
      <c r="GD463" s="82"/>
      <c r="GE463" s="82"/>
      <c r="GF463" s="82"/>
      <c r="GG463" s="82"/>
      <c r="GH463" s="82"/>
      <c r="GI463"/>
      <c r="GJ463"/>
      <c r="GK463"/>
      <c r="GL463"/>
      <c r="GM463"/>
      <c r="GN463"/>
      <c r="GO463"/>
      <c r="GP463" s="55">
        <v>9979.9261999999999</v>
      </c>
      <c r="GQ463" s="55">
        <f t="shared" si="678"/>
        <v>69.305043055555558</v>
      </c>
      <c r="GR463" s="158">
        <v>69.5</v>
      </c>
      <c r="GS463" s="75">
        <v>24</v>
      </c>
      <c r="GT463" s="159"/>
      <c r="GU463" s="159">
        <f>GS463*58/144</f>
        <v>9.6666666666666661</v>
      </c>
      <c r="GV463" s="75"/>
      <c r="GW463" s="75">
        <v>2</v>
      </c>
      <c r="GX463" s="82"/>
      <c r="GY463" s="75">
        <v>69.5</v>
      </c>
      <c r="GZ463" s="82">
        <f>(GY463*1.2)*(Prices!$B$5/32)</f>
        <v>104.24999999999999</v>
      </c>
      <c r="HA463" s="82">
        <f>(GY463*1.3)*(Prices!$C$4/32)</f>
        <v>180.70000000000002</v>
      </c>
      <c r="HB463" s="82">
        <f>(GV463*Prices!$B$2)+(GW463*Prices!$B$3)</f>
        <v>8.1</v>
      </c>
      <c r="HC463" s="82">
        <f>GU463*Prices!$B$9</f>
        <v>58</v>
      </c>
      <c r="HD463" s="82">
        <f t="shared" si="640"/>
        <v>351.05</v>
      </c>
      <c r="HE463" s="82">
        <f>GU463*Prices!$B$10</f>
        <v>87</v>
      </c>
      <c r="HF463" s="82">
        <f t="shared" si="641"/>
        <v>380.05</v>
      </c>
      <c r="HG463" s="82">
        <f>GU463*Prices!$B$11</f>
        <v>96.666666666666657</v>
      </c>
      <c r="HH463" s="82">
        <f t="shared" si="642"/>
        <v>389.7166666666667</v>
      </c>
      <c r="HI463" s="82">
        <f>GU463*Prices!$B$12</f>
        <v>116</v>
      </c>
      <c r="HJ463" s="82">
        <f t="shared" si="643"/>
        <v>409.05</v>
      </c>
      <c r="HK463" s="82">
        <f>GU463*Prices!$B$13</f>
        <v>125.66666666666666</v>
      </c>
      <c r="HL463" s="82">
        <f t="shared" si="644"/>
        <v>418.7166666666667</v>
      </c>
      <c r="HM463" s="82">
        <f>GU463*Prices!$B$14</f>
        <v>149.83333333333331</v>
      </c>
      <c r="HN463" s="82">
        <f t="shared" si="645"/>
        <v>442.88333333333333</v>
      </c>
      <c r="HO463" s="82">
        <f>GU463*Prices!$B$15</f>
        <v>169.16666666666666</v>
      </c>
      <c r="HP463" s="82">
        <f t="shared" si="646"/>
        <v>462.2166666666667</v>
      </c>
      <c r="HQ463" s="82">
        <f>GU463*Prices!$B$16</f>
        <v>236.83333333333331</v>
      </c>
      <c r="HR463" s="82">
        <f t="shared" si="647"/>
        <v>529.88333333333333</v>
      </c>
      <c r="HS463" s="82">
        <f>GU463*Prices!$B$17</f>
        <v>0</v>
      </c>
      <c r="HT463" s="82"/>
      <c r="HU463" s="82"/>
      <c r="HV463" s="82"/>
      <c r="HW463" s="82"/>
      <c r="HX463" s="82"/>
      <c r="HY463" s="82"/>
      <c r="HZ463" s="82"/>
      <c r="IA463" s="82"/>
      <c r="IB463" s="82"/>
      <c r="IC463" s="82"/>
      <c r="ID463" s="82"/>
      <c r="IE463" s="82"/>
      <c r="IF463" s="82"/>
      <c r="IG463" s="82"/>
      <c r="IH463" s="82"/>
      <c r="II463"/>
      <c r="IJ463"/>
      <c r="IK463"/>
      <c r="IL463"/>
      <c r="IM463"/>
      <c r="IN463"/>
      <c r="IO463"/>
      <c r="IP463"/>
      <c r="IQ463" s="55">
        <v>9979.9261999999999</v>
      </c>
      <c r="IR463" s="55">
        <f t="shared" si="679"/>
        <v>69.305043055555558</v>
      </c>
      <c r="IS463" s="158">
        <v>69.5</v>
      </c>
      <c r="IT463" s="75">
        <v>24</v>
      </c>
      <c r="IU463" s="159"/>
      <c r="IV463" s="159">
        <f>IT463*58/144</f>
        <v>9.6666666666666661</v>
      </c>
      <c r="IW463" s="75"/>
      <c r="IX463" s="75">
        <v>2</v>
      </c>
      <c r="IY463" s="76">
        <f t="shared" si="671"/>
        <v>0</v>
      </c>
      <c r="IZ463" s="75">
        <v>69.5</v>
      </c>
      <c r="JA463" s="82">
        <f>(IZ463*1.2)*(Prices!$B$5/32)</f>
        <v>104.24999999999999</v>
      </c>
      <c r="JB463" s="82">
        <f>(IZ463*1.3)*(Prices!$B$4/32)</f>
        <v>225.87500000000003</v>
      </c>
      <c r="JC463" s="82">
        <f>(IW463*Prices!$B$2)+(IX463*Prices!$B$3)</f>
        <v>8.1</v>
      </c>
      <c r="JD463" s="82">
        <f>IV463*Prices!$B$9</f>
        <v>58</v>
      </c>
      <c r="JE463" s="82">
        <f t="shared" si="648"/>
        <v>396.22500000000002</v>
      </c>
      <c r="JF463" s="82">
        <f>IV463*Prices!$B$10</f>
        <v>87</v>
      </c>
      <c r="JG463" s="82">
        <f t="shared" si="649"/>
        <v>425.22500000000002</v>
      </c>
      <c r="JH463" s="82">
        <f>IV463*Prices!$B$11</f>
        <v>96.666666666666657</v>
      </c>
      <c r="JI463" s="82">
        <f t="shared" si="650"/>
        <v>434.89166666666665</v>
      </c>
      <c r="JJ463" s="82">
        <f>IV463*Prices!$B$12</f>
        <v>116</v>
      </c>
      <c r="JK463" s="82">
        <f t="shared" si="651"/>
        <v>454.22500000000002</v>
      </c>
      <c r="JL463" s="82">
        <f>IV463*Prices!$B$13</f>
        <v>125.66666666666666</v>
      </c>
      <c r="JM463" s="82">
        <f t="shared" si="652"/>
        <v>463.89166666666665</v>
      </c>
      <c r="JN463" s="82">
        <f>IV463*Prices!$B$14</f>
        <v>149.83333333333331</v>
      </c>
      <c r="JO463" s="82">
        <f t="shared" si="653"/>
        <v>488.05833333333334</v>
      </c>
      <c r="JP463" s="82">
        <f>IV463*Prices!$B$15</f>
        <v>169.16666666666666</v>
      </c>
      <c r="JQ463" s="82">
        <f t="shared" si="654"/>
        <v>507.39166666666665</v>
      </c>
      <c r="JR463" s="82">
        <f>IV463*Prices!$B$16</f>
        <v>236.83333333333331</v>
      </c>
      <c r="JS463" s="82">
        <f t="shared" si="655"/>
        <v>575.05833333333328</v>
      </c>
      <c r="JT463" s="82">
        <f>IV463*Prices!$B$17</f>
        <v>0</v>
      </c>
      <c r="JU463" s="82"/>
      <c r="JV463" s="82"/>
      <c r="JW463" s="82"/>
      <c r="JX463" s="82"/>
      <c r="JY463" s="82"/>
      <c r="JZ463" s="82"/>
      <c r="KA463" s="82"/>
      <c r="KB463" s="82"/>
      <c r="KC463" s="82"/>
      <c r="KD463" s="82"/>
      <c r="KE463" s="82"/>
      <c r="KF463" s="82"/>
      <c r="KG463" s="82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 s="199">
        <v>0</v>
      </c>
      <c r="LB463" s="202">
        <v>0</v>
      </c>
      <c r="LC463" s="82">
        <f>(44+(cabinets_db!IR463*2-2))*0.58</f>
        <v>104.75384994444444</v>
      </c>
      <c r="LD463" s="82">
        <f>(44+(cabinets_db!IR463*2-2))*0.77</f>
        <v>139.06976630555556</v>
      </c>
      <c r="LE463" s="82">
        <f>3*(cabinets_db!IR463*22/144)</f>
        <v>31.764811400462968</v>
      </c>
      <c r="LF463" s="82">
        <f t="shared" si="656"/>
        <v>72.989038543981479</v>
      </c>
      <c r="LG463" s="80">
        <f t="shared" si="657"/>
        <v>107.30495490509259</v>
      </c>
      <c r="LH463" s="234">
        <f t="shared" si="658"/>
        <v>0</v>
      </c>
      <c r="LI463" s="55">
        <v>9979.9261999999999</v>
      </c>
      <c r="LJ463" s="55">
        <f t="shared" si="680"/>
        <v>69.305043055555558</v>
      </c>
      <c r="LK463" s="158">
        <v>69.5</v>
      </c>
      <c r="LL463" s="75">
        <v>24</v>
      </c>
      <c r="LM463" s="159"/>
      <c r="LN463" s="159">
        <f>LL463*58/144</f>
        <v>9.6666666666666661</v>
      </c>
      <c r="LO463" s="75"/>
      <c r="LP463" s="75">
        <v>2</v>
      </c>
      <c r="LQ463" s="76">
        <f t="shared" si="672"/>
        <v>0</v>
      </c>
      <c r="LR463" s="75">
        <v>69.5</v>
      </c>
      <c r="LS463" s="82">
        <f>(LR463*1.2)*(Prices!$B$5/32)</f>
        <v>104.24999999999999</v>
      </c>
      <c r="LT463" s="82">
        <f>(LR463*1.3)*(Prices!$C$4/32)</f>
        <v>180.70000000000002</v>
      </c>
      <c r="LU463" s="82">
        <f>(LO463*Prices!$B$2)+(LP463*Prices!$B$3)</f>
        <v>8.1</v>
      </c>
      <c r="LV463" s="82">
        <f>LN463*Prices!$B$9</f>
        <v>58</v>
      </c>
      <c r="LW463" s="82">
        <f t="shared" si="659"/>
        <v>351.05</v>
      </c>
      <c r="LX463" s="82">
        <f>LN463*Prices!$B$10</f>
        <v>87</v>
      </c>
      <c r="LY463" s="82">
        <f t="shared" si="660"/>
        <v>380.05</v>
      </c>
      <c r="LZ463" s="82">
        <f>LN463*Prices!$B$11</f>
        <v>96.666666666666657</v>
      </c>
      <c r="MA463" s="82">
        <f t="shared" si="661"/>
        <v>389.7166666666667</v>
      </c>
      <c r="MB463" s="82">
        <f>LN463*Prices!$B$12</f>
        <v>116</v>
      </c>
      <c r="MC463" s="82">
        <f t="shared" si="662"/>
        <v>409.05</v>
      </c>
      <c r="MD463" s="82">
        <f>LN463*Prices!$B$13</f>
        <v>125.66666666666666</v>
      </c>
      <c r="ME463" s="82">
        <f t="shared" si="663"/>
        <v>418.7166666666667</v>
      </c>
      <c r="MF463" s="82">
        <f>LN463*Prices!$B$14</f>
        <v>149.83333333333331</v>
      </c>
      <c r="MG463" s="82">
        <f t="shared" si="664"/>
        <v>442.88333333333333</v>
      </c>
      <c r="MH463" s="82">
        <f>LN463*Prices!$B$15</f>
        <v>169.16666666666666</v>
      </c>
      <c r="MI463" s="82">
        <f t="shared" si="665"/>
        <v>462.2166666666667</v>
      </c>
      <c r="MJ463" s="82">
        <f>LN463*Prices!$B$16</f>
        <v>236.83333333333331</v>
      </c>
      <c r="MK463" s="82">
        <f t="shared" si="666"/>
        <v>529.88333333333333</v>
      </c>
      <c r="ML463" s="82">
        <f>LN463*Prices!$B$17</f>
        <v>0</v>
      </c>
      <c r="MM463" s="82"/>
      <c r="MN463" s="82"/>
      <c r="MO463" s="82"/>
      <c r="MP463" s="82"/>
      <c r="MQ463" s="82"/>
      <c r="MR463" s="82"/>
      <c r="MS463" s="82"/>
      <c r="MT463" s="82"/>
      <c r="MU463" s="82"/>
      <c r="MV463" s="82"/>
      <c r="MW463" s="82"/>
      <c r="MX463" s="82"/>
      <c r="MY463" s="82"/>
      <c r="MZ463" s="82"/>
      <c r="NA463" s="82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</row>
    <row r="464" spans="1:449" ht="18" customHeight="1" thickBot="1" x14ac:dyDescent="0.3">
      <c r="A464" s="269" t="s">
        <v>604</v>
      </c>
      <c r="B464" s="176" t="s">
        <v>527</v>
      </c>
      <c r="C464" s="176" t="str">
        <f t="shared" si="667"/>
        <v>Pantry Cab: Oven Cabinet   4 doors (24"W x 95" H)</v>
      </c>
      <c r="D464" s="177" t="s">
        <v>602</v>
      </c>
      <c r="E464" s="178" t="s">
        <v>593</v>
      </c>
      <c r="F464" s="270" t="s">
        <v>604</v>
      </c>
      <c r="G464" s="367">
        <f>ROUND(cabinets_db!FD464/Prices!$B$27,0)</f>
        <v>984</v>
      </c>
      <c r="H464" s="71">
        <f>G464*Prices!$B$7+G464</f>
        <v>1131.5999999999999</v>
      </c>
      <c r="I464" s="161">
        <f>ROUND(cabinets_db!FF464/Prices!$B$27,0)</f>
        <v>1059</v>
      </c>
      <c r="J464" s="71">
        <f>I464*Prices!$B$7+I464</f>
        <v>1217.8499999999999</v>
      </c>
      <c r="K464" s="161">
        <f>ROUND(cabinets_db!FH464/Prices!$B$27,0)</f>
        <v>1084</v>
      </c>
      <c r="L464" s="71">
        <f>K464*Prices!$B$7+K464</f>
        <v>1246.5999999999999</v>
      </c>
      <c r="M464" s="161">
        <f>ROUND(cabinets_db!FJ464/Prices!$B$27,0)</f>
        <v>1134</v>
      </c>
      <c r="N464" s="71">
        <f>M464*Prices!$B$7+M464</f>
        <v>1304.0999999999999</v>
      </c>
      <c r="O464" s="161">
        <f>ROUND(cabinets_db!FL464/Prices!$B$27,0)</f>
        <v>1159</v>
      </c>
      <c r="P464" s="71">
        <f>O464*Prices!$B$7+O464</f>
        <v>1332.85</v>
      </c>
      <c r="Q464" s="161">
        <f>ROUND(cabinets_db!FN464/Prices!$B$27,0)</f>
        <v>1221</v>
      </c>
      <c r="R464" s="71">
        <f>Q464*Prices!$B$7+Q464</f>
        <v>1404.15</v>
      </c>
      <c r="S464" s="161">
        <f>ROUND(cabinets_db!FP464/Prices!$B$27,0)</f>
        <v>1271</v>
      </c>
      <c r="T464" s="71">
        <f>S464*Prices!$B$7+S464</f>
        <v>1461.65</v>
      </c>
      <c r="U464" s="161">
        <f>ROUND(cabinets_db!FR464/Prices!$B$27,0)</f>
        <v>1446</v>
      </c>
      <c r="V464" s="71">
        <f>U464*Prices!$B$7+U464</f>
        <v>1662.9</v>
      </c>
      <c r="W464" s="162"/>
      <c r="X464" s="162"/>
      <c r="Y464" s="162"/>
      <c r="Z464" s="162"/>
      <c r="AA464" s="162"/>
      <c r="AB464" s="71">
        <f>ROUND(cabinets_db!HD464/Prices!$B$27,0)</f>
        <v>872</v>
      </c>
      <c r="AC464" s="71">
        <f>AB464*Prices!$B$7+AB464</f>
        <v>1002.8</v>
      </c>
      <c r="AD464" s="71">
        <f>ROUND(cabinets_db!HF464/Prices!$B$27,0)</f>
        <v>947</v>
      </c>
      <c r="AE464" s="71">
        <f>AD464*Prices!$B$7+AD464</f>
        <v>1089.05</v>
      </c>
      <c r="AF464" s="71">
        <f>ROUND(cabinets_db!HH464/Prices!$B$27,0)</f>
        <v>972</v>
      </c>
      <c r="AG464" s="71">
        <f>AF464*Prices!$B$7+AF464</f>
        <v>1117.8</v>
      </c>
      <c r="AH464" s="71">
        <f>ROUND(cabinets_db!HJ464/Prices!$B$27,0)</f>
        <v>1022</v>
      </c>
      <c r="AI464" s="71">
        <f>AH464*Prices!$B$7+AH464</f>
        <v>1175.3</v>
      </c>
      <c r="AJ464" s="71">
        <f>ROUND(cabinets_db!HL464/Prices!$B$27,0)</f>
        <v>1047</v>
      </c>
      <c r="AK464" s="71">
        <f>AJ464*Prices!$B$7+AJ464</f>
        <v>1204.05</v>
      </c>
      <c r="AL464" s="71">
        <f>ROUND(cabinets_db!HN464/Prices!$B$27,0)</f>
        <v>1110</v>
      </c>
      <c r="AM464" s="71">
        <f>AL464*Prices!$B$7+AL464</f>
        <v>1276.5</v>
      </c>
      <c r="AN464" s="71">
        <f>ROUND(cabinets_db!HP464/Prices!$B$27,0)</f>
        <v>1160</v>
      </c>
      <c r="AO464" s="71">
        <f>AN464*Prices!$B$7+AN464</f>
        <v>1334</v>
      </c>
      <c r="AP464" s="71">
        <f>ROUND(cabinets_db!HR464/Prices!$B$27,0)</f>
        <v>1335</v>
      </c>
      <c r="AQ464" s="163">
        <f>AP464*Prices!$B$7+AP464</f>
        <v>1535.25</v>
      </c>
      <c r="AW464" s="71">
        <f t="shared" si="586"/>
        <v>872</v>
      </c>
      <c r="AX464" s="71">
        <f t="shared" si="587"/>
        <v>1002.8</v>
      </c>
      <c r="AY464" s="71">
        <f t="shared" si="588"/>
        <v>947</v>
      </c>
      <c r="AZ464" s="71">
        <f t="shared" si="589"/>
        <v>1089.05</v>
      </c>
      <c r="BA464" s="71">
        <f t="shared" si="590"/>
        <v>972</v>
      </c>
      <c r="BB464" s="71">
        <f t="shared" si="591"/>
        <v>1117.8</v>
      </c>
      <c r="BC464" s="71">
        <f t="shared" si="592"/>
        <v>1022</v>
      </c>
      <c r="BD464" s="71">
        <f t="shared" si="593"/>
        <v>1175.3</v>
      </c>
      <c r="BE464" s="71">
        <f t="shared" si="594"/>
        <v>1047</v>
      </c>
      <c r="BF464" s="71">
        <f t="shared" si="595"/>
        <v>1204.05</v>
      </c>
      <c r="BG464" s="71">
        <f t="shared" si="596"/>
        <v>1110</v>
      </c>
      <c r="BH464" s="71">
        <f t="shared" si="597"/>
        <v>1276.5</v>
      </c>
      <c r="BI464" s="71">
        <f t="shared" si="598"/>
        <v>1160</v>
      </c>
      <c r="BJ464" s="71">
        <f t="shared" si="599"/>
        <v>1334</v>
      </c>
      <c r="BK464" s="71">
        <f t="shared" si="600"/>
        <v>1335</v>
      </c>
      <c r="BL464" s="163">
        <f t="shared" si="601"/>
        <v>1535.25</v>
      </c>
      <c r="BU464" s="161">
        <f>ROUND(cabinets_db!JE464/Prices!$B$27,0)</f>
        <v>984</v>
      </c>
      <c r="BV464" s="71">
        <f>BU464*Prices!$B$7+BU464</f>
        <v>1131.5999999999999</v>
      </c>
      <c r="BW464" s="161">
        <f>ROUND(cabinets_db!JG464/Prices!$B$27,0)</f>
        <v>1059</v>
      </c>
      <c r="BX464" s="71">
        <f>BW464*Prices!$B$7+BW464</f>
        <v>1217.8499999999999</v>
      </c>
      <c r="BY464" s="161">
        <f>ROUND(cabinets_db!JI464/Prices!$B$27,0)</f>
        <v>1084</v>
      </c>
      <c r="BZ464" s="71">
        <f>BY464*Prices!$B$7+BY464</f>
        <v>1246.5999999999999</v>
      </c>
      <c r="CA464" s="161">
        <f>ROUND(cabinets_db!JK464/Prices!$B$27,0)</f>
        <v>1134</v>
      </c>
      <c r="CB464" s="71">
        <f>CA464*Prices!$B$7+CA464</f>
        <v>1304.0999999999999</v>
      </c>
      <c r="CC464" s="161">
        <f>ROUND(cabinets_db!JM464/Prices!$B$27,0)</f>
        <v>1159</v>
      </c>
      <c r="CD464" s="71">
        <f>CC464*Prices!$B$7+CC464</f>
        <v>1332.85</v>
      </c>
      <c r="CE464" s="161">
        <f>ROUND(cabinets_db!JO464/Prices!$B$27,0)</f>
        <v>1221</v>
      </c>
      <c r="CF464" s="71">
        <f>CE464*Prices!$B$7+CE464</f>
        <v>1404.15</v>
      </c>
      <c r="CG464" s="161">
        <f>ROUND(cabinets_db!JQ464/Prices!$B$27,0)</f>
        <v>1271</v>
      </c>
      <c r="CH464" s="71">
        <f>CG464*Prices!$B$7+CG464</f>
        <v>1461.65</v>
      </c>
      <c r="CI464" s="161">
        <f>ROUND(cabinets_db!JS464/Prices!$B$27,0)</f>
        <v>1446</v>
      </c>
      <c r="CJ464" s="71">
        <f>CI464*Prices!$B$7+CI464</f>
        <v>1662.9</v>
      </c>
      <c r="CK464" s="162"/>
      <c r="CL464" s="162"/>
      <c r="CM464" s="162"/>
      <c r="CN464" s="162"/>
      <c r="CO464" s="162"/>
      <c r="CP464" s="71">
        <f>ROUND(cabinets_db!LW464/Prices!$B$27,0)</f>
        <v>872</v>
      </c>
      <c r="CQ464" s="71">
        <f>CP464*Prices!$B$7+CP464</f>
        <v>1002.8</v>
      </c>
      <c r="CR464" s="71">
        <f>ROUND(cabinets_db!LY464/Prices!$B$27,0)</f>
        <v>947</v>
      </c>
      <c r="CS464" s="71">
        <f>CR464*Prices!$B$7+CR464</f>
        <v>1089.05</v>
      </c>
      <c r="CT464" s="71">
        <f>ROUND(cabinets_db!MA464/Prices!$B$27,0)</f>
        <v>972</v>
      </c>
      <c r="CU464" s="71">
        <f>CT464*Prices!$B$7+CT464</f>
        <v>1117.8</v>
      </c>
      <c r="CV464" s="71">
        <f>ROUND(cabinets_db!MC464/Prices!$B$27,0)</f>
        <v>1022</v>
      </c>
      <c r="CW464" s="71">
        <f>CV464*Prices!$B$7+CV464</f>
        <v>1175.3</v>
      </c>
      <c r="CX464" s="71">
        <f>ROUND(cabinets_db!ME464/Prices!$B$27,0)</f>
        <v>1047</v>
      </c>
      <c r="CY464" s="71">
        <f>CX464*Prices!$B$7+CX464</f>
        <v>1204.05</v>
      </c>
      <c r="CZ464" s="71">
        <f>ROUND(cabinets_db!MG464/Prices!$B$27,0)</f>
        <v>1110</v>
      </c>
      <c r="DA464" s="71">
        <f>CZ464*Prices!$B$7+CZ464</f>
        <v>1276.5</v>
      </c>
      <c r="DB464" s="71">
        <f>ROUND(cabinets_db!MI464/Prices!$B$27,0)</f>
        <v>1160</v>
      </c>
      <c r="DC464" s="71">
        <f>DB464*Prices!$B$7+DB464</f>
        <v>1334</v>
      </c>
      <c r="DD464" s="71">
        <f>ROUND(cabinets_db!MK464/Prices!$B$27,0)</f>
        <v>1335</v>
      </c>
      <c r="DE464" s="163">
        <f>DD464*Prices!$B$7+DD464</f>
        <v>1535.25</v>
      </c>
      <c r="DK464" s="71">
        <f t="shared" si="616"/>
        <v>872</v>
      </c>
      <c r="DL464" s="71">
        <f t="shared" si="617"/>
        <v>1002.8</v>
      </c>
      <c r="DM464" s="71">
        <f t="shared" si="618"/>
        <v>947</v>
      </c>
      <c r="DN464" s="71">
        <f t="shared" si="619"/>
        <v>1089.05</v>
      </c>
      <c r="DO464" s="71">
        <f t="shared" si="620"/>
        <v>972</v>
      </c>
      <c r="DP464" s="71">
        <f t="shared" si="621"/>
        <v>1117.8</v>
      </c>
      <c r="DQ464" s="71">
        <f t="shared" si="622"/>
        <v>1022</v>
      </c>
      <c r="DR464" s="71">
        <f t="shared" si="623"/>
        <v>1175.3</v>
      </c>
      <c r="DS464" s="71">
        <f t="shared" si="624"/>
        <v>1047</v>
      </c>
      <c r="DT464" s="71">
        <f t="shared" si="625"/>
        <v>1204.05</v>
      </c>
      <c r="DU464" s="71">
        <f t="shared" si="626"/>
        <v>1110</v>
      </c>
      <c r="DV464" s="71">
        <f t="shared" si="627"/>
        <v>1276.5</v>
      </c>
      <c r="DW464" s="71">
        <f t="shared" si="628"/>
        <v>1160</v>
      </c>
      <c r="DX464" s="71">
        <f t="shared" si="629"/>
        <v>1334</v>
      </c>
      <c r="DY464" s="71">
        <f t="shared" si="630"/>
        <v>1335</v>
      </c>
      <c r="DZ464" s="163">
        <f t="shared" si="631"/>
        <v>1535.25</v>
      </c>
      <c r="EP464" s="55">
        <v>10332.1062</v>
      </c>
      <c r="EQ464" s="55">
        <f t="shared" si="677"/>
        <v>71.7507375</v>
      </c>
      <c r="ER464" s="158">
        <v>72</v>
      </c>
      <c r="ES464" s="75">
        <v>24</v>
      </c>
      <c r="ET464" s="159"/>
      <c r="EU464" s="159">
        <f>ES464*63/144</f>
        <v>10.5</v>
      </c>
      <c r="EW464" s="75">
        <v>2</v>
      </c>
      <c r="EX464" s="82"/>
      <c r="EY464" s="75">
        <v>72</v>
      </c>
      <c r="EZ464" s="82">
        <f>(EY464*1.2)*(Prices!$B$5/32)</f>
        <v>107.99999999999999</v>
      </c>
      <c r="FA464" s="82">
        <f>(EY464*1.3)*(Prices!$B$4/32)</f>
        <v>234.00000000000003</v>
      </c>
      <c r="FB464" s="82">
        <f>(EV464*Prices!$B$2)+(EW464*Prices!$B$3)</f>
        <v>8.1</v>
      </c>
      <c r="FC464" s="82">
        <f>EU464*Prices!$B$9</f>
        <v>63</v>
      </c>
      <c r="FD464" s="82">
        <f t="shared" si="632"/>
        <v>413.1</v>
      </c>
      <c r="FE464" s="82">
        <f>EU464*Prices!$B$10</f>
        <v>94.5</v>
      </c>
      <c r="FF464" s="82">
        <f t="shared" si="633"/>
        <v>444.6</v>
      </c>
      <c r="FG464" s="82">
        <f>EU464*Prices!$B$11</f>
        <v>105</v>
      </c>
      <c r="FH464" s="82">
        <f t="shared" si="634"/>
        <v>455.1</v>
      </c>
      <c r="FI464" s="82">
        <f>EU464*Prices!$B$12</f>
        <v>126</v>
      </c>
      <c r="FJ464" s="82">
        <f t="shared" si="635"/>
        <v>476.1</v>
      </c>
      <c r="FK464" s="82">
        <f>EU464*Prices!$B$13</f>
        <v>136.5</v>
      </c>
      <c r="FL464" s="82">
        <f t="shared" si="636"/>
        <v>486.6</v>
      </c>
      <c r="FM464" s="82">
        <f>EU464*Prices!$B$14</f>
        <v>162.75</v>
      </c>
      <c r="FN464" s="82">
        <f t="shared" si="637"/>
        <v>512.85</v>
      </c>
      <c r="FO464" s="82">
        <f>EU464*Prices!$B$15</f>
        <v>183.75</v>
      </c>
      <c r="FP464" s="82">
        <f t="shared" si="638"/>
        <v>533.85</v>
      </c>
      <c r="FQ464" s="82">
        <f>EU464*Prices!$B$16</f>
        <v>257.25</v>
      </c>
      <c r="FR464" s="82">
        <f t="shared" si="639"/>
        <v>607.35</v>
      </c>
      <c r="FS464" s="82">
        <f>EU464*Prices!$B$17</f>
        <v>0</v>
      </c>
      <c r="FT464" s="82"/>
      <c r="FU464" s="82"/>
      <c r="FV464" s="82"/>
      <c r="FW464" s="82"/>
      <c r="FX464" s="82"/>
      <c r="FY464" s="82"/>
      <c r="FZ464" s="82"/>
      <c r="GA464" s="82"/>
      <c r="GB464" s="82"/>
      <c r="GC464" s="82"/>
      <c r="GD464" s="82"/>
      <c r="GE464" s="82"/>
      <c r="GF464" s="82"/>
      <c r="GG464" s="82"/>
      <c r="GH464" s="82"/>
      <c r="GI464"/>
      <c r="GJ464"/>
      <c r="GK464"/>
      <c r="GL464"/>
      <c r="GM464"/>
      <c r="GN464"/>
      <c r="GO464"/>
      <c r="GP464" s="55">
        <v>10332.1062</v>
      </c>
      <c r="GQ464" s="55">
        <f t="shared" si="678"/>
        <v>71.7507375</v>
      </c>
      <c r="GR464" s="158">
        <v>72</v>
      </c>
      <c r="GS464" s="75">
        <v>24</v>
      </c>
      <c r="GT464" s="159"/>
      <c r="GU464" s="159">
        <f>GS464*63/144</f>
        <v>10.5</v>
      </c>
      <c r="GV464" s="75"/>
      <c r="GW464" s="75">
        <v>2</v>
      </c>
      <c r="GX464" s="82"/>
      <c r="GY464" s="75">
        <v>72</v>
      </c>
      <c r="GZ464" s="82">
        <f>(GY464*1.2)*(Prices!$B$5/32)</f>
        <v>107.99999999999999</v>
      </c>
      <c r="HA464" s="82">
        <f>(GY464*1.3)*(Prices!$C$4/32)</f>
        <v>187.20000000000002</v>
      </c>
      <c r="HB464" s="82">
        <f>(GV464*Prices!$B$2)+(GW464*Prices!$B$3)</f>
        <v>8.1</v>
      </c>
      <c r="HC464" s="82">
        <f>GU464*Prices!$B$9</f>
        <v>63</v>
      </c>
      <c r="HD464" s="82">
        <f t="shared" si="640"/>
        <v>366.3</v>
      </c>
      <c r="HE464" s="82">
        <f>GU464*Prices!$B$10</f>
        <v>94.5</v>
      </c>
      <c r="HF464" s="82">
        <f t="shared" si="641"/>
        <v>397.8</v>
      </c>
      <c r="HG464" s="82">
        <f>GU464*Prices!$B$11</f>
        <v>105</v>
      </c>
      <c r="HH464" s="82">
        <f t="shared" si="642"/>
        <v>408.3</v>
      </c>
      <c r="HI464" s="82">
        <f>GU464*Prices!$B$12</f>
        <v>126</v>
      </c>
      <c r="HJ464" s="82">
        <f t="shared" si="643"/>
        <v>429.3</v>
      </c>
      <c r="HK464" s="82">
        <f>GU464*Prices!$B$13</f>
        <v>136.5</v>
      </c>
      <c r="HL464" s="82">
        <f t="shared" si="644"/>
        <v>439.8</v>
      </c>
      <c r="HM464" s="82">
        <f>GU464*Prices!$B$14</f>
        <v>162.75</v>
      </c>
      <c r="HN464" s="82">
        <f t="shared" si="645"/>
        <v>466.05</v>
      </c>
      <c r="HO464" s="82">
        <f>GU464*Prices!$B$15</f>
        <v>183.75</v>
      </c>
      <c r="HP464" s="82">
        <f t="shared" si="646"/>
        <v>487.05</v>
      </c>
      <c r="HQ464" s="82">
        <f>GU464*Prices!$B$16</f>
        <v>257.25</v>
      </c>
      <c r="HR464" s="82">
        <f t="shared" si="647"/>
        <v>560.55000000000007</v>
      </c>
      <c r="HS464" s="82">
        <f>GU464*Prices!$B$17</f>
        <v>0</v>
      </c>
      <c r="HT464" s="82"/>
      <c r="HU464" s="82"/>
      <c r="HV464" s="82"/>
      <c r="HW464" s="82"/>
      <c r="HX464" s="82"/>
      <c r="HY464" s="82"/>
      <c r="HZ464" s="82"/>
      <c r="IA464" s="82"/>
      <c r="IB464" s="82"/>
      <c r="IC464" s="82"/>
      <c r="ID464" s="82"/>
      <c r="IE464" s="82"/>
      <c r="IF464" s="82"/>
      <c r="IG464" s="82"/>
      <c r="IH464" s="82"/>
      <c r="II464"/>
      <c r="IJ464"/>
      <c r="IK464"/>
      <c r="IL464"/>
      <c r="IM464"/>
      <c r="IN464"/>
      <c r="IO464"/>
      <c r="IP464"/>
      <c r="IQ464" s="55">
        <v>10332.1062</v>
      </c>
      <c r="IR464" s="55">
        <f t="shared" si="679"/>
        <v>71.7507375</v>
      </c>
      <c r="IS464" s="158">
        <v>72</v>
      </c>
      <c r="IT464" s="75">
        <v>24</v>
      </c>
      <c r="IU464" s="159"/>
      <c r="IV464" s="159">
        <f>IT464*63/144</f>
        <v>10.5</v>
      </c>
      <c r="IW464" s="75"/>
      <c r="IX464" s="75">
        <v>2</v>
      </c>
      <c r="IY464" s="76">
        <f t="shared" si="671"/>
        <v>0</v>
      </c>
      <c r="IZ464" s="75">
        <v>72</v>
      </c>
      <c r="JA464" s="82">
        <f>(IZ464*1.2)*(Prices!$B$5/32)</f>
        <v>107.99999999999999</v>
      </c>
      <c r="JB464" s="82">
        <f>(IZ464*1.3)*(Prices!$B$4/32)</f>
        <v>234.00000000000003</v>
      </c>
      <c r="JC464" s="82">
        <f>(IW464*Prices!$B$2)+(IX464*Prices!$B$3)</f>
        <v>8.1</v>
      </c>
      <c r="JD464" s="82">
        <f>IV464*Prices!$B$9</f>
        <v>63</v>
      </c>
      <c r="JE464" s="82">
        <f t="shared" si="648"/>
        <v>413.1</v>
      </c>
      <c r="JF464" s="82">
        <f>IV464*Prices!$B$10</f>
        <v>94.5</v>
      </c>
      <c r="JG464" s="82">
        <f t="shared" si="649"/>
        <v>444.6</v>
      </c>
      <c r="JH464" s="82">
        <f>IV464*Prices!$B$11</f>
        <v>105</v>
      </c>
      <c r="JI464" s="82">
        <f t="shared" si="650"/>
        <v>455.1</v>
      </c>
      <c r="JJ464" s="82">
        <f>IV464*Prices!$B$12</f>
        <v>126</v>
      </c>
      <c r="JK464" s="82">
        <f t="shared" si="651"/>
        <v>476.1</v>
      </c>
      <c r="JL464" s="82">
        <f>IV464*Prices!$B$13</f>
        <v>136.5</v>
      </c>
      <c r="JM464" s="82">
        <f t="shared" si="652"/>
        <v>486.6</v>
      </c>
      <c r="JN464" s="82">
        <f>IV464*Prices!$B$14</f>
        <v>162.75</v>
      </c>
      <c r="JO464" s="82">
        <f t="shared" si="653"/>
        <v>512.85</v>
      </c>
      <c r="JP464" s="82">
        <f>IV464*Prices!$B$15</f>
        <v>183.75</v>
      </c>
      <c r="JQ464" s="82">
        <f t="shared" si="654"/>
        <v>533.85</v>
      </c>
      <c r="JR464" s="82">
        <f>IV464*Prices!$B$16</f>
        <v>257.25</v>
      </c>
      <c r="JS464" s="82">
        <f t="shared" si="655"/>
        <v>607.35</v>
      </c>
      <c r="JT464" s="82">
        <f>IV464*Prices!$B$17</f>
        <v>0</v>
      </c>
      <c r="JU464" s="82"/>
      <c r="JV464" s="82"/>
      <c r="JW464" s="82"/>
      <c r="JX464" s="82"/>
      <c r="JY464" s="82"/>
      <c r="JZ464" s="82"/>
      <c r="KA464" s="82"/>
      <c r="KB464" s="82"/>
      <c r="KC464" s="82"/>
      <c r="KD464" s="82"/>
      <c r="KE464" s="82"/>
      <c r="KF464" s="82"/>
      <c r="KG464" s="82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 s="199">
        <v>0</v>
      </c>
      <c r="LB464" s="202">
        <v>0</v>
      </c>
      <c r="LC464" s="82">
        <f>(44+(cabinets_db!IR464*2-2))*0.58</f>
        <v>107.59085549999999</v>
      </c>
      <c r="LD464" s="82">
        <f>(44+(cabinets_db!IR464*2-2))*0.77</f>
        <v>142.83613575000001</v>
      </c>
      <c r="LE464" s="82">
        <f>3*(cabinets_db!IR464*22/144)</f>
        <v>32.885754687499997</v>
      </c>
      <c r="LF464" s="82">
        <f t="shared" si="656"/>
        <v>74.705100812499992</v>
      </c>
      <c r="LG464" s="80">
        <f t="shared" si="657"/>
        <v>109.95038106250001</v>
      </c>
      <c r="LH464" s="234">
        <f t="shared" si="658"/>
        <v>0</v>
      </c>
      <c r="LI464" s="55">
        <v>10332.1062</v>
      </c>
      <c r="LJ464" s="55">
        <f t="shared" si="680"/>
        <v>71.7507375</v>
      </c>
      <c r="LK464" s="158">
        <v>72</v>
      </c>
      <c r="LL464" s="75">
        <v>24</v>
      </c>
      <c r="LM464" s="159"/>
      <c r="LN464" s="159">
        <f>LL464*63/144</f>
        <v>10.5</v>
      </c>
      <c r="LO464" s="75"/>
      <c r="LP464" s="75">
        <v>2</v>
      </c>
      <c r="LQ464" s="76">
        <f t="shared" si="672"/>
        <v>0</v>
      </c>
      <c r="LR464" s="75">
        <v>72</v>
      </c>
      <c r="LS464" s="82">
        <f>(LR464*1.2)*(Prices!$B$5/32)</f>
        <v>107.99999999999999</v>
      </c>
      <c r="LT464" s="82">
        <f>(LR464*1.3)*(Prices!$C$4/32)</f>
        <v>187.20000000000002</v>
      </c>
      <c r="LU464" s="82">
        <f>(LO464*Prices!$B$2)+(LP464*Prices!$B$3)</f>
        <v>8.1</v>
      </c>
      <c r="LV464" s="82">
        <f>LN464*Prices!$B$9</f>
        <v>63</v>
      </c>
      <c r="LW464" s="82">
        <f t="shared" si="659"/>
        <v>366.3</v>
      </c>
      <c r="LX464" s="82">
        <f>LN464*Prices!$B$10</f>
        <v>94.5</v>
      </c>
      <c r="LY464" s="82">
        <f t="shared" si="660"/>
        <v>397.8</v>
      </c>
      <c r="LZ464" s="82">
        <f>LN464*Prices!$B$11</f>
        <v>105</v>
      </c>
      <c r="MA464" s="82">
        <f t="shared" si="661"/>
        <v>408.3</v>
      </c>
      <c r="MB464" s="82">
        <f>LN464*Prices!$B$12</f>
        <v>126</v>
      </c>
      <c r="MC464" s="82">
        <f t="shared" si="662"/>
        <v>429.3</v>
      </c>
      <c r="MD464" s="82">
        <f>LN464*Prices!$B$13</f>
        <v>136.5</v>
      </c>
      <c r="ME464" s="82">
        <f t="shared" si="663"/>
        <v>439.8</v>
      </c>
      <c r="MF464" s="82">
        <f>LN464*Prices!$B$14</f>
        <v>162.75</v>
      </c>
      <c r="MG464" s="82">
        <f t="shared" si="664"/>
        <v>466.05</v>
      </c>
      <c r="MH464" s="82">
        <f>LN464*Prices!$B$15</f>
        <v>183.75</v>
      </c>
      <c r="MI464" s="82">
        <f t="shared" si="665"/>
        <v>487.05</v>
      </c>
      <c r="MJ464" s="82">
        <f>LN464*Prices!$B$16</f>
        <v>257.25</v>
      </c>
      <c r="MK464" s="82">
        <f t="shared" si="666"/>
        <v>560.55000000000007</v>
      </c>
      <c r="ML464" s="82">
        <f>LN464*Prices!$B$17</f>
        <v>0</v>
      </c>
      <c r="MM464" s="82"/>
      <c r="MN464" s="82"/>
      <c r="MO464" s="82"/>
      <c r="MP464" s="82"/>
      <c r="MQ464" s="82"/>
      <c r="MR464" s="82"/>
      <c r="MS464" s="82"/>
      <c r="MT464" s="82"/>
      <c r="MU464" s="82"/>
      <c r="MV464" s="82"/>
      <c r="MW464" s="82"/>
      <c r="MX464" s="82"/>
      <c r="MY464" s="82"/>
      <c r="MZ464" s="82"/>
      <c r="NA464" s="82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</row>
    <row r="465" spans="1:449" ht="18" customHeight="1" thickBot="1" x14ac:dyDescent="0.3">
      <c r="A465" s="277"/>
      <c r="B465" s="278"/>
      <c r="C465" s="278"/>
      <c r="D465" s="279"/>
      <c r="E465" s="280"/>
      <c r="F465" s="281"/>
      <c r="G465" s="367"/>
      <c r="H465" s="71"/>
      <c r="I465" s="161"/>
      <c r="J465" s="71"/>
      <c r="K465" s="161"/>
      <c r="L465" s="71"/>
      <c r="M465" s="161"/>
      <c r="N465" s="71"/>
      <c r="O465" s="161"/>
      <c r="P465" s="71"/>
      <c r="Q465" s="161"/>
      <c r="R465" s="71"/>
      <c r="S465" s="161"/>
      <c r="T465" s="71"/>
      <c r="U465" s="161"/>
      <c r="V465" s="71"/>
      <c r="W465" s="162"/>
      <c r="X465" s="162"/>
      <c r="Y465" s="162"/>
      <c r="Z465" s="162"/>
      <c r="AA465" s="162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163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163"/>
      <c r="BU465" s="161"/>
      <c r="BV465" s="71"/>
      <c r="BW465" s="161"/>
      <c r="BX465" s="71"/>
      <c r="BY465" s="161"/>
      <c r="BZ465" s="71"/>
      <c r="CA465" s="161"/>
      <c r="CB465" s="71"/>
      <c r="CC465" s="161"/>
      <c r="CD465" s="71"/>
      <c r="CE465" s="161"/>
      <c r="CF465" s="71"/>
      <c r="CG465" s="161"/>
      <c r="CH465" s="71"/>
      <c r="CI465" s="161"/>
      <c r="CJ465" s="71"/>
      <c r="CK465" s="162"/>
      <c r="CL465" s="162"/>
      <c r="CM465" s="162"/>
      <c r="CN465" s="162"/>
      <c r="CO465" s="162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163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163"/>
      <c r="ER465" s="158"/>
      <c r="ES465" s="75"/>
      <c r="ET465" s="159"/>
      <c r="EU465" s="159"/>
      <c r="EX465" s="82"/>
      <c r="EZ465" s="82"/>
      <c r="FE465" s="82"/>
      <c r="FF465" s="82"/>
      <c r="FG465" s="82"/>
      <c r="FH465" s="82"/>
      <c r="FI465" s="82"/>
      <c r="FJ465" s="82"/>
      <c r="FK465" s="82"/>
      <c r="FL465" s="82"/>
      <c r="FM465" s="82"/>
      <c r="FN465" s="82"/>
      <c r="FO465" s="82"/>
      <c r="FP465" s="82"/>
      <c r="FQ465" s="82"/>
      <c r="FR465" s="82"/>
      <c r="FS465" s="82"/>
      <c r="FT465" s="82"/>
      <c r="FU465" s="82"/>
      <c r="FV465" s="82"/>
      <c r="FW465" s="82"/>
      <c r="FX465" s="82"/>
      <c r="FY465" s="82"/>
      <c r="FZ465" s="82"/>
      <c r="GA465" s="82"/>
      <c r="GB465" s="82"/>
      <c r="GC465" s="82"/>
      <c r="GD465" s="82"/>
      <c r="GE465" s="82"/>
      <c r="GF465" s="82"/>
      <c r="GG465" s="82"/>
      <c r="GH465" s="82"/>
      <c r="GI465"/>
      <c r="GJ465"/>
      <c r="GK465"/>
      <c r="GL465"/>
      <c r="GM465"/>
      <c r="GN465"/>
      <c r="GO465"/>
      <c r="GR465" s="158"/>
      <c r="GS465" s="75"/>
      <c r="GT465" s="159"/>
      <c r="GU465" s="159"/>
      <c r="GV465" s="75"/>
      <c r="GW465" s="75"/>
      <c r="GX465" s="82"/>
      <c r="GZ465" s="82"/>
      <c r="HA465" s="82"/>
      <c r="HB465" s="82"/>
      <c r="HE465" s="82"/>
      <c r="HF465" s="82"/>
      <c r="HG465" s="82"/>
      <c r="HH465" s="82"/>
      <c r="HI465" s="82"/>
      <c r="HJ465" s="82"/>
      <c r="HK465" s="82"/>
      <c r="HL465" s="82"/>
      <c r="HM465" s="82"/>
      <c r="HN465" s="82"/>
      <c r="HO465" s="82"/>
      <c r="HP465" s="82"/>
      <c r="HQ465" s="82"/>
      <c r="HR465" s="82"/>
      <c r="HS465" s="82"/>
      <c r="HT465" s="82"/>
      <c r="HU465" s="82"/>
      <c r="HV465" s="82"/>
      <c r="HW465" s="82"/>
      <c r="HX465" s="82"/>
      <c r="HY465" s="82"/>
      <c r="HZ465" s="82"/>
      <c r="IA465" s="82"/>
      <c r="IB465" s="82"/>
      <c r="IC465" s="82"/>
      <c r="ID465" s="82"/>
      <c r="IE465" s="82"/>
      <c r="IF465" s="82"/>
      <c r="IG465" s="82"/>
      <c r="IH465" s="82"/>
      <c r="II465"/>
      <c r="IJ465"/>
      <c r="IK465"/>
      <c r="IL465"/>
      <c r="IM465"/>
      <c r="IN465"/>
      <c r="IO465"/>
      <c r="IP465"/>
      <c r="IS465" s="158"/>
      <c r="IT465" s="75"/>
      <c r="IU465" s="159"/>
      <c r="IV465" s="159"/>
      <c r="IW465" s="75"/>
      <c r="IX465" s="75"/>
      <c r="IY465" s="76"/>
      <c r="IZ465" s="75"/>
      <c r="JA465" s="82"/>
      <c r="JB465" s="82"/>
      <c r="JC465" s="82"/>
      <c r="JD465" s="82"/>
      <c r="JE465" s="82"/>
      <c r="JF465" s="82"/>
      <c r="JG465" s="82"/>
      <c r="JH465" s="82"/>
      <c r="JI465" s="82"/>
      <c r="JJ465" s="82"/>
      <c r="JK465" s="82"/>
      <c r="JL465" s="82"/>
      <c r="JM465" s="82"/>
      <c r="JN465" s="82"/>
      <c r="JO465" s="82"/>
      <c r="JP465" s="82"/>
      <c r="JQ465" s="82"/>
      <c r="JR465" s="82"/>
      <c r="JS465" s="82"/>
      <c r="JT465" s="82"/>
      <c r="JU465" s="82"/>
      <c r="JV465" s="82"/>
      <c r="JW465" s="82"/>
      <c r="JX465" s="82"/>
      <c r="JY465" s="82"/>
      <c r="JZ465" s="82"/>
      <c r="KA465" s="82"/>
      <c r="KB465" s="82"/>
      <c r="KC465" s="82"/>
      <c r="KD465" s="82"/>
      <c r="KE465" s="82"/>
      <c r="KF465" s="82"/>
      <c r="KG465" s="82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 s="199"/>
      <c r="LB465" s="202"/>
      <c r="LF465" s="82"/>
      <c r="LG465" s="80"/>
      <c r="LH465" s="234"/>
      <c r="LK465" s="158"/>
      <c r="LL465" s="75"/>
      <c r="LM465" s="159"/>
      <c r="LN465" s="159"/>
      <c r="LO465" s="75"/>
      <c r="LP465" s="75"/>
      <c r="LQ465" s="76"/>
      <c r="LR465" s="75"/>
      <c r="LS465" s="82"/>
      <c r="LT465" s="82"/>
      <c r="LU465" s="82"/>
      <c r="LV465" s="82"/>
      <c r="LW465" s="82"/>
      <c r="LX465" s="82"/>
      <c r="LY465" s="82"/>
      <c r="LZ465" s="82"/>
      <c r="MA465" s="82"/>
      <c r="MB465" s="82"/>
      <c r="MC465" s="82"/>
      <c r="MD465" s="82"/>
      <c r="ME465" s="82"/>
      <c r="MF465" s="82"/>
      <c r="MG465" s="82"/>
      <c r="MH465" s="82"/>
      <c r="MI465" s="82"/>
      <c r="MJ465" s="82"/>
      <c r="MK465" s="82"/>
      <c r="ML465" s="82"/>
      <c r="MM465" s="82"/>
      <c r="MN465" s="82"/>
      <c r="MO465" s="82"/>
      <c r="MP465" s="82"/>
      <c r="MQ465" s="82"/>
      <c r="MR465" s="82"/>
      <c r="MS465" s="82"/>
      <c r="MT465" s="82"/>
      <c r="MU465" s="82"/>
      <c r="MV465" s="82"/>
      <c r="MW465" s="82"/>
      <c r="MX465" s="82"/>
      <c r="MY465" s="82"/>
      <c r="MZ465" s="82"/>
      <c r="NA465" s="82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</row>
    <row r="466" spans="1:449" ht="18" customHeight="1" x14ac:dyDescent="0.25">
      <c r="A466" s="371" t="s">
        <v>605</v>
      </c>
      <c r="B466" s="152" t="s">
        <v>527</v>
      </c>
      <c r="C466" s="152" t="str">
        <f t="shared" si="667"/>
        <v>Pantry Cab: Oven Cabinet   2 doors - 2 drawers (30"W x 84" H)</v>
      </c>
      <c r="D466" s="121" t="s">
        <v>606</v>
      </c>
      <c r="E466" s="153" t="s">
        <v>584</v>
      </c>
      <c r="F466" s="372" t="s">
        <v>605</v>
      </c>
      <c r="G466" s="367">
        <f>ROUND(cabinets_db!FD466/Prices!$B$27,0)</f>
        <v>1084</v>
      </c>
      <c r="H466" s="71">
        <f>G466*Prices!$B$7+G466</f>
        <v>1246.5999999999999</v>
      </c>
      <c r="I466" s="161">
        <f>ROUND(cabinets_db!FF466/Prices!$B$27,0)</f>
        <v>1162</v>
      </c>
      <c r="J466" s="71">
        <f>I466*Prices!$B$7+I466</f>
        <v>1336.3</v>
      </c>
      <c r="K466" s="161">
        <f>ROUND(cabinets_db!FH466/Prices!$B$27,0)</f>
        <v>1187</v>
      </c>
      <c r="L466" s="71">
        <f>K466*Prices!$B$7+K466</f>
        <v>1365.05</v>
      </c>
      <c r="M466" s="161">
        <f>ROUND(cabinets_db!FJ466/Prices!$B$27,0)</f>
        <v>1239</v>
      </c>
      <c r="N466" s="71">
        <f>M466*Prices!$B$7+M466</f>
        <v>1424.85</v>
      </c>
      <c r="O466" s="161">
        <f>ROUND(cabinets_db!FL466/Prices!$B$27,0)</f>
        <v>1265</v>
      </c>
      <c r="P466" s="71">
        <f>O466*Prices!$B$7+O466</f>
        <v>1454.75</v>
      </c>
      <c r="Q466" s="161">
        <f>ROUND(cabinets_db!FN466/Prices!$B$27,0)</f>
        <v>1329</v>
      </c>
      <c r="R466" s="71">
        <f>Q466*Prices!$B$7+Q466</f>
        <v>1528.35</v>
      </c>
      <c r="S466" s="161">
        <f>ROUND(cabinets_db!FP466/Prices!$B$27,0)</f>
        <v>1381</v>
      </c>
      <c r="T466" s="71">
        <f>S466*Prices!$B$7+S466</f>
        <v>1588.15</v>
      </c>
      <c r="U466" s="161">
        <f>ROUND(cabinets_db!FR466/Prices!$B$27,0)</f>
        <v>1561</v>
      </c>
      <c r="V466" s="71">
        <f>U466*Prices!$B$7+U466</f>
        <v>1795.15</v>
      </c>
      <c r="W466" s="162"/>
      <c r="X466" s="162"/>
      <c r="Y466" s="162"/>
      <c r="Z466" s="162"/>
      <c r="AA466" s="162"/>
      <c r="AB466" s="71">
        <f>ROUND(cabinets_db!HD466/Prices!$B$27,0)</f>
        <v>987</v>
      </c>
      <c r="AC466" s="71">
        <f>AB466*Prices!$B$7+AB466</f>
        <v>1135.05</v>
      </c>
      <c r="AD466" s="71">
        <f>ROUND(cabinets_db!HF466/Prices!$B$27,0)</f>
        <v>1064</v>
      </c>
      <c r="AE466" s="71">
        <f>AD466*Prices!$B$7+AD466</f>
        <v>1223.5999999999999</v>
      </c>
      <c r="AF466" s="71">
        <f>ROUND(cabinets_db!HH466/Prices!$B$27,0)</f>
        <v>1090</v>
      </c>
      <c r="AG466" s="71">
        <f>AF466*Prices!$B$7+AF466</f>
        <v>1253.5</v>
      </c>
      <c r="AH466" s="71">
        <f>ROUND(cabinets_db!HJ466/Prices!$B$27,0)</f>
        <v>1141</v>
      </c>
      <c r="AI466" s="71">
        <f>AH466*Prices!$B$7+AH466</f>
        <v>1312.15</v>
      </c>
      <c r="AJ466" s="71">
        <f>ROUND(cabinets_db!HL466/Prices!$B$27,0)</f>
        <v>1167</v>
      </c>
      <c r="AK466" s="71">
        <f>AJ466*Prices!$B$7+AJ466</f>
        <v>1342.05</v>
      </c>
      <c r="AL466" s="71">
        <f>ROUND(cabinets_db!HN466/Prices!$B$27,0)</f>
        <v>1232</v>
      </c>
      <c r="AM466" s="71">
        <f>AL466*Prices!$B$7+AL466</f>
        <v>1416.8</v>
      </c>
      <c r="AN466" s="71">
        <f>ROUND(cabinets_db!HP466/Prices!$B$27,0)</f>
        <v>1283</v>
      </c>
      <c r="AO466" s="71">
        <f>AN466*Prices!$B$7+AN466</f>
        <v>1475.45</v>
      </c>
      <c r="AP466" s="71">
        <f>ROUND(cabinets_db!HR466/Prices!$B$27,0)</f>
        <v>1464</v>
      </c>
      <c r="AQ466" s="163">
        <f>AP466*Prices!$B$7+AP466</f>
        <v>1683.6</v>
      </c>
      <c r="AW466" s="71">
        <f t="shared" si="586"/>
        <v>987</v>
      </c>
      <c r="AX466" s="71">
        <f t="shared" si="587"/>
        <v>1135.05</v>
      </c>
      <c r="AY466" s="71">
        <f t="shared" si="588"/>
        <v>1064</v>
      </c>
      <c r="AZ466" s="71">
        <f t="shared" si="589"/>
        <v>1223.5999999999999</v>
      </c>
      <c r="BA466" s="71">
        <f t="shared" si="590"/>
        <v>1090</v>
      </c>
      <c r="BB466" s="71">
        <f t="shared" si="591"/>
        <v>1253.5</v>
      </c>
      <c r="BC466" s="71">
        <f t="shared" si="592"/>
        <v>1141</v>
      </c>
      <c r="BD466" s="71">
        <f t="shared" si="593"/>
        <v>1312.15</v>
      </c>
      <c r="BE466" s="71">
        <f t="shared" si="594"/>
        <v>1167</v>
      </c>
      <c r="BF466" s="71">
        <f t="shared" si="595"/>
        <v>1342.05</v>
      </c>
      <c r="BG466" s="71">
        <f t="shared" si="596"/>
        <v>1232</v>
      </c>
      <c r="BH466" s="71">
        <f t="shared" si="597"/>
        <v>1416.8</v>
      </c>
      <c r="BI466" s="71">
        <f t="shared" si="598"/>
        <v>1283</v>
      </c>
      <c r="BJ466" s="71">
        <f t="shared" si="599"/>
        <v>1475.45</v>
      </c>
      <c r="BK466" s="71">
        <f t="shared" si="600"/>
        <v>1464</v>
      </c>
      <c r="BL466" s="163">
        <f t="shared" si="601"/>
        <v>1683.6</v>
      </c>
      <c r="BU466" s="161">
        <f>ROUND(cabinets_db!JE466/Prices!$B$27,0)</f>
        <v>1555</v>
      </c>
      <c r="BV466" s="71">
        <f>BU466*Prices!$B$7+BU466</f>
        <v>1788.25</v>
      </c>
      <c r="BW466" s="161">
        <f>ROUND(cabinets_db!JG466/Prices!$B$27,0)</f>
        <v>1633</v>
      </c>
      <c r="BX466" s="71">
        <f>BW466*Prices!$B$7+BW466</f>
        <v>1877.95</v>
      </c>
      <c r="BY466" s="161">
        <f>ROUND(cabinets_db!JI466/Prices!$B$27,0)</f>
        <v>1658</v>
      </c>
      <c r="BZ466" s="71">
        <f>BY466*Prices!$B$7+BY466</f>
        <v>1906.7</v>
      </c>
      <c r="CA466" s="161">
        <f>ROUND(cabinets_db!JK466/Prices!$B$27,0)</f>
        <v>1710</v>
      </c>
      <c r="CB466" s="71">
        <f>CA466*Prices!$B$7+CA466</f>
        <v>1966.5</v>
      </c>
      <c r="CC466" s="161">
        <f>ROUND(cabinets_db!JM466/Prices!$B$27,0)</f>
        <v>1736</v>
      </c>
      <c r="CD466" s="71">
        <f>CC466*Prices!$B$7+CC466</f>
        <v>1996.4</v>
      </c>
      <c r="CE466" s="161">
        <f>ROUND(cabinets_db!JO466/Prices!$B$27,0)</f>
        <v>1800</v>
      </c>
      <c r="CF466" s="71">
        <f>CE466*Prices!$B$7+CE466</f>
        <v>2070</v>
      </c>
      <c r="CG466" s="161">
        <f>ROUND(cabinets_db!JQ466/Prices!$B$27,0)</f>
        <v>1852</v>
      </c>
      <c r="CH466" s="71">
        <f>CG466*Prices!$B$7+CG466</f>
        <v>2129.8000000000002</v>
      </c>
      <c r="CI466" s="161">
        <f>ROUND(cabinets_db!JS466/Prices!$B$27,0)</f>
        <v>2032</v>
      </c>
      <c r="CJ466" s="71">
        <f>CI466*Prices!$B$7+CI466</f>
        <v>2336.8000000000002</v>
      </c>
      <c r="CK466" s="162"/>
      <c r="CL466" s="162"/>
      <c r="CM466" s="162"/>
      <c r="CN466" s="162"/>
      <c r="CO466" s="162"/>
      <c r="CP466" s="71">
        <f>ROUND(cabinets_db!LW466/Prices!$B$27,0)</f>
        <v>1458</v>
      </c>
      <c r="CQ466" s="71">
        <f>CP466*Prices!$B$7+CP466</f>
        <v>1676.7</v>
      </c>
      <c r="CR466" s="71">
        <f>ROUND(cabinets_db!LY466/Prices!$B$27,0)</f>
        <v>1535</v>
      </c>
      <c r="CS466" s="71">
        <f>CR466*Prices!$B$7+CR466</f>
        <v>1765.25</v>
      </c>
      <c r="CT466" s="71">
        <f>ROUND(cabinets_db!MA466/Prices!$B$27,0)</f>
        <v>1561</v>
      </c>
      <c r="CU466" s="71">
        <f>CT466*Prices!$B$7+CT466</f>
        <v>1795.15</v>
      </c>
      <c r="CV466" s="71">
        <f>ROUND(cabinets_db!MC466/Prices!$B$27,0)</f>
        <v>1613</v>
      </c>
      <c r="CW466" s="71">
        <f>CV466*Prices!$B$7+CV466</f>
        <v>1854.95</v>
      </c>
      <c r="CX466" s="71">
        <f>ROUND(cabinets_db!ME466/Prices!$B$27,0)</f>
        <v>1638</v>
      </c>
      <c r="CY466" s="71">
        <f>CX466*Prices!$B$7+CX466</f>
        <v>1883.7</v>
      </c>
      <c r="CZ466" s="71">
        <f>ROUND(cabinets_db!MG466/Prices!$B$27,0)</f>
        <v>1703</v>
      </c>
      <c r="DA466" s="71">
        <f>CZ466*Prices!$B$7+CZ466</f>
        <v>1958.45</v>
      </c>
      <c r="DB466" s="71">
        <f>ROUND(cabinets_db!MI466/Prices!$B$27,0)</f>
        <v>1754</v>
      </c>
      <c r="DC466" s="71">
        <f>DB466*Prices!$B$7+DB466</f>
        <v>2017.1</v>
      </c>
      <c r="DD466" s="71">
        <f>ROUND(cabinets_db!MK466/Prices!$B$27,0)</f>
        <v>1935</v>
      </c>
      <c r="DE466" s="163">
        <f>DD466*Prices!$B$7+DD466</f>
        <v>2225.25</v>
      </c>
      <c r="DK466" s="71">
        <f t="shared" si="616"/>
        <v>1458</v>
      </c>
      <c r="DL466" s="71">
        <f t="shared" si="617"/>
        <v>1676.7</v>
      </c>
      <c r="DM466" s="71">
        <f t="shared" si="618"/>
        <v>1535</v>
      </c>
      <c r="DN466" s="71">
        <f t="shared" si="619"/>
        <v>1765.25</v>
      </c>
      <c r="DO466" s="71">
        <f t="shared" si="620"/>
        <v>1561</v>
      </c>
      <c r="DP466" s="71">
        <f t="shared" si="621"/>
        <v>1795.15</v>
      </c>
      <c r="DQ466" s="71">
        <f t="shared" si="622"/>
        <v>1613</v>
      </c>
      <c r="DR466" s="71">
        <f t="shared" si="623"/>
        <v>1854.95</v>
      </c>
      <c r="DS466" s="71">
        <f t="shared" si="624"/>
        <v>1638</v>
      </c>
      <c r="DT466" s="71">
        <f t="shared" si="625"/>
        <v>1883.7</v>
      </c>
      <c r="DU466" s="71">
        <f t="shared" si="626"/>
        <v>1703</v>
      </c>
      <c r="DV466" s="71">
        <f t="shared" si="627"/>
        <v>1958.45</v>
      </c>
      <c r="DW466" s="71">
        <f t="shared" si="628"/>
        <v>1754</v>
      </c>
      <c r="DX466" s="71">
        <f t="shared" si="629"/>
        <v>2017.1</v>
      </c>
      <c r="DY466" s="71">
        <f t="shared" si="630"/>
        <v>1935</v>
      </c>
      <c r="DZ466" s="163">
        <f t="shared" si="631"/>
        <v>2225.25</v>
      </c>
      <c r="EP466" s="55">
        <v>9065.6185999999998</v>
      </c>
      <c r="EQ466" s="55">
        <f t="shared" si="677"/>
        <v>62.955684722222223</v>
      </c>
      <c r="ER466" s="158">
        <v>63</v>
      </c>
      <c r="ES466" s="75">
        <v>30</v>
      </c>
      <c r="ET466" s="159"/>
      <c r="EU466" s="159">
        <f>ES466*52/144</f>
        <v>10.833333333333334</v>
      </c>
      <c r="EV466" s="75">
        <v>2</v>
      </c>
      <c r="EW466" s="75">
        <v>2</v>
      </c>
      <c r="EX466" s="76">
        <v>3</v>
      </c>
      <c r="EY466" s="75">
        <v>63</v>
      </c>
      <c r="EZ466" s="82">
        <f>(EY466*1.2)*(Prices!$B$5/32)</f>
        <v>94.5</v>
      </c>
      <c r="FA466" s="82">
        <f>(EY466*1.3)*(Prices!$B$4/32)</f>
        <v>204.75</v>
      </c>
      <c r="FB466" s="82">
        <f>(EV466*Prices!$B$2)+(EW466*Prices!$B$3)</f>
        <v>88.1</v>
      </c>
      <c r="FC466" s="82">
        <f>EU466*Prices!$B$9</f>
        <v>65</v>
      </c>
      <c r="FD466" s="82">
        <f t="shared" si="632"/>
        <v>455.35</v>
      </c>
      <c r="FE466" s="82">
        <f>EU466*Prices!$B$10</f>
        <v>97.5</v>
      </c>
      <c r="FF466" s="82">
        <f t="shared" si="633"/>
        <v>487.85</v>
      </c>
      <c r="FG466" s="82">
        <f>EU466*Prices!$B$11</f>
        <v>108.33333333333334</v>
      </c>
      <c r="FH466" s="82">
        <f t="shared" si="634"/>
        <v>498.68333333333334</v>
      </c>
      <c r="FI466" s="82">
        <f>EU466*Prices!$B$12</f>
        <v>130</v>
      </c>
      <c r="FJ466" s="82">
        <f t="shared" si="635"/>
        <v>520.35</v>
      </c>
      <c r="FK466" s="82">
        <f>EU466*Prices!$B$13</f>
        <v>140.83333333333334</v>
      </c>
      <c r="FL466" s="82">
        <f t="shared" si="636"/>
        <v>531.18333333333339</v>
      </c>
      <c r="FM466" s="82">
        <f>EU466*Prices!$B$14</f>
        <v>167.91666666666669</v>
      </c>
      <c r="FN466" s="82">
        <f t="shared" si="637"/>
        <v>558.26666666666665</v>
      </c>
      <c r="FO466" s="82">
        <f>EU466*Prices!$B$15</f>
        <v>189.58333333333334</v>
      </c>
      <c r="FP466" s="82">
        <f t="shared" si="638"/>
        <v>579.93333333333339</v>
      </c>
      <c r="FQ466" s="82">
        <f>EU466*Prices!$B$16</f>
        <v>265.41666666666669</v>
      </c>
      <c r="FR466" s="82">
        <f t="shared" si="639"/>
        <v>655.76666666666665</v>
      </c>
      <c r="FS466" s="82">
        <f>EU466*Prices!$B$17</f>
        <v>0</v>
      </c>
      <c r="FT466" s="82"/>
      <c r="FU466" s="82"/>
      <c r="FV466" s="82"/>
      <c r="FW466" s="82"/>
      <c r="FX466" s="82"/>
      <c r="FY466" s="82"/>
      <c r="FZ466" s="82"/>
      <c r="GA466" s="82"/>
      <c r="GB466" s="82"/>
      <c r="GC466" s="82"/>
      <c r="GD466" s="82"/>
      <c r="GE466" s="82"/>
      <c r="GF466" s="82"/>
      <c r="GG466" s="82"/>
      <c r="GH466" s="82"/>
      <c r="GI466"/>
      <c r="GJ466"/>
      <c r="GK466"/>
      <c r="GL466"/>
      <c r="GM466"/>
      <c r="GN466"/>
      <c r="GO466"/>
      <c r="GP466" s="55">
        <v>9065.6185999999998</v>
      </c>
      <c r="GQ466" s="55">
        <f t="shared" si="678"/>
        <v>62.955684722222223</v>
      </c>
      <c r="GR466" s="158">
        <v>63</v>
      </c>
      <c r="GS466" s="75">
        <v>30</v>
      </c>
      <c r="GT466" s="159"/>
      <c r="GU466" s="159">
        <f>GS466*52/144</f>
        <v>10.833333333333334</v>
      </c>
      <c r="GV466" s="75">
        <v>2</v>
      </c>
      <c r="GW466" s="75">
        <v>2</v>
      </c>
      <c r="GX466" s="76">
        <v>3</v>
      </c>
      <c r="GY466" s="75">
        <v>63</v>
      </c>
      <c r="GZ466" s="82">
        <f>(GY466*1.2)*(Prices!$B$5/32)</f>
        <v>94.5</v>
      </c>
      <c r="HA466" s="82">
        <f>(GY466*1.3)*(Prices!$C$4/32)</f>
        <v>163.80000000000001</v>
      </c>
      <c r="HB466" s="82">
        <f>(GV466*Prices!$B$2)+(GW466*Prices!$B$3)</f>
        <v>88.1</v>
      </c>
      <c r="HC466" s="82">
        <f>GU466*Prices!$B$9</f>
        <v>65</v>
      </c>
      <c r="HD466" s="82">
        <f t="shared" si="640"/>
        <v>414.4</v>
      </c>
      <c r="HE466" s="82">
        <f>GU466*Prices!$B$10</f>
        <v>97.5</v>
      </c>
      <c r="HF466" s="82">
        <f t="shared" si="641"/>
        <v>446.9</v>
      </c>
      <c r="HG466" s="82">
        <f>GU466*Prices!$B$11</f>
        <v>108.33333333333334</v>
      </c>
      <c r="HH466" s="82">
        <f t="shared" si="642"/>
        <v>457.73333333333335</v>
      </c>
      <c r="HI466" s="82">
        <f>GU466*Prices!$B$12</f>
        <v>130</v>
      </c>
      <c r="HJ466" s="82">
        <f t="shared" si="643"/>
        <v>479.4</v>
      </c>
      <c r="HK466" s="82">
        <f>GU466*Prices!$B$13</f>
        <v>140.83333333333334</v>
      </c>
      <c r="HL466" s="82">
        <f t="shared" si="644"/>
        <v>490.23333333333335</v>
      </c>
      <c r="HM466" s="82">
        <f>GU466*Prices!$B$14</f>
        <v>167.91666666666669</v>
      </c>
      <c r="HN466" s="82">
        <f t="shared" si="645"/>
        <v>517.31666666666661</v>
      </c>
      <c r="HO466" s="82">
        <f>GU466*Prices!$B$15</f>
        <v>189.58333333333334</v>
      </c>
      <c r="HP466" s="82">
        <f t="shared" si="646"/>
        <v>538.98333333333335</v>
      </c>
      <c r="HQ466" s="82">
        <f>GU466*Prices!$B$16</f>
        <v>265.41666666666669</v>
      </c>
      <c r="HR466" s="82">
        <f t="shared" si="647"/>
        <v>614.81666666666661</v>
      </c>
      <c r="HS466" s="82">
        <f>GU466*Prices!$B$17</f>
        <v>0</v>
      </c>
      <c r="HT466" s="82"/>
      <c r="HU466" s="82"/>
      <c r="HV466" s="82"/>
      <c r="HW466" s="82"/>
      <c r="HX466" s="82"/>
      <c r="HY466" s="82"/>
      <c r="HZ466" s="82"/>
      <c r="IA466" s="82"/>
      <c r="IB466" s="82"/>
      <c r="IC466" s="82"/>
      <c r="ID466" s="82"/>
      <c r="IE466" s="82"/>
      <c r="IF466" s="82"/>
      <c r="IG466" s="82"/>
      <c r="IH466" s="82"/>
      <c r="II466"/>
      <c r="IJ466"/>
      <c r="IK466"/>
      <c r="IL466"/>
      <c r="IM466"/>
      <c r="IN466"/>
      <c r="IO466"/>
      <c r="IP466"/>
      <c r="IQ466" s="55">
        <v>9065.6185999999998</v>
      </c>
      <c r="IR466" s="55">
        <f t="shared" si="679"/>
        <v>62.955684722222223</v>
      </c>
      <c r="IS466" s="158">
        <v>63</v>
      </c>
      <c r="IT466" s="75">
        <v>30</v>
      </c>
      <c r="IU466" s="159"/>
      <c r="IV466" s="159">
        <f>IT466*52/144</f>
        <v>10.833333333333334</v>
      </c>
      <c r="IW466" s="75">
        <v>2</v>
      </c>
      <c r="IX466" s="75">
        <v>2</v>
      </c>
      <c r="IY466" s="76">
        <f t="shared" si="671"/>
        <v>200.87413128240743</v>
      </c>
      <c r="IZ466" s="75">
        <v>63</v>
      </c>
      <c r="JA466" s="82">
        <f>(IZ466*1.2)*(Prices!$B$5/32)</f>
        <v>94.5</v>
      </c>
      <c r="JB466" s="82">
        <f>(IZ466*1.3)*(Prices!$B$4/32)</f>
        <v>204.75</v>
      </c>
      <c r="JC466" s="82">
        <f>(IW466*Prices!$B$2)+(IX466*Prices!$B$3)</f>
        <v>88.1</v>
      </c>
      <c r="JD466" s="82">
        <f>IV466*Prices!$B$9</f>
        <v>65</v>
      </c>
      <c r="JE466" s="82">
        <f t="shared" si="648"/>
        <v>653.22413128240748</v>
      </c>
      <c r="JF466" s="82">
        <f>IV466*Prices!$B$10</f>
        <v>97.5</v>
      </c>
      <c r="JG466" s="82">
        <f t="shared" si="649"/>
        <v>685.72413128240748</v>
      </c>
      <c r="JH466" s="82">
        <f>IV466*Prices!$B$11</f>
        <v>108.33333333333334</v>
      </c>
      <c r="JI466" s="82">
        <f t="shared" si="650"/>
        <v>696.55746461574074</v>
      </c>
      <c r="JJ466" s="82">
        <f>IV466*Prices!$B$12</f>
        <v>130</v>
      </c>
      <c r="JK466" s="82">
        <f t="shared" si="651"/>
        <v>718.22413128240748</v>
      </c>
      <c r="JL466" s="82">
        <f>IV466*Prices!$B$13</f>
        <v>140.83333333333334</v>
      </c>
      <c r="JM466" s="82">
        <f t="shared" si="652"/>
        <v>729.05746461574086</v>
      </c>
      <c r="JN466" s="82">
        <f>IV466*Prices!$B$14</f>
        <v>167.91666666666669</v>
      </c>
      <c r="JO466" s="82">
        <f t="shared" si="653"/>
        <v>756.14079794907411</v>
      </c>
      <c r="JP466" s="82">
        <f>IV466*Prices!$B$15</f>
        <v>189.58333333333334</v>
      </c>
      <c r="JQ466" s="82">
        <f t="shared" si="654"/>
        <v>777.80746461574086</v>
      </c>
      <c r="JR466" s="82">
        <f>IV466*Prices!$B$16</f>
        <v>265.41666666666669</v>
      </c>
      <c r="JS466" s="82">
        <f t="shared" si="655"/>
        <v>853.64079794907411</v>
      </c>
      <c r="JT466" s="82">
        <f>IV466*Prices!$B$17</f>
        <v>0</v>
      </c>
      <c r="JU466" s="82"/>
      <c r="JV466" s="82"/>
      <c r="JW466" s="82"/>
      <c r="JX466" s="82"/>
      <c r="JY466" s="82"/>
      <c r="JZ466" s="82"/>
      <c r="KA466" s="82"/>
      <c r="KB466" s="82"/>
      <c r="KC466" s="82"/>
      <c r="KD466" s="82"/>
      <c r="KE466" s="82"/>
      <c r="KF466" s="82"/>
      <c r="KG466" s="82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 s="199">
        <v>0</v>
      </c>
      <c r="LB466" s="202">
        <v>2</v>
      </c>
      <c r="LC466" s="82">
        <f>(44+(cabinets_db!IR466*2-2))*0.58</f>
        <v>97.388594277777784</v>
      </c>
      <c r="LD466" s="82">
        <f>(44+(cabinets_db!IR466*2-2))*0.77</f>
        <v>129.29175447222224</v>
      </c>
      <c r="LE466" s="82">
        <f>3*(cabinets_db!IR466*22/144)</f>
        <v>28.854688831018521</v>
      </c>
      <c r="LF466" s="82">
        <f t="shared" si="656"/>
        <v>68.533905446759263</v>
      </c>
      <c r="LG466" s="80">
        <f t="shared" si="657"/>
        <v>100.43706564120372</v>
      </c>
      <c r="LH466" s="234">
        <f t="shared" si="658"/>
        <v>200.87413128240743</v>
      </c>
      <c r="LI466" s="55">
        <v>9065.6185999999998</v>
      </c>
      <c r="LJ466" s="55">
        <f t="shared" si="680"/>
        <v>62.955684722222223</v>
      </c>
      <c r="LK466" s="158">
        <v>63</v>
      </c>
      <c r="LL466" s="75">
        <v>30</v>
      </c>
      <c r="LM466" s="159"/>
      <c r="LN466" s="159">
        <f>LL466*52/144</f>
        <v>10.833333333333334</v>
      </c>
      <c r="LO466" s="75">
        <v>2</v>
      </c>
      <c r="LP466" s="75">
        <v>2</v>
      </c>
      <c r="LQ466" s="76">
        <f t="shared" si="672"/>
        <v>200.87413128240743</v>
      </c>
      <c r="LR466" s="75">
        <v>63</v>
      </c>
      <c r="LS466" s="82">
        <f>(LR466*1.2)*(Prices!$B$5/32)</f>
        <v>94.5</v>
      </c>
      <c r="LT466" s="82">
        <f>(LR466*1.3)*(Prices!$C$4/32)</f>
        <v>163.80000000000001</v>
      </c>
      <c r="LU466" s="82">
        <f>(LO466*Prices!$B$2)+(LP466*Prices!$B$3)</f>
        <v>88.1</v>
      </c>
      <c r="LV466" s="82">
        <f>LN466*Prices!$B$9</f>
        <v>65</v>
      </c>
      <c r="LW466" s="82">
        <f t="shared" si="659"/>
        <v>612.27413128240744</v>
      </c>
      <c r="LX466" s="82">
        <f>LN466*Prices!$B$10</f>
        <v>97.5</v>
      </c>
      <c r="LY466" s="82">
        <f t="shared" si="660"/>
        <v>644.77413128240744</v>
      </c>
      <c r="LZ466" s="82">
        <f>LN466*Prices!$B$11</f>
        <v>108.33333333333334</v>
      </c>
      <c r="MA466" s="82">
        <f t="shared" si="661"/>
        <v>655.60746461574081</v>
      </c>
      <c r="MB466" s="82">
        <f>LN466*Prices!$B$12</f>
        <v>130</v>
      </c>
      <c r="MC466" s="82">
        <f t="shared" si="662"/>
        <v>677.27413128240744</v>
      </c>
      <c r="MD466" s="82">
        <f>LN466*Prices!$B$13</f>
        <v>140.83333333333334</v>
      </c>
      <c r="ME466" s="82">
        <f t="shared" si="663"/>
        <v>688.10746461574081</v>
      </c>
      <c r="MF466" s="82">
        <f>LN466*Prices!$B$14</f>
        <v>167.91666666666669</v>
      </c>
      <c r="MG466" s="82">
        <f t="shared" si="664"/>
        <v>715.19079794907407</v>
      </c>
      <c r="MH466" s="82">
        <f>LN466*Prices!$B$15</f>
        <v>189.58333333333334</v>
      </c>
      <c r="MI466" s="82">
        <f t="shared" si="665"/>
        <v>736.85746461574081</v>
      </c>
      <c r="MJ466" s="82">
        <f>LN466*Prices!$B$16</f>
        <v>265.41666666666669</v>
      </c>
      <c r="MK466" s="82">
        <f t="shared" si="666"/>
        <v>812.69079794907407</v>
      </c>
      <c r="ML466" s="82">
        <f>LN466*Prices!$B$17</f>
        <v>0</v>
      </c>
      <c r="MM466" s="82"/>
      <c r="MN466" s="82"/>
      <c r="MO466" s="82"/>
      <c r="MP466" s="82"/>
      <c r="MQ466" s="82"/>
      <c r="MR466" s="82"/>
      <c r="MS466" s="82"/>
      <c r="MT466" s="82"/>
      <c r="MU466" s="82"/>
      <c r="MV466" s="82"/>
      <c r="MW466" s="82"/>
      <c r="MX466" s="82"/>
      <c r="MY466" s="82"/>
      <c r="MZ466" s="82"/>
      <c r="NA466" s="82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</row>
    <row r="467" spans="1:449" ht="18" customHeight="1" x14ac:dyDescent="0.25">
      <c r="A467" s="164" t="s">
        <v>607</v>
      </c>
      <c r="B467" s="69" t="s">
        <v>527</v>
      </c>
      <c r="C467" s="69" t="str">
        <f t="shared" si="667"/>
        <v>Pantry Cab: Oven Cabinet   2 doors - 2 drawers (30"W x 90" H)</v>
      </c>
      <c r="D467" s="70" t="s">
        <v>606</v>
      </c>
      <c r="E467" s="68" t="s">
        <v>579</v>
      </c>
      <c r="F467" s="373" t="s">
        <v>607</v>
      </c>
      <c r="G467" s="367">
        <f>ROUND(cabinets_db!FD467/Prices!$B$27,0)</f>
        <v>1193</v>
      </c>
      <c r="H467" s="71">
        <f>G467*Prices!$B$7+G467</f>
        <v>1371.95</v>
      </c>
      <c r="I467" s="161">
        <f>ROUND(cabinets_db!FF467/Prices!$B$27,0)</f>
        <v>1279</v>
      </c>
      <c r="J467" s="71">
        <f>I467*Prices!$B$7+I467</f>
        <v>1470.85</v>
      </c>
      <c r="K467" s="161">
        <f>ROUND(cabinets_db!FH467/Prices!$B$27,0)</f>
        <v>1308</v>
      </c>
      <c r="L467" s="71">
        <f>K467*Prices!$B$7+K467</f>
        <v>1504.2</v>
      </c>
      <c r="M467" s="161">
        <f>ROUND(cabinets_db!FJ467/Prices!$B$27,0)</f>
        <v>1365</v>
      </c>
      <c r="N467" s="71">
        <f>M467*Prices!$B$7+M467</f>
        <v>1569.75</v>
      </c>
      <c r="O467" s="161">
        <f>ROUND(cabinets_db!FL467/Prices!$B$27,0)</f>
        <v>1394</v>
      </c>
      <c r="P467" s="71">
        <f>O467*Prices!$B$7+O467</f>
        <v>1603.1</v>
      </c>
      <c r="Q467" s="161">
        <f>ROUND(cabinets_db!FN467/Prices!$B$27,0)</f>
        <v>1466</v>
      </c>
      <c r="R467" s="71">
        <f>Q467*Prices!$B$7+Q467</f>
        <v>1685.9</v>
      </c>
      <c r="S467" s="161">
        <f>ROUND(cabinets_db!FP467/Prices!$B$27,0)</f>
        <v>1523</v>
      </c>
      <c r="T467" s="71">
        <f>S467*Prices!$B$7+S467</f>
        <v>1751.45</v>
      </c>
      <c r="U467" s="161">
        <f>ROUND(cabinets_db!FR467/Prices!$B$27,0)</f>
        <v>1725</v>
      </c>
      <c r="V467" s="71">
        <f>U467*Prices!$B$7+U467</f>
        <v>1983.75</v>
      </c>
      <c r="W467" s="162"/>
      <c r="X467" s="162"/>
      <c r="Y467" s="162"/>
      <c r="Z467" s="162"/>
      <c r="AA467" s="162"/>
      <c r="AB467" s="71">
        <f>ROUND(cabinets_db!HD467/Prices!$B$27,0)</f>
        <v>1083</v>
      </c>
      <c r="AC467" s="71">
        <f>AB467*Prices!$B$7+AB467</f>
        <v>1245.45</v>
      </c>
      <c r="AD467" s="71">
        <f>ROUND(cabinets_db!HF467/Prices!$B$27,0)</f>
        <v>1169</v>
      </c>
      <c r="AE467" s="71">
        <f>AD467*Prices!$B$7+AD467</f>
        <v>1344.35</v>
      </c>
      <c r="AF467" s="71">
        <f>ROUND(cabinets_db!HH467/Prices!$B$27,0)</f>
        <v>1198</v>
      </c>
      <c r="AG467" s="71">
        <f>AF467*Prices!$B$7+AF467</f>
        <v>1377.7</v>
      </c>
      <c r="AH467" s="71">
        <f>ROUND(cabinets_db!HJ467/Prices!$B$27,0)</f>
        <v>1255</v>
      </c>
      <c r="AI467" s="71">
        <f>AH467*Prices!$B$7+AH467</f>
        <v>1443.25</v>
      </c>
      <c r="AJ467" s="71">
        <f>ROUND(cabinets_db!HL467/Prices!$B$27,0)</f>
        <v>1284</v>
      </c>
      <c r="AK467" s="71">
        <f>AJ467*Prices!$B$7+AJ467</f>
        <v>1476.6</v>
      </c>
      <c r="AL467" s="71">
        <f>ROUND(cabinets_db!HN467/Prices!$B$27,0)</f>
        <v>1356</v>
      </c>
      <c r="AM467" s="71">
        <f>AL467*Prices!$B$7+AL467</f>
        <v>1559.4</v>
      </c>
      <c r="AN467" s="71">
        <f>ROUND(cabinets_db!HP467/Prices!$B$27,0)</f>
        <v>1413</v>
      </c>
      <c r="AO467" s="71">
        <f>AN467*Prices!$B$7+AN467</f>
        <v>1624.95</v>
      </c>
      <c r="AP467" s="71">
        <f>ROUND(cabinets_db!HR467/Prices!$B$27,0)</f>
        <v>1615</v>
      </c>
      <c r="AQ467" s="163">
        <f>AP467*Prices!$B$7+AP467</f>
        <v>1857.25</v>
      </c>
      <c r="AW467" s="71">
        <f t="shared" si="586"/>
        <v>1083</v>
      </c>
      <c r="AX467" s="71">
        <f t="shared" si="587"/>
        <v>1245.45</v>
      </c>
      <c r="AY467" s="71">
        <f t="shared" si="588"/>
        <v>1169</v>
      </c>
      <c r="AZ467" s="71">
        <f t="shared" si="589"/>
        <v>1344.35</v>
      </c>
      <c r="BA467" s="71">
        <f t="shared" si="590"/>
        <v>1198</v>
      </c>
      <c r="BB467" s="71">
        <f t="shared" si="591"/>
        <v>1377.7</v>
      </c>
      <c r="BC467" s="71">
        <f t="shared" si="592"/>
        <v>1255</v>
      </c>
      <c r="BD467" s="71">
        <f t="shared" si="593"/>
        <v>1443.25</v>
      </c>
      <c r="BE467" s="71">
        <f t="shared" si="594"/>
        <v>1284</v>
      </c>
      <c r="BF467" s="71">
        <f t="shared" si="595"/>
        <v>1476.6</v>
      </c>
      <c r="BG467" s="71">
        <f t="shared" si="596"/>
        <v>1356</v>
      </c>
      <c r="BH467" s="71">
        <f t="shared" si="597"/>
        <v>1559.4</v>
      </c>
      <c r="BI467" s="71">
        <f t="shared" si="598"/>
        <v>1413</v>
      </c>
      <c r="BJ467" s="71">
        <f t="shared" si="599"/>
        <v>1624.95</v>
      </c>
      <c r="BK467" s="71">
        <f t="shared" si="600"/>
        <v>1615</v>
      </c>
      <c r="BL467" s="163">
        <f t="shared" si="601"/>
        <v>1857.25</v>
      </c>
      <c r="BU467" s="161">
        <f>ROUND(cabinets_db!JE467/Prices!$B$27,0)</f>
        <v>1704</v>
      </c>
      <c r="BV467" s="71">
        <f>BU467*Prices!$B$7+BU467</f>
        <v>1959.6</v>
      </c>
      <c r="BW467" s="161">
        <f>ROUND(cabinets_db!JG467/Prices!$B$27,0)</f>
        <v>1790</v>
      </c>
      <c r="BX467" s="71">
        <f>BW467*Prices!$B$7+BW467</f>
        <v>2058.5</v>
      </c>
      <c r="BY467" s="161">
        <f>ROUND(cabinets_db!JI467/Prices!$B$27,0)</f>
        <v>1819</v>
      </c>
      <c r="BZ467" s="71">
        <f>BY467*Prices!$B$7+BY467</f>
        <v>2091.85</v>
      </c>
      <c r="CA467" s="161">
        <f>ROUND(cabinets_db!JK467/Prices!$B$27,0)</f>
        <v>1876</v>
      </c>
      <c r="CB467" s="71">
        <f>CA467*Prices!$B$7+CA467</f>
        <v>2157.4</v>
      </c>
      <c r="CC467" s="161">
        <f>ROUND(cabinets_db!JM467/Prices!$B$27,0)</f>
        <v>1905</v>
      </c>
      <c r="CD467" s="71">
        <f>CC467*Prices!$B$7+CC467</f>
        <v>2190.75</v>
      </c>
      <c r="CE467" s="161">
        <f>ROUND(cabinets_db!JO467/Prices!$B$27,0)</f>
        <v>1977</v>
      </c>
      <c r="CF467" s="71">
        <f>CE467*Prices!$B$7+CE467</f>
        <v>2273.5500000000002</v>
      </c>
      <c r="CG467" s="161">
        <f>ROUND(cabinets_db!JQ467/Prices!$B$27,0)</f>
        <v>2034</v>
      </c>
      <c r="CH467" s="71">
        <f>CG467*Prices!$B$7+CG467</f>
        <v>2339.1</v>
      </c>
      <c r="CI467" s="161">
        <f>ROUND(cabinets_db!JS467/Prices!$B$27,0)</f>
        <v>2236</v>
      </c>
      <c r="CJ467" s="71">
        <f>CI467*Prices!$B$7+CI467</f>
        <v>2571.4</v>
      </c>
      <c r="CK467" s="162"/>
      <c r="CL467" s="162"/>
      <c r="CM467" s="162"/>
      <c r="CN467" s="162"/>
      <c r="CO467" s="162"/>
      <c r="CP467" s="71">
        <f>ROUND(cabinets_db!LW467/Prices!$B$27,0)</f>
        <v>1594</v>
      </c>
      <c r="CQ467" s="71">
        <f>CP467*Prices!$B$7+CP467</f>
        <v>1833.1</v>
      </c>
      <c r="CR467" s="71">
        <f>ROUND(cabinets_db!LY467/Prices!$B$27,0)</f>
        <v>1680</v>
      </c>
      <c r="CS467" s="71">
        <f>CR467*Prices!$B$7+CR467</f>
        <v>1932</v>
      </c>
      <c r="CT467" s="71">
        <f>ROUND(cabinets_db!MA467/Prices!$B$27,0)</f>
        <v>1709</v>
      </c>
      <c r="CU467" s="71">
        <f>CT467*Prices!$B$7+CT467</f>
        <v>1965.35</v>
      </c>
      <c r="CV467" s="71">
        <f>ROUND(cabinets_db!MC467/Prices!$B$27,0)</f>
        <v>1766</v>
      </c>
      <c r="CW467" s="71">
        <f>CV467*Prices!$B$7+CV467</f>
        <v>2030.9</v>
      </c>
      <c r="CX467" s="71">
        <f>ROUND(cabinets_db!ME467/Prices!$B$27,0)</f>
        <v>1795</v>
      </c>
      <c r="CY467" s="71">
        <f>CX467*Prices!$B$7+CX467</f>
        <v>2064.25</v>
      </c>
      <c r="CZ467" s="71">
        <f>ROUND(cabinets_db!MG467/Prices!$B$27,0)</f>
        <v>1867</v>
      </c>
      <c r="DA467" s="71">
        <f>CZ467*Prices!$B$7+CZ467</f>
        <v>2147.0500000000002</v>
      </c>
      <c r="DB467" s="71">
        <f>ROUND(cabinets_db!MI467/Prices!$B$27,0)</f>
        <v>1924</v>
      </c>
      <c r="DC467" s="71">
        <f>DB467*Prices!$B$7+DB467</f>
        <v>2212.6</v>
      </c>
      <c r="DD467" s="71">
        <f>ROUND(cabinets_db!MK467/Prices!$B$27,0)</f>
        <v>2126</v>
      </c>
      <c r="DE467" s="163">
        <f>DD467*Prices!$B$7+DD467</f>
        <v>2444.9</v>
      </c>
      <c r="DK467" s="71">
        <f t="shared" si="616"/>
        <v>1594</v>
      </c>
      <c r="DL467" s="71">
        <f t="shared" si="617"/>
        <v>1833.1</v>
      </c>
      <c r="DM467" s="71">
        <f t="shared" si="618"/>
        <v>1680</v>
      </c>
      <c r="DN467" s="71">
        <f t="shared" si="619"/>
        <v>1932</v>
      </c>
      <c r="DO467" s="71">
        <f t="shared" si="620"/>
        <v>1709</v>
      </c>
      <c r="DP467" s="71">
        <f t="shared" si="621"/>
        <v>1965.35</v>
      </c>
      <c r="DQ467" s="71">
        <f t="shared" si="622"/>
        <v>1766</v>
      </c>
      <c r="DR467" s="71">
        <f t="shared" si="623"/>
        <v>2030.9</v>
      </c>
      <c r="DS467" s="71">
        <f t="shared" si="624"/>
        <v>1795</v>
      </c>
      <c r="DT467" s="71">
        <f t="shared" si="625"/>
        <v>2064.25</v>
      </c>
      <c r="DU467" s="71">
        <f t="shared" si="626"/>
        <v>1867</v>
      </c>
      <c r="DV467" s="71">
        <f t="shared" si="627"/>
        <v>2147.0500000000002</v>
      </c>
      <c r="DW467" s="71">
        <f t="shared" si="628"/>
        <v>1924</v>
      </c>
      <c r="DX467" s="71">
        <f t="shared" si="629"/>
        <v>2212.6</v>
      </c>
      <c r="DY467" s="71">
        <f t="shared" si="630"/>
        <v>2126</v>
      </c>
      <c r="DZ467" s="163">
        <f t="shared" si="631"/>
        <v>2444.9</v>
      </c>
      <c r="EP467" s="55">
        <v>10180.808800000001</v>
      </c>
      <c r="EQ467" s="55">
        <f t="shared" si="677"/>
        <v>70.700061111111111</v>
      </c>
      <c r="ER467" s="158">
        <v>71</v>
      </c>
      <c r="ES467" s="75">
        <v>30</v>
      </c>
      <c r="ET467" s="159"/>
      <c r="EU467" s="159">
        <f>ES467*58/144</f>
        <v>12.083333333333334</v>
      </c>
      <c r="EV467" s="75">
        <v>2</v>
      </c>
      <c r="EW467" s="75">
        <v>2</v>
      </c>
      <c r="EX467" s="76">
        <v>3</v>
      </c>
      <c r="EY467" s="75">
        <v>71</v>
      </c>
      <c r="EZ467" s="82">
        <f>(EY467*1.2)*(Prices!$B$5/32)</f>
        <v>106.5</v>
      </c>
      <c r="FA467" s="82">
        <f>(EY467*1.3)*(Prices!$B$4/32)</f>
        <v>230.75</v>
      </c>
      <c r="FB467" s="82">
        <f>(EV467*Prices!$B$2)+(EW467*Prices!$B$3)</f>
        <v>88.1</v>
      </c>
      <c r="FC467" s="82">
        <f>EU467*Prices!$B$9</f>
        <v>72.5</v>
      </c>
      <c r="FD467" s="82">
        <f t="shared" si="632"/>
        <v>500.85</v>
      </c>
      <c r="FE467" s="82">
        <f>EU467*Prices!$B$10</f>
        <v>108.75</v>
      </c>
      <c r="FF467" s="82">
        <f t="shared" si="633"/>
        <v>537.1</v>
      </c>
      <c r="FG467" s="82">
        <f>EU467*Prices!$B$11</f>
        <v>120.83333333333334</v>
      </c>
      <c r="FH467" s="82">
        <f t="shared" si="634"/>
        <v>549.18333333333339</v>
      </c>
      <c r="FI467" s="82">
        <f>EU467*Prices!$B$12</f>
        <v>145</v>
      </c>
      <c r="FJ467" s="82">
        <f t="shared" si="635"/>
        <v>573.35</v>
      </c>
      <c r="FK467" s="82">
        <f>EU467*Prices!$B$13</f>
        <v>157.08333333333334</v>
      </c>
      <c r="FL467" s="82">
        <f t="shared" si="636"/>
        <v>585.43333333333339</v>
      </c>
      <c r="FM467" s="82">
        <f>EU467*Prices!$B$14</f>
        <v>187.29166666666669</v>
      </c>
      <c r="FN467" s="82">
        <f t="shared" si="637"/>
        <v>615.64166666666665</v>
      </c>
      <c r="FO467" s="82">
        <f>EU467*Prices!$B$15</f>
        <v>211.45833333333334</v>
      </c>
      <c r="FP467" s="82">
        <f t="shared" si="638"/>
        <v>639.80833333333339</v>
      </c>
      <c r="FQ467" s="82">
        <f>EU467*Prices!$B$16</f>
        <v>296.04166666666669</v>
      </c>
      <c r="FR467" s="82">
        <f t="shared" si="639"/>
        <v>724.39166666666665</v>
      </c>
      <c r="FS467" s="82">
        <f>EU467*Prices!$B$17</f>
        <v>0</v>
      </c>
      <c r="FT467" s="82"/>
      <c r="FU467" s="82"/>
      <c r="FV467" s="82"/>
      <c r="FW467" s="82"/>
      <c r="FX467" s="82"/>
      <c r="FY467" s="82"/>
      <c r="FZ467" s="82"/>
      <c r="GA467" s="82"/>
      <c r="GB467" s="82"/>
      <c r="GC467" s="82"/>
      <c r="GD467" s="82"/>
      <c r="GE467" s="82"/>
      <c r="GF467" s="82"/>
      <c r="GG467" s="82"/>
      <c r="GH467" s="82"/>
      <c r="GI467"/>
      <c r="GJ467"/>
      <c r="GK467"/>
      <c r="GL467"/>
      <c r="GM467"/>
      <c r="GN467"/>
      <c r="GO467"/>
      <c r="GP467" s="55">
        <v>10180.808800000001</v>
      </c>
      <c r="GQ467" s="55">
        <f t="shared" si="678"/>
        <v>70.700061111111111</v>
      </c>
      <c r="GR467" s="158">
        <v>71</v>
      </c>
      <c r="GS467" s="75">
        <v>30</v>
      </c>
      <c r="GT467" s="159"/>
      <c r="GU467" s="159">
        <f>GS467*58/144</f>
        <v>12.083333333333334</v>
      </c>
      <c r="GV467" s="75">
        <v>2</v>
      </c>
      <c r="GW467" s="75">
        <v>2</v>
      </c>
      <c r="GX467" s="76">
        <v>3</v>
      </c>
      <c r="GY467" s="75">
        <v>71</v>
      </c>
      <c r="GZ467" s="82">
        <f>(GY467*1.2)*(Prices!$B$5/32)</f>
        <v>106.5</v>
      </c>
      <c r="HA467" s="82">
        <f>(GY467*1.3)*(Prices!$C$4/32)</f>
        <v>184.6</v>
      </c>
      <c r="HB467" s="82">
        <f>(GV467*Prices!$B$2)+(GW467*Prices!$B$3)</f>
        <v>88.1</v>
      </c>
      <c r="HC467" s="82">
        <f>GU467*Prices!$B$9</f>
        <v>72.5</v>
      </c>
      <c r="HD467" s="82">
        <f t="shared" si="640"/>
        <v>454.7</v>
      </c>
      <c r="HE467" s="82">
        <f>GU467*Prices!$B$10</f>
        <v>108.75</v>
      </c>
      <c r="HF467" s="82">
        <f t="shared" si="641"/>
        <v>490.95</v>
      </c>
      <c r="HG467" s="82">
        <f>GU467*Prices!$B$11</f>
        <v>120.83333333333334</v>
      </c>
      <c r="HH467" s="82">
        <f t="shared" si="642"/>
        <v>503.0333333333333</v>
      </c>
      <c r="HI467" s="82">
        <f>GU467*Prices!$B$12</f>
        <v>145</v>
      </c>
      <c r="HJ467" s="82">
        <f t="shared" si="643"/>
        <v>527.20000000000005</v>
      </c>
      <c r="HK467" s="82">
        <f>GU467*Prices!$B$13</f>
        <v>157.08333333333334</v>
      </c>
      <c r="HL467" s="82">
        <f t="shared" si="644"/>
        <v>539.2833333333333</v>
      </c>
      <c r="HM467" s="82">
        <f>GU467*Prices!$B$14</f>
        <v>187.29166666666669</v>
      </c>
      <c r="HN467" s="82">
        <f t="shared" si="645"/>
        <v>569.49166666666667</v>
      </c>
      <c r="HO467" s="82">
        <f>GU467*Prices!$B$15</f>
        <v>211.45833333333334</v>
      </c>
      <c r="HP467" s="82">
        <f t="shared" si="646"/>
        <v>593.6583333333333</v>
      </c>
      <c r="HQ467" s="82">
        <f>GU467*Prices!$B$16</f>
        <v>296.04166666666669</v>
      </c>
      <c r="HR467" s="82">
        <f t="shared" si="647"/>
        <v>678.24166666666667</v>
      </c>
      <c r="HS467" s="82">
        <f>GU467*Prices!$B$17</f>
        <v>0</v>
      </c>
      <c r="HT467" s="82"/>
      <c r="HU467" s="82"/>
      <c r="HV467" s="82"/>
      <c r="HW467" s="82"/>
      <c r="HX467" s="82"/>
      <c r="HY467" s="82"/>
      <c r="HZ467" s="82"/>
      <c r="IA467" s="82"/>
      <c r="IB467" s="82"/>
      <c r="IC467" s="82"/>
      <c r="ID467" s="82"/>
      <c r="IE467" s="82"/>
      <c r="IF467" s="82"/>
      <c r="IG467" s="82"/>
      <c r="IH467" s="82"/>
      <c r="II467"/>
      <c r="IJ467"/>
      <c r="IK467"/>
      <c r="IL467"/>
      <c r="IM467"/>
      <c r="IN467"/>
      <c r="IO467"/>
      <c r="IP467"/>
      <c r="IQ467" s="55">
        <v>10180.808800000001</v>
      </c>
      <c r="IR467" s="55">
        <f t="shared" si="679"/>
        <v>70.700061111111111</v>
      </c>
      <c r="IS467" s="158">
        <v>71</v>
      </c>
      <c r="IT467" s="75">
        <v>30</v>
      </c>
      <c r="IU467" s="159"/>
      <c r="IV467" s="159">
        <f>IT467*58/144</f>
        <v>12.083333333333334</v>
      </c>
      <c r="IW467" s="75">
        <v>2</v>
      </c>
      <c r="IX467" s="75">
        <v>2</v>
      </c>
      <c r="IY467" s="76">
        <f t="shared" si="671"/>
        <v>217.62779887037041</v>
      </c>
      <c r="IZ467" s="75">
        <v>71</v>
      </c>
      <c r="JA467" s="82">
        <f>(IZ467*1.2)*(Prices!$B$5/32)</f>
        <v>106.5</v>
      </c>
      <c r="JB467" s="82">
        <f>(IZ467*1.3)*(Prices!$B$4/32)</f>
        <v>230.75</v>
      </c>
      <c r="JC467" s="82">
        <f>(IW467*Prices!$B$2)+(IX467*Prices!$B$3)</f>
        <v>88.1</v>
      </c>
      <c r="JD467" s="82">
        <f>IV467*Prices!$B$9</f>
        <v>72.5</v>
      </c>
      <c r="JE467" s="82">
        <f t="shared" si="648"/>
        <v>715.47779887037041</v>
      </c>
      <c r="JF467" s="82">
        <f>IV467*Prices!$B$10</f>
        <v>108.75</v>
      </c>
      <c r="JG467" s="82">
        <f t="shared" si="649"/>
        <v>751.72779887037041</v>
      </c>
      <c r="JH467" s="82">
        <f>IV467*Prices!$B$11</f>
        <v>120.83333333333334</v>
      </c>
      <c r="JI467" s="82">
        <f t="shared" si="650"/>
        <v>763.81113220370378</v>
      </c>
      <c r="JJ467" s="82">
        <f>IV467*Prices!$B$12</f>
        <v>145</v>
      </c>
      <c r="JK467" s="82">
        <f t="shared" si="651"/>
        <v>787.97779887037041</v>
      </c>
      <c r="JL467" s="82">
        <f>IV467*Prices!$B$13</f>
        <v>157.08333333333334</v>
      </c>
      <c r="JM467" s="82">
        <f t="shared" si="652"/>
        <v>800.06113220370378</v>
      </c>
      <c r="JN467" s="82">
        <f>IV467*Prices!$B$14</f>
        <v>187.29166666666669</v>
      </c>
      <c r="JO467" s="82">
        <f t="shared" si="653"/>
        <v>830.26946553703704</v>
      </c>
      <c r="JP467" s="82">
        <f>IV467*Prices!$B$15</f>
        <v>211.45833333333334</v>
      </c>
      <c r="JQ467" s="82">
        <f t="shared" si="654"/>
        <v>854.43613220370378</v>
      </c>
      <c r="JR467" s="82">
        <f>IV467*Prices!$B$16</f>
        <v>296.04166666666669</v>
      </c>
      <c r="JS467" s="82">
        <f t="shared" si="655"/>
        <v>939.01946553703704</v>
      </c>
      <c r="JT467" s="82">
        <f>IV467*Prices!$B$17</f>
        <v>0</v>
      </c>
      <c r="JU467" s="82"/>
      <c r="JV467" s="82"/>
      <c r="JW467" s="82"/>
      <c r="JX467" s="82"/>
      <c r="JY467" s="82"/>
      <c r="JZ467" s="82"/>
      <c r="KA467" s="82"/>
      <c r="KB467" s="82"/>
      <c r="KC467" s="82"/>
      <c r="KD467" s="82"/>
      <c r="KE467" s="82"/>
      <c r="KF467" s="82"/>
      <c r="KG467" s="82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 s="199">
        <v>0</v>
      </c>
      <c r="LB467" s="202">
        <v>2</v>
      </c>
      <c r="LC467" s="82">
        <f>(44+(cabinets_db!IR467*2-2))*0.58</f>
        <v>106.37207088888889</v>
      </c>
      <c r="LD467" s="82">
        <f>(44+(cabinets_db!IR467*2-2))*0.77</f>
        <v>141.21809411111113</v>
      </c>
      <c r="LE467" s="82">
        <f>3*(cabinets_db!IR467*22/144)</f>
        <v>32.404194675925922</v>
      </c>
      <c r="LF467" s="82">
        <f t="shared" si="656"/>
        <v>73.967876212962963</v>
      </c>
      <c r="LG467" s="80">
        <f t="shared" si="657"/>
        <v>108.81389943518521</v>
      </c>
      <c r="LH467" s="234">
        <f t="shared" si="658"/>
        <v>217.62779887037041</v>
      </c>
      <c r="LI467" s="55">
        <v>10180.808800000001</v>
      </c>
      <c r="LJ467" s="55">
        <f t="shared" si="680"/>
        <v>70.700061111111111</v>
      </c>
      <c r="LK467" s="158">
        <v>71</v>
      </c>
      <c r="LL467" s="75">
        <v>30</v>
      </c>
      <c r="LM467" s="159"/>
      <c r="LN467" s="159">
        <f>LL467*58/144</f>
        <v>12.083333333333334</v>
      </c>
      <c r="LO467" s="75">
        <v>2</v>
      </c>
      <c r="LP467" s="75">
        <v>2</v>
      </c>
      <c r="LQ467" s="76">
        <f t="shared" si="672"/>
        <v>217.62779887037041</v>
      </c>
      <c r="LR467" s="75">
        <v>71</v>
      </c>
      <c r="LS467" s="82">
        <f>(LR467*1.2)*(Prices!$B$5/32)</f>
        <v>106.5</v>
      </c>
      <c r="LT467" s="82">
        <f>(LR467*1.3)*(Prices!$C$4/32)</f>
        <v>184.6</v>
      </c>
      <c r="LU467" s="82">
        <f>(LO467*Prices!$B$2)+(LP467*Prices!$B$3)</f>
        <v>88.1</v>
      </c>
      <c r="LV467" s="82">
        <f>LN467*Prices!$B$9</f>
        <v>72.5</v>
      </c>
      <c r="LW467" s="82">
        <f t="shared" si="659"/>
        <v>669.32779887037043</v>
      </c>
      <c r="LX467" s="82">
        <f>LN467*Prices!$B$10</f>
        <v>108.75</v>
      </c>
      <c r="LY467" s="82">
        <f t="shared" si="660"/>
        <v>705.57779887037043</v>
      </c>
      <c r="LZ467" s="82">
        <f>LN467*Prices!$B$11</f>
        <v>120.83333333333334</v>
      </c>
      <c r="MA467" s="82">
        <f t="shared" si="661"/>
        <v>717.66113220370369</v>
      </c>
      <c r="MB467" s="82">
        <f>LN467*Prices!$B$12</f>
        <v>145</v>
      </c>
      <c r="MC467" s="82">
        <f t="shared" si="662"/>
        <v>741.82779887037043</v>
      </c>
      <c r="MD467" s="82">
        <f>LN467*Prices!$B$13</f>
        <v>157.08333333333334</v>
      </c>
      <c r="ME467" s="82">
        <f t="shared" si="663"/>
        <v>753.91113220370369</v>
      </c>
      <c r="MF467" s="82">
        <f>LN467*Prices!$B$14</f>
        <v>187.29166666666669</v>
      </c>
      <c r="MG467" s="82">
        <f t="shared" si="664"/>
        <v>784.11946553703706</v>
      </c>
      <c r="MH467" s="82">
        <f>LN467*Prices!$B$15</f>
        <v>211.45833333333334</v>
      </c>
      <c r="MI467" s="82">
        <f t="shared" si="665"/>
        <v>808.28613220370369</v>
      </c>
      <c r="MJ467" s="82">
        <f>LN467*Prices!$B$16</f>
        <v>296.04166666666669</v>
      </c>
      <c r="MK467" s="82">
        <f t="shared" si="666"/>
        <v>892.86946553703706</v>
      </c>
      <c r="ML467" s="82">
        <f>LN467*Prices!$B$17</f>
        <v>0</v>
      </c>
      <c r="MM467" s="82"/>
      <c r="MN467" s="82"/>
      <c r="MO467" s="82"/>
      <c r="MP467" s="82"/>
      <c r="MQ467" s="82"/>
      <c r="MR467" s="82"/>
      <c r="MS467" s="82"/>
      <c r="MT467" s="82"/>
      <c r="MU467" s="82"/>
      <c r="MV467" s="82"/>
      <c r="MW467" s="82"/>
      <c r="MX467" s="82"/>
      <c r="MY467" s="82"/>
      <c r="MZ467" s="82"/>
      <c r="NA467" s="82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</row>
    <row r="468" spans="1:449" ht="18" customHeight="1" thickBot="1" x14ac:dyDescent="0.3">
      <c r="A468" s="374" t="s">
        <v>608</v>
      </c>
      <c r="B468" s="176" t="s">
        <v>527</v>
      </c>
      <c r="C468" s="176" t="str">
        <f t="shared" si="667"/>
        <v>Pantry Cab: Oven Cabinet   2 doors - 2 drawers (30"W x 95" H)</v>
      </c>
      <c r="D468" s="177" t="s">
        <v>606</v>
      </c>
      <c r="E468" s="178" t="s">
        <v>581</v>
      </c>
      <c r="F468" s="375" t="s">
        <v>608</v>
      </c>
      <c r="G468" s="367">
        <f>ROUND(cabinets_db!FD468/Prices!$B$27,0)</f>
        <v>1236</v>
      </c>
      <c r="H468" s="71">
        <f>G468*Prices!$B$7+G468</f>
        <v>1421.4</v>
      </c>
      <c r="I468" s="161">
        <f>ROUND(cabinets_db!FF468/Prices!$B$27,0)</f>
        <v>1329</v>
      </c>
      <c r="J468" s="71">
        <f>I468*Prices!$B$7+I468</f>
        <v>1528.35</v>
      </c>
      <c r="K468" s="161">
        <f>ROUND(cabinets_db!FH468/Prices!$B$27,0)</f>
        <v>1361</v>
      </c>
      <c r="L468" s="71">
        <f>K468*Prices!$B$7+K468</f>
        <v>1565.15</v>
      </c>
      <c r="M468" s="161">
        <f>ROUND(cabinets_db!FJ468/Prices!$B$27,0)</f>
        <v>1423</v>
      </c>
      <c r="N468" s="71">
        <f>M468*Prices!$B$7+M468</f>
        <v>1636.45</v>
      </c>
      <c r="O468" s="161">
        <f>ROUND(cabinets_db!FL468/Prices!$B$27,0)</f>
        <v>1454</v>
      </c>
      <c r="P468" s="71">
        <f>O468*Prices!$B$7+O468</f>
        <v>1672.1</v>
      </c>
      <c r="Q468" s="161">
        <f>ROUND(cabinets_db!FN468/Prices!$B$27,0)</f>
        <v>1533</v>
      </c>
      <c r="R468" s="71">
        <f>Q468*Prices!$B$7+Q468</f>
        <v>1762.95</v>
      </c>
      <c r="S468" s="161">
        <f>ROUND(cabinets_db!FP468/Prices!$B$27,0)</f>
        <v>1595</v>
      </c>
      <c r="T468" s="71">
        <f>S468*Prices!$B$7+S468</f>
        <v>1834.25</v>
      </c>
      <c r="U468" s="161">
        <f>ROUND(cabinets_db!FR468/Prices!$B$27,0)</f>
        <v>1814</v>
      </c>
      <c r="V468" s="71">
        <f>U468*Prices!$B$7+U468</f>
        <v>2086.1</v>
      </c>
      <c r="W468" s="162"/>
      <c r="X468" s="162"/>
      <c r="Y468" s="162"/>
      <c r="Z468" s="162"/>
      <c r="AA468" s="162"/>
      <c r="AB468" s="71">
        <f>ROUND(cabinets_db!HD468/Prices!$B$27,0)</f>
        <v>1122</v>
      </c>
      <c r="AC468" s="71">
        <f>AB468*Prices!$B$7+AB468</f>
        <v>1290.3</v>
      </c>
      <c r="AD468" s="71">
        <f>ROUND(cabinets_db!HF468/Prices!$B$27,0)</f>
        <v>1216</v>
      </c>
      <c r="AE468" s="71">
        <f>AD468*Prices!$B$7+AD468</f>
        <v>1398.4</v>
      </c>
      <c r="AF468" s="71">
        <f>ROUND(cabinets_db!HH468/Prices!$B$27,0)</f>
        <v>1247</v>
      </c>
      <c r="AG468" s="71">
        <f>AF468*Prices!$B$7+AF468</f>
        <v>1434.05</v>
      </c>
      <c r="AH468" s="71">
        <f>ROUND(cabinets_db!HJ468/Prices!$B$27,0)</f>
        <v>1309</v>
      </c>
      <c r="AI468" s="71">
        <f>AH468*Prices!$B$7+AH468</f>
        <v>1505.35</v>
      </c>
      <c r="AJ468" s="71">
        <f>ROUND(cabinets_db!HL468/Prices!$B$27,0)</f>
        <v>1341</v>
      </c>
      <c r="AK468" s="71">
        <f>AJ468*Prices!$B$7+AJ468</f>
        <v>1542.15</v>
      </c>
      <c r="AL468" s="71">
        <f>ROUND(cabinets_db!HN468/Prices!$B$27,0)</f>
        <v>1419</v>
      </c>
      <c r="AM468" s="71">
        <f>AL468*Prices!$B$7+AL468</f>
        <v>1631.85</v>
      </c>
      <c r="AN468" s="71">
        <f>ROUND(cabinets_db!HP468/Prices!$B$27,0)</f>
        <v>1481</v>
      </c>
      <c r="AO468" s="71">
        <f>AN468*Prices!$B$7+AN468</f>
        <v>1703.15</v>
      </c>
      <c r="AP468" s="71">
        <f>ROUND(cabinets_db!HR468/Prices!$B$27,0)</f>
        <v>1700</v>
      </c>
      <c r="AQ468" s="163">
        <f>AP468*Prices!$B$7+AP468</f>
        <v>1955</v>
      </c>
      <c r="AW468" s="71">
        <f t="shared" si="586"/>
        <v>1122</v>
      </c>
      <c r="AX468" s="71">
        <f t="shared" si="587"/>
        <v>1290.3</v>
      </c>
      <c r="AY468" s="71">
        <f t="shared" si="588"/>
        <v>1216</v>
      </c>
      <c r="AZ468" s="71">
        <f t="shared" si="589"/>
        <v>1398.4</v>
      </c>
      <c r="BA468" s="71">
        <f t="shared" si="590"/>
        <v>1247</v>
      </c>
      <c r="BB468" s="71">
        <f t="shared" si="591"/>
        <v>1434.05</v>
      </c>
      <c r="BC468" s="71">
        <f t="shared" si="592"/>
        <v>1309</v>
      </c>
      <c r="BD468" s="71">
        <f t="shared" si="593"/>
        <v>1505.35</v>
      </c>
      <c r="BE468" s="71">
        <f t="shared" si="594"/>
        <v>1341</v>
      </c>
      <c r="BF468" s="71">
        <f t="shared" si="595"/>
        <v>1542.15</v>
      </c>
      <c r="BG468" s="71">
        <f t="shared" si="596"/>
        <v>1419</v>
      </c>
      <c r="BH468" s="71">
        <f t="shared" si="597"/>
        <v>1631.85</v>
      </c>
      <c r="BI468" s="71">
        <f t="shared" si="598"/>
        <v>1481</v>
      </c>
      <c r="BJ468" s="71">
        <f t="shared" si="599"/>
        <v>1703.15</v>
      </c>
      <c r="BK468" s="71">
        <f t="shared" si="600"/>
        <v>1700</v>
      </c>
      <c r="BL468" s="163">
        <f t="shared" si="601"/>
        <v>1955</v>
      </c>
      <c r="BU468" s="161">
        <f>ROUND(cabinets_db!JE468/Prices!$B$27,0)</f>
        <v>1760</v>
      </c>
      <c r="BV468" s="71">
        <f>BU468*Prices!$B$7+BU468</f>
        <v>2024</v>
      </c>
      <c r="BW468" s="161">
        <f>ROUND(cabinets_db!JG468/Prices!$B$27,0)</f>
        <v>1854</v>
      </c>
      <c r="BX468" s="71">
        <f>BW468*Prices!$B$7+BW468</f>
        <v>2132.1</v>
      </c>
      <c r="BY468" s="161">
        <f>ROUND(cabinets_db!JI468/Prices!$B$27,0)</f>
        <v>1885</v>
      </c>
      <c r="BZ468" s="71">
        <f>BY468*Prices!$B$7+BY468</f>
        <v>2167.75</v>
      </c>
      <c r="CA468" s="161">
        <f>ROUND(cabinets_db!JK468/Prices!$B$27,0)</f>
        <v>1948</v>
      </c>
      <c r="CB468" s="71">
        <f>CA468*Prices!$B$7+CA468</f>
        <v>2240.1999999999998</v>
      </c>
      <c r="CC468" s="161">
        <f>ROUND(cabinets_db!JM468/Prices!$B$27,0)</f>
        <v>1979</v>
      </c>
      <c r="CD468" s="71">
        <f>CC468*Prices!$B$7+CC468</f>
        <v>2275.85</v>
      </c>
      <c r="CE468" s="161">
        <f>ROUND(cabinets_db!JO468/Prices!$B$27,0)</f>
        <v>2057</v>
      </c>
      <c r="CF468" s="71">
        <f>CE468*Prices!$B$7+CE468</f>
        <v>2365.5500000000002</v>
      </c>
      <c r="CG468" s="161">
        <f>ROUND(cabinets_db!JQ468/Prices!$B$27,0)</f>
        <v>2120</v>
      </c>
      <c r="CH468" s="71">
        <f>CG468*Prices!$B$7+CG468</f>
        <v>2438</v>
      </c>
      <c r="CI468" s="161">
        <f>ROUND(cabinets_db!JS468/Prices!$B$27,0)</f>
        <v>2338</v>
      </c>
      <c r="CJ468" s="71">
        <f>CI468*Prices!$B$7+CI468</f>
        <v>2688.7</v>
      </c>
      <c r="CK468" s="162"/>
      <c r="CL468" s="162"/>
      <c r="CM468" s="162"/>
      <c r="CN468" s="162"/>
      <c r="CO468" s="162"/>
      <c r="CP468" s="71">
        <f>ROUND(cabinets_db!LW468/Prices!$B$27,0)</f>
        <v>1647</v>
      </c>
      <c r="CQ468" s="71">
        <f>CP468*Prices!$B$7+CP468</f>
        <v>1894.05</v>
      </c>
      <c r="CR468" s="71">
        <f>ROUND(cabinets_db!LY468/Prices!$B$27,0)</f>
        <v>1740</v>
      </c>
      <c r="CS468" s="71">
        <f>CR468*Prices!$B$7+CR468</f>
        <v>2001</v>
      </c>
      <c r="CT468" s="71">
        <f>ROUND(cabinets_db!MA468/Prices!$B$27,0)</f>
        <v>1772</v>
      </c>
      <c r="CU468" s="71">
        <f>CT468*Prices!$B$7+CT468</f>
        <v>2037.8</v>
      </c>
      <c r="CV468" s="71">
        <f>ROUND(cabinets_db!MC468/Prices!$B$27,0)</f>
        <v>1834</v>
      </c>
      <c r="CW468" s="71">
        <f>CV468*Prices!$B$7+CV468</f>
        <v>2109.1</v>
      </c>
      <c r="CX468" s="71">
        <f>ROUND(cabinets_db!ME468/Prices!$B$27,0)</f>
        <v>1865</v>
      </c>
      <c r="CY468" s="71">
        <f>CX468*Prices!$B$7+CX468</f>
        <v>2144.75</v>
      </c>
      <c r="CZ468" s="71">
        <f>ROUND(cabinets_db!MG468/Prices!$B$27,0)</f>
        <v>1943</v>
      </c>
      <c r="DA468" s="71">
        <f>CZ468*Prices!$B$7+CZ468</f>
        <v>2234.4499999999998</v>
      </c>
      <c r="DB468" s="71">
        <f>ROUND(cabinets_db!MI468/Prices!$B$27,0)</f>
        <v>2006</v>
      </c>
      <c r="DC468" s="71">
        <f>DB468*Prices!$B$7+DB468</f>
        <v>2306.9</v>
      </c>
      <c r="DD468" s="71">
        <f>ROUND(cabinets_db!MK468/Prices!$B$27,0)</f>
        <v>2225</v>
      </c>
      <c r="DE468" s="163">
        <f>DD468*Prices!$B$7+DD468</f>
        <v>2558.75</v>
      </c>
      <c r="DK468" s="71">
        <f t="shared" si="616"/>
        <v>1647</v>
      </c>
      <c r="DL468" s="71">
        <f t="shared" si="617"/>
        <v>1894.05</v>
      </c>
      <c r="DM468" s="71">
        <f t="shared" si="618"/>
        <v>1740</v>
      </c>
      <c r="DN468" s="71">
        <f t="shared" si="619"/>
        <v>2001</v>
      </c>
      <c r="DO468" s="71">
        <f t="shared" si="620"/>
        <v>1772</v>
      </c>
      <c r="DP468" s="71">
        <f t="shared" si="621"/>
        <v>2037.8</v>
      </c>
      <c r="DQ468" s="71">
        <f t="shared" si="622"/>
        <v>1834</v>
      </c>
      <c r="DR468" s="71">
        <f t="shared" si="623"/>
        <v>2109.1</v>
      </c>
      <c r="DS468" s="71">
        <f t="shared" si="624"/>
        <v>1865</v>
      </c>
      <c r="DT468" s="71">
        <f t="shared" si="625"/>
        <v>2144.75</v>
      </c>
      <c r="DU468" s="71">
        <f t="shared" si="626"/>
        <v>1943</v>
      </c>
      <c r="DV468" s="71">
        <f t="shared" si="627"/>
        <v>2234.4499999999998</v>
      </c>
      <c r="DW468" s="71">
        <f t="shared" si="628"/>
        <v>2006</v>
      </c>
      <c r="DX468" s="71">
        <f t="shared" si="629"/>
        <v>2306.9</v>
      </c>
      <c r="DY468" s="71">
        <f t="shared" si="630"/>
        <v>2225</v>
      </c>
      <c r="DZ468" s="163">
        <f t="shared" si="631"/>
        <v>2558.75</v>
      </c>
      <c r="EP468" s="55">
        <v>10562.988799999999</v>
      </c>
      <c r="EQ468" s="55">
        <f t="shared" si="677"/>
        <v>73.354088888888882</v>
      </c>
      <c r="ER468" s="158">
        <v>73.5</v>
      </c>
      <c r="ES468" s="75">
        <v>30</v>
      </c>
      <c r="ET468" s="159"/>
      <c r="EU468" s="159">
        <f>ES468*63/144</f>
        <v>13.125</v>
      </c>
      <c r="EV468" s="75">
        <v>2</v>
      </c>
      <c r="EW468" s="75">
        <v>2</v>
      </c>
      <c r="EX468" s="76">
        <v>3</v>
      </c>
      <c r="EY468" s="75">
        <v>73.5</v>
      </c>
      <c r="EZ468" s="82">
        <f>(EY468*1.2)*(Prices!$B$5/32)</f>
        <v>110.25</v>
      </c>
      <c r="FA468" s="82">
        <f>(EY468*1.3)*(Prices!$B$4/32)</f>
        <v>238.875</v>
      </c>
      <c r="FB468" s="82">
        <f>(EV468*Prices!$B$2)+(EW468*Prices!$B$3)</f>
        <v>88.1</v>
      </c>
      <c r="FC468" s="82">
        <f>EU468*Prices!$B$9</f>
        <v>78.75</v>
      </c>
      <c r="FD468" s="82">
        <f t="shared" si="632"/>
        <v>518.97500000000002</v>
      </c>
      <c r="FE468" s="82">
        <f>EU468*Prices!$B$10</f>
        <v>118.125</v>
      </c>
      <c r="FF468" s="82">
        <f t="shared" si="633"/>
        <v>558.35</v>
      </c>
      <c r="FG468" s="82">
        <f>EU468*Prices!$B$11</f>
        <v>131.25</v>
      </c>
      <c r="FH468" s="82">
        <f t="shared" si="634"/>
        <v>571.47500000000002</v>
      </c>
      <c r="FI468" s="82">
        <f>EU468*Prices!$B$12</f>
        <v>157.5</v>
      </c>
      <c r="FJ468" s="82">
        <f t="shared" si="635"/>
        <v>597.72500000000002</v>
      </c>
      <c r="FK468" s="82">
        <f>EU468*Prices!$B$13</f>
        <v>170.625</v>
      </c>
      <c r="FL468" s="82">
        <f t="shared" si="636"/>
        <v>610.85</v>
      </c>
      <c r="FM468" s="82">
        <f>EU468*Prices!$B$14</f>
        <v>203.4375</v>
      </c>
      <c r="FN468" s="82">
        <f t="shared" si="637"/>
        <v>643.66250000000002</v>
      </c>
      <c r="FO468" s="82">
        <f>EU468*Prices!$B$15</f>
        <v>229.6875</v>
      </c>
      <c r="FP468" s="82">
        <f t="shared" si="638"/>
        <v>669.91250000000002</v>
      </c>
      <c r="FQ468" s="82">
        <f>EU468*Prices!$B$16</f>
        <v>321.5625</v>
      </c>
      <c r="FR468" s="82">
        <f t="shared" si="639"/>
        <v>761.78750000000002</v>
      </c>
      <c r="FS468" s="82">
        <f>EU468*Prices!$B$17</f>
        <v>0</v>
      </c>
      <c r="FT468" s="82"/>
      <c r="FU468" s="82"/>
      <c r="FV468" s="82"/>
      <c r="FW468" s="82"/>
      <c r="FX468" s="82"/>
      <c r="FY468" s="82"/>
      <c r="FZ468" s="82"/>
      <c r="GA468" s="82"/>
      <c r="GB468" s="82"/>
      <c r="GC468" s="82"/>
      <c r="GD468" s="82"/>
      <c r="GE468" s="82"/>
      <c r="GF468" s="82"/>
      <c r="GG468" s="82"/>
      <c r="GH468" s="82"/>
      <c r="GI468"/>
      <c r="GJ468"/>
      <c r="GK468"/>
      <c r="GL468"/>
      <c r="GM468"/>
      <c r="GN468"/>
      <c r="GO468"/>
      <c r="GP468" s="55">
        <v>10562.988799999999</v>
      </c>
      <c r="GQ468" s="55">
        <f t="shared" si="678"/>
        <v>73.354088888888882</v>
      </c>
      <c r="GR468" s="158">
        <v>73.5</v>
      </c>
      <c r="GS468" s="75">
        <v>30</v>
      </c>
      <c r="GT468" s="159"/>
      <c r="GU468" s="159">
        <f>GS468*63/144</f>
        <v>13.125</v>
      </c>
      <c r="GV468" s="75">
        <v>2</v>
      </c>
      <c r="GW468" s="75">
        <v>2</v>
      </c>
      <c r="GX468" s="76">
        <v>3</v>
      </c>
      <c r="GY468" s="75">
        <v>73.5</v>
      </c>
      <c r="GZ468" s="82">
        <f>(GY468*1.2)*(Prices!$B$5/32)</f>
        <v>110.25</v>
      </c>
      <c r="HA468" s="82">
        <f>(GY468*1.3)*(Prices!$C$4/32)</f>
        <v>191.1</v>
      </c>
      <c r="HB468" s="82">
        <f>(GV468*Prices!$B$2)+(GW468*Prices!$B$3)</f>
        <v>88.1</v>
      </c>
      <c r="HC468" s="82">
        <f>GU468*Prices!$B$9</f>
        <v>78.75</v>
      </c>
      <c r="HD468" s="82">
        <f t="shared" si="640"/>
        <v>471.2</v>
      </c>
      <c r="HE468" s="82">
        <f>GU468*Prices!$B$10</f>
        <v>118.125</v>
      </c>
      <c r="HF468" s="82">
        <f t="shared" si="641"/>
        <v>510.57499999999999</v>
      </c>
      <c r="HG468" s="82">
        <f>GU468*Prices!$B$11</f>
        <v>131.25</v>
      </c>
      <c r="HH468" s="82">
        <f t="shared" si="642"/>
        <v>523.70000000000005</v>
      </c>
      <c r="HI468" s="82">
        <f>GU468*Prices!$B$12</f>
        <v>157.5</v>
      </c>
      <c r="HJ468" s="82">
        <f t="shared" si="643"/>
        <v>549.95000000000005</v>
      </c>
      <c r="HK468" s="82">
        <f>GU468*Prices!$B$13</f>
        <v>170.625</v>
      </c>
      <c r="HL468" s="82">
        <f t="shared" si="644"/>
        <v>563.07500000000005</v>
      </c>
      <c r="HM468" s="82">
        <f>GU468*Prices!$B$14</f>
        <v>203.4375</v>
      </c>
      <c r="HN468" s="82">
        <f t="shared" si="645"/>
        <v>595.88750000000005</v>
      </c>
      <c r="HO468" s="82">
        <f>GU468*Prices!$B$15</f>
        <v>229.6875</v>
      </c>
      <c r="HP468" s="82">
        <f t="shared" si="646"/>
        <v>622.13750000000005</v>
      </c>
      <c r="HQ468" s="82">
        <f>GU468*Prices!$B$16</f>
        <v>321.5625</v>
      </c>
      <c r="HR468" s="82">
        <f t="shared" si="647"/>
        <v>714.01250000000005</v>
      </c>
      <c r="HS468" s="82">
        <f>GU468*Prices!$B$17</f>
        <v>0</v>
      </c>
      <c r="HT468" s="82"/>
      <c r="HU468" s="82"/>
      <c r="HV468" s="82"/>
      <c r="HW468" s="82"/>
      <c r="HX468" s="82"/>
      <c r="HY468" s="82"/>
      <c r="HZ468" s="82"/>
      <c r="IA468" s="82"/>
      <c r="IB468" s="82"/>
      <c r="IC468" s="82"/>
      <c r="ID468" s="82"/>
      <c r="IE468" s="82"/>
      <c r="IF468" s="82"/>
      <c r="IG468" s="82"/>
      <c r="IH468" s="82"/>
      <c r="II468"/>
      <c r="IJ468"/>
      <c r="IK468"/>
      <c r="IL468"/>
      <c r="IM468"/>
      <c r="IN468"/>
      <c r="IO468"/>
      <c r="IP468"/>
      <c r="IQ468" s="55">
        <v>10562.988799999999</v>
      </c>
      <c r="IR468" s="55">
        <f t="shared" si="679"/>
        <v>73.354088888888882</v>
      </c>
      <c r="IS468" s="158">
        <v>73.5</v>
      </c>
      <c r="IT468" s="75">
        <v>30</v>
      </c>
      <c r="IU468" s="159"/>
      <c r="IV468" s="159">
        <f>IT468*63/144</f>
        <v>13.125</v>
      </c>
      <c r="IW468" s="75">
        <v>2</v>
      </c>
      <c r="IX468" s="75">
        <v>2</v>
      </c>
      <c r="IY468" s="76">
        <f t="shared" si="671"/>
        <v>223.36934562962961</v>
      </c>
      <c r="IZ468" s="75">
        <v>73.5</v>
      </c>
      <c r="JA468" s="82">
        <f>(IZ468*1.2)*(Prices!$B$5/32)</f>
        <v>110.25</v>
      </c>
      <c r="JB468" s="82">
        <f>(IZ468*1.3)*(Prices!$B$4/32)</f>
        <v>238.875</v>
      </c>
      <c r="JC468" s="82">
        <f>(IW468*Prices!$B$2)+(IX468*Prices!$B$3)</f>
        <v>88.1</v>
      </c>
      <c r="JD468" s="82">
        <f>IV468*Prices!$B$9</f>
        <v>78.75</v>
      </c>
      <c r="JE468" s="82">
        <f t="shared" si="648"/>
        <v>739.34434562962963</v>
      </c>
      <c r="JF468" s="82">
        <f>IV468*Prices!$B$10</f>
        <v>118.125</v>
      </c>
      <c r="JG468" s="82">
        <f t="shared" si="649"/>
        <v>778.71934562962963</v>
      </c>
      <c r="JH468" s="82">
        <f>IV468*Prices!$B$11</f>
        <v>131.25</v>
      </c>
      <c r="JI468" s="82">
        <f t="shared" si="650"/>
        <v>791.84434562962963</v>
      </c>
      <c r="JJ468" s="82">
        <f>IV468*Prices!$B$12</f>
        <v>157.5</v>
      </c>
      <c r="JK468" s="82">
        <f t="shared" si="651"/>
        <v>818.09434562962963</v>
      </c>
      <c r="JL468" s="82">
        <f>IV468*Prices!$B$13</f>
        <v>170.625</v>
      </c>
      <c r="JM468" s="82">
        <f t="shared" si="652"/>
        <v>831.21934562962963</v>
      </c>
      <c r="JN468" s="82">
        <f>IV468*Prices!$B$14</f>
        <v>203.4375</v>
      </c>
      <c r="JO468" s="82">
        <f t="shared" si="653"/>
        <v>864.03184562962963</v>
      </c>
      <c r="JP468" s="82">
        <f>IV468*Prices!$B$15</f>
        <v>229.6875</v>
      </c>
      <c r="JQ468" s="82">
        <f t="shared" si="654"/>
        <v>890.28184562962963</v>
      </c>
      <c r="JR468" s="82">
        <f>IV468*Prices!$B$16</f>
        <v>321.5625</v>
      </c>
      <c r="JS468" s="82">
        <f t="shared" si="655"/>
        <v>982.15684562962963</v>
      </c>
      <c r="JT468" s="82">
        <f>IV468*Prices!$B$17</f>
        <v>0</v>
      </c>
      <c r="JU468" s="82"/>
      <c r="JV468" s="82"/>
      <c r="JW468" s="82"/>
      <c r="JX468" s="82"/>
      <c r="JY468" s="82"/>
      <c r="JZ468" s="82"/>
      <c r="KA468" s="82"/>
      <c r="KB468" s="82"/>
      <c r="KC468" s="82"/>
      <c r="KD468" s="82"/>
      <c r="KE468" s="82"/>
      <c r="KF468" s="82"/>
      <c r="KG468" s="82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 s="199">
        <v>0</v>
      </c>
      <c r="LB468" s="202">
        <v>2</v>
      </c>
      <c r="LC468" s="82">
        <f>(44+(cabinets_db!IR468*2-2))*0.58</f>
        <v>109.45074311111109</v>
      </c>
      <c r="LD468" s="82">
        <f>(44+(cabinets_db!IR468*2-2))*0.77</f>
        <v>145.30529688888888</v>
      </c>
      <c r="LE468" s="82">
        <f>3*(cabinets_db!IR468*22/144)</f>
        <v>33.620624074074072</v>
      </c>
      <c r="LF468" s="82">
        <f t="shared" si="656"/>
        <v>75.830119037037022</v>
      </c>
      <c r="LG468" s="80">
        <f t="shared" si="657"/>
        <v>111.6846728148148</v>
      </c>
      <c r="LH468" s="234">
        <f t="shared" si="658"/>
        <v>223.36934562962961</v>
      </c>
      <c r="LI468" s="55">
        <v>10562.988799999999</v>
      </c>
      <c r="LJ468" s="55">
        <f t="shared" si="680"/>
        <v>73.354088888888882</v>
      </c>
      <c r="LK468" s="158">
        <v>73.5</v>
      </c>
      <c r="LL468" s="75">
        <v>30</v>
      </c>
      <c r="LM468" s="159"/>
      <c r="LN468" s="159">
        <f>LL468*63/144</f>
        <v>13.125</v>
      </c>
      <c r="LO468" s="75">
        <v>2</v>
      </c>
      <c r="LP468" s="75">
        <v>2</v>
      </c>
      <c r="LQ468" s="76">
        <f t="shared" si="672"/>
        <v>223.36934562962961</v>
      </c>
      <c r="LR468" s="75">
        <v>73.5</v>
      </c>
      <c r="LS468" s="82">
        <f>(LR468*1.2)*(Prices!$B$5/32)</f>
        <v>110.25</v>
      </c>
      <c r="LT468" s="82">
        <f>(LR468*1.3)*(Prices!$C$4/32)</f>
        <v>191.1</v>
      </c>
      <c r="LU468" s="82">
        <f>(LO468*Prices!$B$2)+(LP468*Prices!$B$3)</f>
        <v>88.1</v>
      </c>
      <c r="LV468" s="82">
        <f>LN468*Prices!$B$9</f>
        <v>78.75</v>
      </c>
      <c r="LW468" s="82">
        <f t="shared" si="659"/>
        <v>691.56934562962965</v>
      </c>
      <c r="LX468" s="82">
        <f>LN468*Prices!$B$10</f>
        <v>118.125</v>
      </c>
      <c r="LY468" s="82">
        <f t="shared" si="660"/>
        <v>730.94434562962965</v>
      </c>
      <c r="LZ468" s="82">
        <f>LN468*Prices!$B$11</f>
        <v>131.25</v>
      </c>
      <c r="MA468" s="82">
        <f t="shared" si="661"/>
        <v>744.06934562962965</v>
      </c>
      <c r="MB468" s="82">
        <f>LN468*Prices!$B$12</f>
        <v>157.5</v>
      </c>
      <c r="MC468" s="82">
        <f t="shared" si="662"/>
        <v>770.31934562962965</v>
      </c>
      <c r="MD468" s="82">
        <f>LN468*Prices!$B$13</f>
        <v>170.625</v>
      </c>
      <c r="ME468" s="82">
        <f t="shared" si="663"/>
        <v>783.44434562962965</v>
      </c>
      <c r="MF468" s="82">
        <f>LN468*Prices!$B$14</f>
        <v>203.4375</v>
      </c>
      <c r="MG468" s="82">
        <f t="shared" si="664"/>
        <v>816.25684562962965</v>
      </c>
      <c r="MH468" s="82">
        <f>LN468*Prices!$B$15</f>
        <v>229.6875</v>
      </c>
      <c r="MI468" s="82">
        <f t="shared" si="665"/>
        <v>842.50684562962965</v>
      </c>
      <c r="MJ468" s="82">
        <f>LN468*Prices!$B$16</f>
        <v>321.5625</v>
      </c>
      <c r="MK468" s="82">
        <f t="shared" si="666"/>
        <v>934.38184562962965</v>
      </c>
      <c r="ML468" s="82">
        <f>LN468*Prices!$B$17</f>
        <v>0</v>
      </c>
      <c r="MM468" s="82"/>
      <c r="MN468" s="82"/>
      <c r="MO468" s="82"/>
      <c r="MP468" s="82"/>
      <c r="MQ468" s="82"/>
      <c r="MR468" s="82"/>
      <c r="MS468" s="82"/>
      <c r="MT468" s="82"/>
      <c r="MU468" s="82"/>
      <c r="MV468" s="82"/>
      <c r="MW468" s="82"/>
      <c r="MX468" s="82"/>
      <c r="MY468" s="82"/>
      <c r="MZ468" s="82"/>
      <c r="NA468" s="82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</row>
    <row r="469" spans="1:449" ht="18" customHeight="1" thickBot="1" x14ac:dyDescent="0.3">
      <c r="A469" s="381"/>
      <c r="B469" s="278"/>
      <c r="C469" s="278"/>
      <c r="D469" s="279"/>
      <c r="E469" s="280"/>
      <c r="F469" s="382"/>
      <c r="G469" s="367"/>
      <c r="H469" s="71"/>
      <c r="I469" s="161"/>
      <c r="J469" s="71"/>
      <c r="K469" s="161"/>
      <c r="L469" s="71"/>
      <c r="M469" s="161"/>
      <c r="N469" s="71"/>
      <c r="O469" s="161"/>
      <c r="P469" s="71"/>
      <c r="Q469" s="161"/>
      <c r="R469" s="71"/>
      <c r="S469" s="161"/>
      <c r="T469" s="71"/>
      <c r="U469" s="161"/>
      <c r="V469" s="71"/>
      <c r="W469" s="162"/>
      <c r="X469" s="162"/>
      <c r="Y469" s="162"/>
      <c r="Z469" s="162"/>
      <c r="AA469" s="162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163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163"/>
      <c r="BU469" s="161"/>
      <c r="BV469" s="71"/>
      <c r="BW469" s="161"/>
      <c r="BX469" s="71"/>
      <c r="BY469" s="161"/>
      <c r="BZ469" s="71"/>
      <c r="CA469" s="161"/>
      <c r="CB469" s="71"/>
      <c r="CC469" s="161"/>
      <c r="CD469" s="71"/>
      <c r="CE469" s="161"/>
      <c r="CF469" s="71"/>
      <c r="CG469" s="161"/>
      <c r="CH469" s="71"/>
      <c r="CI469" s="161"/>
      <c r="CJ469" s="71"/>
      <c r="CK469" s="162"/>
      <c r="CL469" s="162"/>
      <c r="CM469" s="162"/>
      <c r="CN469" s="162"/>
      <c r="CO469" s="162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163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163"/>
      <c r="ER469" s="158"/>
      <c r="ES469" s="75"/>
      <c r="ET469" s="159"/>
      <c r="EU469" s="159"/>
      <c r="EZ469" s="82"/>
      <c r="FE469" s="82"/>
      <c r="FF469" s="82"/>
      <c r="FG469" s="82"/>
      <c r="FH469" s="82"/>
      <c r="FI469" s="82"/>
      <c r="FJ469" s="82"/>
      <c r="FK469" s="82"/>
      <c r="FL469" s="82"/>
      <c r="FM469" s="82"/>
      <c r="FN469" s="82"/>
      <c r="FO469" s="82"/>
      <c r="FP469" s="82"/>
      <c r="FQ469" s="82"/>
      <c r="FR469" s="82"/>
      <c r="FS469" s="82"/>
      <c r="FT469" s="82"/>
      <c r="FU469" s="82"/>
      <c r="FV469" s="82"/>
      <c r="FW469" s="82"/>
      <c r="FX469" s="82"/>
      <c r="FY469" s="82"/>
      <c r="FZ469" s="82"/>
      <c r="GA469" s="82"/>
      <c r="GB469" s="82"/>
      <c r="GC469" s="82"/>
      <c r="GD469" s="82"/>
      <c r="GE469" s="82"/>
      <c r="GF469" s="82"/>
      <c r="GG469" s="82"/>
      <c r="GH469" s="82"/>
      <c r="GI469"/>
      <c r="GJ469"/>
      <c r="GK469"/>
      <c r="GL469"/>
      <c r="GM469"/>
      <c r="GN469"/>
      <c r="GO469"/>
      <c r="GR469" s="158"/>
      <c r="GS469" s="75"/>
      <c r="GT469" s="159"/>
      <c r="GU469" s="159"/>
      <c r="GV469" s="75"/>
      <c r="GW469" s="75"/>
      <c r="GX469" s="76"/>
      <c r="GZ469" s="82"/>
      <c r="HA469" s="82"/>
      <c r="HB469" s="82"/>
      <c r="HE469" s="82"/>
      <c r="HF469" s="82"/>
      <c r="HG469" s="82"/>
      <c r="HH469" s="82"/>
      <c r="HI469" s="82"/>
      <c r="HJ469" s="82"/>
      <c r="HK469" s="82"/>
      <c r="HL469" s="82"/>
      <c r="HM469" s="82"/>
      <c r="HN469" s="82"/>
      <c r="HO469" s="82"/>
      <c r="HP469" s="82"/>
      <c r="HQ469" s="82"/>
      <c r="HR469" s="82"/>
      <c r="HS469" s="82"/>
      <c r="HT469" s="82"/>
      <c r="HU469" s="82"/>
      <c r="HV469" s="82"/>
      <c r="HW469" s="82"/>
      <c r="HX469" s="82"/>
      <c r="HY469" s="82"/>
      <c r="HZ469" s="82"/>
      <c r="IA469" s="82"/>
      <c r="IB469" s="82"/>
      <c r="IC469" s="82"/>
      <c r="ID469" s="82"/>
      <c r="IE469" s="82"/>
      <c r="IF469" s="82"/>
      <c r="IG469" s="82"/>
      <c r="IH469" s="82"/>
      <c r="II469"/>
      <c r="IJ469"/>
      <c r="IK469"/>
      <c r="IL469"/>
      <c r="IM469"/>
      <c r="IN469"/>
      <c r="IO469"/>
      <c r="IP469"/>
      <c r="IS469" s="158"/>
      <c r="IT469" s="75"/>
      <c r="IU469" s="159"/>
      <c r="IV469" s="159"/>
      <c r="IW469" s="75"/>
      <c r="IX469" s="75"/>
      <c r="IY469" s="76"/>
      <c r="IZ469" s="75"/>
      <c r="JA469" s="82"/>
      <c r="JB469" s="82"/>
      <c r="JC469" s="82"/>
      <c r="JD469" s="82"/>
      <c r="JE469" s="82"/>
      <c r="JF469" s="82"/>
      <c r="JG469" s="82"/>
      <c r="JH469" s="82"/>
      <c r="JI469" s="82"/>
      <c r="JJ469" s="82"/>
      <c r="JK469" s="82"/>
      <c r="JL469" s="82"/>
      <c r="JM469" s="82"/>
      <c r="JN469" s="82"/>
      <c r="JO469" s="82"/>
      <c r="JP469" s="82"/>
      <c r="JQ469" s="82"/>
      <c r="JR469" s="82"/>
      <c r="JS469" s="82"/>
      <c r="JT469" s="82"/>
      <c r="JU469" s="82"/>
      <c r="JV469" s="82"/>
      <c r="JW469" s="82"/>
      <c r="JX469" s="82"/>
      <c r="JY469" s="82"/>
      <c r="JZ469" s="82"/>
      <c r="KA469" s="82"/>
      <c r="KB469" s="82"/>
      <c r="KC469" s="82"/>
      <c r="KD469" s="82"/>
      <c r="KE469" s="82"/>
      <c r="KF469" s="82"/>
      <c r="KG469" s="82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 s="199"/>
      <c r="LB469" s="202"/>
      <c r="LF469" s="82"/>
      <c r="LG469" s="80"/>
      <c r="LH469" s="234"/>
      <c r="LK469" s="158"/>
      <c r="LL469" s="75"/>
      <c r="LM469" s="159"/>
      <c r="LN469" s="159"/>
      <c r="LO469" s="75"/>
      <c r="LP469" s="75"/>
      <c r="LQ469" s="76"/>
      <c r="LR469" s="75"/>
      <c r="LS469" s="82"/>
      <c r="LT469" s="82"/>
      <c r="LU469" s="82"/>
      <c r="LV469" s="82"/>
      <c r="LW469" s="82"/>
      <c r="LX469" s="82"/>
      <c r="LY469" s="82"/>
      <c r="LZ469" s="82"/>
      <c r="MA469" s="82"/>
      <c r="MB469" s="82"/>
      <c r="MC469" s="82"/>
      <c r="MD469" s="82"/>
      <c r="ME469" s="82"/>
      <c r="MF469" s="82"/>
      <c r="MG469" s="82"/>
      <c r="MH469" s="82"/>
      <c r="MI469" s="82"/>
      <c r="MJ469" s="82"/>
      <c r="MK469" s="82"/>
      <c r="ML469" s="82"/>
      <c r="MM469" s="82"/>
      <c r="MN469" s="82"/>
      <c r="MO469" s="82"/>
      <c r="MP469" s="82"/>
      <c r="MQ469" s="82"/>
      <c r="MR469" s="82"/>
      <c r="MS469" s="82"/>
      <c r="MT469" s="82"/>
      <c r="MU469" s="82"/>
      <c r="MV469" s="82"/>
      <c r="MW469" s="82"/>
      <c r="MX469" s="82"/>
      <c r="MY469" s="82"/>
      <c r="MZ469" s="82"/>
      <c r="NA469" s="82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</row>
    <row r="470" spans="1:449" ht="18" customHeight="1" x14ac:dyDescent="0.25">
      <c r="A470" s="371" t="s">
        <v>609</v>
      </c>
      <c r="B470" s="152" t="s">
        <v>527</v>
      </c>
      <c r="C470" s="152" t="str">
        <f t="shared" si="667"/>
        <v>Pantry Cab: Oven Cabinet   2 doors - 2 drawers (24"W x 84" H)</v>
      </c>
      <c r="D470" s="121" t="s">
        <v>606</v>
      </c>
      <c r="E470" s="153" t="s">
        <v>589</v>
      </c>
      <c r="F470" s="372" t="s">
        <v>609</v>
      </c>
      <c r="G470" s="367">
        <f>ROUND(cabinets_db!FD470/Prices!$B$27,0)</f>
        <v>968</v>
      </c>
      <c r="H470" s="71">
        <f>G470*Prices!$B$7+G470</f>
        <v>1113.2</v>
      </c>
      <c r="I470" s="161">
        <f>ROUND(cabinets_db!FF470/Prices!$B$27,0)</f>
        <v>1030</v>
      </c>
      <c r="J470" s="71">
        <f>I470*Prices!$B$7+I470</f>
        <v>1184.5</v>
      </c>
      <c r="K470" s="161">
        <f>ROUND(cabinets_db!FH470/Prices!$B$27,0)</f>
        <v>1051</v>
      </c>
      <c r="L470" s="71">
        <f>K470*Prices!$B$7+K470</f>
        <v>1208.6500000000001</v>
      </c>
      <c r="M470" s="161">
        <f>ROUND(cabinets_db!FJ470/Prices!$B$27,0)</f>
        <v>1092</v>
      </c>
      <c r="N470" s="71">
        <f>M470*Prices!$B$7+M470</f>
        <v>1255.8</v>
      </c>
      <c r="O470" s="161">
        <f>ROUND(cabinets_db!FL470/Prices!$B$27,0)</f>
        <v>1113</v>
      </c>
      <c r="P470" s="71">
        <f>O470*Prices!$B$7+O470</f>
        <v>1279.95</v>
      </c>
      <c r="Q470" s="161">
        <f>ROUND(cabinets_db!FN470/Prices!$B$27,0)</f>
        <v>1164</v>
      </c>
      <c r="R470" s="71">
        <f>Q470*Prices!$B$7+Q470</f>
        <v>1338.6</v>
      </c>
      <c r="S470" s="161">
        <f>ROUND(cabinets_db!FP470/Prices!$B$27,0)</f>
        <v>1206</v>
      </c>
      <c r="T470" s="71">
        <f>S470*Prices!$B$7+S470</f>
        <v>1386.9</v>
      </c>
      <c r="U470" s="161">
        <f>ROUND(cabinets_db!FR470/Prices!$B$27,0)</f>
        <v>1350</v>
      </c>
      <c r="V470" s="71">
        <f>U470*Prices!$B$7+U470</f>
        <v>1552.5</v>
      </c>
      <c r="W470" s="162"/>
      <c r="X470" s="162"/>
      <c r="Y470" s="162"/>
      <c r="Z470" s="162"/>
      <c r="AA470" s="162"/>
      <c r="AB470" s="71">
        <f>ROUND(cabinets_db!HD470/Prices!$B$27,0)</f>
        <v>883</v>
      </c>
      <c r="AC470" s="71">
        <f>AB470*Prices!$B$7+AB470</f>
        <v>1015.45</v>
      </c>
      <c r="AD470" s="71">
        <f>ROUND(cabinets_db!HF470/Prices!$B$27,0)</f>
        <v>944</v>
      </c>
      <c r="AE470" s="71">
        <f>AD470*Prices!$B$7+AD470</f>
        <v>1085.5999999999999</v>
      </c>
      <c r="AF470" s="71">
        <f>ROUND(cabinets_db!HH470/Prices!$B$27,0)</f>
        <v>965</v>
      </c>
      <c r="AG470" s="71">
        <f>AF470*Prices!$B$7+AF470</f>
        <v>1109.75</v>
      </c>
      <c r="AH470" s="71">
        <f>ROUND(cabinets_db!HJ470/Prices!$B$27,0)</f>
        <v>1006</v>
      </c>
      <c r="AI470" s="71">
        <f>AH470*Prices!$B$7+AH470</f>
        <v>1156.9000000000001</v>
      </c>
      <c r="AJ470" s="71">
        <f>ROUND(cabinets_db!HL470/Prices!$B$27,0)</f>
        <v>1027</v>
      </c>
      <c r="AK470" s="71">
        <f>AJ470*Prices!$B$7+AJ470</f>
        <v>1181.05</v>
      </c>
      <c r="AL470" s="71">
        <f>ROUND(cabinets_db!HN470/Prices!$B$27,0)</f>
        <v>1079</v>
      </c>
      <c r="AM470" s="71">
        <f>AL470*Prices!$B$7+AL470</f>
        <v>1240.8499999999999</v>
      </c>
      <c r="AN470" s="71">
        <f>ROUND(cabinets_db!HP470/Prices!$B$27,0)</f>
        <v>1120</v>
      </c>
      <c r="AO470" s="71">
        <f>AN470*Prices!$B$7+AN470</f>
        <v>1288</v>
      </c>
      <c r="AP470" s="71">
        <f>ROUND(cabinets_db!HR470/Prices!$B$27,0)</f>
        <v>1264</v>
      </c>
      <c r="AQ470" s="163">
        <f>AP470*Prices!$B$7+AP470</f>
        <v>1453.6</v>
      </c>
      <c r="AW470" s="71">
        <f t="shared" si="586"/>
        <v>883</v>
      </c>
      <c r="AX470" s="71">
        <f t="shared" si="587"/>
        <v>1015.45</v>
      </c>
      <c r="AY470" s="71">
        <f t="shared" si="588"/>
        <v>944</v>
      </c>
      <c r="AZ470" s="71">
        <f t="shared" si="589"/>
        <v>1085.5999999999999</v>
      </c>
      <c r="BA470" s="71">
        <f t="shared" si="590"/>
        <v>965</v>
      </c>
      <c r="BB470" s="71">
        <f t="shared" si="591"/>
        <v>1109.75</v>
      </c>
      <c r="BC470" s="71">
        <f t="shared" si="592"/>
        <v>1006</v>
      </c>
      <c r="BD470" s="71">
        <f t="shared" si="593"/>
        <v>1156.9000000000001</v>
      </c>
      <c r="BE470" s="71">
        <f t="shared" si="594"/>
        <v>1027</v>
      </c>
      <c r="BF470" s="71">
        <f t="shared" si="595"/>
        <v>1181.05</v>
      </c>
      <c r="BG470" s="71">
        <f t="shared" si="596"/>
        <v>1079</v>
      </c>
      <c r="BH470" s="71">
        <f t="shared" si="597"/>
        <v>1240.8499999999999</v>
      </c>
      <c r="BI470" s="71">
        <f t="shared" si="598"/>
        <v>1120</v>
      </c>
      <c r="BJ470" s="71">
        <f t="shared" si="599"/>
        <v>1288</v>
      </c>
      <c r="BK470" s="71">
        <f t="shared" si="600"/>
        <v>1264</v>
      </c>
      <c r="BL470" s="163">
        <f t="shared" si="601"/>
        <v>1453.6</v>
      </c>
      <c r="BU470" s="161">
        <f>ROUND(cabinets_db!JE470/Prices!$B$27,0)</f>
        <v>1402</v>
      </c>
      <c r="BV470" s="71">
        <f>BU470*Prices!$B$7+BU470</f>
        <v>1612.3</v>
      </c>
      <c r="BW470" s="161">
        <f>ROUND(cabinets_db!JG470/Prices!$B$27,0)</f>
        <v>1463</v>
      </c>
      <c r="BX470" s="71">
        <f>BW470*Prices!$B$7+BW470</f>
        <v>1682.45</v>
      </c>
      <c r="BY470" s="161">
        <f>ROUND(cabinets_db!JI470/Prices!$B$27,0)</f>
        <v>1484</v>
      </c>
      <c r="BZ470" s="71">
        <f>BY470*Prices!$B$7+BY470</f>
        <v>1706.6</v>
      </c>
      <c r="CA470" s="161">
        <f>ROUND(cabinets_db!JK470/Prices!$B$27,0)</f>
        <v>1525</v>
      </c>
      <c r="CB470" s="71">
        <f>CA470*Prices!$B$7+CA470</f>
        <v>1753.75</v>
      </c>
      <c r="CC470" s="161">
        <f>ROUND(cabinets_db!JM470/Prices!$B$27,0)</f>
        <v>1546</v>
      </c>
      <c r="CD470" s="71">
        <f>CC470*Prices!$B$7+CC470</f>
        <v>1777.9</v>
      </c>
      <c r="CE470" s="161">
        <f>ROUND(cabinets_db!JO470/Prices!$B$27,0)</f>
        <v>1598</v>
      </c>
      <c r="CF470" s="71">
        <f>CE470*Prices!$B$7+CE470</f>
        <v>1837.7</v>
      </c>
      <c r="CG470" s="161">
        <f>ROUND(cabinets_db!JQ470/Prices!$B$27,0)</f>
        <v>1639</v>
      </c>
      <c r="CH470" s="71">
        <f>CG470*Prices!$B$7+CG470</f>
        <v>1884.85</v>
      </c>
      <c r="CI470" s="161">
        <f>ROUND(cabinets_db!JS470/Prices!$B$27,0)</f>
        <v>1783</v>
      </c>
      <c r="CJ470" s="71">
        <f>CI470*Prices!$B$7+CI470</f>
        <v>2050.4499999999998</v>
      </c>
      <c r="CK470" s="162"/>
      <c r="CL470" s="162"/>
      <c r="CM470" s="162"/>
      <c r="CN470" s="162"/>
      <c r="CO470" s="162"/>
      <c r="CP470" s="71">
        <f>ROUND(cabinets_db!LW470/Prices!$B$27,0)</f>
        <v>1316</v>
      </c>
      <c r="CQ470" s="71">
        <f>CP470*Prices!$B$7+CP470</f>
        <v>1513.4</v>
      </c>
      <c r="CR470" s="71">
        <f>ROUND(cabinets_db!LY470/Prices!$B$27,0)</f>
        <v>1378</v>
      </c>
      <c r="CS470" s="71">
        <f>CR470*Prices!$B$7+CR470</f>
        <v>1584.7</v>
      </c>
      <c r="CT470" s="71">
        <f>ROUND(cabinets_db!MA470/Prices!$B$27,0)</f>
        <v>1398</v>
      </c>
      <c r="CU470" s="71">
        <f>CT470*Prices!$B$7+CT470</f>
        <v>1607.7</v>
      </c>
      <c r="CV470" s="71">
        <f>ROUND(cabinets_db!MC470/Prices!$B$27,0)</f>
        <v>1439</v>
      </c>
      <c r="CW470" s="71">
        <f>CV470*Prices!$B$7+CV470</f>
        <v>1654.85</v>
      </c>
      <c r="CX470" s="71">
        <f>ROUND(cabinets_db!ME470/Prices!$B$27,0)</f>
        <v>1460</v>
      </c>
      <c r="CY470" s="71">
        <f>CX470*Prices!$B$7+CX470</f>
        <v>1679</v>
      </c>
      <c r="CZ470" s="71">
        <f>ROUND(cabinets_db!MG470/Prices!$B$27,0)</f>
        <v>1512</v>
      </c>
      <c r="DA470" s="71">
        <f>CZ470*Prices!$B$7+CZ470</f>
        <v>1738.8</v>
      </c>
      <c r="DB470" s="71">
        <f>ROUND(cabinets_db!MI470/Prices!$B$27,0)</f>
        <v>1553</v>
      </c>
      <c r="DC470" s="71">
        <f>DB470*Prices!$B$7+DB470</f>
        <v>1785.95</v>
      </c>
      <c r="DD470" s="71">
        <f>ROUND(cabinets_db!MK470/Prices!$B$27,0)</f>
        <v>1697</v>
      </c>
      <c r="DE470" s="163">
        <f>DD470*Prices!$B$7+DD470</f>
        <v>1951.55</v>
      </c>
      <c r="DK470" s="71">
        <f t="shared" si="616"/>
        <v>1316</v>
      </c>
      <c r="DL470" s="71">
        <f t="shared" si="617"/>
        <v>1513.4</v>
      </c>
      <c r="DM470" s="71">
        <f t="shared" si="618"/>
        <v>1378</v>
      </c>
      <c r="DN470" s="71">
        <f t="shared" si="619"/>
        <v>1584.7</v>
      </c>
      <c r="DO470" s="71">
        <f t="shared" si="620"/>
        <v>1398</v>
      </c>
      <c r="DP470" s="71">
        <f t="shared" si="621"/>
        <v>1607.7</v>
      </c>
      <c r="DQ470" s="71">
        <f t="shared" si="622"/>
        <v>1439</v>
      </c>
      <c r="DR470" s="71">
        <f t="shared" si="623"/>
        <v>1654.85</v>
      </c>
      <c r="DS470" s="71">
        <f t="shared" si="624"/>
        <v>1460</v>
      </c>
      <c r="DT470" s="71">
        <f t="shared" si="625"/>
        <v>1679</v>
      </c>
      <c r="DU470" s="71">
        <f t="shared" si="626"/>
        <v>1512</v>
      </c>
      <c r="DV470" s="71">
        <f t="shared" si="627"/>
        <v>1738.8</v>
      </c>
      <c r="DW470" s="71">
        <f t="shared" si="628"/>
        <v>1553</v>
      </c>
      <c r="DX470" s="71">
        <f t="shared" si="629"/>
        <v>1785.95</v>
      </c>
      <c r="DY470" s="71">
        <f t="shared" si="630"/>
        <v>1697</v>
      </c>
      <c r="DZ470" s="163">
        <f t="shared" si="631"/>
        <v>1951.55</v>
      </c>
      <c r="EP470" s="55">
        <v>8004.3865999999998</v>
      </c>
      <c r="EQ470" s="55">
        <f t="shared" si="677"/>
        <v>55.586018055555556</v>
      </c>
      <c r="ER470" s="158">
        <v>55.5</v>
      </c>
      <c r="ES470" s="75">
        <v>24</v>
      </c>
      <c r="ET470" s="159"/>
      <c r="EU470" s="159">
        <f>ES470*52/144</f>
        <v>8.6666666666666661</v>
      </c>
      <c r="EV470" s="75">
        <v>2</v>
      </c>
      <c r="EW470" s="75">
        <v>2</v>
      </c>
      <c r="EX470" s="76">
        <v>3</v>
      </c>
      <c r="EY470" s="75">
        <v>55.5</v>
      </c>
      <c r="EZ470" s="82">
        <f>(EY470*1.2)*(Prices!$B$5/32)</f>
        <v>83.25</v>
      </c>
      <c r="FA470" s="82">
        <f>(EY470*1.3)*(Prices!$B$4/32)</f>
        <v>180.375</v>
      </c>
      <c r="FB470" s="82">
        <f>(EV470*Prices!$B$2)+(EW470*Prices!$B$3)</f>
        <v>88.1</v>
      </c>
      <c r="FC470" s="82">
        <f>EU470*Prices!$B$9</f>
        <v>52</v>
      </c>
      <c r="FD470" s="82">
        <f t="shared" si="632"/>
        <v>406.72500000000002</v>
      </c>
      <c r="FE470" s="82">
        <f>EU470*Prices!$B$10</f>
        <v>78</v>
      </c>
      <c r="FF470" s="82">
        <f t="shared" si="633"/>
        <v>432.72500000000002</v>
      </c>
      <c r="FG470" s="82">
        <f>EU470*Prices!$B$11</f>
        <v>86.666666666666657</v>
      </c>
      <c r="FH470" s="82">
        <f t="shared" si="634"/>
        <v>441.39166666666665</v>
      </c>
      <c r="FI470" s="82">
        <f>EU470*Prices!$B$12</f>
        <v>104</v>
      </c>
      <c r="FJ470" s="82">
        <f t="shared" si="635"/>
        <v>458.72500000000002</v>
      </c>
      <c r="FK470" s="82">
        <f>EU470*Prices!$B$13</f>
        <v>112.66666666666666</v>
      </c>
      <c r="FL470" s="82">
        <f t="shared" si="636"/>
        <v>467.39166666666665</v>
      </c>
      <c r="FM470" s="82">
        <f>EU470*Prices!$B$14</f>
        <v>134.33333333333331</v>
      </c>
      <c r="FN470" s="82">
        <f t="shared" si="637"/>
        <v>489.05833333333328</v>
      </c>
      <c r="FO470" s="82">
        <f>EU470*Prices!$B$15</f>
        <v>151.66666666666666</v>
      </c>
      <c r="FP470" s="82">
        <f t="shared" si="638"/>
        <v>506.39166666666665</v>
      </c>
      <c r="FQ470" s="82">
        <f>EU470*Prices!$B$16</f>
        <v>212.33333333333331</v>
      </c>
      <c r="FR470" s="82">
        <f t="shared" si="639"/>
        <v>567.05833333333328</v>
      </c>
      <c r="FS470" s="82">
        <f>EU470*Prices!$B$17</f>
        <v>0</v>
      </c>
      <c r="FT470" s="82"/>
      <c r="FU470" s="82"/>
      <c r="FV470" s="82"/>
      <c r="FW470" s="82"/>
      <c r="FX470" s="82"/>
      <c r="FY470" s="82"/>
      <c r="FZ470" s="82"/>
      <c r="GA470" s="82"/>
      <c r="GB470" s="82"/>
      <c r="GC470" s="82"/>
      <c r="GD470" s="82"/>
      <c r="GE470" s="82"/>
      <c r="GF470" s="82"/>
      <c r="GG470" s="82"/>
      <c r="GH470" s="82"/>
      <c r="GI470"/>
      <c r="GJ470"/>
      <c r="GK470"/>
      <c r="GL470"/>
      <c r="GM470"/>
      <c r="GN470"/>
      <c r="GO470"/>
      <c r="GP470" s="55">
        <v>8004.3865999999998</v>
      </c>
      <c r="GQ470" s="55">
        <f t="shared" si="678"/>
        <v>55.586018055555556</v>
      </c>
      <c r="GR470" s="158">
        <v>55.5</v>
      </c>
      <c r="GS470" s="75">
        <v>24</v>
      </c>
      <c r="GT470" s="159"/>
      <c r="GU470" s="159">
        <f>GS470*52/144</f>
        <v>8.6666666666666661</v>
      </c>
      <c r="GV470" s="75">
        <v>2</v>
      </c>
      <c r="GW470" s="75">
        <v>2</v>
      </c>
      <c r="GX470" s="76">
        <v>3</v>
      </c>
      <c r="GY470" s="75">
        <v>55.5</v>
      </c>
      <c r="GZ470" s="82">
        <f>(GY470*1.2)*(Prices!$B$5/32)</f>
        <v>83.25</v>
      </c>
      <c r="HA470" s="82">
        <f>(GY470*1.3)*(Prices!$C$4/32)</f>
        <v>144.30000000000001</v>
      </c>
      <c r="HB470" s="82">
        <f>(GV470*Prices!$B$2)+(GW470*Prices!$B$3)</f>
        <v>88.1</v>
      </c>
      <c r="HC470" s="82">
        <f>GU470*Prices!$B$9</f>
        <v>52</v>
      </c>
      <c r="HD470" s="82">
        <f t="shared" si="640"/>
        <v>370.65</v>
      </c>
      <c r="HE470" s="82">
        <f>GU470*Prices!$B$10</f>
        <v>78</v>
      </c>
      <c r="HF470" s="82">
        <f t="shared" si="641"/>
        <v>396.65</v>
      </c>
      <c r="HG470" s="82">
        <f>GU470*Prices!$B$11</f>
        <v>86.666666666666657</v>
      </c>
      <c r="HH470" s="82">
        <f t="shared" si="642"/>
        <v>405.31666666666666</v>
      </c>
      <c r="HI470" s="82">
        <f>GU470*Prices!$B$12</f>
        <v>104</v>
      </c>
      <c r="HJ470" s="82">
        <f t="shared" si="643"/>
        <v>422.65</v>
      </c>
      <c r="HK470" s="82">
        <f>GU470*Prices!$B$13</f>
        <v>112.66666666666666</v>
      </c>
      <c r="HL470" s="82">
        <f t="shared" si="644"/>
        <v>431.31666666666666</v>
      </c>
      <c r="HM470" s="82">
        <f>GU470*Prices!$B$14</f>
        <v>134.33333333333331</v>
      </c>
      <c r="HN470" s="82">
        <f t="shared" si="645"/>
        <v>452.98333333333335</v>
      </c>
      <c r="HO470" s="82">
        <f>GU470*Prices!$B$15</f>
        <v>151.66666666666666</v>
      </c>
      <c r="HP470" s="82">
        <f t="shared" si="646"/>
        <v>470.31666666666666</v>
      </c>
      <c r="HQ470" s="82">
        <f>GU470*Prices!$B$16</f>
        <v>212.33333333333331</v>
      </c>
      <c r="HR470" s="82">
        <f t="shared" si="647"/>
        <v>530.98333333333335</v>
      </c>
      <c r="HS470" s="82">
        <f>GU470*Prices!$B$17</f>
        <v>0</v>
      </c>
      <c r="HT470" s="82"/>
      <c r="HU470" s="82"/>
      <c r="HV470" s="82"/>
      <c r="HW470" s="82"/>
      <c r="HX470" s="82"/>
      <c r="HY470" s="82"/>
      <c r="HZ470" s="82"/>
      <c r="IA470" s="82"/>
      <c r="IB470" s="82"/>
      <c r="IC470" s="82"/>
      <c r="ID470" s="82"/>
      <c r="IE470" s="82"/>
      <c r="IF470" s="82"/>
      <c r="IG470" s="82"/>
      <c r="IH470" s="82"/>
      <c r="II470"/>
      <c r="IJ470"/>
      <c r="IK470"/>
      <c r="IL470"/>
      <c r="IM470"/>
      <c r="IN470"/>
      <c r="IO470"/>
      <c r="IP470"/>
      <c r="IQ470" s="55">
        <v>8004.3865999999998</v>
      </c>
      <c r="IR470" s="55">
        <f t="shared" si="679"/>
        <v>55.586018055555556</v>
      </c>
      <c r="IS470" s="158">
        <v>55.5</v>
      </c>
      <c r="IT470" s="75">
        <v>24</v>
      </c>
      <c r="IU470" s="159"/>
      <c r="IV470" s="159">
        <f>IT470*52/144</f>
        <v>8.6666666666666661</v>
      </c>
      <c r="IW470" s="75">
        <v>2</v>
      </c>
      <c r="IX470" s="75">
        <v>2</v>
      </c>
      <c r="IY470" s="76">
        <f t="shared" si="671"/>
        <v>184.93108572685185</v>
      </c>
      <c r="IZ470" s="75">
        <v>55.5</v>
      </c>
      <c r="JA470" s="82">
        <f>(IZ470*1.2)*(Prices!$B$5/32)</f>
        <v>83.25</v>
      </c>
      <c r="JB470" s="82">
        <f>(IZ470*1.3)*(Prices!$B$4/32)</f>
        <v>180.375</v>
      </c>
      <c r="JC470" s="82">
        <f>(IW470*Prices!$B$2)+(IX470*Prices!$B$3)</f>
        <v>88.1</v>
      </c>
      <c r="JD470" s="82">
        <f>IV470*Prices!$B$9</f>
        <v>52</v>
      </c>
      <c r="JE470" s="82">
        <f t="shared" si="648"/>
        <v>588.65608572685187</v>
      </c>
      <c r="JF470" s="82">
        <f>IV470*Prices!$B$10</f>
        <v>78</v>
      </c>
      <c r="JG470" s="82">
        <f t="shared" si="649"/>
        <v>614.65608572685187</v>
      </c>
      <c r="JH470" s="82">
        <f>IV470*Prices!$B$11</f>
        <v>86.666666666666657</v>
      </c>
      <c r="JI470" s="82">
        <f t="shared" si="650"/>
        <v>623.3227523935185</v>
      </c>
      <c r="JJ470" s="82">
        <f>IV470*Prices!$B$12</f>
        <v>104</v>
      </c>
      <c r="JK470" s="82">
        <f t="shared" si="651"/>
        <v>640.65608572685187</v>
      </c>
      <c r="JL470" s="82">
        <f>IV470*Prices!$B$13</f>
        <v>112.66666666666666</v>
      </c>
      <c r="JM470" s="82">
        <f t="shared" si="652"/>
        <v>649.3227523935185</v>
      </c>
      <c r="JN470" s="82">
        <f>IV470*Prices!$B$14</f>
        <v>134.33333333333331</v>
      </c>
      <c r="JO470" s="82">
        <f t="shared" si="653"/>
        <v>670.98941906018513</v>
      </c>
      <c r="JP470" s="82">
        <f>IV470*Prices!$B$15</f>
        <v>151.66666666666666</v>
      </c>
      <c r="JQ470" s="82">
        <f t="shared" si="654"/>
        <v>688.3227523935185</v>
      </c>
      <c r="JR470" s="82">
        <f>IV470*Prices!$B$16</f>
        <v>212.33333333333331</v>
      </c>
      <c r="JS470" s="82">
        <f t="shared" si="655"/>
        <v>748.98941906018513</v>
      </c>
      <c r="JT470" s="82">
        <f>IV470*Prices!$B$17</f>
        <v>0</v>
      </c>
      <c r="JU470" s="82"/>
      <c r="JV470" s="82"/>
      <c r="JW470" s="82"/>
      <c r="JX470" s="82"/>
      <c r="JY470" s="82"/>
      <c r="JZ470" s="82"/>
      <c r="KA470" s="82"/>
      <c r="KB470" s="82"/>
      <c r="KC470" s="82"/>
      <c r="KD470" s="82"/>
      <c r="KE470" s="82"/>
      <c r="KF470" s="82"/>
      <c r="KG470" s="82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 s="199">
        <v>0</v>
      </c>
      <c r="LB470" s="202">
        <v>2</v>
      </c>
      <c r="LC470" s="82">
        <f>(44+(cabinets_db!IR470*2-2))*0.58</f>
        <v>88.839780944444442</v>
      </c>
      <c r="LD470" s="82">
        <f>(44+(cabinets_db!IR470*2-2))*0.77</f>
        <v>117.94246780555555</v>
      </c>
      <c r="LE470" s="82">
        <f>3*(cabinets_db!IR470*22/144)</f>
        <v>25.476924942129628</v>
      </c>
      <c r="LF470" s="82">
        <f t="shared" si="656"/>
        <v>63.362856002314814</v>
      </c>
      <c r="LG470" s="80">
        <f t="shared" si="657"/>
        <v>92.465542863425924</v>
      </c>
      <c r="LH470" s="234">
        <f t="shared" si="658"/>
        <v>184.93108572685185</v>
      </c>
      <c r="LI470" s="55">
        <v>8004.3865999999998</v>
      </c>
      <c r="LJ470" s="55">
        <f t="shared" si="680"/>
        <v>55.586018055555556</v>
      </c>
      <c r="LK470" s="158">
        <v>55.5</v>
      </c>
      <c r="LL470" s="75">
        <v>24</v>
      </c>
      <c r="LM470" s="159"/>
      <c r="LN470" s="159">
        <f>LL470*52/144</f>
        <v>8.6666666666666661</v>
      </c>
      <c r="LO470" s="75">
        <v>2</v>
      </c>
      <c r="LP470" s="75">
        <v>2</v>
      </c>
      <c r="LQ470" s="76">
        <f t="shared" si="672"/>
        <v>184.93108572685185</v>
      </c>
      <c r="LR470" s="75">
        <v>55.5</v>
      </c>
      <c r="LS470" s="82">
        <f>(LR470*1.2)*(Prices!$B$5/32)</f>
        <v>83.25</v>
      </c>
      <c r="LT470" s="82">
        <f>(LR470*1.3)*(Prices!$C$4/32)</f>
        <v>144.30000000000001</v>
      </c>
      <c r="LU470" s="82">
        <f>(LO470*Prices!$B$2)+(LP470*Prices!$B$3)</f>
        <v>88.1</v>
      </c>
      <c r="LV470" s="82">
        <f>LN470*Prices!$B$9</f>
        <v>52</v>
      </c>
      <c r="LW470" s="82">
        <f t="shared" si="659"/>
        <v>552.58108572685182</v>
      </c>
      <c r="LX470" s="82">
        <f>LN470*Prices!$B$10</f>
        <v>78</v>
      </c>
      <c r="LY470" s="82">
        <f t="shared" si="660"/>
        <v>578.58108572685182</v>
      </c>
      <c r="LZ470" s="82">
        <f>LN470*Prices!$B$11</f>
        <v>86.666666666666657</v>
      </c>
      <c r="MA470" s="82">
        <f t="shared" si="661"/>
        <v>587.24775239351857</v>
      </c>
      <c r="MB470" s="82">
        <f>LN470*Prices!$B$12</f>
        <v>104</v>
      </c>
      <c r="MC470" s="82">
        <f t="shared" si="662"/>
        <v>604.58108572685182</v>
      </c>
      <c r="MD470" s="82">
        <f>LN470*Prices!$B$13</f>
        <v>112.66666666666666</v>
      </c>
      <c r="ME470" s="82">
        <f t="shared" si="663"/>
        <v>613.24775239351857</v>
      </c>
      <c r="MF470" s="82">
        <f>LN470*Prices!$B$14</f>
        <v>134.33333333333331</v>
      </c>
      <c r="MG470" s="82">
        <f t="shared" si="664"/>
        <v>634.9144190601852</v>
      </c>
      <c r="MH470" s="82">
        <f>LN470*Prices!$B$15</f>
        <v>151.66666666666666</v>
      </c>
      <c r="MI470" s="82">
        <f t="shared" si="665"/>
        <v>652.24775239351857</v>
      </c>
      <c r="MJ470" s="82">
        <f>LN470*Prices!$B$16</f>
        <v>212.33333333333331</v>
      </c>
      <c r="MK470" s="82">
        <f t="shared" si="666"/>
        <v>712.9144190601852</v>
      </c>
      <c r="ML470" s="82">
        <f>LN470*Prices!$B$17</f>
        <v>0</v>
      </c>
      <c r="MM470" s="82"/>
      <c r="MN470" s="82"/>
      <c r="MO470" s="82"/>
      <c r="MP470" s="82"/>
      <c r="MQ470" s="82"/>
      <c r="MR470" s="82"/>
      <c r="MS470" s="82"/>
      <c r="MT470" s="82"/>
      <c r="MU470" s="82"/>
      <c r="MV470" s="82"/>
      <c r="MW470" s="82"/>
      <c r="MX470" s="82"/>
      <c r="MY470" s="82"/>
      <c r="MZ470" s="82"/>
      <c r="NA470" s="82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</row>
    <row r="471" spans="1:449" ht="18" customHeight="1" x14ac:dyDescent="0.25">
      <c r="A471" s="164" t="s">
        <v>610</v>
      </c>
      <c r="B471" s="69" t="s">
        <v>527</v>
      </c>
      <c r="C471" s="69" t="str">
        <f t="shared" si="667"/>
        <v>Pantry Cab: Oven Cabinet   2 doors - 2 drawers (24"W x 90" H)</v>
      </c>
      <c r="D471" s="70" t="s">
        <v>606</v>
      </c>
      <c r="E471" s="68" t="s">
        <v>591</v>
      </c>
      <c r="F471" s="373" t="s">
        <v>610</v>
      </c>
      <c r="G471" s="367">
        <f>ROUND(cabinets_db!FD471/Prices!$B$27,0)</f>
        <v>1062</v>
      </c>
      <c r="H471" s="71">
        <f>G471*Prices!$B$7+G471</f>
        <v>1221.3</v>
      </c>
      <c r="I471" s="161">
        <f>ROUND(cabinets_db!FF471/Prices!$B$27,0)</f>
        <v>1131</v>
      </c>
      <c r="J471" s="71">
        <f>I471*Prices!$B$7+I471</f>
        <v>1300.6500000000001</v>
      </c>
      <c r="K471" s="161">
        <f>ROUND(cabinets_db!FH471/Prices!$B$27,0)</f>
        <v>1154</v>
      </c>
      <c r="L471" s="71">
        <f>K471*Prices!$B$7+K471</f>
        <v>1327.1</v>
      </c>
      <c r="M471" s="161">
        <f>ROUND(cabinets_db!FJ471/Prices!$B$27,0)</f>
        <v>1200</v>
      </c>
      <c r="N471" s="71">
        <f>M471*Prices!$B$7+M471</f>
        <v>1380</v>
      </c>
      <c r="O471" s="161">
        <f>ROUND(cabinets_db!FL471/Prices!$B$27,0)</f>
        <v>1223</v>
      </c>
      <c r="P471" s="71">
        <f>O471*Prices!$B$7+O471</f>
        <v>1406.45</v>
      </c>
      <c r="Q471" s="161">
        <f>ROUND(cabinets_db!FN471/Prices!$B$27,0)</f>
        <v>1280</v>
      </c>
      <c r="R471" s="71">
        <f>Q471*Prices!$B$7+Q471</f>
        <v>1472</v>
      </c>
      <c r="S471" s="161">
        <f>ROUND(cabinets_db!FP471/Prices!$B$27,0)</f>
        <v>1327</v>
      </c>
      <c r="T471" s="71">
        <f>S471*Prices!$B$7+S471</f>
        <v>1526.05</v>
      </c>
      <c r="U471" s="161">
        <f>ROUND(cabinets_db!FR471/Prices!$B$27,0)</f>
        <v>1488</v>
      </c>
      <c r="V471" s="71">
        <f>U471*Prices!$B$7+U471</f>
        <v>1711.2</v>
      </c>
      <c r="W471" s="162"/>
      <c r="X471" s="162"/>
      <c r="Y471" s="162"/>
      <c r="Z471" s="162"/>
      <c r="AA471" s="162"/>
      <c r="AB471" s="71">
        <f>ROUND(cabinets_db!HD471/Prices!$B$27,0)</f>
        <v>965</v>
      </c>
      <c r="AC471" s="71">
        <f>AB471*Prices!$B$7+AB471</f>
        <v>1109.75</v>
      </c>
      <c r="AD471" s="71">
        <f>ROUND(cabinets_db!HF471/Prices!$B$27,0)</f>
        <v>1034</v>
      </c>
      <c r="AE471" s="71">
        <f>AD471*Prices!$B$7+AD471</f>
        <v>1189.0999999999999</v>
      </c>
      <c r="AF471" s="71">
        <f>ROUND(cabinets_db!HH471/Prices!$B$27,0)</f>
        <v>1057</v>
      </c>
      <c r="AG471" s="71">
        <f>AF471*Prices!$B$7+AF471</f>
        <v>1215.55</v>
      </c>
      <c r="AH471" s="71">
        <f>ROUND(cabinets_db!HJ471/Prices!$B$27,0)</f>
        <v>1103</v>
      </c>
      <c r="AI471" s="71">
        <f>AH471*Prices!$B$7+AH471</f>
        <v>1268.45</v>
      </c>
      <c r="AJ471" s="71">
        <f>ROUND(cabinets_db!HL471/Prices!$B$27,0)</f>
        <v>1126</v>
      </c>
      <c r="AK471" s="71">
        <f>AJ471*Prices!$B$7+AJ471</f>
        <v>1294.9000000000001</v>
      </c>
      <c r="AL471" s="71">
        <f>ROUND(cabinets_db!HN471/Prices!$B$27,0)</f>
        <v>1184</v>
      </c>
      <c r="AM471" s="71">
        <f>AL471*Prices!$B$7+AL471</f>
        <v>1361.6</v>
      </c>
      <c r="AN471" s="71">
        <f>ROUND(cabinets_db!HP471/Prices!$B$27,0)</f>
        <v>1230</v>
      </c>
      <c r="AO471" s="71">
        <f>AN471*Prices!$B$7+AN471</f>
        <v>1414.5</v>
      </c>
      <c r="AP471" s="71">
        <f>ROUND(cabinets_db!HR471/Prices!$B$27,0)</f>
        <v>1391</v>
      </c>
      <c r="AQ471" s="163">
        <f>AP471*Prices!$B$7+AP471</f>
        <v>1599.65</v>
      </c>
      <c r="AW471" s="71">
        <f t="shared" si="586"/>
        <v>965</v>
      </c>
      <c r="AX471" s="71">
        <f t="shared" si="587"/>
        <v>1109.75</v>
      </c>
      <c r="AY471" s="71">
        <f t="shared" si="588"/>
        <v>1034</v>
      </c>
      <c r="AZ471" s="71">
        <f t="shared" si="589"/>
        <v>1189.0999999999999</v>
      </c>
      <c r="BA471" s="71">
        <f t="shared" si="590"/>
        <v>1057</v>
      </c>
      <c r="BB471" s="71">
        <f t="shared" si="591"/>
        <v>1215.55</v>
      </c>
      <c r="BC471" s="71">
        <f t="shared" si="592"/>
        <v>1103</v>
      </c>
      <c r="BD471" s="71">
        <f t="shared" si="593"/>
        <v>1268.45</v>
      </c>
      <c r="BE471" s="71">
        <f t="shared" si="594"/>
        <v>1126</v>
      </c>
      <c r="BF471" s="71">
        <f t="shared" si="595"/>
        <v>1294.9000000000001</v>
      </c>
      <c r="BG471" s="71">
        <f t="shared" si="596"/>
        <v>1184</v>
      </c>
      <c r="BH471" s="71">
        <f t="shared" si="597"/>
        <v>1361.6</v>
      </c>
      <c r="BI471" s="71">
        <f t="shared" si="598"/>
        <v>1230</v>
      </c>
      <c r="BJ471" s="71">
        <f t="shared" si="599"/>
        <v>1414.5</v>
      </c>
      <c r="BK471" s="71">
        <f t="shared" si="600"/>
        <v>1391</v>
      </c>
      <c r="BL471" s="163">
        <f t="shared" si="601"/>
        <v>1599.65</v>
      </c>
      <c r="BU471" s="161">
        <f>ROUND(cabinets_db!JE471/Prices!$B$27,0)</f>
        <v>1529</v>
      </c>
      <c r="BV471" s="71">
        <f>BU471*Prices!$B$7+BU471</f>
        <v>1758.35</v>
      </c>
      <c r="BW471" s="161">
        <f>ROUND(cabinets_db!JG471/Prices!$B$27,0)</f>
        <v>1598</v>
      </c>
      <c r="BX471" s="71">
        <f>BW471*Prices!$B$7+BW471</f>
        <v>1837.7</v>
      </c>
      <c r="BY471" s="161">
        <f>ROUND(cabinets_db!JI471/Prices!$B$27,0)</f>
        <v>1621</v>
      </c>
      <c r="BZ471" s="71">
        <f>BY471*Prices!$B$7+BY471</f>
        <v>1864.15</v>
      </c>
      <c r="CA471" s="161">
        <f>ROUND(cabinets_db!JK471/Prices!$B$27,0)</f>
        <v>1667</v>
      </c>
      <c r="CB471" s="71">
        <f>CA471*Prices!$B$7+CA471</f>
        <v>1917.05</v>
      </c>
      <c r="CC471" s="161">
        <f>ROUND(cabinets_db!JM471/Prices!$B$27,0)</f>
        <v>1690</v>
      </c>
      <c r="CD471" s="71">
        <f>CC471*Prices!$B$7+CC471</f>
        <v>1943.5</v>
      </c>
      <c r="CE471" s="161">
        <f>ROUND(cabinets_db!JO471/Prices!$B$27,0)</f>
        <v>1747</v>
      </c>
      <c r="CF471" s="71">
        <f>CE471*Prices!$B$7+CE471</f>
        <v>2009.05</v>
      </c>
      <c r="CG471" s="161">
        <f>ROUND(cabinets_db!JQ471/Prices!$B$27,0)</f>
        <v>1793</v>
      </c>
      <c r="CH471" s="71">
        <f>CG471*Prices!$B$7+CG471</f>
        <v>2061.9499999999998</v>
      </c>
      <c r="CI471" s="161">
        <f>ROUND(cabinets_db!JS471/Prices!$B$27,0)</f>
        <v>1954</v>
      </c>
      <c r="CJ471" s="71">
        <f>CI471*Prices!$B$7+CI471</f>
        <v>2247.1</v>
      </c>
      <c r="CK471" s="162"/>
      <c r="CL471" s="162"/>
      <c r="CM471" s="162"/>
      <c r="CN471" s="162"/>
      <c r="CO471" s="162"/>
      <c r="CP471" s="71">
        <f>ROUND(cabinets_db!LW471/Prices!$B$27,0)</f>
        <v>1432</v>
      </c>
      <c r="CQ471" s="71">
        <f>CP471*Prices!$B$7+CP471</f>
        <v>1646.8</v>
      </c>
      <c r="CR471" s="71">
        <f>ROUND(cabinets_db!LY471/Prices!$B$27,0)</f>
        <v>1501</v>
      </c>
      <c r="CS471" s="71">
        <f>CR471*Prices!$B$7+CR471</f>
        <v>1726.15</v>
      </c>
      <c r="CT471" s="71">
        <f>ROUND(cabinets_db!MA471/Prices!$B$27,0)</f>
        <v>1524</v>
      </c>
      <c r="CU471" s="71">
        <f>CT471*Prices!$B$7+CT471</f>
        <v>1752.6</v>
      </c>
      <c r="CV471" s="71">
        <f>ROUND(cabinets_db!MC471/Prices!$B$27,0)</f>
        <v>1570</v>
      </c>
      <c r="CW471" s="71">
        <f>CV471*Prices!$B$7+CV471</f>
        <v>1805.5</v>
      </c>
      <c r="CX471" s="71">
        <f>ROUND(cabinets_db!ME471/Prices!$B$27,0)</f>
        <v>1593</v>
      </c>
      <c r="CY471" s="71">
        <f>CX471*Prices!$B$7+CX471</f>
        <v>1831.95</v>
      </c>
      <c r="CZ471" s="71">
        <f>ROUND(cabinets_db!MG471/Prices!$B$27,0)</f>
        <v>1651</v>
      </c>
      <c r="DA471" s="71">
        <f>CZ471*Prices!$B$7+CZ471</f>
        <v>1898.65</v>
      </c>
      <c r="DB471" s="71">
        <f>ROUND(cabinets_db!MI471/Prices!$B$27,0)</f>
        <v>1697</v>
      </c>
      <c r="DC471" s="71">
        <f>DB471*Prices!$B$7+DB471</f>
        <v>1951.55</v>
      </c>
      <c r="DD471" s="71">
        <f>ROUND(cabinets_db!MK471/Prices!$B$27,0)</f>
        <v>1858</v>
      </c>
      <c r="DE471" s="163">
        <f>DD471*Prices!$B$7+DD471</f>
        <v>2136.6999999999998</v>
      </c>
      <c r="DK471" s="71">
        <f t="shared" si="616"/>
        <v>1432</v>
      </c>
      <c r="DL471" s="71">
        <f t="shared" si="617"/>
        <v>1646.8</v>
      </c>
      <c r="DM471" s="71">
        <f t="shared" si="618"/>
        <v>1501</v>
      </c>
      <c r="DN471" s="71">
        <f t="shared" si="619"/>
        <v>1726.15</v>
      </c>
      <c r="DO471" s="71">
        <f t="shared" si="620"/>
        <v>1524</v>
      </c>
      <c r="DP471" s="71">
        <f t="shared" si="621"/>
        <v>1752.6</v>
      </c>
      <c r="DQ471" s="71">
        <f t="shared" si="622"/>
        <v>1570</v>
      </c>
      <c r="DR471" s="71">
        <f t="shared" si="623"/>
        <v>1805.5</v>
      </c>
      <c r="DS471" s="71">
        <f t="shared" si="624"/>
        <v>1593</v>
      </c>
      <c r="DT471" s="71">
        <f t="shared" si="625"/>
        <v>1831.95</v>
      </c>
      <c r="DU471" s="71">
        <f t="shared" si="626"/>
        <v>1651</v>
      </c>
      <c r="DV471" s="71">
        <f t="shared" si="627"/>
        <v>1898.65</v>
      </c>
      <c r="DW471" s="71">
        <f t="shared" si="628"/>
        <v>1697</v>
      </c>
      <c r="DX471" s="71">
        <f t="shared" si="629"/>
        <v>1951.55</v>
      </c>
      <c r="DY471" s="71">
        <f t="shared" si="630"/>
        <v>1858</v>
      </c>
      <c r="DZ471" s="163">
        <f t="shared" si="631"/>
        <v>2136.6999999999998</v>
      </c>
      <c r="EP471" s="55">
        <v>8944.6437999999998</v>
      </c>
      <c r="EQ471" s="55">
        <f t="shared" si="677"/>
        <v>62.115581944444443</v>
      </c>
      <c r="ER471" s="158">
        <v>62.5</v>
      </c>
      <c r="ES471" s="75">
        <v>24</v>
      </c>
      <c r="ET471" s="159"/>
      <c r="EU471" s="159">
        <f>ES471*58/144</f>
        <v>9.6666666666666661</v>
      </c>
      <c r="EV471" s="75">
        <v>2</v>
      </c>
      <c r="EW471" s="75">
        <v>2</v>
      </c>
      <c r="EX471" s="76">
        <v>3</v>
      </c>
      <c r="EY471" s="75">
        <v>62.5</v>
      </c>
      <c r="EZ471" s="82">
        <f>(EY471*1.2)*(Prices!$B$5/32)</f>
        <v>93.75</v>
      </c>
      <c r="FA471" s="82">
        <f>(EY471*1.3)*(Prices!$B$4/32)</f>
        <v>203.125</v>
      </c>
      <c r="FB471" s="82">
        <f>(EV471*Prices!$B$2)+(EW471*Prices!$B$3)</f>
        <v>88.1</v>
      </c>
      <c r="FC471" s="82">
        <f>EU471*Prices!$B$9</f>
        <v>58</v>
      </c>
      <c r="FD471" s="82">
        <f t="shared" si="632"/>
        <v>445.97500000000002</v>
      </c>
      <c r="FE471" s="82">
        <f>EU471*Prices!$B$10</f>
        <v>87</v>
      </c>
      <c r="FF471" s="82">
        <f t="shared" si="633"/>
        <v>474.97500000000002</v>
      </c>
      <c r="FG471" s="82">
        <f>EU471*Prices!$B$11</f>
        <v>96.666666666666657</v>
      </c>
      <c r="FH471" s="82">
        <f t="shared" si="634"/>
        <v>484.64166666666665</v>
      </c>
      <c r="FI471" s="82">
        <f>EU471*Prices!$B$12</f>
        <v>116</v>
      </c>
      <c r="FJ471" s="82">
        <f t="shared" si="635"/>
        <v>503.97500000000002</v>
      </c>
      <c r="FK471" s="82">
        <f>EU471*Prices!$B$13</f>
        <v>125.66666666666666</v>
      </c>
      <c r="FL471" s="82">
        <f t="shared" si="636"/>
        <v>513.64166666666665</v>
      </c>
      <c r="FM471" s="82">
        <f>EU471*Prices!$B$14</f>
        <v>149.83333333333331</v>
      </c>
      <c r="FN471" s="82">
        <f t="shared" si="637"/>
        <v>537.80833333333328</v>
      </c>
      <c r="FO471" s="82">
        <f>EU471*Prices!$B$15</f>
        <v>169.16666666666666</v>
      </c>
      <c r="FP471" s="82">
        <f t="shared" si="638"/>
        <v>557.14166666666665</v>
      </c>
      <c r="FQ471" s="82">
        <f>EU471*Prices!$B$16</f>
        <v>236.83333333333331</v>
      </c>
      <c r="FR471" s="82">
        <f t="shared" si="639"/>
        <v>624.80833333333328</v>
      </c>
      <c r="FS471" s="82">
        <f>EU471*Prices!$B$17</f>
        <v>0</v>
      </c>
      <c r="FT471" s="82"/>
      <c r="FU471" s="82"/>
      <c r="FV471" s="82"/>
      <c r="FW471" s="82"/>
      <c r="FX471" s="82"/>
      <c r="FY471" s="82"/>
      <c r="FZ471" s="82"/>
      <c r="GA471" s="82"/>
      <c r="GB471" s="82"/>
      <c r="GC471" s="82"/>
      <c r="GD471" s="82"/>
      <c r="GE471" s="82"/>
      <c r="GF471" s="82"/>
      <c r="GG471" s="82"/>
      <c r="GH471" s="82"/>
      <c r="GI471"/>
      <c r="GJ471"/>
      <c r="GK471"/>
      <c r="GL471"/>
      <c r="GM471"/>
      <c r="GN471"/>
      <c r="GO471"/>
      <c r="GP471" s="55">
        <v>8944.6437999999998</v>
      </c>
      <c r="GQ471" s="55">
        <f t="shared" si="678"/>
        <v>62.115581944444443</v>
      </c>
      <c r="GR471" s="158">
        <v>62.5</v>
      </c>
      <c r="GS471" s="75">
        <v>24</v>
      </c>
      <c r="GT471" s="159"/>
      <c r="GU471" s="159">
        <f>GS471*58/144</f>
        <v>9.6666666666666661</v>
      </c>
      <c r="GV471" s="75">
        <v>2</v>
      </c>
      <c r="GW471" s="75">
        <v>2</v>
      </c>
      <c r="GX471" s="76">
        <v>3</v>
      </c>
      <c r="GY471" s="75">
        <v>62.5</v>
      </c>
      <c r="GZ471" s="82">
        <f>(GY471*1.2)*(Prices!$B$5/32)</f>
        <v>93.75</v>
      </c>
      <c r="HA471" s="82">
        <f>(GY471*1.3)*(Prices!$C$4/32)</f>
        <v>162.5</v>
      </c>
      <c r="HB471" s="82">
        <f>(GV471*Prices!$B$2)+(GW471*Prices!$B$3)</f>
        <v>88.1</v>
      </c>
      <c r="HC471" s="82">
        <f>GU471*Prices!$B$9</f>
        <v>58</v>
      </c>
      <c r="HD471" s="82">
        <f t="shared" si="640"/>
        <v>405.35</v>
      </c>
      <c r="HE471" s="82">
        <f>GU471*Prices!$B$10</f>
        <v>87</v>
      </c>
      <c r="HF471" s="82">
        <f t="shared" si="641"/>
        <v>434.35</v>
      </c>
      <c r="HG471" s="82">
        <f>GU471*Prices!$B$11</f>
        <v>96.666666666666657</v>
      </c>
      <c r="HH471" s="82">
        <f t="shared" si="642"/>
        <v>444.01666666666665</v>
      </c>
      <c r="HI471" s="82">
        <f>GU471*Prices!$B$12</f>
        <v>116</v>
      </c>
      <c r="HJ471" s="82">
        <f t="shared" si="643"/>
        <v>463.35</v>
      </c>
      <c r="HK471" s="82">
        <f>GU471*Prices!$B$13</f>
        <v>125.66666666666666</v>
      </c>
      <c r="HL471" s="82">
        <f t="shared" si="644"/>
        <v>473.01666666666665</v>
      </c>
      <c r="HM471" s="82">
        <f>GU471*Prices!$B$14</f>
        <v>149.83333333333331</v>
      </c>
      <c r="HN471" s="82">
        <f t="shared" si="645"/>
        <v>497.18333333333328</v>
      </c>
      <c r="HO471" s="82">
        <f>GU471*Prices!$B$15</f>
        <v>169.16666666666666</v>
      </c>
      <c r="HP471" s="82">
        <f t="shared" si="646"/>
        <v>516.51666666666665</v>
      </c>
      <c r="HQ471" s="82">
        <f>GU471*Prices!$B$16</f>
        <v>236.83333333333331</v>
      </c>
      <c r="HR471" s="82">
        <f t="shared" si="647"/>
        <v>584.18333333333328</v>
      </c>
      <c r="HS471" s="82">
        <f>GU471*Prices!$B$17</f>
        <v>0</v>
      </c>
      <c r="HT471" s="82"/>
      <c r="HU471" s="82"/>
      <c r="HV471" s="82"/>
      <c r="HW471" s="82"/>
      <c r="HX471" s="82"/>
      <c r="HY471" s="82"/>
      <c r="HZ471" s="82"/>
      <c r="IA471" s="82"/>
      <c r="IB471" s="82"/>
      <c r="IC471" s="82"/>
      <c r="ID471" s="82"/>
      <c r="IE471" s="82"/>
      <c r="IF471" s="82"/>
      <c r="IG471" s="82"/>
      <c r="IH471" s="82"/>
      <c r="II471"/>
      <c r="IJ471"/>
      <c r="IK471"/>
      <c r="IL471"/>
      <c r="IM471"/>
      <c r="IN471"/>
      <c r="IO471"/>
      <c r="IP471"/>
      <c r="IQ471" s="55">
        <v>8944.6437999999998</v>
      </c>
      <c r="IR471" s="55">
        <f t="shared" si="679"/>
        <v>62.115581944444443</v>
      </c>
      <c r="IS471" s="158">
        <v>62.5</v>
      </c>
      <c r="IT471" s="75">
        <v>24</v>
      </c>
      <c r="IU471" s="159"/>
      <c r="IV471" s="159">
        <f>IT471*58/144</f>
        <v>9.6666666666666661</v>
      </c>
      <c r="IW471" s="75">
        <v>2</v>
      </c>
      <c r="IX471" s="75">
        <v>2</v>
      </c>
      <c r="IY471" s="76">
        <f t="shared" si="671"/>
        <v>199.05670893981483</v>
      </c>
      <c r="IZ471" s="75">
        <v>62.5</v>
      </c>
      <c r="JA471" s="82">
        <f>(IZ471*1.2)*(Prices!$B$5/32)</f>
        <v>93.75</v>
      </c>
      <c r="JB471" s="82">
        <f>(IZ471*1.3)*(Prices!$B$4/32)</f>
        <v>203.125</v>
      </c>
      <c r="JC471" s="82">
        <f>(IW471*Prices!$B$2)+(IX471*Prices!$B$3)</f>
        <v>88.1</v>
      </c>
      <c r="JD471" s="82">
        <f>IV471*Prices!$B$9</f>
        <v>58</v>
      </c>
      <c r="JE471" s="82">
        <f t="shared" si="648"/>
        <v>642.03170893981485</v>
      </c>
      <c r="JF471" s="82">
        <f>IV471*Prices!$B$10</f>
        <v>87</v>
      </c>
      <c r="JG471" s="82">
        <f t="shared" si="649"/>
        <v>671.03170893981485</v>
      </c>
      <c r="JH471" s="82">
        <f>IV471*Prices!$B$11</f>
        <v>96.666666666666657</v>
      </c>
      <c r="JI471" s="82">
        <f t="shared" si="650"/>
        <v>680.69837560648148</v>
      </c>
      <c r="JJ471" s="82">
        <f>IV471*Prices!$B$12</f>
        <v>116</v>
      </c>
      <c r="JK471" s="82">
        <f t="shared" si="651"/>
        <v>700.03170893981485</v>
      </c>
      <c r="JL471" s="82">
        <f>IV471*Prices!$B$13</f>
        <v>125.66666666666666</v>
      </c>
      <c r="JM471" s="82">
        <f t="shared" si="652"/>
        <v>709.69837560648148</v>
      </c>
      <c r="JN471" s="82">
        <f>IV471*Prices!$B$14</f>
        <v>149.83333333333331</v>
      </c>
      <c r="JO471" s="82">
        <f t="shared" si="653"/>
        <v>733.86504227314811</v>
      </c>
      <c r="JP471" s="82">
        <f>IV471*Prices!$B$15</f>
        <v>169.16666666666666</v>
      </c>
      <c r="JQ471" s="82">
        <f t="shared" si="654"/>
        <v>753.19837560648148</v>
      </c>
      <c r="JR471" s="82">
        <f>IV471*Prices!$B$16</f>
        <v>236.83333333333331</v>
      </c>
      <c r="JS471" s="82">
        <f t="shared" si="655"/>
        <v>820.86504227314811</v>
      </c>
      <c r="JT471" s="82">
        <f>IV471*Prices!$B$17</f>
        <v>0</v>
      </c>
      <c r="JU471" s="82"/>
      <c r="JV471" s="82"/>
      <c r="JW471" s="82"/>
      <c r="JX471" s="82"/>
      <c r="JY471" s="82"/>
      <c r="JZ471" s="82"/>
      <c r="KA471" s="82"/>
      <c r="KB471" s="82"/>
      <c r="KC471" s="82"/>
      <c r="KD471" s="82"/>
      <c r="KE471" s="82"/>
      <c r="KF471" s="82"/>
      <c r="KG471" s="82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 s="199">
        <v>0</v>
      </c>
      <c r="LB471" s="202">
        <v>2</v>
      </c>
      <c r="LC471" s="82">
        <f>(44+(cabinets_db!IR471*2-2))*0.58</f>
        <v>96.414075055555543</v>
      </c>
      <c r="LD471" s="82">
        <f>(44+(cabinets_db!IR471*2-2))*0.77</f>
        <v>127.99799619444444</v>
      </c>
      <c r="LE471" s="82">
        <f>3*(cabinets_db!IR471*22/144)</f>
        <v>28.469641724537034</v>
      </c>
      <c r="LF471" s="82">
        <f t="shared" si="656"/>
        <v>67.944433331018502</v>
      </c>
      <c r="LG471" s="80">
        <f t="shared" si="657"/>
        <v>99.528354469907413</v>
      </c>
      <c r="LH471" s="234">
        <f t="shared" si="658"/>
        <v>199.05670893981483</v>
      </c>
      <c r="LI471" s="55">
        <v>8944.6437999999998</v>
      </c>
      <c r="LJ471" s="55">
        <f t="shared" si="680"/>
        <v>62.115581944444443</v>
      </c>
      <c r="LK471" s="158">
        <v>62.5</v>
      </c>
      <c r="LL471" s="75">
        <v>24</v>
      </c>
      <c r="LM471" s="159"/>
      <c r="LN471" s="159">
        <f>LL471*58/144</f>
        <v>9.6666666666666661</v>
      </c>
      <c r="LO471" s="75">
        <v>2</v>
      </c>
      <c r="LP471" s="75">
        <v>2</v>
      </c>
      <c r="LQ471" s="76">
        <f t="shared" si="672"/>
        <v>199.05670893981483</v>
      </c>
      <c r="LR471" s="75">
        <v>62.5</v>
      </c>
      <c r="LS471" s="82">
        <f>(LR471*1.2)*(Prices!$B$5/32)</f>
        <v>93.75</v>
      </c>
      <c r="LT471" s="82">
        <f>(LR471*1.3)*(Prices!$C$4/32)</f>
        <v>162.5</v>
      </c>
      <c r="LU471" s="82">
        <f>(LO471*Prices!$B$2)+(LP471*Prices!$B$3)</f>
        <v>88.1</v>
      </c>
      <c r="LV471" s="82">
        <f>LN471*Prices!$B$9</f>
        <v>58</v>
      </c>
      <c r="LW471" s="82">
        <f t="shared" si="659"/>
        <v>601.40670893981485</v>
      </c>
      <c r="LX471" s="82">
        <f>LN471*Prices!$B$10</f>
        <v>87</v>
      </c>
      <c r="LY471" s="82">
        <f t="shared" si="660"/>
        <v>630.40670893981485</v>
      </c>
      <c r="LZ471" s="82">
        <f>LN471*Prices!$B$11</f>
        <v>96.666666666666657</v>
      </c>
      <c r="MA471" s="82">
        <f t="shared" si="661"/>
        <v>640.07337560648148</v>
      </c>
      <c r="MB471" s="82">
        <f>LN471*Prices!$B$12</f>
        <v>116</v>
      </c>
      <c r="MC471" s="82">
        <f t="shared" si="662"/>
        <v>659.40670893981485</v>
      </c>
      <c r="MD471" s="82">
        <f>LN471*Prices!$B$13</f>
        <v>125.66666666666666</v>
      </c>
      <c r="ME471" s="82">
        <f t="shared" si="663"/>
        <v>669.07337560648148</v>
      </c>
      <c r="MF471" s="82">
        <f>LN471*Prices!$B$14</f>
        <v>149.83333333333331</v>
      </c>
      <c r="MG471" s="82">
        <f t="shared" si="664"/>
        <v>693.24004227314811</v>
      </c>
      <c r="MH471" s="82">
        <f>LN471*Prices!$B$15</f>
        <v>169.16666666666666</v>
      </c>
      <c r="MI471" s="82">
        <f t="shared" si="665"/>
        <v>712.57337560648148</v>
      </c>
      <c r="MJ471" s="82">
        <f>LN471*Prices!$B$16</f>
        <v>236.83333333333331</v>
      </c>
      <c r="MK471" s="82">
        <f t="shared" si="666"/>
        <v>780.24004227314811</v>
      </c>
      <c r="ML471" s="82">
        <f>LN471*Prices!$B$17</f>
        <v>0</v>
      </c>
      <c r="MM471" s="82"/>
      <c r="MN471" s="82"/>
      <c r="MO471" s="82"/>
      <c r="MP471" s="82"/>
      <c r="MQ471" s="82"/>
      <c r="MR471" s="82"/>
      <c r="MS471" s="82"/>
      <c r="MT471" s="82"/>
      <c r="MU471" s="82"/>
      <c r="MV471" s="82"/>
      <c r="MW471" s="82"/>
      <c r="MX471" s="82"/>
      <c r="MY471" s="82"/>
      <c r="MZ471" s="82"/>
      <c r="NA471" s="82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</row>
    <row r="472" spans="1:449" ht="18" customHeight="1" thickBot="1" x14ac:dyDescent="0.3">
      <c r="A472" s="374" t="s">
        <v>611</v>
      </c>
      <c r="B472" s="176" t="s">
        <v>527</v>
      </c>
      <c r="C472" s="176" t="str">
        <f t="shared" si="667"/>
        <v>Pantry Cab: Oven Cabinet   2 doors - 2 drawers (24"W x 95" H)</v>
      </c>
      <c r="D472" s="177" t="s">
        <v>606</v>
      </c>
      <c r="E472" s="178" t="s">
        <v>593</v>
      </c>
      <c r="F472" s="375" t="s">
        <v>611</v>
      </c>
      <c r="G472" s="367">
        <f>ROUND(cabinets_db!FD472/Prices!$B$27,0)</f>
        <v>1096</v>
      </c>
      <c r="H472" s="71">
        <f>G472*Prices!$B$7+G472</f>
        <v>1260.4000000000001</v>
      </c>
      <c r="I472" s="161">
        <f>ROUND(cabinets_db!FF472/Prices!$B$27,0)</f>
        <v>1171</v>
      </c>
      <c r="J472" s="71">
        <f>I472*Prices!$B$7+I472</f>
        <v>1346.65</v>
      </c>
      <c r="K472" s="161">
        <f>ROUND(cabinets_db!FH472/Prices!$B$27,0)</f>
        <v>1196</v>
      </c>
      <c r="L472" s="71">
        <f>K472*Prices!$B$7+K472</f>
        <v>1375.4</v>
      </c>
      <c r="M472" s="161">
        <f>ROUND(cabinets_db!FJ472/Prices!$B$27,0)</f>
        <v>1246</v>
      </c>
      <c r="N472" s="71">
        <f>M472*Prices!$B$7+M472</f>
        <v>1432.9</v>
      </c>
      <c r="O472" s="161">
        <f>ROUND(cabinets_db!FL472/Prices!$B$27,0)</f>
        <v>1271</v>
      </c>
      <c r="P472" s="71">
        <f>O472*Prices!$B$7+O472</f>
        <v>1461.65</v>
      </c>
      <c r="Q472" s="161">
        <f>ROUND(cabinets_db!FN472/Prices!$B$27,0)</f>
        <v>1334</v>
      </c>
      <c r="R472" s="71">
        <f>Q472*Prices!$B$7+Q472</f>
        <v>1534.1</v>
      </c>
      <c r="S472" s="161">
        <f>ROUND(cabinets_db!FP472/Prices!$B$27,0)</f>
        <v>1384</v>
      </c>
      <c r="T472" s="71">
        <f>S472*Prices!$B$7+S472</f>
        <v>1591.6</v>
      </c>
      <c r="U472" s="161">
        <f>ROUND(cabinets_db!FR472/Prices!$B$27,0)</f>
        <v>1559</v>
      </c>
      <c r="V472" s="71">
        <f>U472*Prices!$B$7+U472</f>
        <v>1792.85</v>
      </c>
      <c r="W472" s="162"/>
      <c r="X472" s="162"/>
      <c r="Y472" s="162"/>
      <c r="Z472" s="162"/>
      <c r="AA472" s="162"/>
      <c r="AB472" s="71">
        <f>ROUND(cabinets_db!HD472/Prices!$B$27,0)</f>
        <v>997</v>
      </c>
      <c r="AC472" s="71">
        <f>AB472*Prices!$B$7+AB472</f>
        <v>1146.55</v>
      </c>
      <c r="AD472" s="71">
        <f>ROUND(cabinets_db!HF472/Prices!$B$27,0)</f>
        <v>1072</v>
      </c>
      <c r="AE472" s="71">
        <f>AD472*Prices!$B$7+AD472</f>
        <v>1232.8</v>
      </c>
      <c r="AF472" s="71">
        <f>ROUND(cabinets_db!HH472/Prices!$B$27,0)</f>
        <v>1097</v>
      </c>
      <c r="AG472" s="71">
        <f>AF472*Prices!$B$7+AF472</f>
        <v>1261.55</v>
      </c>
      <c r="AH472" s="71">
        <f>ROUND(cabinets_db!HJ472/Prices!$B$27,0)</f>
        <v>1147</v>
      </c>
      <c r="AI472" s="71">
        <f>AH472*Prices!$B$7+AH472</f>
        <v>1319.05</v>
      </c>
      <c r="AJ472" s="71">
        <f>ROUND(cabinets_db!HL472/Prices!$B$27,0)</f>
        <v>1172</v>
      </c>
      <c r="AK472" s="71">
        <f>AJ472*Prices!$B$7+AJ472</f>
        <v>1347.8</v>
      </c>
      <c r="AL472" s="71">
        <f>ROUND(cabinets_db!HN472/Prices!$B$27,0)</f>
        <v>1234</v>
      </c>
      <c r="AM472" s="71">
        <f>AL472*Prices!$B$7+AL472</f>
        <v>1419.1</v>
      </c>
      <c r="AN472" s="71">
        <f>ROUND(cabinets_db!HP472/Prices!$B$27,0)</f>
        <v>1284</v>
      </c>
      <c r="AO472" s="71">
        <f>AN472*Prices!$B$7+AN472</f>
        <v>1476.6</v>
      </c>
      <c r="AP472" s="71">
        <f>ROUND(cabinets_db!HR472/Prices!$B$27,0)</f>
        <v>1459</v>
      </c>
      <c r="AQ472" s="163">
        <f>AP472*Prices!$B$7+AP472</f>
        <v>1677.85</v>
      </c>
      <c r="AW472" s="71">
        <f t="shared" si="586"/>
        <v>997</v>
      </c>
      <c r="AX472" s="71">
        <f t="shared" si="587"/>
        <v>1146.55</v>
      </c>
      <c r="AY472" s="71">
        <f t="shared" si="588"/>
        <v>1072</v>
      </c>
      <c r="AZ472" s="71">
        <f t="shared" si="589"/>
        <v>1232.8</v>
      </c>
      <c r="BA472" s="71">
        <f t="shared" si="590"/>
        <v>1097</v>
      </c>
      <c r="BB472" s="71">
        <f t="shared" si="591"/>
        <v>1261.55</v>
      </c>
      <c r="BC472" s="71">
        <f t="shared" si="592"/>
        <v>1147</v>
      </c>
      <c r="BD472" s="71">
        <f t="shared" si="593"/>
        <v>1319.05</v>
      </c>
      <c r="BE472" s="71">
        <f t="shared" si="594"/>
        <v>1172</v>
      </c>
      <c r="BF472" s="71">
        <f t="shared" si="595"/>
        <v>1347.8</v>
      </c>
      <c r="BG472" s="71">
        <f t="shared" si="596"/>
        <v>1234</v>
      </c>
      <c r="BH472" s="71">
        <f t="shared" si="597"/>
        <v>1419.1</v>
      </c>
      <c r="BI472" s="71">
        <f t="shared" si="598"/>
        <v>1284</v>
      </c>
      <c r="BJ472" s="71">
        <f t="shared" si="599"/>
        <v>1476.6</v>
      </c>
      <c r="BK472" s="71">
        <f t="shared" si="600"/>
        <v>1459</v>
      </c>
      <c r="BL472" s="163">
        <f t="shared" si="601"/>
        <v>1677.85</v>
      </c>
      <c r="BU472" s="161">
        <f>ROUND(cabinets_db!JE472/Prices!$B$27,0)</f>
        <v>1576</v>
      </c>
      <c r="BV472" s="71">
        <f>BU472*Prices!$B$7+BU472</f>
        <v>1812.4</v>
      </c>
      <c r="BW472" s="161">
        <f>ROUND(cabinets_db!JG472/Prices!$B$27,0)</f>
        <v>1651</v>
      </c>
      <c r="BX472" s="71">
        <f>BW472*Prices!$B$7+BW472</f>
        <v>1898.65</v>
      </c>
      <c r="BY472" s="161">
        <f>ROUND(cabinets_db!JI472/Prices!$B$27,0)</f>
        <v>1676</v>
      </c>
      <c r="BZ472" s="71">
        <f>BY472*Prices!$B$7+BY472</f>
        <v>1927.4</v>
      </c>
      <c r="CA472" s="161">
        <f>ROUND(cabinets_db!JK472/Prices!$B$27,0)</f>
        <v>1726</v>
      </c>
      <c r="CB472" s="71">
        <f>CA472*Prices!$B$7+CA472</f>
        <v>1984.9</v>
      </c>
      <c r="CC472" s="161">
        <f>ROUND(cabinets_db!JM472/Prices!$B$27,0)</f>
        <v>1751</v>
      </c>
      <c r="CD472" s="71">
        <f>CC472*Prices!$B$7+CC472</f>
        <v>2013.65</v>
      </c>
      <c r="CE472" s="161">
        <f>ROUND(cabinets_db!JO472/Prices!$B$27,0)</f>
        <v>1813</v>
      </c>
      <c r="CF472" s="71">
        <f>CE472*Prices!$B$7+CE472</f>
        <v>2084.9499999999998</v>
      </c>
      <c r="CG472" s="161">
        <f>ROUND(cabinets_db!JQ472/Prices!$B$27,0)</f>
        <v>1863</v>
      </c>
      <c r="CH472" s="71">
        <f>CG472*Prices!$B$7+CG472</f>
        <v>2142.4499999999998</v>
      </c>
      <c r="CI472" s="161">
        <f>ROUND(cabinets_db!JS472/Prices!$B$27,0)</f>
        <v>2038</v>
      </c>
      <c r="CJ472" s="71">
        <f>CI472*Prices!$B$7+CI472</f>
        <v>2343.6999999999998</v>
      </c>
      <c r="CK472" s="162"/>
      <c r="CL472" s="162"/>
      <c r="CM472" s="162"/>
      <c r="CN472" s="162"/>
      <c r="CO472" s="162"/>
      <c r="CP472" s="71">
        <f>ROUND(cabinets_db!LW472/Prices!$B$27,0)</f>
        <v>1476</v>
      </c>
      <c r="CQ472" s="71">
        <f>CP472*Prices!$B$7+CP472</f>
        <v>1697.4</v>
      </c>
      <c r="CR472" s="71">
        <f>ROUND(cabinets_db!LY472/Prices!$B$27,0)</f>
        <v>1551</v>
      </c>
      <c r="CS472" s="71">
        <f>CR472*Prices!$B$7+CR472</f>
        <v>1783.65</v>
      </c>
      <c r="CT472" s="71">
        <f>ROUND(cabinets_db!MA472/Prices!$B$27,0)</f>
        <v>1576</v>
      </c>
      <c r="CU472" s="71">
        <f>CT472*Prices!$B$7+CT472</f>
        <v>1812.4</v>
      </c>
      <c r="CV472" s="71">
        <f>ROUND(cabinets_db!MC472/Prices!$B$27,0)</f>
        <v>1626</v>
      </c>
      <c r="CW472" s="71">
        <f>CV472*Prices!$B$7+CV472</f>
        <v>1869.9</v>
      </c>
      <c r="CX472" s="71">
        <f>ROUND(cabinets_db!ME472/Prices!$B$27,0)</f>
        <v>1651</v>
      </c>
      <c r="CY472" s="71">
        <f>CX472*Prices!$B$7+CX472</f>
        <v>1898.65</v>
      </c>
      <c r="CZ472" s="71">
        <f>ROUND(cabinets_db!MG472/Prices!$B$27,0)</f>
        <v>1713</v>
      </c>
      <c r="DA472" s="71">
        <f>CZ472*Prices!$B$7+CZ472</f>
        <v>1969.95</v>
      </c>
      <c r="DB472" s="71">
        <f>ROUND(cabinets_db!MI472/Prices!$B$27,0)</f>
        <v>1763</v>
      </c>
      <c r="DC472" s="71">
        <f>DB472*Prices!$B$7+DB472</f>
        <v>2027.45</v>
      </c>
      <c r="DD472" s="71">
        <f>ROUND(cabinets_db!MK472/Prices!$B$27,0)</f>
        <v>1938</v>
      </c>
      <c r="DE472" s="163">
        <f>DD472*Prices!$B$7+DD472</f>
        <v>2228.6999999999998</v>
      </c>
      <c r="DK472" s="71">
        <f t="shared" si="616"/>
        <v>1476</v>
      </c>
      <c r="DL472" s="71">
        <f t="shared" si="617"/>
        <v>1697.4</v>
      </c>
      <c r="DM472" s="71">
        <f t="shared" si="618"/>
        <v>1551</v>
      </c>
      <c r="DN472" s="71">
        <f t="shared" si="619"/>
        <v>1783.65</v>
      </c>
      <c r="DO472" s="71">
        <f t="shared" si="620"/>
        <v>1576</v>
      </c>
      <c r="DP472" s="71">
        <f t="shared" si="621"/>
        <v>1812.4</v>
      </c>
      <c r="DQ472" s="71">
        <f t="shared" si="622"/>
        <v>1626</v>
      </c>
      <c r="DR472" s="71">
        <f t="shared" si="623"/>
        <v>1869.9</v>
      </c>
      <c r="DS472" s="71">
        <f t="shared" si="624"/>
        <v>1651</v>
      </c>
      <c r="DT472" s="71">
        <f t="shared" si="625"/>
        <v>1898.65</v>
      </c>
      <c r="DU472" s="71">
        <f t="shared" si="626"/>
        <v>1713</v>
      </c>
      <c r="DV472" s="71">
        <f t="shared" si="627"/>
        <v>1969.95</v>
      </c>
      <c r="DW472" s="71">
        <f t="shared" si="628"/>
        <v>1763</v>
      </c>
      <c r="DX472" s="71">
        <f t="shared" si="629"/>
        <v>2027.45</v>
      </c>
      <c r="DY472" s="71">
        <f t="shared" si="630"/>
        <v>1938</v>
      </c>
      <c r="DZ472" s="163">
        <f t="shared" si="631"/>
        <v>2228.6999999999998</v>
      </c>
      <c r="EP472" s="55">
        <v>9296.8238000000001</v>
      </c>
      <c r="EQ472" s="55">
        <f t="shared" si="677"/>
        <v>64.561276388888885</v>
      </c>
      <c r="ER472" s="158">
        <v>64.5</v>
      </c>
      <c r="ES472" s="75">
        <v>24</v>
      </c>
      <c r="ET472" s="159"/>
      <c r="EU472" s="159">
        <f>ES472*63/144</f>
        <v>10.5</v>
      </c>
      <c r="EV472" s="75">
        <v>2</v>
      </c>
      <c r="EW472" s="75">
        <v>2</v>
      </c>
      <c r="EX472" s="76">
        <v>3</v>
      </c>
      <c r="EY472" s="75">
        <v>64.5</v>
      </c>
      <c r="EZ472" s="82">
        <f>(EY472*1.2)*(Prices!$B$5/32)</f>
        <v>96.749999999999986</v>
      </c>
      <c r="FA472" s="82">
        <f>(EY472*1.3)*(Prices!$B$4/32)</f>
        <v>209.62500000000003</v>
      </c>
      <c r="FB472" s="82">
        <f>(EV472*Prices!$B$2)+(EW472*Prices!$B$3)</f>
        <v>88.1</v>
      </c>
      <c r="FC472" s="82">
        <f>EU472*Prices!$B$9</f>
        <v>63</v>
      </c>
      <c r="FD472" s="82">
        <f t="shared" si="632"/>
        <v>460.47500000000002</v>
      </c>
      <c r="FE472" s="82">
        <f>EU472*Prices!$B$10</f>
        <v>94.5</v>
      </c>
      <c r="FF472" s="82">
        <f t="shared" si="633"/>
        <v>491.97500000000002</v>
      </c>
      <c r="FG472" s="82">
        <f>EU472*Prices!$B$11</f>
        <v>105</v>
      </c>
      <c r="FH472" s="82">
        <f t="shared" si="634"/>
        <v>502.47500000000002</v>
      </c>
      <c r="FI472" s="82">
        <f>EU472*Prices!$B$12</f>
        <v>126</v>
      </c>
      <c r="FJ472" s="82">
        <f t="shared" si="635"/>
        <v>523.47500000000002</v>
      </c>
      <c r="FK472" s="82">
        <f>EU472*Prices!$B$13</f>
        <v>136.5</v>
      </c>
      <c r="FL472" s="82">
        <f t="shared" si="636"/>
        <v>533.97500000000002</v>
      </c>
      <c r="FM472" s="82">
        <f>EU472*Prices!$B$14</f>
        <v>162.75</v>
      </c>
      <c r="FN472" s="82">
        <f t="shared" si="637"/>
        <v>560.22500000000002</v>
      </c>
      <c r="FO472" s="82">
        <f>EU472*Prices!$B$15</f>
        <v>183.75</v>
      </c>
      <c r="FP472" s="82">
        <f t="shared" si="638"/>
        <v>581.22500000000002</v>
      </c>
      <c r="FQ472" s="82">
        <f>EU472*Prices!$B$16</f>
        <v>257.25</v>
      </c>
      <c r="FR472" s="82">
        <f t="shared" si="639"/>
        <v>654.72500000000002</v>
      </c>
      <c r="FS472" s="82">
        <f>EU472*Prices!$B$17</f>
        <v>0</v>
      </c>
      <c r="FT472" s="82"/>
      <c r="FU472" s="82"/>
      <c r="FV472" s="82"/>
      <c r="FW472" s="82"/>
      <c r="FX472" s="82"/>
      <c r="FY472" s="82"/>
      <c r="FZ472" s="82"/>
      <c r="GA472" s="82"/>
      <c r="GB472" s="82"/>
      <c r="GC472" s="82"/>
      <c r="GD472" s="82"/>
      <c r="GE472" s="82"/>
      <c r="GF472" s="82"/>
      <c r="GG472" s="82"/>
      <c r="GH472" s="82"/>
      <c r="GI472"/>
      <c r="GJ472"/>
      <c r="GK472"/>
      <c r="GL472"/>
      <c r="GM472"/>
      <c r="GN472"/>
      <c r="GO472"/>
      <c r="GP472" s="55">
        <v>9296.8238000000001</v>
      </c>
      <c r="GQ472" s="55">
        <f t="shared" si="678"/>
        <v>64.561276388888885</v>
      </c>
      <c r="GR472" s="158">
        <v>64.5</v>
      </c>
      <c r="GS472" s="75">
        <v>24</v>
      </c>
      <c r="GT472" s="159"/>
      <c r="GU472" s="159">
        <f>GS472*63/144</f>
        <v>10.5</v>
      </c>
      <c r="GV472" s="75">
        <v>2</v>
      </c>
      <c r="GW472" s="75">
        <v>2</v>
      </c>
      <c r="GX472" s="76">
        <v>3</v>
      </c>
      <c r="GY472" s="75">
        <v>64.5</v>
      </c>
      <c r="GZ472" s="82">
        <f>(GY472*1.2)*(Prices!$B$5/32)</f>
        <v>96.749999999999986</v>
      </c>
      <c r="HA472" s="82">
        <f>(GY472*1.3)*(Prices!$C$4/32)</f>
        <v>167.70000000000002</v>
      </c>
      <c r="HB472" s="82">
        <f>(GV472*Prices!$B$2)+(GW472*Prices!$B$3)</f>
        <v>88.1</v>
      </c>
      <c r="HC472" s="82">
        <f>GU472*Prices!$B$9</f>
        <v>63</v>
      </c>
      <c r="HD472" s="82">
        <f t="shared" si="640"/>
        <v>418.55</v>
      </c>
      <c r="HE472" s="82">
        <f>GU472*Prices!$B$10</f>
        <v>94.5</v>
      </c>
      <c r="HF472" s="82">
        <f t="shared" si="641"/>
        <v>450.05</v>
      </c>
      <c r="HG472" s="82">
        <f>GU472*Prices!$B$11</f>
        <v>105</v>
      </c>
      <c r="HH472" s="82">
        <f t="shared" si="642"/>
        <v>460.55</v>
      </c>
      <c r="HI472" s="82">
        <f>GU472*Prices!$B$12</f>
        <v>126</v>
      </c>
      <c r="HJ472" s="82">
        <f t="shared" si="643"/>
        <v>481.55</v>
      </c>
      <c r="HK472" s="82">
        <f>GU472*Prices!$B$13</f>
        <v>136.5</v>
      </c>
      <c r="HL472" s="82">
        <f t="shared" si="644"/>
        <v>492.05</v>
      </c>
      <c r="HM472" s="82">
        <f>GU472*Prices!$B$14</f>
        <v>162.75</v>
      </c>
      <c r="HN472" s="82">
        <f t="shared" si="645"/>
        <v>518.29999999999995</v>
      </c>
      <c r="HO472" s="82">
        <f>GU472*Prices!$B$15</f>
        <v>183.75</v>
      </c>
      <c r="HP472" s="82">
        <f t="shared" si="646"/>
        <v>539.30000000000007</v>
      </c>
      <c r="HQ472" s="82">
        <f>GU472*Prices!$B$16</f>
        <v>257.25</v>
      </c>
      <c r="HR472" s="82">
        <f t="shared" si="647"/>
        <v>612.80000000000007</v>
      </c>
      <c r="HS472" s="82">
        <f>GU472*Prices!$B$17</f>
        <v>0</v>
      </c>
      <c r="HT472" s="82"/>
      <c r="HU472" s="82"/>
      <c r="HV472" s="82"/>
      <c r="HW472" s="82"/>
      <c r="HX472" s="82"/>
      <c r="HY472" s="82"/>
      <c r="HZ472" s="82"/>
      <c r="IA472" s="82"/>
      <c r="IB472" s="82"/>
      <c r="IC472" s="82"/>
      <c r="ID472" s="82"/>
      <c r="IE472" s="82"/>
      <c r="IF472" s="82"/>
      <c r="IG472" s="82"/>
      <c r="IH472" s="82"/>
      <c r="II472"/>
      <c r="IJ472"/>
      <c r="IK472"/>
      <c r="IL472"/>
      <c r="IM472"/>
      <c r="IN472"/>
      <c r="IO472"/>
      <c r="IP472"/>
      <c r="IQ472" s="55">
        <v>9296.8238000000001</v>
      </c>
      <c r="IR472" s="55">
        <f t="shared" si="679"/>
        <v>64.561276388888885</v>
      </c>
      <c r="IS472" s="158">
        <v>64.5</v>
      </c>
      <c r="IT472" s="75">
        <v>24</v>
      </c>
      <c r="IU472" s="159"/>
      <c r="IV472" s="159">
        <f>IT472*63/144</f>
        <v>10.5</v>
      </c>
      <c r="IW472" s="75">
        <v>2</v>
      </c>
      <c r="IX472" s="75">
        <v>2</v>
      </c>
      <c r="IY472" s="76">
        <f t="shared" si="671"/>
        <v>204.3475612546296</v>
      </c>
      <c r="IZ472" s="75">
        <v>64.5</v>
      </c>
      <c r="JA472" s="82">
        <f>(IZ472*1.2)*(Prices!$B$5/32)</f>
        <v>96.749999999999986</v>
      </c>
      <c r="JB472" s="82">
        <f>(IZ472*1.3)*(Prices!$B$4/32)</f>
        <v>209.62500000000003</v>
      </c>
      <c r="JC472" s="82">
        <f>(IW472*Prices!$B$2)+(IX472*Prices!$B$3)</f>
        <v>88.1</v>
      </c>
      <c r="JD472" s="82">
        <f>IV472*Prices!$B$9</f>
        <v>63</v>
      </c>
      <c r="JE472" s="82">
        <f t="shared" si="648"/>
        <v>661.82256125462959</v>
      </c>
      <c r="JF472" s="82">
        <f>IV472*Prices!$B$10</f>
        <v>94.5</v>
      </c>
      <c r="JG472" s="82">
        <f t="shared" si="649"/>
        <v>693.32256125462959</v>
      </c>
      <c r="JH472" s="82">
        <f>IV472*Prices!$B$11</f>
        <v>105</v>
      </c>
      <c r="JI472" s="82">
        <f t="shared" si="650"/>
        <v>703.82256125462959</v>
      </c>
      <c r="JJ472" s="82">
        <f>IV472*Prices!$B$12</f>
        <v>126</v>
      </c>
      <c r="JK472" s="82">
        <f t="shared" si="651"/>
        <v>724.82256125462959</v>
      </c>
      <c r="JL472" s="82">
        <f>IV472*Prices!$B$13</f>
        <v>136.5</v>
      </c>
      <c r="JM472" s="82">
        <f t="shared" si="652"/>
        <v>735.32256125462959</v>
      </c>
      <c r="JN472" s="82">
        <f>IV472*Prices!$B$14</f>
        <v>162.75</v>
      </c>
      <c r="JO472" s="82">
        <f t="shared" si="653"/>
        <v>761.57256125462959</v>
      </c>
      <c r="JP472" s="82">
        <f>IV472*Prices!$B$15</f>
        <v>183.75</v>
      </c>
      <c r="JQ472" s="82">
        <f t="shared" si="654"/>
        <v>782.57256125462959</v>
      </c>
      <c r="JR472" s="82">
        <f>IV472*Prices!$B$16</f>
        <v>257.25</v>
      </c>
      <c r="JS472" s="82">
        <f t="shared" si="655"/>
        <v>856.07256125462959</v>
      </c>
      <c r="JT472" s="82">
        <f>IV472*Prices!$B$17</f>
        <v>0</v>
      </c>
      <c r="JU472" s="82"/>
      <c r="JV472" s="82"/>
      <c r="JW472" s="82"/>
      <c r="JX472" s="82"/>
      <c r="JY472" s="82"/>
      <c r="JZ472" s="82"/>
      <c r="KA472" s="82"/>
      <c r="KB472" s="82"/>
      <c r="KC472" s="82"/>
      <c r="KD472" s="82"/>
      <c r="KE472" s="82"/>
      <c r="KF472" s="82"/>
      <c r="KG472" s="8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 s="199">
        <v>0</v>
      </c>
      <c r="LB472" s="202">
        <v>2</v>
      </c>
      <c r="LC472" s="82">
        <f>(44+(cabinets_db!IR472*2-2))*0.58</f>
        <v>99.251080611111107</v>
      </c>
      <c r="LD472" s="82">
        <f>(44+(cabinets_db!IR472*2-2))*0.77</f>
        <v>131.76436563888888</v>
      </c>
      <c r="LE472" s="82">
        <f>3*(cabinets_db!IR472*22/144)</f>
        <v>29.590585011574074</v>
      </c>
      <c r="LF472" s="82">
        <f t="shared" si="656"/>
        <v>69.660495599537029</v>
      </c>
      <c r="LG472" s="80">
        <f t="shared" si="657"/>
        <v>102.1737806273148</v>
      </c>
      <c r="LH472" s="234">
        <f t="shared" si="658"/>
        <v>204.3475612546296</v>
      </c>
      <c r="LI472" s="55">
        <v>9296.8238000000001</v>
      </c>
      <c r="LJ472" s="55">
        <f t="shared" si="680"/>
        <v>64.561276388888885</v>
      </c>
      <c r="LK472" s="158">
        <v>64.5</v>
      </c>
      <c r="LL472" s="75">
        <v>24</v>
      </c>
      <c r="LM472" s="159"/>
      <c r="LN472" s="159">
        <f>LL472*63/144</f>
        <v>10.5</v>
      </c>
      <c r="LO472" s="75">
        <v>2</v>
      </c>
      <c r="LP472" s="75">
        <v>2</v>
      </c>
      <c r="LQ472" s="76">
        <f t="shared" si="672"/>
        <v>204.3475612546296</v>
      </c>
      <c r="LR472" s="75">
        <v>64.5</v>
      </c>
      <c r="LS472" s="82">
        <f>(LR472*1.2)*(Prices!$B$5/32)</f>
        <v>96.749999999999986</v>
      </c>
      <c r="LT472" s="82">
        <f>(LR472*1.3)*(Prices!$C$4/32)</f>
        <v>167.70000000000002</v>
      </c>
      <c r="LU472" s="82">
        <f>(LO472*Prices!$B$2)+(LP472*Prices!$B$3)</f>
        <v>88.1</v>
      </c>
      <c r="LV472" s="82">
        <f>LN472*Prices!$B$9</f>
        <v>63</v>
      </c>
      <c r="LW472" s="82">
        <f t="shared" si="659"/>
        <v>619.89756125462964</v>
      </c>
      <c r="LX472" s="82">
        <f>LN472*Prices!$B$10</f>
        <v>94.5</v>
      </c>
      <c r="LY472" s="82">
        <f t="shared" si="660"/>
        <v>651.39756125462964</v>
      </c>
      <c r="LZ472" s="82">
        <f>LN472*Prices!$B$11</f>
        <v>105</v>
      </c>
      <c r="MA472" s="82">
        <f t="shared" si="661"/>
        <v>661.89756125462964</v>
      </c>
      <c r="MB472" s="82">
        <f>LN472*Prices!$B$12</f>
        <v>126</v>
      </c>
      <c r="MC472" s="82">
        <f t="shared" si="662"/>
        <v>682.89756125462964</v>
      </c>
      <c r="MD472" s="82">
        <f>LN472*Prices!$B$13</f>
        <v>136.5</v>
      </c>
      <c r="ME472" s="82">
        <f t="shared" si="663"/>
        <v>693.39756125462964</v>
      </c>
      <c r="MF472" s="82">
        <f>LN472*Prices!$B$14</f>
        <v>162.75</v>
      </c>
      <c r="MG472" s="82">
        <f t="shared" si="664"/>
        <v>719.64756125462952</v>
      </c>
      <c r="MH472" s="82">
        <f>LN472*Prices!$B$15</f>
        <v>183.75</v>
      </c>
      <c r="MI472" s="82">
        <f t="shared" si="665"/>
        <v>740.64756125462964</v>
      </c>
      <c r="MJ472" s="82">
        <f>LN472*Prices!$B$16</f>
        <v>257.25</v>
      </c>
      <c r="MK472" s="82">
        <f t="shared" si="666"/>
        <v>814.14756125462964</v>
      </c>
      <c r="ML472" s="82">
        <f>LN472*Prices!$B$17</f>
        <v>0</v>
      </c>
      <c r="MM472" s="82"/>
      <c r="MN472" s="82"/>
      <c r="MO472" s="82"/>
      <c r="MP472" s="82"/>
      <c r="MQ472" s="82"/>
      <c r="MR472" s="82"/>
      <c r="MS472" s="82"/>
      <c r="MT472" s="82"/>
      <c r="MU472" s="82"/>
      <c r="MV472" s="82"/>
      <c r="MW472" s="82"/>
      <c r="MX472" s="82"/>
      <c r="MY472" s="82"/>
      <c r="MZ472" s="82"/>
      <c r="NA472" s="8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</row>
    <row r="473" spans="1:449" ht="18" customHeight="1" thickBot="1" x14ac:dyDescent="0.3">
      <c r="A473" s="381"/>
      <c r="B473" s="278"/>
      <c r="C473" s="278"/>
      <c r="D473" s="279"/>
      <c r="E473" s="280"/>
      <c r="F473" s="382"/>
      <c r="G473" s="367"/>
      <c r="H473" s="71"/>
      <c r="I473" s="161"/>
      <c r="J473" s="71"/>
      <c r="K473" s="161"/>
      <c r="L473" s="71"/>
      <c r="M473" s="161"/>
      <c r="N473" s="71"/>
      <c r="O473" s="161"/>
      <c r="P473" s="71"/>
      <c r="Q473" s="161"/>
      <c r="R473" s="71"/>
      <c r="S473" s="161"/>
      <c r="T473" s="71"/>
      <c r="U473" s="161"/>
      <c r="V473" s="71"/>
      <c r="W473" s="162"/>
      <c r="X473" s="162"/>
      <c r="Y473" s="162"/>
      <c r="Z473" s="162"/>
      <c r="AA473" s="162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163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163"/>
      <c r="BU473" s="161"/>
      <c r="BV473" s="71"/>
      <c r="BW473" s="161"/>
      <c r="BX473" s="71"/>
      <c r="BY473" s="161"/>
      <c r="BZ473" s="71"/>
      <c r="CA473" s="161"/>
      <c r="CB473" s="71"/>
      <c r="CC473" s="161"/>
      <c r="CD473" s="71"/>
      <c r="CE473" s="161"/>
      <c r="CF473" s="71"/>
      <c r="CG473" s="161"/>
      <c r="CH473" s="71"/>
      <c r="CI473" s="161"/>
      <c r="CJ473" s="71"/>
      <c r="CK473" s="162"/>
      <c r="CL473" s="162"/>
      <c r="CM473" s="162"/>
      <c r="CN473" s="162"/>
      <c r="CO473" s="162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163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163"/>
      <c r="ER473" s="158"/>
      <c r="ES473" s="75"/>
      <c r="ET473" s="159"/>
      <c r="EU473" s="159"/>
      <c r="EZ473" s="82"/>
      <c r="FE473" s="82"/>
      <c r="FF473" s="82"/>
      <c r="FG473" s="82"/>
      <c r="FH473" s="82"/>
      <c r="FI473" s="82"/>
      <c r="FJ473" s="82"/>
      <c r="FK473" s="82"/>
      <c r="FL473" s="82"/>
      <c r="FM473" s="82"/>
      <c r="FN473" s="82"/>
      <c r="FO473" s="82"/>
      <c r="FP473" s="82"/>
      <c r="FQ473" s="82"/>
      <c r="FR473" s="82"/>
      <c r="FS473" s="82"/>
      <c r="FT473" s="82"/>
      <c r="FU473" s="82"/>
      <c r="FV473" s="82"/>
      <c r="FW473" s="82"/>
      <c r="FX473" s="82"/>
      <c r="FY473" s="82"/>
      <c r="FZ473" s="82"/>
      <c r="GA473" s="82"/>
      <c r="GB473" s="82"/>
      <c r="GC473" s="82"/>
      <c r="GD473" s="82"/>
      <c r="GE473" s="82"/>
      <c r="GF473" s="82"/>
      <c r="GG473" s="82"/>
      <c r="GH473" s="82"/>
      <c r="GI473"/>
      <c r="GJ473"/>
      <c r="GK473"/>
      <c r="GL473"/>
      <c r="GM473"/>
      <c r="GN473"/>
      <c r="GO473"/>
      <c r="GR473" s="158"/>
      <c r="GS473" s="75"/>
      <c r="GT473" s="159"/>
      <c r="GU473" s="159"/>
      <c r="GV473" s="75"/>
      <c r="GW473" s="75"/>
      <c r="GX473" s="76"/>
      <c r="GZ473" s="82"/>
      <c r="HA473" s="82"/>
      <c r="HB473" s="82"/>
      <c r="HE473" s="82"/>
      <c r="HF473" s="82"/>
      <c r="HG473" s="82"/>
      <c r="HH473" s="82"/>
      <c r="HI473" s="82"/>
      <c r="HJ473" s="82"/>
      <c r="HK473" s="82"/>
      <c r="HL473" s="82"/>
      <c r="HM473" s="82"/>
      <c r="HN473" s="82"/>
      <c r="HO473" s="82"/>
      <c r="HP473" s="82"/>
      <c r="HQ473" s="82"/>
      <c r="HR473" s="82"/>
      <c r="HS473" s="82"/>
      <c r="HT473" s="82"/>
      <c r="HU473" s="82"/>
      <c r="HV473" s="82"/>
      <c r="HW473" s="82"/>
      <c r="HX473" s="82"/>
      <c r="HY473" s="82"/>
      <c r="HZ473" s="82"/>
      <c r="IA473" s="82"/>
      <c r="IB473" s="82"/>
      <c r="IC473" s="82"/>
      <c r="ID473" s="82"/>
      <c r="IE473" s="82"/>
      <c r="IF473" s="82"/>
      <c r="IG473" s="82"/>
      <c r="IH473" s="82"/>
      <c r="II473"/>
      <c r="IJ473"/>
      <c r="IK473"/>
      <c r="IL473"/>
      <c r="IM473"/>
      <c r="IN473"/>
      <c r="IO473"/>
      <c r="IP473"/>
      <c r="IS473" s="158"/>
      <c r="IT473" s="75"/>
      <c r="IU473" s="159"/>
      <c r="IV473" s="159"/>
      <c r="IW473" s="75"/>
      <c r="IX473" s="75"/>
      <c r="IY473" s="76"/>
      <c r="IZ473" s="75"/>
      <c r="JA473" s="82"/>
      <c r="JB473" s="82"/>
      <c r="JC473" s="82"/>
      <c r="JD473" s="82"/>
      <c r="JE473" s="82"/>
      <c r="JF473" s="82"/>
      <c r="JG473" s="82"/>
      <c r="JH473" s="82"/>
      <c r="JI473" s="82"/>
      <c r="JJ473" s="82"/>
      <c r="JK473" s="82"/>
      <c r="JL473" s="82"/>
      <c r="JM473" s="82"/>
      <c r="JN473" s="82"/>
      <c r="JO473" s="82"/>
      <c r="JP473" s="82"/>
      <c r="JQ473" s="82"/>
      <c r="JR473" s="82"/>
      <c r="JS473" s="82"/>
      <c r="JT473" s="82"/>
      <c r="JU473" s="82"/>
      <c r="JV473" s="82"/>
      <c r="JW473" s="82"/>
      <c r="JX473" s="82"/>
      <c r="JY473" s="82"/>
      <c r="JZ473" s="82"/>
      <c r="KA473" s="82"/>
      <c r="KB473" s="82"/>
      <c r="KC473" s="82"/>
      <c r="KD473" s="82"/>
      <c r="KE473" s="82"/>
      <c r="KF473" s="82"/>
      <c r="KG473" s="82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 s="199"/>
      <c r="LB473" s="202"/>
      <c r="LF473" s="82"/>
      <c r="LG473" s="80"/>
      <c r="LH473" s="234"/>
      <c r="LK473" s="158"/>
      <c r="LL473" s="75"/>
      <c r="LM473" s="159"/>
      <c r="LN473" s="159"/>
      <c r="LO473" s="75"/>
      <c r="LP473" s="75"/>
      <c r="LQ473" s="76"/>
      <c r="LR473" s="75"/>
      <c r="LS473" s="82"/>
      <c r="LT473" s="82"/>
      <c r="LU473" s="82"/>
      <c r="LV473" s="82"/>
      <c r="LW473" s="82"/>
      <c r="LX473" s="82"/>
      <c r="LY473" s="82"/>
      <c r="LZ473" s="82"/>
      <c r="MA473" s="82"/>
      <c r="MB473" s="82"/>
      <c r="MC473" s="82"/>
      <c r="MD473" s="82"/>
      <c r="ME473" s="82"/>
      <c r="MF473" s="82"/>
      <c r="MG473" s="82"/>
      <c r="MH473" s="82"/>
      <c r="MI473" s="82"/>
      <c r="MJ473" s="82"/>
      <c r="MK473" s="82"/>
      <c r="ML473" s="82"/>
      <c r="MM473" s="82"/>
      <c r="MN473" s="82"/>
      <c r="MO473" s="82"/>
      <c r="MP473" s="82"/>
      <c r="MQ473" s="82"/>
      <c r="MR473" s="82"/>
      <c r="MS473" s="82"/>
      <c r="MT473" s="82"/>
      <c r="MU473" s="82"/>
      <c r="MV473" s="82"/>
      <c r="MW473" s="82"/>
      <c r="MX473" s="82"/>
      <c r="MY473" s="82"/>
      <c r="MZ473" s="82"/>
      <c r="NA473" s="82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</row>
    <row r="474" spans="1:449" ht="18" customHeight="1" x14ac:dyDescent="0.25">
      <c r="A474" s="371" t="s">
        <v>612</v>
      </c>
      <c r="B474" s="152" t="s">
        <v>527</v>
      </c>
      <c r="C474" s="152" t="str">
        <f t="shared" si="667"/>
        <v>Pantry Cab: Oven Cabinet  2 doors - 3 drawers (30"W x 84" H)</v>
      </c>
      <c r="D474" s="121" t="s">
        <v>613</v>
      </c>
      <c r="E474" s="153" t="s">
        <v>584</v>
      </c>
      <c r="F474" s="372" t="s">
        <v>612</v>
      </c>
      <c r="G474" s="367">
        <f>ROUND(cabinets_db!FD474/Prices!$B$27,0)</f>
        <v>1179</v>
      </c>
      <c r="H474" s="71">
        <f>G474*Prices!$B$7+G474</f>
        <v>1355.85</v>
      </c>
      <c r="I474" s="161">
        <f>ROUND(cabinets_db!FF474/Prices!$B$27,0)</f>
        <v>1257</v>
      </c>
      <c r="J474" s="71">
        <f>I474*Prices!$B$7+I474</f>
        <v>1445.55</v>
      </c>
      <c r="K474" s="161">
        <f>ROUND(cabinets_db!FH474/Prices!$B$27,0)</f>
        <v>1283</v>
      </c>
      <c r="L474" s="71">
        <f>K474*Prices!$B$7+K474</f>
        <v>1475.45</v>
      </c>
      <c r="M474" s="161">
        <f>ROUND(cabinets_db!FJ474/Prices!$B$27,0)</f>
        <v>1334</v>
      </c>
      <c r="N474" s="71">
        <f>M474*Prices!$B$7+M474</f>
        <v>1534.1</v>
      </c>
      <c r="O474" s="161">
        <f>ROUND(cabinets_db!FL474/Prices!$B$27,0)</f>
        <v>1360</v>
      </c>
      <c r="P474" s="71">
        <f>O474*Prices!$B$7+O474</f>
        <v>1564</v>
      </c>
      <c r="Q474" s="161">
        <f>ROUND(cabinets_db!FN474/Prices!$B$27,0)</f>
        <v>1424</v>
      </c>
      <c r="R474" s="71">
        <f>Q474*Prices!$B$7+Q474</f>
        <v>1637.6</v>
      </c>
      <c r="S474" s="161">
        <f>ROUND(cabinets_db!FP474/Prices!$B$27,0)</f>
        <v>1476</v>
      </c>
      <c r="T474" s="71">
        <f>S474*Prices!$B$7+S474</f>
        <v>1697.4</v>
      </c>
      <c r="U474" s="161">
        <f>ROUND(cabinets_db!FR474/Prices!$B$27,0)</f>
        <v>1657</v>
      </c>
      <c r="V474" s="71">
        <f>U474*Prices!$B$7+U474</f>
        <v>1905.55</v>
      </c>
      <c r="W474" s="162"/>
      <c r="X474" s="162"/>
      <c r="Y474" s="162"/>
      <c r="Z474" s="162"/>
      <c r="AA474" s="162"/>
      <c r="AB474" s="71">
        <f>ROUND(cabinets_db!HD474/Prices!$B$27,0)</f>
        <v>1082</v>
      </c>
      <c r="AC474" s="71">
        <f>AB474*Prices!$B$7+AB474</f>
        <v>1244.3</v>
      </c>
      <c r="AD474" s="71">
        <f>ROUND(cabinets_db!HF474/Prices!$B$27,0)</f>
        <v>1159</v>
      </c>
      <c r="AE474" s="71">
        <f>AD474*Prices!$B$7+AD474</f>
        <v>1332.85</v>
      </c>
      <c r="AF474" s="71">
        <f>ROUND(cabinets_db!HH474/Prices!$B$27,0)</f>
        <v>1185</v>
      </c>
      <c r="AG474" s="71">
        <f>AF474*Prices!$B$7+AF474</f>
        <v>1362.75</v>
      </c>
      <c r="AH474" s="71">
        <f>ROUND(cabinets_db!HJ474/Prices!$B$27,0)</f>
        <v>1237</v>
      </c>
      <c r="AI474" s="71">
        <f>AH474*Prices!$B$7+AH474</f>
        <v>1422.55</v>
      </c>
      <c r="AJ474" s="71">
        <f>ROUND(cabinets_db!HL474/Prices!$B$27,0)</f>
        <v>1262</v>
      </c>
      <c r="AK474" s="71">
        <f>AJ474*Prices!$B$7+AJ474</f>
        <v>1451.3</v>
      </c>
      <c r="AL474" s="71">
        <f>ROUND(cabinets_db!HN474/Prices!$B$27,0)</f>
        <v>1327</v>
      </c>
      <c r="AM474" s="71">
        <f>AL474*Prices!$B$7+AL474</f>
        <v>1526.05</v>
      </c>
      <c r="AN474" s="71">
        <f>ROUND(cabinets_db!HP474/Prices!$B$27,0)</f>
        <v>1379</v>
      </c>
      <c r="AO474" s="71">
        <f>AN474*Prices!$B$7+AN474</f>
        <v>1585.85</v>
      </c>
      <c r="AP474" s="71">
        <f>ROUND(cabinets_db!HR474/Prices!$B$27,0)</f>
        <v>1559</v>
      </c>
      <c r="AQ474" s="163">
        <f>AP474*Prices!$B$7+AP474</f>
        <v>1792.85</v>
      </c>
      <c r="AW474" s="71">
        <f t="shared" si="586"/>
        <v>1082</v>
      </c>
      <c r="AX474" s="71">
        <f t="shared" si="587"/>
        <v>1244.3</v>
      </c>
      <c r="AY474" s="71">
        <f t="shared" si="588"/>
        <v>1159</v>
      </c>
      <c r="AZ474" s="71">
        <f t="shared" si="589"/>
        <v>1332.85</v>
      </c>
      <c r="BA474" s="71">
        <f t="shared" si="590"/>
        <v>1185</v>
      </c>
      <c r="BB474" s="71">
        <f t="shared" si="591"/>
        <v>1362.75</v>
      </c>
      <c r="BC474" s="71">
        <f t="shared" si="592"/>
        <v>1237</v>
      </c>
      <c r="BD474" s="71">
        <f t="shared" si="593"/>
        <v>1422.55</v>
      </c>
      <c r="BE474" s="71">
        <f t="shared" si="594"/>
        <v>1262</v>
      </c>
      <c r="BF474" s="71">
        <f t="shared" si="595"/>
        <v>1451.3</v>
      </c>
      <c r="BG474" s="71">
        <f t="shared" si="596"/>
        <v>1327</v>
      </c>
      <c r="BH474" s="71">
        <f t="shared" si="597"/>
        <v>1526.05</v>
      </c>
      <c r="BI474" s="71">
        <f t="shared" si="598"/>
        <v>1379</v>
      </c>
      <c r="BJ474" s="71">
        <f t="shared" si="599"/>
        <v>1585.85</v>
      </c>
      <c r="BK474" s="71">
        <f t="shared" si="600"/>
        <v>1559</v>
      </c>
      <c r="BL474" s="163">
        <f t="shared" si="601"/>
        <v>1792.85</v>
      </c>
      <c r="BU474" s="161">
        <f>ROUND(cabinets_db!JE474/Prices!$B$27,0)</f>
        <v>1814</v>
      </c>
      <c r="BV474" s="71">
        <f>BU474*Prices!$B$7+BU474</f>
        <v>2086.1</v>
      </c>
      <c r="BW474" s="161">
        <f>ROUND(cabinets_db!JG474/Prices!$B$27,0)</f>
        <v>1891</v>
      </c>
      <c r="BX474" s="71">
        <f>BW474*Prices!$B$7+BW474</f>
        <v>2174.65</v>
      </c>
      <c r="BY474" s="161">
        <f>ROUND(cabinets_db!JI474/Prices!$B$27,0)</f>
        <v>1917</v>
      </c>
      <c r="BZ474" s="71">
        <f>BY474*Prices!$B$7+BY474</f>
        <v>2204.5500000000002</v>
      </c>
      <c r="CA474" s="161">
        <f>ROUND(cabinets_db!JK474/Prices!$B$27,0)</f>
        <v>1968</v>
      </c>
      <c r="CB474" s="71">
        <f>CA474*Prices!$B$7+CA474</f>
        <v>2263.1999999999998</v>
      </c>
      <c r="CC474" s="161">
        <f>ROUND(cabinets_db!JM474/Prices!$B$27,0)</f>
        <v>1994</v>
      </c>
      <c r="CD474" s="71">
        <f>CC474*Prices!$B$7+CC474</f>
        <v>2293.1</v>
      </c>
      <c r="CE474" s="161">
        <f>ROUND(cabinets_db!JO474/Prices!$B$27,0)</f>
        <v>2059</v>
      </c>
      <c r="CF474" s="71">
        <f>CE474*Prices!$B$7+CE474</f>
        <v>2367.85</v>
      </c>
      <c r="CG474" s="161">
        <f>ROUND(cabinets_db!JQ474/Prices!$B$27,0)</f>
        <v>2110</v>
      </c>
      <c r="CH474" s="71">
        <f>CG474*Prices!$B$7+CG474</f>
        <v>2426.5</v>
      </c>
      <c r="CI474" s="161">
        <f>ROUND(cabinets_db!JS474/Prices!$B$27,0)</f>
        <v>2291</v>
      </c>
      <c r="CJ474" s="71">
        <f>CI474*Prices!$B$7+CI474</f>
        <v>2634.65</v>
      </c>
      <c r="CK474" s="162"/>
      <c r="CL474" s="162"/>
      <c r="CM474" s="162"/>
      <c r="CN474" s="162"/>
      <c r="CO474" s="162"/>
      <c r="CP474" s="71">
        <f>ROUND(cabinets_db!LW474/Prices!$B$27,0)</f>
        <v>1716</v>
      </c>
      <c r="CQ474" s="71">
        <f>CP474*Prices!$B$7+CP474</f>
        <v>1973.4</v>
      </c>
      <c r="CR474" s="71">
        <f>ROUND(cabinets_db!LY474/Prices!$B$27,0)</f>
        <v>1794</v>
      </c>
      <c r="CS474" s="71">
        <f>CR474*Prices!$B$7+CR474</f>
        <v>2063.1</v>
      </c>
      <c r="CT474" s="71">
        <f>ROUND(cabinets_db!MA474/Prices!$B$27,0)</f>
        <v>1819</v>
      </c>
      <c r="CU474" s="71">
        <f>CT474*Prices!$B$7+CT474</f>
        <v>2091.85</v>
      </c>
      <c r="CV474" s="71">
        <f>ROUND(cabinets_db!MC474/Prices!$B$27,0)</f>
        <v>1871</v>
      </c>
      <c r="CW474" s="71">
        <f>CV474*Prices!$B$7+CV474</f>
        <v>2151.65</v>
      </c>
      <c r="CX474" s="71">
        <f>ROUND(cabinets_db!ME474/Prices!$B$27,0)</f>
        <v>1897</v>
      </c>
      <c r="CY474" s="71">
        <f>CX474*Prices!$B$7+CX474</f>
        <v>2181.5500000000002</v>
      </c>
      <c r="CZ474" s="71">
        <f>ROUND(cabinets_db!MG474/Prices!$B$27,0)</f>
        <v>1961</v>
      </c>
      <c r="DA474" s="71">
        <f>CZ474*Prices!$B$7+CZ474</f>
        <v>2255.15</v>
      </c>
      <c r="DB474" s="71">
        <f>ROUND(cabinets_db!MI474/Prices!$B$27,0)</f>
        <v>2013</v>
      </c>
      <c r="DC474" s="71">
        <f>DB474*Prices!$B$7+DB474</f>
        <v>2314.9499999999998</v>
      </c>
      <c r="DD474" s="71">
        <f>ROUND(cabinets_db!MK474/Prices!$B$27,0)</f>
        <v>2193</v>
      </c>
      <c r="DE474" s="163">
        <f>DD474*Prices!$B$7+DD474</f>
        <v>2521.9499999999998</v>
      </c>
      <c r="DK474" s="71">
        <f t="shared" si="616"/>
        <v>1716</v>
      </c>
      <c r="DL474" s="71">
        <f t="shared" si="617"/>
        <v>1973.4</v>
      </c>
      <c r="DM474" s="71">
        <f t="shared" si="618"/>
        <v>1794</v>
      </c>
      <c r="DN474" s="71">
        <f t="shared" si="619"/>
        <v>2063.1</v>
      </c>
      <c r="DO474" s="71">
        <f t="shared" si="620"/>
        <v>1819</v>
      </c>
      <c r="DP474" s="71">
        <f t="shared" si="621"/>
        <v>2091.85</v>
      </c>
      <c r="DQ474" s="71">
        <f t="shared" si="622"/>
        <v>1871</v>
      </c>
      <c r="DR474" s="71">
        <f t="shared" si="623"/>
        <v>2151.65</v>
      </c>
      <c r="DS474" s="71">
        <f t="shared" si="624"/>
        <v>1897</v>
      </c>
      <c r="DT474" s="71">
        <f t="shared" si="625"/>
        <v>2181.5500000000002</v>
      </c>
      <c r="DU474" s="71">
        <f t="shared" si="626"/>
        <v>1961</v>
      </c>
      <c r="DV474" s="71">
        <f t="shared" si="627"/>
        <v>2255.15</v>
      </c>
      <c r="DW474" s="71">
        <f t="shared" si="628"/>
        <v>2013</v>
      </c>
      <c r="DX474" s="71">
        <f t="shared" si="629"/>
        <v>2314.9499999999998</v>
      </c>
      <c r="DY474" s="71">
        <f t="shared" si="630"/>
        <v>2193</v>
      </c>
      <c r="DZ474" s="163">
        <f t="shared" si="631"/>
        <v>2521.9499999999998</v>
      </c>
      <c r="EP474" s="55">
        <v>9065.6185999999998</v>
      </c>
      <c r="EQ474" s="55">
        <f t="shared" si="677"/>
        <v>62.955684722222223</v>
      </c>
      <c r="ER474" s="158">
        <v>63</v>
      </c>
      <c r="ES474" s="75">
        <v>30</v>
      </c>
      <c r="ET474" s="159"/>
      <c r="EU474" s="159">
        <f>ES474*52/144</f>
        <v>10.833333333333334</v>
      </c>
      <c r="EV474" s="75">
        <v>3</v>
      </c>
      <c r="EW474" s="75">
        <v>2</v>
      </c>
      <c r="EX474" s="76">
        <v>3</v>
      </c>
      <c r="EY474" s="75">
        <v>63</v>
      </c>
      <c r="EZ474" s="82">
        <f>(EY474*1.2)*(Prices!$B$5/32)</f>
        <v>94.5</v>
      </c>
      <c r="FA474" s="82">
        <f>(EY474*1.3)*(Prices!$B$4/32)</f>
        <v>204.75</v>
      </c>
      <c r="FB474" s="82">
        <f>(EV474*Prices!$B$2)+(EW474*Prices!$B$3)</f>
        <v>128.1</v>
      </c>
      <c r="FC474" s="82">
        <f>EU474*Prices!$B$9</f>
        <v>65</v>
      </c>
      <c r="FD474" s="82">
        <f t="shared" si="632"/>
        <v>495.35</v>
      </c>
      <c r="FE474" s="82">
        <f>EU474*Prices!$B$10</f>
        <v>97.5</v>
      </c>
      <c r="FF474" s="82">
        <f t="shared" si="633"/>
        <v>527.85</v>
      </c>
      <c r="FG474" s="82">
        <f>EU474*Prices!$B$11</f>
        <v>108.33333333333334</v>
      </c>
      <c r="FH474" s="82">
        <f t="shared" si="634"/>
        <v>538.68333333333339</v>
      </c>
      <c r="FI474" s="82">
        <f>EU474*Prices!$B$12</f>
        <v>130</v>
      </c>
      <c r="FJ474" s="82">
        <f t="shared" si="635"/>
        <v>560.35</v>
      </c>
      <c r="FK474" s="82">
        <f>EU474*Prices!$B$13</f>
        <v>140.83333333333334</v>
      </c>
      <c r="FL474" s="82">
        <f t="shared" si="636"/>
        <v>571.18333333333339</v>
      </c>
      <c r="FM474" s="82">
        <f>EU474*Prices!$B$14</f>
        <v>167.91666666666669</v>
      </c>
      <c r="FN474" s="82">
        <f t="shared" si="637"/>
        <v>598.26666666666665</v>
      </c>
      <c r="FO474" s="82">
        <f>EU474*Prices!$B$15</f>
        <v>189.58333333333334</v>
      </c>
      <c r="FP474" s="82">
        <f t="shared" si="638"/>
        <v>619.93333333333339</v>
      </c>
      <c r="FQ474" s="82">
        <f>EU474*Prices!$B$16</f>
        <v>265.41666666666669</v>
      </c>
      <c r="FR474" s="82">
        <f t="shared" si="639"/>
        <v>695.76666666666665</v>
      </c>
      <c r="FS474" s="82">
        <f>EU474*Prices!$B$17</f>
        <v>0</v>
      </c>
      <c r="FT474" s="82"/>
      <c r="FU474" s="82"/>
      <c r="FV474" s="82"/>
      <c r="FW474" s="82"/>
      <c r="FX474" s="82"/>
      <c r="FY474" s="82"/>
      <c r="FZ474" s="82"/>
      <c r="GA474" s="82"/>
      <c r="GB474" s="82"/>
      <c r="GC474" s="82"/>
      <c r="GD474" s="82"/>
      <c r="GE474" s="82"/>
      <c r="GF474" s="82"/>
      <c r="GG474" s="82"/>
      <c r="GH474" s="82"/>
      <c r="GI474"/>
      <c r="GJ474"/>
      <c r="GK474"/>
      <c r="GL474"/>
      <c r="GM474"/>
      <c r="GN474"/>
      <c r="GO474"/>
      <c r="GP474" s="55">
        <v>9065.6185999999998</v>
      </c>
      <c r="GQ474" s="55">
        <f t="shared" si="678"/>
        <v>62.955684722222223</v>
      </c>
      <c r="GR474" s="158">
        <v>63</v>
      </c>
      <c r="GS474" s="75">
        <v>30</v>
      </c>
      <c r="GT474" s="159"/>
      <c r="GU474" s="159">
        <f>GS474*52/144</f>
        <v>10.833333333333334</v>
      </c>
      <c r="GV474" s="75">
        <v>3</v>
      </c>
      <c r="GW474" s="75">
        <v>2</v>
      </c>
      <c r="GX474" s="76">
        <v>3</v>
      </c>
      <c r="GY474" s="75">
        <v>63</v>
      </c>
      <c r="GZ474" s="82">
        <f>(GY474*1.2)*(Prices!$B$5/32)</f>
        <v>94.5</v>
      </c>
      <c r="HA474" s="82">
        <f>(GY474*1.3)*(Prices!$C$4/32)</f>
        <v>163.80000000000001</v>
      </c>
      <c r="HB474" s="82">
        <f>(GV474*Prices!$B$2)+(GW474*Prices!$B$3)</f>
        <v>128.1</v>
      </c>
      <c r="HC474" s="82">
        <f>GU474*Prices!$B$9</f>
        <v>65</v>
      </c>
      <c r="HD474" s="82">
        <f t="shared" si="640"/>
        <v>454.4</v>
      </c>
      <c r="HE474" s="82">
        <f>GU474*Prices!$B$10</f>
        <v>97.5</v>
      </c>
      <c r="HF474" s="82">
        <f t="shared" si="641"/>
        <v>486.9</v>
      </c>
      <c r="HG474" s="82">
        <f>GU474*Prices!$B$11</f>
        <v>108.33333333333334</v>
      </c>
      <c r="HH474" s="82">
        <f t="shared" si="642"/>
        <v>497.73333333333335</v>
      </c>
      <c r="HI474" s="82">
        <f>GU474*Prices!$B$12</f>
        <v>130</v>
      </c>
      <c r="HJ474" s="82">
        <f t="shared" si="643"/>
        <v>519.40000000000009</v>
      </c>
      <c r="HK474" s="82">
        <f>GU474*Prices!$B$13</f>
        <v>140.83333333333334</v>
      </c>
      <c r="HL474" s="82">
        <f t="shared" si="644"/>
        <v>530.23333333333335</v>
      </c>
      <c r="HM474" s="82">
        <f>GU474*Prices!$B$14</f>
        <v>167.91666666666669</v>
      </c>
      <c r="HN474" s="82">
        <f t="shared" si="645"/>
        <v>557.31666666666661</v>
      </c>
      <c r="HO474" s="82">
        <f>GU474*Prices!$B$15</f>
        <v>189.58333333333334</v>
      </c>
      <c r="HP474" s="82">
        <f t="shared" si="646"/>
        <v>578.98333333333335</v>
      </c>
      <c r="HQ474" s="82">
        <f>GU474*Prices!$B$16</f>
        <v>265.41666666666669</v>
      </c>
      <c r="HR474" s="82">
        <f t="shared" si="647"/>
        <v>654.81666666666661</v>
      </c>
      <c r="HS474" s="82">
        <f>GU474*Prices!$B$17</f>
        <v>0</v>
      </c>
      <c r="HT474" s="82"/>
      <c r="HU474" s="82"/>
      <c r="HV474" s="82"/>
      <c r="HW474" s="82"/>
      <c r="HX474" s="82"/>
      <c r="HY474" s="82"/>
      <c r="HZ474" s="82"/>
      <c r="IA474" s="82"/>
      <c r="IB474" s="82"/>
      <c r="IC474" s="82"/>
      <c r="ID474" s="82"/>
      <c r="IE474" s="82"/>
      <c r="IF474" s="82"/>
      <c r="IG474" s="82"/>
      <c r="IH474" s="82"/>
      <c r="II474"/>
      <c r="IJ474"/>
      <c r="IK474"/>
      <c r="IL474"/>
      <c r="IM474"/>
      <c r="IN474"/>
      <c r="IO474"/>
      <c r="IP474"/>
      <c r="IQ474" s="55">
        <v>9065.6185999999998</v>
      </c>
      <c r="IR474" s="55">
        <f t="shared" si="679"/>
        <v>62.955684722222223</v>
      </c>
      <c r="IS474" s="158">
        <v>63</v>
      </c>
      <c r="IT474" s="75">
        <v>30</v>
      </c>
      <c r="IU474" s="159"/>
      <c r="IV474" s="159">
        <f>IT474*52/144</f>
        <v>10.833333333333334</v>
      </c>
      <c r="IW474" s="75">
        <v>3</v>
      </c>
      <c r="IX474" s="75">
        <v>2</v>
      </c>
      <c r="IY474" s="76">
        <f t="shared" si="671"/>
        <v>269.40803672916672</v>
      </c>
      <c r="IZ474" s="75">
        <v>63</v>
      </c>
      <c r="JA474" s="82">
        <f>(IZ474*1.2)*(Prices!$B$5/32)</f>
        <v>94.5</v>
      </c>
      <c r="JB474" s="82">
        <f>(IZ474*1.3)*(Prices!$B$4/32)</f>
        <v>204.75</v>
      </c>
      <c r="JC474" s="82">
        <f>(IW474*Prices!$B$2)+(IX474*Prices!$B$3)</f>
        <v>128.1</v>
      </c>
      <c r="JD474" s="82">
        <f>IV474*Prices!$B$9</f>
        <v>65</v>
      </c>
      <c r="JE474" s="82">
        <f t="shared" si="648"/>
        <v>761.75803672916675</v>
      </c>
      <c r="JF474" s="82">
        <f>IV474*Prices!$B$10</f>
        <v>97.5</v>
      </c>
      <c r="JG474" s="82">
        <f t="shared" si="649"/>
        <v>794.25803672916675</v>
      </c>
      <c r="JH474" s="82">
        <f>IV474*Prices!$B$11</f>
        <v>108.33333333333334</v>
      </c>
      <c r="JI474" s="82">
        <f t="shared" si="650"/>
        <v>805.09137006250012</v>
      </c>
      <c r="JJ474" s="82">
        <f>IV474*Prices!$B$12</f>
        <v>130</v>
      </c>
      <c r="JK474" s="82">
        <f t="shared" si="651"/>
        <v>826.75803672916675</v>
      </c>
      <c r="JL474" s="82">
        <f>IV474*Prices!$B$13</f>
        <v>140.83333333333334</v>
      </c>
      <c r="JM474" s="82">
        <f t="shared" si="652"/>
        <v>837.59137006250012</v>
      </c>
      <c r="JN474" s="82">
        <f>IV474*Prices!$B$14</f>
        <v>167.91666666666669</v>
      </c>
      <c r="JO474" s="82">
        <f t="shared" si="653"/>
        <v>864.67470339583338</v>
      </c>
      <c r="JP474" s="82">
        <f>IV474*Prices!$B$15</f>
        <v>189.58333333333334</v>
      </c>
      <c r="JQ474" s="82">
        <f t="shared" si="654"/>
        <v>886.34137006250012</v>
      </c>
      <c r="JR474" s="82">
        <f>IV474*Prices!$B$16</f>
        <v>265.41666666666669</v>
      </c>
      <c r="JS474" s="82">
        <f t="shared" si="655"/>
        <v>962.17470339583338</v>
      </c>
      <c r="JT474" s="82">
        <f>IV474*Prices!$B$17</f>
        <v>0</v>
      </c>
      <c r="JU474" s="82"/>
      <c r="JV474" s="82"/>
      <c r="JW474" s="82"/>
      <c r="JX474" s="82"/>
      <c r="JY474" s="82"/>
      <c r="JZ474" s="82"/>
      <c r="KA474" s="82"/>
      <c r="KB474" s="82"/>
      <c r="KC474" s="82"/>
      <c r="KD474" s="82"/>
      <c r="KE474" s="82"/>
      <c r="KF474" s="82"/>
      <c r="KG474" s="82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 s="199">
        <v>1</v>
      </c>
      <c r="LB474" s="202">
        <v>2</v>
      </c>
      <c r="LC474" s="82">
        <f>(44+(cabinets_db!IR474*2-2))*0.58</f>
        <v>97.388594277777784</v>
      </c>
      <c r="LD474" s="82">
        <f>(44+(cabinets_db!IR474*2-2))*0.77</f>
        <v>129.29175447222224</v>
      </c>
      <c r="LE474" s="82">
        <f>3*(cabinets_db!IR474*22/144)</f>
        <v>28.854688831018521</v>
      </c>
      <c r="LF474" s="82">
        <f t="shared" si="656"/>
        <v>68.533905446759263</v>
      </c>
      <c r="LG474" s="80">
        <f t="shared" si="657"/>
        <v>100.43706564120372</v>
      </c>
      <c r="LH474" s="234">
        <f t="shared" si="658"/>
        <v>269.40803672916672</v>
      </c>
      <c r="LI474" s="55">
        <v>9065.6185999999998</v>
      </c>
      <c r="LJ474" s="55">
        <f t="shared" si="680"/>
        <v>62.955684722222223</v>
      </c>
      <c r="LK474" s="158">
        <v>63</v>
      </c>
      <c r="LL474" s="75">
        <v>30</v>
      </c>
      <c r="LM474" s="159"/>
      <c r="LN474" s="159">
        <f>LL474*52/144</f>
        <v>10.833333333333334</v>
      </c>
      <c r="LO474" s="75">
        <v>3</v>
      </c>
      <c r="LP474" s="75">
        <v>2</v>
      </c>
      <c r="LQ474" s="76">
        <f t="shared" si="672"/>
        <v>269.40803672916672</v>
      </c>
      <c r="LR474" s="75">
        <v>63</v>
      </c>
      <c r="LS474" s="82">
        <f>(LR474*1.2)*(Prices!$B$5/32)</f>
        <v>94.5</v>
      </c>
      <c r="LT474" s="82">
        <f>(LR474*1.3)*(Prices!$C$4/32)</f>
        <v>163.80000000000001</v>
      </c>
      <c r="LU474" s="82">
        <f>(LO474*Prices!$B$2)+(LP474*Prices!$B$3)</f>
        <v>128.1</v>
      </c>
      <c r="LV474" s="82">
        <f>LN474*Prices!$B$9</f>
        <v>65</v>
      </c>
      <c r="LW474" s="82">
        <f t="shared" si="659"/>
        <v>720.8080367291667</v>
      </c>
      <c r="LX474" s="82">
        <f>LN474*Prices!$B$10</f>
        <v>97.5</v>
      </c>
      <c r="LY474" s="82">
        <f t="shared" si="660"/>
        <v>753.3080367291667</v>
      </c>
      <c r="LZ474" s="82">
        <f>LN474*Prices!$B$11</f>
        <v>108.33333333333334</v>
      </c>
      <c r="MA474" s="82">
        <f t="shared" si="661"/>
        <v>764.14137006250007</v>
      </c>
      <c r="MB474" s="82">
        <f>LN474*Prices!$B$12</f>
        <v>130</v>
      </c>
      <c r="MC474" s="82">
        <f t="shared" si="662"/>
        <v>785.80803672916682</v>
      </c>
      <c r="MD474" s="82">
        <f>LN474*Prices!$B$13</f>
        <v>140.83333333333334</v>
      </c>
      <c r="ME474" s="82">
        <f t="shared" si="663"/>
        <v>796.64137006250007</v>
      </c>
      <c r="MF474" s="82">
        <f>LN474*Prices!$B$14</f>
        <v>167.91666666666669</v>
      </c>
      <c r="MG474" s="82">
        <f t="shared" si="664"/>
        <v>823.72470339583333</v>
      </c>
      <c r="MH474" s="82">
        <f>LN474*Prices!$B$15</f>
        <v>189.58333333333334</v>
      </c>
      <c r="MI474" s="82">
        <f t="shared" si="665"/>
        <v>845.39137006250007</v>
      </c>
      <c r="MJ474" s="82">
        <f>LN474*Prices!$B$16</f>
        <v>265.41666666666669</v>
      </c>
      <c r="MK474" s="82">
        <f t="shared" si="666"/>
        <v>921.22470339583333</v>
      </c>
      <c r="ML474" s="82">
        <f>LN474*Prices!$B$17</f>
        <v>0</v>
      </c>
      <c r="MM474" s="82"/>
      <c r="MN474" s="82"/>
      <c r="MO474" s="82"/>
      <c r="MP474" s="82"/>
      <c r="MQ474" s="82"/>
      <c r="MR474" s="82"/>
      <c r="MS474" s="82"/>
      <c r="MT474" s="82"/>
      <c r="MU474" s="82"/>
      <c r="MV474" s="82"/>
      <c r="MW474" s="82"/>
      <c r="MX474" s="82"/>
      <c r="MY474" s="82"/>
      <c r="MZ474" s="82"/>
      <c r="NA474" s="82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</row>
    <row r="475" spans="1:449" ht="18" customHeight="1" x14ac:dyDescent="0.25">
      <c r="A475" s="164" t="s">
        <v>614</v>
      </c>
      <c r="B475" s="69" t="s">
        <v>527</v>
      </c>
      <c r="C475" s="69" t="str">
        <f t="shared" si="667"/>
        <v>Pantry Cab: Oven Cabinet  2 doors - 3 drawers (30"W x 90" H)</v>
      </c>
      <c r="D475" s="70" t="s">
        <v>613</v>
      </c>
      <c r="E475" s="68" t="s">
        <v>579</v>
      </c>
      <c r="F475" s="373" t="s">
        <v>614</v>
      </c>
      <c r="G475" s="367">
        <f>ROUND(cabinets_db!FD475/Prices!$B$27,0)</f>
        <v>1288</v>
      </c>
      <c r="H475" s="71">
        <f>G475*Prices!$B$7+G475</f>
        <v>1481.2</v>
      </c>
      <c r="I475" s="161">
        <f>ROUND(cabinets_db!FF475/Prices!$B$27,0)</f>
        <v>1374</v>
      </c>
      <c r="J475" s="71">
        <f>I475*Prices!$B$7+I475</f>
        <v>1580.1</v>
      </c>
      <c r="K475" s="161">
        <f>ROUND(cabinets_db!FH475/Prices!$B$27,0)</f>
        <v>1403</v>
      </c>
      <c r="L475" s="71">
        <f>K475*Prices!$B$7+K475</f>
        <v>1613.45</v>
      </c>
      <c r="M475" s="161">
        <f>ROUND(cabinets_db!FJ475/Prices!$B$27,0)</f>
        <v>1460</v>
      </c>
      <c r="N475" s="71">
        <f>M475*Prices!$B$7+M475</f>
        <v>1679</v>
      </c>
      <c r="O475" s="161">
        <f>ROUND(cabinets_db!FL475/Prices!$B$27,0)</f>
        <v>1489</v>
      </c>
      <c r="P475" s="71">
        <f>O475*Prices!$B$7+O475</f>
        <v>1712.35</v>
      </c>
      <c r="Q475" s="161">
        <f>ROUND(cabinets_db!FN475/Prices!$B$27,0)</f>
        <v>1561</v>
      </c>
      <c r="R475" s="71">
        <f>Q475*Prices!$B$7+Q475</f>
        <v>1795.15</v>
      </c>
      <c r="S475" s="161">
        <f>ROUND(cabinets_db!FP475/Prices!$B$27,0)</f>
        <v>1619</v>
      </c>
      <c r="T475" s="71">
        <f>S475*Prices!$B$7+S475</f>
        <v>1861.85</v>
      </c>
      <c r="U475" s="161">
        <f>ROUND(cabinets_db!FR475/Prices!$B$27,0)</f>
        <v>1820</v>
      </c>
      <c r="V475" s="71">
        <f>U475*Prices!$B$7+U475</f>
        <v>2093</v>
      </c>
      <c r="W475" s="162"/>
      <c r="X475" s="162"/>
      <c r="Y475" s="162"/>
      <c r="Z475" s="162"/>
      <c r="AA475" s="162"/>
      <c r="AB475" s="71">
        <f>ROUND(cabinets_db!HD475/Prices!$B$27,0)</f>
        <v>1178</v>
      </c>
      <c r="AC475" s="71">
        <f>AB475*Prices!$B$7+AB475</f>
        <v>1354.7</v>
      </c>
      <c r="AD475" s="71">
        <f>ROUND(cabinets_db!HF475/Prices!$B$27,0)</f>
        <v>1264</v>
      </c>
      <c r="AE475" s="71">
        <f>AD475*Prices!$B$7+AD475</f>
        <v>1453.6</v>
      </c>
      <c r="AF475" s="71">
        <f>ROUND(cabinets_db!HH475/Prices!$B$27,0)</f>
        <v>1293</v>
      </c>
      <c r="AG475" s="71">
        <f>AF475*Prices!$B$7+AF475</f>
        <v>1486.95</v>
      </c>
      <c r="AH475" s="71">
        <f>ROUND(cabinets_db!HJ475/Prices!$B$27,0)</f>
        <v>1350</v>
      </c>
      <c r="AI475" s="71">
        <f>AH475*Prices!$B$7+AH475</f>
        <v>1552.5</v>
      </c>
      <c r="AJ475" s="71">
        <f>ROUND(cabinets_db!HL475/Prices!$B$27,0)</f>
        <v>1379</v>
      </c>
      <c r="AK475" s="71">
        <f>AJ475*Prices!$B$7+AJ475</f>
        <v>1585.85</v>
      </c>
      <c r="AL475" s="71">
        <f>ROUND(cabinets_db!HN475/Prices!$B$27,0)</f>
        <v>1451</v>
      </c>
      <c r="AM475" s="71">
        <f>AL475*Prices!$B$7+AL475</f>
        <v>1668.65</v>
      </c>
      <c r="AN475" s="71">
        <f>ROUND(cabinets_db!HP475/Prices!$B$27,0)</f>
        <v>1509</v>
      </c>
      <c r="AO475" s="71">
        <f>AN475*Prices!$B$7+AN475</f>
        <v>1735.35</v>
      </c>
      <c r="AP475" s="71">
        <f>ROUND(cabinets_db!HR475/Prices!$B$27,0)</f>
        <v>1710</v>
      </c>
      <c r="AQ475" s="163">
        <f>AP475*Prices!$B$7+AP475</f>
        <v>1966.5</v>
      </c>
      <c r="AW475" s="71">
        <f t="shared" si="586"/>
        <v>1178</v>
      </c>
      <c r="AX475" s="71">
        <f t="shared" si="587"/>
        <v>1354.7</v>
      </c>
      <c r="AY475" s="71">
        <f t="shared" si="588"/>
        <v>1264</v>
      </c>
      <c r="AZ475" s="71">
        <f t="shared" si="589"/>
        <v>1453.6</v>
      </c>
      <c r="BA475" s="71">
        <f t="shared" si="590"/>
        <v>1293</v>
      </c>
      <c r="BB475" s="71">
        <f t="shared" si="591"/>
        <v>1486.95</v>
      </c>
      <c r="BC475" s="71">
        <f t="shared" si="592"/>
        <v>1350</v>
      </c>
      <c r="BD475" s="71">
        <f t="shared" si="593"/>
        <v>1552.5</v>
      </c>
      <c r="BE475" s="71">
        <f t="shared" si="594"/>
        <v>1379</v>
      </c>
      <c r="BF475" s="71">
        <f t="shared" si="595"/>
        <v>1585.85</v>
      </c>
      <c r="BG475" s="71">
        <f t="shared" si="596"/>
        <v>1451</v>
      </c>
      <c r="BH475" s="71">
        <f t="shared" si="597"/>
        <v>1668.65</v>
      </c>
      <c r="BI475" s="71">
        <f t="shared" si="598"/>
        <v>1509</v>
      </c>
      <c r="BJ475" s="71">
        <f t="shared" si="599"/>
        <v>1735.35</v>
      </c>
      <c r="BK475" s="71">
        <f t="shared" si="600"/>
        <v>1710</v>
      </c>
      <c r="BL475" s="163">
        <f t="shared" si="601"/>
        <v>1966.5</v>
      </c>
      <c r="BU475" s="161">
        <f>ROUND(cabinets_db!JE475/Prices!$B$27,0)</f>
        <v>1975</v>
      </c>
      <c r="BV475" s="71">
        <f>BU475*Prices!$B$7+BU475</f>
        <v>2271.25</v>
      </c>
      <c r="BW475" s="161">
        <f>ROUND(cabinets_db!JG475/Prices!$B$27,0)</f>
        <v>2061</v>
      </c>
      <c r="BX475" s="71">
        <f>BW475*Prices!$B$7+BW475</f>
        <v>2370.15</v>
      </c>
      <c r="BY475" s="161">
        <f>ROUND(cabinets_db!JI475/Prices!$B$27,0)</f>
        <v>2090</v>
      </c>
      <c r="BZ475" s="71">
        <f>BY475*Prices!$B$7+BY475</f>
        <v>2403.5</v>
      </c>
      <c r="CA475" s="161">
        <f>ROUND(cabinets_db!JK475/Prices!$B$27,0)</f>
        <v>2147</v>
      </c>
      <c r="CB475" s="71">
        <f>CA475*Prices!$B$7+CA475</f>
        <v>2469.0500000000002</v>
      </c>
      <c r="CC475" s="161">
        <f>ROUND(cabinets_db!JM475/Prices!$B$27,0)</f>
        <v>2176</v>
      </c>
      <c r="CD475" s="71">
        <f>CC475*Prices!$B$7+CC475</f>
        <v>2502.4</v>
      </c>
      <c r="CE475" s="161">
        <f>ROUND(cabinets_db!JO475/Prices!$B$27,0)</f>
        <v>2248</v>
      </c>
      <c r="CF475" s="71">
        <f>CE475*Prices!$B$7+CE475</f>
        <v>2585.1999999999998</v>
      </c>
      <c r="CG475" s="161">
        <f>ROUND(cabinets_db!JQ475/Prices!$B$27,0)</f>
        <v>2306</v>
      </c>
      <c r="CH475" s="71">
        <f>CG475*Prices!$B$7+CG475</f>
        <v>2651.9</v>
      </c>
      <c r="CI475" s="161">
        <f>ROUND(cabinets_db!JS475/Prices!$B$27,0)</f>
        <v>2507</v>
      </c>
      <c r="CJ475" s="71">
        <f>CI475*Prices!$B$7+CI475</f>
        <v>2883.05</v>
      </c>
      <c r="CK475" s="162"/>
      <c r="CL475" s="162"/>
      <c r="CM475" s="162"/>
      <c r="CN475" s="162"/>
      <c r="CO475" s="162"/>
      <c r="CP475" s="71">
        <f>ROUND(cabinets_db!LW475/Prices!$B$27,0)</f>
        <v>1865</v>
      </c>
      <c r="CQ475" s="71">
        <f>CP475*Prices!$B$7+CP475</f>
        <v>2144.75</v>
      </c>
      <c r="CR475" s="71">
        <f>ROUND(cabinets_db!LY475/Prices!$B$27,0)</f>
        <v>1951</v>
      </c>
      <c r="CS475" s="71">
        <f>CR475*Prices!$B$7+CR475</f>
        <v>2243.65</v>
      </c>
      <c r="CT475" s="71">
        <f>ROUND(cabinets_db!MA475/Prices!$B$27,0)</f>
        <v>1980</v>
      </c>
      <c r="CU475" s="71">
        <f>CT475*Prices!$B$7+CT475</f>
        <v>2277</v>
      </c>
      <c r="CV475" s="71">
        <f>ROUND(cabinets_db!MC475/Prices!$B$27,0)</f>
        <v>2038</v>
      </c>
      <c r="CW475" s="71">
        <f>CV475*Prices!$B$7+CV475</f>
        <v>2343.6999999999998</v>
      </c>
      <c r="CX475" s="71">
        <f>ROUND(cabinets_db!ME475/Prices!$B$27,0)</f>
        <v>2066</v>
      </c>
      <c r="CY475" s="71">
        <f>CX475*Prices!$B$7+CX475</f>
        <v>2375.9</v>
      </c>
      <c r="CZ475" s="71">
        <f>ROUND(cabinets_db!MG475/Prices!$B$27,0)</f>
        <v>2138</v>
      </c>
      <c r="DA475" s="71">
        <f>CZ475*Prices!$B$7+CZ475</f>
        <v>2458.6999999999998</v>
      </c>
      <c r="DB475" s="71">
        <f>ROUND(cabinets_db!MI475/Prices!$B$27,0)</f>
        <v>2196</v>
      </c>
      <c r="DC475" s="71">
        <f>DB475*Prices!$B$7+DB475</f>
        <v>2525.4</v>
      </c>
      <c r="DD475" s="71">
        <f>ROUND(cabinets_db!MK475/Prices!$B$27,0)</f>
        <v>2397</v>
      </c>
      <c r="DE475" s="163">
        <f>DD475*Prices!$B$7+DD475</f>
        <v>2756.55</v>
      </c>
      <c r="DK475" s="71">
        <f t="shared" si="616"/>
        <v>1865</v>
      </c>
      <c r="DL475" s="71">
        <f t="shared" si="617"/>
        <v>2144.75</v>
      </c>
      <c r="DM475" s="71">
        <f t="shared" si="618"/>
        <v>1951</v>
      </c>
      <c r="DN475" s="71">
        <f t="shared" si="619"/>
        <v>2243.65</v>
      </c>
      <c r="DO475" s="71">
        <f t="shared" si="620"/>
        <v>1980</v>
      </c>
      <c r="DP475" s="71">
        <f t="shared" si="621"/>
        <v>2277</v>
      </c>
      <c r="DQ475" s="71">
        <f t="shared" si="622"/>
        <v>2038</v>
      </c>
      <c r="DR475" s="71">
        <f t="shared" si="623"/>
        <v>2343.6999999999998</v>
      </c>
      <c r="DS475" s="71">
        <f t="shared" si="624"/>
        <v>2066</v>
      </c>
      <c r="DT475" s="71">
        <f t="shared" si="625"/>
        <v>2375.9</v>
      </c>
      <c r="DU475" s="71">
        <f t="shared" si="626"/>
        <v>2138</v>
      </c>
      <c r="DV475" s="71">
        <f t="shared" si="627"/>
        <v>2458.6999999999998</v>
      </c>
      <c r="DW475" s="71">
        <f t="shared" si="628"/>
        <v>2196</v>
      </c>
      <c r="DX475" s="71">
        <f t="shared" si="629"/>
        <v>2525.4</v>
      </c>
      <c r="DY475" s="71">
        <f t="shared" si="630"/>
        <v>2397</v>
      </c>
      <c r="DZ475" s="163">
        <f t="shared" si="631"/>
        <v>2756.55</v>
      </c>
      <c r="EP475" s="55">
        <v>10180.808800000001</v>
      </c>
      <c r="EQ475" s="55">
        <f t="shared" si="677"/>
        <v>70.700061111111111</v>
      </c>
      <c r="ER475" s="158">
        <v>71</v>
      </c>
      <c r="ES475" s="75">
        <v>30</v>
      </c>
      <c r="ET475" s="159"/>
      <c r="EU475" s="159">
        <f>ES475*58/144</f>
        <v>12.083333333333334</v>
      </c>
      <c r="EV475" s="75">
        <v>3</v>
      </c>
      <c r="EW475" s="75">
        <v>2</v>
      </c>
      <c r="EX475" s="76">
        <v>3</v>
      </c>
      <c r="EY475" s="75">
        <v>71</v>
      </c>
      <c r="EZ475" s="82">
        <f>(EY475*1.2)*(Prices!$B$5/32)</f>
        <v>106.5</v>
      </c>
      <c r="FA475" s="82">
        <f>(EY475*1.3)*(Prices!$B$4/32)</f>
        <v>230.75</v>
      </c>
      <c r="FB475" s="82">
        <f>(EV475*Prices!$B$2)+(EW475*Prices!$B$3)</f>
        <v>128.1</v>
      </c>
      <c r="FC475" s="82">
        <f>EU475*Prices!$B$9</f>
        <v>72.5</v>
      </c>
      <c r="FD475" s="82">
        <f t="shared" si="632"/>
        <v>540.85</v>
      </c>
      <c r="FE475" s="82">
        <f>EU475*Prices!$B$10</f>
        <v>108.75</v>
      </c>
      <c r="FF475" s="82">
        <f t="shared" si="633"/>
        <v>577.1</v>
      </c>
      <c r="FG475" s="82">
        <f>EU475*Prices!$B$11</f>
        <v>120.83333333333334</v>
      </c>
      <c r="FH475" s="82">
        <f t="shared" si="634"/>
        <v>589.18333333333339</v>
      </c>
      <c r="FI475" s="82">
        <f>EU475*Prices!$B$12</f>
        <v>145</v>
      </c>
      <c r="FJ475" s="82">
        <f t="shared" si="635"/>
        <v>613.35</v>
      </c>
      <c r="FK475" s="82">
        <f>EU475*Prices!$B$13</f>
        <v>157.08333333333334</v>
      </c>
      <c r="FL475" s="82">
        <f t="shared" si="636"/>
        <v>625.43333333333339</v>
      </c>
      <c r="FM475" s="82">
        <f>EU475*Prices!$B$14</f>
        <v>187.29166666666669</v>
      </c>
      <c r="FN475" s="82">
        <f t="shared" si="637"/>
        <v>655.64166666666665</v>
      </c>
      <c r="FO475" s="82">
        <f>EU475*Prices!$B$15</f>
        <v>211.45833333333334</v>
      </c>
      <c r="FP475" s="82">
        <f t="shared" si="638"/>
        <v>679.80833333333339</v>
      </c>
      <c r="FQ475" s="82">
        <f>EU475*Prices!$B$16</f>
        <v>296.04166666666669</v>
      </c>
      <c r="FR475" s="82">
        <f t="shared" si="639"/>
        <v>764.39166666666665</v>
      </c>
      <c r="FS475" s="82">
        <f>EU475*Prices!$B$17</f>
        <v>0</v>
      </c>
      <c r="FT475" s="82"/>
      <c r="FU475" s="82"/>
      <c r="FV475" s="82"/>
      <c r="FW475" s="82"/>
      <c r="FX475" s="82"/>
      <c r="FY475" s="82"/>
      <c r="FZ475" s="82"/>
      <c r="GA475" s="82"/>
      <c r="GB475" s="82"/>
      <c r="GC475" s="82"/>
      <c r="GD475" s="82"/>
      <c r="GE475" s="82"/>
      <c r="GF475" s="82"/>
      <c r="GG475" s="82"/>
      <c r="GH475" s="82"/>
      <c r="GI475"/>
      <c r="GJ475"/>
      <c r="GK475"/>
      <c r="GL475"/>
      <c r="GM475"/>
      <c r="GN475"/>
      <c r="GO475"/>
      <c r="GP475" s="55">
        <v>10180.808800000001</v>
      </c>
      <c r="GQ475" s="55">
        <f t="shared" si="678"/>
        <v>70.700061111111111</v>
      </c>
      <c r="GR475" s="158">
        <v>71</v>
      </c>
      <c r="GS475" s="75">
        <v>30</v>
      </c>
      <c r="GT475" s="159"/>
      <c r="GU475" s="159">
        <f>GS475*58/144</f>
        <v>12.083333333333334</v>
      </c>
      <c r="GV475" s="75">
        <v>3</v>
      </c>
      <c r="GW475" s="75">
        <v>2</v>
      </c>
      <c r="GX475" s="76">
        <v>3</v>
      </c>
      <c r="GY475" s="75">
        <v>71</v>
      </c>
      <c r="GZ475" s="82">
        <f>(GY475*1.2)*(Prices!$B$5/32)</f>
        <v>106.5</v>
      </c>
      <c r="HA475" s="82">
        <f>(GY475*1.3)*(Prices!$C$4/32)</f>
        <v>184.6</v>
      </c>
      <c r="HB475" s="82">
        <f>(GV475*Prices!$B$2)+(GW475*Prices!$B$3)</f>
        <v>128.1</v>
      </c>
      <c r="HC475" s="82">
        <f>GU475*Prices!$B$9</f>
        <v>72.5</v>
      </c>
      <c r="HD475" s="82">
        <f t="shared" si="640"/>
        <v>494.7</v>
      </c>
      <c r="HE475" s="82">
        <f>GU475*Prices!$B$10</f>
        <v>108.75</v>
      </c>
      <c r="HF475" s="82">
        <f t="shared" si="641"/>
        <v>530.95000000000005</v>
      </c>
      <c r="HG475" s="82">
        <f>GU475*Prices!$B$11</f>
        <v>120.83333333333334</v>
      </c>
      <c r="HH475" s="82">
        <f t="shared" si="642"/>
        <v>543.0333333333333</v>
      </c>
      <c r="HI475" s="82">
        <f>GU475*Prices!$B$12</f>
        <v>145</v>
      </c>
      <c r="HJ475" s="82">
        <f t="shared" si="643"/>
        <v>567.20000000000005</v>
      </c>
      <c r="HK475" s="82">
        <f>GU475*Prices!$B$13</f>
        <v>157.08333333333334</v>
      </c>
      <c r="HL475" s="82">
        <f t="shared" si="644"/>
        <v>579.2833333333333</v>
      </c>
      <c r="HM475" s="82">
        <f>GU475*Prices!$B$14</f>
        <v>187.29166666666669</v>
      </c>
      <c r="HN475" s="82">
        <f t="shared" si="645"/>
        <v>609.49166666666667</v>
      </c>
      <c r="HO475" s="82">
        <f>GU475*Prices!$B$15</f>
        <v>211.45833333333334</v>
      </c>
      <c r="HP475" s="82">
        <f t="shared" si="646"/>
        <v>633.6583333333333</v>
      </c>
      <c r="HQ475" s="82">
        <f>GU475*Prices!$B$16</f>
        <v>296.04166666666669</v>
      </c>
      <c r="HR475" s="82">
        <f t="shared" si="647"/>
        <v>718.24166666666667</v>
      </c>
      <c r="HS475" s="82">
        <f>GU475*Prices!$B$17</f>
        <v>0</v>
      </c>
      <c r="HT475" s="82"/>
      <c r="HU475" s="82"/>
      <c r="HV475" s="82"/>
      <c r="HW475" s="82"/>
      <c r="HX475" s="82"/>
      <c r="HY475" s="82"/>
      <c r="HZ475" s="82"/>
      <c r="IA475" s="82"/>
      <c r="IB475" s="82"/>
      <c r="IC475" s="82"/>
      <c r="ID475" s="82"/>
      <c r="IE475" s="82"/>
      <c r="IF475" s="82"/>
      <c r="IG475" s="82"/>
      <c r="IH475" s="82"/>
      <c r="II475"/>
      <c r="IJ475"/>
      <c r="IK475"/>
      <c r="IL475"/>
      <c r="IM475"/>
      <c r="IN475"/>
      <c r="IO475"/>
      <c r="IP475"/>
      <c r="IQ475" s="55">
        <v>10180.808800000001</v>
      </c>
      <c r="IR475" s="55">
        <f t="shared" si="679"/>
        <v>70.700061111111111</v>
      </c>
      <c r="IS475" s="158">
        <v>71</v>
      </c>
      <c r="IT475" s="75">
        <v>30</v>
      </c>
      <c r="IU475" s="159"/>
      <c r="IV475" s="159">
        <f>IT475*58/144</f>
        <v>12.083333333333334</v>
      </c>
      <c r="IW475" s="75">
        <v>3</v>
      </c>
      <c r="IX475" s="75">
        <v>2</v>
      </c>
      <c r="IY475" s="76">
        <f t="shared" si="671"/>
        <v>291.59567508333339</v>
      </c>
      <c r="IZ475" s="75">
        <v>71</v>
      </c>
      <c r="JA475" s="82">
        <f>(IZ475*1.2)*(Prices!$B$5/32)</f>
        <v>106.5</v>
      </c>
      <c r="JB475" s="82">
        <f>(IZ475*1.3)*(Prices!$B$4/32)</f>
        <v>230.75</v>
      </c>
      <c r="JC475" s="82">
        <f>(IW475*Prices!$B$2)+(IX475*Prices!$B$3)</f>
        <v>128.1</v>
      </c>
      <c r="JD475" s="82">
        <f>IV475*Prices!$B$9</f>
        <v>72.5</v>
      </c>
      <c r="JE475" s="82">
        <f t="shared" si="648"/>
        <v>829.44567508333341</v>
      </c>
      <c r="JF475" s="82">
        <f>IV475*Prices!$B$10</f>
        <v>108.75</v>
      </c>
      <c r="JG475" s="82">
        <f t="shared" si="649"/>
        <v>865.69567508333341</v>
      </c>
      <c r="JH475" s="82">
        <f>IV475*Prices!$B$11</f>
        <v>120.83333333333334</v>
      </c>
      <c r="JI475" s="82">
        <f t="shared" si="650"/>
        <v>877.77900841666678</v>
      </c>
      <c r="JJ475" s="82">
        <f>IV475*Prices!$B$12</f>
        <v>145</v>
      </c>
      <c r="JK475" s="82">
        <f t="shared" si="651"/>
        <v>901.94567508333341</v>
      </c>
      <c r="JL475" s="82">
        <f>IV475*Prices!$B$13</f>
        <v>157.08333333333334</v>
      </c>
      <c r="JM475" s="82">
        <f t="shared" si="652"/>
        <v>914.02900841666678</v>
      </c>
      <c r="JN475" s="82">
        <f>IV475*Prices!$B$14</f>
        <v>187.29166666666669</v>
      </c>
      <c r="JO475" s="82">
        <f t="shared" si="653"/>
        <v>944.23734175000004</v>
      </c>
      <c r="JP475" s="82">
        <f>IV475*Prices!$B$15</f>
        <v>211.45833333333334</v>
      </c>
      <c r="JQ475" s="82">
        <f t="shared" si="654"/>
        <v>968.40400841666678</v>
      </c>
      <c r="JR475" s="82">
        <f>IV475*Prices!$B$16</f>
        <v>296.04166666666669</v>
      </c>
      <c r="JS475" s="82">
        <f t="shared" si="655"/>
        <v>1052.98734175</v>
      </c>
      <c r="JT475" s="82">
        <f>IV475*Prices!$B$17</f>
        <v>0</v>
      </c>
      <c r="JU475" s="82"/>
      <c r="JV475" s="82"/>
      <c r="JW475" s="82"/>
      <c r="JX475" s="82"/>
      <c r="JY475" s="82"/>
      <c r="JZ475" s="82"/>
      <c r="KA475" s="82"/>
      <c r="KB475" s="82"/>
      <c r="KC475" s="82"/>
      <c r="KD475" s="82"/>
      <c r="KE475" s="82"/>
      <c r="KF475" s="82"/>
      <c r="KG475" s="82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 s="199">
        <v>1</v>
      </c>
      <c r="LB475" s="202">
        <v>2</v>
      </c>
      <c r="LC475" s="82">
        <f>(44+(cabinets_db!IR475*2-2))*0.58</f>
        <v>106.37207088888889</v>
      </c>
      <c r="LD475" s="82">
        <f>(44+(cabinets_db!IR475*2-2))*0.77</f>
        <v>141.21809411111113</v>
      </c>
      <c r="LE475" s="82">
        <f>3*(cabinets_db!IR475*22/144)</f>
        <v>32.404194675925922</v>
      </c>
      <c r="LF475" s="82">
        <f t="shared" si="656"/>
        <v>73.967876212962963</v>
      </c>
      <c r="LG475" s="80">
        <f t="shared" si="657"/>
        <v>108.81389943518521</v>
      </c>
      <c r="LH475" s="234">
        <f t="shared" si="658"/>
        <v>291.59567508333339</v>
      </c>
      <c r="LI475" s="55">
        <v>10180.808800000001</v>
      </c>
      <c r="LJ475" s="55">
        <f t="shared" si="680"/>
        <v>70.700061111111111</v>
      </c>
      <c r="LK475" s="158">
        <v>71</v>
      </c>
      <c r="LL475" s="75">
        <v>30</v>
      </c>
      <c r="LM475" s="159"/>
      <c r="LN475" s="159">
        <f>LL475*58/144</f>
        <v>12.083333333333334</v>
      </c>
      <c r="LO475" s="75">
        <v>3</v>
      </c>
      <c r="LP475" s="75">
        <v>2</v>
      </c>
      <c r="LQ475" s="76">
        <f t="shared" si="672"/>
        <v>291.59567508333339</v>
      </c>
      <c r="LR475" s="75">
        <v>71</v>
      </c>
      <c r="LS475" s="82">
        <f>(LR475*1.2)*(Prices!$B$5/32)</f>
        <v>106.5</v>
      </c>
      <c r="LT475" s="82">
        <f>(LR475*1.3)*(Prices!$C$4/32)</f>
        <v>184.6</v>
      </c>
      <c r="LU475" s="82">
        <f>(LO475*Prices!$B$2)+(LP475*Prices!$B$3)</f>
        <v>128.1</v>
      </c>
      <c r="LV475" s="82">
        <f>LN475*Prices!$B$9</f>
        <v>72.5</v>
      </c>
      <c r="LW475" s="82">
        <f t="shared" si="659"/>
        <v>783.29567508333344</v>
      </c>
      <c r="LX475" s="82">
        <f>LN475*Prices!$B$10</f>
        <v>108.75</v>
      </c>
      <c r="LY475" s="82">
        <f t="shared" si="660"/>
        <v>819.54567508333344</v>
      </c>
      <c r="LZ475" s="82">
        <f>LN475*Prices!$B$11</f>
        <v>120.83333333333334</v>
      </c>
      <c r="MA475" s="82">
        <f t="shared" si="661"/>
        <v>831.62900841666669</v>
      </c>
      <c r="MB475" s="82">
        <f>LN475*Prices!$B$12</f>
        <v>145</v>
      </c>
      <c r="MC475" s="82">
        <f t="shared" si="662"/>
        <v>855.79567508333344</v>
      </c>
      <c r="MD475" s="82">
        <f>LN475*Prices!$B$13</f>
        <v>157.08333333333334</v>
      </c>
      <c r="ME475" s="82">
        <f t="shared" si="663"/>
        <v>867.87900841666669</v>
      </c>
      <c r="MF475" s="82">
        <f>LN475*Prices!$B$14</f>
        <v>187.29166666666669</v>
      </c>
      <c r="MG475" s="82">
        <f t="shared" si="664"/>
        <v>898.08734175000006</v>
      </c>
      <c r="MH475" s="82">
        <f>LN475*Prices!$B$15</f>
        <v>211.45833333333334</v>
      </c>
      <c r="MI475" s="82">
        <f t="shared" si="665"/>
        <v>922.25400841666669</v>
      </c>
      <c r="MJ475" s="82">
        <f>LN475*Prices!$B$16</f>
        <v>296.04166666666669</v>
      </c>
      <c r="MK475" s="82">
        <f t="shared" si="666"/>
        <v>1006.8373417500001</v>
      </c>
      <c r="ML475" s="82">
        <f>LN475*Prices!$B$17</f>
        <v>0</v>
      </c>
      <c r="MM475" s="82"/>
      <c r="MN475" s="82"/>
      <c r="MO475" s="82"/>
      <c r="MP475" s="82"/>
      <c r="MQ475" s="82"/>
      <c r="MR475" s="82"/>
      <c r="MS475" s="82"/>
      <c r="MT475" s="82"/>
      <c r="MU475" s="82"/>
      <c r="MV475" s="82"/>
      <c r="MW475" s="82"/>
      <c r="MX475" s="82"/>
      <c r="MY475" s="82"/>
      <c r="MZ475" s="82"/>
      <c r="NA475" s="82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</row>
    <row r="476" spans="1:449" ht="18" customHeight="1" thickBot="1" x14ac:dyDescent="0.3">
      <c r="A476" s="374" t="s">
        <v>615</v>
      </c>
      <c r="B476" s="176" t="s">
        <v>527</v>
      </c>
      <c r="C476" s="176" t="str">
        <f t="shared" si="667"/>
        <v>Pantry Cab: Oven Cabinet  2 doors - 3 drawers (30"W x 95" H)</v>
      </c>
      <c r="D476" s="177" t="s">
        <v>613</v>
      </c>
      <c r="E476" s="178" t="s">
        <v>581</v>
      </c>
      <c r="F476" s="375" t="s">
        <v>615</v>
      </c>
      <c r="G476" s="367">
        <f>ROUND(cabinets_db!FD476/Prices!$B$27,0)</f>
        <v>1331</v>
      </c>
      <c r="H476" s="71">
        <f>G476*Prices!$B$7+G476</f>
        <v>1530.65</v>
      </c>
      <c r="I476" s="161">
        <f>ROUND(cabinets_db!FF476/Prices!$B$27,0)</f>
        <v>1425</v>
      </c>
      <c r="J476" s="71">
        <f>I476*Prices!$B$7+I476</f>
        <v>1638.75</v>
      </c>
      <c r="K476" s="161">
        <f>ROUND(cabinets_db!FH476/Prices!$B$27,0)</f>
        <v>1456</v>
      </c>
      <c r="L476" s="71">
        <f>K476*Prices!$B$7+K476</f>
        <v>1674.4</v>
      </c>
      <c r="M476" s="161">
        <f>ROUND(cabinets_db!FJ476/Prices!$B$27,0)</f>
        <v>1518</v>
      </c>
      <c r="N476" s="71">
        <f>M476*Prices!$B$7+M476</f>
        <v>1745.7</v>
      </c>
      <c r="O476" s="161">
        <f>ROUND(cabinets_db!FL476/Prices!$B$27,0)</f>
        <v>1550</v>
      </c>
      <c r="P476" s="71">
        <f>O476*Prices!$B$7+O476</f>
        <v>1782.5</v>
      </c>
      <c r="Q476" s="161">
        <f>ROUND(cabinets_db!FN476/Prices!$B$27,0)</f>
        <v>1628</v>
      </c>
      <c r="R476" s="71">
        <f>Q476*Prices!$B$7+Q476</f>
        <v>1872.2</v>
      </c>
      <c r="S476" s="161">
        <f>ROUND(cabinets_db!FP476/Prices!$B$27,0)</f>
        <v>1690</v>
      </c>
      <c r="T476" s="71">
        <f>S476*Prices!$B$7+S476</f>
        <v>1943.5</v>
      </c>
      <c r="U476" s="161">
        <f>ROUND(cabinets_db!FR476/Prices!$B$27,0)</f>
        <v>1909</v>
      </c>
      <c r="V476" s="71">
        <f>U476*Prices!$B$7+U476</f>
        <v>2195.35</v>
      </c>
      <c r="W476" s="162"/>
      <c r="X476" s="162"/>
      <c r="Y476" s="162"/>
      <c r="Z476" s="162"/>
      <c r="AA476" s="162"/>
      <c r="AB476" s="71">
        <f>ROUND(cabinets_db!HD476/Prices!$B$27,0)</f>
        <v>1217</v>
      </c>
      <c r="AC476" s="71">
        <f>AB476*Prices!$B$7+AB476</f>
        <v>1399.55</v>
      </c>
      <c r="AD476" s="71">
        <f>ROUND(cabinets_db!HF476/Prices!$B$27,0)</f>
        <v>1311</v>
      </c>
      <c r="AE476" s="71">
        <f>AD476*Prices!$B$7+AD476</f>
        <v>1507.65</v>
      </c>
      <c r="AF476" s="71">
        <f>ROUND(cabinets_db!HH476/Prices!$B$27,0)</f>
        <v>1342</v>
      </c>
      <c r="AG476" s="71">
        <f>AF476*Prices!$B$7+AF476</f>
        <v>1543.3</v>
      </c>
      <c r="AH476" s="71">
        <f>ROUND(cabinets_db!HJ476/Prices!$B$27,0)</f>
        <v>1405</v>
      </c>
      <c r="AI476" s="71">
        <f>AH476*Prices!$B$7+AH476</f>
        <v>1615.75</v>
      </c>
      <c r="AJ476" s="71">
        <f>ROUND(cabinets_db!HL476/Prices!$B$27,0)</f>
        <v>1436</v>
      </c>
      <c r="AK476" s="71">
        <f>AJ476*Prices!$B$7+AJ476</f>
        <v>1651.4</v>
      </c>
      <c r="AL476" s="71">
        <f>ROUND(cabinets_db!HN476/Prices!$B$27,0)</f>
        <v>1514</v>
      </c>
      <c r="AM476" s="71">
        <f>AL476*Prices!$B$7+AL476</f>
        <v>1741.1</v>
      </c>
      <c r="AN476" s="71">
        <f>ROUND(cabinets_db!HP476/Prices!$B$27,0)</f>
        <v>1577</v>
      </c>
      <c r="AO476" s="71">
        <f>AN476*Prices!$B$7+AN476</f>
        <v>1813.55</v>
      </c>
      <c r="AP476" s="71">
        <f>ROUND(cabinets_db!HR476/Prices!$B$27,0)</f>
        <v>1795</v>
      </c>
      <c r="AQ476" s="163">
        <f>AP476*Prices!$B$7+AP476</f>
        <v>2064.25</v>
      </c>
      <c r="AW476" s="71">
        <f t="shared" si="586"/>
        <v>1217</v>
      </c>
      <c r="AX476" s="71">
        <f t="shared" si="587"/>
        <v>1399.55</v>
      </c>
      <c r="AY476" s="71">
        <f t="shared" si="588"/>
        <v>1311</v>
      </c>
      <c r="AZ476" s="71">
        <f t="shared" si="589"/>
        <v>1507.65</v>
      </c>
      <c r="BA476" s="71">
        <f t="shared" si="590"/>
        <v>1342</v>
      </c>
      <c r="BB476" s="71">
        <f t="shared" si="591"/>
        <v>1543.3</v>
      </c>
      <c r="BC476" s="71">
        <f t="shared" si="592"/>
        <v>1405</v>
      </c>
      <c r="BD476" s="71">
        <f t="shared" si="593"/>
        <v>1615.75</v>
      </c>
      <c r="BE476" s="71">
        <f t="shared" si="594"/>
        <v>1436</v>
      </c>
      <c r="BF476" s="71">
        <f t="shared" si="595"/>
        <v>1651.4</v>
      </c>
      <c r="BG476" s="71">
        <f t="shared" si="596"/>
        <v>1514</v>
      </c>
      <c r="BH476" s="71">
        <f t="shared" si="597"/>
        <v>1741.1</v>
      </c>
      <c r="BI476" s="71">
        <f t="shared" si="598"/>
        <v>1577</v>
      </c>
      <c r="BJ476" s="71">
        <f t="shared" si="599"/>
        <v>1813.55</v>
      </c>
      <c r="BK476" s="71">
        <f t="shared" si="600"/>
        <v>1795</v>
      </c>
      <c r="BL476" s="163">
        <f t="shared" si="601"/>
        <v>2064.25</v>
      </c>
      <c r="BU476" s="161">
        <f>ROUND(cabinets_db!JE476/Prices!$B$27,0)</f>
        <v>2036</v>
      </c>
      <c r="BV476" s="71">
        <f>BU476*Prices!$B$7+BU476</f>
        <v>2341.4</v>
      </c>
      <c r="BW476" s="161">
        <f>ROUND(cabinets_db!JG476/Prices!$B$27,0)</f>
        <v>2130</v>
      </c>
      <c r="BX476" s="71">
        <f>BW476*Prices!$B$7+BW476</f>
        <v>2449.5</v>
      </c>
      <c r="BY476" s="161">
        <f>ROUND(cabinets_db!JI476/Prices!$B$27,0)</f>
        <v>2161</v>
      </c>
      <c r="BZ476" s="71">
        <f>BY476*Prices!$B$7+BY476</f>
        <v>2485.15</v>
      </c>
      <c r="CA476" s="161">
        <f>ROUND(cabinets_db!JK476/Prices!$B$27,0)</f>
        <v>2224</v>
      </c>
      <c r="CB476" s="71">
        <f>CA476*Prices!$B$7+CA476</f>
        <v>2557.6</v>
      </c>
      <c r="CC476" s="161">
        <f>ROUND(cabinets_db!JM476/Prices!$B$27,0)</f>
        <v>2255</v>
      </c>
      <c r="CD476" s="71">
        <f>CC476*Prices!$B$7+CC476</f>
        <v>2593.25</v>
      </c>
      <c r="CE476" s="161">
        <f>ROUND(cabinets_db!JO476/Prices!$B$27,0)</f>
        <v>2333</v>
      </c>
      <c r="CF476" s="71">
        <f>CE476*Prices!$B$7+CE476</f>
        <v>2682.95</v>
      </c>
      <c r="CG476" s="161">
        <f>ROUND(cabinets_db!JQ476/Prices!$B$27,0)</f>
        <v>2396</v>
      </c>
      <c r="CH476" s="71">
        <f>CG476*Prices!$B$7+CG476</f>
        <v>2755.4</v>
      </c>
      <c r="CI476" s="161">
        <f>ROUND(cabinets_db!JS476/Prices!$B$27,0)</f>
        <v>2614</v>
      </c>
      <c r="CJ476" s="71">
        <f>CI476*Prices!$B$7+CI476</f>
        <v>3006.1</v>
      </c>
      <c r="CK476" s="162"/>
      <c r="CL476" s="162"/>
      <c r="CM476" s="162"/>
      <c r="CN476" s="162"/>
      <c r="CO476" s="162"/>
      <c r="CP476" s="71">
        <f>ROUND(cabinets_db!LW476/Prices!$B$27,0)</f>
        <v>1922</v>
      </c>
      <c r="CQ476" s="71">
        <f>CP476*Prices!$B$7+CP476</f>
        <v>2210.3000000000002</v>
      </c>
      <c r="CR476" s="71">
        <f>ROUND(cabinets_db!LY476/Prices!$B$27,0)</f>
        <v>2016</v>
      </c>
      <c r="CS476" s="71">
        <f>CR476*Prices!$B$7+CR476</f>
        <v>2318.4</v>
      </c>
      <c r="CT476" s="71">
        <f>ROUND(cabinets_db!MA476/Prices!$B$27,0)</f>
        <v>2047</v>
      </c>
      <c r="CU476" s="71">
        <f>CT476*Prices!$B$7+CT476</f>
        <v>2354.0500000000002</v>
      </c>
      <c r="CV476" s="71">
        <f>ROUND(cabinets_db!MC476/Prices!$B$27,0)</f>
        <v>2110</v>
      </c>
      <c r="CW476" s="71">
        <f>CV476*Prices!$B$7+CV476</f>
        <v>2426.5</v>
      </c>
      <c r="CX476" s="71">
        <f>ROUND(cabinets_db!ME476/Prices!$B$27,0)</f>
        <v>2141</v>
      </c>
      <c r="CY476" s="71">
        <f>CX476*Prices!$B$7+CX476</f>
        <v>2462.15</v>
      </c>
      <c r="CZ476" s="71">
        <f>ROUND(cabinets_db!MG476/Prices!$B$27,0)</f>
        <v>2219</v>
      </c>
      <c r="DA476" s="71">
        <f>CZ476*Prices!$B$7+CZ476</f>
        <v>2551.85</v>
      </c>
      <c r="DB476" s="71">
        <f>ROUND(cabinets_db!MI476/Prices!$B$27,0)</f>
        <v>2282</v>
      </c>
      <c r="DC476" s="71">
        <f>DB476*Prices!$B$7+DB476</f>
        <v>2624.3</v>
      </c>
      <c r="DD476" s="71">
        <f>ROUND(cabinets_db!MK476/Prices!$B$27,0)</f>
        <v>2501</v>
      </c>
      <c r="DE476" s="163">
        <f>DD476*Prices!$B$7+DD476</f>
        <v>2876.15</v>
      </c>
      <c r="DK476" s="71">
        <f t="shared" si="616"/>
        <v>1922</v>
      </c>
      <c r="DL476" s="71">
        <f t="shared" si="617"/>
        <v>2210.3000000000002</v>
      </c>
      <c r="DM476" s="71">
        <f t="shared" si="618"/>
        <v>2016</v>
      </c>
      <c r="DN476" s="71">
        <f t="shared" si="619"/>
        <v>2318.4</v>
      </c>
      <c r="DO476" s="71">
        <f t="shared" si="620"/>
        <v>2047</v>
      </c>
      <c r="DP476" s="71">
        <f t="shared" si="621"/>
        <v>2354.0500000000002</v>
      </c>
      <c r="DQ476" s="71">
        <f t="shared" si="622"/>
        <v>2110</v>
      </c>
      <c r="DR476" s="71">
        <f t="shared" si="623"/>
        <v>2426.5</v>
      </c>
      <c r="DS476" s="71">
        <f t="shared" si="624"/>
        <v>2141</v>
      </c>
      <c r="DT476" s="71">
        <f t="shared" si="625"/>
        <v>2462.15</v>
      </c>
      <c r="DU476" s="71">
        <f t="shared" si="626"/>
        <v>2219</v>
      </c>
      <c r="DV476" s="71">
        <f t="shared" si="627"/>
        <v>2551.85</v>
      </c>
      <c r="DW476" s="71">
        <f t="shared" si="628"/>
        <v>2282</v>
      </c>
      <c r="DX476" s="71">
        <f t="shared" si="629"/>
        <v>2624.3</v>
      </c>
      <c r="DY476" s="71">
        <f t="shared" si="630"/>
        <v>2501</v>
      </c>
      <c r="DZ476" s="163">
        <f t="shared" si="631"/>
        <v>2876.15</v>
      </c>
      <c r="EP476" s="55">
        <v>10562.988799999999</v>
      </c>
      <c r="EQ476" s="55">
        <f t="shared" si="677"/>
        <v>73.354088888888882</v>
      </c>
      <c r="ER476" s="158">
        <v>73.5</v>
      </c>
      <c r="ES476" s="75">
        <v>30</v>
      </c>
      <c r="ET476" s="159"/>
      <c r="EU476" s="159">
        <f>ES476*63/144</f>
        <v>13.125</v>
      </c>
      <c r="EV476" s="75">
        <v>3</v>
      </c>
      <c r="EW476" s="75">
        <v>2</v>
      </c>
      <c r="EX476" s="76">
        <v>3</v>
      </c>
      <c r="EY476" s="75">
        <v>73.5</v>
      </c>
      <c r="EZ476" s="82">
        <f>(EY476*1.2)*(Prices!$B$5/32)</f>
        <v>110.25</v>
      </c>
      <c r="FA476" s="82">
        <f>(EY476*1.3)*(Prices!$B$4/32)</f>
        <v>238.875</v>
      </c>
      <c r="FB476" s="82">
        <f>(EV476*Prices!$B$2)+(EW476*Prices!$B$3)</f>
        <v>128.1</v>
      </c>
      <c r="FC476" s="82">
        <f>EU476*Prices!$B$9</f>
        <v>78.75</v>
      </c>
      <c r="FD476" s="82">
        <f t="shared" si="632"/>
        <v>558.97500000000002</v>
      </c>
      <c r="FE476" s="82">
        <f>EU476*Prices!$B$10</f>
        <v>118.125</v>
      </c>
      <c r="FF476" s="82">
        <f t="shared" si="633"/>
        <v>598.35</v>
      </c>
      <c r="FG476" s="82">
        <f>EU476*Prices!$B$11</f>
        <v>131.25</v>
      </c>
      <c r="FH476" s="82">
        <f t="shared" si="634"/>
        <v>611.47500000000002</v>
      </c>
      <c r="FI476" s="82">
        <f>EU476*Prices!$B$12</f>
        <v>157.5</v>
      </c>
      <c r="FJ476" s="82">
        <f t="shared" si="635"/>
        <v>637.72500000000002</v>
      </c>
      <c r="FK476" s="82">
        <f>EU476*Prices!$B$13</f>
        <v>170.625</v>
      </c>
      <c r="FL476" s="82">
        <f t="shared" si="636"/>
        <v>650.85</v>
      </c>
      <c r="FM476" s="82">
        <f>EU476*Prices!$B$14</f>
        <v>203.4375</v>
      </c>
      <c r="FN476" s="82">
        <f t="shared" si="637"/>
        <v>683.66250000000002</v>
      </c>
      <c r="FO476" s="82">
        <f>EU476*Prices!$B$15</f>
        <v>229.6875</v>
      </c>
      <c r="FP476" s="82">
        <f t="shared" si="638"/>
        <v>709.91250000000002</v>
      </c>
      <c r="FQ476" s="82">
        <f>EU476*Prices!$B$16</f>
        <v>321.5625</v>
      </c>
      <c r="FR476" s="82">
        <f t="shared" si="639"/>
        <v>801.78750000000002</v>
      </c>
      <c r="FS476" s="82">
        <f>EU476*Prices!$B$17</f>
        <v>0</v>
      </c>
      <c r="FT476" s="82"/>
      <c r="FU476" s="82"/>
      <c r="FV476" s="82"/>
      <c r="FW476" s="82"/>
      <c r="FX476" s="82"/>
      <c r="FY476" s="82"/>
      <c r="FZ476" s="82"/>
      <c r="GA476" s="82"/>
      <c r="GB476" s="82"/>
      <c r="GC476" s="82"/>
      <c r="GD476" s="82"/>
      <c r="GE476" s="82"/>
      <c r="GF476" s="82"/>
      <c r="GG476" s="82"/>
      <c r="GH476" s="82"/>
      <c r="GI476"/>
      <c r="GJ476"/>
      <c r="GK476"/>
      <c r="GL476"/>
      <c r="GM476"/>
      <c r="GN476"/>
      <c r="GO476"/>
      <c r="GP476" s="55">
        <v>10562.988799999999</v>
      </c>
      <c r="GQ476" s="55">
        <f t="shared" si="678"/>
        <v>73.354088888888882</v>
      </c>
      <c r="GR476" s="158">
        <v>73.5</v>
      </c>
      <c r="GS476" s="75">
        <v>30</v>
      </c>
      <c r="GT476" s="159"/>
      <c r="GU476" s="159">
        <f>GS476*63/144</f>
        <v>13.125</v>
      </c>
      <c r="GV476" s="75">
        <v>3</v>
      </c>
      <c r="GW476" s="75">
        <v>2</v>
      </c>
      <c r="GX476" s="76">
        <v>3</v>
      </c>
      <c r="GY476" s="75">
        <v>73.5</v>
      </c>
      <c r="GZ476" s="82">
        <f>(GY476*1.2)*(Prices!$B$5/32)</f>
        <v>110.25</v>
      </c>
      <c r="HA476" s="82">
        <f>(GY476*1.3)*(Prices!$C$4/32)</f>
        <v>191.1</v>
      </c>
      <c r="HB476" s="82">
        <f>(GV476*Prices!$B$2)+(GW476*Prices!$B$3)</f>
        <v>128.1</v>
      </c>
      <c r="HC476" s="82">
        <f>GU476*Prices!$B$9</f>
        <v>78.75</v>
      </c>
      <c r="HD476" s="82">
        <f t="shared" si="640"/>
        <v>511.2</v>
      </c>
      <c r="HE476" s="82">
        <f>GU476*Prices!$B$10</f>
        <v>118.125</v>
      </c>
      <c r="HF476" s="82">
        <f t="shared" si="641"/>
        <v>550.57500000000005</v>
      </c>
      <c r="HG476" s="82">
        <f>GU476*Prices!$B$11</f>
        <v>131.25</v>
      </c>
      <c r="HH476" s="82">
        <f t="shared" si="642"/>
        <v>563.70000000000005</v>
      </c>
      <c r="HI476" s="82">
        <f>GU476*Prices!$B$12</f>
        <v>157.5</v>
      </c>
      <c r="HJ476" s="82">
        <f t="shared" si="643"/>
        <v>589.95000000000005</v>
      </c>
      <c r="HK476" s="82">
        <f>GU476*Prices!$B$13</f>
        <v>170.625</v>
      </c>
      <c r="HL476" s="82">
        <f t="shared" si="644"/>
        <v>603.07500000000005</v>
      </c>
      <c r="HM476" s="82">
        <f>GU476*Prices!$B$14</f>
        <v>203.4375</v>
      </c>
      <c r="HN476" s="82">
        <f t="shared" si="645"/>
        <v>635.88750000000005</v>
      </c>
      <c r="HO476" s="82">
        <f>GU476*Prices!$B$15</f>
        <v>229.6875</v>
      </c>
      <c r="HP476" s="82">
        <f t="shared" si="646"/>
        <v>662.13750000000005</v>
      </c>
      <c r="HQ476" s="82">
        <f>GU476*Prices!$B$16</f>
        <v>321.5625</v>
      </c>
      <c r="HR476" s="82">
        <f t="shared" si="647"/>
        <v>754.01250000000005</v>
      </c>
      <c r="HS476" s="82">
        <f>GU476*Prices!$B$17</f>
        <v>0</v>
      </c>
      <c r="HT476" s="82"/>
      <c r="HU476" s="82"/>
      <c r="HV476" s="82"/>
      <c r="HW476" s="82"/>
      <c r="HX476" s="82"/>
      <c r="HY476" s="82"/>
      <c r="HZ476" s="82"/>
      <c r="IA476" s="82"/>
      <c r="IB476" s="82"/>
      <c r="IC476" s="82"/>
      <c r="ID476" s="82"/>
      <c r="IE476" s="82"/>
      <c r="IF476" s="82"/>
      <c r="IG476" s="82"/>
      <c r="IH476" s="82"/>
      <c r="II476"/>
      <c r="IJ476"/>
      <c r="IK476"/>
      <c r="IL476"/>
      <c r="IM476"/>
      <c r="IN476"/>
      <c r="IO476"/>
      <c r="IP476"/>
      <c r="IQ476" s="55">
        <v>10562.988799999999</v>
      </c>
      <c r="IR476" s="55">
        <f t="shared" si="679"/>
        <v>73.354088888888882</v>
      </c>
      <c r="IS476" s="158">
        <v>73.5</v>
      </c>
      <c r="IT476" s="75">
        <v>30</v>
      </c>
      <c r="IU476" s="159"/>
      <c r="IV476" s="159">
        <f>IT476*63/144</f>
        <v>13.125</v>
      </c>
      <c r="IW476" s="75">
        <v>3</v>
      </c>
      <c r="IX476" s="75">
        <v>2</v>
      </c>
      <c r="IY476" s="76">
        <f t="shared" si="671"/>
        <v>299.19946466666664</v>
      </c>
      <c r="IZ476" s="75">
        <v>73.5</v>
      </c>
      <c r="JA476" s="82">
        <f>(IZ476*1.2)*(Prices!$B$5/32)</f>
        <v>110.25</v>
      </c>
      <c r="JB476" s="82">
        <f>(IZ476*1.3)*(Prices!$B$4/32)</f>
        <v>238.875</v>
      </c>
      <c r="JC476" s="82">
        <f>(IW476*Prices!$B$2)+(IX476*Prices!$B$3)</f>
        <v>128.1</v>
      </c>
      <c r="JD476" s="82">
        <f>IV476*Prices!$B$9</f>
        <v>78.75</v>
      </c>
      <c r="JE476" s="82">
        <f t="shared" si="648"/>
        <v>855.17446466666661</v>
      </c>
      <c r="JF476" s="82">
        <f>IV476*Prices!$B$10</f>
        <v>118.125</v>
      </c>
      <c r="JG476" s="82">
        <f t="shared" si="649"/>
        <v>894.54946466666661</v>
      </c>
      <c r="JH476" s="82">
        <f>IV476*Prices!$B$11</f>
        <v>131.25</v>
      </c>
      <c r="JI476" s="82">
        <f t="shared" si="650"/>
        <v>907.67446466666661</v>
      </c>
      <c r="JJ476" s="82">
        <f>IV476*Prices!$B$12</f>
        <v>157.5</v>
      </c>
      <c r="JK476" s="82">
        <f t="shared" si="651"/>
        <v>933.92446466666661</v>
      </c>
      <c r="JL476" s="82">
        <f>IV476*Prices!$B$13</f>
        <v>170.625</v>
      </c>
      <c r="JM476" s="82">
        <f t="shared" si="652"/>
        <v>947.04946466666661</v>
      </c>
      <c r="JN476" s="82">
        <f>IV476*Prices!$B$14</f>
        <v>203.4375</v>
      </c>
      <c r="JO476" s="82">
        <f t="shared" si="653"/>
        <v>979.86196466666661</v>
      </c>
      <c r="JP476" s="82">
        <f>IV476*Prices!$B$15</f>
        <v>229.6875</v>
      </c>
      <c r="JQ476" s="82">
        <f t="shared" si="654"/>
        <v>1006.1119646666666</v>
      </c>
      <c r="JR476" s="82">
        <f>IV476*Prices!$B$16</f>
        <v>321.5625</v>
      </c>
      <c r="JS476" s="82">
        <f t="shared" si="655"/>
        <v>1097.9869646666666</v>
      </c>
      <c r="JT476" s="82">
        <f>IV476*Prices!$B$17</f>
        <v>0</v>
      </c>
      <c r="JU476" s="82"/>
      <c r="JV476" s="82"/>
      <c r="JW476" s="82"/>
      <c r="JX476" s="82"/>
      <c r="JY476" s="82"/>
      <c r="JZ476" s="82"/>
      <c r="KA476" s="82"/>
      <c r="KB476" s="82"/>
      <c r="KC476" s="82"/>
      <c r="KD476" s="82"/>
      <c r="KE476" s="82"/>
      <c r="KF476" s="82"/>
      <c r="KG476" s="82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 s="199">
        <v>1</v>
      </c>
      <c r="LB476" s="202">
        <v>2</v>
      </c>
      <c r="LC476" s="82">
        <f>(44+(cabinets_db!IR476*2-2))*0.58</f>
        <v>109.45074311111109</v>
      </c>
      <c r="LD476" s="82">
        <f>(44+(cabinets_db!IR476*2-2))*0.77</f>
        <v>145.30529688888888</v>
      </c>
      <c r="LE476" s="82">
        <f>3*(cabinets_db!IR476*22/144)</f>
        <v>33.620624074074072</v>
      </c>
      <c r="LF476" s="82">
        <f t="shared" si="656"/>
        <v>75.830119037037022</v>
      </c>
      <c r="LG476" s="80">
        <f t="shared" si="657"/>
        <v>111.6846728148148</v>
      </c>
      <c r="LH476" s="234">
        <f t="shared" si="658"/>
        <v>299.19946466666664</v>
      </c>
      <c r="LI476" s="55">
        <v>10562.988799999999</v>
      </c>
      <c r="LJ476" s="55">
        <f t="shared" si="680"/>
        <v>73.354088888888882</v>
      </c>
      <c r="LK476" s="158">
        <v>73.5</v>
      </c>
      <c r="LL476" s="75">
        <v>30</v>
      </c>
      <c r="LM476" s="159"/>
      <c r="LN476" s="159">
        <f>LL476*63/144</f>
        <v>13.125</v>
      </c>
      <c r="LO476" s="75">
        <v>3</v>
      </c>
      <c r="LP476" s="75">
        <v>2</v>
      </c>
      <c r="LQ476" s="76">
        <f t="shared" si="672"/>
        <v>299.19946466666664</v>
      </c>
      <c r="LR476" s="75">
        <v>73.5</v>
      </c>
      <c r="LS476" s="82">
        <f>(LR476*1.2)*(Prices!$B$5/32)</f>
        <v>110.25</v>
      </c>
      <c r="LT476" s="82">
        <f>(LR476*1.3)*(Prices!$C$4/32)</f>
        <v>191.1</v>
      </c>
      <c r="LU476" s="82">
        <f>(LO476*Prices!$B$2)+(LP476*Prices!$B$3)</f>
        <v>128.1</v>
      </c>
      <c r="LV476" s="82">
        <f>LN476*Prices!$B$9</f>
        <v>78.75</v>
      </c>
      <c r="LW476" s="82">
        <f t="shared" si="659"/>
        <v>807.39946466666663</v>
      </c>
      <c r="LX476" s="82">
        <f>LN476*Prices!$B$10</f>
        <v>118.125</v>
      </c>
      <c r="LY476" s="82">
        <f t="shared" si="660"/>
        <v>846.77446466666674</v>
      </c>
      <c r="LZ476" s="82">
        <f>LN476*Prices!$B$11</f>
        <v>131.25</v>
      </c>
      <c r="MA476" s="82">
        <f t="shared" si="661"/>
        <v>859.89946466666674</v>
      </c>
      <c r="MB476" s="82">
        <f>LN476*Prices!$B$12</f>
        <v>157.5</v>
      </c>
      <c r="MC476" s="82">
        <f t="shared" si="662"/>
        <v>886.14946466666674</v>
      </c>
      <c r="MD476" s="82">
        <f>LN476*Prices!$B$13</f>
        <v>170.625</v>
      </c>
      <c r="ME476" s="82">
        <f t="shared" si="663"/>
        <v>899.27446466666674</v>
      </c>
      <c r="MF476" s="82">
        <f>LN476*Prices!$B$14</f>
        <v>203.4375</v>
      </c>
      <c r="MG476" s="82">
        <f t="shared" si="664"/>
        <v>932.08696466666674</v>
      </c>
      <c r="MH476" s="82">
        <f>LN476*Prices!$B$15</f>
        <v>229.6875</v>
      </c>
      <c r="MI476" s="82">
        <f t="shared" si="665"/>
        <v>958.33696466666674</v>
      </c>
      <c r="MJ476" s="82">
        <f>LN476*Prices!$B$16</f>
        <v>321.5625</v>
      </c>
      <c r="MK476" s="82">
        <f t="shared" si="666"/>
        <v>1050.2119646666667</v>
      </c>
      <c r="ML476" s="82">
        <f>LN476*Prices!$B$17</f>
        <v>0</v>
      </c>
      <c r="MM476" s="82"/>
      <c r="MN476" s="82"/>
      <c r="MO476" s="82"/>
      <c r="MP476" s="82"/>
      <c r="MQ476" s="82"/>
      <c r="MR476" s="82"/>
      <c r="MS476" s="82"/>
      <c r="MT476" s="82"/>
      <c r="MU476" s="82"/>
      <c r="MV476" s="82"/>
      <c r="MW476" s="82"/>
      <c r="MX476" s="82"/>
      <c r="MY476" s="82"/>
      <c r="MZ476" s="82"/>
      <c r="NA476" s="82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</row>
    <row r="477" spans="1:449" ht="18" customHeight="1" thickBot="1" x14ac:dyDescent="0.3">
      <c r="A477" s="381"/>
      <c r="B477" s="278"/>
      <c r="C477" s="278"/>
      <c r="D477" s="279"/>
      <c r="E477" s="280"/>
      <c r="F477" s="382"/>
      <c r="G477" s="367"/>
      <c r="H477" s="71"/>
      <c r="I477" s="161"/>
      <c r="J477" s="71"/>
      <c r="K477" s="161"/>
      <c r="L477" s="71"/>
      <c r="M477" s="161"/>
      <c r="N477" s="71"/>
      <c r="O477" s="161"/>
      <c r="P477" s="71"/>
      <c r="Q477" s="161"/>
      <c r="R477" s="71"/>
      <c r="S477" s="161"/>
      <c r="T477" s="71"/>
      <c r="U477" s="161"/>
      <c r="V477" s="71"/>
      <c r="W477" s="162"/>
      <c r="X477" s="162"/>
      <c r="Y477" s="162"/>
      <c r="Z477" s="162"/>
      <c r="AA477" s="162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163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163"/>
      <c r="BU477" s="161"/>
      <c r="BV477" s="71"/>
      <c r="BW477" s="161"/>
      <c r="BX477" s="71"/>
      <c r="BY477" s="161"/>
      <c r="BZ477" s="71"/>
      <c r="CA477" s="161"/>
      <c r="CB477" s="71"/>
      <c r="CC477" s="161"/>
      <c r="CD477" s="71"/>
      <c r="CE477" s="161"/>
      <c r="CF477" s="71"/>
      <c r="CG477" s="161"/>
      <c r="CH477" s="71"/>
      <c r="CI477" s="161"/>
      <c r="CJ477" s="71"/>
      <c r="CK477" s="162"/>
      <c r="CL477" s="162"/>
      <c r="CM477" s="162"/>
      <c r="CN477" s="162"/>
      <c r="CO477" s="162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163"/>
      <c r="DK477" s="71"/>
      <c r="DL477" s="71"/>
      <c r="DM477" s="71"/>
      <c r="DN477" s="71"/>
      <c r="DO477" s="71"/>
      <c r="DP477" s="71"/>
      <c r="DQ477" s="71"/>
      <c r="DR477" s="71"/>
      <c r="DS477" s="71"/>
      <c r="DT477" s="71"/>
      <c r="DU477" s="71"/>
      <c r="DV477" s="71"/>
      <c r="DW477" s="71"/>
      <c r="DX477" s="71"/>
      <c r="DY477" s="71"/>
      <c r="DZ477" s="163"/>
      <c r="ER477" s="158"/>
      <c r="ES477" s="75"/>
      <c r="ET477" s="159"/>
      <c r="EU477" s="159"/>
      <c r="EZ477" s="82"/>
      <c r="FE477" s="82"/>
      <c r="FF477" s="82"/>
      <c r="FG477" s="82"/>
      <c r="FH477" s="82"/>
      <c r="FI477" s="82"/>
      <c r="FJ477" s="82"/>
      <c r="FK477" s="82"/>
      <c r="FL477" s="82"/>
      <c r="FM477" s="82"/>
      <c r="FN477" s="82"/>
      <c r="FO477" s="82"/>
      <c r="FP477" s="82"/>
      <c r="FQ477" s="82"/>
      <c r="FR477" s="82"/>
      <c r="FS477" s="82"/>
      <c r="FT477" s="82"/>
      <c r="FU477" s="82"/>
      <c r="FV477" s="82"/>
      <c r="FW477" s="82"/>
      <c r="FX477" s="82"/>
      <c r="FY477" s="82"/>
      <c r="FZ477" s="82"/>
      <c r="GA477" s="82"/>
      <c r="GB477" s="82"/>
      <c r="GC477" s="82"/>
      <c r="GD477" s="82"/>
      <c r="GE477" s="82"/>
      <c r="GF477" s="82"/>
      <c r="GG477" s="82"/>
      <c r="GH477" s="82"/>
      <c r="GI477"/>
      <c r="GJ477"/>
      <c r="GK477"/>
      <c r="GL477"/>
      <c r="GM477"/>
      <c r="GN477"/>
      <c r="GO477"/>
      <c r="GR477" s="158"/>
      <c r="GS477" s="75"/>
      <c r="GT477" s="159"/>
      <c r="GU477" s="159"/>
      <c r="GV477" s="75"/>
      <c r="GW477" s="75"/>
      <c r="GX477" s="76"/>
      <c r="GZ477" s="82"/>
      <c r="HA477" s="82"/>
      <c r="HB477" s="82"/>
      <c r="HE477" s="82"/>
      <c r="HF477" s="82"/>
      <c r="HG477" s="82"/>
      <c r="HH477" s="82"/>
      <c r="HI477" s="82"/>
      <c r="HJ477" s="82"/>
      <c r="HK477" s="82"/>
      <c r="HL477" s="82"/>
      <c r="HM477" s="82"/>
      <c r="HN477" s="82"/>
      <c r="HO477" s="82"/>
      <c r="HP477" s="82"/>
      <c r="HQ477" s="82"/>
      <c r="HR477" s="82"/>
      <c r="HS477" s="82"/>
      <c r="HT477" s="82"/>
      <c r="HU477" s="82"/>
      <c r="HV477" s="82"/>
      <c r="HW477" s="82"/>
      <c r="HX477" s="82"/>
      <c r="HY477" s="82"/>
      <c r="HZ477" s="82"/>
      <c r="IA477" s="82"/>
      <c r="IB477" s="82"/>
      <c r="IC477" s="82"/>
      <c r="ID477" s="82"/>
      <c r="IE477" s="82"/>
      <c r="IF477" s="82"/>
      <c r="IG477" s="82"/>
      <c r="IH477" s="82"/>
      <c r="II477"/>
      <c r="IJ477"/>
      <c r="IK477"/>
      <c r="IL477"/>
      <c r="IM477"/>
      <c r="IN477"/>
      <c r="IO477"/>
      <c r="IP477"/>
      <c r="IS477" s="158"/>
      <c r="IT477" s="75"/>
      <c r="IU477" s="159"/>
      <c r="IV477" s="159"/>
      <c r="IW477" s="75"/>
      <c r="IX477" s="75"/>
      <c r="IY477" s="76"/>
      <c r="IZ477" s="75"/>
      <c r="JA477" s="82"/>
      <c r="JB477" s="82"/>
      <c r="JC477" s="82"/>
      <c r="JD477" s="82"/>
      <c r="JE477" s="82"/>
      <c r="JF477" s="82"/>
      <c r="JG477" s="82"/>
      <c r="JH477" s="82"/>
      <c r="JI477" s="82"/>
      <c r="JJ477" s="82"/>
      <c r="JK477" s="82"/>
      <c r="JL477" s="82"/>
      <c r="JM477" s="82"/>
      <c r="JN477" s="82"/>
      <c r="JO477" s="82"/>
      <c r="JP477" s="82"/>
      <c r="JQ477" s="82"/>
      <c r="JR477" s="82"/>
      <c r="JS477" s="82"/>
      <c r="JT477" s="82"/>
      <c r="JU477" s="82"/>
      <c r="JV477" s="82"/>
      <c r="JW477" s="82"/>
      <c r="JX477" s="82"/>
      <c r="JY477" s="82"/>
      <c r="JZ477" s="82"/>
      <c r="KA477" s="82"/>
      <c r="KB477" s="82"/>
      <c r="KC477" s="82"/>
      <c r="KD477" s="82"/>
      <c r="KE477" s="82"/>
      <c r="KF477" s="82"/>
      <c r="KG477" s="82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 s="199"/>
      <c r="LB477" s="202"/>
      <c r="LF477" s="82"/>
      <c r="LG477" s="80"/>
      <c r="LH477" s="234"/>
      <c r="LK477" s="158"/>
      <c r="LL477" s="75"/>
      <c r="LM477" s="159"/>
      <c r="LN477" s="159"/>
      <c r="LO477" s="75"/>
      <c r="LP477" s="75"/>
      <c r="LQ477" s="76"/>
      <c r="LR477" s="75"/>
      <c r="LS477" s="82"/>
      <c r="LT477" s="82"/>
      <c r="LU477" s="82"/>
      <c r="LV477" s="82"/>
      <c r="LW477" s="82"/>
      <c r="LX477" s="82"/>
      <c r="LY477" s="82"/>
      <c r="LZ477" s="82"/>
      <c r="MA477" s="82"/>
      <c r="MB477" s="82"/>
      <c r="MC477" s="82"/>
      <c r="MD477" s="82"/>
      <c r="ME477" s="82"/>
      <c r="MF477" s="82"/>
      <c r="MG477" s="82"/>
      <c r="MH477" s="82"/>
      <c r="MI477" s="82"/>
      <c r="MJ477" s="82"/>
      <c r="MK477" s="82"/>
      <c r="ML477" s="82"/>
      <c r="MM477" s="82"/>
      <c r="MN477" s="82"/>
      <c r="MO477" s="82"/>
      <c r="MP477" s="82"/>
      <c r="MQ477" s="82"/>
      <c r="MR477" s="82"/>
      <c r="MS477" s="82"/>
      <c r="MT477" s="82"/>
      <c r="MU477" s="82"/>
      <c r="MV477" s="82"/>
      <c r="MW477" s="82"/>
      <c r="MX477" s="82"/>
      <c r="MY477" s="82"/>
      <c r="MZ477" s="82"/>
      <c r="NA477" s="82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</row>
    <row r="478" spans="1:449" ht="18" customHeight="1" x14ac:dyDescent="0.25">
      <c r="A478" s="371" t="s">
        <v>616</v>
      </c>
      <c r="B478" s="152" t="s">
        <v>527</v>
      </c>
      <c r="C478" s="152" t="str">
        <f t="shared" si="667"/>
        <v>Pantry Cab: Oven Cabinet  2 doors - 3 drawers (24"W x 84" H)</v>
      </c>
      <c r="D478" s="121" t="s">
        <v>613</v>
      </c>
      <c r="E478" s="153" t="s">
        <v>589</v>
      </c>
      <c r="F478" s="372" t="s">
        <v>616</v>
      </c>
      <c r="G478" s="367">
        <f>ROUND(cabinets_db!FD478/Prices!$B$27,0)</f>
        <v>1064</v>
      </c>
      <c r="H478" s="71">
        <f>G478*Prices!$B$7+G478</f>
        <v>1223.5999999999999</v>
      </c>
      <c r="I478" s="161">
        <f>ROUND(cabinets_db!FF478/Prices!$B$27,0)</f>
        <v>1126</v>
      </c>
      <c r="J478" s="71">
        <f>I478*Prices!$B$7+I478</f>
        <v>1294.9000000000001</v>
      </c>
      <c r="K478" s="161">
        <f>ROUND(cabinets_db!FH478/Prices!$B$27,0)</f>
        <v>1146</v>
      </c>
      <c r="L478" s="71">
        <f>K478*Prices!$B$7+K478</f>
        <v>1317.9</v>
      </c>
      <c r="M478" s="161">
        <f>ROUND(cabinets_db!FJ478/Prices!$B$27,0)</f>
        <v>1187</v>
      </c>
      <c r="N478" s="71">
        <f>M478*Prices!$B$7+M478</f>
        <v>1365.05</v>
      </c>
      <c r="O478" s="161">
        <f>ROUND(cabinets_db!FL478/Prices!$B$27,0)</f>
        <v>1208</v>
      </c>
      <c r="P478" s="71">
        <f>O478*Prices!$B$7+O478</f>
        <v>1389.2</v>
      </c>
      <c r="Q478" s="161">
        <f>ROUND(cabinets_db!FN478/Prices!$B$27,0)</f>
        <v>1260</v>
      </c>
      <c r="R478" s="71">
        <f>Q478*Prices!$B$7+Q478</f>
        <v>1449</v>
      </c>
      <c r="S478" s="161">
        <f>ROUND(cabinets_db!FP478/Prices!$B$27,0)</f>
        <v>1301</v>
      </c>
      <c r="T478" s="71">
        <f>S478*Prices!$B$7+S478</f>
        <v>1496.15</v>
      </c>
      <c r="U478" s="161">
        <f>ROUND(cabinets_db!FR478/Prices!$B$27,0)</f>
        <v>1445</v>
      </c>
      <c r="V478" s="71">
        <f>U478*Prices!$B$7+U478</f>
        <v>1661.75</v>
      </c>
      <c r="W478" s="162"/>
      <c r="X478" s="162"/>
      <c r="Y478" s="162"/>
      <c r="Z478" s="162"/>
      <c r="AA478" s="162"/>
      <c r="AB478" s="71">
        <f>ROUND(cabinets_db!HD478/Prices!$B$27,0)</f>
        <v>978</v>
      </c>
      <c r="AC478" s="71">
        <f>AB478*Prices!$B$7+AB478</f>
        <v>1124.7</v>
      </c>
      <c r="AD478" s="71">
        <f>ROUND(cabinets_db!HF478/Prices!$B$27,0)</f>
        <v>1040</v>
      </c>
      <c r="AE478" s="71">
        <f>AD478*Prices!$B$7+AD478</f>
        <v>1196</v>
      </c>
      <c r="AF478" s="71">
        <f>ROUND(cabinets_db!HH478/Prices!$B$27,0)</f>
        <v>1060</v>
      </c>
      <c r="AG478" s="71">
        <f>AF478*Prices!$B$7+AF478</f>
        <v>1219</v>
      </c>
      <c r="AH478" s="71">
        <f>ROUND(cabinets_db!HJ478/Prices!$B$27,0)</f>
        <v>1102</v>
      </c>
      <c r="AI478" s="71">
        <f>AH478*Prices!$B$7+AH478</f>
        <v>1267.3</v>
      </c>
      <c r="AJ478" s="71">
        <f>ROUND(cabinets_db!HL478/Prices!$B$27,0)</f>
        <v>1122</v>
      </c>
      <c r="AK478" s="71">
        <f>AJ478*Prices!$B$7+AJ478</f>
        <v>1290.3</v>
      </c>
      <c r="AL478" s="71">
        <f>ROUND(cabinets_db!HN478/Prices!$B$27,0)</f>
        <v>1174</v>
      </c>
      <c r="AM478" s="71">
        <f>AL478*Prices!$B$7+AL478</f>
        <v>1350.1</v>
      </c>
      <c r="AN478" s="71">
        <f>ROUND(cabinets_db!HP478/Prices!$B$27,0)</f>
        <v>1215</v>
      </c>
      <c r="AO478" s="71">
        <f>AN478*Prices!$B$7+AN478</f>
        <v>1397.25</v>
      </c>
      <c r="AP478" s="71">
        <f>ROUND(cabinets_db!HR478/Prices!$B$27,0)</f>
        <v>1359</v>
      </c>
      <c r="AQ478" s="163">
        <f>AP478*Prices!$B$7+AP478</f>
        <v>1562.85</v>
      </c>
      <c r="AW478" s="71">
        <f t="shared" si="586"/>
        <v>978</v>
      </c>
      <c r="AX478" s="71">
        <f t="shared" si="587"/>
        <v>1124.7</v>
      </c>
      <c r="AY478" s="71">
        <f t="shared" si="588"/>
        <v>1040</v>
      </c>
      <c r="AZ478" s="71">
        <f t="shared" si="589"/>
        <v>1196</v>
      </c>
      <c r="BA478" s="71">
        <f t="shared" si="590"/>
        <v>1060</v>
      </c>
      <c r="BB478" s="71">
        <f t="shared" si="591"/>
        <v>1219</v>
      </c>
      <c r="BC478" s="71">
        <f t="shared" si="592"/>
        <v>1102</v>
      </c>
      <c r="BD478" s="71">
        <f t="shared" si="593"/>
        <v>1267.3</v>
      </c>
      <c r="BE478" s="71">
        <f t="shared" si="594"/>
        <v>1122</v>
      </c>
      <c r="BF478" s="71">
        <f t="shared" si="595"/>
        <v>1290.3</v>
      </c>
      <c r="BG478" s="71">
        <f t="shared" si="596"/>
        <v>1174</v>
      </c>
      <c r="BH478" s="71">
        <f t="shared" si="597"/>
        <v>1350.1</v>
      </c>
      <c r="BI478" s="71">
        <f t="shared" si="598"/>
        <v>1215</v>
      </c>
      <c r="BJ478" s="71">
        <f t="shared" si="599"/>
        <v>1397.25</v>
      </c>
      <c r="BK478" s="71">
        <f t="shared" si="600"/>
        <v>1359</v>
      </c>
      <c r="BL478" s="163">
        <f t="shared" si="601"/>
        <v>1562.85</v>
      </c>
      <c r="BU478" s="161">
        <f>ROUND(cabinets_db!JE478/Prices!$B$27,0)</f>
        <v>1648</v>
      </c>
      <c r="BV478" s="71">
        <f>BU478*Prices!$B$7+BU478</f>
        <v>1895.2</v>
      </c>
      <c r="BW478" s="161">
        <f>ROUND(cabinets_db!JG478/Prices!$B$27,0)</f>
        <v>1710</v>
      </c>
      <c r="BX478" s="71">
        <f>BW478*Prices!$B$7+BW478</f>
        <v>1966.5</v>
      </c>
      <c r="BY478" s="161">
        <f>ROUND(cabinets_db!JI478/Prices!$B$27,0)</f>
        <v>1730</v>
      </c>
      <c r="BZ478" s="71">
        <f>BY478*Prices!$B$7+BY478</f>
        <v>1989.5</v>
      </c>
      <c r="CA478" s="161">
        <f>ROUND(cabinets_db!JK478/Prices!$B$27,0)</f>
        <v>1771</v>
      </c>
      <c r="CB478" s="71">
        <f>CA478*Prices!$B$7+CA478</f>
        <v>2036.65</v>
      </c>
      <c r="CC478" s="161">
        <f>ROUND(cabinets_db!JM478/Prices!$B$27,0)</f>
        <v>1792</v>
      </c>
      <c r="CD478" s="71">
        <f>CC478*Prices!$B$7+CC478</f>
        <v>2060.8000000000002</v>
      </c>
      <c r="CE478" s="161">
        <f>ROUND(cabinets_db!JO478/Prices!$B$27,0)</f>
        <v>1844</v>
      </c>
      <c r="CF478" s="71">
        <f>CE478*Prices!$B$7+CE478</f>
        <v>2120.6</v>
      </c>
      <c r="CG478" s="161">
        <f>ROUND(cabinets_db!JQ478/Prices!$B$27,0)</f>
        <v>1885</v>
      </c>
      <c r="CH478" s="71">
        <f>CG478*Prices!$B$7+CG478</f>
        <v>2167.75</v>
      </c>
      <c r="CI478" s="161">
        <f>ROUND(cabinets_db!JS478/Prices!$B$27,0)</f>
        <v>2029</v>
      </c>
      <c r="CJ478" s="71">
        <f>CI478*Prices!$B$7+CI478</f>
        <v>2333.35</v>
      </c>
      <c r="CK478" s="162"/>
      <c r="CL478" s="162"/>
      <c r="CM478" s="162"/>
      <c r="CN478" s="162"/>
      <c r="CO478" s="162"/>
      <c r="CP478" s="71">
        <f>ROUND(cabinets_db!LW478/Prices!$B$27,0)</f>
        <v>1562</v>
      </c>
      <c r="CQ478" s="71">
        <f>CP478*Prices!$B$7+CP478</f>
        <v>1796.3</v>
      </c>
      <c r="CR478" s="71">
        <f>ROUND(cabinets_db!LY478/Prices!$B$27,0)</f>
        <v>1624</v>
      </c>
      <c r="CS478" s="71">
        <f>CR478*Prices!$B$7+CR478</f>
        <v>1867.6</v>
      </c>
      <c r="CT478" s="71">
        <f>ROUND(cabinets_db!MA478/Prices!$B$27,0)</f>
        <v>1644</v>
      </c>
      <c r="CU478" s="71">
        <f>CT478*Prices!$B$7+CT478</f>
        <v>1890.6</v>
      </c>
      <c r="CV478" s="71">
        <f>ROUND(cabinets_db!MC478/Prices!$B$27,0)</f>
        <v>1686</v>
      </c>
      <c r="CW478" s="71">
        <f>CV478*Prices!$B$7+CV478</f>
        <v>1938.9</v>
      </c>
      <c r="CX478" s="71">
        <f>ROUND(cabinets_db!ME478/Prices!$B$27,0)</f>
        <v>1706</v>
      </c>
      <c r="CY478" s="71">
        <f>CX478*Prices!$B$7+CX478</f>
        <v>1961.9</v>
      </c>
      <c r="CZ478" s="71">
        <f>ROUND(cabinets_db!MG478/Prices!$B$27,0)</f>
        <v>1758</v>
      </c>
      <c r="DA478" s="71">
        <f>CZ478*Prices!$B$7+CZ478</f>
        <v>2021.7</v>
      </c>
      <c r="DB478" s="71">
        <f>ROUND(cabinets_db!MI478/Prices!$B$27,0)</f>
        <v>1799</v>
      </c>
      <c r="DC478" s="71">
        <f>DB478*Prices!$B$7+DB478</f>
        <v>2068.85</v>
      </c>
      <c r="DD478" s="71">
        <f>ROUND(cabinets_db!MK478/Prices!$B$27,0)</f>
        <v>1944</v>
      </c>
      <c r="DE478" s="163">
        <f>DD478*Prices!$B$7+DD478</f>
        <v>2235.6</v>
      </c>
      <c r="DK478" s="71">
        <f t="shared" si="616"/>
        <v>1562</v>
      </c>
      <c r="DL478" s="71">
        <f t="shared" si="617"/>
        <v>1796.3</v>
      </c>
      <c r="DM478" s="71">
        <f t="shared" si="618"/>
        <v>1624</v>
      </c>
      <c r="DN478" s="71">
        <f t="shared" si="619"/>
        <v>1867.6</v>
      </c>
      <c r="DO478" s="71">
        <f t="shared" si="620"/>
        <v>1644</v>
      </c>
      <c r="DP478" s="71">
        <f t="shared" si="621"/>
        <v>1890.6</v>
      </c>
      <c r="DQ478" s="71">
        <f t="shared" si="622"/>
        <v>1686</v>
      </c>
      <c r="DR478" s="71">
        <f t="shared" si="623"/>
        <v>1938.9</v>
      </c>
      <c r="DS478" s="71">
        <f t="shared" si="624"/>
        <v>1706</v>
      </c>
      <c r="DT478" s="71">
        <f t="shared" si="625"/>
        <v>1961.9</v>
      </c>
      <c r="DU478" s="71">
        <f t="shared" si="626"/>
        <v>1758</v>
      </c>
      <c r="DV478" s="71">
        <f t="shared" si="627"/>
        <v>2021.7</v>
      </c>
      <c r="DW478" s="71">
        <f t="shared" si="628"/>
        <v>1799</v>
      </c>
      <c r="DX478" s="71">
        <f t="shared" si="629"/>
        <v>2068.85</v>
      </c>
      <c r="DY478" s="71">
        <f t="shared" si="630"/>
        <v>1944</v>
      </c>
      <c r="DZ478" s="163">
        <f t="shared" si="631"/>
        <v>2235.6</v>
      </c>
      <c r="EP478" s="55">
        <v>8004.3865999999998</v>
      </c>
      <c r="EQ478" s="55">
        <f t="shared" si="677"/>
        <v>55.586018055555556</v>
      </c>
      <c r="ER478" s="158">
        <v>55.5</v>
      </c>
      <c r="ES478" s="75">
        <v>24</v>
      </c>
      <c r="ET478" s="159"/>
      <c r="EU478" s="159">
        <f>ES478*52/144</f>
        <v>8.6666666666666661</v>
      </c>
      <c r="EV478" s="75">
        <v>3</v>
      </c>
      <c r="EW478" s="75">
        <v>2</v>
      </c>
      <c r="EX478" s="76">
        <v>3</v>
      </c>
      <c r="EY478" s="75">
        <v>55.5</v>
      </c>
      <c r="EZ478" s="82">
        <f>(EY478*1.2)*(Prices!$B$5/32)</f>
        <v>83.25</v>
      </c>
      <c r="FA478" s="82">
        <f>(EY478*1.3)*(Prices!$B$4/32)</f>
        <v>180.375</v>
      </c>
      <c r="FB478" s="82">
        <f>(EV478*Prices!$B$2)+(EW478*Prices!$B$3)</f>
        <v>128.1</v>
      </c>
      <c r="FC478" s="82">
        <f>EU478*Prices!$B$9</f>
        <v>52</v>
      </c>
      <c r="FD478" s="82">
        <f t="shared" si="632"/>
        <v>446.72500000000002</v>
      </c>
      <c r="FE478" s="82">
        <f>EU478*Prices!$B$10</f>
        <v>78</v>
      </c>
      <c r="FF478" s="82">
        <f t="shared" si="633"/>
        <v>472.72500000000002</v>
      </c>
      <c r="FG478" s="82">
        <f>EU478*Prices!$B$11</f>
        <v>86.666666666666657</v>
      </c>
      <c r="FH478" s="82">
        <f t="shared" si="634"/>
        <v>481.39166666666665</v>
      </c>
      <c r="FI478" s="82">
        <f>EU478*Prices!$B$12</f>
        <v>104</v>
      </c>
      <c r="FJ478" s="82">
        <f t="shared" si="635"/>
        <v>498.72500000000002</v>
      </c>
      <c r="FK478" s="82">
        <f>EU478*Prices!$B$13</f>
        <v>112.66666666666666</v>
      </c>
      <c r="FL478" s="82">
        <f t="shared" si="636"/>
        <v>507.39166666666665</v>
      </c>
      <c r="FM478" s="82">
        <f>EU478*Prices!$B$14</f>
        <v>134.33333333333331</v>
      </c>
      <c r="FN478" s="82">
        <f t="shared" si="637"/>
        <v>529.05833333333328</v>
      </c>
      <c r="FO478" s="82">
        <f>EU478*Prices!$B$15</f>
        <v>151.66666666666666</v>
      </c>
      <c r="FP478" s="82">
        <f t="shared" si="638"/>
        <v>546.39166666666665</v>
      </c>
      <c r="FQ478" s="82">
        <f>EU478*Prices!$B$16</f>
        <v>212.33333333333331</v>
      </c>
      <c r="FR478" s="82">
        <f t="shared" si="639"/>
        <v>607.05833333333328</v>
      </c>
      <c r="FS478" s="82">
        <f>EU478*Prices!$B$17</f>
        <v>0</v>
      </c>
      <c r="FT478" s="82"/>
      <c r="FU478" s="82"/>
      <c r="FV478" s="82"/>
      <c r="FW478" s="82"/>
      <c r="FX478" s="82"/>
      <c r="FY478" s="82"/>
      <c r="FZ478" s="82"/>
      <c r="GA478" s="82"/>
      <c r="GB478" s="82"/>
      <c r="GC478" s="82"/>
      <c r="GD478" s="82"/>
      <c r="GE478" s="82"/>
      <c r="GF478" s="82"/>
      <c r="GG478" s="82"/>
      <c r="GH478" s="82"/>
      <c r="GI478"/>
      <c r="GJ478"/>
      <c r="GK478"/>
      <c r="GL478"/>
      <c r="GM478"/>
      <c r="GN478"/>
      <c r="GO478"/>
      <c r="GP478" s="55">
        <v>8004.3865999999998</v>
      </c>
      <c r="GQ478" s="55">
        <f t="shared" si="678"/>
        <v>55.586018055555556</v>
      </c>
      <c r="GR478" s="158">
        <v>55.5</v>
      </c>
      <c r="GS478" s="75">
        <v>24</v>
      </c>
      <c r="GT478" s="159"/>
      <c r="GU478" s="159">
        <f>GS478*52/144</f>
        <v>8.6666666666666661</v>
      </c>
      <c r="GV478" s="75">
        <v>3</v>
      </c>
      <c r="GW478" s="75">
        <v>2</v>
      </c>
      <c r="GX478" s="76">
        <v>3</v>
      </c>
      <c r="GY478" s="75">
        <v>55.5</v>
      </c>
      <c r="GZ478" s="82">
        <f>(GY478*1.2)*(Prices!$B$5/32)</f>
        <v>83.25</v>
      </c>
      <c r="HA478" s="82">
        <f>(GY478*1.3)*(Prices!$C$4/32)</f>
        <v>144.30000000000001</v>
      </c>
      <c r="HB478" s="82">
        <f>(GV478*Prices!$B$2)+(GW478*Prices!$B$3)</f>
        <v>128.1</v>
      </c>
      <c r="HC478" s="82">
        <f>GU478*Prices!$B$9</f>
        <v>52</v>
      </c>
      <c r="HD478" s="82">
        <f t="shared" si="640"/>
        <v>410.65</v>
      </c>
      <c r="HE478" s="82">
        <f>GU478*Prices!$B$10</f>
        <v>78</v>
      </c>
      <c r="HF478" s="82">
        <f t="shared" si="641"/>
        <v>436.65</v>
      </c>
      <c r="HG478" s="82">
        <f>GU478*Prices!$B$11</f>
        <v>86.666666666666657</v>
      </c>
      <c r="HH478" s="82">
        <f t="shared" si="642"/>
        <v>445.31666666666666</v>
      </c>
      <c r="HI478" s="82">
        <f>GU478*Prices!$B$12</f>
        <v>104</v>
      </c>
      <c r="HJ478" s="82">
        <f t="shared" si="643"/>
        <v>462.65</v>
      </c>
      <c r="HK478" s="82">
        <f>GU478*Prices!$B$13</f>
        <v>112.66666666666666</v>
      </c>
      <c r="HL478" s="82">
        <f t="shared" si="644"/>
        <v>471.31666666666666</v>
      </c>
      <c r="HM478" s="82">
        <f>GU478*Prices!$B$14</f>
        <v>134.33333333333331</v>
      </c>
      <c r="HN478" s="82">
        <f t="shared" si="645"/>
        <v>492.98333333333329</v>
      </c>
      <c r="HO478" s="82">
        <f>GU478*Prices!$B$15</f>
        <v>151.66666666666666</v>
      </c>
      <c r="HP478" s="82">
        <f t="shared" si="646"/>
        <v>510.31666666666666</v>
      </c>
      <c r="HQ478" s="82">
        <f>GU478*Prices!$B$16</f>
        <v>212.33333333333331</v>
      </c>
      <c r="HR478" s="82">
        <f t="shared" si="647"/>
        <v>570.98333333333335</v>
      </c>
      <c r="HS478" s="82">
        <f>GU478*Prices!$B$17</f>
        <v>0</v>
      </c>
      <c r="HT478" s="82"/>
      <c r="HU478" s="82"/>
      <c r="HV478" s="82"/>
      <c r="HW478" s="82"/>
      <c r="HX478" s="82"/>
      <c r="HY478" s="82"/>
      <c r="HZ478" s="82"/>
      <c r="IA478" s="82"/>
      <c r="IB478" s="82"/>
      <c r="IC478" s="82"/>
      <c r="ID478" s="82"/>
      <c r="IE478" s="82"/>
      <c r="IF478" s="82"/>
      <c r="IG478" s="82"/>
      <c r="IH478" s="82"/>
      <c r="II478"/>
      <c r="IJ478"/>
      <c r="IK478"/>
      <c r="IL478"/>
      <c r="IM478"/>
      <c r="IN478"/>
      <c r="IO478"/>
      <c r="IP478"/>
      <c r="IQ478" s="55">
        <v>8004.3865999999998</v>
      </c>
      <c r="IR478" s="55">
        <f t="shared" si="679"/>
        <v>55.586018055555556</v>
      </c>
      <c r="IS478" s="158">
        <v>55.5</v>
      </c>
      <c r="IT478" s="75">
        <v>24</v>
      </c>
      <c r="IU478" s="159"/>
      <c r="IV478" s="159">
        <f>IT478*52/144</f>
        <v>8.6666666666666661</v>
      </c>
      <c r="IW478" s="75">
        <v>3</v>
      </c>
      <c r="IX478" s="75">
        <v>2</v>
      </c>
      <c r="IY478" s="76">
        <f t="shared" si="671"/>
        <v>248.29394172916665</v>
      </c>
      <c r="IZ478" s="75">
        <v>55.5</v>
      </c>
      <c r="JA478" s="82">
        <f>(IZ478*1.2)*(Prices!$B$5/32)</f>
        <v>83.25</v>
      </c>
      <c r="JB478" s="82">
        <f>(IZ478*1.3)*(Prices!$B$4/32)</f>
        <v>180.375</v>
      </c>
      <c r="JC478" s="82">
        <f>(IW478*Prices!$B$2)+(IX478*Prices!$B$3)</f>
        <v>128.1</v>
      </c>
      <c r="JD478" s="82">
        <f>IV478*Prices!$B$9</f>
        <v>52</v>
      </c>
      <c r="JE478" s="82">
        <f t="shared" si="648"/>
        <v>692.01894172916673</v>
      </c>
      <c r="JF478" s="82">
        <f>IV478*Prices!$B$10</f>
        <v>78</v>
      </c>
      <c r="JG478" s="82">
        <f t="shared" si="649"/>
        <v>718.01894172916673</v>
      </c>
      <c r="JH478" s="82">
        <f>IV478*Prices!$B$11</f>
        <v>86.666666666666657</v>
      </c>
      <c r="JI478" s="82">
        <f t="shared" si="650"/>
        <v>726.68560839583324</v>
      </c>
      <c r="JJ478" s="82">
        <f>IV478*Prices!$B$12</f>
        <v>104</v>
      </c>
      <c r="JK478" s="82">
        <f t="shared" si="651"/>
        <v>744.01894172916673</v>
      </c>
      <c r="JL478" s="82">
        <f>IV478*Prices!$B$13</f>
        <v>112.66666666666666</v>
      </c>
      <c r="JM478" s="82">
        <f t="shared" si="652"/>
        <v>752.68560839583324</v>
      </c>
      <c r="JN478" s="82">
        <f>IV478*Prices!$B$14</f>
        <v>134.33333333333331</v>
      </c>
      <c r="JO478" s="82">
        <f t="shared" si="653"/>
        <v>774.35227506249998</v>
      </c>
      <c r="JP478" s="82">
        <f>IV478*Prices!$B$15</f>
        <v>151.66666666666666</v>
      </c>
      <c r="JQ478" s="82">
        <f t="shared" si="654"/>
        <v>791.68560839583324</v>
      </c>
      <c r="JR478" s="82">
        <f>IV478*Prices!$B$16</f>
        <v>212.33333333333331</v>
      </c>
      <c r="JS478" s="82">
        <f t="shared" si="655"/>
        <v>852.35227506249998</v>
      </c>
      <c r="JT478" s="82">
        <f>IV478*Prices!$B$17</f>
        <v>0</v>
      </c>
      <c r="JU478" s="82"/>
      <c r="JV478" s="82"/>
      <c r="JW478" s="82"/>
      <c r="JX478" s="82"/>
      <c r="JY478" s="82"/>
      <c r="JZ478" s="82"/>
      <c r="KA478" s="82"/>
      <c r="KB478" s="82"/>
      <c r="KC478" s="82"/>
      <c r="KD478" s="82"/>
      <c r="KE478" s="82"/>
      <c r="KF478" s="82"/>
      <c r="KG478" s="82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 s="199">
        <v>1</v>
      </c>
      <c r="LB478" s="202">
        <v>2</v>
      </c>
      <c r="LC478" s="82">
        <f>(44+(cabinets_db!IR478*2-2))*0.58</f>
        <v>88.839780944444442</v>
      </c>
      <c r="LD478" s="82">
        <f>(44+(cabinets_db!IR478*2-2))*0.77</f>
        <v>117.94246780555555</v>
      </c>
      <c r="LE478" s="82">
        <f>3*(cabinets_db!IR478*22/144)</f>
        <v>25.476924942129628</v>
      </c>
      <c r="LF478" s="82">
        <f t="shared" si="656"/>
        <v>63.362856002314814</v>
      </c>
      <c r="LG478" s="80">
        <f t="shared" si="657"/>
        <v>92.465542863425924</v>
      </c>
      <c r="LH478" s="234">
        <f t="shared" si="658"/>
        <v>248.29394172916665</v>
      </c>
      <c r="LI478" s="55">
        <v>8004.3865999999998</v>
      </c>
      <c r="LJ478" s="55">
        <f t="shared" si="680"/>
        <v>55.586018055555556</v>
      </c>
      <c r="LK478" s="158">
        <v>55.5</v>
      </c>
      <c r="LL478" s="75">
        <v>24</v>
      </c>
      <c r="LM478" s="159"/>
      <c r="LN478" s="159">
        <f>LL478*52/144</f>
        <v>8.6666666666666661</v>
      </c>
      <c r="LO478" s="75">
        <v>3</v>
      </c>
      <c r="LP478" s="75">
        <v>2</v>
      </c>
      <c r="LQ478" s="76">
        <f t="shared" si="672"/>
        <v>248.29394172916665</v>
      </c>
      <c r="LR478" s="75">
        <v>55.5</v>
      </c>
      <c r="LS478" s="82">
        <f>(LR478*1.2)*(Prices!$B$5/32)</f>
        <v>83.25</v>
      </c>
      <c r="LT478" s="82">
        <f>(LR478*1.3)*(Prices!$C$4/32)</f>
        <v>144.30000000000001</v>
      </c>
      <c r="LU478" s="82">
        <f>(LO478*Prices!$B$2)+(LP478*Prices!$B$3)</f>
        <v>128.1</v>
      </c>
      <c r="LV478" s="82">
        <f>LN478*Prices!$B$9</f>
        <v>52</v>
      </c>
      <c r="LW478" s="82">
        <f t="shared" si="659"/>
        <v>655.94394172916668</v>
      </c>
      <c r="LX478" s="82">
        <f>LN478*Prices!$B$10</f>
        <v>78</v>
      </c>
      <c r="LY478" s="82">
        <f t="shared" si="660"/>
        <v>681.94394172916668</v>
      </c>
      <c r="LZ478" s="82">
        <f>LN478*Prices!$B$11</f>
        <v>86.666666666666657</v>
      </c>
      <c r="MA478" s="82">
        <f t="shared" si="661"/>
        <v>690.61060839583331</v>
      </c>
      <c r="MB478" s="82">
        <f>LN478*Prices!$B$12</f>
        <v>104</v>
      </c>
      <c r="MC478" s="82">
        <f t="shared" si="662"/>
        <v>707.94394172916668</v>
      </c>
      <c r="MD478" s="82">
        <f>LN478*Prices!$B$13</f>
        <v>112.66666666666666</v>
      </c>
      <c r="ME478" s="82">
        <f t="shared" si="663"/>
        <v>716.61060839583331</v>
      </c>
      <c r="MF478" s="82">
        <f>LN478*Prices!$B$14</f>
        <v>134.33333333333331</v>
      </c>
      <c r="MG478" s="82">
        <f t="shared" si="664"/>
        <v>738.27727506249994</v>
      </c>
      <c r="MH478" s="82">
        <f>LN478*Prices!$B$15</f>
        <v>151.66666666666666</v>
      </c>
      <c r="MI478" s="82">
        <f t="shared" si="665"/>
        <v>755.61060839583331</v>
      </c>
      <c r="MJ478" s="82">
        <f>LN478*Prices!$B$16</f>
        <v>212.33333333333331</v>
      </c>
      <c r="MK478" s="82">
        <f t="shared" si="666"/>
        <v>816.27727506249994</v>
      </c>
      <c r="ML478" s="82">
        <f>LN478*Prices!$B$17</f>
        <v>0</v>
      </c>
      <c r="MM478" s="82"/>
      <c r="MN478" s="82"/>
      <c r="MO478" s="82"/>
      <c r="MP478" s="82"/>
      <c r="MQ478" s="82"/>
      <c r="MR478" s="82"/>
      <c r="MS478" s="82"/>
      <c r="MT478" s="82"/>
      <c r="MU478" s="82"/>
      <c r="MV478" s="82"/>
      <c r="MW478" s="82"/>
      <c r="MX478" s="82"/>
      <c r="MY478" s="82"/>
      <c r="MZ478" s="82"/>
      <c r="NA478" s="82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</row>
    <row r="479" spans="1:449" ht="18" customHeight="1" x14ac:dyDescent="0.25">
      <c r="A479" s="160" t="s">
        <v>617</v>
      </c>
      <c r="B479" s="69" t="s">
        <v>527</v>
      </c>
      <c r="C479" s="69" t="str">
        <f t="shared" si="667"/>
        <v>Pantry Cab: Oven Cabinet  2 doors - 3 drawers (24"W x 90" H)</v>
      </c>
      <c r="D479" s="70" t="s">
        <v>613</v>
      </c>
      <c r="E479" s="68" t="s">
        <v>591</v>
      </c>
      <c r="F479" s="267" t="s">
        <v>617</v>
      </c>
      <c r="G479" s="367">
        <f>ROUND(cabinets_db!FD479/Prices!$B$27,0)</f>
        <v>1157</v>
      </c>
      <c r="H479" s="71">
        <f>G479*Prices!$B$7+G479</f>
        <v>1330.55</v>
      </c>
      <c r="I479" s="161">
        <f>ROUND(cabinets_db!FF479/Prices!$B$27,0)</f>
        <v>1226</v>
      </c>
      <c r="J479" s="71">
        <f>I479*Prices!$B$7+I479</f>
        <v>1409.9</v>
      </c>
      <c r="K479" s="161">
        <f>ROUND(cabinets_db!FH479/Prices!$B$27,0)</f>
        <v>1249</v>
      </c>
      <c r="L479" s="71">
        <f>K479*Prices!$B$7+K479</f>
        <v>1436.35</v>
      </c>
      <c r="M479" s="161">
        <f>ROUND(cabinets_db!FJ479/Prices!$B$27,0)</f>
        <v>1295</v>
      </c>
      <c r="N479" s="71">
        <f>M479*Prices!$B$7+M479</f>
        <v>1489.25</v>
      </c>
      <c r="O479" s="161">
        <f>ROUND(cabinets_db!FL479/Prices!$B$27,0)</f>
        <v>1318</v>
      </c>
      <c r="P479" s="71">
        <f>O479*Prices!$B$7+O479</f>
        <v>1515.7</v>
      </c>
      <c r="Q479" s="161">
        <f>ROUND(cabinets_db!FN479/Prices!$B$27,0)</f>
        <v>1376</v>
      </c>
      <c r="R479" s="71">
        <f>Q479*Prices!$B$7+Q479</f>
        <v>1582.4</v>
      </c>
      <c r="S479" s="161">
        <f>ROUND(cabinets_db!FP479/Prices!$B$27,0)</f>
        <v>1422</v>
      </c>
      <c r="T479" s="71">
        <f>S479*Prices!$B$7+S479</f>
        <v>1635.3</v>
      </c>
      <c r="U479" s="161">
        <f>ROUND(cabinets_db!FR479/Prices!$B$27,0)</f>
        <v>1583</v>
      </c>
      <c r="V479" s="71">
        <f>U479*Prices!$B$7+U479</f>
        <v>1820.45</v>
      </c>
      <c r="W479" s="162"/>
      <c r="X479" s="162"/>
      <c r="Y479" s="162"/>
      <c r="Z479" s="162"/>
      <c r="AA479" s="162"/>
      <c r="AB479" s="71">
        <f>ROUND(cabinets_db!HD479/Prices!$B$27,0)</f>
        <v>1060</v>
      </c>
      <c r="AC479" s="71">
        <f>AB479*Prices!$B$7+AB479</f>
        <v>1219</v>
      </c>
      <c r="AD479" s="71">
        <f>ROUND(cabinets_db!HF479/Prices!$B$27,0)</f>
        <v>1129</v>
      </c>
      <c r="AE479" s="71">
        <f>AD479*Prices!$B$7+AD479</f>
        <v>1298.3499999999999</v>
      </c>
      <c r="AF479" s="71">
        <f>ROUND(cabinets_db!HH479/Prices!$B$27,0)</f>
        <v>1152</v>
      </c>
      <c r="AG479" s="71">
        <f>AF479*Prices!$B$7+AF479</f>
        <v>1324.8</v>
      </c>
      <c r="AH479" s="71">
        <f>ROUND(cabinets_db!HJ479/Prices!$B$27,0)</f>
        <v>1198</v>
      </c>
      <c r="AI479" s="71">
        <f>AH479*Prices!$B$7+AH479</f>
        <v>1377.7</v>
      </c>
      <c r="AJ479" s="71">
        <f>ROUND(cabinets_db!HL479/Prices!$B$27,0)</f>
        <v>1221</v>
      </c>
      <c r="AK479" s="71">
        <f>AJ479*Prices!$B$7+AJ479</f>
        <v>1404.15</v>
      </c>
      <c r="AL479" s="71">
        <f>ROUND(cabinets_db!HN479/Prices!$B$27,0)</f>
        <v>1279</v>
      </c>
      <c r="AM479" s="71">
        <f>AL479*Prices!$B$7+AL479</f>
        <v>1470.85</v>
      </c>
      <c r="AN479" s="71">
        <f>ROUND(cabinets_db!HP479/Prices!$B$27,0)</f>
        <v>1325</v>
      </c>
      <c r="AO479" s="71">
        <f>AN479*Prices!$B$7+AN479</f>
        <v>1523.75</v>
      </c>
      <c r="AP479" s="71">
        <f>ROUND(cabinets_db!HR479/Prices!$B$27,0)</f>
        <v>1486</v>
      </c>
      <c r="AQ479" s="163">
        <f>AP479*Prices!$B$7+AP479</f>
        <v>1708.9</v>
      </c>
      <c r="AW479" s="71">
        <f t="shared" si="586"/>
        <v>1060</v>
      </c>
      <c r="AX479" s="71">
        <f t="shared" si="587"/>
        <v>1219</v>
      </c>
      <c r="AY479" s="71">
        <f t="shared" si="588"/>
        <v>1129</v>
      </c>
      <c r="AZ479" s="71">
        <f t="shared" si="589"/>
        <v>1298.3499999999999</v>
      </c>
      <c r="BA479" s="71">
        <f t="shared" si="590"/>
        <v>1152</v>
      </c>
      <c r="BB479" s="71">
        <f t="shared" si="591"/>
        <v>1324.8</v>
      </c>
      <c r="BC479" s="71">
        <f t="shared" si="592"/>
        <v>1198</v>
      </c>
      <c r="BD479" s="71">
        <f t="shared" si="593"/>
        <v>1377.7</v>
      </c>
      <c r="BE479" s="71">
        <f t="shared" si="594"/>
        <v>1221</v>
      </c>
      <c r="BF479" s="71">
        <f t="shared" si="595"/>
        <v>1404.15</v>
      </c>
      <c r="BG479" s="71">
        <f t="shared" si="596"/>
        <v>1279</v>
      </c>
      <c r="BH479" s="71">
        <f t="shared" si="597"/>
        <v>1470.85</v>
      </c>
      <c r="BI479" s="71">
        <f t="shared" si="598"/>
        <v>1325</v>
      </c>
      <c r="BJ479" s="71">
        <f t="shared" si="599"/>
        <v>1523.75</v>
      </c>
      <c r="BK479" s="71">
        <f t="shared" si="600"/>
        <v>1486</v>
      </c>
      <c r="BL479" s="163">
        <f t="shared" si="601"/>
        <v>1708.9</v>
      </c>
      <c r="BU479" s="161">
        <f>ROUND(cabinets_db!JE479/Prices!$B$27,0)</f>
        <v>1786</v>
      </c>
      <c r="BV479" s="71">
        <f>BU479*Prices!$B$7+BU479</f>
        <v>2053.9</v>
      </c>
      <c r="BW479" s="161">
        <f>ROUND(cabinets_db!JG479/Prices!$B$27,0)</f>
        <v>1855</v>
      </c>
      <c r="BX479" s="71">
        <f>BW479*Prices!$B$7+BW479</f>
        <v>2133.25</v>
      </c>
      <c r="BY479" s="161">
        <f>ROUND(cabinets_db!JI479/Prices!$B$27,0)</f>
        <v>1878</v>
      </c>
      <c r="BZ479" s="71">
        <f>BY479*Prices!$B$7+BY479</f>
        <v>2159.6999999999998</v>
      </c>
      <c r="CA479" s="161">
        <f>ROUND(cabinets_db!JK479/Prices!$B$27,0)</f>
        <v>1924</v>
      </c>
      <c r="CB479" s="71">
        <f>CA479*Prices!$B$7+CA479</f>
        <v>2212.6</v>
      </c>
      <c r="CC479" s="161">
        <f>ROUND(cabinets_db!JM479/Prices!$B$27,0)</f>
        <v>1947</v>
      </c>
      <c r="CD479" s="71">
        <f>CC479*Prices!$B$7+CC479</f>
        <v>2239.0500000000002</v>
      </c>
      <c r="CE479" s="161">
        <f>ROUND(cabinets_db!JO479/Prices!$B$27,0)</f>
        <v>2004</v>
      </c>
      <c r="CF479" s="71">
        <f>CE479*Prices!$B$7+CE479</f>
        <v>2304.6</v>
      </c>
      <c r="CG479" s="161">
        <f>ROUND(cabinets_db!JQ479/Prices!$B$27,0)</f>
        <v>2050</v>
      </c>
      <c r="CH479" s="71">
        <f>CG479*Prices!$B$7+CG479</f>
        <v>2357.5</v>
      </c>
      <c r="CI479" s="161">
        <f>ROUND(cabinets_db!JS479/Prices!$B$27,0)</f>
        <v>2211</v>
      </c>
      <c r="CJ479" s="71">
        <f>CI479*Prices!$B$7+CI479</f>
        <v>2542.65</v>
      </c>
      <c r="CK479" s="162"/>
      <c r="CL479" s="162"/>
      <c r="CM479" s="162"/>
      <c r="CN479" s="162"/>
      <c r="CO479" s="162"/>
      <c r="CP479" s="71">
        <f>ROUND(cabinets_db!LW479/Prices!$B$27,0)</f>
        <v>1689</v>
      </c>
      <c r="CQ479" s="71">
        <f>CP479*Prices!$B$7+CP479</f>
        <v>1942.35</v>
      </c>
      <c r="CR479" s="71">
        <f>ROUND(cabinets_db!LY479/Prices!$B$27,0)</f>
        <v>1758</v>
      </c>
      <c r="CS479" s="71">
        <f>CR479*Prices!$B$7+CR479</f>
        <v>2021.7</v>
      </c>
      <c r="CT479" s="71">
        <f>ROUND(cabinets_db!MA479/Prices!$B$27,0)</f>
        <v>1781</v>
      </c>
      <c r="CU479" s="71">
        <f>CT479*Prices!$B$7+CT479</f>
        <v>2048.15</v>
      </c>
      <c r="CV479" s="71">
        <f>ROUND(cabinets_db!MC479/Prices!$B$27,0)</f>
        <v>1827</v>
      </c>
      <c r="CW479" s="71">
        <f>CV479*Prices!$B$7+CV479</f>
        <v>2101.0500000000002</v>
      </c>
      <c r="CX479" s="71">
        <f>ROUND(cabinets_db!ME479/Prices!$B$27,0)</f>
        <v>1850</v>
      </c>
      <c r="CY479" s="71">
        <f>CX479*Prices!$B$7+CX479</f>
        <v>2127.5</v>
      </c>
      <c r="CZ479" s="71">
        <f>ROUND(cabinets_db!MG479/Prices!$B$27,0)</f>
        <v>1908</v>
      </c>
      <c r="DA479" s="71">
        <f>CZ479*Prices!$B$7+CZ479</f>
        <v>2194.1999999999998</v>
      </c>
      <c r="DB479" s="71">
        <f>ROUND(cabinets_db!MI479/Prices!$B$27,0)</f>
        <v>1954</v>
      </c>
      <c r="DC479" s="71">
        <f>DB479*Prices!$B$7+DB479</f>
        <v>2247.1</v>
      </c>
      <c r="DD479" s="71">
        <f>ROUND(cabinets_db!MK479/Prices!$B$27,0)</f>
        <v>2115</v>
      </c>
      <c r="DE479" s="163">
        <f>DD479*Prices!$B$7+DD479</f>
        <v>2432.25</v>
      </c>
      <c r="DK479" s="71">
        <f t="shared" si="616"/>
        <v>1689</v>
      </c>
      <c r="DL479" s="71">
        <f t="shared" si="617"/>
        <v>1942.35</v>
      </c>
      <c r="DM479" s="71">
        <f t="shared" si="618"/>
        <v>1758</v>
      </c>
      <c r="DN479" s="71">
        <f t="shared" si="619"/>
        <v>2021.7</v>
      </c>
      <c r="DO479" s="71">
        <f t="shared" si="620"/>
        <v>1781</v>
      </c>
      <c r="DP479" s="71">
        <f t="shared" si="621"/>
        <v>2048.15</v>
      </c>
      <c r="DQ479" s="71">
        <f t="shared" si="622"/>
        <v>1827</v>
      </c>
      <c r="DR479" s="71">
        <f t="shared" si="623"/>
        <v>2101.0500000000002</v>
      </c>
      <c r="DS479" s="71">
        <f t="shared" si="624"/>
        <v>1850</v>
      </c>
      <c r="DT479" s="71">
        <f t="shared" si="625"/>
        <v>2127.5</v>
      </c>
      <c r="DU479" s="71">
        <f t="shared" si="626"/>
        <v>1908</v>
      </c>
      <c r="DV479" s="71">
        <f t="shared" si="627"/>
        <v>2194.1999999999998</v>
      </c>
      <c r="DW479" s="71">
        <f t="shared" si="628"/>
        <v>1954</v>
      </c>
      <c r="DX479" s="71">
        <f t="shared" si="629"/>
        <v>2247.1</v>
      </c>
      <c r="DY479" s="71">
        <f t="shared" si="630"/>
        <v>2115</v>
      </c>
      <c r="DZ479" s="163">
        <f t="shared" si="631"/>
        <v>2432.25</v>
      </c>
      <c r="EP479" s="55">
        <v>8944.6437999999998</v>
      </c>
      <c r="EQ479" s="55">
        <f t="shared" si="677"/>
        <v>62.115581944444443</v>
      </c>
      <c r="ER479" s="158">
        <v>62.5</v>
      </c>
      <c r="ES479" s="75">
        <v>24</v>
      </c>
      <c r="ET479" s="159"/>
      <c r="EU479" s="159">
        <f>ES479*58/144</f>
        <v>9.6666666666666661</v>
      </c>
      <c r="EV479" s="75">
        <v>3</v>
      </c>
      <c r="EW479" s="75">
        <v>2</v>
      </c>
      <c r="EX479" s="76">
        <v>3</v>
      </c>
      <c r="EY479" s="75">
        <v>62.5</v>
      </c>
      <c r="EZ479" s="82">
        <f>(EY479*1.2)*(Prices!$B$5/32)</f>
        <v>93.75</v>
      </c>
      <c r="FA479" s="82">
        <f>(EY479*1.3)*(Prices!$B$4/32)</f>
        <v>203.125</v>
      </c>
      <c r="FB479" s="82">
        <f>(EV479*Prices!$B$2)+(EW479*Prices!$B$3)</f>
        <v>128.1</v>
      </c>
      <c r="FC479" s="82">
        <f>EU479*Prices!$B$9</f>
        <v>58</v>
      </c>
      <c r="FD479" s="82">
        <f t="shared" si="632"/>
        <v>485.97500000000002</v>
      </c>
      <c r="FE479" s="82">
        <f>EU479*Prices!$B$10</f>
        <v>87</v>
      </c>
      <c r="FF479" s="82">
        <f t="shared" si="633"/>
        <v>514.97500000000002</v>
      </c>
      <c r="FG479" s="82">
        <f>EU479*Prices!$B$11</f>
        <v>96.666666666666657</v>
      </c>
      <c r="FH479" s="82">
        <f t="shared" si="634"/>
        <v>524.64166666666665</v>
      </c>
      <c r="FI479" s="82">
        <f>EU479*Prices!$B$12</f>
        <v>116</v>
      </c>
      <c r="FJ479" s="82">
        <f t="shared" si="635"/>
        <v>543.97500000000002</v>
      </c>
      <c r="FK479" s="82">
        <f>EU479*Prices!$B$13</f>
        <v>125.66666666666666</v>
      </c>
      <c r="FL479" s="82">
        <f t="shared" si="636"/>
        <v>553.64166666666665</v>
      </c>
      <c r="FM479" s="82">
        <f>EU479*Prices!$B$14</f>
        <v>149.83333333333331</v>
      </c>
      <c r="FN479" s="82">
        <f t="shared" si="637"/>
        <v>577.80833333333328</v>
      </c>
      <c r="FO479" s="82">
        <f>EU479*Prices!$B$15</f>
        <v>169.16666666666666</v>
      </c>
      <c r="FP479" s="82">
        <f t="shared" si="638"/>
        <v>597.14166666666665</v>
      </c>
      <c r="FQ479" s="82">
        <f>EU479*Prices!$B$16</f>
        <v>236.83333333333331</v>
      </c>
      <c r="FR479" s="82">
        <f t="shared" si="639"/>
        <v>664.80833333333328</v>
      </c>
      <c r="FS479" s="82">
        <f>EU479*Prices!$B$17</f>
        <v>0</v>
      </c>
      <c r="FT479" s="82"/>
      <c r="FU479" s="82"/>
      <c r="FV479" s="82"/>
      <c r="FW479" s="82"/>
      <c r="FX479" s="82"/>
      <c r="FY479" s="82"/>
      <c r="FZ479" s="82"/>
      <c r="GA479" s="82"/>
      <c r="GB479" s="82"/>
      <c r="GC479" s="82"/>
      <c r="GD479" s="82"/>
      <c r="GE479" s="82"/>
      <c r="GF479" s="82"/>
      <c r="GG479" s="82"/>
      <c r="GH479" s="82"/>
      <c r="GI479"/>
      <c r="GJ479"/>
      <c r="GK479"/>
      <c r="GL479"/>
      <c r="GM479"/>
      <c r="GN479"/>
      <c r="GO479"/>
      <c r="GP479" s="55">
        <v>8944.6437999999998</v>
      </c>
      <c r="GQ479" s="55">
        <f t="shared" si="678"/>
        <v>62.115581944444443</v>
      </c>
      <c r="GR479" s="158">
        <v>62.5</v>
      </c>
      <c r="GS479" s="75">
        <v>24</v>
      </c>
      <c r="GT479" s="159"/>
      <c r="GU479" s="159">
        <f>GS479*58/144</f>
        <v>9.6666666666666661</v>
      </c>
      <c r="GV479" s="75">
        <v>3</v>
      </c>
      <c r="GW479" s="75">
        <v>2</v>
      </c>
      <c r="GX479" s="76">
        <v>3</v>
      </c>
      <c r="GY479" s="75">
        <v>62.5</v>
      </c>
      <c r="GZ479" s="82">
        <f>(GY479*1.2)*(Prices!$B$5/32)</f>
        <v>93.75</v>
      </c>
      <c r="HA479" s="82">
        <f>(GY479*1.3)*(Prices!$C$4/32)</f>
        <v>162.5</v>
      </c>
      <c r="HB479" s="82">
        <f>(GV479*Prices!$B$2)+(GW479*Prices!$B$3)</f>
        <v>128.1</v>
      </c>
      <c r="HC479" s="82">
        <f>GU479*Prices!$B$9</f>
        <v>58</v>
      </c>
      <c r="HD479" s="82">
        <f t="shared" si="640"/>
        <v>445.35</v>
      </c>
      <c r="HE479" s="82">
        <f>GU479*Prices!$B$10</f>
        <v>87</v>
      </c>
      <c r="HF479" s="82">
        <f t="shared" si="641"/>
        <v>474.35</v>
      </c>
      <c r="HG479" s="82">
        <f>GU479*Prices!$B$11</f>
        <v>96.666666666666657</v>
      </c>
      <c r="HH479" s="82">
        <f t="shared" si="642"/>
        <v>484.01666666666665</v>
      </c>
      <c r="HI479" s="82">
        <f>GU479*Prices!$B$12</f>
        <v>116</v>
      </c>
      <c r="HJ479" s="82">
        <f t="shared" si="643"/>
        <v>503.35</v>
      </c>
      <c r="HK479" s="82">
        <f>GU479*Prices!$B$13</f>
        <v>125.66666666666666</v>
      </c>
      <c r="HL479" s="82">
        <f t="shared" si="644"/>
        <v>513.01666666666665</v>
      </c>
      <c r="HM479" s="82">
        <f>GU479*Prices!$B$14</f>
        <v>149.83333333333331</v>
      </c>
      <c r="HN479" s="82">
        <f t="shared" si="645"/>
        <v>537.18333333333328</v>
      </c>
      <c r="HO479" s="82">
        <f>GU479*Prices!$B$15</f>
        <v>169.16666666666666</v>
      </c>
      <c r="HP479" s="82">
        <f t="shared" si="646"/>
        <v>556.51666666666665</v>
      </c>
      <c r="HQ479" s="82">
        <f>GU479*Prices!$B$16</f>
        <v>236.83333333333331</v>
      </c>
      <c r="HR479" s="82">
        <f t="shared" si="647"/>
        <v>624.18333333333328</v>
      </c>
      <c r="HS479" s="82">
        <f>GU479*Prices!$B$17</f>
        <v>0</v>
      </c>
      <c r="HT479" s="82"/>
      <c r="HU479" s="82"/>
      <c r="HV479" s="82"/>
      <c r="HW479" s="82"/>
      <c r="HX479" s="82"/>
      <c r="HY479" s="82"/>
      <c r="HZ479" s="82"/>
      <c r="IA479" s="82"/>
      <c r="IB479" s="82"/>
      <c r="IC479" s="82"/>
      <c r="ID479" s="82"/>
      <c r="IE479" s="82"/>
      <c r="IF479" s="82"/>
      <c r="IG479" s="82"/>
      <c r="IH479" s="82"/>
      <c r="II479"/>
      <c r="IJ479"/>
      <c r="IK479"/>
      <c r="IL479"/>
      <c r="IM479"/>
      <c r="IN479"/>
      <c r="IO479"/>
      <c r="IP479"/>
      <c r="IQ479" s="55">
        <v>8944.6437999999998</v>
      </c>
      <c r="IR479" s="55">
        <f t="shared" si="679"/>
        <v>62.115581944444443</v>
      </c>
      <c r="IS479" s="158">
        <v>62.5</v>
      </c>
      <c r="IT479" s="75">
        <v>24</v>
      </c>
      <c r="IU479" s="159"/>
      <c r="IV479" s="159">
        <f>IT479*58/144</f>
        <v>9.6666666666666661</v>
      </c>
      <c r="IW479" s="75">
        <v>3</v>
      </c>
      <c r="IX479" s="75">
        <v>2</v>
      </c>
      <c r="IY479" s="76">
        <f t="shared" si="671"/>
        <v>267.00114227083333</v>
      </c>
      <c r="IZ479" s="75">
        <v>62.5</v>
      </c>
      <c r="JA479" s="82">
        <f>(IZ479*1.2)*(Prices!$B$5/32)</f>
        <v>93.75</v>
      </c>
      <c r="JB479" s="82">
        <f>(IZ479*1.3)*(Prices!$B$4/32)</f>
        <v>203.125</v>
      </c>
      <c r="JC479" s="82">
        <f>(IW479*Prices!$B$2)+(IX479*Prices!$B$3)</f>
        <v>128.1</v>
      </c>
      <c r="JD479" s="82">
        <f>IV479*Prices!$B$9</f>
        <v>58</v>
      </c>
      <c r="JE479" s="82">
        <f t="shared" si="648"/>
        <v>749.97614227083341</v>
      </c>
      <c r="JF479" s="82">
        <f>IV479*Prices!$B$10</f>
        <v>87</v>
      </c>
      <c r="JG479" s="82">
        <f t="shared" si="649"/>
        <v>778.97614227083341</v>
      </c>
      <c r="JH479" s="82">
        <f>IV479*Prices!$B$11</f>
        <v>96.666666666666657</v>
      </c>
      <c r="JI479" s="82">
        <f t="shared" si="650"/>
        <v>788.64280893749992</v>
      </c>
      <c r="JJ479" s="82">
        <f>IV479*Prices!$B$12</f>
        <v>116</v>
      </c>
      <c r="JK479" s="82">
        <f t="shared" si="651"/>
        <v>807.97614227083341</v>
      </c>
      <c r="JL479" s="82">
        <f>IV479*Prices!$B$13</f>
        <v>125.66666666666666</v>
      </c>
      <c r="JM479" s="82">
        <f t="shared" si="652"/>
        <v>817.64280893749992</v>
      </c>
      <c r="JN479" s="82">
        <f>IV479*Prices!$B$14</f>
        <v>149.83333333333331</v>
      </c>
      <c r="JO479" s="82">
        <f t="shared" si="653"/>
        <v>841.80947560416666</v>
      </c>
      <c r="JP479" s="82">
        <f>IV479*Prices!$B$15</f>
        <v>169.16666666666666</v>
      </c>
      <c r="JQ479" s="82">
        <f t="shared" si="654"/>
        <v>861.14280893749992</v>
      </c>
      <c r="JR479" s="82">
        <f>IV479*Prices!$B$16</f>
        <v>236.83333333333331</v>
      </c>
      <c r="JS479" s="82">
        <f t="shared" si="655"/>
        <v>928.80947560416666</v>
      </c>
      <c r="JT479" s="82">
        <f>IV479*Prices!$B$17</f>
        <v>0</v>
      </c>
      <c r="JU479" s="82"/>
      <c r="JV479" s="82"/>
      <c r="JW479" s="82"/>
      <c r="JX479" s="82"/>
      <c r="JY479" s="82"/>
      <c r="JZ479" s="82"/>
      <c r="KA479" s="82"/>
      <c r="KB479" s="82"/>
      <c r="KC479" s="82"/>
      <c r="KD479" s="82"/>
      <c r="KE479" s="82"/>
      <c r="KF479" s="82"/>
      <c r="KG479" s="82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 s="199">
        <v>1</v>
      </c>
      <c r="LB479" s="202">
        <v>2</v>
      </c>
      <c r="LC479" s="82">
        <f>(44+(cabinets_db!IR479*2-2))*0.58</f>
        <v>96.414075055555543</v>
      </c>
      <c r="LD479" s="82">
        <f>(44+(cabinets_db!IR479*2-2))*0.77</f>
        <v>127.99799619444444</v>
      </c>
      <c r="LE479" s="82">
        <f>3*(cabinets_db!IR479*22/144)</f>
        <v>28.469641724537034</v>
      </c>
      <c r="LF479" s="82">
        <f t="shared" si="656"/>
        <v>67.944433331018502</v>
      </c>
      <c r="LG479" s="80">
        <f t="shared" si="657"/>
        <v>99.528354469907413</v>
      </c>
      <c r="LH479" s="234">
        <f t="shared" si="658"/>
        <v>267.00114227083333</v>
      </c>
      <c r="LI479" s="55">
        <v>8944.6437999999998</v>
      </c>
      <c r="LJ479" s="55">
        <f t="shared" si="680"/>
        <v>62.115581944444443</v>
      </c>
      <c r="LK479" s="158">
        <v>62.5</v>
      </c>
      <c r="LL479" s="75">
        <v>24</v>
      </c>
      <c r="LM479" s="159"/>
      <c r="LN479" s="159">
        <f>LL479*58/144</f>
        <v>9.6666666666666661</v>
      </c>
      <c r="LO479" s="75">
        <v>3</v>
      </c>
      <c r="LP479" s="75">
        <v>2</v>
      </c>
      <c r="LQ479" s="76">
        <f t="shared" si="672"/>
        <v>267.00114227083333</v>
      </c>
      <c r="LR479" s="75">
        <v>62.5</v>
      </c>
      <c r="LS479" s="82">
        <f>(LR479*1.2)*(Prices!$B$5/32)</f>
        <v>93.75</v>
      </c>
      <c r="LT479" s="82">
        <f>(LR479*1.3)*(Prices!$C$4/32)</f>
        <v>162.5</v>
      </c>
      <c r="LU479" s="82">
        <f>(LO479*Prices!$B$2)+(LP479*Prices!$B$3)</f>
        <v>128.1</v>
      </c>
      <c r="LV479" s="82">
        <f>LN479*Prices!$B$9</f>
        <v>58</v>
      </c>
      <c r="LW479" s="82">
        <f t="shared" si="659"/>
        <v>709.35114227083341</v>
      </c>
      <c r="LX479" s="82">
        <f>LN479*Prices!$B$10</f>
        <v>87</v>
      </c>
      <c r="LY479" s="82">
        <f t="shared" si="660"/>
        <v>738.35114227083341</v>
      </c>
      <c r="LZ479" s="82">
        <f>LN479*Prices!$B$11</f>
        <v>96.666666666666657</v>
      </c>
      <c r="MA479" s="82">
        <f t="shared" si="661"/>
        <v>748.01780893749992</v>
      </c>
      <c r="MB479" s="82">
        <f>LN479*Prices!$B$12</f>
        <v>116</v>
      </c>
      <c r="MC479" s="82">
        <f t="shared" si="662"/>
        <v>767.35114227083341</v>
      </c>
      <c r="MD479" s="82">
        <f>LN479*Prices!$B$13</f>
        <v>125.66666666666666</v>
      </c>
      <c r="ME479" s="82">
        <f t="shared" si="663"/>
        <v>777.01780893749992</v>
      </c>
      <c r="MF479" s="82">
        <f>LN479*Prices!$B$14</f>
        <v>149.83333333333331</v>
      </c>
      <c r="MG479" s="82">
        <f t="shared" si="664"/>
        <v>801.18447560416666</v>
      </c>
      <c r="MH479" s="82">
        <f>LN479*Prices!$B$15</f>
        <v>169.16666666666666</v>
      </c>
      <c r="MI479" s="82">
        <f t="shared" si="665"/>
        <v>820.51780893749992</v>
      </c>
      <c r="MJ479" s="82">
        <f>LN479*Prices!$B$16</f>
        <v>236.83333333333331</v>
      </c>
      <c r="MK479" s="82">
        <f t="shared" si="666"/>
        <v>888.18447560416666</v>
      </c>
      <c r="ML479" s="82">
        <f>LN479*Prices!$B$17</f>
        <v>0</v>
      </c>
      <c r="MM479" s="82"/>
      <c r="MN479" s="82"/>
      <c r="MO479" s="82"/>
      <c r="MP479" s="82"/>
      <c r="MQ479" s="82"/>
      <c r="MR479" s="82"/>
      <c r="MS479" s="82"/>
      <c r="MT479" s="82"/>
      <c r="MU479" s="82"/>
      <c r="MV479" s="82"/>
      <c r="MW479" s="82"/>
      <c r="MX479" s="82"/>
      <c r="MY479" s="82"/>
      <c r="MZ479" s="82"/>
      <c r="NA479" s="82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</row>
    <row r="480" spans="1:449" ht="18" customHeight="1" thickBot="1" x14ac:dyDescent="0.3">
      <c r="A480" s="269" t="s">
        <v>618</v>
      </c>
      <c r="B480" s="176" t="s">
        <v>527</v>
      </c>
      <c r="C480" s="176" t="str">
        <f t="shared" si="667"/>
        <v>Pantry Cab: Oven Cabinet  2 doors - 3 drawers (24"W x 95" H)</v>
      </c>
      <c r="D480" s="177" t="s">
        <v>613</v>
      </c>
      <c r="E480" s="178" t="s">
        <v>593</v>
      </c>
      <c r="F480" s="270" t="s">
        <v>618</v>
      </c>
      <c r="G480" s="367">
        <f>ROUND(cabinets_db!FD480/Prices!$B$27,0)</f>
        <v>1192</v>
      </c>
      <c r="H480" s="71">
        <f>G480*Prices!$B$7+G480</f>
        <v>1370.8</v>
      </c>
      <c r="I480" s="161">
        <f>ROUND(cabinets_db!FF480/Prices!$B$27,0)</f>
        <v>1267</v>
      </c>
      <c r="J480" s="71">
        <f>I480*Prices!$B$7+I480</f>
        <v>1457.05</v>
      </c>
      <c r="K480" s="161">
        <f>ROUND(cabinets_db!FH480/Prices!$B$27,0)</f>
        <v>1292</v>
      </c>
      <c r="L480" s="71">
        <f>K480*Prices!$B$7+K480</f>
        <v>1485.8</v>
      </c>
      <c r="M480" s="161">
        <f>ROUND(cabinets_db!FJ480/Prices!$B$27,0)</f>
        <v>1342</v>
      </c>
      <c r="N480" s="71">
        <f>M480*Prices!$B$7+M480</f>
        <v>1543.3</v>
      </c>
      <c r="O480" s="161">
        <f>ROUND(cabinets_db!FL480/Prices!$B$27,0)</f>
        <v>1367</v>
      </c>
      <c r="P480" s="71">
        <f>O480*Prices!$B$7+O480</f>
        <v>1572.05</v>
      </c>
      <c r="Q480" s="161">
        <f>ROUND(cabinets_db!FN480/Prices!$B$27,0)</f>
        <v>1429</v>
      </c>
      <c r="R480" s="71">
        <f>Q480*Prices!$B$7+Q480</f>
        <v>1643.35</v>
      </c>
      <c r="S480" s="161">
        <f>ROUND(cabinets_db!FP480/Prices!$B$27,0)</f>
        <v>1479</v>
      </c>
      <c r="T480" s="71">
        <f>S480*Prices!$B$7+S480</f>
        <v>1700.85</v>
      </c>
      <c r="U480" s="161">
        <f>ROUND(cabinets_db!FR480/Prices!$B$27,0)</f>
        <v>1654</v>
      </c>
      <c r="V480" s="71">
        <f>U480*Prices!$B$7+U480</f>
        <v>1902.1</v>
      </c>
      <c r="W480" s="162"/>
      <c r="X480" s="162"/>
      <c r="Y480" s="162"/>
      <c r="Z480" s="162"/>
      <c r="AA480" s="162"/>
      <c r="AB480" s="71">
        <f>ROUND(cabinets_db!HD480/Prices!$B$27,0)</f>
        <v>1092</v>
      </c>
      <c r="AC480" s="71">
        <f>AB480*Prices!$B$7+AB480</f>
        <v>1255.8</v>
      </c>
      <c r="AD480" s="71">
        <f>ROUND(cabinets_db!HF480/Prices!$B$27,0)</f>
        <v>1167</v>
      </c>
      <c r="AE480" s="71">
        <f>AD480*Prices!$B$7+AD480</f>
        <v>1342.05</v>
      </c>
      <c r="AF480" s="71">
        <f>ROUND(cabinets_db!HH480/Prices!$B$27,0)</f>
        <v>1192</v>
      </c>
      <c r="AG480" s="71">
        <f>AF480*Prices!$B$7+AF480</f>
        <v>1370.8</v>
      </c>
      <c r="AH480" s="71">
        <f>ROUND(cabinets_db!HJ480/Prices!$B$27,0)</f>
        <v>1242</v>
      </c>
      <c r="AI480" s="71">
        <f>AH480*Prices!$B$7+AH480</f>
        <v>1428.3</v>
      </c>
      <c r="AJ480" s="71">
        <f>ROUND(cabinets_db!HL480/Prices!$B$27,0)</f>
        <v>1267</v>
      </c>
      <c r="AK480" s="71">
        <f>AJ480*Prices!$B$7+AJ480</f>
        <v>1457.05</v>
      </c>
      <c r="AL480" s="71">
        <f>ROUND(cabinets_db!HN480/Prices!$B$27,0)</f>
        <v>1329</v>
      </c>
      <c r="AM480" s="71">
        <f>AL480*Prices!$B$7+AL480</f>
        <v>1528.35</v>
      </c>
      <c r="AN480" s="71">
        <f>ROUND(cabinets_db!HP480/Prices!$B$27,0)</f>
        <v>1379</v>
      </c>
      <c r="AO480" s="71">
        <f>AN480*Prices!$B$7+AN480</f>
        <v>1585.85</v>
      </c>
      <c r="AP480" s="71">
        <f>ROUND(cabinets_db!HR480/Prices!$B$27,0)</f>
        <v>1554</v>
      </c>
      <c r="AQ480" s="163">
        <f>AP480*Prices!$B$7+AP480</f>
        <v>1787.1</v>
      </c>
      <c r="AW480" s="71">
        <f t="shared" si="586"/>
        <v>1092</v>
      </c>
      <c r="AX480" s="71">
        <f t="shared" si="587"/>
        <v>1255.8</v>
      </c>
      <c r="AY480" s="71">
        <f t="shared" si="588"/>
        <v>1167</v>
      </c>
      <c r="AZ480" s="71">
        <f t="shared" si="589"/>
        <v>1342.05</v>
      </c>
      <c r="BA480" s="71">
        <f t="shared" si="590"/>
        <v>1192</v>
      </c>
      <c r="BB480" s="71">
        <f t="shared" si="591"/>
        <v>1370.8</v>
      </c>
      <c r="BC480" s="71">
        <f t="shared" si="592"/>
        <v>1242</v>
      </c>
      <c r="BD480" s="71">
        <f t="shared" si="593"/>
        <v>1428.3</v>
      </c>
      <c r="BE480" s="71">
        <f t="shared" si="594"/>
        <v>1267</v>
      </c>
      <c r="BF480" s="71">
        <f t="shared" si="595"/>
        <v>1457.05</v>
      </c>
      <c r="BG480" s="71">
        <f t="shared" si="596"/>
        <v>1329</v>
      </c>
      <c r="BH480" s="71">
        <f t="shared" si="597"/>
        <v>1528.35</v>
      </c>
      <c r="BI480" s="71">
        <f t="shared" si="598"/>
        <v>1379</v>
      </c>
      <c r="BJ480" s="71">
        <f t="shared" si="599"/>
        <v>1585.85</v>
      </c>
      <c r="BK480" s="71">
        <f t="shared" si="600"/>
        <v>1554</v>
      </c>
      <c r="BL480" s="163">
        <f t="shared" si="601"/>
        <v>1787.1</v>
      </c>
      <c r="BU480" s="161">
        <f>ROUND(cabinets_db!JE480/Prices!$B$27,0)</f>
        <v>1837</v>
      </c>
      <c r="BV480" s="71">
        <f>BU480*Prices!$B$7+BU480</f>
        <v>2112.5500000000002</v>
      </c>
      <c r="BW480" s="161">
        <f>ROUND(cabinets_db!JG480/Prices!$B$27,0)</f>
        <v>1912</v>
      </c>
      <c r="BX480" s="71">
        <f>BW480*Prices!$B$7+BW480</f>
        <v>2198.8000000000002</v>
      </c>
      <c r="BY480" s="161">
        <f>ROUND(cabinets_db!JI480/Prices!$B$27,0)</f>
        <v>1937</v>
      </c>
      <c r="BZ480" s="71">
        <f>BY480*Prices!$B$7+BY480</f>
        <v>2227.5500000000002</v>
      </c>
      <c r="CA480" s="161">
        <f>ROUND(cabinets_db!JK480/Prices!$B$27,0)</f>
        <v>1987</v>
      </c>
      <c r="CB480" s="71">
        <f>CA480*Prices!$B$7+CA480</f>
        <v>2285.0500000000002</v>
      </c>
      <c r="CC480" s="161">
        <f>ROUND(cabinets_db!JM480/Prices!$B$27,0)</f>
        <v>2012</v>
      </c>
      <c r="CD480" s="71">
        <f>CC480*Prices!$B$7+CC480</f>
        <v>2313.8000000000002</v>
      </c>
      <c r="CE480" s="161">
        <f>ROUND(cabinets_db!JO480/Prices!$B$27,0)</f>
        <v>2074</v>
      </c>
      <c r="CF480" s="71">
        <f>CE480*Prices!$B$7+CE480</f>
        <v>2385.1</v>
      </c>
      <c r="CG480" s="161">
        <f>ROUND(cabinets_db!JQ480/Prices!$B$27,0)</f>
        <v>2124</v>
      </c>
      <c r="CH480" s="71">
        <f>CG480*Prices!$B$7+CG480</f>
        <v>2442.6</v>
      </c>
      <c r="CI480" s="161">
        <f>ROUND(cabinets_db!JS480/Prices!$B$27,0)</f>
        <v>2299</v>
      </c>
      <c r="CJ480" s="71">
        <f>CI480*Prices!$B$7+CI480</f>
        <v>2643.85</v>
      </c>
      <c r="CK480" s="162"/>
      <c r="CL480" s="162"/>
      <c r="CM480" s="162"/>
      <c r="CN480" s="162"/>
      <c r="CO480" s="162"/>
      <c r="CP480" s="71">
        <f>ROUND(cabinets_db!LW480/Prices!$B$27,0)</f>
        <v>1737</v>
      </c>
      <c r="CQ480" s="71">
        <f>CP480*Prices!$B$7+CP480</f>
        <v>1997.55</v>
      </c>
      <c r="CR480" s="71">
        <f>ROUND(cabinets_db!LY480/Prices!$B$27,0)</f>
        <v>1812</v>
      </c>
      <c r="CS480" s="71">
        <f>CR480*Prices!$B$7+CR480</f>
        <v>2083.8000000000002</v>
      </c>
      <c r="CT480" s="71">
        <f>ROUND(cabinets_db!MA480/Prices!$B$27,0)</f>
        <v>1837</v>
      </c>
      <c r="CU480" s="71">
        <f>CT480*Prices!$B$7+CT480</f>
        <v>2112.5500000000002</v>
      </c>
      <c r="CV480" s="71">
        <f>ROUND(cabinets_db!MC480/Prices!$B$27,0)</f>
        <v>1887</v>
      </c>
      <c r="CW480" s="71">
        <f>CV480*Prices!$B$7+CV480</f>
        <v>2170.0500000000002</v>
      </c>
      <c r="CX480" s="71">
        <f>ROUND(cabinets_db!ME480/Prices!$B$27,0)</f>
        <v>1912</v>
      </c>
      <c r="CY480" s="71">
        <f>CX480*Prices!$B$7+CX480</f>
        <v>2198.8000000000002</v>
      </c>
      <c r="CZ480" s="71">
        <f>ROUND(cabinets_db!MG480/Prices!$B$27,0)</f>
        <v>1975</v>
      </c>
      <c r="DA480" s="71">
        <f>CZ480*Prices!$B$7+CZ480</f>
        <v>2271.25</v>
      </c>
      <c r="DB480" s="71">
        <f>ROUND(cabinets_db!MI480/Prices!$B$27,0)</f>
        <v>2025</v>
      </c>
      <c r="DC480" s="71">
        <f>DB480*Prices!$B$7+DB480</f>
        <v>2328.75</v>
      </c>
      <c r="DD480" s="71">
        <f>ROUND(cabinets_db!MK480/Prices!$B$27,0)</f>
        <v>2200</v>
      </c>
      <c r="DE480" s="163">
        <f>DD480*Prices!$B$7+DD480</f>
        <v>2530</v>
      </c>
      <c r="DK480" s="71">
        <f t="shared" si="616"/>
        <v>1737</v>
      </c>
      <c r="DL480" s="71">
        <f t="shared" si="617"/>
        <v>1997.55</v>
      </c>
      <c r="DM480" s="71">
        <f t="shared" si="618"/>
        <v>1812</v>
      </c>
      <c r="DN480" s="71">
        <f t="shared" si="619"/>
        <v>2083.8000000000002</v>
      </c>
      <c r="DO480" s="71">
        <f t="shared" si="620"/>
        <v>1837</v>
      </c>
      <c r="DP480" s="71">
        <f t="shared" si="621"/>
        <v>2112.5500000000002</v>
      </c>
      <c r="DQ480" s="71">
        <f t="shared" si="622"/>
        <v>1887</v>
      </c>
      <c r="DR480" s="71">
        <f t="shared" si="623"/>
        <v>2170.0500000000002</v>
      </c>
      <c r="DS480" s="71">
        <f t="shared" si="624"/>
        <v>1912</v>
      </c>
      <c r="DT480" s="71">
        <f t="shared" si="625"/>
        <v>2198.8000000000002</v>
      </c>
      <c r="DU480" s="71">
        <f t="shared" si="626"/>
        <v>1975</v>
      </c>
      <c r="DV480" s="71">
        <f t="shared" si="627"/>
        <v>2271.25</v>
      </c>
      <c r="DW480" s="71">
        <f t="shared" si="628"/>
        <v>2025</v>
      </c>
      <c r="DX480" s="71">
        <f t="shared" si="629"/>
        <v>2328.75</v>
      </c>
      <c r="DY480" s="71">
        <f t="shared" si="630"/>
        <v>2200</v>
      </c>
      <c r="DZ480" s="163">
        <f t="shared" si="631"/>
        <v>2530</v>
      </c>
      <c r="EP480" s="55">
        <v>9296.8238000000001</v>
      </c>
      <c r="EQ480" s="55">
        <f t="shared" si="677"/>
        <v>64.561276388888885</v>
      </c>
      <c r="ER480" s="158">
        <v>64.5</v>
      </c>
      <c r="ES480" s="75">
        <v>24</v>
      </c>
      <c r="ET480" s="159"/>
      <c r="EU480" s="159">
        <f>ES480*63/144</f>
        <v>10.5</v>
      </c>
      <c r="EV480" s="75">
        <v>3</v>
      </c>
      <c r="EW480" s="75">
        <v>2</v>
      </c>
      <c r="EX480" s="76">
        <v>3</v>
      </c>
      <c r="EY480" s="75">
        <v>64.5</v>
      </c>
      <c r="EZ480" s="82">
        <f>(EY480*1.2)*(Prices!$B$5/32)</f>
        <v>96.749999999999986</v>
      </c>
      <c r="FA480" s="82">
        <f>(EY480*1.3)*(Prices!$B$4/32)</f>
        <v>209.62500000000003</v>
      </c>
      <c r="FB480" s="82">
        <f>(EV480*Prices!$B$2)+(EW480*Prices!$B$3)</f>
        <v>128.1</v>
      </c>
      <c r="FC480" s="82">
        <f>EU480*Prices!$B$9</f>
        <v>63</v>
      </c>
      <c r="FD480" s="82">
        <f t="shared" si="632"/>
        <v>500.47500000000002</v>
      </c>
      <c r="FE480" s="82">
        <f>EU480*Prices!$B$10</f>
        <v>94.5</v>
      </c>
      <c r="FF480" s="82">
        <f t="shared" si="633"/>
        <v>531.97500000000002</v>
      </c>
      <c r="FG480" s="82">
        <f>EU480*Prices!$B$11</f>
        <v>105</v>
      </c>
      <c r="FH480" s="82">
        <f t="shared" si="634"/>
        <v>542.47500000000002</v>
      </c>
      <c r="FI480" s="82">
        <f>EU480*Prices!$B$12</f>
        <v>126</v>
      </c>
      <c r="FJ480" s="82">
        <f t="shared" si="635"/>
        <v>563.47500000000002</v>
      </c>
      <c r="FK480" s="82">
        <f>EU480*Prices!$B$13</f>
        <v>136.5</v>
      </c>
      <c r="FL480" s="82">
        <f t="shared" si="636"/>
        <v>573.97500000000002</v>
      </c>
      <c r="FM480" s="82">
        <f>EU480*Prices!$B$14</f>
        <v>162.75</v>
      </c>
      <c r="FN480" s="82">
        <f t="shared" si="637"/>
        <v>600.22500000000002</v>
      </c>
      <c r="FO480" s="82">
        <f>EU480*Prices!$B$15</f>
        <v>183.75</v>
      </c>
      <c r="FP480" s="82">
        <f t="shared" si="638"/>
        <v>621.22500000000002</v>
      </c>
      <c r="FQ480" s="82">
        <f>EU480*Prices!$B$16</f>
        <v>257.25</v>
      </c>
      <c r="FR480" s="82">
        <f t="shared" si="639"/>
        <v>694.72500000000002</v>
      </c>
      <c r="FS480" s="82">
        <f>EU480*Prices!$B$17</f>
        <v>0</v>
      </c>
      <c r="FT480" s="82"/>
      <c r="FU480" s="82"/>
      <c r="FV480" s="82"/>
      <c r="FW480" s="82"/>
      <c r="FX480" s="82"/>
      <c r="FY480" s="82"/>
      <c r="FZ480" s="82"/>
      <c r="GA480" s="82"/>
      <c r="GB480" s="82"/>
      <c r="GC480" s="82"/>
      <c r="GD480" s="82"/>
      <c r="GE480" s="82"/>
      <c r="GF480" s="82"/>
      <c r="GG480" s="82"/>
      <c r="GH480" s="82"/>
      <c r="GI480"/>
      <c r="GJ480"/>
      <c r="GK480"/>
      <c r="GL480"/>
      <c r="GM480"/>
      <c r="GN480"/>
      <c r="GO480"/>
      <c r="GP480" s="55">
        <v>9296.8238000000001</v>
      </c>
      <c r="GQ480" s="55">
        <f t="shared" si="678"/>
        <v>64.561276388888885</v>
      </c>
      <c r="GR480" s="158">
        <v>64.5</v>
      </c>
      <c r="GS480" s="75">
        <v>24</v>
      </c>
      <c r="GT480" s="159"/>
      <c r="GU480" s="159">
        <f>GS480*63/144</f>
        <v>10.5</v>
      </c>
      <c r="GV480" s="75">
        <v>3</v>
      </c>
      <c r="GW480" s="75">
        <v>2</v>
      </c>
      <c r="GX480" s="76">
        <v>3</v>
      </c>
      <c r="GY480" s="75">
        <v>64.5</v>
      </c>
      <c r="GZ480" s="82">
        <f>(GY480*1.2)*(Prices!$B$5/32)</f>
        <v>96.749999999999986</v>
      </c>
      <c r="HA480" s="82">
        <f>(GY480*1.3)*(Prices!$C$4/32)</f>
        <v>167.70000000000002</v>
      </c>
      <c r="HB480" s="82">
        <f>(GV480*Prices!$B$2)+(GW480*Prices!$B$3)</f>
        <v>128.1</v>
      </c>
      <c r="HC480" s="82">
        <f>GU480*Prices!$B$9</f>
        <v>63</v>
      </c>
      <c r="HD480" s="82">
        <f t="shared" si="640"/>
        <v>458.55</v>
      </c>
      <c r="HE480" s="82">
        <f>GU480*Prices!$B$10</f>
        <v>94.5</v>
      </c>
      <c r="HF480" s="82">
        <f t="shared" si="641"/>
        <v>490.05</v>
      </c>
      <c r="HG480" s="82">
        <f>GU480*Prices!$B$11</f>
        <v>105</v>
      </c>
      <c r="HH480" s="82">
        <f t="shared" si="642"/>
        <v>500.55</v>
      </c>
      <c r="HI480" s="82">
        <f>GU480*Prices!$B$12</f>
        <v>126</v>
      </c>
      <c r="HJ480" s="82">
        <f t="shared" si="643"/>
        <v>521.54999999999995</v>
      </c>
      <c r="HK480" s="82">
        <f>GU480*Prices!$B$13</f>
        <v>136.5</v>
      </c>
      <c r="HL480" s="82">
        <f t="shared" si="644"/>
        <v>532.05000000000007</v>
      </c>
      <c r="HM480" s="82">
        <f>GU480*Prices!$B$14</f>
        <v>162.75</v>
      </c>
      <c r="HN480" s="82">
        <f t="shared" si="645"/>
        <v>558.30000000000007</v>
      </c>
      <c r="HO480" s="82">
        <f>GU480*Prices!$B$15</f>
        <v>183.75</v>
      </c>
      <c r="HP480" s="82">
        <f t="shared" si="646"/>
        <v>579.30000000000007</v>
      </c>
      <c r="HQ480" s="82">
        <f>GU480*Prices!$B$16</f>
        <v>257.25</v>
      </c>
      <c r="HR480" s="82">
        <f t="shared" si="647"/>
        <v>652.80000000000007</v>
      </c>
      <c r="HS480" s="82">
        <f>GU480*Prices!$B$17</f>
        <v>0</v>
      </c>
      <c r="HT480" s="82"/>
      <c r="HU480" s="82"/>
      <c r="HV480" s="82"/>
      <c r="HW480" s="82"/>
      <c r="HX480" s="82"/>
      <c r="HY480" s="82"/>
      <c r="HZ480" s="82"/>
      <c r="IA480" s="82"/>
      <c r="IB480" s="82"/>
      <c r="IC480" s="82"/>
      <c r="ID480" s="82"/>
      <c r="IE480" s="82"/>
      <c r="IF480" s="82"/>
      <c r="IG480" s="82"/>
      <c r="IH480" s="82"/>
      <c r="II480"/>
      <c r="IJ480"/>
      <c r="IK480"/>
      <c r="IL480"/>
      <c r="IM480"/>
      <c r="IN480"/>
      <c r="IO480"/>
      <c r="IP480"/>
      <c r="IQ480" s="55">
        <v>9296.8238000000001</v>
      </c>
      <c r="IR480" s="55">
        <f t="shared" si="679"/>
        <v>64.561276388888885</v>
      </c>
      <c r="IS480" s="158">
        <v>64.5</v>
      </c>
      <c r="IT480" s="75">
        <v>24</v>
      </c>
      <c r="IU480" s="159"/>
      <c r="IV480" s="159">
        <f>IT480*63/144</f>
        <v>10.5</v>
      </c>
      <c r="IW480" s="75">
        <v>3</v>
      </c>
      <c r="IX480" s="75">
        <v>2</v>
      </c>
      <c r="IY480" s="76">
        <f t="shared" si="671"/>
        <v>274.00805685416663</v>
      </c>
      <c r="IZ480" s="75">
        <v>64.5</v>
      </c>
      <c r="JA480" s="82">
        <f>(IZ480*1.2)*(Prices!$B$5/32)</f>
        <v>96.749999999999986</v>
      </c>
      <c r="JB480" s="82">
        <f>(IZ480*1.3)*(Prices!$B$4/32)</f>
        <v>209.62500000000003</v>
      </c>
      <c r="JC480" s="82">
        <f>(IW480*Prices!$B$2)+(IX480*Prices!$B$3)</f>
        <v>128.1</v>
      </c>
      <c r="JD480" s="82">
        <f>IV480*Prices!$B$9</f>
        <v>63</v>
      </c>
      <c r="JE480" s="82">
        <f t="shared" si="648"/>
        <v>771.48305685416665</v>
      </c>
      <c r="JF480" s="82">
        <f>IV480*Prices!$B$10</f>
        <v>94.5</v>
      </c>
      <c r="JG480" s="82">
        <f t="shared" si="649"/>
        <v>802.98305685416665</v>
      </c>
      <c r="JH480" s="82">
        <f>IV480*Prices!$B$11</f>
        <v>105</v>
      </c>
      <c r="JI480" s="82">
        <f t="shared" si="650"/>
        <v>813.48305685416665</v>
      </c>
      <c r="JJ480" s="82">
        <f>IV480*Prices!$B$12</f>
        <v>126</v>
      </c>
      <c r="JK480" s="82">
        <f t="shared" si="651"/>
        <v>834.48305685416665</v>
      </c>
      <c r="JL480" s="82">
        <f>IV480*Prices!$B$13</f>
        <v>136.5</v>
      </c>
      <c r="JM480" s="82">
        <f t="shared" si="652"/>
        <v>844.98305685416665</v>
      </c>
      <c r="JN480" s="82">
        <f>IV480*Prices!$B$14</f>
        <v>162.75</v>
      </c>
      <c r="JO480" s="82">
        <f t="shared" si="653"/>
        <v>871.23305685416665</v>
      </c>
      <c r="JP480" s="82">
        <f>IV480*Prices!$B$15</f>
        <v>183.75</v>
      </c>
      <c r="JQ480" s="82">
        <f t="shared" si="654"/>
        <v>892.23305685416665</v>
      </c>
      <c r="JR480" s="82">
        <f>IV480*Prices!$B$16</f>
        <v>257.25</v>
      </c>
      <c r="JS480" s="82">
        <f t="shared" si="655"/>
        <v>965.73305685416665</v>
      </c>
      <c r="JT480" s="82">
        <f>IV480*Prices!$B$17</f>
        <v>0</v>
      </c>
      <c r="JU480" s="82"/>
      <c r="JV480" s="82"/>
      <c r="JW480" s="82"/>
      <c r="JX480" s="82"/>
      <c r="JY480" s="82"/>
      <c r="JZ480" s="82"/>
      <c r="KA480" s="82"/>
      <c r="KB480" s="82"/>
      <c r="KC480" s="82"/>
      <c r="KD480" s="82"/>
      <c r="KE480" s="82"/>
      <c r="KF480" s="82"/>
      <c r="KG480" s="82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 s="199">
        <v>1</v>
      </c>
      <c r="LB480" s="202">
        <v>2</v>
      </c>
      <c r="LC480" s="82">
        <f>(44+(cabinets_db!IR480*2-2))*0.58</f>
        <v>99.251080611111107</v>
      </c>
      <c r="LD480" s="82">
        <f>(44+(cabinets_db!IR480*2-2))*0.77</f>
        <v>131.76436563888888</v>
      </c>
      <c r="LE480" s="82">
        <f>3*(cabinets_db!IR480*22/144)</f>
        <v>29.590585011574074</v>
      </c>
      <c r="LF480" s="82">
        <f t="shared" si="656"/>
        <v>69.660495599537029</v>
      </c>
      <c r="LG480" s="80">
        <f t="shared" si="657"/>
        <v>102.1737806273148</v>
      </c>
      <c r="LH480" s="234">
        <f t="shared" si="658"/>
        <v>274.00805685416663</v>
      </c>
      <c r="LI480" s="55">
        <v>9296.8238000000001</v>
      </c>
      <c r="LJ480" s="55">
        <f t="shared" si="680"/>
        <v>64.561276388888885</v>
      </c>
      <c r="LK480" s="158">
        <v>64.5</v>
      </c>
      <c r="LL480" s="75">
        <v>24</v>
      </c>
      <c r="LM480" s="159"/>
      <c r="LN480" s="159">
        <f>LL480*63/144</f>
        <v>10.5</v>
      </c>
      <c r="LO480" s="75">
        <v>3</v>
      </c>
      <c r="LP480" s="75">
        <v>2</v>
      </c>
      <c r="LQ480" s="76">
        <f t="shared" si="672"/>
        <v>274.00805685416663</v>
      </c>
      <c r="LR480" s="75">
        <v>64.5</v>
      </c>
      <c r="LS480" s="82">
        <f>(LR480*1.2)*(Prices!$B$5/32)</f>
        <v>96.749999999999986</v>
      </c>
      <c r="LT480" s="82">
        <f>(LR480*1.3)*(Prices!$C$4/32)</f>
        <v>167.70000000000002</v>
      </c>
      <c r="LU480" s="82">
        <f>(LO480*Prices!$B$2)+(LP480*Prices!$B$3)</f>
        <v>128.1</v>
      </c>
      <c r="LV480" s="82">
        <f>LN480*Prices!$B$9</f>
        <v>63</v>
      </c>
      <c r="LW480" s="82">
        <f t="shared" si="659"/>
        <v>729.55805685416658</v>
      </c>
      <c r="LX480" s="82">
        <f>LN480*Prices!$B$10</f>
        <v>94.5</v>
      </c>
      <c r="LY480" s="82">
        <f t="shared" si="660"/>
        <v>761.05805685416658</v>
      </c>
      <c r="LZ480" s="82">
        <f>LN480*Prices!$B$11</f>
        <v>105</v>
      </c>
      <c r="MA480" s="82">
        <f t="shared" si="661"/>
        <v>771.55805685416658</v>
      </c>
      <c r="MB480" s="82">
        <f>LN480*Prices!$B$12</f>
        <v>126</v>
      </c>
      <c r="MC480" s="82">
        <f t="shared" si="662"/>
        <v>792.55805685416658</v>
      </c>
      <c r="MD480" s="82">
        <f>LN480*Prices!$B$13</f>
        <v>136.5</v>
      </c>
      <c r="ME480" s="82">
        <f t="shared" si="663"/>
        <v>803.05805685416669</v>
      </c>
      <c r="MF480" s="82">
        <f>LN480*Prices!$B$14</f>
        <v>162.75</v>
      </c>
      <c r="MG480" s="82">
        <f t="shared" si="664"/>
        <v>829.30805685416669</v>
      </c>
      <c r="MH480" s="82">
        <f>LN480*Prices!$B$15</f>
        <v>183.75</v>
      </c>
      <c r="MI480" s="82">
        <f t="shared" si="665"/>
        <v>850.30805685416669</v>
      </c>
      <c r="MJ480" s="82">
        <f>LN480*Prices!$B$16</f>
        <v>257.25</v>
      </c>
      <c r="MK480" s="82">
        <f t="shared" si="666"/>
        <v>923.80805685416669</v>
      </c>
      <c r="ML480" s="82">
        <f>LN480*Prices!$B$17</f>
        <v>0</v>
      </c>
      <c r="MM480" s="82"/>
      <c r="MN480" s="82"/>
      <c r="MO480" s="82"/>
      <c r="MP480" s="82"/>
      <c r="MQ480" s="82"/>
      <c r="MR480" s="82"/>
      <c r="MS480" s="82"/>
      <c r="MT480" s="82"/>
      <c r="MU480" s="82"/>
      <c r="MV480" s="82"/>
      <c r="MW480" s="82"/>
      <c r="MX480" s="82"/>
      <c r="MY480" s="82"/>
      <c r="MZ480" s="82"/>
      <c r="NA480" s="82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</row>
    <row r="481" spans="1:449" ht="18" customHeight="1" thickBot="1" x14ac:dyDescent="0.3">
      <c r="A481" s="277"/>
      <c r="B481" s="278"/>
      <c r="C481" s="278"/>
      <c r="D481" s="279"/>
      <c r="E481" s="280"/>
      <c r="F481" s="281"/>
      <c r="G481" s="367"/>
      <c r="H481" s="71"/>
      <c r="I481" s="161"/>
      <c r="J481" s="71"/>
      <c r="K481" s="161"/>
      <c r="L481" s="71"/>
      <c r="M481" s="161"/>
      <c r="N481" s="71"/>
      <c r="O481" s="161"/>
      <c r="P481" s="71"/>
      <c r="Q481" s="161"/>
      <c r="R481" s="71"/>
      <c r="S481" s="161"/>
      <c r="T481" s="71"/>
      <c r="U481" s="161"/>
      <c r="V481" s="71"/>
      <c r="W481" s="162"/>
      <c r="X481" s="162"/>
      <c r="Y481" s="162"/>
      <c r="Z481" s="162"/>
      <c r="AA481" s="162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163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163"/>
      <c r="BU481" s="161"/>
      <c r="BV481" s="71"/>
      <c r="BW481" s="161"/>
      <c r="BX481" s="71"/>
      <c r="BY481" s="161"/>
      <c r="BZ481" s="71"/>
      <c r="CA481" s="161"/>
      <c r="CB481" s="71"/>
      <c r="CC481" s="161"/>
      <c r="CD481" s="71"/>
      <c r="CE481" s="161"/>
      <c r="CF481" s="71"/>
      <c r="CG481" s="161"/>
      <c r="CH481" s="71"/>
      <c r="CI481" s="161"/>
      <c r="CJ481" s="71"/>
      <c r="CK481" s="162"/>
      <c r="CL481" s="162"/>
      <c r="CM481" s="162"/>
      <c r="CN481" s="162"/>
      <c r="CO481" s="162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163"/>
      <c r="DK481" s="71"/>
      <c r="DL481" s="71"/>
      <c r="DM481" s="71"/>
      <c r="DN481" s="71"/>
      <c r="DO481" s="71"/>
      <c r="DP481" s="71"/>
      <c r="DQ481" s="71"/>
      <c r="DR481" s="71"/>
      <c r="DS481" s="71"/>
      <c r="DT481" s="71"/>
      <c r="DU481" s="71"/>
      <c r="DV481" s="71"/>
      <c r="DW481" s="71"/>
      <c r="DX481" s="71"/>
      <c r="DY481" s="71"/>
      <c r="DZ481" s="163"/>
      <c r="ER481" s="158"/>
      <c r="ES481" s="75"/>
      <c r="ET481" s="159"/>
      <c r="EU481" s="159"/>
      <c r="EZ481" s="82"/>
      <c r="FE481" s="82"/>
      <c r="FF481" s="82"/>
      <c r="FG481" s="82"/>
      <c r="FH481" s="82"/>
      <c r="FI481" s="82"/>
      <c r="FJ481" s="82"/>
      <c r="FK481" s="82"/>
      <c r="FL481" s="82"/>
      <c r="FM481" s="82"/>
      <c r="FN481" s="82"/>
      <c r="FO481" s="82"/>
      <c r="FP481" s="82"/>
      <c r="FQ481" s="82"/>
      <c r="FR481" s="82"/>
      <c r="FS481" s="82"/>
      <c r="FT481" s="82"/>
      <c r="FU481" s="82"/>
      <c r="FV481" s="82"/>
      <c r="FW481" s="82"/>
      <c r="FX481" s="82"/>
      <c r="FY481" s="82"/>
      <c r="FZ481" s="82"/>
      <c r="GA481" s="82"/>
      <c r="GB481" s="82"/>
      <c r="GC481" s="82"/>
      <c r="GD481" s="82"/>
      <c r="GE481" s="82"/>
      <c r="GF481" s="82"/>
      <c r="GG481" s="82"/>
      <c r="GH481" s="82"/>
      <c r="GI481"/>
      <c r="GJ481"/>
      <c r="GK481"/>
      <c r="GL481"/>
      <c r="GM481"/>
      <c r="GN481"/>
      <c r="GO481"/>
      <c r="GR481" s="158"/>
      <c r="GS481" s="75"/>
      <c r="GT481" s="159"/>
      <c r="GU481" s="159"/>
      <c r="GV481" s="75"/>
      <c r="GW481" s="75"/>
      <c r="GX481" s="76"/>
      <c r="GZ481" s="82"/>
      <c r="HA481" s="82"/>
      <c r="HB481" s="82"/>
      <c r="HE481" s="82"/>
      <c r="HF481" s="82"/>
      <c r="HG481" s="82"/>
      <c r="HH481" s="82"/>
      <c r="HI481" s="82"/>
      <c r="HJ481" s="82"/>
      <c r="HK481" s="82"/>
      <c r="HL481" s="82"/>
      <c r="HM481" s="82"/>
      <c r="HN481" s="82"/>
      <c r="HO481" s="82"/>
      <c r="HP481" s="82"/>
      <c r="HQ481" s="82"/>
      <c r="HR481" s="82"/>
      <c r="HS481" s="82"/>
      <c r="HT481" s="82"/>
      <c r="HU481" s="82"/>
      <c r="HV481" s="82"/>
      <c r="HW481" s="82"/>
      <c r="HX481" s="82"/>
      <c r="HY481" s="82"/>
      <c r="HZ481" s="82"/>
      <c r="IA481" s="82"/>
      <c r="IB481" s="82"/>
      <c r="IC481" s="82"/>
      <c r="ID481" s="82"/>
      <c r="IE481" s="82"/>
      <c r="IF481" s="82"/>
      <c r="IG481" s="82"/>
      <c r="IH481" s="82"/>
      <c r="II481"/>
      <c r="IJ481"/>
      <c r="IK481"/>
      <c r="IL481"/>
      <c r="IM481"/>
      <c r="IN481"/>
      <c r="IO481"/>
      <c r="IP481"/>
      <c r="IS481" s="158"/>
      <c r="IT481" s="75"/>
      <c r="IU481" s="159"/>
      <c r="IV481" s="159"/>
      <c r="IW481" s="75"/>
      <c r="IX481" s="75"/>
      <c r="IY481" s="76"/>
      <c r="IZ481" s="75"/>
      <c r="JA481" s="82"/>
      <c r="JB481" s="82"/>
      <c r="JC481" s="82"/>
      <c r="JD481" s="82"/>
      <c r="JE481" s="82"/>
      <c r="JF481" s="82"/>
      <c r="JG481" s="82"/>
      <c r="JH481" s="82"/>
      <c r="JI481" s="82"/>
      <c r="JJ481" s="82"/>
      <c r="JK481" s="82"/>
      <c r="JL481" s="82"/>
      <c r="JM481" s="82"/>
      <c r="JN481" s="82"/>
      <c r="JO481" s="82"/>
      <c r="JP481" s="82"/>
      <c r="JQ481" s="82"/>
      <c r="JR481" s="82"/>
      <c r="JS481" s="82"/>
      <c r="JT481" s="82"/>
      <c r="JU481" s="82"/>
      <c r="JV481" s="82"/>
      <c r="JW481" s="82"/>
      <c r="JX481" s="82"/>
      <c r="JY481" s="82"/>
      <c r="JZ481" s="82"/>
      <c r="KA481" s="82"/>
      <c r="KB481" s="82"/>
      <c r="KC481" s="82"/>
      <c r="KD481" s="82"/>
      <c r="KE481" s="82"/>
      <c r="KF481" s="82"/>
      <c r="KG481" s="82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 s="199"/>
      <c r="LB481" s="202"/>
      <c r="LF481" s="82"/>
      <c r="LG481" s="80"/>
      <c r="LH481" s="234"/>
      <c r="LK481" s="158"/>
      <c r="LL481" s="75"/>
      <c r="LM481" s="159"/>
      <c r="LN481" s="159"/>
      <c r="LO481" s="75"/>
      <c r="LP481" s="75"/>
      <c r="LQ481" s="76"/>
      <c r="LR481" s="75"/>
      <c r="LS481" s="82"/>
      <c r="LT481" s="82"/>
      <c r="LU481" s="82"/>
      <c r="LV481" s="82"/>
      <c r="LW481" s="82"/>
      <c r="LX481" s="82"/>
      <c r="LY481" s="82"/>
      <c r="LZ481" s="82"/>
      <c r="MA481" s="82"/>
      <c r="MB481" s="82"/>
      <c r="MC481" s="82"/>
      <c r="MD481" s="82"/>
      <c r="ME481" s="82"/>
      <c r="MF481" s="82"/>
      <c r="MG481" s="82"/>
      <c r="MH481" s="82"/>
      <c r="MI481" s="82"/>
      <c r="MJ481" s="82"/>
      <c r="MK481" s="82"/>
      <c r="ML481" s="82"/>
      <c r="MM481" s="82"/>
      <c r="MN481" s="82"/>
      <c r="MO481" s="82"/>
      <c r="MP481" s="82"/>
      <c r="MQ481" s="82"/>
      <c r="MR481" s="82"/>
      <c r="MS481" s="82"/>
      <c r="MT481" s="82"/>
      <c r="MU481" s="82"/>
      <c r="MV481" s="82"/>
      <c r="MW481" s="82"/>
      <c r="MX481" s="82"/>
      <c r="MY481" s="82"/>
      <c r="MZ481" s="82"/>
      <c r="NA481" s="82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</row>
    <row r="482" spans="1:449" ht="18" customHeight="1" x14ac:dyDescent="0.25">
      <c r="A482" s="151" t="s">
        <v>619</v>
      </c>
      <c r="B482" s="152" t="s">
        <v>527</v>
      </c>
      <c r="C482" s="152" t="str">
        <f t="shared" si="667"/>
        <v>Pantry Cab: Double Oven  1 drawer (30"W x 84" H)</v>
      </c>
      <c r="D482" s="121" t="s">
        <v>620</v>
      </c>
      <c r="E482" s="153" t="s">
        <v>584</v>
      </c>
      <c r="F482" s="266" t="s">
        <v>619</v>
      </c>
      <c r="G482" s="367">
        <f>ROUND(cabinets_db!FD482/Prices!$B$27,0)</f>
        <v>946</v>
      </c>
      <c r="H482" s="71">
        <f>G482*Prices!$B$7+G482</f>
        <v>1087.9000000000001</v>
      </c>
      <c r="I482" s="161">
        <f>ROUND(cabinets_db!FF482/Prices!$B$27,0)</f>
        <v>1006</v>
      </c>
      <c r="J482" s="71">
        <f>I482*Prices!$B$7+I482</f>
        <v>1156.9000000000001</v>
      </c>
      <c r="K482" s="161">
        <f>ROUND(cabinets_db!FH482/Prices!$B$27,0)</f>
        <v>1025</v>
      </c>
      <c r="L482" s="71">
        <f>K482*Prices!$B$7+K482</f>
        <v>1178.75</v>
      </c>
      <c r="M482" s="161">
        <f>ROUND(cabinets_db!FJ482/Prices!$B$27,0)</f>
        <v>1065</v>
      </c>
      <c r="N482" s="71">
        <f>M482*Prices!$B$7+M482</f>
        <v>1224.75</v>
      </c>
      <c r="O482" s="161">
        <f>ROUND(cabinets_db!FL482/Prices!$B$27,0)</f>
        <v>1085</v>
      </c>
      <c r="P482" s="71">
        <f>O482*Prices!$B$7+O482</f>
        <v>1247.75</v>
      </c>
      <c r="Q482" s="161">
        <f>ROUND(cabinets_db!FN482/Prices!$B$27,0)</f>
        <v>1135</v>
      </c>
      <c r="R482" s="71">
        <f>Q482*Prices!$B$7+Q482</f>
        <v>1305.25</v>
      </c>
      <c r="S482" s="161">
        <f>ROUND(cabinets_db!FP482/Prices!$B$27,0)</f>
        <v>1174</v>
      </c>
      <c r="T482" s="71">
        <f>S482*Prices!$B$7+S482</f>
        <v>1350.1</v>
      </c>
      <c r="U482" s="161">
        <f>ROUND(cabinets_db!FR482/Prices!$B$27,0)</f>
        <v>1313</v>
      </c>
      <c r="V482" s="71">
        <f>U482*Prices!$B$7+U482</f>
        <v>1509.95</v>
      </c>
      <c r="W482" s="162"/>
      <c r="X482" s="162"/>
      <c r="Y482" s="162"/>
      <c r="Z482" s="162"/>
      <c r="AA482" s="162"/>
      <c r="AB482" s="71">
        <f>ROUND(cabinets_db!HD482/Prices!$B$27,0)</f>
        <v>849</v>
      </c>
      <c r="AC482" s="71">
        <f>AB482*Prices!$B$7+AB482</f>
        <v>976.35</v>
      </c>
      <c r="AD482" s="71">
        <f>ROUND(cabinets_db!HF482/Prices!$B$27,0)</f>
        <v>908</v>
      </c>
      <c r="AE482" s="71">
        <f>AD482*Prices!$B$7+AD482</f>
        <v>1044.2</v>
      </c>
      <c r="AF482" s="71">
        <f>ROUND(cabinets_db!HH482/Prices!$B$27,0)</f>
        <v>928</v>
      </c>
      <c r="AG482" s="71">
        <f>AF482*Prices!$B$7+AF482</f>
        <v>1067.2</v>
      </c>
      <c r="AH482" s="71">
        <f>ROUND(cabinets_db!HJ482/Prices!$B$27,0)</f>
        <v>968</v>
      </c>
      <c r="AI482" s="71">
        <f>AH482*Prices!$B$7+AH482</f>
        <v>1113.2</v>
      </c>
      <c r="AJ482" s="71">
        <f>ROUND(cabinets_db!HL482/Prices!$B$27,0)</f>
        <v>987</v>
      </c>
      <c r="AK482" s="71">
        <f>AJ482*Prices!$B$7+AJ482</f>
        <v>1135.05</v>
      </c>
      <c r="AL482" s="71">
        <f>ROUND(cabinets_db!HN482/Prices!$B$27,0)</f>
        <v>1037</v>
      </c>
      <c r="AM482" s="71">
        <f>AL482*Prices!$B$7+AL482</f>
        <v>1192.55</v>
      </c>
      <c r="AN482" s="71">
        <f>ROUND(cabinets_db!HP482/Prices!$B$27,0)</f>
        <v>1077</v>
      </c>
      <c r="AO482" s="71">
        <f>AN482*Prices!$B$7+AN482</f>
        <v>1238.55</v>
      </c>
      <c r="AP482" s="71">
        <f>ROUND(cabinets_db!HR482/Prices!$B$27,0)</f>
        <v>1216</v>
      </c>
      <c r="AQ482" s="163">
        <f>AP482*Prices!$B$7+AP482</f>
        <v>1398.4</v>
      </c>
      <c r="AW482" s="71">
        <f t="shared" si="586"/>
        <v>849</v>
      </c>
      <c r="AX482" s="71">
        <f t="shared" si="587"/>
        <v>976.35</v>
      </c>
      <c r="AY482" s="71">
        <f t="shared" si="588"/>
        <v>908</v>
      </c>
      <c r="AZ482" s="71">
        <f t="shared" si="589"/>
        <v>1044.2</v>
      </c>
      <c r="BA482" s="71">
        <f t="shared" si="590"/>
        <v>928</v>
      </c>
      <c r="BB482" s="71">
        <f t="shared" si="591"/>
        <v>1067.2</v>
      </c>
      <c r="BC482" s="71">
        <f t="shared" si="592"/>
        <v>968</v>
      </c>
      <c r="BD482" s="71">
        <f t="shared" si="593"/>
        <v>1113.2</v>
      </c>
      <c r="BE482" s="71">
        <f t="shared" si="594"/>
        <v>987</v>
      </c>
      <c r="BF482" s="71">
        <f t="shared" si="595"/>
        <v>1135.05</v>
      </c>
      <c r="BG482" s="71">
        <f t="shared" si="596"/>
        <v>1037</v>
      </c>
      <c r="BH482" s="71">
        <f t="shared" si="597"/>
        <v>1192.55</v>
      </c>
      <c r="BI482" s="71">
        <f t="shared" si="598"/>
        <v>1077</v>
      </c>
      <c r="BJ482" s="71">
        <f t="shared" si="599"/>
        <v>1238.55</v>
      </c>
      <c r="BK482" s="71">
        <f t="shared" si="600"/>
        <v>1216</v>
      </c>
      <c r="BL482" s="163">
        <f t="shared" si="601"/>
        <v>1398.4</v>
      </c>
      <c r="BU482" s="161">
        <f>ROUND(cabinets_db!JE482/Prices!$B$27,0)</f>
        <v>1185</v>
      </c>
      <c r="BV482" s="71">
        <f>BU482*Prices!$B$7+BU482</f>
        <v>1362.75</v>
      </c>
      <c r="BW482" s="161">
        <f>ROUND(cabinets_db!JG482/Prices!$B$27,0)</f>
        <v>1245</v>
      </c>
      <c r="BX482" s="71">
        <f>BW482*Prices!$B$7+BW482</f>
        <v>1431.75</v>
      </c>
      <c r="BY482" s="161">
        <f>ROUND(cabinets_db!JI482/Prices!$B$27,0)</f>
        <v>1265</v>
      </c>
      <c r="BZ482" s="71">
        <f>BY482*Prices!$B$7+BY482</f>
        <v>1454.75</v>
      </c>
      <c r="CA482" s="161">
        <f>ROUND(cabinets_db!JK482/Prices!$B$27,0)</f>
        <v>1304</v>
      </c>
      <c r="CB482" s="71">
        <f>CA482*Prices!$B$7+CA482</f>
        <v>1499.6</v>
      </c>
      <c r="CC482" s="161">
        <f>ROUND(cabinets_db!JM482/Prices!$B$27,0)</f>
        <v>1324</v>
      </c>
      <c r="CD482" s="71">
        <f>CC482*Prices!$B$7+CC482</f>
        <v>1522.6</v>
      </c>
      <c r="CE482" s="161">
        <f>ROUND(cabinets_db!JO482/Prices!$B$27,0)</f>
        <v>1374</v>
      </c>
      <c r="CF482" s="71">
        <f>CE482*Prices!$B$7+CE482</f>
        <v>1580.1</v>
      </c>
      <c r="CG482" s="161">
        <f>ROUND(cabinets_db!JQ482/Prices!$B$27,0)</f>
        <v>1413</v>
      </c>
      <c r="CH482" s="71">
        <f>CG482*Prices!$B$7+CG482</f>
        <v>1624.95</v>
      </c>
      <c r="CI482" s="161">
        <f>ROUND(cabinets_db!JS482/Prices!$B$27,0)</f>
        <v>1552</v>
      </c>
      <c r="CJ482" s="71">
        <f>CI482*Prices!$B$7+CI482</f>
        <v>1784.8</v>
      </c>
      <c r="CK482" s="162"/>
      <c r="CL482" s="162"/>
      <c r="CM482" s="162"/>
      <c r="CN482" s="162"/>
      <c r="CO482" s="162"/>
      <c r="CP482" s="71">
        <f>ROUND(cabinets_db!LW482/Prices!$B$27,0)</f>
        <v>1088</v>
      </c>
      <c r="CQ482" s="71">
        <f>CP482*Prices!$B$7+CP482</f>
        <v>1251.2</v>
      </c>
      <c r="CR482" s="71">
        <f>ROUND(cabinets_db!LY482/Prices!$B$27,0)</f>
        <v>1147</v>
      </c>
      <c r="CS482" s="71">
        <f>CR482*Prices!$B$7+CR482</f>
        <v>1319.05</v>
      </c>
      <c r="CT482" s="71">
        <f>ROUND(cabinets_db!MA482/Prices!$B$27,0)</f>
        <v>1167</v>
      </c>
      <c r="CU482" s="71">
        <f>CT482*Prices!$B$7+CT482</f>
        <v>1342.05</v>
      </c>
      <c r="CV482" s="71">
        <f>ROUND(cabinets_db!MC482/Prices!$B$27,0)</f>
        <v>1207</v>
      </c>
      <c r="CW482" s="71">
        <f>CV482*Prices!$B$7+CV482</f>
        <v>1388.05</v>
      </c>
      <c r="CX482" s="71">
        <f>ROUND(cabinets_db!ME482/Prices!$B$27,0)</f>
        <v>1227</v>
      </c>
      <c r="CY482" s="71">
        <f>CX482*Prices!$B$7+CX482</f>
        <v>1411.05</v>
      </c>
      <c r="CZ482" s="71">
        <f>ROUND(cabinets_db!MG482/Prices!$B$27,0)</f>
        <v>1276</v>
      </c>
      <c r="DA482" s="71">
        <f>CZ482*Prices!$B$7+CZ482</f>
        <v>1467.4</v>
      </c>
      <c r="DB482" s="71">
        <f>ROUND(cabinets_db!MI482/Prices!$B$27,0)</f>
        <v>1316</v>
      </c>
      <c r="DC482" s="71">
        <f>DB482*Prices!$B$7+DB482</f>
        <v>1513.4</v>
      </c>
      <c r="DD482" s="71">
        <f>ROUND(cabinets_db!MK482/Prices!$B$27,0)</f>
        <v>1455</v>
      </c>
      <c r="DE482" s="163">
        <f>DD482*Prices!$B$7+DD482</f>
        <v>1673.25</v>
      </c>
      <c r="DK482" s="71">
        <f t="shared" si="616"/>
        <v>1088</v>
      </c>
      <c r="DL482" s="71">
        <f t="shared" si="617"/>
        <v>1251.2</v>
      </c>
      <c r="DM482" s="71">
        <f t="shared" si="618"/>
        <v>1147</v>
      </c>
      <c r="DN482" s="71">
        <f t="shared" si="619"/>
        <v>1319.05</v>
      </c>
      <c r="DO482" s="71">
        <f t="shared" si="620"/>
        <v>1167</v>
      </c>
      <c r="DP482" s="71">
        <f t="shared" si="621"/>
        <v>1342.05</v>
      </c>
      <c r="DQ482" s="71">
        <f t="shared" si="622"/>
        <v>1207</v>
      </c>
      <c r="DR482" s="71">
        <f t="shared" si="623"/>
        <v>1388.05</v>
      </c>
      <c r="DS482" s="71">
        <f t="shared" si="624"/>
        <v>1227</v>
      </c>
      <c r="DT482" s="71">
        <f t="shared" si="625"/>
        <v>1411.05</v>
      </c>
      <c r="DU482" s="71">
        <f t="shared" si="626"/>
        <v>1276</v>
      </c>
      <c r="DV482" s="71">
        <f t="shared" si="627"/>
        <v>1467.4</v>
      </c>
      <c r="DW482" s="71">
        <f t="shared" si="628"/>
        <v>1316</v>
      </c>
      <c r="DX482" s="71">
        <f t="shared" si="629"/>
        <v>1513.4</v>
      </c>
      <c r="DY482" s="71">
        <f t="shared" si="630"/>
        <v>1455</v>
      </c>
      <c r="DZ482" s="163">
        <f t="shared" si="631"/>
        <v>1673.25</v>
      </c>
      <c r="EP482" s="55">
        <v>9065.6185999999998</v>
      </c>
      <c r="EQ482" s="55">
        <f t="shared" si="677"/>
        <v>62.955684722222223</v>
      </c>
      <c r="ER482" s="158">
        <v>63</v>
      </c>
      <c r="ES482" s="75">
        <v>30</v>
      </c>
      <c r="ET482" s="159"/>
      <c r="EU482" s="159">
        <f>ES482*40/144</f>
        <v>8.3333333333333339</v>
      </c>
      <c r="EV482" s="75">
        <v>1</v>
      </c>
      <c r="EW482" s="75">
        <v>2</v>
      </c>
      <c r="EX482" s="82"/>
      <c r="EY482" s="75">
        <v>63</v>
      </c>
      <c r="EZ482" s="82">
        <f>(EY482*1.2)*(Prices!$B$5/32)</f>
        <v>94.5</v>
      </c>
      <c r="FA482" s="82">
        <f>(EY482*1.3)*(Prices!$B$4/32)</f>
        <v>204.75</v>
      </c>
      <c r="FB482" s="82">
        <f>(EV482*Prices!$B$2)+(EW482*Prices!$B$3)</f>
        <v>48.1</v>
      </c>
      <c r="FC482" s="82">
        <f>EU482*Prices!$B$9</f>
        <v>50</v>
      </c>
      <c r="FD482" s="82">
        <f t="shared" si="632"/>
        <v>397.35</v>
      </c>
      <c r="FE482" s="82">
        <f>EU482*Prices!$B$10</f>
        <v>75</v>
      </c>
      <c r="FF482" s="82">
        <f t="shared" si="633"/>
        <v>422.35</v>
      </c>
      <c r="FG482" s="82">
        <f>EU482*Prices!$B$11</f>
        <v>83.333333333333343</v>
      </c>
      <c r="FH482" s="82">
        <f t="shared" si="634"/>
        <v>430.68333333333334</v>
      </c>
      <c r="FI482" s="82">
        <f>EU482*Prices!$B$12</f>
        <v>100</v>
      </c>
      <c r="FJ482" s="82">
        <f t="shared" si="635"/>
        <v>447.35</v>
      </c>
      <c r="FK482" s="82">
        <f>EU482*Prices!$B$13</f>
        <v>108.33333333333334</v>
      </c>
      <c r="FL482" s="82">
        <f t="shared" si="636"/>
        <v>455.68333333333334</v>
      </c>
      <c r="FM482" s="82">
        <f>EU482*Prices!$B$14</f>
        <v>129.16666666666669</v>
      </c>
      <c r="FN482" s="82">
        <f t="shared" si="637"/>
        <v>476.51666666666665</v>
      </c>
      <c r="FO482" s="82">
        <f>EU482*Prices!$B$15</f>
        <v>145.83333333333334</v>
      </c>
      <c r="FP482" s="82">
        <f t="shared" si="638"/>
        <v>493.18333333333334</v>
      </c>
      <c r="FQ482" s="82">
        <f>EU482*Prices!$B$16</f>
        <v>204.16666666666669</v>
      </c>
      <c r="FR482" s="82">
        <f t="shared" si="639"/>
        <v>551.51666666666665</v>
      </c>
      <c r="FS482" s="82">
        <f>EU482*Prices!$B$17</f>
        <v>0</v>
      </c>
      <c r="FT482" s="82"/>
      <c r="FU482" s="82"/>
      <c r="FV482" s="82"/>
      <c r="FW482" s="82"/>
      <c r="FX482" s="82"/>
      <c r="FY482" s="82"/>
      <c r="FZ482" s="82"/>
      <c r="GA482" s="82"/>
      <c r="GB482" s="82"/>
      <c r="GC482" s="82"/>
      <c r="GD482" s="82"/>
      <c r="GE482" s="82"/>
      <c r="GF482" s="82"/>
      <c r="GG482" s="82"/>
      <c r="GH482" s="82"/>
      <c r="GI482"/>
      <c r="GJ482"/>
      <c r="GK482"/>
      <c r="GL482"/>
      <c r="GM482"/>
      <c r="GN482"/>
      <c r="GO482"/>
      <c r="GP482" s="55">
        <v>9065.6185999999998</v>
      </c>
      <c r="GQ482" s="55">
        <f t="shared" si="678"/>
        <v>62.955684722222223</v>
      </c>
      <c r="GR482" s="158">
        <v>63</v>
      </c>
      <c r="GS482" s="75">
        <v>30</v>
      </c>
      <c r="GT482" s="159"/>
      <c r="GU482" s="159">
        <f>GS482*40/144</f>
        <v>8.3333333333333339</v>
      </c>
      <c r="GV482" s="75">
        <v>1</v>
      </c>
      <c r="GW482" s="75">
        <v>2</v>
      </c>
      <c r="GX482" s="82"/>
      <c r="GY482" s="75">
        <v>63</v>
      </c>
      <c r="GZ482" s="82">
        <f>(GY482*1.2)*(Prices!$B$5/32)</f>
        <v>94.5</v>
      </c>
      <c r="HA482" s="82">
        <f>(GY482*1.3)*(Prices!$C$4/32)</f>
        <v>163.80000000000001</v>
      </c>
      <c r="HB482" s="82">
        <f>(GV482*Prices!$B$2)+(GW482*Prices!$B$3)</f>
        <v>48.1</v>
      </c>
      <c r="HC482" s="82">
        <f>GU482*Prices!$B$9</f>
        <v>50</v>
      </c>
      <c r="HD482" s="82">
        <f t="shared" si="640"/>
        <v>356.4</v>
      </c>
      <c r="HE482" s="82">
        <f>GU482*Prices!$B$10</f>
        <v>75</v>
      </c>
      <c r="HF482" s="82">
        <f t="shared" si="641"/>
        <v>381.4</v>
      </c>
      <c r="HG482" s="82">
        <f>GU482*Prices!$B$11</f>
        <v>83.333333333333343</v>
      </c>
      <c r="HH482" s="82">
        <f t="shared" si="642"/>
        <v>389.73333333333335</v>
      </c>
      <c r="HI482" s="82">
        <f>GU482*Prices!$B$12</f>
        <v>100</v>
      </c>
      <c r="HJ482" s="82">
        <f t="shared" si="643"/>
        <v>406.4</v>
      </c>
      <c r="HK482" s="82">
        <f>GU482*Prices!$B$13</f>
        <v>108.33333333333334</v>
      </c>
      <c r="HL482" s="82">
        <f t="shared" si="644"/>
        <v>414.73333333333335</v>
      </c>
      <c r="HM482" s="82">
        <f>GU482*Prices!$B$14</f>
        <v>129.16666666666669</v>
      </c>
      <c r="HN482" s="82">
        <f t="shared" si="645"/>
        <v>435.56666666666672</v>
      </c>
      <c r="HO482" s="82">
        <f>GU482*Prices!$B$15</f>
        <v>145.83333333333334</v>
      </c>
      <c r="HP482" s="82">
        <f t="shared" si="646"/>
        <v>452.23333333333335</v>
      </c>
      <c r="HQ482" s="82">
        <f>GU482*Prices!$B$16</f>
        <v>204.16666666666669</v>
      </c>
      <c r="HR482" s="82">
        <f t="shared" si="647"/>
        <v>510.56666666666672</v>
      </c>
      <c r="HS482" s="82">
        <f>GU482*Prices!$B$17</f>
        <v>0</v>
      </c>
      <c r="HT482" s="82"/>
      <c r="HU482" s="82"/>
      <c r="HV482" s="82"/>
      <c r="HW482" s="82"/>
      <c r="HX482" s="82"/>
      <c r="HY482" s="82"/>
      <c r="HZ482" s="82"/>
      <c r="IA482" s="82"/>
      <c r="IB482" s="82"/>
      <c r="IC482" s="82"/>
      <c r="ID482" s="82"/>
      <c r="IE482" s="82"/>
      <c r="IF482" s="82"/>
      <c r="IG482" s="82"/>
      <c r="IH482" s="82"/>
      <c r="II482"/>
      <c r="IJ482"/>
      <c r="IK482"/>
      <c r="IL482"/>
      <c r="IM482"/>
      <c r="IN482"/>
      <c r="IO482"/>
      <c r="IP482"/>
      <c r="IQ482" s="55">
        <v>9065.6185999999998</v>
      </c>
      <c r="IR482" s="55">
        <f t="shared" si="679"/>
        <v>62.955684722222223</v>
      </c>
      <c r="IS482" s="158">
        <v>63</v>
      </c>
      <c r="IT482" s="75">
        <v>30</v>
      </c>
      <c r="IU482" s="159"/>
      <c r="IV482" s="159">
        <f>IT482*40/144</f>
        <v>8.3333333333333339</v>
      </c>
      <c r="IW482" s="75">
        <v>1</v>
      </c>
      <c r="IX482" s="75">
        <v>2</v>
      </c>
      <c r="IY482" s="76">
        <f t="shared" si="671"/>
        <v>100.43706564120372</v>
      </c>
      <c r="IZ482" s="75">
        <v>63</v>
      </c>
      <c r="JA482" s="82">
        <f>(IZ482*1.2)*(Prices!$B$5/32)</f>
        <v>94.5</v>
      </c>
      <c r="JB482" s="82">
        <f>(IZ482*1.3)*(Prices!$B$4/32)</f>
        <v>204.75</v>
      </c>
      <c r="JC482" s="82">
        <f>(IW482*Prices!$B$2)+(IX482*Prices!$B$3)</f>
        <v>48.1</v>
      </c>
      <c r="JD482" s="82">
        <f>IV482*Prices!$B$9</f>
        <v>50</v>
      </c>
      <c r="JE482" s="82">
        <f t="shared" si="648"/>
        <v>497.78706564120375</v>
      </c>
      <c r="JF482" s="82">
        <f>IV482*Prices!$B$10</f>
        <v>75</v>
      </c>
      <c r="JG482" s="82">
        <f t="shared" si="649"/>
        <v>522.78706564120375</v>
      </c>
      <c r="JH482" s="82">
        <f>IV482*Prices!$B$11</f>
        <v>83.333333333333343</v>
      </c>
      <c r="JI482" s="82">
        <f t="shared" si="650"/>
        <v>531.12039897453701</v>
      </c>
      <c r="JJ482" s="82">
        <f>IV482*Prices!$B$12</f>
        <v>100</v>
      </c>
      <c r="JK482" s="82">
        <f t="shared" si="651"/>
        <v>547.78706564120375</v>
      </c>
      <c r="JL482" s="82">
        <f>IV482*Prices!$B$13</f>
        <v>108.33333333333334</v>
      </c>
      <c r="JM482" s="82">
        <f t="shared" si="652"/>
        <v>556.12039897453701</v>
      </c>
      <c r="JN482" s="82">
        <f>IV482*Prices!$B$14</f>
        <v>129.16666666666669</v>
      </c>
      <c r="JO482" s="82">
        <f t="shared" si="653"/>
        <v>576.95373230787038</v>
      </c>
      <c r="JP482" s="82">
        <f>IV482*Prices!$B$15</f>
        <v>145.83333333333334</v>
      </c>
      <c r="JQ482" s="82">
        <f t="shared" si="654"/>
        <v>593.62039897453701</v>
      </c>
      <c r="JR482" s="82">
        <f>IV482*Prices!$B$16</f>
        <v>204.16666666666669</v>
      </c>
      <c r="JS482" s="82">
        <f t="shared" si="655"/>
        <v>651.95373230787038</v>
      </c>
      <c r="JT482" s="82">
        <f>IV482*Prices!$B$17</f>
        <v>0</v>
      </c>
      <c r="JU482" s="82"/>
      <c r="JV482" s="82"/>
      <c r="JW482" s="82"/>
      <c r="JX482" s="82"/>
      <c r="JY482" s="82"/>
      <c r="JZ482" s="82"/>
      <c r="KA482" s="82"/>
      <c r="KB482" s="82"/>
      <c r="KC482" s="82"/>
      <c r="KD482" s="82"/>
      <c r="KE482" s="82"/>
      <c r="KF482" s="82"/>
      <c r="KG482" s="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 s="199">
        <v>0</v>
      </c>
      <c r="LB482" s="202">
        <v>1</v>
      </c>
      <c r="LC482" s="82">
        <f>(44+(cabinets_db!IR482*2-2))*0.58</f>
        <v>97.388594277777784</v>
      </c>
      <c r="LD482" s="82">
        <f>(44+(cabinets_db!IR482*2-2))*0.77</f>
        <v>129.29175447222224</v>
      </c>
      <c r="LE482" s="82">
        <f>3*(cabinets_db!IR482*22/144)</f>
        <v>28.854688831018521</v>
      </c>
      <c r="LF482" s="82">
        <f t="shared" si="656"/>
        <v>68.533905446759263</v>
      </c>
      <c r="LG482" s="80">
        <f t="shared" si="657"/>
        <v>100.43706564120372</v>
      </c>
      <c r="LH482" s="234">
        <f t="shared" si="658"/>
        <v>100.43706564120372</v>
      </c>
      <c r="LI482" s="55">
        <v>9065.6185999999998</v>
      </c>
      <c r="LJ482" s="55">
        <f t="shared" si="680"/>
        <v>62.955684722222223</v>
      </c>
      <c r="LK482" s="158">
        <v>63</v>
      </c>
      <c r="LL482" s="75">
        <v>30</v>
      </c>
      <c r="LM482" s="159"/>
      <c r="LN482" s="159">
        <f>LL482*40/144</f>
        <v>8.3333333333333339</v>
      </c>
      <c r="LO482" s="75">
        <v>1</v>
      </c>
      <c r="LP482" s="75">
        <v>2</v>
      </c>
      <c r="LQ482" s="76">
        <f t="shared" si="672"/>
        <v>100.43706564120372</v>
      </c>
      <c r="LR482" s="75">
        <v>63</v>
      </c>
      <c r="LS482" s="82">
        <f>(LR482*1.2)*(Prices!$B$5/32)</f>
        <v>94.5</v>
      </c>
      <c r="LT482" s="82">
        <f>(LR482*1.3)*(Prices!$C$4/32)</f>
        <v>163.80000000000001</v>
      </c>
      <c r="LU482" s="82">
        <f>(LO482*Prices!$B$2)+(LP482*Prices!$B$3)</f>
        <v>48.1</v>
      </c>
      <c r="LV482" s="82">
        <f>LN482*Prices!$B$9</f>
        <v>50</v>
      </c>
      <c r="LW482" s="82">
        <f t="shared" si="659"/>
        <v>456.83706564120371</v>
      </c>
      <c r="LX482" s="82">
        <f>LN482*Prices!$B$10</f>
        <v>75</v>
      </c>
      <c r="LY482" s="82">
        <f t="shared" si="660"/>
        <v>481.83706564120371</v>
      </c>
      <c r="LZ482" s="82">
        <f>LN482*Prices!$B$11</f>
        <v>83.333333333333343</v>
      </c>
      <c r="MA482" s="82">
        <f t="shared" si="661"/>
        <v>490.17039897453708</v>
      </c>
      <c r="MB482" s="82">
        <f>LN482*Prices!$B$12</f>
        <v>100</v>
      </c>
      <c r="MC482" s="82">
        <f t="shared" si="662"/>
        <v>506.83706564120371</v>
      </c>
      <c r="MD482" s="82">
        <f>LN482*Prices!$B$13</f>
        <v>108.33333333333334</v>
      </c>
      <c r="ME482" s="82">
        <f t="shared" si="663"/>
        <v>515.17039897453708</v>
      </c>
      <c r="MF482" s="82">
        <f>LN482*Prices!$B$14</f>
        <v>129.16666666666669</v>
      </c>
      <c r="MG482" s="82">
        <f t="shared" si="664"/>
        <v>536.00373230787045</v>
      </c>
      <c r="MH482" s="82">
        <f>LN482*Prices!$B$15</f>
        <v>145.83333333333334</v>
      </c>
      <c r="MI482" s="82">
        <f t="shared" si="665"/>
        <v>552.67039897453708</v>
      </c>
      <c r="MJ482" s="82">
        <f>LN482*Prices!$B$16</f>
        <v>204.16666666666669</v>
      </c>
      <c r="MK482" s="82">
        <f t="shared" si="666"/>
        <v>611.00373230787045</v>
      </c>
      <c r="ML482" s="82">
        <f>LN482*Prices!$B$17</f>
        <v>0</v>
      </c>
      <c r="MM482" s="82"/>
      <c r="MN482" s="82"/>
      <c r="MO482" s="82"/>
      <c r="MP482" s="82"/>
      <c r="MQ482" s="82"/>
      <c r="MR482" s="82"/>
      <c r="MS482" s="82"/>
      <c r="MT482" s="82"/>
      <c r="MU482" s="82"/>
      <c r="MV482" s="82"/>
      <c r="MW482" s="82"/>
      <c r="MX482" s="82"/>
      <c r="MY482" s="82"/>
      <c r="MZ482" s="82"/>
      <c r="NA482" s="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</row>
    <row r="483" spans="1:449" ht="18" customHeight="1" x14ac:dyDescent="0.25">
      <c r="A483" s="160" t="s">
        <v>621</v>
      </c>
      <c r="B483" s="69" t="s">
        <v>527</v>
      </c>
      <c r="C483" s="69" t="str">
        <f t="shared" si="667"/>
        <v>Pantry Cab: Double Oven  1 drawer (30"W x 90" H)</v>
      </c>
      <c r="D483" s="70" t="s">
        <v>620</v>
      </c>
      <c r="E483" s="68" t="s">
        <v>579</v>
      </c>
      <c r="F483" s="267" t="s">
        <v>621</v>
      </c>
      <c r="G483" s="367">
        <f>ROUND(cabinets_db!FD483/Prices!$B$27,0)</f>
        <v>1054</v>
      </c>
      <c r="H483" s="71">
        <f>G483*Prices!$B$7+G483</f>
        <v>1212.0999999999999</v>
      </c>
      <c r="I483" s="161">
        <f>ROUND(cabinets_db!FF483/Prices!$B$27,0)</f>
        <v>1123</v>
      </c>
      <c r="J483" s="71">
        <f>I483*Prices!$B$7+I483</f>
        <v>1291.45</v>
      </c>
      <c r="K483" s="161">
        <f>ROUND(cabinets_db!FH483/Prices!$B$27,0)</f>
        <v>1146</v>
      </c>
      <c r="L483" s="71">
        <f>K483*Prices!$B$7+K483</f>
        <v>1317.9</v>
      </c>
      <c r="M483" s="161">
        <f>ROUND(cabinets_db!FJ483/Prices!$B$27,0)</f>
        <v>1191</v>
      </c>
      <c r="N483" s="71">
        <f>M483*Prices!$B$7+M483</f>
        <v>1369.65</v>
      </c>
      <c r="O483" s="161">
        <f>ROUND(cabinets_db!FL483/Prices!$B$27,0)</f>
        <v>1214</v>
      </c>
      <c r="P483" s="71">
        <f>O483*Prices!$B$7+O483</f>
        <v>1396.1</v>
      </c>
      <c r="Q483" s="161">
        <f>ROUND(cabinets_db!FN483/Prices!$B$27,0)</f>
        <v>1271</v>
      </c>
      <c r="R483" s="71">
        <f>Q483*Prices!$B$7+Q483</f>
        <v>1461.65</v>
      </c>
      <c r="S483" s="161">
        <f>ROUND(cabinets_db!FP483/Prices!$B$27,0)</f>
        <v>1317</v>
      </c>
      <c r="T483" s="71">
        <f>S483*Prices!$B$7+S483</f>
        <v>1514.55</v>
      </c>
      <c r="U483" s="161">
        <f>ROUND(cabinets_db!FR483/Prices!$B$27,0)</f>
        <v>1477</v>
      </c>
      <c r="V483" s="71">
        <f>U483*Prices!$B$7+U483</f>
        <v>1698.55</v>
      </c>
      <c r="W483" s="162"/>
      <c r="X483" s="162"/>
      <c r="Y483" s="162"/>
      <c r="Z483" s="162"/>
      <c r="AA483" s="162"/>
      <c r="AB483" s="71">
        <f>ROUND(cabinets_db!HD483/Prices!$B$27,0)</f>
        <v>945</v>
      </c>
      <c r="AC483" s="71">
        <f>AB483*Prices!$B$7+AB483</f>
        <v>1086.75</v>
      </c>
      <c r="AD483" s="71">
        <f>ROUND(cabinets_db!HF483/Prices!$B$27,0)</f>
        <v>1013</v>
      </c>
      <c r="AE483" s="71">
        <f>AD483*Prices!$B$7+AD483</f>
        <v>1164.95</v>
      </c>
      <c r="AF483" s="71">
        <f>ROUND(cabinets_db!HH483/Prices!$B$27,0)</f>
        <v>1036</v>
      </c>
      <c r="AG483" s="71">
        <f>AF483*Prices!$B$7+AF483</f>
        <v>1191.4000000000001</v>
      </c>
      <c r="AH483" s="71">
        <f>ROUND(cabinets_db!HJ483/Prices!$B$27,0)</f>
        <v>1081</v>
      </c>
      <c r="AI483" s="71">
        <f>AH483*Prices!$B$7+AH483</f>
        <v>1243.1500000000001</v>
      </c>
      <c r="AJ483" s="71">
        <f>ROUND(cabinets_db!HL483/Prices!$B$27,0)</f>
        <v>1104</v>
      </c>
      <c r="AK483" s="71">
        <f>AJ483*Prices!$B$7+AJ483</f>
        <v>1269.5999999999999</v>
      </c>
      <c r="AL483" s="71">
        <f>ROUND(cabinets_db!HN483/Prices!$B$27,0)</f>
        <v>1161</v>
      </c>
      <c r="AM483" s="71">
        <f>AL483*Prices!$B$7+AL483</f>
        <v>1335.15</v>
      </c>
      <c r="AN483" s="71">
        <f>ROUND(cabinets_db!HP483/Prices!$B$27,0)</f>
        <v>1207</v>
      </c>
      <c r="AO483" s="71">
        <f>AN483*Prices!$B$7+AN483</f>
        <v>1388.05</v>
      </c>
      <c r="AP483" s="71">
        <f>ROUND(cabinets_db!HR483/Prices!$B$27,0)</f>
        <v>1367</v>
      </c>
      <c r="AQ483" s="163">
        <f>AP483*Prices!$B$7+AP483</f>
        <v>1572.05</v>
      </c>
      <c r="AW483" s="71">
        <f t="shared" ref="AW483:AW560" si="681">AB483</f>
        <v>945</v>
      </c>
      <c r="AX483" s="71">
        <f t="shared" ref="AX483:AX560" si="682">AC483</f>
        <v>1086.75</v>
      </c>
      <c r="AY483" s="71">
        <f t="shared" ref="AY483:AY560" si="683">AD483</f>
        <v>1013</v>
      </c>
      <c r="AZ483" s="71">
        <f t="shared" ref="AZ483:AZ560" si="684">AE483</f>
        <v>1164.95</v>
      </c>
      <c r="BA483" s="71">
        <f t="shared" ref="BA483:BA560" si="685">AF483</f>
        <v>1036</v>
      </c>
      <c r="BB483" s="71">
        <f t="shared" ref="BB483:BB560" si="686">AG483</f>
        <v>1191.4000000000001</v>
      </c>
      <c r="BC483" s="71">
        <f t="shared" ref="BC483:BC560" si="687">AH483</f>
        <v>1081</v>
      </c>
      <c r="BD483" s="71">
        <f t="shared" ref="BD483:BD560" si="688">AI483</f>
        <v>1243.1500000000001</v>
      </c>
      <c r="BE483" s="71">
        <f t="shared" ref="BE483:BE560" si="689">AJ483</f>
        <v>1104</v>
      </c>
      <c r="BF483" s="71">
        <f t="shared" ref="BF483:BF560" si="690">AK483</f>
        <v>1269.5999999999999</v>
      </c>
      <c r="BG483" s="71">
        <f t="shared" ref="BG483:BG560" si="691">AL483</f>
        <v>1161</v>
      </c>
      <c r="BH483" s="71">
        <f t="shared" ref="BH483:BH560" si="692">AM483</f>
        <v>1335.15</v>
      </c>
      <c r="BI483" s="71">
        <f t="shared" ref="BI483:BI560" si="693">AN483</f>
        <v>1207</v>
      </c>
      <c r="BJ483" s="71">
        <f t="shared" ref="BJ483:BJ560" si="694">AO483</f>
        <v>1388.05</v>
      </c>
      <c r="BK483" s="71">
        <f t="shared" ref="BK483:BK560" si="695">AP483</f>
        <v>1367</v>
      </c>
      <c r="BL483" s="163">
        <f t="shared" ref="BL483:BL560" si="696">AQ483</f>
        <v>1572.05</v>
      </c>
      <c r="BU483" s="161">
        <f>ROUND(cabinets_db!JE483/Prices!$B$27,0)</f>
        <v>1313</v>
      </c>
      <c r="BV483" s="71">
        <f>BU483*Prices!$B$7+BU483</f>
        <v>1509.95</v>
      </c>
      <c r="BW483" s="161">
        <f>ROUND(cabinets_db!JG483/Prices!$B$27,0)</f>
        <v>1382</v>
      </c>
      <c r="BX483" s="71">
        <f>BW483*Prices!$B$7+BW483</f>
        <v>1589.3</v>
      </c>
      <c r="BY483" s="161">
        <f>ROUND(cabinets_db!JI483/Prices!$B$27,0)</f>
        <v>1405</v>
      </c>
      <c r="BZ483" s="71">
        <f>BY483*Prices!$B$7+BY483</f>
        <v>1615.75</v>
      </c>
      <c r="CA483" s="161">
        <f>ROUND(cabinets_db!JK483/Prices!$B$27,0)</f>
        <v>1450</v>
      </c>
      <c r="CB483" s="71">
        <f>CA483*Prices!$B$7+CA483</f>
        <v>1667.5</v>
      </c>
      <c r="CC483" s="161">
        <f>ROUND(cabinets_db!JM483/Prices!$B$27,0)</f>
        <v>1473</v>
      </c>
      <c r="CD483" s="71">
        <f>CC483*Prices!$B$7+CC483</f>
        <v>1693.95</v>
      </c>
      <c r="CE483" s="161">
        <f>ROUND(cabinets_db!JO483/Prices!$B$27,0)</f>
        <v>1530</v>
      </c>
      <c r="CF483" s="71">
        <f>CE483*Prices!$B$7+CE483</f>
        <v>1759.5</v>
      </c>
      <c r="CG483" s="161">
        <f>ROUND(cabinets_db!JQ483/Prices!$B$27,0)</f>
        <v>1576</v>
      </c>
      <c r="CH483" s="71">
        <f>CG483*Prices!$B$7+CG483</f>
        <v>1812.4</v>
      </c>
      <c r="CI483" s="161">
        <f>ROUND(cabinets_db!JS483/Prices!$B$27,0)</f>
        <v>1736</v>
      </c>
      <c r="CJ483" s="71">
        <f>CI483*Prices!$B$7+CI483</f>
        <v>1996.4</v>
      </c>
      <c r="CK483" s="162"/>
      <c r="CL483" s="162"/>
      <c r="CM483" s="162"/>
      <c r="CN483" s="162"/>
      <c r="CO483" s="162"/>
      <c r="CP483" s="71">
        <f>ROUND(cabinets_db!LW483/Prices!$B$27,0)</f>
        <v>1204</v>
      </c>
      <c r="CQ483" s="71">
        <f>CP483*Prices!$B$7+CP483</f>
        <v>1384.6</v>
      </c>
      <c r="CR483" s="71">
        <f>ROUND(cabinets_db!LY483/Prices!$B$27,0)</f>
        <v>1272</v>
      </c>
      <c r="CS483" s="71">
        <f>CR483*Prices!$B$7+CR483</f>
        <v>1462.8</v>
      </c>
      <c r="CT483" s="71">
        <f>ROUND(cabinets_db!MA483/Prices!$B$27,0)</f>
        <v>1295</v>
      </c>
      <c r="CU483" s="71">
        <f>CT483*Prices!$B$7+CT483</f>
        <v>1489.25</v>
      </c>
      <c r="CV483" s="71">
        <f>ROUND(cabinets_db!MC483/Prices!$B$27,0)</f>
        <v>1341</v>
      </c>
      <c r="CW483" s="71">
        <f>CV483*Prices!$B$7+CV483</f>
        <v>1542.15</v>
      </c>
      <c r="CX483" s="71">
        <f>ROUND(cabinets_db!ME483/Prices!$B$27,0)</f>
        <v>1363</v>
      </c>
      <c r="CY483" s="71">
        <f>CX483*Prices!$B$7+CX483</f>
        <v>1567.45</v>
      </c>
      <c r="CZ483" s="71">
        <f>ROUND(cabinets_db!MG483/Prices!$B$27,0)</f>
        <v>1420</v>
      </c>
      <c r="DA483" s="71">
        <f>CZ483*Prices!$B$7+CZ483</f>
        <v>1633</v>
      </c>
      <c r="DB483" s="71">
        <f>ROUND(cabinets_db!MI483/Prices!$B$27,0)</f>
        <v>1466</v>
      </c>
      <c r="DC483" s="71">
        <f>DB483*Prices!$B$7+DB483</f>
        <v>1685.9</v>
      </c>
      <c r="DD483" s="71">
        <f>ROUND(cabinets_db!MK483/Prices!$B$27,0)</f>
        <v>1626</v>
      </c>
      <c r="DE483" s="163">
        <f>DD483*Prices!$B$7+DD483</f>
        <v>1869.9</v>
      </c>
      <c r="DK483" s="71">
        <f t="shared" ref="DK483:DK560" si="697">CP483</f>
        <v>1204</v>
      </c>
      <c r="DL483" s="71">
        <f t="shared" ref="DL483:DL560" si="698">CQ483</f>
        <v>1384.6</v>
      </c>
      <c r="DM483" s="71">
        <f t="shared" ref="DM483:DM560" si="699">CR483</f>
        <v>1272</v>
      </c>
      <c r="DN483" s="71">
        <f t="shared" ref="DN483:DN560" si="700">CS483</f>
        <v>1462.8</v>
      </c>
      <c r="DO483" s="71">
        <f t="shared" ref="DO483:DO560" si="701">CT483</f>
        <v>1295</v>
      </c>
      <c r="DP483" s="71">
        <f t="shared" ref="DP483:DP560" si="702">CU483</f>
        <v>1489.25</v>
      </c>
      <c r="DQ483" s="71">
        <f t="shared" ref="DQ483:DQ560" si="703">CV483</f>
        <v>1341</v>
      </c>
      <c r="DR483" s="71">
        <f t="shared" ref="DR483:DR560" si="704">CW483</f>
        <v>1542.15</v>
      </c>
      <c r="DS483" s="71">
        <f t="shared" ref="DS483:DS560" si="705">CX483</f>
        <v>1363</v>
      </c>
      <c r="DT483" s="71">
        <f t="shared" ref="DT483:DT560" si="706">CY483</f>
        <v>1567.45</v>
      </c>
      <c r="DU483" s="71">
        <f t="shared" ref="DU483:DU560" si="707">CZ483</f>
        <v>1420</v>
      </c>
      <c r="DV483" s="71">
        <f t="shared" ref="DV483:DV560" si="708">DA483</f>
        <v>1633</v>
      </c>
      <c r="DW483" s="71">
        <f t="shared" ref="DW483:DW560" si="709">DB483</f>
        <v>1466</v>
      </c>
      <c r="DX483" s="71">
        <f t="shared" ref="DX483:DX560" si="710">DC483</f>
        <v>1685.9</v>
      </c>
      <c r="DY483" s="71">
        <f t="shared" ref="DY483:DY560" si="711">DD483</f>
        <v>1626</v>
      </c>
      <c r="DZ483" s="163">
        <f t="shared" ref="DZ483:DZ560" si="712">DE483</f>
        <v>1869.9</v>
      </c>
      <c r="EP483" s="55">
        <v>10180.808800000001</v>
      </c>
      <c r="EQ483" s="55">
        <f t="shared" si="677"/>
        <v>70.700061111111111</v>
      </c>
      <c r="ER483" s="158">
        <v>71</v>
      </c>
      <c r="ES483" s="75">
        <v>30</v>
      </c>
      <c r="ET483" s="159"/>
      <c r="EU483" s="159">
        <f>ES483*46/144</f>
        <v>9.5833333333333339</v>
      </c>
      <c r="EV483" s="75">
        <v>1</v>
      </c>
      <c r="EW483" s="75">
        <v>2</v>
      </c>
      <c r="EX483" s="82"/>
      <c r="EY483" s="75">
        <v>71</v>
      </c>
      <c r="EZ483" s="82">
        <f>(EY483*1.2)*(Prices!$B$5/32)</f>
        <v>106.5</v>
      </c>
      <c r="FA483" s="82">
        <f>(EY483*1.3)*(Prices!$B$4/32)</f>
        <v>230.75</v>
      </c>
      <c r="FB483" s="82">
        <f>(EV483*Prices!$B$2)+(EW483*Prices!$B$3)</f>
        <v>48.1</v>
      </c>
      <c r="FC483" s="82">
        <f>EU483*Prices!$B$9</f>
        <v>57.5</v>
      </c>
      <c r="FD483" s="82">
        <f t="shared" ref="FD483:FD560" si="713">FC483+FB483+FA483+EZ483+EX483</f>
        <v>442.85</v>
      </c>
      <c r="FE483" s="82">
        <f>EU483*Prices!$B$10</f>
        <v>86.25</v>
      </c>
      <c r="FF483" s="82">
        <f t="shared" ref="FF483:FF560" si="714">FE483+FB483+FA483+EZ483+EX483</f>
        <v>471.6</v>
      </c>
      <c r="FG483" s="82">
        <f>EU483*Prices!$B$11</f>
        <v>95.833333333333343</v>
      </c>
      <c r="FH483" s="82">
        <f t="shared" ref="FH483:FH560" si="715">FG483+FB483+FA483+EZ483+EX483</f>
        <v>481.18333333333334</v>
      </c>
      <c r="FI483" s="82">
        <f>EU483*Prices!$B$12</f>
        <v>115</v>
      </c>
      <c r="FJ483" s="82">
        <f t="shared" ref="FJ483:FJ560" si="716">FI483+FB483+FA483+EZ483+EX483</f>
        <v>500.35</v>
      </c>
      <c r="FK483" s="82">
        <f>EU483*Prices!$B$13</f>
        <v>124.58333333333334</v>
      </c>
      <c r="FL483" s="82">
        <f t="shared" ref="FL483:FL560" si="717">FK483+FB483+FA483+EZ483+EX483</f>
        <v>509.93333333333334</v>
      </c>
      <c r="FM483" s="82">
        <f>EU483*Prices!$B$14</f>
        <v>148.54166666666669</v>
      </c>
      <c r="FN483" s="82">
        <f t="shared" ref="FN483:FN560" si="718">FM483+FB483+FA483+EZ483+EX483</f>
        <v>533.89166666666665</v>
      </c>
      <c r="FO483" s="82">
        <f>EU483*Prices!$B$15</f>
        <v>167.70833333333334</v>
      </c>
      <c r="FP483" s="82">
        <f t="shared" ref="FP483:FP560" si="719">FO483+FB483+FA483+EZ483+EX483</f>
        <v>553.05833333333339</v>
      </c>
      <c r="FQ483" s="82">
        <f>EU483*Prices!$B$16</f>
        <v>234.79166666666669</v>
      </c>
      <c r="FR483" s="82">
        <f t="shared" ref="FR483:FR560" si="720">FQ483+FB483+FA483+EZ483+EX483</f>
        <v>620.14166666666665</v>
      </c>
      <c r="FS483" s="82">
        <f>EU483*Prices!$B$17</f>
        <v>0</v>
      </c>
      <c r="FT483" s="82"/>
      <c r="FU483" s="82"/>
      <c r="FV483" s="82"/>
      <c r="FW483" s="82"/>
      <c r="FX483" s="82"/>
      <c r="FY483" s="82"/>
      <c r="FZ483" s="82"/>
      <c r="GA483" s="82"/>
      <c r="GB483" s="82"/>
      <c r="GC483" s="82"/>
      <c r="GD483" s="82"/>
      <c r="GE483" s="82"/>
      <c r="GF483" s="82"/>
      <c r="GG483" s="82"/>
      <c r="GH483" s="82"/>
      <c r="GI483"/>
      <c r="GJ483"/>
      <c r="GK483"/>
      <c r="GL483"/>
      <c r="GM483"/>
      <c r="GN483"/>
      <c r="GO483"/>
      <c r="GP483" s="55">
        <v>10180.808800000001</v>
      </c>
      <c r="GQ483" s="55">
        <f t="shared" si="678"/>
        <v>70.700061111111111</v>
      </c>
      <c r="GR483" s="158">
        <v>71</v>
      </c>
      <c r="GS483" s="75">
        <v>30</v>
      </c>
      <c r="GT483" s="159"/>
      <c r="GU483" s="159">
        <f>GS483*46/144</f>
        <v>9.5833333333333339</v>
      </c>
      <c r="GV483" s="75">
        <v>1</v>
      </c>
      <c r="GW483" s="75">
        <v>2</v>
      </c>
      <c r="GX483" s="82"/>
      <c r="GY483" s="75">
        <v>71</v>
      </c>
      <c r="GZ483" s="82">
        <f>(GY483*1.2)*(Prices!$B$5/32)</f>
        <v>106.5</v>
      </c>
      <c r="HA483" s="82">
        <f>(GY483*1.3)*(Prices!$C$4/32)</f>
        <v>184.6</v>
      </c>
      <c r="HB483" s="82">
        <f>(GV483*Prices!$B$2)+(GW483*Prices!$B$3)</f>
        <v>48.1</v>
      </c>
      <c r="HC483" s="82">
        <f>GU483*Prices!$B$9</f>
        <v>57.5</v>
      </c>
      <c r="HD483" s="82">
        <f t="shared" ref="HD483:HD560" si="721">HC483+HB483+HA483+GZ483+GX483</f>
        <v>396.7</v>
      </c>
      <c r="HE483" s="82">
        <f>GU483*Prices!$B$10</f>
        <v>86.25</v>
      </c>
      <c r="HF483" s="82">
        <f t="shared" ref="HF483:HF560" si="722">HE483+HB483+HA483+GZ483+GX483</f>
        <v>425.45</v>
      </c>
      <c r="HG483" s="82">
        <f>GU483*Prices!$B$11</f>
        <v>95.833333333333343</v>
      </c>
      <c r="HH483" s="82">
        <f t="shared" ref="HH483:HH560" si="723">HG483+HB483+HA483+GZ483+GX483</f>
        <v>435.0333333333333</v>
      </c>
      <c r="HI483" s="82">
        <f>GU483*Prices!$B$12</f>
        <v>115</v>
      </c>
      <c r="HJ483" s="82">
        <f t="shared" ref="HJ483:HJ560" si="724">HI483+HB483+HA483+GZ483+GX483</f>
        <v>454.2</v>
      </c>
      <c r="HK483" s="82">
        <f>GU483*Prices!$B$13</f>
        <v>124.58333333333334</v>
      </c>
      <c r="HL483" s="82">
        <f t="shared" ref="HL483:HL560" si="725">HK483+HB483+HA483+GZ483+GX483</f>
        <v>463.7833333333333</v>
      </c>
      <c r="HM483" s="82">
        <f>GU483*Prices!$B$14</f>
        <v>148.54166666666669</v>
      </c>
      <c r="HN483" s="82">
        <f t="shared" ref="HN483:HN560" si="726">HM483+HB483+HA483+GZ483+GX483</f>
        <v>487.74166666666667</v>
      </c>
      <c r="HO483" s="82">
        <f>GU483*Prices!$B$15</f>
        <v>167.70833333333334</v>
      </c>
      <c r="HP483" s="82">
        <f t="shared" ref="HP483:HP560" si="727">HO483+HB483+HA483+GZ483+GX483</f>
        <v>506.9083333333333</v>
      </c>
      <c r="HQ483" s="82">
        <f>GU483*Prices!$B$16</f>
        <v>234.79166666666669</v>
      </c>
      <c r="HR483" s="82">
        <f t="shared" ref="HR483:HR560" si="728">HQ483+HB483+HA483+GZ483+GX483</f>
        <v>573.99166666666667</v>
      </c>
      <c r="HS483" s="82">
        <f>GU483*Prices!$B$17</f>
        <v>0</v>
      </c>
      <c r="HT483" s="82"/>
      <c r="HU483" s="82"/>
      <c r="HV483" s="82"/>
      <c r="HW483" s="82"/>
      <c r="HX483" s="82"/>
      <c r="HY483" s="82"/>
      <c r="HZ483" s="82"/>
      <c r="IA483" s="82"/>
      <c r="IB483" s="82"/>
      <c r="IC483" s="82"/>
      <c r="ID483" s="82"/>
      <c r="IE483" s="82"/>
      <c r="IF483" s="82"/>
      <c r="IG483" s="82"/>
      <c r="IH483" s="82"/>
      <c r="II483"/>
      <c r="IJ483"/>
      <c r="IK483"/>
      <c r="IL483"/>
      <c r="IM483"/>
      <c r="IN483"/>
      <c r="IO483"/>
      <c r="IP483"/>
      <c r="IQ483" s="55">
        <v>10180.808800000001</v>
      </c>
      <c r="IR483" s="55">
        <f t="shared" si="679"/>
        <v>70.700061111111111</v>
      </c>
      <c r="IS483" s="158">
        <v>71</v>
      </c>
      <c r="IT483" s="75">
        <v>30</v>
      </c>
      <c r="IU483" s="159"/>
      <c r="IV483" s="159">
        <f>IT483*46/144</f>
        <v>9.5833333333333339</v>
      </c>
      <c r="IW483" s="75">
        <v>1</v>
      </c>
      <c r="IX483" s="75">
        <v>2</v>
      </c>
      <c r="IY483" s="76">
        <f t="shared" si="671"/>
        <v>108.81389943518521</v>
      </c>
      <c r="IZ483" s="75">
        <v>71</v>
      </c>
      <c r="JA483" s="82">
        <f>(IZ483*1.2)*(Prices!$B$5/32)</f>
        <v>106.5</v>
      </c>
      <c r="JB483" s="82">
        <f>(IZ483*1.3)*(Prices!$B$4/32)</f>
        <v>230.75</v>
      </c>
      <c r="JC483" s="82">
        <f>(IW483*Prices!$B$2)+(IX483*Prices!$B$3)</f>
        <v>48.1</v>
      </c>
      <c r="JD483" s="82">
        <f>IV483*Prices!$B$9</f>
        <v>57.5</v>
      </c>
      <c r="JE483" s="82">
        <f t="shared" ref="JE483:JE560" si="729">JD483+JC483+JB483+JA483+IY483</f>
        <v>551.66389943518527</v>
      </c>
      <c r="JF483" s="82">
        <f>IV483*Prices!$B$10</f>
        <v>86.25</v>
      </c>
      <c r="JG483" s="82">
        <f t="shared" ref="JG483:JG560" si="730">JF483+JC483+JB483+JA483+IY483</f>
        <v>580.41389943518527</v>
      </c>
      <c r="JH483" s="82">
        <f>IV483*Prices!$B$11</f>
        <v>95.833333333333343</v>
      </c>
      <c r="JI483" s="82">
        <f t="shared" ref="JI483:JI560" si="731">JH483+JC483+JB483+JA483+IY483</f>
        <v>589.99723276851853</v>
      </c>
      <c r="JJ483" s="82">
        <f>IV483*Prices!$B$12</f>
        <v>115</v>
      </c>
      <c r="JK483" s="82">
        <f t="shared" ref="JK483:JK560" si="732">JJ483+JC483+JB483+JA483+IY483</f>
        <v>609.16389943518527</v>
      </c>
      <c r="JL483" s="82">
        <f>IV483*Prices!$B$13</f>
        <v>124.58333333333334</v>
      </c>
      <c r="JM483" s="82">
        <f t="shared" ref="JM483:JM560" si="733">JL483+JC483+JB483+JA483+IY483</f>
        <v>618.74723276851853</v>
      </c>
      <c r="JN483" s="82">
        <f>IV483*Prices!$B$14</f>
        <v>148.54166666666669</v>
      </c>
      <c r="JO483" s="82">
        <f t="shared" ref="JO483:JO560" si="734">JN483+JC483+JB483+JA483+IY483</f>
        <v>642.7055661018519</v>
      </c>
      <c r="JP483" s="82">
        <f>IV483*Prices!$B$15</f>
        <v>167.70833333333334</v>
      </c>
      <c r="JQ483" s="82">
        <f t="shared" ref="JQ483:JQ560" si="735">JP483+JC483+JB483+JA483+IY483</f>
        <v>661.87223276851864</v>
      </c>
      <c r="JR483" s="82">
        <f>IV483*Prices!$B$16</f>
        <v>234.79166666666669</v>
      </c>
      <c r="JS483" s="82">
        <f t="shared" ref="JS483:JS560" si="736">JR483+JC483+JB483+JA483+IY483</f>
        <v>728.9555661018519</v>
      </c>
      <c r="JT483" s="82">
        <f>IV483*Prices!$B$17</f>
        <v>0</v>
      </c>
      <c r="JU483" s="82"/>
      <c r="JV483" s="82"/>
      <c r="JW483" s="82"/>
      <c r="JX483" s="82"/>
      <c r="JY483" s="82"/>
      <c r="JZ483" s="82"/>
      <c r="KA483" s="82"/>
      <c r="KB483" s="82"/>
      <c r="KC483" s="82"/>
      <c r="KD483" s="82"/>
      <c r="KE483" s="82"/>
      <c r="KF483" s="82"/>
      <c r="KG483" s="82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 s="199">
        <v>0</v>
      </c>
      <c r="LB483" s="202">
        <v>1</v>
      </c>
      <c r="LC483" s="82">
        <f>(44+(cabinets_db!IR483*2-2))*0.58</f>
        <v>106.37207088888889</v>
      </c>
      <c r="LD483" s="82">
        <f>(44+(cabinets_db!IR483*2-2))*0.77</f>
        <v>141.21809411111113</v>
      </c>
      <c r="LE483" s="82">
        <f>3*(cabinets_db!IR483*22/144)</f>
        <v>32.404194675925922</v>
      </c>
      <c r="LF483" s="82">
        <f t="shared" ref="LF483:LF560" si="737">LC483-LE483</f>
        <v>73.967876212962963</v>
      </c>
      <c r="LG483" s="80">
        <f t="shared" ref="LG483:LG560" si="738">LD483-LE483</f>
        <v>108.81389943518521</v>
      </c>
      <c r="LH483" s="234">
        <f t="shared" ref="LH483:LH560" si="739">(LF483*LA483)+(LG483*LB483)</f>
        <v>108.81389943518521</v>
      </c>
      <c r="LI483" s="55">
        <v>10180.808800000001</v>
      </c>
      <c r="LJ483" s="55">
        <f t="shared" si="680"/>
        <v>70.700061111111111</v>
      </c>
      <c r="LK483" s="158">
        <v>71</v>
      </c>
      <c r="LL483" s="75">
        <v>30</v>
      </c>
      <c r="LM483" s="159"/>
      <c r="LN483" s="159">
        <f>LL483*46/144</f>
        <v>9.5833333333333339</v>
      </c>
      <c r="LO483" s="75">
        <v>1</v>
      </c>
      <c r="LP483" s="75">
        <v>2</v>
      </c>
      <c r="LQ483" s="76">
        <f t="shared" si="672"/>
        <v>108.81389943518521</v>
      </c>
      <c r="LR483" s="75">
        <v>71</v>
      </c>
      <c r="LS483" s="82">
        <f>(LR483*1.2)*(Prices!$B$5/32)</f>
        <v>106.5</v>
      </c>
      <c r="LT483" s="82">
        <f>(LR483*1.3)*(Prices!$C$4/32)</f>
        <v>184.6</v>
      </c>
      <c r="LU483" s="82">
        <f>(LO483*Prices!$B$2)+(LP483*Prices!$B$3)</f>
        <v>48.1</v>
      </c>
      <c r="LV483" s="82">
        <f>LN483*Prices!$B$9</f>
        <v>57.5</v>
      </c>
      <c r="LW483" s="82">
        <f t="shared" ref="LW483:LW560" si="740">LV483+LU483+LT483+LS483+LQ483</f>
        <v>505.51389943518518</v>
      </c>
      <c r="LX483" s="82">
        <f>LN483*Prices!$B$10</f>
        <v>86.25</v>
      </c>
      <c r="LY483" s="82">
        <f t="shared" ref="LY483:LY560" si="741">LX483+LU483+LT483+LS483+LQ483</f>
        <v>534.26389943518518</v>
      </c>
      <c r="LZ483" s="82">
        <f>LN483*Prices!$B$11</f>
        <v>95.833333333333343</v>
      </c>
      <c r="MA483" s="82">
        <f t="shared" ref="MA483:MA560" si="742">LZ483+LU483+LT483+LS483+LQ483</f>
        <v>543.84723276851855</v>
      </c>
      <c r="MB483" s="82">
        <f>LN483*Prices!$B$12</f>
        <v>115</v>
      </c>
      <c r="MC483" s="82">
        <f t="shared" ref="MC483:MC560" si="743">MB483+LU483+LT483+LS483+LQ483</f>
        <v>563.01389943518518</v>
      </c>
      <c r="MD483" s="82">
        <f>LN483*Prices!$B$13</f>
        <v>124.58333333333334</v>
      </c>
      <c r="ME483" s="82">
        <f t="shared" ref="ME483:ME560" si="744">MD483+LU483+LT483+LS483+LQ483</f>
        <v>572.59723276851855</v>
      </c>
      <c r="MF483" s="82">
        <f>LN483*Prices!$B$14</f>
        <v>148.54166666666669</v>
      </c>
      <c r="MG483" s="82">
        <f t="shared" ref="MG483:MG560" si="745">MF483+LU483+LT483+LS483+LQ483</f>
        <v>596.55556610185192</v>
      </c>
      <c r="MH483" s="82">
        <f>LN483*Prices!$B$15</f>
        <v>167.70833333333334</v>
      </c>
      <c r="MI483" s="82">
        <f t="shared" ref="MI483:MI560" si="746">MH483+LU483+LT483+LS483+LQ483</f>
        <v>615.72223276851855</v>
      </c>
      <c r="MJ483" s="82">
        <f>LN483*Prices!$B$16</f>
        <v>234.79166666666669</v>
      </c>
      <c r="MK483" s="82">
        <f t="shared" ref="MK483:MK560" si="747">MJ483+LU483+LT483+LS483+LQ483</f>
        <v>682.80556610185192</v>
      </c>
      <c r="ML483" s="82">
        <f>LN483*Prices!$B$17</f>
        <v>0</v>
      </c>
      <c r="MM483" s="82"/>
      <c r="MN483" s="82"/>
      <c r="MO483" s="82"/>
      <c r="MP483" s="82"/>
      <c r="MQ483" s="82"/>
      <c r="MR483" s="82"/>
      <c r="MS483" s="82"/>
      <c r="MT483" s="82"/>
      <c r="MU483" s="82"/>
      <c r="MV483" s="82"/>
      <c r="MW483" s="82"/>
      <c r="MX483" s="82"/>
      <c r="MY483" s="82"/>
      <c r="MZ483" s="82"/>
      <c r="NA483" s="82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</row>
    <row r="484" spans="1:449" ht="18" customHeight="1" thickBot="1" x14ac:dyDescent="0.3">
      <c r="A484" s="269" t="s">
        <v>622</v>
      </c>
      <c r="B484" s="176" t="s">
        <v>527</v>
      </c>
      <c r="C484" s="176" t="str">
        <f t="shared" ref="C484:C561" si="748">CONCATENATE(B484,": ",D484," (",E484,")")</f>
        <v>Pantry Cab: Double Oven  1 drawer (30"W x 95" H)</v>
      </c>
      <c r="D484" s="177" t="s">
        <v>620</v>
      </c>
      <c r="E484" s="178" t="s">
        <v>581</v>
      </c>
      <c r="F484" s="270" t="s">
        <v>622</v>
      </c>
      <c r="G484" s="367">
        <f>ROUND(cabinets_db!FD484/Prices!$B$27,0)</f>
        <v>1095</v>
      </c>
      <c r="H484" s="71">
        <f>G484*Prices!$B$7+G484</f>
        <v>1259.25</v>
      </c>
      <c r="I484" s="161">
        <f>ROUND(cabinets_db!FF484/Prices!$B$27,0)</f>
        <v>1169</v>
      </c>
      <c r="J484" s="71">
        <f>I484*Prices!$B$7+I484</f>
        <v>1344.35</v>
      </c>
      <c r="K484" s="161">
        <f>ROUND(cabinets_db!FH484/Prices!$B$27,0)</f>
        <v>1194</v>
      </c>
      <c r="L484" s="71">
        <f>K484*Prices!$B$7+K484</f>
        <v>1373.1</v>
      </c>
      <c r="M484" s="161">
        <f>ROUND(cabinets_db!FJ484/Prices!$B$27,0)</f>
        <v>1243</v>
      </c>
      <c r="N484" s="71">
        <f>M484*Prices!$B$7+M484</f>
        <v>1429.45</v>
      </c>
      <c r="O484" s="161">
        <f>ROUND(cabinets_db!FL484/Prices!$B$27,0)</f>
        <v>1268</v>
      </c>
      <c r="P484" s="71">
        <f>O484*Prices!$B$7+O484</f>
        <v>1458.2</v>
      </c>
      <c r="Q484" s="161">
        <f>ROUND(cabinets_db!FN484/Prices!$B$27,0)</f>
        <v>1330</v>
      </c>
      <c r="R484" s="71">
        <f>Q484*Prices!$B$7+Q484</f>
        <v>1529.5</v>
      </c>
      <c r="S484" s="161">
        <f>ROUND(cabinets_db!FP484/Prices!$B$27,0)</f>
        <v>1380</v>
      </c>
      <c r="T484" s="71">
        <f>S484*Prices!$B$7+S484</f>
        <v>1587</v>
      </c>
      <c r="U484" s="161">
        <f>ROUND(cabinets_db!FR484/Prices!$B$27,0)</f>
        <v>1553</v>
      </c>
      <c r="V484" s="71">
        <f>U484*Prices!$B$7+U484</f>
        <v>1785.95</v>
      </c>
      <c r="W484" s="162"/>
      <c r="X484" s="162"/>
      <c r="Y484" s="162"/>
      <c r="Z484" s="162"/>
      <c r="AA484" s="162"/>
      <c r="AB484" s="71">
        <f>ROUND(cabinets_db!HD484/Prices!$B$27,0)</f>
        <v>981</v>
      </c>
      <c r="AC484" s="71">
        <f>AB484*Prices!$B$7+AB484</f>
        <v>1128.1500000000001</v>
      </c>
      <c r="AD484" s="71">
        <f>ROUND(cabinets_db!HF484/Prices!$B$27,0)</f>
        <v>1055</v>
      </c>
      <c r="AE484" s="71">
        <f>AD484*Prices!$B$7+AD484</f>
        <v>1213.25</v>
      </c>
      <c r="AF484" s="71">
        <f>ROUND(cabinets_db!HH484/Prices!$B$27,0)</f>
        <v>1080</v>
      </c>
      <c r="AG484" s="71">
        <f>AF484*Prices!$B$7+AF484</f>
        <v>1242</v>
      </c>
      <c r="AH484" s="71">
        <f>ROUND(cabinets_db!HJ484/Prices!$B$27,0)</f>
        <v>1130</v>
      </c>
      <c r="AI484" s="71">
        <f>AH484*Prices!$B$7+AH484</f>
        <v>1299.5</v>
      </c>
      <c r="AJ484" s="71">
        <f>ROUND(cabinets_db!HL484/Prices!$B$27,0)</f>
        <v>1154</v>
      </c>
      <c r="AK484" s="71">
        <f>AJ484*Prices!$B$7+AJ484</f>
        <v>1327.1</v>
      </c>
      <c r="AL484" s="71">
        <f>ROUND(cabinets_db!HN484/Prices!$B$27,0)</f>
        <v>1216</v>
      </c>
      <c r="AM484" s="71">
        <f>AL484*Prices!$B$7+AL484</f>
        <v>1398.4</v>
      </c>
      <c r="AN484" s="71">
        <f>ROUND(cabinets_db!HP484/Prices!$B$27,0)</f>
        <v>1266</v>
      </c>
      <c r="AO484" s="71">
        <f>AN484*Prices!$B$7+AN484</f>
        <v>1455.9</v>
      </c>
      <c r="AP484" s="71">
        <f>ROUND(cabinets_db!HR484/Prices!$B$27,0)</f>
        <v>1440</v>
      </c>
      <c r="AQ484" s="163">
        <f>AP484*Prices!$B$7+AP484</f>
        <v>1656</v>
      </c>
      <c r="AW484" s="71">
        <f t="shared" si="681"/>
        <v>981</v>
      </c>
      <c r="AX484" s="71">
        <f t="shared" si="682"/>
        <v>1128.1500000000001</v>
      </c>
      <c r="AY484" s="71">
        <f t="shared" si="683"/>
        <v>1055</v>
      </c>
      <c r="AZ484" s="71">
        <f t="shared" si="684"/>
        <v>1213.25</v>
      </c>
      <c r="BA484" s="71">
        <f t="shared" si="685"/>
        <v>1080</v>
      </c>
      <c r="BB484" s="71">
        <f t="shared" si="686"/>
        <v>1242</v>
      </c>
      <c r="BC484" s="71">
        <f t="shared" si="687"/>
        <v>1130</v>
      </c>
      <c r="BD484" s="71">
        <f t="shared" si="688"/>
        <v>1299.5</v>
      </c>
      <c r="BE484" s="71">
        <f t="shared" si="689"/>
        <v>1154</v>
      </c>
      <c r="BF484" s="71">
        <f t="shared" si="690"/>
        <v>1327.1</v>
      </c>
      <c r="BG484" s="71">
        <f t="shared" si="691"/>
        <v>1216</v>
      </c>
      <c r="BH484" s="71">
        <f t="shared" si="692"/>
        <v>1398.4</v>
      </c>
      <c r="BI484" s="71">
        <f t="shared" si="693"/>
        <v>1266</v>
      </c>
      <c r="BJ484" s="71">
        <f t="shared" si="694"/>
        <v>1455.9</v>
      </c>
      <c r="BK484" s="71">
        <f t="shared" si="695"/>
        <v>1440</v>
      </c>
      <c r="BL484" s="163">
        <f t="shared" si="696"/>
        <v>1656</v>
      </c>
      <c r="BU484" s="161">
        <f>ROUND(cabinets_db!JE484/Prices!$B$27,0)</f>
        <v>1360</v>
      </c>
      <c r="BV484" s="71">
        <f>BU484*Prices!$B$7+BU484</f>
        <v>1564</v>
      </c>
      <c r="BW484" s="161">
        <f>ROUND(cabinets_db!JG484/Prices!$B$27,0)</f>
        <v>1435</v>
      </c>
      <c r="BX484" s="71">
        <f>BW484*Prices!$B$7+BW484</f>
        <v>1650.25</v>
      </c>
      <c r="BY484" s="161">
        <f>ROUND(cabinets_db!JI484/Prices!$B$27,0)</f>
        <v>1460</v>
      </c>
      <c r="BZ484" s="71">
        <f>BY484*Prices!$B$7+BY484</f>
        <v>1679</v>
      </c>
      <c r="CA484" s="161">
        <f>ROUND(cabinets_db!JK484/Prices!$B$27,0)</f>
        <v>1509</v>
      </c>
      <c r="CB484" s="71">
        <f>CA484*Prices!$B$7+CA484</f>
        <v>1735.35</v>
      </c>
      <c r="CC484" s="161">
        <f>ROUND(cabinets_db!JM484/Prices!$B$27,0)</f>
        <v>1534</v>
      </c>
      <c r="CD484" s="71">
        <f>CC484*Prices!$B$7+CC484</f>
        <v>1764.1</v>
      </c>
      <c r="CE484" s="161">
        <f>ROUND(cabinets_db!JO484/Prices!$B$27,0)</f>
        <v>1596</v>
      </c>
      <c r="CF484" s="71">
        <f>CE484*Prices!$B$7+CE484</f>
        <v>1835.4</v>
      </c>
      <c r="CG484" s="161">
        <f>ROUND(cabinets_db!JQ484/Prices!$B$27,0)</f>
        <v>1646</v>
      </c>
      <c r="CH484" s="71">
        <f>CG484*Prices!$B$7+CG484</f>
        <v>1892.9</v>
      </c>
      <c r="CI484" s="161">
        <f>ROUND(cabinets_db!JS484/Prices!$B$27,0)</f>
        <v>1819</v>
      </c>
      <c r="CJ484" s="71">
        <f>CI484*Prices!$B$7+CI484</f>
        <v>2091.85</v>
      </c>
      <c r="CK484" s="162"/>
      <c r="CL484" s="162"/>
      <c r="CM484" s="162"/>
      <c r="CN484" s="162"/>
      <c r="CO484" s="162"/>
      <c r="CP484" s="71">
        <f>ROUND(cabinets_db!LW484/Prices!$B$27,0)</f>
        <v>1247</v>
      </c>
      <c r="CQ484" s="71">
        <f>CP484*Prices!$B$7+CP484</f>
        <v>1434.05</v>
      </c>
      <c r="CR484" s="71">
        <f>ROUND(cabinets_db!LY484/Prices!$B$27,0)</f>
        <v>1321</v>
      </c>
      <c r="CS484" s="71">
        <f>CR484*Prices!$B$7+CR484</f>
        <v>1519.15</v>
      </c>
      <c r="CT484" s="71">
        <f>ROUND(cabinets_db!MA484/Prices!$B$27,0)</f>
        <v>1346</v>
      </c>
      <c r="CU484" s="71">
        <f>CT484*Prices!$B$7+CT484</f>
        <v>1547.9</v>
      </c>
      <c r="CV484" s="71">
        <f>ROUND(cabinets_db!MC484/Prices!$B$27,0)</f>
        <v>1396</v>
      </c>
      <c r="CW484" s="71">
        <f>CV484*Prices!$B$7+CV484</f>
        <v>1605.4</v>
      </c>
      <c r="CX484" s="71">
        <f>ROUND(cabinets_db!ME484/Prices!$B$27,0)</f>
        <v>1420</v>
      </c>
      <c r="CY484" s="71">
        <f>CX484*Prices!$B$7+CX484</f>
        <v>1633</v>
      </c>
      <c r="CZ484" s="71">
        <f>ROUND(cabinets_db!MG484/Prices!$B$27,0)</f>
        <v>1482</v>
      </c>
      <c r="DA484" s="71">
        <f>CZ484*Prices!$B$7+CZ484</f>
        <v>1704.3</v>
      </c>
      <c r="DB484" s="71">
        <f>ROUND(cabinets_db!MI484/Prices!$B$27,0)</f>
        <v>1532</v>
      </c>
      <c r="DC484" s="71">
        <f>DB484*Prices!$B$7+DB484</f>
        <v>1761.8</v>
      </c>
      <c r="DD484" s="71">
        <f>ROUND(cabinets_db!MK484/Prices!$B$27,0)</f>
        <v>1706</v>
      </c>
      <c r="DE484" s="163">
        <f>DD484*Prices!$B$7+DD484</f>
        <v>1961.9</v>
      </c>
      <c r="DK484" s="71">
        <f t="shared" si="697"/>
        <v>1247</v>
      </c>
      <c r="DL484" s="71">
        <f t="shared" si="698"/>
        <v>1434.05</v>
      </c>
      <c r="DM484" s="71">
        <f t="shared" si="699"/>
        <v>1321</v>
      </c>
      <c r="DN484" s="71">
        <f t="shared" si="700"/>
        <v>1519.15</v>
      </c>
      <c r="DO484" s="71">
        <f t="shared" si="701"/>
        <v>1346</v>
      </c>
      <c r="DP484" s="71">
        <f t="shared" si="702"/>
        <v>1547.9</v>
      </c>
      <c r="DQ484" s="71">
        <f t="shared" si="703"/>
        <v>1396</v>
      </c>
      <c r="DR484" s="71">
        <f t="shared" si="704"/>
        <v>1605.4</v>
      </c>
      <c r="DS484" s="71">
        <f t="shared" si="705"/>
        <v>1420</v>
      </c>
      <c r="DT484" s="71">
        <f t="shared" si="706"/>
        <v>1633</v>
      </c>
      <c r="DU484" s="71">
        <f t="shared" si="707"/>
        <v>1482</v>
      </c>
      <c r="DV484" s="71">
        <f t="shared" si="708"/>
        <v>1704.3</v>
      </c>
      <c r="DW484" s="71">
        <f t="shared" si="709"/>
        <v>1532</v>
      </c>
      <c r="DX484" s="71">
        <f t="shared" si="710"/>
        <v>1761.8</v>
      </c>
      <c r="DY484" s="71">
        <f t="shared" si="711"/>
        <v>1706</v>
      </c>
      <c r="DZ484" s="163">
        <f t="shared" si="712"/>
        <v>1961.9</v>
      </c>
      <c r="EP484" s="55">
        <v>10562.988799999999</v>
      </c>
      <c r="EQ484" s="55">
        <f t="shared" si="677"/>
        <v>73.354088888888882</v>
      </c>
      <c r="ER484" s="158">
        <v>73.5</v>
      </c>
      <c r="ES484" s="75">
        <v>30</v>
      </c>
      <c r="ET484" s="159"/>
      <c r="EU484" s="159">
        <f>ES484*50/144</f>
        <v>10.416666666666666</v>
      </c>
      <c r="EV484" s="75">
        <v>1</v>
      </c>
      <c r="EW484" s="75">
        <v>2</v>
      </c>
      <c r="EX484" s="82"/>
      <c r="EY484" s="75">
        <v>73.5</v>
      </c>
      <c r="EZ484" s="82">
        <f>(EY484*1.2)*(Prices!$B$5/32)</f>
        <v>110.25</v>
      </c>
      <c r="FA484" s="82">
        <f>(EY484*1.3)*(Prices!$B$4/32)</f>
        <v>238.875</v>
      </c>
      <c r="FB484" s="82">
        <f>(EV484*Prices!$B$2)+(EW484*Prices!$B$3)</f>
        <v>48.1</v>
      </c>
      <c r="FC484" s="82">
        <f>EU484*Prices!$B$9</f>
        <v>62.5</v>
      </c>
      <c r="FD484" s="82">
        <f t="shared" si="713"/>
        <v>459.72500000000002</v>
      </c>
      <c r="FE484" s="82">
        <f>EU484*Prices!$B$10</f>
        <v>93.75</v>
      </c>
      <c r="FF484" s="82">
        <f t="shared" si="714"/>
        <v>490.97500000000002</v>
      </c>
      <c r="FG484" s="82">
        <f>EU484*Prices!$B$11</f>
        <v>104.16666666666666</v>
      </c>
      <c r="FH484" s="82">
        <f t="shared" si="715"/>
        <v>501.39166666666665</v>
      </c>
      <c r="FI484" s="82">
        <f>EU484*Prices!$B$12</f>
        <v>125</v>
      </c>
      <c r="FJ484" s="82">
        <f t="shared" si="716"/>
        <v>522.22500000000002</v>
      </c>
      <c r="FK484" s="82">
        <f>EU484*Prices!$B$13</f>
        <v>135.41666666666666</v>
      </c>
      <c r="FL484" s="82">
        <f t="shared" si="717"/>
        <v>532.64166666666665</v>
      </c>
      <c r="FM484" s="82">
        <f>EU484*Prices!$B$14</f>
        <v>161.45833333333331</v>
      </c>
      <c r="FN484" s="82">
        <f t="shared" si="718"/>
        <v>558.68333333333328</v>
      </c>
      <c r="FO484" s="82">
        <f>EU484*Prices!$B$15</f>
        <v>182.29166666666666</v>
      </c>
      <c r="FP484" s="82">
        <f t="shared" si="719"/>
        <v>579.51666666666665</v>
      </c>
      <c r="FQ484" s="82">
        <f>EU484*Prices!$B$16</f>
        <v>255.20833333333331</v>
      </c>
      <c r="FR484" s="82">
        <f t="shared" si="720"/>
        <v>652.43333333333339</v>
      </c>
      <c r="FS484" s="82">
        <f>EU484*Prices!$B$17</f>
        <v>0</v>
      </c>
      <c r="FT484" s="82"/>
      <c r="FU484" s="82"/>
      <c r="FV484" s="82"/>
      <c r="FW484" s="82"/>
      <c r="FX484" s="82"/>
      <c r="FY484" s="82"/>
      <c r="FZ484" s="82"/>
      <c r="GA484" s="82"/>
      <c r="GB484" s="82"/>
      <c r="GC484" s="82"/>
      <c r="GD484" s="82"/>
      <c r="GE484" s="82"/>
      <c r="GF484" s="82"/>
      <c r="GG484" s="82"/>
      <c r="GH484" s="82"/>
      <c r="GI484"/>
      <c r="GJ484"/>
      <c r="GK484"/>
      <c r="GL484"/>
      <c r="GM484"/>
      <c r="GN484"/>
      <c r="GO484"/>
      <c r="GP484" s="55">
        <v>10562.988799999999</v>
      </c>
      <c r="GQ484" s="55">
        <f t="shared" si="678"/>
        <v>73.354088888888882</v>
      </c>
      <c r="GR484" s="158">
        <v>73.5</v>
      </c>
      <c r="GS484" s="75">
        <v>30</v>
      </c>
      <c r="GT484" s="159"/>
      <c r="GU484" s="159">
        <f>GS484*50/144</f>
        <v>10.416666666666666</v>
      </c>
      <c r="GV484" s="75">
        <v>1</v>
      </c>
      <c r="GW484" s="75">
        <v>2</v>
      </c>
      <c r="GX484" s="82"/>
      <c r="GY484" s="75">
        <v>73.5</v>
      </c>
      <c r="GZ484" s="82">
        <f>(GY484*1.2)*(Prices!$B$5/32)</f>
        <v>110.25</v>
      </c>
      <c r="HA484" s="82">
        <f>(GY484*1.3)*(Prices!$C$4/32)</f>
        <v>191.1</v>
      </c>
      <c r="HB484" s="82">
        <f>(GV484*Prices!$B$2)+(GW484*Prices!$B$3)</f>
        <v>48.1</v>
      </c>
      <c r="HC484" s="82">
        <f>GU484*Prices!$B$9</f>
        <v>62.5</v>
      </c>
      <c r="HD484" s="82">
        <f t="shared" si="721"/>
        <v>411.95</v>
      </c>
      <c r="HE484" s="82">
        <f>GU484*Prices!$B$10</f>
        <v>93.75</v>
      </c>
      <c r="HF484" s="82">
        <f t="shared" si="722"/>
        <v>443.2</v>
      </c>
      <c r="HG484" s="82">
        <f>GU484*Prices!$B$11</f>
        <v>104.16666666666666</v>
      </c>
      <c r="HH484" s="82">
        <f t="shared" si="723"/>
        <v>453.61666666666667</v>
      </c>
      <c r="HI484" s="82">
        <f>GU484*Prices!$B$12</f>
        <v>125</v>
      </c>
      <c r="HJ484" s="82">
        <f t="shared" si="724"/>
        <v>474.45</v>
      </c>
      <c r="HK484" s="82">
        <f>GU484*Prices!$B$13</f>
        <v>135.41666666666666</v>
      </c>
      <c r="HL484" s="82">
        <f t="shared" si="725"/>
        <v>484.86666666666667</v>
      </c>
      <c r="HM484" s="82">
        <f>GU484*Prices!$B$14</f>
        <v>161.45833333333331</v>
      </c>
      <c r="HN484" s="82">
        <f t="shared" si="726"/>
        <v>510.9083333333333</v>
      </c>
      <c r="HO484" s="82">
        <f>GU484*Prices!$B$15</f>
        <v>182.29166666666666</v>
      </c>
      <c r="HP484" s="82">
        <f t="shared" si="727"/>
        <v>531.74166666666667</v>
      </c>
      <c r="HQ484" s="82">
        <f>GU484*Prices!$B$16</f>
        <v>255.20833333333331</v>
      </c>
      <c r="HR484" s="82">
        <f t="shared" si="728"/>
        <v>604.6583333333333</v>
      </c>
      <c r="HS484" s="82">
        <f>GU484*Prices!$B$17</f>
        <v>0</v>
      </c>
      <c r="HT484" s="82"/>
      <c r="HU484" s="82"/>
      <c r="HV484" s="82"/>
      <c r="HW484" s="82"/>
      <c r="HX484" s="82"/>
      <c r="HY484" s="82"/>
      <c r="HZ484" s="82"/>
      <c r="IA484" s="82"/>
      <c r="IB484" s="82"/>
      <c r="IC484" s="82"/>
      <c r="ID484" s="82"/>
      <c r="IE484" s="82"/>
      <c r="IF484" s="82"/>
      <c r="IG484" s="82"/>
      <c r="IH484" s="82"/>
      <c r="II484"/>
      <c r="IJ484"/>
      <c r="IK484"/>
      <c r="IL484"/>
      <c r="IM484"/>
      <c r="IN484"/>
      <c r="IO484"/>
      <c r="IP484"/>
      <c r="IQ484" s="55">
        <v>10562.988799999999</v>
      </c>
      <c r="IR484" s="55">
        <f t="shared" si="679"/>
        <v>73.354088888888882</v>
      </c>
      <c r="IS484" s="158">
        <v>73.5</v>
      </c>
      <c r="IT484" s="75">
        <v>30</v>
      </c>
      <c r="IU484" s="159"/>
      <c r="IV484" s="159">
        <f>IT484*50/144</f>
        <v>10.416666666666666</v>
      </c>
      <c r="IW484" s="75">
        <v>1</v>
      </c>
      <c r="IX484" s="75">
        <v>2</v>
      </c>
      <c r="IY484" s="76">
        <f t="shared" si="671"/>
        <v>111.6846728148148</v>
      </c>
      <c r="IZ484" s="75">
        <v>73.5</v>
      </c>
      <c r="JA484" s="82">
        <f>(IZ484*1.2)*(Prices!$B$5/32)</f>
        <v>110.25</v>
      </c>
      <c r="JB484" s="82">
        <f>(IZ484*1.3)*(Prices!$B$4/32)</f>
        <v>238.875</v>
      </c>
      <c r="JC484" s="82">
        <f>(IW484*Prices!$B$2)+(IX484*Prices!$B$3)</f>
        <v>48.1</v>
      </c>
      <c r="JD484" s="82">
        <f>IV484*Prices!$B$9</f>
        <v>62.5</v>
      </c>
      <c r="JE484" s="82">
        <f t="shared" si="729"/>
        <v>571.40967281481483</v>
      </c>
      <c r="JF484" s="82">
        <f>IV484*Prices!$B$10</f>
        <v>93.75</v>
      </c>
      <c r="JG484" s="82">
        <f t="shared" si="730"/>
        <v>602.65967281481483</v>
      </c>
      <c r="JH484" s="82">
        <f>IV484*Prices!$B$11</f>
        <v>104.16666666666666</v>
      </c>
      <c r="JI484" s="82">
        <f t="shared" si="731"/>
        <v>613.07633948148145</v>
      </c>
      <c r="JJ484" s="82">
        <f>IV484*Prices!$B$12</f>
        <v>125</v>
      </c>
      <c r="JK484" s="82">
        <f t="shared" si="732"/>
        <v>633.90967281481483</v>
      </c>
      <c r="JL484" s="82">
        <f>IV484*Prices!$B$13</f>
        <v>135.41666666666666</v>
      </c>
      <c r="JM484" s="82">
        <f t="shared" si="733"/>
        <v>644.32633948148145</v>
      </c>
      <c r="JN484" s="82">
        <f>IV484*Prices!$B$14</f>
        <v>161.45833333333331</v>
      </c>
      <c r="JO484" s="82">
        <f t="shared" si="734"/>
        <v>670.36800614814808</v>
      </c>
      <c r="JP484" s="82">
        <f>IV484*Prices!$B$15</f>
        <v>182.29166666666666</v>
      </c>
      <c r="JQ484" s="82">
        <f t="shared" si="735"/>
        <v>691.20133948148145</v>
      </c>
      <c r="JR484" s="82">
        <f>IV484*Prices!$B$16</f>
        <v>255.20833333333331</v>
      </c>
      <c r="JS484" s="82">
        <f t="shared" si="736"/>
        <v>764.1180061481482</v>
      </c>
      <c r="JT484" s="82">
        <f>IV484*Prices!$B$17</f>
        <v>0</v>
      </c>
      <c r="JU484" s="82"/>
      <c r="JV484" s="82"/>
      <c r="JW484" s="82"/>
      <c r="JX484" s="82"/>
      <c r="JY484" s="82"/>
      <c r="JZ484" s="82"/>
      <c r="KA484" s="82"/>
      <c r="KB484" s="82"/>
      <c r="KC484" s="82"/>
      <c r="KD484" s="82"/>
      <c r="KE484" s="82"/>
      <c r="KF484" s="82"/>
      <c r="KG484" s="82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 s="199">
        <v>0</v>
      </c>
      <c r="LB484" s="202">
        <v>1</v>
      </c>
      <c r="LC484" s="82">
        <f>(44+(cabinets_db!IR484*2-2))*0.58</f>
        <v>109.45074311111109</v>
      </c>
      <c r="LD484" s="82">
        <f>(44+(cabinets_db!IR484*2-2))*0.77</f>
        <v>145.30529688888888</v>
      </c>
      <c r="LE484" s="82">
        <f>3*(cabinets_db!IR484*22/144)</f>
        <v>33.620624074074072</v>
      </c>
      <c r="LF484" s="82">
        <f t="shared" si="737"/>
        <v>75.830119037037022</v>
      </c>
      <c r="LG484" s="80">
        <f t="shared" si="738"/>
        <v>111.6846728148148</v>
      </c>
      <c r="LH484" s="234">
        <f t="shared" si="739"/>
        <v>111.6846728148148</v>
      </c>
      <c r="LI484" s="55">
        <v>10562.988799999999</v>
      </c>
      <c r="LJ484" s="55">
        <f t="shared" si="680"/>
        <v>73.354088888888882</v>
      </c>
      <c r="LK484" s="158">
        <v>73.5</v>
      </c>
      <c r="LL484" s="75">
        <v>30</v>
      </c>
      <c r="LM484" s="159"/>
      <c r="LN484" s="159">
        <f>LL484*50/144</f>
        <v>10.416666666666666</v>
      </c>
      <c r="LO484" s="75">
        <v>1</v>
      </c>
      <c r="LP484" s="75">
        <v>2</v>
      </c>
      <c r="LQ484" s="76">
        <f t="shared" si="672"/>
        <v>111.6846728148148</v>
      </c>
      <c r="LR484" s="75">
        <v>73.5</v>
      </c>
      <c r="LS484" s="82">
        <f>(LR484*1.2)*(Prices!$B$5/32)</f>
        <v>110.25</v>
      </c>
      <c r="LT484" s="82">
        <f>(LR484*1.3)*(Prices!$C$4/32)</f>
        <v>191.1</v>
      </c>
      <c r="LU484" s="82">
        <f>(LO484*Prices!$B$2)+(LP484*Prices!$B$3)</f>
        <v>48.1</v>
      </c>
      <c r="LV484" s="82">
        <f>LN484*Prices!$B$9</f>
        <v>62.5</v>
      </c>
      <c r="LW484" s="82">
        <f t="shared" si="740"/>
        <v>523.63467281481485</v>
      </c>
      <c r="LX484" s="82">
        <f>LN484*Prices!$B$10</f>
        <v>93.75</v>
      </c>
      <c r="LY484" s="82">
        <f t="shared" si="741"/>
        <v>554.88467281481485</v>
      </c>
      <c r="LZ484" s="82">
        <f>LN484*Prices!$B$11</f>
        <v>104.16666666666666</v>
      </c>
      <c r="MA484" s="82">
        <f t="shared" si="742"/>
        <v>565.30133948148148</v>
      </c>
      <c r="MB484" s="82">
        <f>LN484*Prices!$B$12</f>
        <v>125</v>
      </c>
      <c r="MC484" s="82">
        <f t="shared" si="743"/>
        <v>586.13467281481485</v>
      </c>
      <c r="MD484" s="82">
        <f>LN484*Prices!$B$13</f>
        <v>135.41666666666666</v>
      </c>
      <c r="ME484" s="82">
        <f t="shared" si="744"/>
        <v>596.55133948148148</v>
      </c>
      <c r="MF484" s="82">
        <f>LN484*Prices!$B$14</f>
        <v>161.45833333333331</v>
      </c>
      <c r="MG484" s="82">
        <f t="shared" si="745"/>
        <v>622.59300614814811</v>
      </c>
      <c r="MH484" s="82">
        <f>LN484*Prices!$B$15</f>
        <v>182.29166666666666</v>
      </c>
      <c r="MI484" s="82">
        <f t="shared" si="746"/>
        <v>643.42633948148148</v>
      </c>
      <c r="MJ484" s="82">
        <f>LN484*Prices!$B$16</f>
        <v>255.20833333333331</v>
      </c>
      <c r="MK484" s="82">
        <f t="shared" si="747"/>
        <v>716.34300614814811</v>
      </c>
      <c r="ML484" s="82">
        <f>LN484*Prices!$B$17</f>
        <v>0</v>
      </c>
      <c r="MM484" s="82"/>
      <c r="MN484" s="82"/>
      <c r="MO484" s="82"/>
      <c r="MP484" s="82"/>
      <c r="MQ484" s="82"/>
      <c r="MR484" s="82"/>
      <c r="MS484" s="82"/>
      <c r="MT484" s="82"/>
      <c r="MU484" s="82"/>
      <c r="MV484" s="82"/>
      <c r="MW484" s="82"/>
      <c r="MX484" s="82"/>
      <c r="MY484" s="82"/>
      <c r="MZ484" s="82"/>
      <c r="NA484" s="82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</row>
    <row r="485" spans="1:449" ht="18" customHeight="1" thickBot="1" x14ac:dyDescent="0.3">
      <c r="A485" s="277"/>
      <c r="B485" s="278"/>
      <c r="C485" s="278"/>
      <c r="D485" s="279"/>
      <c r="E485" s="280"/>
      <c r="F485" s="281"/>
      <c r="G485" s="367"/>
      <c r="H485" s="71"/>
      <c r="I485" s="161"/>
      <c r="J485" s="71"/>
      <c r="K485" s="161"/>
      <c r="L485" s="71"/>
      <c r="M485" s="161"/>
      <c r="N485" s="71"/>
      <c r="O485" s="161"/>
      <c r="P485" s="71"/>
      <c r="Q485" s="161"/>
      <c r="R485" s="71"/>
      <c r="S485" s="161"/>
      <c r="T485" s="71"/>
      <c r="U485" s="161"/>
      <c r="V485" s="71"/>
      <c r="W485" s="162"/>
      <c r="X485" s="162"/>
      <c r="Y485" s="162"/>
      <c r="Z485" s="162"/>
      <c r="AA485" s="162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163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163"/>
      <c r="BU485" s="161"/>
      <c r="BV485" s="71"/>
      <c r="BW485" s="161"/>
      <c r="BX485" s="71"/>
      <c r="BY485" s="161"/>
      <c r="BZ485" s="71"/>
      <c r="CA485" s="161"/>
      <c r="CB485" s="71"/>
      <c r="CC485" s="161"/>
      <c r="CD485" s="71"/>
      <c r="CE485" s="161"/>
      <c r="CF485" s="71"/>
      <c r="CG485" s="161"/>
      <c r="CH485" s="71"/>
      <c r="CI485" s="161"/>
      <c r="CJ485" s="71"/>
      <c r="CK485" s="162"/>
      <c r="CL485" s="162"/>
      <c r="CM485" s="162"/>
      <c r="CN485" s="162"/>
      <c r="CO485" s="162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163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163"/>
      <c r="ER485" s="158"/>
      <c r="ES485" s="75"/>
      <c r="ET485" s="159"/>
      <c r="EU485" s="159"/>
      <c r="EX485" s="82"/>
      <c r="EZ485" s="82"/>
      <c r="FE485" s="82"/>
      <c r="FF485" s="82"/>
      <c r="FG485" s="82"/>
      <c r="FH485" s="82"/>
      <c r="FI485" s="82"/>
      <c r="FJ485" s="82"/>
      <c r="FK485" s="82"/>
      <c r="FL485" s="82"/>
      <c r="FM485" s="82"/>
      <c r="FN485" s="82"/>
      <c r="FO485" s="82"/>
      <c r="FP485" s="82"/>
      <c r="FQ485" s="82"/>
      <c r="FR485" s="82"/>
      <c r="FS485" s="82"/>
      <c r="FT485" s="82"/>
      <c r="FU485" s="82"/>
      <c r="FV485" s="82"/>
      <c r="FW485" s="82"/>
      <c r="FX485" s="82"/>
      <c r="FY485" s="82"/>
      <c r="FZ485" s="82"/>
      <c r="GA485" s="82"/>
      <c r="GB485" s="82"/>
      <c r="GC485" s="82"/>
      <c r="GD485" s="82"/>
      <c r="GE485" s="82"/>
      <c r="GF485" s="82"/>
      <c r="GG485" s="82"/>
      <c r="GH485" s="82"/>
      <c r="GI485"/>
      <c r="GJ485"/>
      <c r="GK485"/>
      <c r="GL485"/>
      <c r="GM485"/>
      <c r="GN485"/>
      <c r="GO485"/>
      <c r="GR485" s="158"/>
      <c r="GS485" s="75"/>
      <c r="GT485" s="159"/>
      <c r="GU485" s="159"/>
      <c r="GV485" s="75"/>
      <c r="GW485" s="75"/>
      <c r="GX485" s="82"/>
      <c r="GZ485" s="82"/>
      <c r="HA485" s="82"/>
      <c r="HB485" s="82"/>
      <c r="HE485" s="82"/>
      <c r="HF485" s="82"/>
      <c r="HG485" s="82"/>
      <c r="HH485" s="82"/>
      <c r="HI485" s="82"/>
      <c r="HJ485" s="82"/>
      <c r="HK485" s="82"/>
      <c r="HL485" s="82"/>
      <c r="HM485" s="82"/>
      <c r="HN485" s="82"/>
      <c r="HO485" s="82"/>
      <c r="HP485" s="82"/>
      <c r="HQ485" s="82"/>
      <c r="HR485" s="82"/>
      <c r="HS485" s="82"/>
      <c r="HT485" s="82"/>
      <c r="HU485" s="82"/>
      <c r="HV485" s="82"/>
      <c r="HW485" s="82"/>
      <c r="HX485" s="82"/>
      <c r="HY485" s="82"/>
      <c r="HZ485" s="82"/>
      <c r="IA485" s="82"/>
      <c r="IB485" s="82"/>
      <c r="IC485" s="82"/>
      <c r="ID485" s="82"/>
      <c r="IE485" s="82"/>
      <c r="IF485" s="82"/>
      <c r="IG485" s="82"/>
      <c r="IH485" s="82"/>
      <c r="II485"/>
      <c r="IJ485"/>
      <c r="IK485"/>
      <c r="IL485"/>
      <c r="IM485"/>
      <c r="IN485"/>
      <c r="IO485"/>
      <c r="IP485"/>
      <c r="IS485" s="158"/>
      <c r="IT485" s="75"/>
      <c r="IU485" s="159"/>
      <c r="IV485" s="159"/>
      <c r="IW485" s="75"/>
      <c r="IX485" s="75"/>
      <c r="IY485" s="76"/>
      <c r="IZ485" s="75"/>
      <c r="JA485" s="82"/>
      <c r="JB485" s="82"/>
      <c r="JC485" s="82"/>
      <c r="JD485" s="82"/>
      <c r="JE485" s="82"/>
      <c r="JF485" s="82"/>
      <c r="JG485" s="82"/>
      <c r="JH485" s="82"/>
      <c r="JI485" s="82"/>
      <c r="JJ485" s="82"/>
      <c r="JK485" s="82"/>
      <c r="JL485" s="82"/>
      <c r="JM485" s="82"/>
      <c r="JN485" s="82"/>
      <c r="JO485" s="82"/>
      <c r="JP485" s="82"/>
      <c r="JQ485" s="82"/>
      <c r="JR485" s="82"/>
      <c r="JS485" s="82"/>
      <c r="JT485" s="82"/>
      <c r="JU485" s="82"/>
      <c r="JV485" s="82"/>
      <c r="JW485" s="82"/>
      <c r="JX485" s="82"/>
      <c r="JY485" s="82"/>
      <c r="JZ485" s="82"/>
      <c r="KA485" s="82"/>
      <c r="KB485" s="82"/>
      <c r="KC485" s="82"/>
      <c r="KD485" s="82"/>
      <c r="KE485" s="82"/>
      <c r="KF485" s="82"/>
      <c r="KG485" s="82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 s="199"/>
      <c r="LB485" s="202"/>
      <c r="LF485" s="82"/>
      <c r="LG485" s="80"/>
      <c r="LH485" s="234"/>
      <c r="LK485" s="158"/>
      <c r="LL485" s="75"/>
      <c r="LM485" s="159"/>
      <c r="LN485" s="159"/>
      <c r="LO485" s="75"/>
      <c r="LP485" s="75"/>
      <c r="LQ485" s="76"/>
      <c r="LR485" s="75"/>
      <c r="LS485" s="82"/>
      <c r="LT485" s="82"/>
      <c r="LU485" s="82"/>
      <c r="LV485" s="82"/>
      <c r="LW485" s="82"/>
      <c r="LX485" s="82"/>
      <c r="LY485" s="82"/>
      <c r="LZ485" s="82"/>
      <c r="MA485" s="82"/>
      <c r="MB485" s="82"/>
      <c r="MC485" s="82"/>
      <c r="MD485" s="82"/>
      <c r="ME485" s="82"/>
      <c r="MF485" s="82"/>
      <c r="MG485" s="82"/>
      <c r="MH485" s="82"/>
      <c r="MI485" s="82"/>
      <c r="MJ485" s="82"/>
      <c r="MK485" s="82"/>
      <c r="ML485" s="82"/>
      <c r="MM485" s="82"/>
      <c r="MN485" s="82"/>
      <c r="MO485" s="82"/>
      <c r="MP485" s="82"/>
      <c r="MQ485" s="82"/>
      <c r="MR485" s="82"/>
      <c r="MS485" s="82"/>
      <c r="MT485" s="82"/>
      <c r="MU485" s="82"/>
      <c r="MV485" s="82"/>
      <c r="MW485" s="82"/>
      <c r="MX485" s="82"/>
      <c r="MY485" s="82"/>
      <c r="MZ485" s="82"/>
      <c r="NA485" s="82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</row>
    <row r="486" spans="1:449" ht="18" customHeight="1" x14ac:dyDescent="0.25">
      <c r="A486" s="151" t="s">
        <v>623</v>
      </c>
      <c r="B486" s="152" t="s">
        <v>527</v>
      </c>
      <c r="C486" s="152" t="str">
        <f t="shared" si="748"/>
        <v>Pantry Cab: Double Oven - warming drawer  (24"W x 84" H)</v>
      </c>
      <c r="D486" s="121" t="s">
        <v>624</v>
      </c>
      <c r="E486" s="153" t="s">
        <v>589</v>
      </c>
      <c r="F486" s="266" t="s">
        <v>623</v>
      </c>
      <c r="G486" s="367">
        <f>ROUND(cabinets_db!FD486/Prices!$B$27,0)</f>
        <v>803</v>
      </c>
      <c r="H486" s="71">
        <f>G486*Prices!$B$7+G486</f>
        <v>923.45</v>
      </c>
      <c r="I486" s="161">
        <f>ROUND(cabinets_db!FF486/Prices!$B$27,0)</f>
        <v>839</v>
      </c>
      <c r="J486" s="71">
        <f>I486*Prices!$B$7+I486</f>
        <v>964.85</v>
      </c>
      <c r="K486" s="161">
        <f>ROUND(cabinets_db!FH486/Prices!$B$27,0)</f>
        <v>851</v>
      </c>
      <c r="L486" s="71">
        <f>K486*Prices!$B$7+K486</f>
        <v>978.65</v>
      </c>
      <c r="M486" s="161">
        <f>ROUND(cabinets_db!FJ486/Prices!$B$27,0)</f>
        <v>875</v>
      </c>
      <c r="N486" s="71">
        <f>M486*Prices!$B$7+M486</f>
        <v>1006.25</v>
      </c>
      <c r="O486" s="161">
        <f>ROUND(cabinets_db!FL486/Prices!$B$27,0)</f>
        <v>887</v>
      </c>
      <c r="P486" s="71">
        <f>O486*Prices!$B$7+O486</f>
        <v>1020.05</v>
      </c>
      <c r="Q486" s="161">
        <f>ROUND(cabinets_db!FN486/Prices!$B$27,0)</f>
        <v>916</v>
      </c>
      <c r="R486" s="71">
        <f>Q486*Prices!$B$7+Q486</f>
        <v>1053.4000000000001</v>
      </c>
      <c r="S486" s="161">
        <f>ROUND(cabinets_db!FP486/Prices!$B$27,0)</f>
        <v>940</v>
      </c>
      <c r="T486" s="71">
        <f>S486*Prices!$B$7+S486</f>
        <v>1081</v>
      </c>
      <c r="U486" s="161">
        <f>ROUND(cabinets_db!FR486/Prices!$B$27,0)</f>
        <v>1023</v>
      </c>
      <c r="V486" s="71">
        <f>U486*Prices!$B$7+U486</f>
        <v>1176.45</v>
      </c>
      <c r="W486" s="162"/>
      <c r="X486" s="162"/>
      <c r="Y486" s="162"/>
      <c r="Z486" s="162"/>
      <c r="AA486" s="162"/>
      <c r="AB486" s="71">
        <f>ROUND(cabinets_db!HD486/Prices!$B$27,0)</f>
        <v>706</v>
      </c>
      <c r="AC486" s="71">
        <f>AB486*Prices!$B$7+AB486</f>
        <v>811.9</v>
      </c>
      <c r="AD486" s="71">
        <f>ROUND(cabinets_db!HF486/Prices!$B$27,0)</f>
        <v>741</v>
      </c>
      <c r="AE486" s="71">
        <f>AD486*Prices!$B$7+AD486</f>
        <v>852.15</v>
      </c>
      <c r="AF486" s="71">
        <f>ROUND(cabinets_db!HH486/Prices!$B$27,0)</f>
        <v>753</v>
      </c>
      <c r="AG486" s="71">
        <f>AF486*Prices!$B$7+AF486</f>
        <v>865.95</v>
      </c>
      <c r="AH486" s="71">
        <f>ROUND(cabinets_db!HJ486/Prices!$B$27,0)</f>
        <v>777</v>
      </c>
      <c r="AI486" s="71">
        <f>AH486*Prices!$B$7+AH486</f>
        <v>893.55</v>
      </c>
      <c r="AJ486" s="71">
        <f>ROUND(cabinets_db!HL486/Prices!$B$27,0)</f>
        <v>789</v>
      </c>
      <c r="AK486" s="71">
        <f>AJ486*Prices!$B$7+AJ486</f>
        <v>907.35</v>
      </c>
      <c r="AL486" s="71">
        <f>ROUND(cabinets_db!HN486/Prices!$B$27,0)</f>
        <v>819</v>
      </c>
      <c r="AM486" s="71">
        <f>AL486*Prices!$B$7+AL486</f>
        <v>941.85</v>
      </c>
      <c r="AN486" s="71">
        <f>ROUND(cabinets_db!HP486/Prices!$B$27,0)</f>
        <v>843</v>
      </c>
      <c r="AO486" s="71">
        <f>AN486*Prices!$B$7+AN486</f>
        <v>969.45</v>
      </c>
      <c r="AP486" s="71">
        <f>ROUND(cabinets_db!HR486/Prices!$B$27,0)</f>
        <v>926</v>
      </c>
      <c r="AQ486" s="163">
        <f>AP486*Prices!$B$7+AP486</f>
        <v>1064.9000000000001</v>
      </c>
      <c r="AW486" s="71">
        <f t="shared" si="681"/>
        <v>706</v>
      </c>
      <c r="AX486" s="71">
        <f t="shared" si="682"/>
        <v>811.9</v>
      </c>
      <c r="AY486" s="71">
        <f t="shared" si="683"/>
        <v>741</v>
      </c>
      <c r="AZ486" s="71">
        <f t="shared" si="684"/>
        <v>852.15</v>
      </c>
      <c r="BA486" s="71">
        <f t="shared" si="685"/>
        <v>753</v>
      </c>
      <c r="BB486" s="71">
        <f t="shared" si="686"/>
        <v>865.95</v>
      </c>
      <c r="BC486" s="71">
        <f t="shared" si="687"/>
        <v>777</v>
      </c>
      <c r="BD486" s="71">
        <f t="shared" si="688"/>
        <v>893.55</v>
      </c>
      <c r="BE486" s="71">
        <f t="shared" si="689"/>
        <v>789</v>
      </c>
      <c r="BF486" s="71">
        <f t="shared" si="690"/>
        <v>907.35</v>
      </c>
      <c r="BG486" s="71">
        <f t="shared" si="691"/>
        <v>819</v>
      </c>
      <c r="BH486" s="71">
        <f t="shared" si="692"/>
        <v>941.85</v>
      </c>
      <c r="BI486" s="71">
        <f t="shared" si="693"/>
        <v>843</v>
      </c>
      <c r="BJ486" s="71">
        <f t="shared" si="694"/>
        <v>969.45</v>
      </c>
      <c r="BK486" s="71">
        <f t="shared" si="695"/>
        <v>926</v>
      </c>
      <c r="BL486" s="163">
        <f t="shared" si="696"/>
        <v>1064.9000000000001</v>
      </c>
      <c r="BU486" s="161">
        <f>ROUND(cabinets_db!JE486/Prices!$B$27,0)</f>
        <v>803</v>
      </c>
      <c r="BV486" s="71">
        <f>BU486*Prices!$B$7+BU486</f>
        <v>923.45</v>
      </c>
      <c r="BW486" s="161">
        <f>ROUND(cabinets_db!JG486/Prices!$B$27,0)</f>
        <v>839</v>
      </c>
      <c r="BX486" s="71">
        <f>BW486*Prices!$B$7+BW486</f>
        <v>964.85</v>
      </c>
      <c r="BY486" s="161">
        <f>ROUND(cabinets_db!JI486/Prices!$B$27,0)</f>
        <v>851</v>
      </c>
      <c r="BZ486" s="71">
        <f>BY486*Prices!$B$7+BY486</f>
        <v>978.65</v>
      </c>
      <c r="CA486" s="161">
        <f>ROUND(cabinets_db!JK486/Prices!$B$27,0)</f>
        <v>875</v>
      </c>
      <c r="CB486" s="71">
        <f>CA486*Prices!$B$7+CA486</f>
        <v>1006.25</v>
      </c>
      <c r="CC486" s="161">
        <f>ROUND(cabinets_db!JM486/Prices!$B$27,0)</f>
        <v>887</v>
      </c>
      <c r="CD486" s="71">
        <f>CC486*Prices!$B$7+CC486</f>
        <v>1020.05</v>
      </c>
      <c r="CE486" s="161">
        <f>ROUND(cabinets_db!JO486/Prices!$B$27,0)</f>
        <v>916</v>
      </c>
      <c r="CF486" s="71">
        <f>CE486*Prices!$B$7+CE486</f>
        <v>1053.4000000000001</v>
      </c>
      <c r="CG486" s="161">
        <f>ROUND(cabinets_db!JQ486/Prices!$B$27,0)</f>
        <v>940</v>
      </c>
      <c r="CH486" s="71">
        <f>CG486*Prices!$B$7+CG486</f>
        <v>1081</v>
      </c>
      <c r="CI486" s="161">
        <f>ROUND(cabinets_db!JS486/Prices!$B$27,0)</f>
        <v>1023</v>
      </c>
      <c r="CJ486" s="71">
        <f>CI486*Prices!$B$7+CI486</f>
        <v>1176.45</v>
      </c>
      <c r="CK486" s="162"/>
      <c r="CL486" s="162"/>
      <c r="CM486" s="162"/>
      <c r="CN486" s="162"/>
      <c r="CO486" s="162"/>
      <c r="CP486" s="71">
        <f>ROUND(cabinets_db!LW486/Prices!$B$27,0)</f>
        <v>706</v>
      </c>
      <c r="CQ486" s="71">
        <f>CP486*Prices!$B$7+CP486</f>
        <v>811.9</v>
      </c>
      <c r="CR486" s="71">
        <f>ROUND(cabinets_db!LY486/Prices!$B$27,0)</f>
        <v>741</v>
      </c>
      <c r="CS486" s="71">
        <f>CR486*Prices!$B$7+CR486</f>
        <v>852.15</v>
      </c>
      <c r="CT486" s="71">
        <f>ROUND(cabinets_db!MA486/Prices!$B$27,0)</f>
        <v>753</v>
      </c>
      <c r="CU486" s="71">
        <f>CT486*Prices!$B$7+CT486</f>
        <v>865.95</v>
      </c>
      <c r="CV486" s="71">
        <f>ROUND(cabinets_db!MC486/Prices!$B$27,0)</f>
        <v>777</v>
      </c>
      <c r="CW486" s="71">
        <f>CV486*Prices!$B$7+CV486</f>
        <v>893.55</v>
      </c>
      <c r="CX486" s="71">
        <f>ROUND(cabinets_db!ME486/Prices!$B$27,0)</f>
        <v>789</v>
      </c>
      <c r="CY486" s="71">
        <f>CX486*Prices!$B$7+CX486</f>
        <v>907.35</v>
      </c>
      <c r="CZ486" s="71">
        <f>ROUND(cabinets_db!MG486/Prices!$B$27,0)</f>
        <v>819</v>
      </c>
      <c r="DA486" s="71">
        <f>CZ486*Prices!$B$7+CZ486</f>
        <v>941.85</v>
      </c>
      <c r="DB486" s="71">
        <f>ROUND(cabinets_db!MI486/Prices!$B$27,0)</f>
        <v>843</v>
      </c>
      <c r="DC486" s="71">
        <f>DB486*Prices!$B$7+DB486</f>
        <v>969.45</v>
      </c>
      <c r="DD486" s="71">
        <f>ROUND(cabinets_db!MK486/Prices!$B$27,0)</f>
        <v>926</v>
      </c>
      <c r="DE486" s="163">
        <f>DD486*Prices!$B$7+DD486</f>
        <v>1064.9000000000001</v>
      </c>
      <c r="DK486" s="71">
        <f t="shared" si="697"/>
        <v>706</v>
      </c>
      <c r="DL486" s="71">
        <f t="shared" si="698"/>
        <v>811.9</v>
      </c>
      <c r="DM486" s="71">
        <f t="shared" si="699"/>
        <v>741</v>
      </c>
      <c r="DN486" s="71">
        <f t="shared" si="700"/>
        <v>852.15</v>
      </c>
      <c r="DO486" s="71">
        <f t="shared" si="701"/>
        <v>753</v>
      </c>
      <c r="DP486" s="71">
        <f t="shared" si="702"/>
        <v>865.95</v>
      </c>
      <c r="DQ486" s="71">
        <f t="shared" si="703"/>
        <v>777</v>
      </c>
      <c r="DR486" s="71">
        <f t="shared" si="704"/>
        <v>893.55</v>
      </c>
      <c r="DS486" s="71">
        <f t="shared" si="705"/>
        <v>789</v>
      </c>
      <c r="DT486" s="71">
        <f t="shared" si="706"/>
        <v>907.35</v>
      </c>
      <c r="DU486" s="71">
        <f t="shared" si="707"/>
        <v>819</v>
      </c>
      <c r="DV486" s="71">
        <f t="shared" si="708"/>
        <v>941.85</v>
      </c>
      <c r="DW486" s="71">
        <f t="shared" si="709"/>
        <v>843</v>
      </c>
      <c r="DX486" s="71">
        <f t="shared" si="710"/>
        <v>969.45</v>
      </c>
      <c r="DY486" s="71">
        <f t="shared" si="711"/>
        <v>926</v>
      </c>
      <c r="DZ486" s="163">
        <f t="shared" si="712"/>
        <v>1064.9000000000001</v>
      </c>
      <c r="EP486" s="55">
        <v>9065.6185999999998</v>
      </c>
      <c r="EQ486" s="55">
        <f t="shared" si="677"/>
        <v>62.955684722222223</v>
      </c>
      <c r="ER486" s="158">
        <v>63</v>
      </c>
      <c r="ES486" s="75">
        <v>24</v>
      </c>
      <c r="ET486" s="159"/>
      <c r="EU486" s="159">
        <f>ES486*30/144</f>
        <v>5</v>
      </c>
      <c r="EW486" s="75">
        <v>2</v>
      </c>
      <c r="EX486" s="82"/>
      <c r="EY486" s="75">
        <v>63</v>
      </c>
      <c r="EZ486" s="82">
        <f>(EY486*1.2)*(Prices!$B$5/32)</f>
        <v>94.5</v>
      </c>
      <c r="FA486" s="82">
        <f>(EY486*1.3)*(Prices!$B$4/32)</f>
        <v>204.75</v>
      </c>
      <c r="FB486" s="82">
        <f>(EV486*Prices!$B$2)+(EW486*Prices!$B$3)</f>
        <v>8.1</v>
      </c>
      <c r="FC486" s="82">
        <f>EU486*Prices!$B$9</f>
        <v>30</v>
      </c>
      <c r="FD486" s="82">
        <f t="shared" si="713"/>
        <v>337.35</v>
      </c>
      <c r="FE486" s="82">
        <f>EU486*Prices!$B$10</f>
        <v>45</v>
      </c>
      <c r="FF486" s="82">
        <f t="shared" si="714"/>
        <v>352.35</v>
      </c>
      <c r="FG486" s="82">
        <f>EU486*Prices!$B$11</f>
        <v>50</v>
      </c>
      <c r="FH486" s="82">
        <f t="shared" si="715"/>
        <v>357.35</v>
      </c>
      <c r="FI486" s="82">
        <f>EU486*Prices!$B$12</f>
        <v>60</v>
      </c>
      <c r="FJ486" s="82">
        <f t="shared" si="716"/>
        <v>367.35</v>
      </c>
      <c r="FK486" s="82">
        <f>EU486*Prices!$B$13</f>
        <v>65</v>
      </c>
      <c r="FL486" s="82">
        <f t="shared" si="717"/>
        <v>372.35</v>
      </c>
      <c r="FM486" s="82">
        <f>EU486*Prices!$B$14</f>
        <v>77.5</v>
      </c>
      <c r="FN486" s="82">
        <f t="shared" si="718"/>
        <v>384.85</v>
      </c>
      <c r="FO486" s="82">
        <f>EU486*Prices!$B$15</f>
        <v>87.5</v>
      </c>
      <c r="FP486" s="82">
        <f t="shared" si="719"/>
        <v>394.85</v>
      </c>
      <c r="FQ486" s="82">
        <f>EU486*Prices!$B$16</f>
        <v>122.5</v>
      </c>
      <c r="FR486" s="82">
        <f t="shared" si="720"/>
        <v>429.85</v>
      </c>
      <c r="FS486" s="82">
        <f>EU486*Prices!$B$17</f>
        <v>0</v>
      </c>
      <c r="FT486" s="82"/>
      <c r="FU486" s="82"/>
      <c r="FV486" s="82"/>
      <c r="FW486" s="82"/>
      <c r="FX486" s="82"/>
      <c r="FY486" s="82"/>
      <c r="FZ486" s="82"/>
      <c r="GA486" s="82"/>
      <c r="GB486" s="82"/>
      <c r="GC486" s="82"/>
      <c r="GD486" s="82"/>
      <c r="GE486" s="82"/>
      <c r="GF486" s="82"/>
      <c r="GG486" s="82"/>
      <c r="GH486" s="82"/>
      <c r="GI486"/>
      <c r="GJ486"/>
      <c r="GK486"/>
      <c r="GL486"/>
      <c r="GM486"/>
      <c r="GN486"/>
      <c r="GO486"/>
      <c r="GP486" s="55">
        <v>9065.6185999999998</v>
      </c>
      <c r="GQ486" s="55">
        <f t="shared" si="678"/>
        <v>62.955684722222223</v>
      </c>
      <c r="GR486" s="158">
        <v>63</v>
      </c>
      <c r="GS486" s="75">
        <v>24</v>
      </c>
      <c r="GT486" s="159"/>
      <c r="GU486" s="159">
        <f>GS486*30/144</f>
        <v>5</v>
      </c>
      <c r="GV486" s="75"/>
      <c r="GW486" s="75">
        <v>2</v>
      </c>
      <c r="GX486" s="82"/>
      <c r="GY486" s="75">
        <v>63</v>
      </c>
      <c r="GZ486" s="82">
        <f>(GY486*1.2)*(Prices!$B$5/32)</f>
        <v>94.5</v>
      </c>
      <c r="HA486" s="82">
        <f>(GY486*1.3)*(Prices!$C$4/32)</f>
        <v>163.80000000000001</v>
      </c>
      <c r="HB486" s="82">
        <f>(GV486*Prices!$B$2)+(GW486*Prices!$B$3)</f>
        <v>8.1</v>
      </c>
      <c r="HC486" s="82">
        <f>GU486*Prices!$B$9</f>
        <v>30</v>
      </c>
      <c r="HD486" s="82">
        <f t="shared" si="721"/>
        <v>296.39999999999998</v>
      </c>
      <c r="HE486" s="82">
        <f>GU486*Prices!$B$10</f>
        <v>45</v>
      </c>
      <c r="HF486" s="82">
        <f t="shared" si="722"/>
        <v>311.39999999999998</v>
      </c>
      <c r="HG486" s="82">
        <f>GU486*Prices!$B$11</f>
        <v>50</v>
      </c>
      <c r="HH486" s="82">
        <f t="shared" si="723"/>
        <v>316.39999999999998</v>
      </c>
      <c r="HI486" s="82">
        <f>GU486*Prices!$B$12</f>
        <v>60</v>
      </c>
      <c r="HJ486" s="82">
        <f t="shared" si="724"/>
        <v>326.39999999999998</v>
      </c>
      <c r="HK486" s="82">
        <f>GU486*Prices!$B$13</f>
        <v>65</v>
      </c>
      <c r="HL486" s="82">
        <f t="shared" si="725"/>
        <v>331.4</v>
      </c>
      <c r="HM486" s="82">
        <f>GU486*Prices!$B$14</f>
        <v>77.5</v>
      </c>
      <c r="HN486" s="82">
        <f t="shared" si="726"/>
        <v>343.9</v>
      </c>
      <c r="HO486" s="82">
        <f>GU486*Prices!$B$15</f>
        <v>87.5</v>
      </c>
      <c r="HP486" s="82">
        <f t="shared" si="727"/>
        <v>353.9</v>
      </c>
      <c r="HQ486" s="82">
        <f>GU486*Prices!$B$16</f>
        <v>122.5</v>
      </c>
      <c r="HR486" s="82">
        <f t="shared" si="728"/>
        <v>388.9</v>
      </c>
      <c r="HS486" s="82">
        <f>GU486*Prices!$B$17</f>
        <v>0</v>
      </c>
      <c r="HT486" s="82"/>
      <c r="HU486" s="82"/>
      <c r="HV486" s="82"/>
      <c r="HW486" s="82"/>
      <c r="HX486" s="82"/>
      <c r="HY486" s="82"/>
      <c r="HZ486" s="82"/>
      <c r="IA486" s="82"/>
      <c r="IB486" s="82"/>
      <c r="IC486" s="82"/>
      <c r="ID486" s="82"/>
      <c r="IE486" s="82"/>
      <c r="IF486" s="82"/>
      <c r="IG486" s="82"/>
      <c r="IH486" s="82"/>
      <c r="II486"/>
      <c r="IJ486"/>
      <c r="IK486"/>
      <c r="IL486"/>
      <c r="IM486"/>
      <c r="IN486"/>
      <c r="IO486"/>
      <c r="IP486"/>
      <c r="IQ486" s="55">
        <v>9065.6185999999998</v>
      </c>
      <c r="IR486" s="55">
        <f t="shared" si="679"/>
        <v>62.955684722222223</v>
      </c>
      <c r="IS486" s="158">
        <v>63</v>
      </c>
      <c r="IT486" s="75">
        <v>24</v>
      </c>
      <c r="IU486" s="159"/>
      <c r="IV486" s="159">
        <f>IT486*30/144</f>
        <v>5</v>
      </c>
      <c r="IW486" s="75"/>
      <c r="IX486" s="75">
        <v>2</v>
      </c>
      <c r="IY486" s="76">
        <f t="shared" si="671"/>
        <v>0</v>
      </c>
      <c r="IZ486" s="75">
        <v>63</v>
      </c>
      <c r="JA486" s="82">
        <f>(IZ486*1.2)*(Prices!$B$5/32)</f>
        <v>94.5</v>
      </c>
      <c r="JB486" s="82">
        <f>(IZ486*1.3)*(Prices!$B$4/32)</f>
        <v>204.75</v>
      </c>
      <c r="JC486" s="82">
        <f>(IW486*Prices!$B$2)+(IX486*Prices!$B$3)</f>
        <v>8.1</v>
      </c>
      <c r="JD486" s="82">
        <f>IV486*Prices!$B$9</f>
        <v>30</v>
      </c>
      <c r="JE486" s="82">
        <f t="shared" si="729"/>
        <v>337.35</v>
      </c>
      <c r="JF486" s="82">
        <f>IV486*Prices!$B$10</f>
        <v>45</v>
      </c>
      <c r="JG486" s="82">
        <f t="shared" si="730"/>
        <v>352.35</v>
      </c>
      <c r="JH486" s="82">
        <f>IV486*Prices!$B$11</f>
        <v>50</v>
      </c>
      <c r="JI486" s="82">
        <f t="shared" si="731"/>
        <v>357.35</v>
      </c>
      <c r="JJ486" s="82">
        <f>IV486*Prices!$B$12</f>
        <v>60</v>
      </c>
      <c r="JK486" s="82">
        <f t="shared" si="732"/>
        <v>367.35</v>
      </c>
      <c r="JL486" s="82">
        <f>IV486*Prices!$B$13</f>
        <v>65</v>
      </c>
      <c r="JM486" s="82">
        <f t="shared" si="733"/>
        <v>372.35</v>
      </c>
      <c r="JN486" s="82">
        <f>IV486*Prices!$B$14</f>
        <v>77.5</v>
      </c>
      <c r="JO486" s="82">
        <f t="shared" si="734"/>
        <v>384.85</v>
      </c>
      <c r="JP486" s="82">
        <f>IV486*Prices!$B$15</f>
        <v>87.5</v>
      </c>
      <c r="JQ486" s="82">
        <f t="shared" si="735"/>
        <v>394.85</v>
      </c>
      <c r="JR486" s="82">
        <f>IV486*Prices!$B$16</f>
        <v>122.5</v>
      </c>
      <c r="JS486" s="82">
        <f t="shared" si="736"/>
        <v>429.85</v>
      </c>
      <c r="JT486" s="82">
        <f>IV486*Prices!$B$17</f>
        <v>0</v>
      </c>
      <c r="JU486" s="82"/>
      <c r="JV486" s="82"/>
      <c r="JW486" s="82"/>
      <c r="JX486" s="82"/>
      <c r="JY486" s="82"/>
      <c r="JZ486" s="82"/>
      <c r="KA486" s="82"/>
      <c r="KB486" s="82"/>
      <c r="KC486" s="82"/>
      <c r="KD486" s="82"/>
      <c r="KE486" s="82"/>
      <c r="KF486" s="82"/>
      <c r="KG486" s="82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 s="199">
        <v>0</v>
      </c>
      <c r="LB486" s="202">
        <v>0</v>
      </c>
      <c r="LC486" s="82">
        <f>(44+(cabinets_db!IR486*2-2))*0.58</f>
        <v>97.388594277777784</v>
      </c>
      <c r="LD486" s="82">
        <f>(44+(cabinets_db!IR486*2-2))*0.77</f>
        <v>129.29175447222224</v>
      </c>
      <c r="LE486" s="82">
        <f>3*(cabinets_db!IR486*22/144)</f>
        <v>28.854688831018521</v>
      </c>
      <c r="LF486" s="82">
        <f t="shared" si="737"/>
        <v>68.533905446759263</v>
      </c>
      <c r="LG486" s="80">
        <f t="shared" si="738"/>
        <v>100.43706564120372</v>
      </c>
      <c r="LH486" s="234">
        <f t="shared" si="739"/>
        <v>0</v>
      </c>
      <c r="LI486" s="55">
        <v>9065.6185999999998</v>
      </c>
      <c r="LJ486" s="55">
        <f t="shared" si="680"/>
        <v>62.955684722222223</v>
      </c>
      <c r="LK486" s="158">
        <v>63</v>
      </c>
      <c r="LL486" s="75">
        <v>24</v>
      </c>
      <c r="LM486" s="159"/>
      <c r="LN486" s="159">
        <f>LL486*30/144</f>
        <v>5</v>
      </c>
      <c r="LO486" s="75"/>
      <c r="LP486" s="75">
        <v>2</v>
      </c>
      <c r="LQ486" s="76">
        <f t="shared" si="672"/>
        <v>0</v>
      </c>
      <c r="LR486" s="75">
        <v>63</v>
      </c>
      <c r="LS486" s="82">
        <f>(LR486*1.2)*(Prices!$B$5/32)</f>
        <v>94.5</v>
      </c>
      <c r="LT486" s="82">
        <f>(LR486*1.3)*(Prices!$C$4/32)</f>
        <v>163.80000000000001</v>
      </c>
      <c r="LU486" s="82">
        <f>(LO486*Prices!$B$2)+(LP486*Prices!$B$3)</f>
        <v>8.1</v>
      </c>
      <c r="LV486" s="82">
        <f>LN486*Prices!$B$9</f>
        <v>30</v>
      </c>
      <c r="LW486" s="82">
        <f t="shared" si="740"/>
        <v>296.39999999999998</v>
      </c>
      <c r="LX486" s="82">
        <f>LN486*Prices!$B$10</f>
        <v>45</v>
      </c>
      <c r="LY486" s="82">
        <f t="shared" si="741"/>
        <v>311.39999999999998</v>
      </c>
      <c r="LZ486" s="82">
        <f>LN486*Prices!$B$11</f>
        <v>50</v>
      </c>
      <c r="MA486" s="82">
        <f t="shared" si="742"/>
        <v>316.39999999999998</v>
      </c>
      <c r="MB486" s="82">
        <f>LN486*Prices!$B$12</f>
        <v>60</v>
      </c>
      <c r="MC486" s="82">
        <f t="shared" si="743"/>
        <v>326.39999999999998</v>
      </c>
      <c r="MD486" s="82">
        <f>LN486*Prices!$B$13</f>
        <v>65</v>
      </c>
      <c r="ME486" s="82">
        <f t="shared" si="744"/>
        <v>331.4</v>
      </c>
      <c r="MF486" s="82">
        <f>LN486*Prices!$B$14</f>
        <v>77.5</v>
      </c>
      <c r="MG486" s="82">
        <f t="shared" si="745"/>
        <v>343.9</v>
      </c>
      <c r="MH486" s="82">
        <f>LN486*Prices!$B$15</f>
        <v>87.5</v>
      </c>
      <c r="MI486" s="82">
        <f t="shared" si="746"/>
        <v>353.9</v>
      </c>
      <c r="MJ486" s="82">
        <f>LN486*Prices!$B$16</f>
        <v>122.5</v>
      </c>
      <c r="MK486" s="82">
        <f t="shared" si="747"/>
        <v>388.9</v>
      </c>
      <c r="ML486" s="82">
        <f>LN486*Prices!$B$17</f>
        <v>0</v>
      </c>
      <c r="MM486" s="82"/>
      <c r="MN486" s="82"/>
      <c r="MO486" s="82"/>
      <c r="MP486" s="82"/>
      <c r="MQ486" s="82"/>
      <c r="MR486" s="82"/>
      <c r="MS486" s="82"/>
      <c r="MT486" s="82"/>
      <c r="MU486" s="82"/>
      <c r="MV486" s="82"/>
      <c r="MW486" s="82"/>
      <c r="MX486" s="82"/>
      <c r="MY486" s="82"/>
      <c r="MZ486" s="82"/>
      <c r="NA486" s="82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</row>
    <row r="487" spans="1:449" ht="18" customHeight="1" x14ac:dyDescent="0.25">
      <c r="A487" s="160" t="s">
        <v>625</v>
      </c>
      <c r="B487" s="69" t="s">
        <v>527</v>
      </c>
      <c r="C487" s="69" t="str">
        <f t="shared" si="748"/>
        <v>Pantry Cab: Double Oven - warming drawer  (24"W x 90" H)</v>
      </c>
      <c r="D487" s="70" t="s">
        <v>624</v>
      </c>
      <c r="E487" s="68" t="s">
        <v>591</v>
      </c>
      <c r="F487" s="267" t="s">
        <v>625</v>
      </c>
      <c r="G487" s="367">
        <f>ROUND(cabinets_db!FD487/Prices!$B$27,0)</f>
        <v>908</v>
      </c>
      <c r="H487" s="71">
        <f>G487*Prices!$B$7+G487</f>
        <v>1044.2</v>
      </c>
      <c r="I487" s="161">
        <f>ROUND(cabinets_db!FF487/Prices!$B$27,0)</f>
        <v>951</v>
      </c>
      <c r="J487" s="71">
        <f>I487*Prices!$B$7+I487</f>
        <v>1093.6500000000001</v>
      </c>
      <c r="K487" s="161">
        <f>ROUND(cabinets_db!FH487/Prices!$B$27,0)</f>
        <v>965</v>
      </c>
      <c r="L487" s="71">
        <f>K487*Prices!$B$7+K487</f>
        <v>1109.75</v>
      </c>
      <c r="M487" s="161">
        <f>ROUND(cabinets_db!FJ487/Prices!$B$27,0)</f>
        <v>994</v>
      </c>
      <c r="N487" s="71">
        <f>M487*Prices!$B$7+M487</f>
        <v>1143.0999999999999</v>
      </c>
      <c r="O487" s="161">
        <f>ROUND(cabinets_db!FL487/Prices!$B$27,0)</f>
        <v>1008</v>
      </c>
      <c r="P487" s="71">
        <f>O487*Prices!$B$7+O487</f>
        <v>1159.2</v>
      </c>
      <c r="Q487" s="161">
        <f>ROUND(cabinets_db!FN487/Prices!$B$27,0)</f>
        <v>1044</v>
      </c>
      <c r="R487" s="71">
        <f>Q487*Prices!$B$7+Q487</f>
        <v>1200.5999999999999</v>
      </c>
      <c r="S487" s="161">
        <f>ROUND(cabinets_db!FP487/Prices!$B$27,0)</f>
        <v>1072</v>
      </c>
      <c r="T487" s="71">
        <f>S487*Prices!$B$7+S487</f>
        <v>1232.8</v>
      </c>
      <c r="U487" s="161">
        <f>ROUND(cabinets_db!FR487/Prices!$B$27,0)</f>
        <v>1172</v>
      </c>
      <c r="V487" s="71">
        <f>U487*Prices!$B$7+U487</f>
        <v>1347.8</v>
      </c>
      <c r="W487" s="162"/>
      <c r="X487" s="162"/>
      <c r="Y487" s="162"/>
      <c r="Z487" s="162"/>
      <c r="AA487" s="162"/>
      <c r="AB487" s="71">
        <f>ROUND(cabinets_db!HD487/Prices!$B$27,0)</f>
        <v>798</v>
      </c>
      <c r="AC487" s="71">
        <f>AB487*Prices!$B$7+AB487</f>
        <v>917.7</v>
      </c>
      <c r="AD487" s="71">
        <f>ROUND(cabinets_db!HF487/Prices!$B$27,0)</f>
        <v>841</v>
      </c>
      <c r="AE487" s="71">
        <f>AD487*Prices!$B$7+AD487</f>
        <v>967.15</v>
      </c>
      <c r="AF487" s="71">
        <f>ROUND(cabinets_db!HH487/Prices!$B$27,0)</f>
        <v>855</v>
      </c>
      <c r="AG487" s="71">
        <f>AF487*Prices!$B$7+AF487</f>
        <v>983.25</v>
      </c>
      <c r="AH487" s="71">
        <f>ROUND(cabinets_db!HJ487/Prices!$B$27,0)</f>
        <v>884</v>
      </c>
      <c r="AI487" s="71">
        <f>AH487*Prices!$B$7+AH487</f>
        <v>1016.6</v>
      </c>
      <c r="AJ487" s="71">
        <f>ROUND(cabinets_db!HL487/Prices!$B$27,0)</f>
        <v>898</v>
      </c>
      <c r="AK487" s="71">
        <f>AJ487*Prices!$B$7+AJ487</f>
        <v>1032.7</v>
      </c>
      <c r="AL487" s="71">
        <f>ROUND(cabinets_db!HN487/Prices!$B$27,0)</f>
        <v>934</v>
      </c>
      <c r="AM487" s="71">
        <f>AL487*Prices!$B$7+AL487</f>
        <v>1074.0999999999999</v>
      </c>
      <c r="AN487" s="71">
        <f>ROUND(cabinets_db!HP487/Prices!$B$27,0)</f>
        <v>962</v>
      </c>
      <c r="AO487" s="71">
        <f>AN487*Prices!$B$7+AN487</f>
        <v>1106.3</v>
      </c>
      <c r="AP487" s="71">
        <f>ROUND(cabinets_db!HR487/Prices!$B$27,0)</f>
        <v>1062</v>
      </c>
      <c r="AQ487" s="163">
        <f>AP487*Prices!$B$7+AP487</f>
        <v>1221.3</v>
      </c>
      <c r="AW487" s="71">
        <f t="shared" si="681"/>
        <v>798</v>
      </c>
      <c r="AX487" s="71">
        <f t="shared" si="682"/>
        <v>917.7</v>
      </c>
      <c r="AY487" s="71">
        <f t="shared" si="683"/>
        <v>841</v>
      </c>
      <c r="AZ487" s="71">
        <f t="shared" si="684"/>
        <v>967.15</v>
      </c>
      <c r="BA487" s="71">
        <f t="shared" si="685"/>
        <v>855</v>
      </c>
      <c r="BB487" s="71">
        <f t="shared" si="686"/>
        <v>983.25</v>
      </c>
      <c r="BC487" s="71">
        <f t="shared" si="687"/>
        <v>884</v>
      </c>
      <c r="BD487" s="71">
        <f t="shared" si="688"/>
        <v>1016.6</v>
      </c>
      <c r="BE487" s="71">
        <f t="shared" si="689"/>
        <v>898</v>
      </c>
      <c r="BF487" s="71">
        <f t="shared" si="690"/>
        <v>1032.7</v>
      </c>
      <c r="BG487" s="71">
        <f t="shared" si="691"/>
        <v>934</v>
      </c>
      <c r="BH487" s="71">
        <f t="shared" si="692"/>
        <v>1074.0999999999999</v>
      </c>
      <c r="BI487" s="71">
        <f t="shared" si="693"/>
        <v>962</v>
      </c>
      <c r="BJ487" s="71">
        <f t="shared" si="694"/>
        <v>1106.3</v>
      </c>
      <c r="BK487" s="71">
        <f t="shared" si="695"/>
        <v>1062</v>
      </c>
      <c r="BL487" s="163">
        <f t="shared" si="696"/>
        <v>1221.3</v>
      </c>
      <c r="BU487" s="161">
        <f>ROUND(cabinets_db!JE487/Prices!$B$27,0)</f>
        <v>908</v>
      </c>
      <c r="BV487" s="71">
        <f>BU487*Prices!$B$7+BU487</f>
        <v>1044.2</v>
      </c>
      <c r="BW487" s="161">
        <f>ROUND(cabinets_db!JG487/Prices!$B$27,0)</f>
        <v>951</v>
      </c>
      <c r="BX487" s="71">
        <f>BW487*Prices!$B$7+BW487</f>
        <v>1093.6500000000001</v>
      </c>
      <c r="BY487" s="161">
        <f>ROUND(cabinets_db!JI487/Prices!$B$27,0)</f>
        <v>965</v>
      </c>
      <c r="BZ487" s="71">
        <f>BY487*Prices!$B$7+BY487</f>
        <v>1109.75</v>
      </c>
      <c r="CA487" s="161">
        <f>ROUND(cabinets_db!JK487/Prices!$B$27,0)</f>
        <v>994</v>
      </c>
      <c r="CB487" s="71">
        <f>CA487*Prices!$B$7+CA487</f>
        <v>1143.0999999999999</v>
      </c>
      <c r="CC487" s="161">
        <f>ROUND(cabinets_db!JM487/Prices!$B$27,0)</f>
        <v>1008</v>
      </c>
      <c r="CD487" s="71">
        <f>CC487*Prices!$B$7+CC487</f>
        <v>1159.2</v>
      </c>
      <c r="CE487" s="161">
        <f>ROUND(cabinets_db!JO487/Prices!$B$27,0)</f>
        <v>1044</v>
      </c>
      <c r="CF487" s="71">
        <f>CE487*Prices!$B$7+CE487</f>
        <v>1200.5999999999999</v>
      </c>
      <c r="CG487" s="161">
        <f>ROUND(cabinets_db!JQ487/Prices!$B$27,0)</f>
        <v>1072</v>
      </c>
      <c r="CH487" s="71">
        <f>CG487*Prices!$B$7+CG487</f>
        <v>1232.8</v>
      </c>
      <c r="CI487" s="161">
        <f>ROUND(cabinets_db!JS487/Prices!$B$27,0)</f>
        <v>1172</v>
      </c>
      <c r="CJ487" s="71">
        <f>CI487*Prices!$B$7+CI487</f>
        <v>1347.8</v>
      </c>
      <c r="CK487" s="162"/>
      <c r="CL487" s="162"/>
      <c r="CM487" s="162"/>
      <c r="CN487" s="162"/>
      <c r="CO487" s="162"/>
      <c r="CP487" s="71">
        <f>ROUND(cabinets_db!LW487/Prices!$B$27,0)</f>
        <v>798</v>
      </c>
      <c r="CQ487" s="71">
        <f>CP487*Prices!$B$7+CP487</f>
        <v>917.7</v>
      </c>
      <c r="CR487" s="71">
        <f>ROUND(cabinets_db!LY487/Prices!$B$27,0)</f>
        <v>841</v>
      </c>
      <c r="CS487" s="71">
        <f>CR487*Prices!$B$7+CR487</f>
        <v>967.15</v>
      </c>
      <c r="CT487" s="71">
        <f>ROUND(cabinets_db!MA487/Prices!$B$27,0)</f>
        <v>855</v>
      </c>
      <c r="CU487" s="71">
        <f>CT487*Prices!$B$7+CT487</f>
        <v>983.25</v>
      </c>
      <c r="CV487" s="71">
        <f>ROUND(cabinets_db!MC487/Prices!$B$27,0)</f>
        <v>884</v>
      </c>
      <c r="CW487" s="71">
        <f>CV487*Prices!$B$7+CV487</f>
        <v>1016.6</v>
      </c>
      <c r="CX487" s="71">
        <f>ROUND(cabinets_db!ME487/Prices!$B$27,0)</f>
        <v>898</v>
      </c>
      <c r="CY487" s="71">
        <f>CX487*Prices!$B$7+CX487</f>
        <v>1032.7</v>
      </c>
      <c r="CZ487" s="71">
        <f>ROUND(cabinets_db!MG487/Prices!$B$27,0)</f>
        <v>934</v>
      </c>
      <c r="DA487" s="71">
        <f>CZ487*Prices!$B$7+CZ487</f>
        <v>1074.0999999999999</v>
      </c>
      <c r="DB487" s="71">
        <f>ROUND(cabinets_db!MI487/Prices!$B$27,0)</f>
        <v>962</v>
      </c>
      <c r="DC487" s="71">
        <f>DB487*Prices!$B$7+DB487</f>
        <v>1106.3</v>
      </c>
      <c r="DD487" s="71">
        <f>ROUND(cabinets_db!MK487/Prices!$B$27,0)</f>
        <v>1062</v>
      </c>
      <c r="DE487" s="163">
        <f>DD487*Prices!$B$7+DD487</f>
        <v>1221.3</v>
      </c>
      <c r="DK487" s="71">
        <f t="shared" si="697"/>
        <v>798</v>
      </c>
      <c r="DL487" s="71">
        <f t="shared" si="698"/>
        <v>917.7</v>
      </c>
      <c r="DM487" s="71">
        <f t="shared" si="699"/>
        <v>841</v>
      </c>
      <c r="DN487" s="71">
        <f t="shared" si="700"/>
        <v>967.15</v>
      </c>
      <c r="DO487" s="71">
        <f t="shared" si="701"/>
        <v>855</v>
      </c>
      <c r="DP487" s="71">
        <f t="shared" si="702"/>
        <v>983.25</v>
      </c>
      <c r="DQ487" s="71">
        <f t="shared" si="703"/>
        <v>884</v>
      </c>
      <c r="DR487" s="71">
        <f t="shared" si="704"/>
        <v>1016.6</v>
      </c>
      <c r="DS487" s="71">
        <f t="shared" si="705"/>
        <v>898</v>
      </c>
      <c r="DT487" s="71">
        <f t="shared" si="706"/>
        <v>1032.7</v>
      </c>
      <c r="DU487" s="71">
        <f t="shared" si="707"/>
        <v>934</v>
      </c>
      <c r="DV487" s="71">
        <f t="shared" si="708"/>
        <v>1074.0999999999999</v>
      </c>
      <c r="DW487" s="71">
        <f t="shared" si="709"/>
        <v>962</v>
      </c>
      <c r="DX487" s="71">
        <f t="shared" si="710"/>
        <v>1106.3</v>
      </c>
      <c r="DY487" s="71">
        <f t="shared" si="711"/>
        <v>1062</v>
      </c>
      <c r="DZ487" s="163">
        <f t="shared" si="712"/>
        <v>1221.3</v>
      </c>
      <c r="EP487" s="55">
        <v>10180.808800000001</v>
      </c>
      <c r="EQ487" s="55">
        <f t="shared" si="677"/>
        <v>70.700061111111111</v>
      </c>
      <c r="ER487" s="158">
        <v>71</v>
      </c>
      <c r="ES487" s="75">
        <v>24</v>
      </c>
      <c r="ET487" s="159"/>
      <c r="EU487" s="159">
        <f>ES487*36/144</f>
        <v>6</v>
      </c>
      <c r="EW487" s="75">
        <v>2</v>
      </c>
      <c r="EX487" s="82"/>
      <c r="EY487" s="75">
        <v>71</v>
      </c>
      <c r="EZ487" s="82">
        <f>(EY487*1.2)*(Prices!$B$5/32)</f>
        <v>106.5</v>
      </c>
      <c r="FA487" s="82">
        <f>(EY487*1.3)*(Prices!$B$4/32)</f>
        <v>230.75</v>
      </c>
      <c r="FB487" s="82">
        <f>(EV487*Prices!$B$2)+(EW487*Prices!$B$3)</f>
        <v>8.1</v>
      </c>
      <c r="FC487" s="82">
        <f>EU487*Prices!$B$9</f>
        <v>36</v>
      </c>
      <c r="FD487" s="82">
        <f t="shared" si="713"/>
        <v>381.35</v>
      </c>
      <c r="FE487" s="82">
        <f>EU487*Prices!$B$10</f>
        <v>54</v>
      </c>
      <c r="FF487" s="82">
        <f t="shared" si="714"/>
        <v>399.35</v>
      </c>
      <c r="FG487" s="82">
        <f>EU487*Prices!$B$11</f>
        <v>60</v>
      </c>
      <c r="FH487" s="82">
        <f t="shared" si="715"/>
        <v>405.35</v>
      </c>
      <c r="FI487" s="82">
        <f>EU487*Prices!$B$12</f>
        <v>72</v>
      </c>
      <c r="FJ487" s="82">
        <f t="shared" si="716"/>
        <v>417.35</v>
      </c>
      <c r="FK487" s="82">
        <f>EU487*Prices!$B$13</f>
        <v>78</v>
      </c>
      <c r="FL487" s="82">
        <f t="shared" si="717"/>
        <v>423.35</v>
      </c>
      <c r="FM487" s="82">
        <f>EU487*Prices!$B$14</f>
        <v>93</v>
      </c>
      <c r="FN487" s="82">
        <f t="shared" si="718"/>
        <v>438.35</v>
      </c>
      <c r="FO487" s="82">
        <f>EU487*Prices!$B$15</f>
        <v>105</v>
      </c>
      <c r="FP487" s="82">
        <f t="shared" si="719"/>
        <v>450.35</v>
      </c>
      <c r="FQ487" s="82">
        <f>EU487*Prices!$B$16</f>
        <v>147</v>
      </c>
      <c r="FR487" s="82">
        <f t="shared" si="720"/>
        <v>492.35</v>
      </c>
      <c r="FS487" s="82">
        <f>EU487*Prices!$B$17</f>
        <v>0</v>
      </c>
      <c r="FT487" s="82"/>
      <c r="FU487" s="82"/>
      <c r="FV487" s="82"/>
      <c r="FW487" s="82"/>
      <c r="FX487" s="82"/>
      <c r="FY487" s="82"/>
      <c r="FZ487" s="82"/>
      <c r="GA487" s="82"/>
      <c r="GB487" s="82"/>
      <c r="GC487" s="82"/>
      <c r="GD487" s="82"/>
      <c r="GE487" s="82"/>
      <c r="GF487" s="82"/>
      <c r="GG487" s="82"/>
      <c r="GH487" s="82"/>
      <c r="GI487"/>
      <c r="GJ487"/>
      <c r="GK487"/>
      <c r="GL487"/>
      <c r="GM487"/>
      <c r="GN487"/>
      <c r="GO487"/>
      <c r="GP487" s="55">
        <v>10180.808800000001</v>
      </c>
      <c r="GQ487" s="55">
        <f t="shared" si="678"/>
        <v>70.700061111111111</v>
      </c>
      <c r="GR487" s="158">
        <v>71</v>
      </c>
      <c r="GS487" s="75">
        <v>24</v>
      </c>
      <c r="GT487" s="159"/>
      <c r="GU487" s="159">
        <f>GS487*36/144</f>
        <v>6</v>
      </c>
      <c r="GV487" s="75"/>
      <c r="GW487" s="75">
        <v>2</v>
      </c>
      <c r="GX487" s="82"/>
      <c r="GY487" s="75">
        <v>71</v>
      </c>
      <c r="GZ487" s="82">
        <f>(GY487*1.2)*(Prices!$B$5/32)</f>
        <v>106.5</v>
      </c>
      <c r="HA487" s="82">
        <f>(GY487*1.3)*(Prices!$C$4/32)</f>
        <v>184.6</v>
      </c>
      <c r="HB487" s="82">
        <f>(GV487*Prices!$B$2)+(GW487*Prices!$B$3)</f>
        <v>8.1</v>
      </c>
      <c r="HC487" s="82">
        <f>GU487*Prices!$B$9</f>
        <v>36</v>
      </c>
      <c r="HD487" s="82">
        <f t="shared" si="721"/>
        <v>335.2</v>
      </c>
      <c r="HE487" s="82">
        <f>GU487*Prices!$B$10</f>
        <v>54</v>
      </c>
      <c r="HF487" s="82">
        <f t="shared" si="722"/>
        <v>353.2</v>
      </c>
      <c r="HG487" s="82">
        <f>GU487*Prices!$B$11</f>
        <v>60</v>
      </c>
      <c r="HH487" s="82">
        <f t="shared" si="723"/>
        <v>359.2</v>
      </c>
      <c r="HI487" s="82">
        <f>GU487*Prices!$B$12</f>
        <v>72</v>
      </c>
      <c r="HJ487" s="82">
        <f t="shared" si="724"/>
        <v>371.2</v>
      </c>
      <c r="HK487" s="82">
        <f>GU487*Prices!$B$13</f>
        <v>78</v>
      </c>
      <c r="HL487" s="82">
        <f t="shared" si="725"/>
        <v>377.2</v>
      </c>
      <c r="HM487" s="82">
        <f>GU487*Prices!$B$14</f>
        <v>93</v>
      </c>
      <c r="HN487" s="82">
        <f t="shared" si="726"/>
        <v>392.2</v>
      </c>
      <c r="HO487" s="82">
        <f>GU487*Prices!$B$15</f>
        <v>105</v>
      </c>
      <c r="HP487" s="82">
        <f t="shared" si="727"/>
        <v>404.2</v>
      </c>
      <c r="HQ487" s="82">
        <f>GU487*Prices!$B$16</f>
        <v>147</v>
      </c>
      <c r="HR487" s="82">
        <f t="shared" si="728"/>
        <v>446.2</v>
      </c>
      <c r="HS487" s="82">
        <f>GU487*Prices!$B$17</f>
        <v>0</v>
      </c>
      <c r="HT487" s="82"/>
      <c r="HU487" s="82"/>
      <c r="HV487" s="82"/>
      <c r="HW487" s="82"/>
      <c r="HX487" s="82"/>
      <c r="HY487" s="82"/>
      <c r="HZ487" s="82"/>
      <c r="IA487" s="82"/>
      <c r="IB487" s="82"/>
      <c r="IC487" s="82"/>
      <c r="ID487" s="82"/>
      <c r="IE487" s="82"/>
      <c r="IF487" s="82"/>
      <c r="IG487" s="82"/>
      <c r="IH487" s="82"/>
      <c r="II487"/>
      <c r="IJ487"/>
      <c r="IK487"/>
      <c r="IL487"/>
      <c r="IM487"/>
      <c r="IN487"/>
      <c r="IO487"/>
      <c r="IP487"/>
      <c r="IQ487" s="55">
        <v>10180.808800000001</v>
      </c>
      <c r="IR487" s="55">
        <f t="shared" si="679"/>
        <v>70.700061111111111</v>
      </c>
      <c r="IS487" s="158">
        <v>71</v>
      </c>
      <c r="IT487" s="75">
        <v>24</v>
      </c>
      <c r="IU487" s="159"/>
      <c r="IV487" s="159">
        <f>IT487*36/144</f>
        <v>6</v>
      </c>
      <c r="IW487" s="75"/>
      <c r="IX487" s="75">
        <v>2</v>
      </c>
      <c r="IY487" s="76">
        <f t="shared" ref="IY487:IY535" si="749">LH487</f>
        <v>0</v>
      </c>
      <c r="IZ487" s="75">
        <v>71</v>
      </c>
      <c r="JA487" s="82">
        <f>(IZ487*1.2)*(Prices!$B$5/32)</f>
        <v>106.5</v>
      </c>
      <c r="JB487" s="82">
        <f>(IZ487*1.3)*(Prices!$B$4/32)</f>
        <v>230.75</v>
      </c>
      <c r="JC487" s="82">
        <f>(IW487*Prices!$B$2)+(IX487*Prices!$B$3)</f>
        <v>8.1</v>
      </c>
      <c r="JD487" s="82">
        <f>IV487*Prices!$B$9</f>
        <v>36</v>
      </c>
      <c r="JE487" s="82">
        <f t="shared" si="729"/>
        <v>381.35</v>
      </c>
      <c r="JF487" s="82">
        <f>IV487*Prices!$B$10</f>
        <v>54</v>
      </c>
      <c r="JG487" s="82">
        <f t="shared" si="730"/>
        <v>399.35</v>
      </c>
      <c r="JH487" s="82">
        <f>IV487*Prices!$B$11</f>
        <v>60</v>
      </c>
      <c r="JI487" s="82">
        <f t="shared" si="731"/>
        <v>405.35</v>
      </c>
      <c r="JJ487" s="82">
        <f>IV487*Prices!$B$12</f>
        <v>72</v>
      </c>
      <c r="JK487" s="82">
        <f t="shared" si="732"/>
        <v>417.35</v>
      </c>
      <c r="JL487" s="82">
        <f>IV487*Prices!$B$13</f>
        <v>78</v>
      </c>
      <c r="JM487" s="82">
        <f t="shared" si="733"/>
        <v>423.35</v>
      </c>
      <c r="JN487" s="82">
        <f>IV487*Prices!$B$14</f>
        <v>93</v>
      </c>
      <c r="JO487" s="82">
        <f t="shared" si="734"/>
        <v>438.35</v>
      </c>
      <c r="JP487" s="82">
        <f>IV487*Prices!$B$15</f>
        <v>105</v>
      </c>
      <c r="JQ487" s="82">
        <f t="shared" si="735"/>
        <v>450.35</v>
      </c>
      <c r="JR487" s="82">
        <f>IV487*Prices!$B$16</f>
        <v>147</v>
      </c>
      <c r="JS487" s="82">
        <f t="shared" si="736"/>
        <v>492.35</v>
      </c>
      <c r="JT487" s="82">
        <f>IV487*Prices!$B$17</f>
        <v>0</v>
      </c>
      <c r="JU487" s="82"/>
      <c r="JV487" s="82"/>
      <c r="JW487" s="82"/>
      <c r="JX487" s="82"/>
      <c r="JY487" s="82"/>
      <c r="JZ487" s="82"/>
      <c r="KA487" s="82"/>
      <c r="KB487" s="82"/>
      <c r="KC487" s="82"/>
      <c r="KD487" s="82"/>
      <c r="KE487" s="82"/>
      <c r="KF487" s="82"/>
      <c r="KG487" s="82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 s="199">
        <v>0</v>
      </c>
      <c r="LB487" s="202">
        <v>0</v>
      </c>
      <c r="LC487" s="82">
        <f>(44+(cabinets_db!IR487*2-2))*0.58</f>
        <v>106.37207088888889</v>
      </c>
      <c r="LD487" s="82">
        <f>(44+(cabinets_db!IR487*2-2))*0.77</f>
        <v>141.21809411111113</v>
      </c>
      <c r="LE487" s="82">
        <f>3*(cabinets_db!IR487*22/144)</f>
        <v>32.404194675925922</v>
      </c>
      <c r="LF487" s="82">
        <f t="shared" si="737"/>
        <v>73.967876212962963</v>
      </c>
      <c r="LG487" s="80">
        <f t="shared" si="738"/>
        <v>108.81389943518521</v>
      </c>
      <c r="LH487" s="234">
        <f t="shared" si="739"/>
        <v>0</v>
      </c>
      <c r="LI487" s="55">
        <v>10180.808800000001</v>
      </c>
      <c r="LJ487" s="55">
        <f t="shared" si="680"/>
        <v>70.700061111111111</v>
      </c>
      <c r="LK487" s="158">
        <v>71</v>
      </c>
      <c r="LL487" s="75">
        <v>24</v>
      </c>
      <c r="LM487" s="159"/>
      <c r="LN487" s="159">
        <f>LL487*36/144</f>
        <v>6</v>
      </c>
      <c r="LO487" s="75"/>
      <c r="LP487" s="75">
        <v>2</v>
      </c>
      <c r="LQ487" s="76">
        <f t="shared" ref="LQ487:LQ535" si="750">LH487</f>
        <v>0</v>
      </c>
      <c r="LR487" s="75">
        <v>71</v>
      </c>
      <c r="LS487" s="82">
        <f>(LR487*1.2)*(Prices!$B$5/32)</f>
        <v>106.5</v>
      </c>
      <c r="LT487" s="82">
        <f>(LR487*1.3)*(Prices!$C$4/32)</f>
        <v>184.6</v>
      </c>
      <c r="LU487" s="82">
        <f>(LO487*Prices!$B$2)+(LP487*Prices!$B$3)</f>
        <v>8.1</v>
      </c>
      <c r="LV487" s="82">
        <f>LN487*Prices!$B$9</f>
        <v>36</v>
      </c>
      <c r="LW487" s="82">
        <f t="shared" si="740"/>
        <v>335.2</v>
      </c>
      <c r="LX487" s="82">
        <f>LN487*Prices!$B$10</f>
        <v>54</v>
      </c>
      <c r="LY487" s="82">
        <f t="shared" si="741"/>
        <v>353.2</v>
      </c>
      <c r="LZ487" s="82">
        <f>LN487*Prices!$B$11</f>
        <v>60</v>
      </c>
      <c r="MA487" s="82">
        <f t="shared" si="742"/>
        <v>359.2</v>
      </c>
      <c r="MB487" s="82">
        <f>LN487*Prices!$B$12</f>
        <v>72</v>
      </c>
      <c r="MC487" s="82">
        <f t="shared" si="743"/>
        <v>371.2</v>
      </c>
      <c r="MD487" s="82">
        <f>LN487*Prices!$B$13</f>
        <v>78</v>
      </c>
      <c r="ME487" s="82">
        <f t="shared" si="744"/>
        <v>377.2</v>
      </c>
      <c r="MF487" s="82">
        <f>LN487*Prices!$B$14</f>
        <v>93</v>
      </c>
      <c r="MG487" s="82">
        <f t="shared" si="745"/>
        <v>392.2</v>
      </c>
      <c r="MH487" s="82">
        <f>LN487*Prices!$B$15</f>
        <v>105</v>
      </c>
      <c r="MI487" s="82">
        <f t="shared" si="746"/>
        <v>404.2</v>
      </c>
      <c r="MJ487" s="82">
        <f>LN487*Prices!$B$16</f>
        <v>147</v>
      </c>
      <c r="MK487" s="82">
        <f t="shared" si="747"/>
        <v>446.2</v>
      </c>
      <c r="ML487" s="82">
        <f>LN487*Prices!$B$17</f>
        <v>0</v>
      </c>
      <c r="MM487" s="82"/>
      <c r="MN487" s="82"/>
      <c r="MO487" s="82"/>
      <c r="MP487" s="82"/>
      <c r="MQ487" s="82"/>
      <c r="MR487" s="82"/>
      <c r="MS487" s="82"/>
      <c r="MT487" s="82"/>
      <c r="MU487" s="82"/>
      <c r="MV487" s="82"/>
      <c r="MW487" s="82"/>
      <c r="MX487" s="82"/>
      <c r="MY487" s="82"/>
      <c r="MZ487" s="82"/>
      <c r="NA487" s="82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</row>
    <row r="488" spans="1:449" ht="18" customHeight="1" thickBot="1" x14ac:dyDescent="0.3">
      <c r="A488" s="269" t="s">
        <v>626</v>
      </c>
      <c r="B488" s="176" t="s">
        <v>527</v>
      </c>
      <c r="C488" s="176" t="str">
        <f t="shared" si="748"/>
        <v>Pantry Cab: Double Oven - warming drawer  (24"W x 95" H)</v>
      </c>
      <c r="D488" s="177" t="s">
        <v>624</v>
      </c>
      <c r="E488" s="178" t="s">
        <v>593</v>
      </c>
      <c r="F488" s="270" t="s">
        <v>626</v>
      </c>
      <c r="G488" s="369">
        <f>ROUND(cabinets_db!FD488/Prices!$B$27,0)</f>
        <v>951</v>
      </c>
      <c r="H488" s="112">
        <f>G488*Prices!$B$7+G488</f>
        <v>1093.6500000000001</v>
      </c>
      <c r="I488" s="166">
        <f>ROUND(cabinets_db!FF488/Prices!$B$27,0)</f>
        <v>1001</v>
      </c>
      <c r="J488" s="112">
        <f>I488*Prices!$B$7+I488</f>
        <v>1151.1500000000001</v>
      </c>
      <c r="K488" s="166">
        <f>ROUND(cabinets_db!FH488/Prices!$B$27,0)</f>
        <v>1017</v>
      </c>
      <c r="L488" s="112">
        <f>K488*Prices!$B$7+K488</f>
        <v>1169.55</v>
      </c>
      <c r="M488" s="166">
        <f>ROUND(cabinets_db!FJ488/Prices!$B$27,0)</f>
        <v>1051</v>
      </c>
      <c r="N488" s="112">
        <f>M488*Prices!$B$7+M488</f>
        <v>1208.6500000000001</v>
      </c>
      <c r="O488" s="166">
        <f>ROUND(cabinets_db!FL488/Prices!$B$27,0)</f>
        <v>1067</v>
      </c>
      <c r="P488" s="112">
        <f>O488*Prices!$B$7+O488</f>
        <v>1227.05</v>
      </c>
      <c r="Q488" s="166">
        <f>ROUND(cabinets_db!FN488/Prices!$B$27,0)</f>
        <v>1109</v>
      </c>
      <c r="R488" s="112">
        <f>Q488*Prices!$B$7+Q488</f>
        <v>1275.3499999999999</v>
      </c>
      <c r="S488" s="166">
        <f>ROUND(cabinets_db!FP488/Prices!$B$27,0)</f>
        <v>1142</v>
      </c>
      <c r="T488" s="112">
        <f>S488*Prices!$B$7+S488</f>
        <v>1313.3</v>
      </c>
      <c r="U488" s="166">
        <f>ROUND(cabinets_db!FR488/Prices!$B$27,0)</f>
        <v>1259</v>
      </c>
      <c r="V488" s="112">
        <f>U488*Prices!$B$7+U488</f>
        <v>1447.85</v>
      </c>
      <c r="W488" s="167"/>
      <c r="X488" s="167"/>
      <c r="Y488" s="167"/>
      <c r="Z488" s="167"/>
      <c r="AA488" s="167"/>
      <c r="AB488" s="112">
        <f>ROUND(cabinets_db!HD488/Prices!$B$27,0)</f>
        <v>837</v>
      </c>
      <c r="AC488" s="112">
        <f>AB488*Prices!$B$7+AB488</f>
        <v>962.55</v>
      </c>
      <c r="AD488" s="112">
        <f>ROUND(cabinets_db!HF488/Prices!$B$27,0)</f>
        <v>887</v>
      </c>
      <c r="AE488" s="112">
        <f>AD488*Prices!$B$7+AD488</f>
        <v>1020.05</v>
      </c>
      <c r="AF488" s="112">
        <f>ROUND(cabinets_db!HH488/Prices!$B$27,0)</f>
        <v>903</v>
      </c>
      <c r="AG488" s="112">
        <f>AF488*Prices!$B$7+AF488</f>
        <v>1038.45</v>
      </c>
      <c r="AH488" s="112">
        <f>ROUND(cabinets_db!HJ488/Prices!$B$27,0)</f>
        <v>937</v>
      </c>
      <c r="AI488" s="112">
        <f>AH488*Prices!$B$7+AH488</f>
        <v>1077.55</v>
      </c>
      <c r="AJ488" s="112">
        <f>ROUND(cabinets_db!HL488/Prices!$B$27,0)</f>
        <v>953</v>
      </c>
      <c r="AK488" s="112">
        <f>AJ488*Prices!$B$7+AJ488</f>
        <v>1095.95</v>
      </c>
      <c r="AL488" s="112">
        <f>ROUND(cabinets_db!HN488/Prices!$B$27,0)</f>
        <v>995</v>
      </c>
      <c r="AM488" s="112">
        <f>AL488*Prices!$B$7+AL488</f>
        <v>1144.25</v>
      </c>
      <c r="AN488" s="112">
        <f>ROUND(cabinets_db!HP488/Prices!$B$27,0)</f>
        <v>1028</v>
      </c>
      <c r="AO488" s="112">
        <f>AN488*Prices!$B$7+AN488</f>
        <v>1182.2</v>
      </c>
      <c r="AP488" s="112">
        <f>ROUND(cabinets_db!HR488/Prices!$B$27,0)</f>
        <v>1145</v>
      </c>
      <c r="AQ488" s="168">
        <f>AP488*Prices!$B$7+AP488</f>
        <v>1316.75</v>
      </c>
      <c r="AW488" s="112">
        <f t="shared" si="681"/>
        <v>837</v>
      </c>
      <c r="AX488" s="112">
        <f t="shared" si="682"/>
        <v>962.55</v>
      </c>
      <c r="AY488" s="112">
        <f t="shared" si="683"/>
        <v>887</v>
      </c>
      <c r="AZ488" s="112">
        <f t="shared" si="684"/>
        <v>1020.05</v>
      </c>
      <c r="BA488" s="112">
        <f t="shared" si="685"/>
        <v>903</v>
      </c>
      <c r="BB488" s="112">
        <f t="shared" si="686"/>
        <v>1038.45</v>
      </c>
      <c r="BC488" s="112">
        <f t="shared" si="687"/>
        <v>937</v>
      </c>
      <c r="BD488" s="112">
        <f t="shared" si="688"/>
        <v>1077.55</v>
      </c>
      <c r="BE488" s="112">
        <f t="shared" si="689"/>
        <v>953</v>
      </c>
      <c r="BF488" s="112">
        <f t="shared" si="690"/>
        <v>1095.95</v>
      </c>
      <c r="BG488" s="112">
        <f t="shared" si="691"/>
        <v>995</v>
      </c>
      <c r="BH488" s="112">
        <f t="shared" si="692"/>
        <v>1144.25</v>
      </c>
      <c r="BI488" s="112">
        <f t="shared" si="693"/>
        <v>1028</v>
      </c>
      <c r="BJ488" s="112">
        <f t="shared" si="694"/>
        <v>1182.2</v>
      </c>
      <c r="BK488" s="112">
        <f t="shared" si="695"/>
        <v>1145</v>
      </c>
      <c r="BL488" s="168">
        <f t="shared" si="696"/>
        <v>1316.75</v>
      </c>
      <c r="BU488" s="166">
        <f>ROUND(cabinets_db!JE488/Prices!$B$27,0)</f>
        <v>951</v>
      </c>
      <c r="BV488" s="112">
        <f>BU488*Prices!$B$7+BU488</f>
        <v>1093.6500000000001</v>
      </c>
      <c r="BW488" s="166">
        <f>ROUND(cabinets_db!JG488/Prices!$B$27,0)</f>
        <v>1001</v>
      </c>
      <c r="BX488" s="112">
        <f>BW488*Prices!$B$7+BW488</f>
        <v>1151.1500000000001</v>
      </c>
      <c r="BY488" s="166">
        <f>ROUND(cabinets_db!JI488/Prices!$B$27,0)</f>
        <v>1017</v>
      </c>
      <c r="BZ488" s="112">
        <f>BY488*Prices!$B$7+BY488</f>
        <v>1169.55</v>
      </c>
      <c r="CA488" s="166">
        <f>ROUND(cabinets_db!JK488/Prices!$B$27,0)</f>
        <v>1051</v>
      </c>
      <c r="CB488" s="112">
        <f>CA488*Prices!$B$7+CA488</f>
        <v>1208.6500000000001</v>
      </c>
      <c r="CC488" s="166">
        <f>ROUND(cabinets_db!JM488/Prices!$B$27,0)</f>
        <v>1067</v>
      </c>
      <c r="CD488" s="112">
        <f>CC488*Prices!$B$7+CC488</f>
        <v>1227.05</v>
      </c>
      <c r="CE488" s="166">
        <f>ROUND(cabinets_db!JO488/Prices!$B$27,0)</f>
        <v>1109</v>
      </c>
      <c r="CF488" s="112">
        <f>CE488*Prices!$B$7+CE488</f>
        <v>1275.3499999999999</v>
      </c>
      <c r="CG488" s="166">
        <f>ROUND(cabinets_db!JQ488/Prices!$B$27,0)</f>
        <v>1142</v>
      </c>
      <c r="CH488" s="112">
        <f>CG488*Prices!$B$7+CG488</f>
        <v>1313.3</v>
      </c>
      <c r="CI488" s="166">
        <f>ROUND(cabinets_db!JS488/Prices!$B$27,0)</f>
        <v>1259</v>
      </c>
      <c r="CJ488" s="112">
        <f>CI488*Prices!$B$7+CI488</f>
        <v>1447.85</v>
      </c>
      <c r="CK488" s="167"/>
      <c r="CL488" s="167"/>
      <c r="CM488" s="167"/>
      <c r="CN488" s="167"/>
      <c r="CO488" s="167"/>
      <c r="CP488" s="112">
        <f>ROUND(cabinets_db!LW488/Prices!$B$27,0)</f>
        <v>837</v>
      </c>
      <c r="CQ488" s="112">
        <f>CP488*Prices!$B$7+CP488</f>
        <v>962.55</v>
      </c>
      <c r="CR488" s="112">
        <f>ROUND(cabinets_db!LY488/Prices!$B$27,0)</f>
        <v>887</v>
      </c>
      <c r="CS488" s="112">
        <f>CR488*Prices!$B$7+CR488</f>
        <v>1020.05</v>
      </c>
      <c r="CT488" s="112">
        <f>ROUND(cabinets_db!MA488/Prices!$B$27,0)</f>
        <v>903</v>
      </c>
      <c r="CU488" s="112">
        <f>CT488*Prices!$B$7+CT488</f>
        <v>1038.45</v>
      </c>
      <c r="CV488" s="112">
        <f>ROUND(cabinets_db!MC488/Prices!$B$27,0)</f>
        <v>937</v>
      </c>
      <c r="CW488" s="112">
        <f>CV488*Prices!$B$7+CV488</f>
        <v>1077.55</v>
      </c>
      <c r="CX488" s="112">
        <f>ROUND(cabinets_db!ME488/Prices!$B$27,0)</f>
        <v>953</v>
      </c>
      <c r="CY488" s="112">
        <f>CX488*Prices!$B$7+CX488</f>
        <v>1095.95</v>
      </c>
      <c r="CZ488" s="112">
        <f>ROUND(cabinets_db!MG488/Prices!$B$27,0)</f>
        <v>995</v>
      </c>
      <c r="DA488" s="112">
        <f>CZ488*Prices!$B$7+CZ488</f>
        <v>1144.25</v>
      </c>
      <c r="DB488" s="112">
        <f>ROUND(cabinets_db!MI488/Prices!$B$27,0)</f>
        <v>1028</v>
      </c>
      <c r="DC488" s="112">
        <f>DB488*Prices!$B$7+DB488</f>
        <v>1182.2</v>
      </c>
      <c r="DD488" s="112">
        <f>ROUND(cabinets_db!MK488/Prices!$B$27,0)</f>
        <v>1145</v>
      </c>
      <c r="DE488" s="168">
        <f>DD488*Prices!$B$7+DD488</f>
        <v>1316.75</v>
      </c>
      <c r="DK488" s="112">
        <f t="shared" si="697"/>
        <v>837</v>
      </c>
      <c r="DL488" s="112">
        <f t="shared" si="698"/>
        <v>962.55</v>
      </c>
      <c r="DM488" s="112">
        <f t="shared" si="699"/>
        <v>887</v>
      </c>
      <c r="DN488" s="112">
        <f t="shared" si="700"/>
        <v>1020.05</v>
      </c>
      <c r="DO488" s="112">
        <f t="shared" si="701"/>
        <v>903</v>
      </c>
      <c r="DP488" s="112">
        <f t="shared" si="702"/>
        <v>1038.45</v>
      </c>
      <c r="DQ488" s="112">
        <f t="shared" si="703"/>
        <v>937</v>
      </c>
      <c r="DR488" s="112">
        <f t="shared" si="704"/>
        <v>1077.55</v>
      </c>
      <c r="DS488" s="112">
        <f t="shared" si="705"/>
        <v>953</v>
      </c>
      <c r="DT488" s="112">
        <f t="shared" si="706"/>
        <v>1095.95</v>
      </c>
      <c r="DU488" s="112">
        <f t="shared" si="707"/>
        <v>995</v>
      </c>
      <c r="DV488" s="112">
        <f t="shared" si="708"/>
        <v>1144.25</v>
      </c>
      <c r="DW488" s="112">
        <f t="shared" si="709"/>
        <v>1028</v>
      </c>
      <c r="DX488" s="112">
        <f t="shared" si="710"/>
        <v>1182.2</v>
      </c>
      <c r="DY488" s="112">
        <f t="shared" si="711"/>
        <v>1145</v>
      </c>
      <c r="DZ488" s="168">
        <f t="shared" si="712"/>
        <v>1316.75</v>
      </c>
      <c r="EP488" s="55">
        <v>10562.988799999999</v>
      </c>
      <c r="EQ488" s="55">
        <f t="shared" ref="EQ488:EQ501" si="751">EP488/144</f>
        <v>73.354088888888882</v>
      </c>
      <c r="ER488" s="158">
        <v>73.5</v>
      </c>
      <c r="ES488" s="75">
        <v>24</v>
      </c>
      <c r="ET488" s="159"/>
      <c r="EU488" s="159">
        <f>ES488*42/144</f>
        <v>7</v>
      </c>
      <c r="EW488" s="75">
        <v>2</v>
      </c>
      <c r="EX488" s="82"/>
      <c r="EY488" s="75">
        <v>73.5</v>
      </c>
      <c r="EZ488" s="82">
        <f>(EY488*1.2)*(Prices!$B$5/32)</f>
        <v>110.25</v>
      </c>
      <c r="FA488" s="82">
        <f>(EY488*1.3)*(Prices!$B$4/32)</f>
        <v>238.875</v>
      </c>
      <c r="FB488" s="82">
        <f>(EV488*Prices!$B$2)+(EW488*Prices!$B$3)</f>
        <v>8.1</v>
      </c>
      <c r="FC488" s="82">
        <f>EU488*Prices!$B$9</f>
        <v>42</v>
      </c>
      <c r="FD488" s="82">
        <f t="shared" si="713"/>
        <v>399.22500000000002</v>
      </c>
      <c r="FE488" s="82">
        <f>EU488*Prices!$B$10</f>
        <v>63</v>
      </c>
      <c r="FF488" s="82">
        <f t="shared" si="714"/>
        <v>420.22500000000002</v>
      </c>
      <c r="FG488" s="82">
        <f>EU488*Prices!$B$11</f>
        <v>70</v>
      </c>
      <c r="FH488" s="82">
        <f t="shared" si="715"/>
        <v>427.22500000000002</v>
      </c>
      <c r="FI488" s="82">
        <f>EU488*Prices!$B$12</f>
        <v>84</v>
      </c>
      <c r="FJ488" s="82">
        <f t="shared" si="716"/>
        <v>441.22500000000002</v>
      </c>
      <c r="FK488" s="82">
        <f>EU488*Prices!$B$13</f>
        <v>91</v>
      </c>
      <c r="FL488" s="82">
        <f t="shared" si="717"/>
        <v>448.22500000000002</v>
      </c>
      <c r="FM488" s="82">
        <f>EU488*Prices!$B$14</f>
        <v>108.5</v>
      </c>
      <c r="FN488" s="82">
        <f t="shared" si="718"/>
        <v>465.72500000000002</v>
      </c>
      <c r="FO488" s="82">
        <f>EU488*Prices!$B$15</f>
        <v>122.5</v>
      </c>
      <c r="FP488" s="82">
        <f t="shared" si="719"/>
        <v>479.72500000000002</v>
      </c>
      <c r="FQ488" s="82">
        <f>EU488*Prices!$B$16</f>
        <v>171.5</v>
      </c>
      <c r="FR488" s="82">
        <f t="shared" si="720"/>
        <v>528.72500000000002</v>
      </c>
      <c r="FS488" s="82">
        <f>EU488*Prices!$B$17</f>
        <v>0</v>
      </c>
      <c r="FT488" s="82"/>
      <c r="FU488" s="82"/>
      <c r="FV488" s="82"/>
      <c r="FW488" s="82"/>
      <c r="FX488" s="82"/>
      <c r="FY488" s="82"/>
      <c r="FZ488" s="82"/>
      <c r="GA488" s="82"/>
      <c r="GB488" s="82"/>
      <c r="GC488" s="82"/>
      <c r="GD488" s="82"/>
      <c r="GE488" s="82"/>
      <c r="GF488" s="82"/>
      <c r="GG488" s="82"/>
      <c r="GH488" s="82"/>
      <c r="GI488"/>
      <c r="GJ488"/>
      <c r="GK488"/>
      <c r="GL488"/>
      <c r="GM488"/>
      <c r="GN488"/>
      <c r="GO488"/>
      <c r="GP488" s="55">
        <v>10562.988799999999</v>
      </c>
      <c r="GQ488" s="55">
        <f t="shared" ref="GQ488:GQ501" si="752">GP488/144</f>
        <v>73.354088888888882</v>
      </c>
      <c r="GR488" s="158">
        <v>73.5</v>
      </c>
      <c r="GS488" s="75">
        <v>24</v>
      </c>
      <c r="GT488" s="159"/>
      <c r="GU488" s="159">
        <f>GS488*42/144</f>
        <v>7</v>
      </c>
      <c r="GV488" s="75"/>
      <c r="GW488" s="75">
        <v>2</v>
      </c>
      <c r="GX488" s="82"/>
      <c r="GY488" s="75">
        <v>73.5</v>
      </c>
      <c r="GZ488" s="82">
        <f>(GY488*1.2)*(Prices!$B$5/32)</f>
        <v>110.25</v>
      </c>
      <c r="HA488" s="82">
        <f>(GY488*1.3)*(Prices!$C$4/32)</f>
        <v>191.1</v>
      </c>
      <c r="HB488" s="82">
        <f>(GV488*Prices!$B$2)+(GW488*Prices!$B$3)</f>
        <v>8.1</v>
      </c>
      <c r="HC488" s="82">
        <f>GU488*Prices!$B$9</f>
        <v>42</v>
      </c>
      <c r="HD488" s="82">
        <f t="shared" si="721"/>
        <v>351.45</v>
      </c>
      <c r="HE488" s="82">
        <f>GU488*Prices!$B$10</f>
        <v>63</v>
      </c>
      <c r="HF488" s="82">
        <f t="shared" si="722"/>
        <v>372.45</v>
      </c>
      <c r="HG488" s="82">
        <f>GU488*Prices!$B$11</f>
        <v>70</v>
      </c>
      <c r="HH488" s="82">
        <f t="shared" si="723"/>
        <v>379.45</v>
      </c>
      <c r="HI488" s="82">
        <f>GU488*Prices!$B$12</f>
        <v>84</v>
      </c>
      <c r="HJ488" s="82">
        <f t="shared" si="724"/>
        <v>393.45</v>
      </c>
      <c r="HK488" s="82">
        <f>GU488*Prices!$B$13</f>
        <v>91</v>
      </c>
      <c r="HL488" s="82">
        <f t="shared" si="725"/>
        <v>400.45</v>
      </c>
      <c r="HM488" s="82">
        <f>GU488*Prices!$B$14</f>
        <v>108.5</v>
      </c>
      <c r="HN488" s="82">
        <f t="shared" si="726"/>
        <v>417.95</v>
      </c>
      <c r="HO488" s="82">
        <f>GU488*Prices!$B$15</f>
        <v>122.5</v>
      </c>
      <c r="HP488" s="82">
        <f t="shared" si="727"/>
        <v>431.95</v>
      </c>
      <c r="HQ488" s="82">
        <f>GU488*Prices!$B$16</f>
        <v>171.5</v>
      </c>
      <c r="HR488" s="82">
        <f t="shared" si="728"/>
        <v>480.95</v>
      </c>
      <c r="HS488" s="82">
        <f>GU488*Prices!$B$17</f>
        <v>0</v>
      </c>
      <c r="HT488" s="82"/>
      <c r="HU488" s="82"/>
      <c r="HV488" s="82"/>
      <c r="HW488" s="82"/>
      <c r="HX488" s="82"/>
      <c r="HY488" s="82"/>
      <c r="HZ488" s="82"/>
      <c r="IA488" s="82"/>
      <c r="IB488" s="82"/>
      <c r="IC488" s="82"/>
      <c r="ID488" s="82"/>
      <c r="IE488" s="82"/>
      <c r="IF488" s="82"/>
      <c r="IG488" s="82"/>
      <c r="IH488" s="82"/>
      <c r="II488"/>
      <c r="IJ488"/>
      <c r="IK488"/>
      <c r="IL488"/>
      <c r="IM488"/>
      <c r="IN488"/>
      <c r="IO488"/>
      <c r="IP488"/>
      <c r="IQ488" s="55">
        <v>10562.988799999999</v>
      </c>
      <c r="IR488" s="55">
        <f t="shared" ref="IR488:IR501" si="753">IQ488/144</f>
        <v>73.354088888888882</v>
      </c>
      <c r="IS488" s="158">
        <v>73.5</v>
      </c>
      <c r="IT488" s="75">
        <v>24</v>
      </c>
      <c r="IU488" s="159"/>
      <c r="IV488" s="159">
        <f>IT488*42/144</f>
        <v>7</v>
      </c>
      <c r="IW488" s="75"/>
      <c r="IX488" s="75">
        <v>2</v>
      </c>
      <c r="IY488" s="76">
        <f t="shared" si="749"/>
        <v>0</v>
      </c>
      <c r="IZ488" s="75">
        <v>73.5</v>
      </c>
      <c r="JA488" s="82">
        <f>(IZ488*1.2)*(Prices!$B$5/32)</f>
        <v>110.25</v>
      </c>
      <c r="JB488" s="82">
        <f>(IZ488*1.3)*(Prices!$B$4/32)</f>
        <v>238.875</v>
      </c>
      <c r="JC488" s="82">
        <f>(IW488*Prices!$B$2)+(IX488*Prices!$B$3)</f>
        <v>8.1</v>
      </c>
      <c r="JD488" s="82">
        <f>IV488*Prices!$B$9</f>
        <v>42</v>
      </c>
      <c r="JE488" s="82">
        <f t="shared" si="729"/>
        <v>399.22500000000002</v>
      </c>
      <c r="JF488" s="82">
        <f>IV488*Prices!$B$10</f>
        <v>63</v>
      </c>
      <c r="JG488" s="82">
        <f t="shared" si="730"/>
        <v>420.22500000000002</v>
      </c>
      <c r="JH488" s="82">
        <f>IV488*Prices!$B$11</f>
        <v>70</v>
      </c>
      <c r="JI488" s="82">
        <f t="shared" si="731"/>
        <v>427.22500000000002</v>
      </c>
      <c r="JJ488" s="82">
        <f>IV488*Prices!$B$12</f>
        <v>84</v>
      </c>
      <c r="JK488" s="82">
        <f t="shared" si="732"/>
        <v>441.22500000000002</v>
      </c>
      <c r="JL488" s="82">
        <f>IV488*Prices!$B$13</f>
        <v>91</v>
      </c>
      <c r="JM488" s="82">
        <f t="shared" si="733"/>
        <v>448.22500000000002</v>
      </c>
      <c r="JN488" s="82">
        <f>IV488*Prices!$B$14</f>
        <v>108.5</v>
      </c>
      <c r="JO488" s="82">
        <f t="shared" si="734"/>
        <v>465.72500000000002</v>
      </c>
      <c r="JP488" s="82">
        <f>IV488*Prices!$B$15</f>
        <v>122.5</v>
      </c>
      <c r="JQ488" s="82">
        <f t="shared" si="735"/>
        <v>479.72500000000002</v>
      </c>
      <c r="JR488" s="82">
        <f>IV488*Prices!$B$16</f>
        <v>171.5</v>
      </c>
      <c r="JS488" s="82">
        <f t="shared" si="736"/>
        <v>528.72500000000002</v>
      </c>
      <c r="JT488" s="82">
        <f>IV488*Prices!$B$17</f>
        <v>0</v>
      </c>
      <c r="JU488" s="82"/>
      <c r="JV488" s="82"/>
      <c r="JW488" s="82"/>
      <c r="JX488" s="82"/>
      <c r="JY488" s="82"/>
      <c r="JZ488" s="82"/>
      <c r="KA488" s="82"/>
      <c r="KB488" s="82"/>
      <c r="KC488" s="82"/>
      <c r="KD488" s="82"/>
      <c r="KE488" s="82"/>
      <c r="KF488" s="82"/>
      <c r="KG488" s="82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 s="199">
        <v>0</v>
      </c>
      <c r="LB488" s="202">
        <v>0</v>
      </c>
      <c r="LC488" s="82">
        <f>(44+(cabinets_db!IR488*2-2))*0.58</f>
        <v>109.45074311111109</v>
      </c>
      <c r="LD488" s="82">
        <f>(44+(cabinets_db!IR488*2-2))*0.77</f>
        <v>145.30529688888888</v>
      </c>
      <c r="LE488" s="82">
        <f>3*(cabinets_db!IR488*22/144)</f>
        <v>33.620624074074072</v>
      </c>
      <c r="LF488" s="82">
        <f t="shared" si="737"/>
        <v>75.830119037037022</v>
      </c>
      <c r="LG488" s="80">
        <f t="shared" si="738"/>
        <v>111.6846728148148</v>
      </c>
      <c r="LH488" s="234">
        <f t="shared" si="739"/>
        <v>0</v>
      </c>
      <c r="LI488" s="55">
        <v>10562.988799999999</v>
      </c>
      <c r="LJ488" s="55">
        <f t="shared" ref="LJ488:LJ501" si="754">LI488/144</f>
        <v>73.354088888888882</v>
      </c>
      <c r="LK488" s="158">
        <v>73.5</v>
      </c>
      <c r="LL488" s="75">
        <v>24</v>
      </c>
      <c r="LM488" s="159"/>
      <c r="LN488" s="159">
        <f>LL488*42/144</f>
        <v>7</v>
      </c>
      <c r="LO488" s="75"/>
      <c r="LP488" s="75">
        <v>2</v>
      </c>
      <c r="LQ488" s="76">
        <f t="shared" si="750"/>
        <v>0</v>
      </c>
      <c r="LR488" s="75">
        <v>73.5</v>
      </c>
      <c r="LS488" s="82">
        <f>(LR488*1.2)*(Prices!$B$5/32)</f>
        <v>110.25</v>
      </c>
      <c r="LT488" s="82">
        <f>(LR488*1.3)*(Prices!$C$4/32)</f>
        <v>191.1</v>
      </c>
      <c r="LU488" s="82">
        <f>(LO488*Prices!$B$2)+(LP488*Prices!$B$3)</f>
        <v>8.1</v>
      </c>
      <c r="LV488" s="82">
        <f>LN488*Prices!$B$9</f>
        <v>42</v>
      </c>
      <c r="LW488" s="82">
        <f t="shared" si="740"/>
        <v>351.45</v>
      </c>
      <c r="LX488" s="82">
        <f>LN488*Prices!$B$10</f>
        <v>63</v>
      </c>
      <c r="LY488" s="82">
        <f t="shared" si="741"/>
        <v>372.45</v>
      </c>
      <c r="LZ488" s="82">
        <f>LN488*Prices!$B$11</f>
        <v>70</v>
      </c>
      <c r="MA488" s="82">
        <f t="shared" si="742"/>
        <v>379.45</v>
      </c>
      <c r="MB488" s="82">
        <f>LN488*Prices!$B$12</f>
        <v>84</v>
      </c>
      <c r="MC488" s="82">
        <f t="shared" si="743"/>
        <v>393.45</v>
      </c>
      <c r="MD488" s="82">
        <f>LN488*Prices!$B$13</f>
        <v>91</v>
      </c>
      <c r="ME488" s="82">
        <f t="shared" si="744"/>
        <v>400.45</v>
      </c>
      <c r="MF488" s="82">
        <f>LN488*Prices!$B$14</f>
        <v>108.5</v>
      </c>
      <c r="MG488" s="82">
        <f t="shared" si="745"/>
        <v>417.95</v>
      </c>
      <c r="MH488" s="82">
        <f>LN488*Prices!$B$15</f>
        <v>122.5</v>
      </c>
      <c r="MI488" s="82">
        <f t="shared" si="746"/>
        <v>431.95</v>
      </c>
      <c r="MJ488" s="82">
        <f>LN488*Prices!$B$16</f>
        <v>171.5</v>
      </c>
      <c r="MK488" s="82">
        <f t="shared" si="747"/>
        <v>480.95</v>
      </c>
      <c r="ML488" s="82">
        <f>LN488*Prices!$B$17</f>
        <v>0</v>
      </c>
      <c r="MM488" s="82"/>
      <c r="MN488" s="82"/>
      <c r="MO488" s="82"/>
      <c r="MP488" s="82"/>
      <c r="MQ488" s="82"/>
      <c r="MR488" s="82"/>
      <c r="MS488" s="82"/>
      <c r="MT488" s="82"/>
      <c r="MU488" s="82"/>
      <c r="MV488" s="82"/>
      <c r="MW488" s="82"/>
      <c r="MX488" s="82"/>
      <c r="MY488" s="82"/>
      <c r="MZ488" s="82"/>
      <c r="NA488" s="82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</row>
    <row r="489" spans="1:449" ht="18" customHeight="1" thickBot="1" x14ac:dyDescent="0.3">
      <c r="A489" s="277"/>
      <c r="B489" s="278"/>
      <c r="C489" s="278"/>
      <c r="D489" s="279"/>
      <c r="E489" s="280"/>
      <c r="F489" s="376"/>
      <c r="G489" s="377"/>
      <c r="H489" s="283"/>
      <c r="I489" s="378"/>
      <c r="J489" s="283"/>
      <c r="K489" s="378"/>
      <c r="L489" s="283"/>
      <c r="M489" s="378"/>
      <c r="N489" s="283"/>
      <c r="O489" s="378"/>
      <c r="P489" s="283"/>
      <c r="Q489" s="378"/>
      <c r="R489" s="283"/>
      <c r="S489" s="378"/>
      <c r="T489" s="283"/>
      <c r="U489" s="378"/>
      <c r="V489" s="283"/>
      <c r="W489" s="379"/>
      <c r="X489" s="379"/>
      <c r="Y489" s="379"/>
      <c r="Z489" s="379"/>
      <c r="AA489" s="379"/>
      <c r="AB489" s="283"/>
      <c r="AC489" s="283"/>
      <c r="AD489" s="283"/>
      <c r="AE489" s="283"/>
      <c r="AF489" s="283"/>
      <c r="AG489" s="283"/>
      <c r="AH489" s="283"/>
      <c r="AI489" s="283"/>
      <c r="AJ489" s="283"/>
      <c r="AK489" s="283"/>
      <c r="AL489" s="283"/>
      <c r="AM489" s="283"/>
      <c r="AN489" s="283"/>
      <c r="AO489" s="283"/>
      <c r="AP489" s="283"/>
      <c r="AQ489" s="380"/>
      <c r="AW489" s="283"/>
      <c r="AX489" s="283"/>
      <c r="AY489" s="283"/>
      <c r="AZ489" s="283"/>
      <c r="BA489" s="283"/>
      <c r="BB489" s="283"/>
      <c r="BC489" s="283"/>
      <c r="BD489" s="283"/>
      <c r="BE489" s="283"/>
      <c r="BF489" s="283"/>
      <c r="BG489" s="283"/>
      <c r="BH489" s="283"/>
      <c r="BI489" s="283"/>
      <c r="BJ489" s="283"/>
      <c r="BK489" s="283"/>
      <c r="BL489" s="380"/>
      <c r="BU489" s="378"/>
      <c r="BV489" s="283"/>
      <c r="BW489" s="378"/>
      <c r="BX489" s="283"/>
      <c r="BY489" s="378"/>
      <c r="BZ489" s="283"/>
      <c r="CA489" s="378"/>
      <c r="CB489" s="283"/>
      <c r="CC489" s="378"/>
      <c r="CD489" s="283"/>
      <c r="CE489" s="378"/>
      <c r="CF489" s="283"/>
      <c r="CG489" s="378"/>
      <c r="CH489" s="283"/>
      <c r="CI489" s="378"/>
      <c r="CJ489" s="283"/>
      <c r="CK489" s="379"/>
      <c r="CL489" s="379"/>
      <c r="CM489" s="379"/>
      <c r="CN489" s="379"/>
      <c r="CO489" s="379"/>
      <c r="CP489" s="283"/>
      <c r="CQ489" s="283"/>
      <c r="CR489" s="283"/>
      <c r="CS489" s="283"/>
      <c r="CT489" s="283"/>
      <c r="CU489" s="283"/>
      <c r="CV489" s="283"/>
      <c r="CW489" s="283"/>
      <c r="CX489" s="283"/>
      <c r="CY489" s="283"/>
      <c r="CZ489" s="283"/>
      <c r="DA489" s="283"/>
      <c r="DB489" s="283"/>
      <c r="DC489" s="283"/>
      <c r="DD489" s="283"/>
      <c r="DE489" s="380"/>
      <c r="DK489" s="283"/>
      <c r="DL489" s="283"/>
      <c r="DM489" s="283"/>
      <c r="DN489" s="283"/>
      <c r="DO489" s="283"/>
      <c r="DP489" s="283"/>
      <c r="DQ489" s="283"/>
      <c r="DR489" s="283"/>
      <c r="DS489" s="283"/>
      <c r="DT489" s="283"/>
      <c r="DU489" s="283"/>
      <c r="DV489" s="283"/>
      <c r="DW489" s="283"/>
      <c r="DX489" s="283"/>
      <c r="DY489" s="283"/>
      <c r="DZ489" s="380"/>
      <c r="ER489" s="158"/>
      <c r="ES489" s="75"/>
      <c r="ET489" s="159"/>
      <c r="EU489" s="159"/>
      <c r="EX489" s="82"/>
      <c r="EZ489" s="82"/>
      <c r="FE489" s="82"/>
      <c r="FF489" s="82"/>
      <c r="FG489" s="82"/>
      <c r="FH489" s="82"/>
      <c r="FI489" s="82"/>
      <c r="FJ489" s="82"/>
      <c r="FK489" s="82"/>
      <c r="FL489" s="82"/>
      <c r="FM489" s="82"/>
      <c r="FN489" s="82"/>
      <c r="FO489" s="82"/>
      <c r="FP489" s="82"/>
      <c r="FQ489" s="82"/>
      <c r="FR489" s="82"/>
      <c r="FS489" s="82"/>
      <c r="FT489" s="82"/>
      <c r="FU489" s="82"/>
      <c r="FV489" s="82"/>
      <c r="FW489" s="82"/>
      <c r="FX489" s="82"/>
      <c r="FY489" s="82"/>
      <c r="FZ489" s="82"/>
      <c r="GA489" s="82"/>
      <c r="GB489" s="82"/>
      <c r="GC489" s="82"/>
      <c r="GD489" s="82"/>
      <c r="GE489" s="82"/>
      <c r="GF489" s="82"/>
      <c r="GG489" s="82"/>
      <c r="GH489" s="82"/>
      <c r="GI489"/>
      <c r="GJ489"/>
      <c r="GK489"/>
      <c r="GL489"/>
      <c r="GM489"/>
      <c r="GN489"/>
      <c r="GO489"/>
      <c r="GR489" s="158"/>
      <c r="GS489" s="75"/>
      <c r="GT489" s="159"/>
      <c r="GU489" s="159"/>
      <c r="GV489" s="75"/>
      <c r="GW489" s="75"/>
      <c r="GX489" s="82"/>
      <c r="GZ489" s="82"/>
      <c r="HA489" s="82"/>
      <c r="HB489" s="82"/>
      <c r="HE489" s="82"/>
      <c r="HF489" s="82"/>
      <c r="HG489" s="82"/>
      <c r="HH489" s="82"/>
      <c r="HI489" s="82"/>
      <c r="HJ489" s="82"/>
      <c r="HK489" s="82"/>
      <c r="HL489" s="82"/>
      <c r="HM489" s="82"/>
      <c r="HN489" s="82"/>
      <c r="HO489" s="82"/>
      <c r="HP489" s="82"/>
      <c r="HQ489" s="82"/>
      <c r="HR489" s="82"/>
      <c r="HS489" s="82"/>
      <c r="HT489" s="82"/>
      <c r="HU489" s="82"/>
      <c r="HV489" s="82"/>
      <c r="HW489" s="82"/>
      <c r="HX489" s="82"/>
      <c r="HY489" s="82"/>
      <c r="HZ489" s="82"/>
      <c r="IA489" s="82"/>
      <c r="IB489" s="82"/>
      <c r="IC489" s="82"/>
      <c r="ID489" s="82"/>
      <c r="IE489" s="82"/>
      <c r="IF489" s="82"/>
      <c r="IG489" s="82"/>
      <c r="IH489" s="82"/>
      <c r="II489"/>
      <c r="IJ489"/>
      <c r="IK489"/>
      <c r="IL489"/>
      <c r="IM489"/>
      <c r="IN489"/>
      <c r="IO489"/>
      <c r="IP489"/>
      <c r="IS489" s="158"/>
      <c r="IT489" s="75"/>
      <c r="IU489" s="159"/>
      <c r="IV489" s="159"/>
      <c r="IW489" s="75"/>
      <c r="IX489" s="75"/>
      <c r="IY489" s="76"/>
      <c r="IZ489" s="75"/>
      <c r="JA489" s="82"/>
      <c r="JB489" s="82"/>
      <c r="JC489" s="82"/>
      <c r="JD489" s="82"/>
      <c r="JE489" s="82"/>
      <c r="JF489" s="82"/>
      <c r="JG489" s="82"/>
      <c r="JH489" s="82"/>
      <c r="JI489" s="82"/>
      <c r="JJ489" s="82"/>
      <c r="JK489" s="82"/>
      <c r="JL489" s="82"/>
      <c r="JM489" s="82"/>
      <c r="JN489" s="82"/>
      <c r="JO489" s="82"/>
      <c r="JP489" s="82"/>
      <c r="JQ489" s="82"/>
      <c r="JR489" s="82"/>
      <c r="JS489" s="82"/>
      <c r="JT489" s="82"/>
      <c r="JU489" s="82"/>
      <c r="JV489" s="82"/>
      <c r="JW489" s="82"/>
      <c r="JX489" s="82"/>
      <c r="JY489" s="82"/>
      <c r="JZ489" s="82"/>
      <c r="KA489" s="82"/>
      <c r="KB489" s="82"/>
      <c r="KC489" s="82"/>
      <c r="KD489" s="82"/>
      <c r="KE489" s="82"/>
      <c r="KF489" s="82"/>
      <c r="KG489" s="82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 s="199"/>
      <c r="LB489" s="202"/>
      <c r="LF489" s="82"/>
      <c r="LG489" s="80"/>
      <c r="LH489" s="234"/>
      <c r="LK489" s="158"/>
      <c r="LL489" s="75"/>
      <c r="LM489" s="159"/>
      <c r="LN489" s="159"/>
      <c r="LO489" s="75"/>
      <c r="LP489" s="75"/>
      <c r="LQ489" s="76"/>
      <c r="LR489" s="75"/>
      <c r="LS489" s="82"/>
      <c r="LT489" s="82"/>
      <c r="LU489" s="82"/>
      <c r="LV489" s="82"/>
      <c r="LW489" s="82"/>
      <c r="LX489" s="82"/>
      <c r="LY489" s="82"/>
      <c r="LZ489" s="82"/>
      <c r="MA489" s="82"/>
      <c r="MB489" s="82"/>
      <c r="MC489" s="82"/>
      <c r="MD489" s="82"/>
      <c r="ME489" s="82"/>
      <c r="MF489" s="82"/>
      <c r="MG489" s="82"/>
      <c r="MH489" s="82"/>
      <c r="MI489" s="82"/>
      <c r="MJ489" s="82"/>
      <c r="MK489" s="82"/>
      <c r="ML489" s="82"/>
      <c r="MM489" s="82"/>
      <c r="MN489" s="82"/>
      <c r="MO489" s="82"/>
      <c r="MP489" s="82"/>
      <c r="MQ489" s="82"/>
      <c r="MR489" s="82"/>
      <c r="MS489" s="82"/>
      <c r="MT489" s="82"/>
      <c r="MU489" s="82"/>
      <c r="MV489" s="82"/>
      <c r="MW489" s="82"/>
      <c r="MX489" s="82"/>
      <c r="MY489" s="82"/>
      <c r="MZ489" s="82"/>
      <c r="NA489" s="82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</row>
    <row r="490" spans="1:449" ht="18" customHeight="1" x14ac:dyDescent="0.25">
      <c r="A490" s="169" t="s">
        <v>627</v>
      </c>
      <c r="B490" s="170" t="s">
        <v>628</v>
      </c>
      <c r="C490" s="152" t="str">
        <f t="shared" si="748"/>
        <v>Vanity Cab: 1 drawer - 1 door (9" to 12")</v>
      </c>
      <c r="D490" s="121" t="s">
        <v>629</v>
      </c>
      <c r="E490" s="153" t="s">
        <v>95</v>
      </c>
      <c r="F490" s="303" t="s">
        <v>627</v>
      </c>
      <c r="G490" s="368">
        <f>ROUND(cabinets_db!FD490/Prices!$B$27,0)</f>
        <v>343</v>
      </c>
      <c r="H490" s="155">
        <f>G490*Prices!$B$6+G490</f>
        <v>394.45</v>
      </c>
      <c r="I490" s="154">
        <f>ROUND(cabinets_db!FF490/Prices!$B$27,0)</f>
        <v>360</v>
      </c>
      <c r="J490" s="155">
        <f>I490*Prices!$B$6+I490</f>
        <v>414</v>
      </c>
      <c r="K490" s="154">
        <f>ROUND(cabinets_db!FH490/Prices!$B$27,0)</f>
        <v>366</v>
      </c>
      <c r="L490" s="155">
        <f>K490*Prices!$B$6+K490</f>
        <v>420.9</v>
      </c>
      <c r="M490" s="154">
        <f>ROUND(cabinets_db!FJ490/Prices!$B$27,0)</f>
        <v>378</v>
      </c>
      <c r="N490" s="155">
        <f>M490*Prices!$B$6+M490</f>
        <v>434.7</v>
      </c>
      <c r="O490" s="154">
        <f>ROUND(cabinets_db!FL490/Prices!$B$27,0)</f>
        <v>384</v>
      </c>
      <c r="P490" s="155">
        <f>O490*Prices!$B$6+O490</f>
        <v>441.6</v>
      </c>
      <c r="Q490" s="154">
        <f>ROUND(cabinets_db!FN490/Prices!$B$27,0)</f>
        <v>399</v>
      </c>
      <c r="R490" s="155">
        <f>Q490*Prices!$B$6+Q490</f>
        <v>458.85</v>
      </c>
      <c r="S490" s="154">
        <f>ROUND(cabinets_db!FP490/Prices!$B$27,0)</f>
        <v>411</v>
      </c>
      <c r="T490" s="155">
        <f>S490*Prices!$B$6+S490</f>
        <v>472.65</v>
      </c>
      <c r="U490" s="154">
        <f>ROUND(cabinets_db!FR490/Prices!$B$27,0)</f>
        <v>453</v>
      </c>
      <c r="V490" s="155">
        <f>U490*Prices!$B$6+U490</f>
        <v>520.95000000000005</v>
      </c>
      <c r="W490" s="156"/>
      <c r="X490" s="156"/>
      <c r="Y490" s="156"/>
      <c r="Z490" s="156"/>
      <c r="AA490" s="156"/>
      <c r="AB490" s="155">
        <f>ROUND(cabinets_db!HD490/Prices!$B$27,0)</f>
        <v>316</v>
      </c>
      <c r="AC490" s="155">
        <f>AB490*Prices!$B$6+AB490</f>
        <v>363.4</v>
      </c>
      <c r="AD490" s="155">
        <f>ROUND(cabinets_db!HF490/Prices!$B$27,0)</f>
        <v>334</v>
      </c>
      <c r="AE490" s="155">
        <f>AD490*Prices!$B$6+AD490</f>
        <v>384.1</v>
      </c>
      <c r="AF490" s="155">
        <f>ROUND(cabinets_db!HH490/Prices!$B$27,0)</f>
        <v>340</v>
      </c>
      <c r="AG490" s="155">
        <f>AF490*Prices!$B$6+AF490</f>
        <v>391</v>
      </c>
      <c r="AH490" s="155">
        <f>ROUND(cabinets_db!HJ490/Prices!$B$27,0)</f>
        <v>352</v>
      </c>
      <c r="AI490" s="155">
        <f>AH490*Prices!$B$6+AH490</f>
        <v>404.8</v>
      </c>
      <c r="AJ490" s="155">
        <f>ROUND(cabinets_db!HL490/Prices!$B$27,0)</f>
        <v>358</v>
      </c>
      <c r="AK490" s="155">
        <f>AJ490*Prices!$B$6+AJ490</f>
        <v>411.7</v>
      </c>
      <c r="AL490" s="155">
        <f>ROUND(cabinets_db!HN490/Prices!$B$27,0)</f>
        <v>373</v>
      </c>
      <c r="AM490" s="155">
        <f>AL490*Prices!$B$6+AL490</f>
        <v>428.95</v>
      </c>
      <c r="AN490" s="155">
        <f>ROUND(cabinets_db!HP490/Prices!$B$27,0)</f>
        <v>385</v>
      </c>
      <c r="AO490" s="155">
        <f>AN490*Prices!$B$6+AN490</f>
        <v>442.75</v>
      </c>
      <c r="AP490" s="155">
        <f>ROUND(cabinets_db!HR490/Prices!$B$27,0)</f>
        <v>426</v>
      </c>
      <c r="AQ490" s="157">
        <f>AP490*Prices!$B$6+AP490</f>
        <v>489.9</v>
      </c>
      <c r="AW490" s="155">
        <f t="shared" si="681"/>
        <v>316</v>
      </c>
      <c r="AX490" s="155">
        <f t="shared" si="682"/>
        <v>363.4</v>
      </c>
      <c r="AY490" s="155">
        <f t="shared" si="683"/>
        <v>334</v>
      </c>
      <c r="AZ490" s="155">
        <f t="shared" si="684"/>
        <v>384.1</v>
      </c>
      <c r="BA490" s="155">
        <f t="shared" si="685"/>
        <v>340</v>
      </c>
      <c r="BB490" s="155">
        <f t="shared" si="686"/>
        <v>391</v>
      </c>
      <c r="BC490" s="155">
        <f t="shared" si="687"/>
        <v>352</v>
      </c>
      <c r="BD490" s="155">
        <f t="shared" si="688"/>
        <v>404.8</v>
      </c>
      <c r="BE490" s="155">
        <f t="shared" si="689"/>
        <v>358</v>
      </c>
      <c r="BF490" s="155">
        <f t="shared" si="690"/>
        <v>411.7</v>
      </c>
      <c r="BG490" s="155">
        <f t="shared" si="691"/>
        <v>373</v>
      </c>
      <c r="BH490" s="155">
        <f t="shared" si="692"/>
        <v>428.95</v>
      </c>
      <c r="BI490" s="155">
        <f t="shared" si="693"/>
        <v>385</v>
      </c>
      <c r="BJ490" s="155">
        <f t="shared" si="694"/>
        <v>442.75</v>
      </c>
      <c r="BK490" s="155">
        <f t="shared" si="695"/>
        <v>426</v>
      </c>
      <c r="BL490" s="157">
        <f t="shared" si="696"/>
        <v>489.9</v>
      </c>
      <c r="BU490" s="154">
        <f>ROUND(cabinets_db!JE490/Prices!$B$27,0)</f>
        <v>428</v>
      </c>
      <c r="BV490" s="155">
        <f>BU490*Prices!$B$6+BU490</f>
        <v>492.2</v>
      </c>
      <c r="BW490" s="154">
        <f>ROUND(cabinets_db!JG490/Prices!$B$27,0)</f>
        <v>446</v>
      </c>
      <c r="BX490" s="155">
        <f>BW490*Prices!$B$6+BW490</f>
        <v>512.9</v>
      </c>
      <c r="BY490" s="154">
        <f>ROUND(cabinets_db!JI490/Prices!$B$27,0)</f>
        <v>452</v>
      </c>
      <c r="BZ490" s="155">
        <f>BY490*Prices!$B$6+BY490</f>
        <v>519.79999999999995</v>
      </c>
      <c r="CA490" s="154">
        <f>ROUND(cabinets_db!JK490/Prices!$B$27,0)</f>
        <v>464</v>
      </c>
      <c r="CB490" s="155">
        <f>CA490*Prices!$B$6+CA490</f>
        <v>533.6</v>
      </c>
      <c r="CC490" s="154">
        <f>ROUND(cabinets_db!JM490/Prices!$B$27,0)</f>
        <v>470</v>
      </c>
      <c r="CD490" s="155">
        <f>CC490*Prices!$B$6+CC490</f>
        <v>540.5</v>
      </c>
      <c r="CE490" s="154">
        <f>ROUND(cabinets_db!JO490/Prices!$B$27,0)</f>
        <v>485</v>
      </c>
      <c r="CF490" s="155">
        <f>CE490*Prices!$B$6+CE490</f>
        <v>557.75</v>
      </c>
      <c r="CG490" s="154">
        <f>ROUND(cabinets_db!JQ490/Prices!$B$27,0)</f>
        <v>497</v>
      </c>
      <c r="CH490" s="155">
        <f>CG490*Prices!$B$6+CG490</f>
        <v>571.54999999999995</v>
      </c>
      <c r="CI490" s="154">
        <f>ROUND(cabinets_db!JS490/Prices!$B$27,0)</f>
        <v>539</v>
      </c>
      <c r="CJ490" s="155">
        <f>CI490*Prices!$B$6+CI490</f>
        <v>619.85</v>
      </c>
      <c r="CK490" s="156"/>
      <c r="CL490" s="156"/>
      <c r="CM490" s="156"/>
      <c r="CN490" s="156"/>
      <c r="CO490" s="156"/>
      <c r="CP490" s="155">
        <f>ROUND(cabinets_db!LW490/Prices!$B$27,0)</f>
        <v>402</v>
      </c>
      <c r="CQ490" s="155">
        <f>CP490*Prices!$B$6+CP490</f>
        <v>462.3</v>
      </c>
      <c r="CR490" s="155">
        <f>ROUND(cabinets_db!LY490/Prices!$B$27,0)</f>
        <v>420</v>
      </c>
      <c r="CS490" s="155">
        <f>CR490*Prices!$B$6+CR490</f>
        <v>483</v>
      </c>
      <c r="CT490" s="155">
        <f>ROUND(cabinets_db!MA490/Prices!$B$27,0)</f>
        <v>426</v>
      </c>
      <c r="CU490" s="155">
        <f>CT490*Prices!$B$6+CT490</f>
        <v>489.9</v>
      </c>
      <c r="CV490" s="155">
        <f>ROUND(cabinets_db!MC490/Prices!$B$27,0)</f>
        <v>438</v>
      </c>
      <c r="CW490" s="155">
        <f>CV490*Prices!$B$6+CV490</f>
        <v>503.7</v>
      </c>
      <c r="CX490" s="155">
        <f>ROUND(cabinets_db!ME490/Prices!$B$27,0)</f>
        <v>444</v>
      </c>
      <c r="CY490" s="155">
        <f>CX490*Prices!$B$6+CX490</f>
        <v>510.6</v>
      </c>
      <c r="CZ490" s="155">
        <f>ROUND(cabinets_db!MG490/Prices!$B$27,0)</f>
        <v>459</v>
      </c>
      <c r="DA490" s="155">
        <f>CZ490*Prices!$B$6+CZ490</f>
        <v>527.85</v>
      </c>
      <c r="DB490" s="155">
        <f>ROUND(cabinets_db!MI490/Prices!$B$27,0)</f>
        <v>471</v>
      </c>
      <c r="DC490" s="155">
        <f>DB490*Prices!$B$6+DB490</f>
        <v>541.65</v>
      </c>
      <c r="DD490" s="155">
        <f>ROUND(cabinets_db!MK490/Prices!$B$27,0)</f>
        <v>512</v>
      </c>
      <c r="DE490" s="157">
        <f>DD490*Prices!$B$6+DD490</f>
        <v>588.79999999999995</v>
      </c>
      <c r="DK490" s="155">
        <f t="shared" si="697"/>
        <v>402</v>
      </c>
      <c r="DL490" s="155">
        <f t="shared" si="698"/>
        <v>462.3</v>
      </c>
      <c r="DM490" s="155">
        <f t="shared" si="699"/>
        <v>420</v>
      </c>
      <c r="DN490" s="155">
        <f t="shared" si="700"/>
        <v>483</v>
      </c>
      <c r="DO490" s="155">
        <f t="shared" si="701"/>
        <v>426</v>
      </c>
      <c r="DP490" s="155">
        <f t="shared" si="702"/>
        <v>489.9</v>
      </c>
      <c r="DQ490" s="155">
        <f t="shared" si="703"/>
        <v>438</v>
      </c>
      <c r="DR490" s="155">
        <f t="shared" si="704"/>
        <v>503.7</v>
      </c>
      <c r="DS490" s="155">
        <f t="shared" si="705"/>
        <v>444</v>
      </c>
      <c r="DT490" s="155">
        <f t="shared" si="706"/>
        <v>510.6</v>
      </c>
      <c r="DU490" s="155">
        <f t="shared" si="707"/>
        <v>459</v>
      </c>
      <c r="DV490" s="155">
        <f t="shared" si="708"/>
        <v>527.85</v>
      </c>
      <c r="DW490" s="155">
        <f t="shared" si="709"/>
        <v>471</v>
      </c>
      <c r="DX490" s="155">
        <f t="shared" si="710"/>
        <v>541.65</v>
      </c>
      <c r="DY490" s="155">
        <f t="shared" si="711"/>
        <v>512</v>
      </c>
      <c r="DZ490" s="157">
        <f t="shared" si="712"/>
        <v>588.79999999999995</v>
      </c>
      <c r="EP490" s="55">
        <v>2405.3658999999998</v>
      </c>
      <c r="EQ490" s="55">
        <f t="shared" si="751"/>
        <v>16.70392986111111</v>
      </c>
      <c r="ER490" s="74">
        <v>17</v>
      </c>
      <c r="ES490" s="55">
        <v>12</v>
      </c>
      <c r="EU490" s="75">
        <f t="shared" ref="EU490:EU541" si="755">ES490*30/144</f>
        <v>2.5</v>
      </c>
      <c r="EV490" s="75">
        <v>1</v>
      </c>
      <c r="EW490" s="75">
        <v>2</v>
      </c>
      <c r="EY490" s="142">
        <v>17</v>
      </c>
      <c r="EZ490" s="82">
        <f>(EY490*1.2)*(Prices!$B$5/32)</f>
        <v>25.5</v>
      </c>
      <c r="FA490" s="82">
        <f>(EY490*1.3)*(Prices!$B$4/32)</f>
        <v>55.25</v>
      </c>
      <c r="FB490" s="79">
        <f>EV490*Prices!$B$2+EW490*Prices!$B$3</f>
        <v>48.1</v>
      </c>
      <c r="FC490" s="80">
        <f>EU490*Prices!$B$9</f>
        <v>15</v>
      </c>
      <c r="FD490" s="82">
        <f t="shared" si="713"/>
        <v>143.85</v>
      </c>
      <c r="FE490" s="82">
        <f>EU490*Prices!$B$10</f>
        <v>22.5</v>
      </c>
      <c r="FF490" s="82">
        <f t="shared" si="714"/>
        <v>151.35</v>
      </c>
      <c r="FG490" s="82">
        <f>EU490*Prices!$B$11</f>
        <v>25</v>
      </c>
      <c r="FH490" s="82">
        <f t="shared" si="715"/>
        <v>153.85</v>
      </c>
      <c r="FI490" s="82">
        <f>EU490*Prices!$B$12</f>
        <v>30</v>
      </c>
      <c r="FJ490" s="82">
        <f t="shared" si="716"/>
        <v>158.85</v>
      </c>
      <c r="FK490" s="82">
        <f>EU490*Prices!$B$13</f>
        <v>32.5</v>
      </c>
      <c r="FL490" s="82">
        <f t="shared" si="717"/>
        <v>161.35</v>
      </c>
      <c r="FM490" s="82">
        <f>EU490*Prices!$B$14</f>
        <v>38.75</v>
      </c>
      <c r="FN490" s="82">
        <f t="shared" si="718"/>
        <v>167.6</v>
      </c>
      <c r="FO490" s="82">
        <f>EU490*Prices!$B$15</f>
        <v>43.75</v>
      </c>
      <c r="FP490" s="82">
        <f t="shared" si="719"/>
        <v>172.6</v>
      </c>
      <c r="FQ490" s="82">
        <f>EU490*Prices!$B$16</f>
        <v>61.25</v>
      </c>
      <c r="FR490" s="82">
        <f t="shared" si="720"/>
        <v>190.1</v>
      </c>
      <c r="FS490" s="82">
        <f>EU490*Prices!$B$17</f>
        <v>0</v>
      </c>
      <c r="FT490" s="82"/>
      <c r="FU490" s="82"/>
      <c r="FV490" s="82"/>
      <c r="FW490" s="82"/>
      <c r="FX490" s="82"/>
      <c r="FY490" s="82"/>
      <c r="FZ490" s="82"/>
      <c r="GA490" s="82"/>
      <c r="GB490" s="82"/>
      <c r="GC490" s="82"/>
      <c r="GD490" s="82"/>
      <c r="GE490" s="82"/>
      <c r="GF490" s="82"/>
      <c r="GG490" s="82"/>
      <c r="GH490" s="82"/>
      <c r="GI490"/>
      <c r="GJ490"/>
      <c r="GK490"/>
      <c r="GL490"/>
      <c r="GM490"/>
      <c r="GN490"/>
      <c r="GO490"/>
      <c r="GP490" s="55">
        <v>2405.3658999999998</v>
      </c>
      <c r="GQ490" s="55">
        <f t="shared" si="752"/>
        <v>16.70392986111111</v>
      </c>
      <c r="GR490" s="74">
        <v>17</v>
      </c>
      <c r="GS490" s="55">
        <v>12</v>
      </c>
      <c r="GT490" s="55"/>
      <c r="GU490" s="75">
        <f t="shared" ref="GU490:GU541" si="756">GS490*30/144</f>
        <v>2.5</v>
      </c>
      <c r="GV490" s="75">
        <v>1</v>
      </c>
      <c r="GW490" s="75">
        <v>2</v>
      </c>
      <c r="GX490" s="76"/>
      <c r="GY490" s="142">
        <v>17</v>
      </c>
      <c r="GZ490" s="82">
        <f>(GY490*1.2)*(Prices!$B$5/32)</f>
        <v>25.5</v>
      </c>
      <c r="HA490" s="82">
        <f>(GY490*1.3)*(Prices!$C$4/32)</f>
        <v>44.2</v>
      </c>
      <c r="HB490" s="79">
        <f>GV490*Prices!$B$2+GW490*Prices!$B$3</f>
        <v>48.1</v>
      </c>
      <c r="HC490" s="80">
        <f>GU490*Prices!$B$9</f>
        <v>15</v>
      </c>
      <c r="HD490" s="82">
        <f t="shared" si="721"/>
        <v>132.80000000000001</v>
      </c>
      <c r="HE490" s="82">
        <f>GU490*Prices!$B$10</f>
        <v>22.5</v>
      </c>
      <c r="HF490" s="82">
        <f t="shared" si="722"/>
        <v>140.30000000000001</v>
      </c>
      <c r="HG490" s="82">
        <f>GU490*Prices!$B$11</f>
        <v>25</v>
      </c>
      <c r="HH490" s="82">
        <f t="shared" si="723"/>
        <v>142.80000000000001</v>
      </c>
      <c r="HI490" s="82">
        <f>GU490*Prices!$B$12</f>
        <v>30</v>
      </c>
      <c r="HJ490" s="82">
        <f t="shared" si="724"/>
        <v>147.80000000000001</v>
      </c>
      <c r="HK490" s="82">
        <f>GU490*Prices!$B$13</f>
        <v>32.5</v>
      </c>
      <c r="HL490" s="82">
        <f t="shared" si="725"/>
        <v>150.30000000000001</v>
      </c>
      <c r="HM490" s="82">
        <f>GU490*Prices!$B$14</f>
        <v>38.75</v>
      </c>
      <c r="HN490" s="82">
        <f t="shared" si="726"/>
        <v>156.55000000000001</v>
      </c>
      <c r="HO490" s="82">
        <f>GU490*Prices!$B$15</f>
        <v>43.75</v>
      </c>
      <c r="HP490" s="82">
        <f t="shared" si="727"/>
        <v>161.55000000000001</v>
      </c>
      <c r="HQ490" s="82">
        <f>GU490*Prices!$B$16</f>
        <v>61.25</v>
      </c>
      <c r="HR490" s="82">
        <f t="shared" si="728"/>
        <v>179.05</v>
      </c>
      <c r="HS490" s="82">
        <f>GU490*Prices!$B$17</f>
        <v>0</v>
      </c>
      <c r="HT490" s="82"/>
      <c r="HU490" s="82"/>
      <c r="HV490" s="82"/>
      <c r="HW490" s="82"/>
      <c r="HX490" s="82"/>
      <c r="HY490" s="82"/>
      <c r="HZ490" s="82"/>
      <c r="IA490" s="82"/>
      <c r="IB490" s="82"/>
      <c r="IC490" s="82"/>
      <c r="ID490" s="82"/>
      <c r="IE490" s="82"/>
      <c r="IF490" s="82"/>
      <c r="IG490" s="82"/>
      <c r="IH490" s="82"/>
      <c r="II490"/>
      <c r="IJ490"/>
      <c r="IK490"/>
      <c r="IL490"/>
      <c r="IM490"/>
      <c r="IN490"/>
      <c r="IO490"/>
      <c r="IP490"/>
      <c r="IQ490" s="55">
        <v>2405.3658999999998</v>
      </c>
      <c r="IR490" s="55">
        <f t="shared" si="753"/>
        <v>16.70392986111111</v>
      </c>
      <c r="IS490" s="74">
        <v>17</v>
      </c>
      <c r="IT490" s="55">
        <v>12</v>
      </c>
      <c r="IV490" s="75">
        <f t="shared" ref="IV490:IV541" si="757">IT490*30/144</f>
        <v>2.5</v>
      </c>
      <c r="IW490" s="75">
        <v>1</v>
      </c>
      <c r="IX490" s="75">
        <v>2</v>
      </c>
      <c r="IY490" s="76">
        <f t="shared" si="749"/>
        <v>36.080590785879622</v>
      </c>
      <c r="IZ490" s="142">
        <v>17</v>
      </c>
      <c r="JA490" s="82">
        <f>(IZ490*1.2)*(Prices!$B$5/32)</f>
        <v>25.5</v>
      </c>
      <c r="JB490" s="82">
        <f>(IZ490*1.3)*(Prices!$B$4/32)</f>
        <v>55.25</v>
      </c>
      <c r="JC490" s="79">
        <f>IW490*Prices!$B$2+IX490*Prices!$B$3</f>
        <v>48.1</v>
      </c>
      <c r="JD490" s="80">
        <f>IV490*Prices!$B$9</f>
        <v>15</v>
      </c>
      <c r="JE490" s="82">
        <f t="shared" si="729"/>
        <v>179.93059078587962</v>
      </c>
      <c r="JF490" s="82">
        <f>IV490*Prices!$B$10</f>
        <v>22.5</v>
      </c>
      <c r="JG490" s="82">
        <f t="shared" si="730"/>
        <v>187.43059078587962</v>
      </c>
      <c r="JH490" s="82">
        <f>IV490*Prices!$B$11</f>
        <v>25</v>
      </c>
      <c r="JI490" s="82">
        <f t="shared" si="731"/>
        <v>189.93059078587962</v>
      </c>
      <c r="JJ490" s="82">
        <f>IV490*Prices!$B$12</f>
        <v>30</v>
      </c>
      <c r="JK490" s="82">
        <f t="shared" si="732"/>
        <v>194.93059078587962</v>
      </c>
      <c r="JL490" s="82">
        <f>IV490*Prices!$B$13</f>
        <v>32.5</v>
      </c>
      <c r="JM490" s="82">
        <f t="shared" si="733"/>
        <v>197.43059078587962</v>
      </c>
      <c r="JN490" s="82">
        <f>IV490*Prices!$B$14</f>
        <v>38.75</v>
      </c>
      <c r="JO490" s="82">
        <f t="shared" si="734"/>
        <v>203.68059078587962</v>
      </c>
      <c r="JP490" s="82">
        <f>IV490*Prices!$B$15</f>
        <v>43.75</v>
      </c>
      <c r="JQ490" s="82">
        <f t="shared" si="735"/>
        <v>208.68059078587962</v>
      </c>
      <c r="JR490" s="82">
        <f>IV490*Prices!$B$16</f>
        <v>61.25</v>
      </c>
      <c r="JS490" s="82">
        <f t="shared" si="736"/>
        <v>226.18059078587962</v>
      </c>
      <c r="JT490" s="82">
        <f>IV490*Prices!$B$17</f>
        <v>0</v>
      </c>
      <c r="JU490" s="82"/>
      <c r="JV490" s="82"/>
      <c r="JW490" s="82"/>
      <c r="JX490" s="82"/>
      <c r="JY490" s="82"/>
      <c r="JZ490" s="82"/>
      <c r="KA490" s="82"/>
      <c r="KB490" s="82"/>
      <c r="KC490" s="82"/>
      <c r="KD490" s="82"/>
      <c r="KE490" s="82"/>
      <c r="KF490" s="82"/>
      <c r="KG490" s="82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 s="199">
        <v>1</v>
      </c>
      <c r="LB490" s="202">
        <v>0</v>
      </c>
      <c r="LC490" s="82">
        <f>(44+(cabinets_db!IR490*2-2))*0.58</f>
        <v>43.73655863888888</v>
      </c>
      <c r="LD490" s="82">
        <f>(44+(cabinets_db!IR490*2-2))*0.77</f>
        <v>58.064051986111103</v>
      </c>
      <c r="LE490" s="82">
        <f>3*(cabinets_db!IR490*22/144)</f>
        <v>7.6559678530092583</v>
      </c>
      <c r="LF490" s="82">
        <f t="shared" si="737"/>
        <v>36.080590785879622</v>
      </c>
      <c r="LG490" s="80">
        <f t="shared" si="738"/>
        <v>50.408084133101845</v>
      </c>
      <c r="LH490" s="234">
        <f t="shared" si="739"/>
        <v>36.080590785879622</v>
      </c>
      <c r="LI490" s="55">
        <v>2405.3658999999998</v>
      </c>
      <c r="LJ490" s="55">
        <f t="shared" si="754"/>
        <v>16.70392986111111</v>
      </c>
      <c r="LK490" s="74">
        <v>17</v>
      </c>
      <c r="LL490" s="55">
        <v>12</v>
      </c>
      <c r="LN490" s="75">
        <f t="shared" ref="LN490:LN541" si="758">LL490*30/144</f>
        <v>2.5</v>
      </c>
      <c r="LO490" s="75">
        <v>1</v>
      </c>
      <c r="LP490" s="75">
        <v>2</v>
      </c>
      <c r="LQ490" s="76">
        <f t="shared" si="750"/>
        <v>36.080590785879622</v>
      </c>
      <c r="LR490" s="142">
        <v>17</v>
      </c>
      <c r="LS490" s="82">
        <f>(LR490*1.2)*(Prices!$B$5/32)</f>
        <v>25.5</v>
      </c>
      <c r="LT490" s="82">
        <f>(LR490*1.3)*(Prices!$C$4/32)</f>
        <v>44.2</v>
      </c>
      <c r="LU490" s="79">
        <f>LO490*Prices!$B$2+LP490*Prices!$B$3</f>
        <v>48.1</v>
      </c>
      <c r="LV490" s="80">
        <f>LN490*Prices!$B$9</f>
        <v>15</v>
      </c>
      <c r="LW490" s="82">
        <f t="shared" si="740"/>
        <v>168.88059078587963</v>
      </c>
      <c r="LX490" s="82">
        <f>LN490*Prices!$B$10</f>
        <v>22.5</v>
      </c>
      <c r="LY490" s="82">
        <f t="shared" si="741"/>
        <v>176.38059078587963</v>
      </c>
      <c r="LZ490" s="82">
        <f>LN490*Prices!$B$11</f>
        <v>25</v>
      </c>
      <c r="MA490" s="82">
        <f t="shared" si="742"/>
        <v>178.88059078587963</v>
      </c>
      <c r="MB490" s="82">
        <f>LN490*Prices!$B$12</f>
        <v>30</v>
      </c>
      <c r="MC490" s="82">
        <f t="shared" si="743"/>
        <v>183.88059078587963</v>
      </c>
      <c r="MD490" s="82">
        <f>LN490*Prices!$B$13</f>
        <v>32.5</v>
      </c>
      <c r="ME490" s="82">
        <f t="shared" si="744"/>
        <v>186.38059078587963</v>
      </c>
      <c r="MF490" s="82">
        <f>LN490*Prices!$B$14</f>
        <v>38.75</v>
      </c>
      <c r="MG490" s="82">
        <f t="shared" si="745"/>
        <v>192.63059078587963</v>
      </c>
      <c r="MH490" s="82">
        <f>LN490*Prices!$B$15</f>
        <v>43.75</v>
      </c>
      <c r="MI490" s="82">
        <f t="shared" si="746"/>
        <v>197.63059078587963</v>
      </c>
      <c r="MJ490" s="82">
        <f>LN490*Prices!$B$16</f>
        <v>61.25</v>
      </c>
      <c r="MK490" s="82">
        <f t="shared" si="747"/>
        <v>215.13059078587963</v>
      </c>
      <c r="ML490" s="82">
        <f>LN490*Prices!$B$17</f>
        <v>0</v>
      </c>
      <c r="MM490" s="82"/>
      <c r="MN490" s="82"/>
      <c r="MO490" s="82"/>
      <c r="MP490" s="82"/>
      <c r="MQ490" s="82"/>
      <c r="MR490" s="82"/>
      <c r="MS490" s="82"/>
      <c r="MT490" s="82"/>
      <c r="MU490" s="82"/>
      <c r="MV490" s="82"/>
      <c r="MW490" s="82"/>
      <c r="MX490" s="82"/>
      <c r="MY490" s="82"/>
      <c r="MZ490" s="82"/>
      <c r="NA490" s="82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</row>
    <row r="491" spans="1:449" ht="18" customHeight="1" x14ac:dyDescent="0.25">
      <c r="A491" s="171" t="s">
        <v>630</v>
      </c>
      <c r="B491" s="172" t="s">
        <v>628</v>
      </c>
      <c r="C491" s="69" t="str">
        <f t="shared" si="748"/>
        <v>Vanity Cab: 1 drawer - 1 door (13" to 15")</v>
      </c>
      <c r="D491" s="70" t="s">
        <v>629</v>
      </c>
      <c r="E491" s="68" t="s">
        <v>97</v>
      </c>
      <c r="F491" s="268" t="s">
        <v>630</v>
      </c>
      <c r="G491" s="367">
        <f>ROUND(cabinets_db!FD491/Prices!$B$27,0)</f>
        <v>368</v>
      </c>
      <c r="H491" s="71">
        <f>G491*Prices!$B$6+G491</f>
        <v>423.2</v>
      </c>
      <c r="I491" s="161">
        <f>ROUND(cabinets_db!FF491/Prices!$B$27,0)</f>
        <v>391</v>
      </c>
      <c r="J491" s="71">
        <f>I491*Prices!$B$6+I491</f>
        <v>449.65</v>
      </c>
      <c r="K491" s="161">
        <f>ROUND(cabinets_db!FH491/Prices!$B$27,0)</f>
        <v>398</v>
      </c>
      <c r="L491" s="71">
        <f>K491*Prices!$B$6+K491</f>
        <v>457.7</v>
      </c>
      <c r="M491" s="161">
        <f>ROUND(cabinets_db!FJ491/Prices!$B$27,0)</f>
        <v>413</v>
      </c>
      <c r="N491" s="71">
        <f>M491*Prices!$B$6+M491</f>
        <v>474.95</v>
      </c>
      <c r="O491" s="161">
        <f>ROUND(cabinets_db!FL491/Prices!$B$27,0)</f>
        <v>420</v>
      </c>
      <c r="P491" s="71">
        <f>O491*Prices!$B$6+O491</f>
        <v>483</v>
      </c>
      <c r="Q491" s="161">
        <f>ROUND(cabinets_db!FN491/Prices!$B$27,0)</f>
        <v>439</v>
      </c>
      <c r="R491" s="71">
        <f>Q491*Prices!$B$6+Q491</f>
        <v>504.85</v>
      </c>
      <c r="S491" s="161">
        <f>ROUND(cabinets_db!FP491/Prices!$B$27,0)</f>
        <v>454</v>
      </c>
      <c r="T491" s="71">
        <f>S491*Prices!$B$6+S491</f>
        <v>522.1</v>
      </c>
      <c r="U491" s="161">
        <f>ROUND(cabinets_db!FR491/Prices!$B$27,0)</f>
        <v>506</v>
      </c>
      <c r="V491" s="71">
        <f>U491*Prices!$B$6+U491</f>
        <v>581.9</v>
      </c>
      <c r="W491" s="162"/>
      <c r="X491" s="162"/>
      <c r="Y491" s="162"/>
      <c r="Z491" s="162"/>
      <c r="AA491" s="162"/>
      <c r="AB491" s="71">
        <f>ROUND(cabinets_db!HD491/Prices!$B$27,0)</f>
        <v>340</v>
      </c>
      <c r="AC491" s="71">
        <f>AB491*Prices!$B$6+AB491</f>
        <v>391</v>
      </c>
      <c r="AD491" s="71">
        <f>ROUND(cabinets_db!HF491/Prices!$B$27,0)</f>
        <v>362</v>
      </c>
      <c r="AE491" s="71">
        <f>AD491*Prices!$B$6+AD491</f>
        <v>416.3</v>
      </c>
      <c r="AF491" s="71">
        <f>ROUND(cabinets_db!HH491/Prices!$B$27,0)</f>
        <v>370</v>
      </c>
      <c r="AG491" s="71">
        <f>AF491*Prices!$B$6+AF491</f>
        <v>425.5</v>
      </c>
      <c r="AH491" s="71">
        <f>ROUND(cabinets_db!HJ491/Prices!$B$27,0)</f>
        <v>384</v>
      </c>
      <c r="AI491" s="71">
        <f>AH491*Prices!$B$6+AH491</f>
        <v>441.6</v>
      </c>
      <c r="AJ491" s="71">
        <f>ROUND(cabinets_db!HL491/Prices!$B$27,0)</f>
        <v>392</v>
      </c>
      <c r="AK491" s="71">
        <f>AJ491*Prices!$B$6+AJ491</f>
        <v>450.8</v>
      </c>
      <c r="AL491" s="71">
        <f>ROUND(cabinets_db!HN491/Prices!$B$27,0)</f>
        <v>410</v>
      </c>
      <c r="AM491" s="71">
        <f>AL491*Prices!$B$6+AL491</f>
        <v>471.5</v>
      </c>
      <c r="AN491" s="71">
        <f>ROUND(cabinets_db!HP491/Prices!$B$27,0)</f>
        <v>425</v>
      </c>
      <c r="AO491" s="71">
        <f>AN491*Prices!$B$6+AN491</f>
        <v>488.75</v>
      </c>
      <c r="AP491" s="71">
        <f>ROUND(cabinets_db!HR491/Prices!$B$27,0)</f>
        <v>477</v>
      </c>
      <c r="AQ491" s="163">
        <f>AP491*Prices!$B$6+AP491</f>
        <v>548.54999999999995</v>
      </c>
      <c r="AW491" s="71">
        <f t="shared" si="681"/>
        <v>340</v>
      </c>
      <c r="AX491" s="71">
        <f t="shared" si="682"/>
        <v>391</v>
      </c>
      <c r="AY491" s="71">
        <f t="shared" si="683"/>
        <v>362</v>
      </c>
      <c r="AZ491" s="71">
        <f t="shared" si="684"/>
        <v>416.3</v>
      </c>
      <c r="BA491" s="71">
        <f t="shared" si="685"/>
        <v>370</v>
      </c>
      <c r="BB491" s="71">
        <f t="shared" si="686"/>
        <v>425.5</v>
      </c>
      <c r="BC491" s="71">
        <f t="shared" si="687"/>
        <v>384</v>
      </c>
      <c r="BD491" s="71">
        <f t="shared" si="688"/>
        <v>441.6</v>
      </c>
      <c r="BE491" s="71">
        <f t="shared" si="689"/>
        <v>392</v>
      </c>
      <c r="BF491" s="71">
        <f t="shared" si="690"/>
        <v>450.8</v>
      </c>
      <c r="BG491" s="71">
        <f t="shared" si="691"/>
        <v>410</v>
      </c>
      <c r="BH491" s="71">
        <f t="shared" si="692"/>
        <v>471.5</v>
      </c>
      <c r="BI491" s="71">
        <f t="shared" si="693"/>
        <v>425</v>
      </c>
      <c r="BJ491" s="71">
        <f t="shared" si="694"/>
        <v>488.75</v>
      </c>
      <c r="BK491" s="71">
        <f t="shared" si="695"/>
        <v>477</v>
      </c>
      <c r="BL491" s="163">
        <f t="shared" si="696"/>
        <v>548.54999999999995</v>
      </c>
      <c r="BU491" s="161">
        <f>ROUND(cabinets_db!JE491/Prices!$B$27,0)</f>
        <v>457</v>
      </c>
      <c r="BV491" s="71">
        <f>BU491*Prices!$B$6+BU491</f>
        <v>525.54999999999995</v>
      </c>
      <c r="BW491" s="161">
        <f>ROUND(cabinets_db!JG491/Prices!$B$27,0)</f>
        <v>480</v>
      </c>
      <c r="BX491" s="71">
        <f>BW491*Prices!$B$6+BW491</f>
        <v>552</v>
      </c>
      <c r="BY491" s="161">
        <f>ROUND(cabinets_db!JI491/Prices!$B$27,0)</f>
        <v>487</v>
      </c>
      <c r="BZ491" s="71">
        <f>BY491*Prices!$B$6+BY491</f>
        <v>560.04999999999995</v>
      </c>
      <c r="CA491" s="161">
        <f>ROUND(cabinets_db!JK491/Prices!$B$27,0)</f>
        <v>502</v>
      </c>
      <c r="CB491" s="71">
        <f>CA491*Prices!$B$6+CA491</f>
        <v>577.29999999999995</v>
      </c>
      <c r="CC491" s="161">
        <f>ROUND(cabinets_db!JM491/Prices!$B$27,0)</f>
        <v>509</v>
      </c>
      <c r="CD491" s="71">
        <f>CC491*Prices!$B$6+CC491</f>
        <v>585.35</v>
      </c>
      <c r="CE491" s="161">
        <f>ROUND(cabinets_db!JO491/Prices!$B$27,0)</f>
        <v>528</v>
      </c>
      <c r="CF491" s="71">
        <f>CE491*Prices!$B$6+CE491</f>
        <v>607.20000000000005</v>
      </c>
      <c r="CG491" s="161">
        <f>ROUND(cabinets_db!JQ491/Prices!$B$27,0)</f>
        <v>543</v>
      </c>
      <c r="CH491" s="71">
        <f>CG491*Prices!$B$6+CG491</f>
        <v>624.45000000000005</v>
      </c>
      <c r="CI491" s="161">
        <f>ROUND(cabinets_db!JS491/Prices!$B$27,0)</f>
        <v>595</v>
      </c>
      <c r="CJ491" s="71">
        <f>CI491*Prices!$B$6+CI491</f>
        <v>684.25</v>
      </c>
      <c r="CK491" s="162"/>
      <c r="CL491" s="162"/>
      <c r="CM491" s="162"/>
      <c r="CN491" s="162"/>
      <c r="CO491" s="162"/>
      <c r="CP491" s="71">
        <f>ROUND(cabinets_db!LW491/Prices!$B$27,0)</f>
        <v>429</v>
      </c>
      <c r="CQ491" s="71">
        <f>CP491*Prices!$B$6+CP491</f>
        <v>493.35</v>
      </c>
      <c r="CR491" s="71">
        <f>ROUND(cabinets_db!LY491/Prices!$B$27,0)</f>
        <v>451</v>
      </c>
      <c r="CS491" s="71">
        <f>CR491*Prices!$B$6+CR491</f>
        <v>518.65</v>
      </c>
      <c r="CT491" s="71">
        <f>ROUND(cabinets_db!MA491/Prices!$B$27,0)</f>
        <v>458</v>
      </c>
      <c r="CU491" s="71">
        <f>CT491*Prices!$B$6+CT491</f>
        <v>526.70000000000005</v>
      </c>
      <c r="CV491" s="71">
        <f>ROUND(cabinets_db!MC491/Prices!$B$27,0)</f>
        <v>473</v>
      </c>
      <c r="CW491" s="71">
        <f>CV491*Prices!$B$6+CV491</f>
        <v>543.95000000000005</v>
      </c>
      <c r="CX491" s="71">
        <f>ROUND(cabinets_db!ME491/Prices!$B$27,0)</f>
        <v>481</v>
      </c>
      <c r="CY491" s="71">
        <f>CX491*Prices!$B$6+CX491</f>
        <v>553.15</v>
      </c>
      <c r="CZ491" s="71">
        <f>ROUND(cabinets_db!MG491/Prices!$B$27,0)</f>
        <v>499</v>
      </c>
      <c r="DA491" s="71">
        <f>CZ491*Prices!$B$6+CZ491</f>
        <v>573.85</v>
      </c>
      <c r="DB491" s="71">
        <f>ROUND(cabinets_db!MI491/Prices!$B$27,0)</f>
        <v>514</v>
      </c>
      <c r="DC491" s="71">
        <f>DB491*Prices!$B$6+DB491</f>
        <v>591.1</v>
      </c>
      <c r="DD491" s="71">
        <f>ROUND(cabinets_db!MK491/Prices!$B$27,0)</f>
        <v>566</v>
      </c>
      <c r="DE491" s="163">
        <f>DD491*Prices!$B$6+DD491</f>
        <v>650.9</v>
      </c>
      <c r="DK491" s="71">
        <f t="shared" si="697"/>
        <v>429</v>
      </c>
      <c r="DL491" s="71">
        <f t="shared" si="698"/>
        <v>493.35</v>
      </c>
      <c r="DM491" s="71">
        <f t="shared" si="699"/>
        <v>451</v>
      </c>
      <c r="DN491" s="71">
        <f t="shared" si="700"/>
        <v>518.65</v>
      </c>
      <c r="DO491" s="71">
        <f t="shared" si="701"/>
        <v>458</v>
      </c>
      <c r="DP491" s="71">
        <f t="shared" si="702"/>
        <v>526.70000000000005</v>
      </c>
      <c r="DQ491" s="71">
        <f t="shared" si="703"/>
        <v>473</v>
      </c>
      <c r="DR491" s="71">
        <f t="shared" si="704"/>
        <v>543.95000000000005</v>
      </c>
      <c r="DS491" s="71">
        <f t="shared" si="705"/>
        <v>481</v>
      </c>
      <c r="DT491" s="71">
        <f t="shared" si="706"/>
        <v>553.15</v>
      </c>
      <c r="DU491" s="71">
        <f t="shared" si="707"/>
        <v>499</v>
      </c>
      <c r="DV491" s="71">
        <f t="shared" si="708"/>
        <v>573.85</v>
      </c>
      <c r="DW491" s="71">
        <f t="shared" si="709"/>
        <v>514</v>
      </c>
      <c r="DX491" s="71">
        <f t="shared" si="710"/>
        <v>591.1</v>
      </c>
      <c r="DY491" s="71">
        <f t="shared" si="711"/>
        <v>566</v>
      </c>
      <c r="DZ491" s="163">
        <f t="shared" si="712"/>
        <v>650.9</v>
      </c>
      <c r="EP491" s="55">
        <v>2660.5744</v>
      </c>
      <c r="EQ491" s="55">
        <f t="shared" si="751"/>
        <v>18.476211111111112</v>
      </c>
      <c r="ER491" s="74">
        <v>18.5</v>
      </c>
      <c r="ES491" s="55">
        <v>15</v>
      </c>
      <c r="EU491" s="75">
        <f t="shared" si="755"/>
        <v>3.125</v>
      </c>
      <c r="EV491" s="75">
        <v>1</v>
      </c>
      <c r="EW491" s="75">
        <v>2</v>
      </c>
      <c r="EY491" s="142">
        <v>18.5</v>
      </c>
      <c r="EZ491" s="82">
        <f>(EY491*1.2)*(Prices!$B$5/32)</f>
        <v>27.75</v>
      </c>
      <c r="FA491" s="82">
        <f>(EY491*1.3)*(Prices!$B$4/32)</f>
        <v>60.125</v>
      </c>
      <c r="FB491" s="79">
        <f>EV491*Prices!$B$2+EW491*Prices!$B$3</f>
        <v>48.1</v>
      </c>
      <c r="FC491" s="80">
        <f>EU491*Prices!$B$9</f>
        <v>18.75</v>
      </c>
      <c r="FD491" s="82">
        <f t="shared" si="713"/>
        <v>154.72499999999999</v>
      </c>
      <c r="FE491" s="82">
        <f>EU491*Prices!$B$10</f>
        <v>28.125</v>
      </c>
      <c r="FF491" s="82">
        <f t="shared" si="714"/>
        <v>164.1</v>
      </c>
      <c r="FG491" s="82">
        <f>EU491*Prices!$B$11</f>
        <v>31.25</v>
      </c>
      <c r="FH491" s="82">
        <f t="shared" si="715"/>
        <v>167.22499999999999</v>
      </c>
      <c r="FI491" s="82">
        <f>EU491*Prices!$B$12</f>
        <v>37.5</v>
      </c>
      <c r="FJ491" s="82">
        <f t="shared" si="716"/>
        <v>173.47499999999999</v>
      </c>
      <c r="FK491" s="82">
        <f>EU491*Prices!$B$13</f>
        <v>40.625</v>
      </c>
      <c r="FL491" s="82">
        <f t="shared" si="717"/>
        <v>176.6</v>
      </c>
      <c r="FM491" s="82">
        <f>EU491*Prices!$B$14</f>
        <v>48.4375</v>
      </c>
      <c r="FN491" s="82">
        <f t="shared" si="718"/>
        <v>184.41249999999999</v>
      </c>
      <c r="FO491" s="82">
        <f>EU491*Prices!$B$15</f>
        <v>54.6875</v>
      </c>
      <c r="FP491" s="82">
        <f t="shared" si="719"/>
        <v>190.66249999999999</v>
      </c>
      <c r="FQ491" s="82">
        <f>EU491*Prices!$B$16</f>
        <v>76.5625</v>
      </c>
      <c r="FR491" s="82">
        <f t="shared" si="720"/>
        <v>212.53749999999999</v>
      </c>
      <c r="FS491" s="82">
        <f>EU491*Prices!$B$17</f>
        <v>0</v>
      </c>
      <c r="FT491" s="82"/>
      <c r="FU491" s="82"/>
      <c r="FV491" s="82"/>
      <c r="FW491" s="82"/>
      <c r="FX491" s="82"/>
      <c r="FY491" s="82"/>
      <c r="FZ491" s="82"/>
      <c r="GA491" s="82"/>
      <c r="GB491" s="82"/>
      <c r="GC491" s="82"/>
      <c r="GD491" s="82"/>
      <c r="GE491" s="82"/>
      <c r="GF491" s="82"/>
      <c r="GG491" s="82"/>
      <c r="GH491" s="82"/>
      <c r="GI491"/>
      <c r="GJ491"/>
      <c r="GK491"/>
      <c r="GL491"/>
      <c r="GM491"/>
      <c r="GN491"/>
      <c r="GO491"/>
      <c r="GP491" s="55">
        <v>2660.5744</v>
      </c>
      <c r="GQ491" s="55">
        <f t="shared" si="752"/>
        <v>18.476211111111112</v>
      </c>
      <c r="GR491" s="74">
        <v>18.5</v>
      </c>
      <c r="GS491" s="55">
        <v>15</v>
      </c>
      <c r="GT491" s="55"/>
      <c r="GU491" s="75">
        <f t="shared" si="756"/>
        <v>3.125</v>
      </c>
      <c r="GV491" s="75">
        <v>1</v>
      </c>
      <c r="GW491" s="75">
        <v>2</v>
      </c>
      <c r="GX491" s="76"/>
      <c r="GY491" s="142">
        <v>18.5</v>
      </c>
      <c r="GZ491" s="82">
        <f>(GY491*1.2)*(Prices!$B$5/32)</f>
        <v>27.75</v>
      </c>
      <c r="HA491" s="82">
        <f>(GY491*1.3)*(Prices!$C$4/32)</f>
        <v>48.1</v>
      </c>
      <c r="HB491" s="79">
        <f>GV491*Prices!$B$2+GW491*Prices!$B$3</f>
        <v>48.1</v>
      </c>
      <c r="HC491" s="80">
        <f>GU491*Prices!$B$9</f>
        <v>18.75</v>
      </c>
      <c r="HD491" s="82">
        <f t="shared" si="721"/>
        <v>142.69999999999999</v>
      </c>
      <c r="HE491" s="82">
        <f>GU491*Prices!$B$10</f>
        <v>28.125</v>
      </c>
      <c r="HF491" s="82">
        <f t="shared" si="722"/>
        <v>152.07499999999999</v>
      </c>
      <c r="HG491" s="82">
        <f>GU491*Prices!$B$11</f>
        <v>31.25</v>
      </c>
      <c r="HH491" s="82">
        <f t="shared" si="723"/>
        <v>155.19999999999999</v>
      </c>
      <c r="HI491" s="82">
        <f>GU491*Prices!$B$12</f>
        <v>37.5</v>
      </c>
      <c r="HJ491" s="82">
        <f t="shared" si="724"/>
        <v>161.44999999999999</v>
      </c>
      <c r="HK491" s="82">
        <f>GU491*Prices!$B$13</f>
        <v>40.625</v>
      </c>
      <c r="HL491" s="82">
        <f t="shared" si="725"/>
        <v>164.57499999999999</v>
      </c>
      <c r="HM491" s="82">
        <f>GU491*Prices!$B$14</f>
        <v>48.4375</v>
      </c>
      <c r="HN491" s="82">
        <f t="shared" si="726"/>
        <v>172.38749999999999</v>
      </c>
      <c r="HO491" s="82">
        <f>GU491*Prices!$B$15</f>
        <v>54.6875</v>
      </c>
      <c r="HP491" s="82">
        <f t="shared" si="727"/>
        <v>178.63749999999999</v>
      </c>
      <c r="HQ491" s="82">
        <f>GU491*Prices!$B$16</f>
        <v>76.5625</v>
      </c>
      <c r="HR491" s="82">
        <f t="shared" si="728"/>
        <v>200.51249999999999</v>
      </c>
      <c r="HS491" s="82">
        <f>GU491*Prices!$B$17</f>
        <v>0</v>
      </c>
      <c r="HT491" s="82"/>
      <c r="HU491" s="82"/>
      <c r="HV491" s="82"/>
      <c r="HW491" s="82"/>
      <c r="HX491" s="82"/>
      <c r="HY491" s="82"/>
      <c r="HZ491" s="82"/>
      <c r="IA491" s="82"/>
      <c r="IB491" s="82"/>
      <c r="IC491" s="82"/>
      <c r="ID491" s="82"/>
      <c r="IE491" s="82"/>
      <c r="IF491" s="82"/>
      <c r="IG491" s="82"/>
      <c r="IH491" s="82"/>
      <c r="II491"/>
      <c r="IJ491"/>
      <c r="IK491"/>
      <c r="IL491"/>
      <c r="IM491"/>
      <c r="IN491"/>
      <c r="IO491"/>
      <c r="IP491"/>
      <c r="IQ491" s="55">
        <v>2660.5744</v>
      </c>
      <c r="IR491" s="55">
        <f t="shared" si="753"/>
        <v>18.476211111111112</v>
      </c>
      <c r="IS491" s="74">
        <v>18.5</v>
      </c>
      <c r="IT491" s="55">
        <v>15</v>
      </c>
      <c r="IV491" s="75">
        <f t="shared" si="757"/>
        <v>3.125</v>
      </c>
      <c r="IW491" s="75">
        <v>1</v>
      </c>
      <c r="IX491" s="75">
        <v>2</v>
      </c>
      <c r="IY491" s="76">
        <f t="shared" si="749"/>
        <v>37.324141462962963</v>
      </c>
      <c r="IZ491" s="142">
        <v>18.5</v>
      </c>
      <c r="JA491" s="82">
        <f>(IZ491*1.2)*(Prices!$B$5/32)</f>
        <v>27.75</v>
      </c>
      <c r="JB491" s="82">
        <f>(IZ491*1.3)*(Prices!$B$4/32)</f>
        <v>60.125</v>
      </c>
      <c r="JC491" s="79">
        <f>IW491*Prices!$B$2+IX491*Prices!$B$3</f>
        <v>48.1</v>
      </c>
      <c r="JD491" s="80">
        <f>IV491*Prices!$B$9</f>
        <v>18.75</v>
      </c>
      <c r="JE491" s="82">
        <f t="shared" si="729"/>
        <v>192.04914146296295</v>
      </c>
      <c r="JF491" s="82">
        <f>IV491*Prices!$B$10</f>
        <v>28.125</v>
      </c>
      <c r="JG491" s="82">
        <f t="shared" si="730"/>
        <v>201.42414146296295</v>
      </c>
      <c r="JH491" s="82">
        <f>IV491*Prices!$B$11</f>
        <v>31.25</v>
      </c>
      <c r="JI491" s="82">
        <f t="shared" si="731"/>
        <v>204.54914146296295</v>
      </c>
      <c r="JJ491" s="82">
        <f>IV491*Prices!$B$12</f>
        <v>37.5</v>
      </c>
      <c r="JK491" s="82">
        <f t="shared" si="732"/>
        <v>210.79914146296295</v>
      </c>
      <c r="JL491" s="82">
        <f>IV491*Prices!$B$13</f>
        <v>40.625</v>
      </c>
      <c r="JM491" s="82">
        <f t="shared" si="733"/>
        <v>213.92414146296295</v>
      </c>
      <c r="JN491" s="82">
        <f>IV491*Prices!$B$14</f>
        <v>48.4375</v>
      </c>
      <c r="JO491" s="82">
        <f t="shared" si="734"/>
        <v>221.73664146296295</v>
      </c>
      <c r="JP491" s="82">
        <f>IV491*Prices!$B$15</f>
        <v>54.6875</v>
      </c>
      <c r="JQ491" s="82">
        <f t="shared" si="735"/>
        <v>227.98664146296295</v>
      </c>
      <c r="JR491" s="82">
        <f>IV491*Prices!$B$16</f>
        <v>76.5625</v>
      </c>
      <c r="JS491" s="82">
        <f t="shared" si="736"/>
        <v>249.86164146296295</v>
      </c>
      <c r="JT491" s="82">
        <f>IV491*Prices!$B$17</f>
        <v>0</v>
      </c>
      <c r="JU491" s="82"/>
      <c r="JV491" s="82"/>
      <c r="JW491" s="82"/>
      <c r="JX491" s="82"/>
      <c r="JY491" s="82"/>
      <c r="JZ491" s="82"/>
      <c r="KA491" s="82"/>
      <c r="KB491" s="82"/>
      <c r="KC491" s="82"/>
      <c r="KD491" s="82"/>
      <c r="KE491" s="82"/>
      <c r="KF491" s="82"/>
      <c r="KG491" s="82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 s="199">
        <v>1</v>
      </c>
      <c r="LB491" s="202">
        <v>0</v>
      </c>
      <c r="LC491" s="82">
        <f>(44+(cabinets_db!IR491*2-2))*0.58</f>
        <v>45.792404888888889</v>
      </c>
      <c r="LD491" s="82">
        <f>(44+(cabinets_db!IR491*2-2))*0.77</f>
        <v>60.793365111111115</v>
      </c>
      <c r="LE491" s="82">
        <f>3*(cabinets_db!IR491*22/144)</f>
        <v>8.468263425925926</v>
      </c>
      <c r="LF491" s="82">
        <f t="shared" si="737"/>
        <v>37.324141462962963</v>
      </c>
      <c r="LG491" s="80">
        <f t="shared" si="738"/>
        <v>52.325101685185189</v>
      </c>
      <c r="LH491" s="234">
        <f t="shared" si="739"/>
        <v>37.324141462962963</v>
      </c>
      <c r="LI491" s="55">
        <v>2660.5744</v>
      </c>
      <c r="LJ491" s="55">
        <f t="shared" si="754"/>
        <v>18.476211111111112</v>
      </c>
      <c r="LK491" s="74">
        <v>18.5</v>
      </c>
      <c r="LL491" s="55">
        <v>15</v>
      </c>
      <c r="LN491" s="75">
        <f t="shared" si="758"/>
        <v>3.125</v>
      </c>
      <c r="LO491" s="75">
        <v>1</v>
      </c>
      <c r="LP491" s="75">
        <v>2</v>
      </c>
      <c r="LQ491" s="76">
        <f t="shared" si="750"/>
        <v>37.324141462962963</v>
      </c>
      <c r="LR491" s="142">
        <v>18.5</v>
      </c>
      <c r="LS491" s="82">
        <f>(LR491*1.2)*(Prices!$B$5/32)</f>
        <v>27.75</v>
      </c>
      <c r="LT491" s="82">
        <f>(LR491*1.3)*(Prices!$C$4/32)</f>
        <v>48.1</v>
      </c>
      <c r="LU491" s="79">
        <f>LO491*Prices!$B$2+LP491*Prices!$B$3</f>
        <v>48.1</v>
      </c>
      <c r="LV491" s="80">
        <f>LN491*Prices!$B$9</f>
        <v>18.75</v>
      </c>
      <c r="LW491" s="82">
        <f t="shared" si="740"/>
        <v>180.02414146296294</v>
      </c>
      <c r="LX491" s="82">
        <f>LN491*Prices!$B$10</f>
        <v>28.125</v>
      </c>
      <c r="LY491" s="82">
        <f t="shared" si="741"/>
        <v>189.39914146296294</v>
      </c>
      <c r="LZ491" s="82">
        <f>LN491*Prices!$B$11</f>
        <v>31.25</v>
      </c>
      <c r="MA491" s="82">
        <f t="shared" si="742"/>
        <v>192.52414146296294</v>
      </c>
      <c r="MB491" s="82">
        <f>LN491*Prices!$B$12</f>
        <v>37.5</v>
      </c>
      <c r="MC491" s="82">
        <f t="shared" si="743"/>
        <v>198.77414146296294</v>
      </c>
      <c r="MD491" s="82">
        <f>LN491*Prices!$B$13</f>
        <v>40.625</v>
      </c>
      <c r="ME491" s="82">
        <f t="shared" si="744"/>
        <v>201.89914146296294</v>
      </c>
      <c r="MF491" s="82">
        <f>LN491*Prices!$B$14</f>
        <v>48.4375</v>
      </c>
      <c r="MG491" s="82">
        <f t="shared" si="745"/>
        <v>209.71164146296294</v>
      </c>
      <c r="MH491" s="82">
        <f>LN491*Prices!$B$15</f>
        <v>54.6875</v>
      </c>
      <c r="MI491" s="82">
        <f t="shared" si="746"/>
        <v>215.96164146296294</v>
      </c>
      <c r="MJ491" s="82">
        <f>LN491*Prices!$B$16</f>
        <v>76.5625</v>
      </c>
      <c r="MK491" s="82">
        <f t="shared" si="747"/>
        <v>237.83664146296294</v>
      </c>
      <c r="ML491" s="82">
        <f>LN491*Prices!$B$17</f>
        <v>0</v>
      </c>
      <c r="MM491" s="82"/>
      <c r="MN491" s="82"/>
      <c r="MO491" s="82"/>
      <c r="MP491" s="82"/>
      <c r="MQ491" s="82"/>
      <c r="MR491" s="82"/>
      <c r="MS491" s="82"/>
      <c r="MT491" s="82"/>
      <c r="MU491" s="82"/>
      <c r="MV491" s="82"/>
      <c r="MW491" s="82"/>
      <c r="MX491" s="82"/>
      <c r="MY491" s="82"/>
      <c r="MZ491" s="82"/>
      <c r="NA491" s="82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</row>
    <row r="492" spans="1:449" ht="18" customHeight="1" x14ac:dyDescent="0.25">
      <c r="A492" s="171" t="s">
        <v>631</v>
      </c>
      <c r="B492" s="172" t="s">
        <v>628</v>
      </c>
      <c r="C492" s="69" t="str">
        <f t="shared" si="748"/>
        <v>Vanity Cab: 1 drawer - 1 door (16" to 18")</v>
      </c>
      <c r="D492" s="70" t="s">
        <v>629</v>
      </c>
      <c r="E492" s="68" t="s">
        <v>99</v>
      </c>
      <c r="F492" s="268" t="s">
        <v>631</v>
      </c>
      <c r="G492" s="367">
        <f>ROUND(cabinets_db!FD492/Prices!$B$27,0)</f>
        <v>400</v>
      </c>
      <c r="H492" s="71">
        <f>G492*Prices!$B$6+G492</f>
        <v>460</v>
      </c>
      <c r="I492" s="161">
        <f>ROUND(cabinets_db!FF492/Prices!$B$27,0)</f>
        <v>427</v>
      </c>
      <c r="J492" s="71">
        <f>I492*Prices!$B$6+I492</f>
        <v>491.05</v>
      </c>
      <c r="K492" s="161">
        <f>ROUND(cabinets_db!FH492/Prices!$B$27,0)</f>
        <v>436</v>
      </c>
      <c r="L492" s="71">
        <f>K492*Prices!$B$6+K492</f>
        <v>501.4</v>
      </c>
      <c r="M492" s="161">
        <f>ROUND(cabinets_db!FJ492/Prices!$B$27,0)</f>
        <v>454</v>
      </c>
      <c r="N492" s="71">
        <f>M492*Prices!$B$6+M492</f>
        <v>522.1</v>
      </c>
      <c r="O492" s="161">
        <f>ROUND(cabinets_db!FL492/Prices!$B$27,0)</f>
        <v>462</v>
      </c>
      <c r="P492" s="71">
        <f>O492*Prices!$B$6+O492</f>
        <v>531.29999999999995</v>
      </c>
      <c r="Q492" s="161">
        <f>ROUND(cabinets_db!FN492/Prices!$B$27,0)</f>
        <v>485</v>
      </c>
      <c r="R492" s="71">
        <f>Q492*Prices!$B$6+Q492</f>
        <v>557.75</v>
      </c>
      <c r="S492" s="161">
        <f>ROUND(cabinets_db!FP492/Prices!$B$27,0)</f>
        <v>503</v>
      </c>
      <c r="T492" s="71">
        <f>S492*Prices!$B$6+S492</f>
        <v>578.45000000000005</v>
      </c>
      <c r="U492" s="161">
        <f>ROUND(cabinets_db!FR492/Prices!$B$27,0)</f>
        <v>565</v>
      </c>
      <c r="V492" s="71">
        <f>U492*Prices!$B$6+U492</f>
        <v>649.75</v>
      </c>
      <c r="W492" s="162"/>
      <c r="X492" s="162"/>
      <c r="Y492" s="162"/>
      <c r="Z492" s="162"/>
      <c r="AA492" s="162"/>
      <c r="AB492" s="71">
        <f>ROUND(cabinets_db!HD492/Prices!$B$27,0)</f>
        <v>368</v>
      </c>
      <c r="AC492" s="71">
        <f>AB492*Prices!$B$6+AB492</f>
        <v>423.2</v>
      </c>
      <c r="AD492" s="71">
        <f>ROUND(cabinets_db!HF492/Prices!$B$27,0)</f>
        <v>395</v>
      </c>
      <c r="AE492" s="71">
        <f>AD492*Prices!$B$6+AD492</f>
        <v>454.25</v>
      </c>
      <c r="AF492" s="71">
        <f>ROUND(cabinets_db!HH492/Prices!$B$27,0)</f>
        <v>404</v>
      </c>
      <c r="AG492" s="71">
        <f>AF492*Prices!$B$6+AF492</f>
        <v>464.6</v>
      </c>
      <c r="AH492" s="71">
        <f>ROUND(cabinets_db!HJ492/Prices!$B$27,0)</f>
        <v>422</v>
      </c>
      <c r="AI492" s="71">
        <f>AH492*Prices!$B$6+AH492</f>
        <v>485.3</v>
      </c>
      <c r="AJ492" s="71">
        <f>ROUND(cabinets_db!HL492/Prices!$B$27,0)</f>
        <v>431</v>
      </c>
      <c r="AK492" s="71">
        <f>AJ492*Prices!$B$6+AJ492</f>
        <v>495.65</v>
      </c>
      <c r="AL492" s="71">
        <f>ROUND(cabinets_db!HN492/Prices!$B$27,0)</f>
        <v>453</v>
      </c>
      <c r="AM492" s="71">
        <f>AL492*Prices!$B$6+AL492</f>
        <v>520.95000000000005</v>
      </c>
      <c r="AN492" s="71">
        <f>ROUND(cabinets_db!HP492/Prices!$B$27,0)</f>
        <v>471</v>
      </c>
      <c r="AO492" s="71">
        <f>AN492*Prices!$B$6+AN492</f>
        <v>541.65</v>
      </c>
      <c r="AP492" s="71">
        <f>ROUND(cabinets_db!HR492/Prices!$B$27,0)</f>
        <v>533</v>
      </c>
      <c r="AQ492" s="163">
        <f>AP492*Prices!$B$6+AP492</f>
        <v>612.95000000000005</v>
      </c>
      <c r="AW492" s="71">
        <f t="shared" si="681"/>
        <v>368</v>
      </c>
      <c r="AX492" s="71">
        <f t="shared" si="682"/>
        <v>423.2</v>
      </c>
      <c r="AY492" s="71">
        <f t="shared" si="683"/>
        <v>395</v>
      </c>
      <c r="AZ492" s="71">
        <f t="shared" si="684"/>
        <v>454.25</v>
      </c>
      <c r="BA492" s="71">
        <f t="shared" si="685"/>
        <v>404</v>
      </c>
      <c r="BB492" s="71">
        <f t="shared" si="686"/>
        <v>464.6</v>
      </c>
      <c r="BC492" s="71">
        <f t="shared" si="687"/>
        <v>422</v>
      </c>
      <c r="BD492" s="71">
        <f t="shared" si="688"/>
        <v>485.3</v>
      </c>
      <c r="BE492" s="71">
        <f t="shared" si="689"/>
        <v>431</v>
      </c>
      <c r="BF492" s="71">
        <f t="shared" si="690"/>
        <v>495.65</v>
      </c>
      <c r="BG492" s="71">
        <f t="shared" si="691"/>
        <v>453</v>
      </c>
      <c r="BH492" s="71">
        <f t="shared" si="692"/>
        <v>520.95000000000005</v>
      </c>
      <c r="BI492" s="71">
        <f t="shared" si="693"/>
        <v>471</v>
      </c>
      <c r="BJ492" s="71">
        <f t="shared" si="694"/>
        <v>541.65</v>
      </c>
      <c r="BK492" s="71">
        <f t="shared" si="695"/>
        <v>533</v>
      </c>
      <c r="BL492" s="163">
        <f t="shared" si="696"/>
        <v>612.95000000000005</v>
      </c>
      <c r="BU492" s="161">
        <f>ROUND(cabinets_db!JE492/Prices!$B$27,0)</f>
        <v>492</v>
      </c>
      <c r="BV492" s="71">
        <f>BU492*Prices!$B$6+BU492</f>
        <v>565.79999999999995</v>
      </c>
      <c r="BW492" s="161">
        <f>ROUND(cabinets_db!JG492/Prices!$B$27,0)</f>
        <v>519</v>
      </c>
      <c r="BX492" s="71">
        <f>BW492*Prices!$B$6+BW492</f>
        <v>596.85</v>
      </c>
      <c r="BY492" s="161">
        <f>ROUND(cabinets_db!JI492/Prices!$B$27,0)</f>
        <v>527</v>
      </c>
      <c r="BZ492" s="71">
        <f>BY492*Prices!$B$6+BY492</f>
        <v>606.04999999999995</v>
      </c>
      <c r="CA492" s="161">
        <f>ROUND(cabinets_db!JK492/Prices!$B$27,0)</f>
        <v>545</v>
      </c>
      <c r="CB492" s="71">
        <f>CA492*Prices!$B$6+CA492</f>
        <v>626.75</v>
      </c>
      <c r="CC492" s="161">
        <f>ROUND(cabinets_db!JM492/Prices!$B$27,0)</f>
        <v>554</v>
      </c>
      <c r="CD492" s="71">
        <f>CC492*Prices!$B$6+CC492</f>
        <v>637.1</v>
      </c>
      <c r="CE492" s="161">
        <f>ROUND(cabinets_db!JO492/Prices!$B$27,0)</f>
        <v>577</v>
      </c>
      <c r="CF492" s="71">
        <f>CE492*Prices!$B$6+CE492</f>
        <v>663.55</v>
      </c>
      <c r="CG492" s="161">
        <f>ROUND(cabinets_db!JQ492/Prices!$B$27,0)</f>
        <v>594</v>
      </c>
      <c r="CH492" s="71">
        <f>CG492*Prices!$B$6+CG492</f>
        <v>683.1</v>
      </c>
      <c r="CI492" s="161">
        <f>ROUND(cabinets_db!JS492/Prices!$B$27,0)</f>
        <v>657</v>
      </c>
      <c r="CJ492" s="71">
        <f>CI492*Prices!$B$6+CI492</f>
        <v>755.55</v>
      </c>
      <c r="CK492" s="162"/>
      <c r="CL492" s="162"/>
      <c r="CM492" s="162"/>
      <c r="CN492" s="162"/>
      <c r="CO492" s="162"/>
      <c r="CP492" s="71">
        <f>ROUND(cabinets_db!LW492/Prices!$B$27,0)</f>
        <v>460</v>
      </c>
      <c r="CQ492" s="71">
        <f>CP492*Prices!$B$6+CP492</f>
        <v>529</v>
      </c>
      <c r="CR492" s="71">
        <f>ROUND(cabinets_db!LY492/Prices!$B$27,0)</f>
        <v>487</v>
      </c>
      <c r="CS492" s="71">
        <f>CR492*Prices!$B$6+CR492</f>
        <v>560.04999999999995</v>
      </c>
      <c r="CT492" s="71">
        <f>ROUND(cabinets_db!MA492/Prices!$B$27,0)</f>
        <v>496</v>
      </c>
      <c r="CU492" s="71">
        <f>CT492*Prices!$B$6+CT492</f>
        <v>570.4</v>
      </c>
      <c r="CV492" s="71">
        <f>ROUND(cabinets_db!MC492/Prices!$B$27,0)</f>
        <v>514</v>
      </c>
      <c r="CW492" s="71">
        <f>CV492*Prices!$B$6+CV492</f>
        <v>591.1</v>
      </c>
      <c r="CX492" s="71">
        <f>ROUND(cabinets_db!ME492/Prices!$B$27,0)</f>
        <v>523</v>
      </c>
      <c r="CY492" s="71">
        <f>CX492*Prices!$B$6+CX492</f>
        <v>601.45000000000005</v>
      </c>
      <c r="CZ492" s="71">
        <f>ROUND(cabinets_db!MG492/Prices!$B$27,0)</f>
        <v>545</v>
      </c>
      <c r="DA492" s="71">
        <f>CZ492*Prices!$B$6+CZ492</f>
        <v>626.75</v>
      </c>
      <c r="DB492" s="71">
        <f>ROUND(cabinets_db!MI492/Prices!$B$27,0)</f>
        <v>563</v>
      </c>
      <c r="DC492" s="71">
        <f>DB492*Prices!$B$6+DB492</f>
        <v>647.45000000000005</v>
      </c>
      <c r="DD492" s="71">
        <f>ROUND(cabinets_db!MK492/Prices!$B$27,0)</f>
        <v>625</v>
      </c>
      <c r="DE492" s="163">
        <f>DD492*Prices!$B$6+DD492</f>
        <v>718.75</v>
      </c>
      <c r="DK492" s="71">
        <f t="shared" si="697"/>
        <v>460</v>
      </c>
      <c r="DL492" s="71">
        <f t="shared" si="698"/>
        <v>529</v>
      </c>
      <c r="DM492" s="71">
        <f t="shared" si="699"/>
        <v>487</v>
      </c>
      <c r="DN492" s="71">
        <f t="shared" si="700"/>
        <v>560.04999999999995</v>
      </c>
      <c r="DO492" s="71">
        <f t="shared" si="701"/>
        <v>496</v>
      </c>
      <c r="DP492" s="71">
        <f t="shared" si="702"/>
        <v>570.4</v>
      </c>
      <c r="DQ492" s="71">
        <f t="shared" si="703"/>
        <v>514</v>
      </c>
      <c r="DR492" s="71">
        <f t="shared" si="704"/>
        <v>591.1</v>
      </c>
      <c r="DS492" s="71">
        <f t="shared" si="705"/>
        <v>523</v>
      </c>
      <c r="DT492" s="71">
        <f t="shared" si="706"/>
        <v>601.45000000000005</v>
      </c>
      <c r="DU492" s="71">
        <f t="shared" si="707"/>
        <v>545</v>
      </c>
      <c r="DV492" s="71">
        <f t="shared" si="708"/>
        <v>626.75</v>
      </c>
      <c r="DW492" s="71">
        <f t="shared" si="709"/>
        <v>563</v>
      </c>
      <c r="DX492" s="71">
        <f t="shared" si="710"/>
        <v>647.45000000000005</v>
      </c>
      <c r="DY492" s="71">
        <f t="shared" si="711"/>
        <v>625</v>
      </c>
      <c r="DZ492" s="163">
        <f t="shared" si="712"/>
        <v>718.75</v>
      </c>
      <c r="EP492" s="55">
        <v>2915.7829000000002</v>
      </c>
      <c r="EQ492" s="55">
        <f t="shared" si="751"/>
        <v>20.248492361111111</v>
      </c>
      <c r="ER492" s="74">
        <v>20.5</v>
      </c>
      <c r="ES492" s="55">
        <v>18</v>
      </c>
      <c r="EU492" s="75">
        <f t="shared" si="755"/>
        <v>3.75</v>
      </c>
      <c r="EV492" s="75">
        <v>1</v>
      </c>
      <c r="EW492" s="75">
        <v>2</v>
      </c>
      <c r="EY492" s="142">
        <v>20.5</v>
      </c>
      <c r="EZ492" s="82">
        <f>(EY492*1.2)*(Prices!$B$5/32)</f>
        <v>30.749999999999996</v>
      </c>
      <c r="FA492" s="82">
        <f>(EY492*1.3)*(Prices!$B$4/32)</f>
        <v>66.625</v>
      </c>
      <c r="FB492" s="79">
        <f>EV492*Prices!$B$2+EW492*Prices!$B$3</f>
        <v>48.1</v>
      </c>
      <c r="FC492" s="80">
        <f>EU492*Prices!$B$9</f>
        <v>22.5</v>
      </c>
      <c r="FD492" s="82">
        <f t="shared" si="713"/>
        <v>167.97499999999999</v>
      </c>
      <c r="FE492" s="82">
        <f>EU492*Prices!$B$10</f>
        <v>33.75</v>
      </c>
      <c r="FF492" s="82">
        <f t="shared" si="714"/>
        <v>179.22499999999999</v>
      </c>
      <c r="FG492" s="82">
        <f>EU492*Prices!$B$11</f>
        <v>37.5</v>
      </c>
      <c r="FH492" s="82">
        <f t="shared" si="715"/>
        <v>182.97499999999999</v>
      </c>
      <c r="FI492" s="82">
        <f>EU492*Prices!$B$12</f>
        <v>45</v>
      </c>
      <c r="FJ492" s="82">
        <f t="shared" si="716"/>
        <v>190.47499999999999</v>
      </c>
      <c r="FK492" s="82">
        <f>EU492*Prices!$B$13</f>
        <v>48.75</v>
      </c>
      <c r="FL492" s="82">
        <f t="shared" si="717"/>
        <v>194.22499999999999</v>
      </c>
      <c r="FM492" s="82">
        <f>EU492*Prices!$B$14</f>
        <v>58.125</v>
      </c>
      <c r="FN492" s="82">
        <f t="shared" si="718"/>
        <v>203.6</v>
      </c>
      <c r="FO492" s="82">
        <f>EU492*Prices!$B$15</f>
        <v>65.625</v>
      </c>
      <c r="FP492" s="82">
        <f t="shared" si="719"/>
        <v>211.1</v>
      </c>
      <c r="FQ492" s="82">
        <f>EU492*Prices!$B$16</f>
        <v>91.875</v>
      </c>
      <c r="FR492" s="82">
        <f t="shared" si="720"/>
        <v>237.35</v>
      </c>
      <c r="FS492" s="82">
        <f>EU492*Prices!$B$17</f>
        <v>0</v>
      </c>
      <c r="FT492" s="82"/>
      <c r="FU492" s="82"/>
      <c r="FV492" s="82"/>
      <c r="FW492" s="82"/>
      <c r="FX492" s="82"/>
      <c r="FY492" s="82"/>
      <c r="FZ492" s="82"/>
      <c r="GA492" s="82"/>
      <c r="GB492" s="82"/>
      <c r="GC492" s="82"/>
      <c r="GD492" s="82"/>
      <c r="GE492" s="82"/>
      <c r="GF492" s="82"/>
      <c r="GG492" s="82"/>
      <c r="GH492" s="82"/>
      <c r="GI492"/>
      <c r="GJ492"/>
      <c r="GK492"/>
      <c r="GL492"/>
      <c r="GM492"/>
      <c r="GN492"/>
      <c r="GO492"/>
      <c r="GP492" s="55">
        <v>2915.7829000000002</v>
      </c>
      <c r="GQ492" s="55">
        <f t="shared" si="752"/>
        <v>20.248492361111111</v>
      </c>
      <c r="GR492" s="74">
        <v>20.5</v>
      </c>
      <c r="GS492" s="55">
        <v>18</v>
      </c>
      <c r="GT492" s="55"/>
      <c r="GU492" s="75">
        <f t="shared" si="756"/>
        <v>3.75</v>
      </c>
      <c r="GV492" s="75">
        <v>1</v>
      </c>
      <c r="GW492" s="75">
        <v>2</v>
      </c>
      <c r="GX492" s="76"/>
      <c r="GY492" s="142">
        <v>20.5</v>
      </c>
      <c r="GZ492" s="82">
        <f>(GY492*1.2)*(Prices!$B$5/32)</f>
        <v>30.749999999999996</v>
      </c>
      <c r="HA492" s="82">
        <f>(GY492*1.3)*(Prices!$C$4/32)</f>
        <v>53.300000000000004</v>
      </c>
      <c r="HB492" s="79">
        <f>GV492*Prices!$B$2+GW492*Prices!$B$3</f>
        <v>48.1</v>
      </c>
      <c r="HC492" s="80">
        <f>GU492*Prices!$B$9</f>
        <v>22.5</v>
      </c>
      <c r="HD492" s="82">
        <f t="shared" si="721"/>
        <v>154.65</v>
      </c>
      <c r="HE492" s="82">
        <f>GU492*Prices!$B$10</f>
        <v>33.75</v>
      </c>
      <c r="HF492" s="82">
        <f t="shared" si="722"/>
        <v>165.9</v>
      </c>
      <c r="HG492" s="82">
        <f>GU492*Prices!$B$11</f>
        <v>37.5</v>
      </c>
      <c r="HH492" s="82">
        <f t="shared" si="723"/>
        <v>169.65</v>
      </c>
      <c r="HI492" s="82">
        <f>GU492*Prices!$B$12</f>
        <v>45</v>
      </c>
      <c r="HJ492" s="82">
        <f t="shared" si="724"/>
        <v>177.15</v>
      </c>
      <c r="HK492" s="82">
        <f>GU492*Prices!$B$13</f>
        <v>48.75</v>
      </c>
      <c r="HL492" s="82">
        <f t="shared" si="725"/>
        <v>180.9</v>
      </c>
      <c r="HM492" s="82">
        <f>GU492*Prices!$B$14</f>
        <v>58.125</v>
      </c>
      <c r="HN492" s="82">
        <f t="shared" si="726"/>
        <v>190.27500000000001</v>
      </c>
      <c r="HO492" s="82">
        <f>GU492*Prices!$B$15</f>
        <v>65.625</v>
      </c>
      <c r="HP492" s="82">
        <f t="shared" si="727"/>
        <v>197.77500000000001</v>
      </c>
      <c r="HQ492" s="82">
        <f>GU492*Prices!$B$16</f>
        <v>91.875</v>
      </c>
      <c r="HR492" s="82">
        <f t="shared" si="728"/>
        <v>224.02500000000001</v>
      </c>
      <c r="HS492" s="82">
        <f>GU492*Prices!$B$17</f>
        <v>0</v>
      </c>
      <c r="HT492" s="82"/>
      <c r="HU492" s="82"/>
      <c r="HV492" s="82"/>
      <c r="HW492" s="82"/>
      <c r="HX492" s="82"/>
      <c r="HY492" s="82"/>
      <c r="HZ492" s="82"/>
      <c r="IA492" s="82"/>
      <c r="IB492" s="82"/>
      <c r="IC492" s="82"/>
      <c r="ID492" s="82"/>
      <c r="IE492" s="82"/>
      <c r="IF492" s="82"/>
      <c r="IG492" s="82"/>
      <c r="IH492" s="82"/>
      <c r="II492"/>
      <c r="IJ492"/>
      <c r="IK492"/>
      <c r="IL492"/>
      <c r="IM492"/>
      <c r="IN492"/>
      <c r="IO492"/>
      <c r="IP492"/>
      <c r="IQ492" s="55">
        <v>2915.7829000000002</v>
      </c>
      <c r="IR492" s="55">
        <f t="shared" si="753"/>
        <v>20.248492361111111</v>
      </c>
      <c r="IS492" s="74">
        <v>20.5</v>
      </c>
      <c r="IT492" s="55">
        <v>18</v>
      </c>
      <c r="IV492" s="75">
        <f t="shared" si="757"/>
        <v>3.75</v>
      </c>
      <c r="IW492" s="75">
        <v>1</v>
      </c>
      <c r="IX492" s="75">
        <v>2</v>
      </c>
      <c r="IY492" s="76">
        <f t="shared" si="749"/>
        <v>38.56769214004629</v>
      </c>
      <c r="IZ492" s="142">
        <v>20.5</v>
      </c>
      <c r="JA492" s="82">
        <f>(IZ492*1.2)*(Prices!$B$5/32)</f>
        <v>30.749999999999996</v>
      </c>
      <c r="JB492" s="82">
        <f>(IZ492*1.3)*(Prices!$B$4/32)</f>
        <v>66.625</v>
      </c>
      <c r="JC492" s="79">
        <f>IW492*Prices!$B$2+IX492*Prices!$B$3</f>
        <v>48.1</v>
      </c>
      <c r="JD492" s="80">
        <f>IV492*Prices!$B$9</f>
        <v>22.5</v>
      </c>
      <c r="JE492" s="82">
        <f t="shared" si="729"/>
        <v>206.54269214004628</v>
      </c>
      <c r="JF492" s="82">
        <f>IV492*Prices!$B$10</f>
        <v>33.75</v>
      </c>
      <c r="JG492" s="82">
        <f t="shared" si="730"/>
        <v>217.79269214004628</v>
      </c>
      <c r="JH492" s="82">
        <f>IV492*Prices!$B$11</f>
        <v>37.5</v>
      </c>
      <c r="JI492" s="82">
        <f t="shared" si="731"/>
        <v>221.54269214004628</v>
      </c>
      <c r="JJ492" s="82">
        <f>IV492*Prices!$B$12</f>
        <v>45</v>
      </c>
      <c r="JK492" s="82">
        <f t="shared" si="732"/>
        <v>229.04269214004628</v>
      </c>
      <c r="JL492" s="82">
        <f>IV492*Prices!$B$13</f>
        <v>48.75</v>
      </c>
      <c r="JM492" s="82">
        <f t="shared" si="733"/>
        <v>232.79269214004628</v>
      </c>
      <c r="JN492" s="82">
        <f>IV492*Prices!$B$14</f>
        <v>58.125</v>
      </c>
      <c r="JO492" s="82">
        <f t="shared" si="734"/>
        <v>242.16769214004628</v>
      </c>
      <c r="JP492" s="82">
        <f>IV492*Prices!$B$15</f>
        <v>65.625</v>
      </c>
      <c r="JQ492" s="82">
        <f t="shared" si="735"/>
        <v>249.66769214004628</v>
      </c>
      <c r="JR492" s="82">
        <f>IV492*Prices!$B$16</f>
        <v>91.875</v>
      </c>
      <c r="JS492" s="82">
        <f t="shared" si="736"/>
        <v>275.91769214004626</v>
      </c>
      <c r="JT492" s="82">
        <f>IV492*Prices!$B$17</f>
        <v>0</v>
      </c>
      <c r="JU492" s="82"/>
      <c r="JV492" s="82"/>
      <c r="JW492" s="82"/>
      <c r="JX492" s="82"/>
      <c r="JY492" s="82"/>
      <c r="JZ492" s="82"/>
      <c r="KA492" s="82"/>
      <c r="KB492" s="82"/>
      <c r="KC492" s="82"/>
      <c r="KD492" s="82"/>
      <c r="KE492" s="82"/>
      <c r="KF492" s="82"/>
      <c r="KG492" s="8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 s="199">
        <v>1</v>
      </c>
      <c r="LB492" s="202">
        <v>0</v>
      </c>
      <c r="LC492" s="82">
        <f>(44+(cabinets_db!IR492*2-2))*0.58</f>
        <v>47.848251138888884</v>
      </c>
      <c r="LD492" s="82">
        <f>(44+(cabinets_db!IR492*2-2))*0.77</f>
        <v>63.522678236111112</v>
      </c>
      <c r="LE492" s="82">
        <f>3*(cabinets_db!IR492*22/144)</f>
        <v>9.2805589988425918</v>
      </c>
      <c r="LF492" s="82">
        <f t="shared" si="737"/>
        <v>38.56769214004629</v>
      </c>
      <c r="LG492" s="80">
        <f t="shared" si="738"/>
        <v>54.242119237268518</v>
      </c>
      <c r="LH492" s="234">
        <f t="shared" si="739"/>
        <v>38.56769214004629</v>
      </c>
      <c r="LI492" s="55">
        <v>2915.7829000000002</v>
      </c>
      <c r="LJ492" s="55">
        <f t="shared" si="754"/>
        <v>20.248492361111111</v>
      </c>
      <c r="LK492" s="74">
        <v>20.5</v>
      </c>
      <c r="LL492" s="55">
        <v>18</v>
      </c>
      <c r="LN492" s="75">
        <f t="shared" si="758"/>
        <v>3.75</v>
      </c>
      <c r="LO492" s="75">
        <v>1</v>
      </c>
      <c r="LP492" s="75">
        <v>2</v>
      </c>
      <c r="LQ492" s="76">
        <f t="shared" si="750"/>
        <v>38.56769214004629</v>
      </c>
      <c r="LR492" s="142">
        <v>20.5</v>
      </c>
      <c r="LS492" s="82">
        <f>(LR492*1.2)*(Prices!$B$5/32)</f>
        <v>30.749999999999996</v>
      </c>
      <c r="LT492" s="82">
        <f>(LR492*1.3)*(Prices!$C$4/32)</f>
        <v>53.300000000000004</v>
      </c>
      <c r="LU492" s="79">
        <f>LO492*Prices!$B$2+LP492*Prices!$B$3</f>
        <v>48.1</v>
      </c>
      <c r="LV492" s="80">
        <f>LN492*Prices!$B$9</f>
        <v>22.5</v>
      </c>
      <c r="LW492" s="82">
        <f t="shared" si="740"/>
        <v>193.2176921400463</v>
      </c>
      <c r="LX492" s="82">
        <f>LN492*Prices!$B$10</f>
        <v>33.75</v>
      </c>
      <c r="LY492" s="82">
        <f t="shared" si="741"/>
        <v>204.4676921400463</v>
      </c>
      <c r="LZ492" s="82">
        <f>LN492*Prices!$B$11</f>
        <v>37.5</v>
      </c>
      <c r="MA492" s="82">
        <f t="shared" si="742"/>
        <v>208.2176921400463</v>
      </c>
      <c r="MB492" s="82">
        <f>LN492*Prices!$B$12</f>
        <v>45</v>
      </c>
      <c r="MC492" s="82">
        <f t="shared" si="743"/>
        <v>215.7176921400463</v>
      </c>
      <c r="MD492" s="82">
        <f>LN492*Prices!$B$13</f>
        <v>48.75</v>
      </c>
      <c r="ME492" s="82">
        <f t="shared" si="744"/>
        <v>219.4676921400463</v>
      </c>
      <c r="MF492" s="82">
        <f>LN492*Prices!$B$14</f>
        <v>58.125</v>
      </c>
      <c r="MG492" s="82">
        <f t="shared" si="745"/>
        <v>228.8426921400463</v>
      </c>
      <c r="MH492" s="82">
        <f>LN492*Prices!$B$15</f>
        <v>65.625</v>
      </c>
      <c r="MI492" s="82">
        <f t="shared" si="746"/>
        <v>236.3426921400463</v>
      </c>
      <c r="MJ492" s="82">
        <f>LN492*Prices!$B$16</f>
        <v>91.875</v>
      </c>
      <c r="MK492" s="82">
        <f t="shared" si="747"/>
        <v>262.59269214004632</v>
      </c>
      <c r="ML492" s="82">
        <f>LN492*Prices!$B$17</f>
        <v>0</v>
      </c>
      <c r="MM492" s="82"/>
      <c r="MN492" s="82"/>
      <c r="MO492" s="82"/>
      <c r="MP492" s="82"/>
      <c r="MQ492" s="82"/>
      <c r="MR492" s="82"/>
      <c r="MS492" s="82"/>
      <c r="MT492" s="82"/>
      <c r="MU492" s="82"/>
      <c r="MV492" s="82"/>
      <c r="MW492" s="82"/>
      <c r="MX492" s="82"/>
      <c r="MY492" s="82"/>
      <c r="MZ492" s="82"/>
      <c r="NA492" s="8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</row>
    <row r="493" spans="1:449" ht="18" customHeight="1" x14ac:dyDescent="0.25">
      <c r="A493" s="171" t="s">
        <v>632</v>
      </c>
      <c r="B493" s="172" t="s">
        <v>628</v>
      </c>
      <c r="C493" s="69" t="str">
        <f t="shared" si="748"/>
        <v>Vanity Cab: 1 drawer - 1 door (19" to 21")</v>
      </c>
      <c r="D493" s="70" t="s">
        <v>629</v>
      </c>
      <c r="E493" s="68" t="s">
        <v>101</v>
      </c>
      <c r="F493" s="268" t="s">
        <v>632</v>
      </c>
      <c r="G493" s="367">
        <f>ROUND(cabinets_db!FD493/Prices!$B$27,0)</f>
        <v>426</v>
      </c>
      <c r="H493" s="71">
        <f>G493*Prices!$B$6+G493</f>
        <v>489.9</v>
      </c>
      <c r="I493" s="161">
        <f>ROUND(cabinets_db!FF493/Prices!$B$27,0)</f>
        <v>457</v>
      </c>
      <c r="J493" s="71">
        <f>I493*Prices!$B$6+I493</f>
        <v>525.54999999999995</v>
      </c>
      <c r="K493" s="161">
        <f>ROUND(cabinets_db!FH493/Prices!$B$27,0)</f>
        <v>468</v>
      </c>
      <c r="L493" s="71">
        <f>K493*Prices!$B$6+K493</f>
        <v>538.20000000000005</v>
      </c>
      <c r="M493" s="161">
        <f>ROUND(cabinets_db!FJ493/Prices!$B$27,0)</f>
        <v>488</v>
      </c>
      <c r="N493" s="71">
        <f>M493*Prices!$B$6+M493</f>
        <v>561.20000000000005</v>
      </c>
      <c r="O493" s="161">
        <f>ROUND(cabinets_db!FL493/Prices!$B$27,0)</f>
        <v>499</v>
      </c>
      <c r="P493" s="71">
        <f>O493*Prices!$B$6+O493</f>
        <v>573.85</v>
      </c>
      <c r="Q493" s="161">
        <f>ROUND(cabinets_db!FN493/Prices!$B$27,0)</f>
        <v>525</v>
      </c>
      <c r="R493" s="71">
        <f>Q493*Prices!$B$6+Q493</f>
        <v>603.75</v>
      </c>
      <c r="S493" s="161">
        <f>ROUND(cabinets_db!FP493/Prices!$B$27,0)</f>
        <v>546</v>
      </c>
      <c r="T493" s="71">
        <f>S493*Prices!$B$6+S493</f>
        <v>627.9</v>
      </c>
      <c r="U493" s="161">
        <f>ROUND(cabinets_db!FR493/Prices!$B$27,0)</f>
        <v>619</v>
      </c>
      <c r="V493" s="71">
        <f>U493*Prices!$B$6+U493</f>
        <v>711.85</v>
      </c>
      <c r="W493" s="162"/>
      <c r="X493" s="162"/>
      <c r="Y493" s="162"/>
      <c r="Z493" s="162"/>
      <c r="AA493" s="162"/>
      <c r="AB493" s="71">
        <f>ROUND(cabinets_db!HD493/Prices!$B$27,0)</f>
        <v>392</v>
      </c>
      <c r="AC493" s="71">
        <f>AB493*Prices!$B$6+AB493</f>
        <v>450.8</v>
      </c>
      <c r="AD493" s="71">
        <f>ROUND(cabinets_db!HF493/Prices!$B$27,0)</f>
        <v>423</v>
      </c>
      <c r="AE493" s="71">
        <f>AD493*Prices!$B$6+AD493</f>
        <v>486.45</v>
      </c>
      <c r="AF493" s="71">
        <f>ROUND(cabinets_db!HH493/Prices!$B$27,0)</f>
        <v>433</v>
      </c>
      <c r="AG493" s="71">
        <f>AF493*Prices!$B$6+AF493</f>
        <v>497.95</v>
      </c>
      <c r="AH493" s="71">
        <f>ROUND(cabinets_db!HJ493/Prices!$B$27,0)</f>
        <v>454</v>
      </c>
      <c r="AI493" s="71">
        <f>AH493*Prices!$B$6+AH493</f>
        <v>522.1</v>
      </c>
      <c r="AJ493" s="71">
        <f>ROUND(cabinets_db!HL493/Prices!$B$27,0)</f>
        <v>465</v>
      </c>
      <c r="AK493" s="71">
        <f>AJ493*Prices!$B$6+AJ493</f>
        <v>534.75</v>
      </c>
      <c r="AL493" s="71">
        <f>ROUND(cabinets_db!HN493/Prices!$B$27,0)</f>
        <v>491</v>
      </c>
      <c r="AM493" s="71">
        <f>AL493*Prices!$B$6+AL493</f>
        <v>564.65</v>
      </c>
      <c r="AN493" s="71">
        <f>ROUND(cabinets_db!HP493/Prices!$B$27,0)</f>
        <v>512</v>
      </c>
      <c r="AO493" s="71">
        <f>AN493*Prices!$B$6+AN493</f>
        <v>588.79999999999995</v>
      </c>
      <c r="AP493" s="71">
        <f>ROUND(cabinets_db!HR493/Prices!$B$27,0)</f>
        <v>584</v>
      </c>
      <c r="AQ493" s="163">
        <f>AP493*Prices!$B$6+AP493</f>
        <v>671.6</v>
      </c>
      <c r="AW493" s="71">
        <f t="shared" si="681"/>
        <v>392</v>
      </c>
      <c r="AX493" s="71">
        <f t="shared" si="682"/>
        <v>450.8</v>
      </c>
      <c r="AY493" s="71">
        <f t="shared" si="683"/>
        <v>423</v>
      </c>
      <c r="AZ493" s="71">
        <f t="shared" si="684"/>
        <v>486.45</v>
      </c>
      <c r="BA493" s="71">
        <f t="shared" si="685"/>
        <v>433</v>
      </c>
      <c r="BB493" s="71">
        <f t="shared" si="686"/>
        <v>497.95</v>
      </c>
      <c r="BC493" s="71">
        <f t="shared" si="687"/>
        <v>454</v>
      </c>
      <c r="BD493" s="71">
        <f t="shared" si="688"/>
        <v>522.1</v>
      </c>
      <c r="BE493" s="71">
        <f t="shared" si="689"/>
        <v>465</v>
      </c>
      <c r="BF493" s="71">
        <f t="shared" si="690"/>
        <v>534.75</v>
      </c>
      <c r="BG493" s="71">
        <f t="shared" si="691"/>
        <v>491</v>
      </c>
      <c r="BH493" s="71">
        <f t="shared" si="692"/>
        <v>564.65</v>
      </c>
      <c r="BI493" s="71">
        <f t="shared" si="693"/>
        <v>512</v>
      </c>
      <c r="BJ493" s="71">
        <f t="shared" si="694"/>
        <v>588.79999999999995</v>
      </c>
      <c r="BK493" s="71">
        <f t="shared" si="695"/>
        <v>584</v>
      </c>
      <c r="BL493" s="163">
        <f t="shared" si="696"/>
        <v>671.6</v>
      </c>
      <c r="BU493" s="161">
        <f>ROUND(cabinets_db!JE493/Prices!$B$27,0)</f>
        <v>521</v>
      </c>
      <c r="BV493" s="71">
        <f>BU493*Prices!$B$6+BU493</f>
        <v>599.15</v>
      </c>
      <c r="BW493" s="161">
        <f>ROUND(cabinets_db!JG493/Prices!$B$27,0)</f>
        <v>552</v>
      </c>
      <c r="BX493" s="71">
        <f>BW493*Prices!$B$6+BW493</f>
        <v>634.79999999999995</v>
      </c>
      <c r="BY493" s="161">
        <f>ROUND(cabinets_db!JI493/Prices!$B$27,0)</f>
        <v>562</v>
      </c>
      <c r="BZ493" s="71">
        <f>BY493*Prices!$B$6+BY493</f>
        <v>646.29999999999995</v>
      </c>
      <c r="CA493" s="161">
        <f>ROUND(cabinets_db!JK493/Prices!$B$27,0)</f>
        <v>583</v>
      </c>
      <c r="CB493" s="71">
        <f>CA493*Prices!$B$6+CA493</f>
        <v>670.45</v>
      </c>
      <c r="CC493" s="161">
        <f>ROUND(cabinets_db!JM493/Prices!$B$27,0)</f>
        <v>594</v>
      </c>
      <c r="CD493" s="71">
        <f>CC493*Prices!$B$6+CC493</f>
        <v>683.1</v>
      </c>
      <c r="CE493" s="161">
        <f>ROUND(cabinets_db!JO493/Prices!$B$27,0)</f>
        <v>620</v>
      </c>
      <c r="CF493" s="71">
        <f>CE493*Prices!$B$6+CE493</f>
        <v>713</v>
      </c>
      <c r="CG493" s="161">
        <f>ROUND(cabinets_db!JQ493/Prices!$B$27,0)</f>
        <v>640</v>
      </c>
      <c r="CH493" s="71">
        <f>CG493*Prices!$B$6+CG493</f>
        <v>736</v>
      </c>
      <c r="CI493" s="161">
        <f>ROUND(cabinets_db!JS493/Prices!$B$27,0)</f>
        <v>713</v>
      </c>
      <c r="CJ493" s="71">
        <f>CI493*Prices!$B$6+CI493</f>
        <v>819.95</v>
      </c>
      <c r="CK493" s="162"/>
      <c r="CL493" s="162"/>
      <c r="CM493" s="162"/>
      <c r="CN493" s="162"/>
      <c r="CO493" s="162"/>
      <c r="CP493" s="71">
        <f>ROUND(cabinets_db!LW493/Prices!$B$27,0)</f>
        <v>487</v>
      </c>
      <c r="CQ493" s="71">
        <f>CP493*Prices!$B$6+CP493</f>
        <v>560.04999999999995</v>
      </c>
      <c r="CR493" s="71">
        <f>ROUND(cabinets_db!LY493/Prices!$B$27,0)</f>
        <v>518</v>
      </c>
      <c r="CS493" s="71">
        <f>CR493*Prices!$B$6+CR493</f>
        <v>595.70000000000005</v>
      </c>
      <c r="CT493" s="71">
        <f>ROUND(cabinets_db!MA493/Prices!$B$27,0)</f>
        <v>528</v>
      </c>
      <c r="CU493" s="71">
        <f>CT493*Prices!$B$6+CT493</f>
        <v>607.20000000000005</v>
      </c>
      <c r="CV493" s="71">
        <f>ROUND(cabinets_db!MC493/Prices!$B$27,0)</f>
        <v>549</v>
      </c>
      <c r="CW493" s="71">
        <f>CV493*Prices!$B$6+CV493</f>
        <v>631.35</v>
      </c>
      <c r="CX493" s="71">
        <f>ROUND(cabinets_db!ME493/Prices!$B$27,0)</f>
        <v>559</v>
      </c>
      <c r="CY493" s="71">
        <f>CX493*Prices!$B$6+CX493</f>
        <v>642.85</v>
      </c>
      <c r="CZ493" s="71">
        <f>ROUND(cabinets_db!MG493/Prices!$B$27,0)</f>
        <v>586</v>
      </c>
      <c r="DA493" s="71">
        <f>CZ493*Prices!$B$6+CZ493</f>
        <v>673.9</v>
      </c>
      <c r="DB493" s="71">
        <f>ROUND(cabinets_db!MI493/Prices!$B$27,0)</f>
        <v>606</v>
      </c>
      <c r="DC493" s="71">
        <f>DB493*Prices!$B$6+DB493</f>
        <v>696.9</v>
      </c>
      <c r="DD493" s="71">
        <f>ROUND(cabinets_db!MK493/Prices!$B$27,0)</f>
        <v>679</v>
      </c>
      <c r="DE493" s="163">
        <f>DD493*Prices!$B$6+DD493</f>
        <v>780.85</v>
      </c>
      <c r="DK493" s="71">
        <f t="shared" si="697"/>
        <v>487</v>
      </c>
      <c r="DL493" s="71">
        <f t="shared" si="698"/>
        <v>560.04999999999995</v>
      </c>
      <c r="DM493" s="71">
        <f t="shared" si="699"/>
        <v>518</v>
      </c>
      <c r="DN493" s="71">
        <f t="shared" si="700"/>
        <v>595.70000000000005</v>
      </c>
      <c r="DO493" s="71">
        <f t="shared" si="701"/>
        <v>528</v>
      </c>
      <c r="DP493" s="71">
        <f t="shared" si="702"/>
        <v>607.20000000000005</v>
      </c>
      <c r="DQ493" s="71">
        <f t="shared" si="703"/>
        <v>549</v>
      </c>
      <c r="DR493" s="71">
        <f t="shared" si="704"/>
        <v>631.35</v>
      </c>
      <c r="DS493" s="71">
        <f t="shared" si="705"/>
        <v>559</v>
      </c>
      <c r="DT493" s="71">
        <f t="shared" si="706"/>
        <v>642.85</v>
      </c>
      <c r="DU493" s="71">
        <f t="shared" si="707"/>
        <v>586</v>
      </c>
      <c r="DV493" s="71">
        <f t="shared" si="708"/>
        <v>673.9</v>
      </c>
      <c r="DW493" s="71">
        <f t="shared" si="709"/>
        <v>606</v>
      </c>
      <c r="DX493" s="71">
        <f t="shared" si="710"/>
        <v>696.9</v>
      </c>
      <c r="DY493" s="71">
        <f t="shared" si="711"/>
        <v>679</v>
      </c>
      <c r="DZ493" s="163">
        <f t="shared" si="712"/>
        <v>780.85</v>
      </c>
      <c r="EP493" s="55">
        <v>3170.9913999999999</v>
      </c>
      <c r="EQ493" s="55">
        <f t="shared" si="751"/>
        <v>22.02077361111111</v>
      </c>
      <c r="ER493" s="74">
        <v>22</v>
      </c>
      <c r="ES493" s="55">
        <v>21</v>
      </c>
      <c r="EU493" s="75">
        <f t="shared" si="755"/>
        <v>4.375</v>
      </c>
      <c r="EV493" s="75">
        <v>1</v>
      </c>
      <c r="EW493" s="75">
        <v>2</v>
      </c>
      <c r="EY493" s="142">
        <v>22</v>
      </c>
      <c r="EZ493" s="82">
        <f>(EY493*1.2)*(Prices!$B$5/32)</f>
        <v>33</v>
      </c>
      <c r="FA493" s="82">
        <f>(EY493*1.3)*(Prices!$B$4/32)</f>
        <v>71.5</v>
      </c>
      <c r="FB493" s="79">
        <f>EV493*Prices!$B$2+EW493*Prices!$B$3</f>
        <v>48.1</v>
      </c>
      <c r="FC493" s="80">
        <f>EU493*Prices!$B$9</f>
        <v>26.25</v>
      </c>
      <c r="FD493" s="82">
        <f t="shared" si="713"/>
        <v>178.85</v>
      </c>
      <c r="FE493" s="82">
        <f>EU493*Prices!$B$10</f>
        <v>39.375</v>
      </c>
      <c r="FF493" s="82">
        <f t="shared" si="714"/>
        <v>191.97499999999999</v>
      </c>
      <c r="FG493" s="82">
        <f>EU493*Prices!$B$11</f>
        <v>43.75</v>
      </c>
      <c r="FH493" s="82">
        <f t="shared" si="715"/>
        <v>196.35</v>
      </c>
      <c r="FI493" s="82">
        <f>EU493*Prices!$B$12</f>
        <v>52.5</v>
      </c>
      <c r="FJ493" s="82">
        <f t="shared" si="716"/>
        <v>205.1</v>
      </c>
      <c r="FK493" s="82">
        <f>EU493*Prices!$B$13</f>
        <v>56.875</v>
      </c>
      <c r="FL493" s="82">
        <f t="shared" si="717"/>
        <v>209.47499999999999</v>
      </c>
      <c r="FM493" s="82">
        <f>EU493*Prices!$B$14</f>
        <v>67.8125</v>
      </c>
      <c r="FN493" s="82">
        <f t="shared" si="718"/>
        <v>220.41249999999999</v>
      </c>
      <c r="FO493" s="82">
        <f>EU493*Prices!$B$15</f>
        <v>76.5625</v>
      </c>
      <c r="FP493" s="82">
        <f t="shared" si="719"/>
        <v>229.16249999999999</v>
      </c>
      <c r="FQ493" s="82">
        <f>EU493*Prices!$B$16</f>
        <v>107.1875</v>
      </c>
      <c r="FR493" s="82">
        <f t="shared" si="720"/>
        <v>259.78750000000002</v>
      </c>
      <c r="FS493" s="82">
        <f>EU493*Prices!$B$17</f>
        <v>0</v>
      </c>
      <c r="FT493" s="82"/>
      <c r="FU493" s="82"/>
      <c r="FV493" s="82"/>
      <c r="FW493" s="82"/>
      <c r="FX493" s="82"/>
      <c r="FY493" s="82"/>
      <c r="FZ493" s="82"/>
      <c r="GA493" s="82"/>
      <c r="GB493" s="82"/>
      <c r="GC493" s="82"/>
      <c r="GD493" s="82"/>
      <c r="GE493" s="82"/>
      <c r="GF493" s="82"/>
      <c r="GG493" s="82"/>
      <c r="GH493" s="82"/>
      <c r="GI493"/>
      <c r="GJ493"/>
      <c r="GK493"/>
      <c r="GL493"/>
      <c r="GM493"/>
      <c r="GN493"/>
      <c r="GO493"/>
      <c r="GP493" s="55">
        <v>3170.9913999999999</v>
      </c>
      <c r="GQ493" s="55">
        <f t="shared" si="752"/>
        <v>22.02077361111111</v>
      </c>
      <c r="GR493" s="74">
        <v>22</v>
      </c>
      <c r="GS493" s="55">
        <v>21</v>
      </c>
      <c r="GT493" s="55"/>
      <c r="GU493" s="75">
        <f t="shared" si="756"/>
        <v>4.375</v>
      </c>
      <c r="GV493" s="75">
        <v>1</v>
      </c>
      <c r="GW493" s="75">
        <v>2</v>
      </c>
      <c r="GX493" s="76"/>
      <c r="GY493" s="142">
        <v>22</v>
      </c>
      <c r="GZ493" s="82">
        <f>(GY493*1.2)*(Prices!$B$5/32)</f>
        <v>33</v>
      </c>
      <c r="HA493" s="82">
        <f>(GY493*1.3)*(Prices!$C$4/32)</f>
        <v>57.2</v>
      </c>
      <c r="HB493" s="79">
        <f>GV493*Prices!$B$2+GW493*Prices!$B$3</f>
        <v>48.1</v>
      </c>
      <c r="HC493" s="80">
        <f>GU493*Prices!$B$9</f>
        <v>26.25</v>
      </c>
      <c r="HD493" s="82">
        <f t="shared" si="721"/>
        <v>164.55</v>
      </c>
      <c r="HE493" s="82">
        <f>GU493*Prices!$B$10</f>
        <v>39.375</v>
      </c>
      <c r="HF493" s="82">
        <f t="shared" si="722"/>
        <v>177.67500000000001</v>
      </c>
      <c r="HG493" s="82">
        <f>GU493*Prices!$B$11</f>
        <v>43.75</v>
      </c>
      <c r="HH493" s="82">
        <f t="shared" si="723"/>
        <v>182.05</v>
      </c>
      <c r="HI493" s="82">
        <f>GU493*Prices!$B$12</f>
        <v>52.5</v>
      </c>
      <c r="HJ493" s="82">
        <f t="shared" si="724"/>
        <v>190.8</v>
      </c>
      <c r="HK493" s="82">
        <f>GU493*Prices!$B$13</f>
        <v>56.875</v>
      </c>
      <c r="HL493" s="82">
        <f t="shared" si="725"/>
        <v>195.17500000000001</v>
      </c>
      <c r="HM493" s="82">
        <f>GU493*Prices!$B$14</f>
        <v>67.8125</v>
      </c>
      <c r="HN493" s="82">
        <f t="shared" si="726"/>
        <v>206.11250000000001</v>
      </c>
      <c r="HO493" s="82">
        <f>GU493*Prices!$B$15</f>
        <v>76.5625</v>
      </c>
      <c r="HP493" s="82">
        <f t="shared" si="727"/>
        <v>214.86250000000001</v>
      </c>
      <c r="HQ493" s="82">
        <f>GU493*Prices!$B$16</f>
        <v>107.1875</v>
      </c>
      <c r="HR493" s="82">
        <f t="shared" si="728"/>
        <v>245.48750000000001</v>
      </c>
      <c r="HS493" s="82">
        <f>GU493*Prices!$B$17</f>
        <v>0</v>
      </c>
      <c r="HT493" s="82"/>
      <c r="HU493" s="82"/>
      <c r="HV493" s="82"/>
      <c r="HW493" s="82"/>
      <c r="HX493" s="82"/>
      <c r="HY493" s="82"/>
      <c r="HZ493" s="82"/>
      <c r="IA493" s="82"/>
      <c r="IB493" s="82"/>
      <c r="IC493" s="82"/>
      <c r="ID493" s="82"/>
      <c r="IE493" s="82"/>
      <c r="IF493" s="82"/>
      <c r="IG493" s="82"/>
      <c r="IH493" s="82"/>
      <c r="II493"/>
      <c r="IJ493"/>
      <c r="IK493"/>
      <c r="IL493"/>
      <c r="IM493"/>
      <c r="IN493"/>
      <c r="IO493"/>
      <c r="IP493"/>
      <c r="IQ493" s="55">
        <v>3170.9913999999999</v>
      </c>
      <c r="IR493" s="55">
        <f t="shared" si="753"/>
        <v>22.02077361111111</v>
      </c>
      <c r="IS493" s="74">
        <v>22</v>
      </c>
      <c r="IT493" s="55">
        <v>21</v>
      </c>
      <c r="IV493" s="75">
        <f t="shared" si="757"/>
        <v>4.375</v>
      </c>
      <c r="IW493" s="75">
        <v>1</v>
      </c>
      <c r="IX493" s="75">
        <v>2</v>
      </c>
      <c r="IY493" s="76">
        <f t="shared" si="749"/>
        <v>39.811242817129624</v>
      </c>
      <c r="IZ493" s="142">
        <v>22</v>
      </c>
      <c r="JA493" s="82">
        <f>(IZ493*1.2)*(Prices!$B$5/32)</f>
        <v>33</v>
      </c>
      <c r="JB493" s="82">
        <f>(IZ493*1.3)*(Prices!$B$4/32)</f>
        <v>71.5</v>
      </c>
      <c r="JC493" s="79">
        <f>IW493*Prices!$B$2+IX493*Prices!$B$3</f>
        <v>48.1</v>
      </c>
      <c r="JD493" s="80">
        <f>IV493*Prices!$B$9</f>
        <v>26.25</v>
      </c>
      <c r="JE493" s="82">
        <f t="shared" si="729"/>
        <v>218.66124281712962</v>
      </c>
      <c r="JF493" s="82">
        <f>IV493*Prices!$B$10</f>
        <v>39.375</v>
      </c>
      <c r="JG493" s="82">
        <f t="shared" si="730"/>
        <v>231.78624281712962</v>
      </c>
      <c r="JH493" s="82">
        <f>IV493*Prices!$B$11</f>
        <v>43.75</v>
      </c>
      <c r="JI493" s="82">
        <f t="shared" si="731"/>
        <v>236.16124281712962</v>
      </c>
      <c r="JJ493" s="82">
        <f>IV493*Prices!$B$12</f>
        <v>52.5</v>
      </c>
      <c r="JK493" s="82">
        <f t="shared" si="732"/>
        <v>244.91124281712962</v>
      </c>
      <c r="JL493" s="82">
        <f>IV493*Prices!$B$13</f>
        <v>56.875</v>
      </c>
      <c r="JM493" s="82">
        <f t="shared" si="733"/>
        <v>249.28624281712962</v>
      </c>
      <c r="JN493" s="82">
        <f>IV493*Prices!$B$14</f>
        <v>67.8125</v>
      </c>
      <c r="JO493" s="82">
        <f t="shared" si="734"/>
        <v>260.22374281712962</v>
      </c>
      <c r="JP493" s="82">
        <f>IV493*Prices!$B$15</f>
        <v>76.5625</v>
      </c>
      <c r="JQ493" s="82">
        <f t="shared" si="735"/>
        <v>268.97374281712962</v>
      </c>
      <c r="JR493" s="82">
        <f>IV493*Prices!$B$16</f>
        <v>107.1875</v>
      </c>
      <c r="JS493" s="82">
        <f t="shared" si="736"/>
        <v>299.59874281712962</v>
      </c>
      <c r="JT493" s="82">
        <f>IV493*Prices!$B$17</f>
        <v>0</v>
      </c>
      <c r="JU493" s="82"/>
      <c r="JV493" s="82"/>
      <c r="JW493" s="82"/>
      <c r="JX493" s="82"/>
      <c r="JY493" s="82"/>
      <c r="JZ493" s="82"/>
      <c r="KA493" s="82"/>
      <c r="KB493" s="82"/>
      <c r="KC493" s="82"/>
      <c r="KD493" s="82"/>
      <c r="KE493" s="82"/>
      <c r="KF493" s="82"/>
      <c r="KG493" s="82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 s="199">
        <v>1</v>
      </c>
      <c r="LB493" s="202">
        <v>0</v>
      </c>
      <c r="LC493" s="82">
        <f>(44+(cabinets_db!IR493*2-2))*0.58</f>
        <v>49.904097388888886</v>
      </c>
      <c r="LD493" s="82">
        <f>(44+(cabinets_db!IR493*2-2))*0.77</f>
        <v>66.251991361111109</v>
      </c>
      <c r="LE493" s="82">
        <f>3*(cabinets_db!IR493*22/144)</f>
        <v>10.092854571759259</v>
      </c>
      <c r="LF493" s="82">
        <f t="shared" si="737"/>
        <v>39.811242817129624</v>
      </c>
      <c r="LG493" s="80">
        <f t="shared" si="738"/>
        <v>56.159136789351848</v>
      </c>
      <c r="LH493" s="234">
        <f t="shared" si="739"/>
        <v>39.811242817129624</v>
      </c>
      <c r="LI493" s="55">
        <v>3170.9913999999999</v>
      </c>
      <c r="LJ493" s="55">
        <f t="shared" si="754"/>
        <v>22.02077361111111</v>
      </c>
      <c r="LK493" s="74">
        <v>22</v>
      </c>
      <c r="LL493" s="55">
        <v>21</v>
      </c>
      <c r="LN493" s="75">
        <f t="shared" si="758"/>
        <v>4.375</v>
      </c>
      <c r="LO493" s="75">
        <v>1</v>
      </c>
      <c r="LP493" s="75">
        <v>2</v>
      </c>
      <c r="LQ493" s="76">
        <f t="shared" si="750"/>
        <v>39.811242817129624</v>
      </c>
      <c r="LR493" s="142">
        <v>22</v>
      </c>
      <c r="LS493" s="82">
        <f>(LR493*1.2)*(Prices!$B$5/32)</f>
        <v>33</v>
      </c>
      <c r="LT493" s="82">
        <f>(LR493*1.3)*(Prices!$C$4/32)</f>
        <v>57.2</v>
      </c>
      <c r="LU493" s="79">
        <f>LO493*Prices!$B$2+LP493*Prices!$B$3</f>
        <v>48.1</v>
      </c>
      <c r="LV493" s="80">
        <f>LN493*Prices!$B$9</f>
        <v>26.25</v>
      </c>
      <c r="LW493" s="82">
        <f t="shared" si="740"/>
        <v>204.36124281712964</v>
      </c>
      <c r="LX493" s="82">
        <f>LN493*Prices!$B$10</f>
        <v>39.375</v>
      </c>
      <c r="LY493" s="82">
        <f t="shared" si="741"/>
        <v>217.48624281712964</v>
      </c>
      <c r="LZ493" s="82">
        <f>LN493*Prices!$B$11</f>
        <v>43.75</v>
      </c>
      <c r="MA493" s="82">
        <f t="shared" si="742"/>
        <v>221.86124281712964</v>
      </c>
      <c r="MB493" s="82">
        <f>LN493*Prices!$B$12</f>
        <v>52.5</v>
      </c>
      <c r="MC493" s="82">
        <f t="shared" si="743"/>
        <v>230.61124281712964</v>
      </c>
      <c r="MD493" s="82">
        <f>LN493*Prices!$B$13</f>
        <v>56.875</v>
      </c>
      <c r="ME493" s="82">
        <f t="shared" si="744"/>
        <v>234.98624281712964</v>
      </c>
      <c r="MF493" s="82">
        <f>LN493*Prices!$B$14</f>
        <v>67.8125</v>
      </c>
      <c r="MG493" s="82">
        <f t="shared" si="745"/>
        <v>245.92374281712964</v>
      </c>
      <c r="MH493" s="82">
        <f>LN493*Prices!$B$15</f>
        <v>76.5625</v>
      </c>
      <c r="MI493" s="82">
        <f t="shared" si="746"/>
        <v>254.67374281712964</v>
      </c>
      <c r="MJ493" s="82">
        <f>LN493*Prices!$B$16</f>
        <v>107.1875</v>
      </c>
      <c r="MK493" s="82">
        <f t="shared" si="747"/>
        <v>285.29874281712966</v>
      </c>
      <c r="ML493" s="82">
        <f>LN493*Prices!$B$17</f>
        <v>0</v>
      </c>
      <c r="MM493" s="82"/>
      <c r="MN493" s="82"/>
      <c r="MO493" s="82"/>
      <c r="MP493" s="82"/>
      <c r="MQ493" s="82"/>
      <c r="MR493" s="82"/>
      <c r="MS493" s="82"/>
      <c r="MT493" s="82"/>
      <c r="MU493" s="82"/>
      <c r="MV493" s="82"/>
      <c r="MW493" s="82"/>
      <c r="MX493" s="82"/>
      <c r="MY493" s="82"/>
      <c r="MZ493" s="82"/>
      <c r="NA493" s="82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</row>
    <row r="494" spans="1:449" ht="18" customHeight="1" thickBot="1" x14ac:dyDescent="0.3">
      <c r="A494" s="174" t="s">
        <v>633</v>
      </c>
      <c r="B494" s="175" t="s">
        <v>628</v>
      </c>
      <c r="C494" s="176" t="str">
        <f t="shared" si="748"/>
        <v>Vanity Cab: 1 drawer - 1 door (22" to 24")</v>
      </c>
      <c r="D494" s="177" t="s">
        <v>629</v>
      </c>
      <c r="E494" s="178" t="s">
        <v>103</v>
      </c>
      <c r="F494" s="271" t="s">
        <v>633</v>
      </c>
      <c r="G494" s="367">
        <f>ROUND(cabinets_db!FD494/Prices!$B$27,0)</f>
        <v>457</v>
      </c>
      <c r="H494" s="71">
        <f>G494*Prices!$B$6+G494</f>
        <v>525.54999999999995</v>
      </c>
      <c r="I494" s="161">
        <f>ROUND(cabinets_db!FF494/Prices!$B$27,0)</f>
        <v>493</v>
      </c>
      <c r="J494" s="71">
        <f>I494*Prices!$B$6+I494</f>
        <v>566.95000000000005</v>
      </c>
      <c r="K494" s="161">
        <f>ROUND(cabinets_db!FH494/Prices!$B$27,0)</f>
        <v>505</v>
      </c>
      <c r="L494" s="71">
        <f>K494*Prices!$B$6+K494</f>
        <v>580.75</v>
      </c>
      <c r="M494" s="161">
        <f>ROUND(cabinets_db!FJ494/Prices!$B$27,0)</f>
        <v>529</v>
      </c>
      <c r="N494" s="71">
        <f>M494*Prices!$B$6+M494</f>
        <v>608.35</v>
      </c>
      <c r="O494" s="161">
        <f>ROUND(cabinets_db!FL494/Prices!$B$27,0)</f>
        <v>541</v>
      </c>
      <c r="P494" s="71">
        <f>O494*Prices!$B$6+O494</f>
        <v>622.15</v>
      </c>
      <c r="Q494" s="161">
        <f>ROUND(cabinets_db!FN494/Prices!$B$27,0)</f>
        <v>570</v>
      </c>
      <c r="R494" s="71">
        <f>Q494*Prices!$B$6+Q494</f>
        <v>655.5</v>
      </c>
      <c r="S494" s="161">
        <f>ROUND(cabinets_db!FP494/Prices!$B$27,0)</f>
        <v>594</v>
      </c>
      <c r="T494" s="71">
        <f>S494*Prices!$B$6+S494</f>
        <v>683.1</v>
      </c>
      <c r="U494" s="161">
        <f>ROUND(cabinets_db!FR494/Prices!$B$27,0)</f>
        <v>678</v>
      </c>
      <c r="V494" s="71">
        <f>U494*Prices!$B$6+U494</f>
        <v>779.7</v>
      </c>
      <c r="W494" s="162"/>
      <c r="X494" s="162"/>
      <c r="Y494" s="162"/>
      <c r="Z494" s="162"/>
      <c r="AA494" s="162"/>
      <c r="AB494" s="71">
        <f>ROUND(cabinets_db!HD494/Prices!$B$27,0)</f>
        <v>420</v>
      </c>
      <c r="AC494" s="71">
        <f>AB494*Prices!$B$6+AB494</f>
        <v>483</v>
      </c>
      <c r="AD494" s="71">
        <f>ROUND(cabinets_db!HF494/Prices!$B$27,0)</f>
        <v>456</v>
      </c>
      <c r="AE494" s="71">
        <f>AD494*Prices!$B$6+AD494</f>
        <v>524.4</v>
      </c>
      <c r="AF494" s="71">
        <f>ROUND(cabinets_db!HH494/Prices!$B$27,0)</f>
        <v>468</v>
      </c>
      <c r="AG494" s="71">
        <f>AF494*Prices!$B$6+AF494</f>
        <v>538.20000000000005</v>
      </c>
      <c r="AH494" s="71">
        <f>ROUND(cabinets_db!HJ494/Prices!$B$27,0)</f>
        <v>492</v>
      </c>
      <c r="AI494" s="71">
        <f>AH494*Prices!$B$6+AH494</f>
        <v>565.79999999999995</v>
      </c>
      <c r="AJ494" s="71">
        <f>ROUND(cabinets_db!HL494/Prices!$B$27,0)</f>
        <v>504</v>
      </c>
      <c r="AK494" s="71">
        <f>AJ494*Prices!$B$6+AJ494</f>
        <v>579.6</v>
      </c>
      <c r="AL494" s="71">
        <f>ROUND(cabinets_db!HN494/Prices!$B$27,0)</f>
        <v>533</v>
      </c>
      <c r="AM494" s="71">
        <f>AL494*Prices!$B$6+AL494</f>
        <v>612.95000000000005</v>
      </c>
      <c r="AN494" s="71">
        <f>ROUND(cabinets_db!HP494/Prices!$B$27,0)</f>
        <v>557</v>
      </c>
      <c r="AO494" s="71">
        <f>AN494*Prices!$B$6+AN494</f>
        <v>640.54999999999995</v>
      </c>
      <c r="AP494" s="71">
        <f>ROUND(cabinets_db!HR494/Prices!$B$27,0)</f>
        <v>640</v>
      </c>
      <c r="AQ494" s="163">
        <f>AP494*Prices!$B$6+AP494</f>
        <v>736</v>
      </c>
      <c r="AW494" s="71">
        <f t="shared" si="681"/>
        <v>420</v>
      </c>
      <c r="AX494" s="71">
        <f t="shared" si="682"/>
        <v>483</v>
      </c>
      <c r="AY494" s="71">
        <f t="shared" si="683"/>
        <v>456</v>
      </c>
      <c r="AZ494" s="71">
        <f t="shared" si="684"/>
        <v>524.4</v>
      </c>
      <c r="BA494" s="71">
        <f t="shared" si="685"/>
        <v>468</v>
      </c>
      <c r="BB494" s="71">
        <f t="shared" si="686"/>
        <v>538.20000000000005</v>
      </c>
      <c r="BC494" s="71">
        <f t="shared" si="687"/>
        <v>492</v>
      </c>
      <c r="BD494" s="71">
        <f t="shared" si="688"/>
        <v>565.79999999999995</v>
      </c>
      <c r="BE494" s="71">
        <f t="shared" si="689"/>
        <v>504</v>
      </c>
      <c r="BF494" s="71">
        <f t="shared" si="690"/>
        <v>579.6</v>
      </c>
      <c r="BG494" s="71">
        <f t="shared" si="691"/>
        <v>533</v>
      </c>
      <c r="BH494" s="71">
        <f t="shared" si="692"/>
        <v>612.95000000000005</v>
      </c>
      <c r="BI494" s="71">
        <f t="shared" si="693"/>
        <v>557</v>
      </c>
      <c r="BJ494" s="71">
        <f t="shared" si="694"/>
        <v>640.54999999999995</v>
      </c>
      <c r="BK494" s="71">
        <f t="shared" si="695"/>
        <v>640</v>
      </c>
      <c r="BL494" s="163">
        <f t="shared" si="696"/>
        <v>736</v>
      </c>
      <c r="BU494" s="161">
        <f>ROUND(cabinets_db!JE494/Prices!$B$27,0)</f>
        <v>555</v>
      </c>
      <c r="BV494" s="71">
        <f>BU494*Prices!$B$6+BU494</f>
        <v>638.25</v>
      </c>
      <c r="BW494" s="161">
        <f>ROUND(cabinets_db!JG494/Prices!$B$27,0)</f>
        <v>591</v>
      </c>
      <c r="BX494" s="71">
        <f>BW494*Prices!$B$6+BW494</f>
        <v>679.65</v>
      </c>
      <c r="BY494" s="161">
        <f>ROUND(cabinets_db!JI494/Prices!$B$27,0)</f>
        <v>603</v>
      </c>
      <c r="BZ494" s="71">
        <f>BY494*Prices!$B$6+BY494</f>
        <v>693.45</v>
      </c>
      <c r="CA494" s="161">
        <f>ROUND(cabinets_db!JK494/Prices!$B$27,0)</f>
        <v>627</v>
      </c>
      <c r="CB494" s="71">
        <f>CA494*Prices!$B$6+CA494</f>
        <v>721.05</v>
      </c>
      <c r="CC494" s="161">
        <f>ROUND(cabinets_db!JM494/Prices!$B$27,0)</f>
        <v>638</v>
      </c>
      <c r="CD494" s="71">
        <f>CC494*Prices!$B$6+CC494</f>
        <v>733.7</v>
      </c>
      <c r="CE494" s="161">
        <f>ROUND(cabinets_db!JO494/Prices!$B$27,0)</f>
        <v>668</v>
      </c>
      <c r="CF494" s="71">
        <f>CE494*Prices!$B$6+CE494</f>
        <v>768.2</v>
      </c>
      <c r="CG494" s="161">
        <f>ROUND(cabinets_db!JQ494/Prices!$B$27,0)</f>
        <v>692</v>
      </c>
      <c r="CH494" s="71">
        <f>CG494*Prices!$B$6+CG494</f>
        <v>795.8</v>
      </c>
      <c r="CI494" s="161">
        <f>ROUND(cabinets_db!JS494/Prices!$B$27,0)</f>
        <v>775</v>
      </c>
      <c r="CJ494" s="71">
        <f>CI494*Prices!$B$6+CI494</f>
        <v>891.25</v>
      </c>
      <c r="CK494" s="162"/>
      <c r="CL494" s="162"/>
      <c r="CM494" s="162"/>
      <c r="CN494" s="162"/>
      <c r="CO494" s="162"/>
      <c r="CP494" s="71">
        <f>ROUND(cabinets_db!LW494/Prices!$B$27,0)</f>
        <v>518</v>
      </c>
      <c r="CQ494" s="71">
        <f>CP494*Prices!$B$6+CP494</f>
        <v>595.70000000000005</v>
      </c>
      <c r="CR494" s="71">
        <f>ROUND(cabinets_db!LY494/Prices!$B$27,0)</f>
        <v>554</v>
      </c>
      <c r="CS494" s="71">
        <f>CR494*Prices!$B$6+CR494</f>
        <v>637.1</v>
      </c>
      <c r="CT494" s="71">
        <f>ROUND(cabinets_db!MA494/Prices!$B$27,0)</f>
        <v>566</v>
      </c>
      <c r="CU494" s="71">
        <f>CT494*Prices!$B$6+CT494</f>
        <v>650.9</v>
      </c>
      <c r="CV494" s="71">
        <f>ROUND(cabinets_db!MC494/Prices!$B$27,0)</f>
        <v>589</v>
      </c>
      <c r="CW494" s="71">
        <f>CV494*Prices!$B$6+CV494</f>
        <v>677.35</v>
      </c>
      <c r="CX494" s="71">
        <f>ROUND(cabinets_db!ME494/Prices!$B$27,0)</f>
        <v>601</v>
      </c>
      <c r="CY494" s="71">
        <f>CX494*Prices!$B$6+CX494</f>
        <v>691.15</v>
      </c>
      <c r="CZ494" s="71">
        <f>ROUND(cabinets_db!MG494/Prices!$B$27,0)</f>
        <v>631</v>
      </c>
      <c r="DA494" s="71">
        <f>CZ494*Prices!$B$6+CZ494</f>
        <v>725.65</v>
      </c>
      <c r="DB494" s="71">
        <f>ROUND(cabinets_db!MI494/Prices!$B$27,0)</f>
        <v>655</v>
      </c>
      <c r="DC494" s="71">
        <f>DB494*Prices!$B$6+DB494</f>
        <v>753.25</v>
      </c>
      <c r="DD494" s="71">
        <f>ROUND(cabinets_db!MK494/Prices!$B$27,0)</f>
        <v>738</v>
      </c>
      <c r="DE494" s="163">
        <f>DD494*Prices!$B$6+DD494</f>
        <v>848.7</v>
      </c>
      <c r="DK494" s="71">
        <f t="shared" si="697"/>
        <v>518</v>
      </c>
      <c r="DL494" s="71">
        <f t="shared" si="698"/>
        <v>595.70000000000005</v>
      </c>
      <c r="DM494" s="71">
        <f t="shared" si="699"/>
        <v>554</v>
      </c>
      <c r="DN494" s="71">
        <f t="shared" si="700"/>
        <v>637.1</v>
      </c>
      <c r="DO494" s="71">
        <f t="shared" si="701"/>
        <v>566</v>
      </c>
      <c r="DP494" s="71">
        <f t="shared" si="702"/>
        <v>650.9</v>
      </c>
      <c r="DQ494" s="71">
        <f t="shared" si="703"/>
        <v>589</v>
      </c>
      <c r="DR494" s="71">
        <f t="shared" si="704"/>
        <v>677.35</v>
      </c>
      <c r="DS494" s="71">
        <f t="shared" si="705"/>
        <v>601</v>
      </c>
      <c r="DT494" s="71">
        <f t="shared" si="706"/>
        <v>691.15</v>
      </c>
      <c r="DU494" s="71">
        <f t="shared" si="707"/>
        <v>631</v>
      </c>
      <c r="DV494" s="71">
        <f t="shared" si="708"/>
        <v>725.65</v>
      </c>
      <c r="DW494" s="71">
        <f t="shared" si="709"/>
        <v>655</v>
      </c>
      <c r="DX494" s="71">
        <f t="shared" si="710"/>
        <v>753.25</v>
      </c>
      <c r="DY494" s="71">
        <f t="shared" si="711"/>
        <v>738</v>
      </c>
      <c r="DZ494" s="163">
        <f t="shared" si="712"/>
        <v>848.7</v>
      </c>
      <c r="EP494" s="55">
        <v>3426.1999000000001</v>
      </c>
      <c r="EQ494" s="55">
        <f t="shared" si="751"/>
        <v>23.793054861111113</v>
      </c>
      <c r="ER494" s="74">
        <v>24</v>
      </c>
      <c r="ES494" s="55">
        <v>24</v>
      </c>
      <c r="EU494" s="75">
        <f t="shared" si="755"/>
        <v>5</v>
      </c>
      <c r="EV494" s="75">
        <v>1</v>
      </c>
      <c r="EW494" s="75">
        <v>2</v>
      </c>
      <c r="EY494" s="142">
        <v>24</v>
      </c>
      <c r="EZ494" s="82">
        <f>(EY494*1.2)*(Prices!$B$5/32)</f>
        <v>36</v>
      </c>
      <c r="FA494" s="82">
        <f>(EY494*1.3)*(Prices!$B$4/32)</f>
        <v>78</v>
      </c>
      <c r="FB494" s="79">
        <f>EV494*Prices!$B$2+EW494*Prices!$B$3</f>
        <v>48.1</v>
      </c>
      <c r="FC494" s="80">
        <f>EU494*Prices!$B$9</f>
        <v>30</v>
      </c>
      <c r="FD494" s="82">
        <f t="shared" si="713"/>
        <v>192.1</v>
      </c>
      <c r="FE494" s="82">
        <f>EU494*Prices!$B$10</f>
        <v>45</v>
      </c>
      <c r="FF494" s="82">
        <f t="shared" si="714"/>
        <v>207.1</v>
      </c>
      <c r="FG494" s="82">
        <f>EU494*Prices!$B$11</f>
        <v>50</v>
      </c>
      <c r="FH494" s="82">
        <f t="shared" si="715"/>
        <v>212.1</v>
      </c>
      <c r="FI494" s="82">
        <f>EU494*Prices!$B$12</f>
        <v>60</v>
      </c>
      <c r="FJ494" s="82">
        <f t="shared" si="716"/>
        <v>222.1</v>
      </c>
      <c r="FK494" s="82">
        <f>EU494*Prices!$B$13</f>
        <v>65</v>
      </c>
      <c r="FL494" s="82">
        <f t="shared" si="717"/>
        <v>227.1</v>
      </c>
      <c r="FM494" s="82">
        <f>EU494*Prices!$B$14</f>
        <v>77.5</v>
      </c>
      <c r="FN494" s="82">
        <f t="shared" si="718"/>
        <v>239.6</v>
      </c>
      <c r="FO494" s="82">
        <f>EU494*Prices!$B$15</f>
        <v>87.5</v>
      </c>
      <c r="FP494" s="82">
        <f t="shared" si="719"/>
        <v>249.6</v>
      </c>
      <c r="FQ494" s="82">
        <f>EU494*Prices!$B$16</f>
        <v>122.5</v>
      </c>
      <c r="FR494" s="82">
        <f t="shared" si="720"/>
        <v>284.60000000000002</v>
      </c>
      <c r="FS494" s="82">
        <f>EU494*Prices!$B$17</f>
        <v>0</v>
      </c>
      <c r="FT494" s="82"/>
      <c r="FU494" s="82"/>
      <c r="FV494" s="82"/>
      <c r="FW494" s="82"/>
      <c r="FX494" s="82"/>
      <c r="FY494" s="82"/>
      <c r="FZ494" s="82"/>
      <c r="GA494" s="82"/>
      <c r="GB494" s="82"/>
      <c r="GC494" s="82"/>
      <c r="GD494" s="82"/>
      <c r="GE494" s="82"/>
      <c r="GF494" s="82"/>
      <c r="GG494" s="82"/>
      <c r="GH494" s="82"/>
      <c r="GI494"/>
      <c r="GJ494"/>
      <c r="GK494"/>
      <c r="GL494"/>
      <c r="GM494"/>
      <c r="GN494"/>
      <c r="GO494"/>
      <c r="GP494" s="55">
        <v>3426.1999000000001</v>
      </c>
      <c r="GQ494" s="55">
        <f t="shared" si="752"/>
        <v>23.793054861111113</v>
      </c>
      <c r="GR494" s="74">
        <v>24</v>
      </c>
      <c r="GS494" s="55">
        <v>24</v>
      </c>
      <c r="GT494" s="55"/>
      <c r="GU494" s="75">
        <f t="shared" si="756"/>
        <v>5</v>
      </c>
      <c r="GV494" s="75">
        <v>1</v>
      </c>
      <c r="GW494" s="75">
        <v>2</v>
      </c>
      <c r="GX494" s="76"/>
      <c r="GY494" s="142">
        <v>24</v>
      </c>
      <c r="GZ494" s="82">
        <f>(GY494*1.2)*(Prices!$B$5/32)</f>
        <v>36</v>
      </c>
      <c r="HA494" s="82">
        <f>(GY494*1.3)*(Prices!$C$4/32)</f>
        <v>62.400000000000006</v>
      </c>
      <c r="HB494" s="79">
        <f>GV494*Prices!$B$2+GW494*Prices!$B$3</f>
        <v>48.1</v>
      </c>
      <c r="HC494" s="80">
        <f>GU494*Prices!$B$9</f>
        <v>30</v>
      </c>
      <c r="HD494" s="82">
        <f t="shared" si="721"/>
        <v>176.5</v>
      </c>
      <c r="HE494" s="82">
        <f>GU494*Prices!$B$10</f>
        <v>45</v>
      </c>
      <c r="HF494" s="82">
        <f t="shared" si="722"/>
        <v>191.5</v>
      </c>
      <c r="HG494" s="82">
        <f>GU494*Prices!$B$11</f>
        <v>50</v>
      </c>
      <c r="HH494" s="82">
        <f t="shared" si="723"/>
        <v>196.5</v>
      </c>
      <c r="HI494" s="82">
        <f>GU494*Prices!$B$12</f>
        <v>60</v>
      </c>
      <c r="HJ494" s="82">
        <f t="shared" si="724"/>
        <v>206.5</v>
      </c>
      <c r="HK494" s="82">
        <f>GU494*Prices!$B$13</f>
        <v>65</v>
      </c>
      <c r="HL494" s="82">
        <f t="shared" si="725"/>
        <v>211.5</v>
      </c>
      <c r="HM494" s="82">
        <f>GU494*Prices!$B$14</f>
        <v>77.5</v>
      </c>
      <c r="HN494" s="82">
        <f t="shared" si="726"/>
        <v>224</v>
      </c>
      <c r="HO494" s="82">
        <f>GU494*Prices!$B$15</f>
        <v>87.5</v>
      </c>
      <c r="HP494" s="82">
        <f t="shared" si="727"/>
        <v>234</v>
      </c>
      <c r="HQ494" s="82">
        <f>GU494*Prices!$B$16</f>
        <v>122.5</v>
      </c>
      <c r="HR494" s="82">
        <f t="shared" si="728"/>
        <v>269</v>
      </c>
      <c r="HS494" s="82">
        <f>GU494*Prices!$B$17</f>
        <v>0</v>
      </c>
      <c r="HT494" s="82"/>
      <c r="HU494" s="82"/>
      <c r="HV494" s="82"/>
      <c r="HW494" s="82"/>
      <c r="HX494" s="82"/>
      <c r="HY494" s="82"/>
      <c r="HZ494" s="82"/>
      <c r="IA494" s="82"/>
      <c r="IB494" s="82"/>
      <c r="IC494" s="82"/>
      <c r="ID494" s="82"/>
      <c r="IE494" s="82"/>
      <c r="IF494" s="82"/>
      <c r="IG494" s="82"/>
      <c r="IH494" s="82"/>
      <c r="II494"/>
      <c r="IJ494"/>
      <c r="IK494"/>
      <c r="IL494"/>
      <c r="IM494"/>
      <c r="IN494"/>
      <c r="IO494"/>
      <c r="IP494"/>
      <c r="IQ494" s="55">
        <v>3426.1999000000001</v>
      </c>
      <c r="IR494" s="55">
        <f t="shared" si="753"/>
        <v>23.793054861111113</v>
      </c>
      <c r="IS494" s="74">
        <v>24</v>
      </c>
      <c r="IT494" s="55">
        <v>24</v>
      </c>
      <c r="IV494" s="75">
        <f t="shared" si="757"/>
        <v>5</v>
      </c>
      <c r="IW494" s="75">
        <v>1</v>
      </c>
      <c r="IX494" s="75">
        <v>2</v>
      </c>
      <c r="IY494" s="76">
        <f t="shared" si="749"/>
        <v>41.054793494212973</v>
      </c>
      <c r="IZ494" s="142">
        <v>24</v>
      </c>
      <c r="JA494" s="82">
        <f>(IZ494*1.2)*(Prices!$B$5/32)</f>
        <v>36</v>
      </c>
      <c r="JB494" s="82">
        <f>(IZ494*1.3)*(Prices!$B$4/32)</f>
        <v>78</v>
      </c>
      <c r="JC494" s="79">
        <f>IW494*Prices!$B$2+IX494*Prices!$B$3</f>
        <v>48.1</v>
      </c>
      <c r="JD494" s="80">
        <f>IV494*Prices!$B$9</f>
        <v>30</v>
      </c>
      <c r="JE494" s="82">
        <f t="shared" si="729"/>
        <v>233.15479349421298</v>
      </c>
      <c r="JF494" s="82">
        <f>IV494*Prices!$B$10</f>
        <v>45</v>
      </c>
      <c r="JG494" s="82">
        <f t="shared" si="730"/>
        <v>248.15479349421298</v>
      </c>
      <c r="JH494" s="82">
        <f>IV494*Prices!$B$11</f>
        <v>50</v>
      </c>
      <c r="JI494" s="82">
        <f t="shared" si="731"/>
        <v>253.15479349421298</v>
      </c>
      <c r="JJ494" s="82">
        <f>IV494*Prices!$B$12</f>
        <v>60</v>
      </c>
      <c r="JK494" s="82">
        <f t="shared" si="732"/>
        <v>263.15479349421298</v>
      </c>
      <c r="JL494" s="82">
        <f>IV494*Prices!$B$13</f>
        <v>65</v>
      </c>
      <c r="JM494" s="82">
        <f t="shared" si="733"/>
        <v>268.15479349421298</v>
      </c>
      <c r="JN494" s="82">
        <f>IV494*Prices!$B$14</f>
        <v>77.5</v>
      </c>
      <c r="JO494" s="82">
        <f t="shared" si="734"/>
        <v>280.65479349421298</v>
      </c>
      <c r="JP494" s="82">
        <f>IV494*Prices!$B$15</f>
        <v>87.5</v>
      </c>
      <c r="JQ494" s="82">
        <f t="shared" si="735"/>
        <v>290.65479349421298</v>
      </c>
      <c r="JR494" s="82">
        <f>IV494*Prices!$B$16</f>
        <v>122.5</v>
      </c>
      <c r="JS494" s="82">
        <f t="shared" si="736"/>
        <v>325.65479349421298</v>
      </c>
      <c r="JT494" s="82">
        <f>IV494*Prices!$B$17</f>
        <v>0</v>
      </c>
      <c r="JU494" s="82"/>
      <c r="JV494" s="82"/>
      <c r="JW494" s="82"/>
      <c r="JX494" s="82"/>
      <c r="JY494" s="82"/>
      <c r="JZ494" s="82"/>
      <c r="KA494" s="82"/>
      <c r="KB494" s="82"/>
      <c r="KC494" s="82"/>
      <c r="KD494" s="82"/>
      <c r="KE494" s="82"/>
      <c r="KF494" s="82"/>
      <c r="KG494" s="82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 s="199">
        <v>1</v>
      </c>
      <c r="LB494" s="202">
        <v>0</v>
      </c>
      <c r="LC494" s="82">
        <f>(44+(cabinets_db!IR494*2-2))*0.58</f>
        <v>51.959943638888895</v>
      </c>
      <c r="LD494" s="82">
        <f>(44+(cabinets_db!IR494*2-2))*0.77</f>
        <v>68.981304486111114</v>
      </c>
      <c r="LE494" s="82">
        <f>3*(cabinets_db!IR494*22/144)</f>
        <v>10.905150144675925</v>
      </c>
      <c r="LF494" s="82">
        <f t="shared" si="737"/>
        <v>41.054793494212973</v>
      </c>
      <c r="LG494" s="80">
        <f t="shared" si="738"/>
        <v>58.076154341435185</v>
      </c>
      <c r="LH494" s="234">
        <f t="shared" si="739"/>
        <v>41.054793494212973</v>
      </c>
      <c r="LI494" s="55">
        <v>3426.1999000000001</v>
      </c>
      <c r="LJ494" s="55">
        <f t="shared" si="754"/>
        <v>23.793054861111113</v>
      </c>
      <c r="LK494" s="74">
        <v>24</v>
      </c>
      <c r="LL494" s="55">
        <v>24</v>
      </c>
      <c r="LN494" s="75">
        <f t="shared" si="758"/>
        <v>5</v>
      </c>
      <c r="LO494" s="75">
        <v>1</v>
      </c>
      <c r="LP494" s="75">
        <v>2</v>
      </c>
      <c r="LQ494" s="76">
        <f t="shared" si="750"/>
        <v>41.054793494212973</v>
      </c>
      <c r="LR494" s="142">
        <v>24</v>
      </c>
      <c r="LS494" s="82">
        <f>(LR494*1.2)*(Prices!$B$5/32)</f>
        <v>36</v>
      </c>
      <c r="LT494" s="82">
        <f>(LR494*1.3)*(Prices!$C$4/32)</f>
        <v>62.400000000000006</v>
      </c>
      <c r="LU494" s="79">
        <f>LO494*Prices!$B$2+LP494*Prices!$B$3</f>
        <v>48.1</v>
      </c>
      <c r="LV494" s="80">
        <f>LN494*Prices!$B$9</f>
        <v>30</v>
      </c>
      <c r="LW494" s="82">
        <f t="shared" si="740"/>
        <v>217.55479349421296</v>
      </c>
      <c r="LX494" s="82">
        <f>LN494*Prices!$B$10</f>
        <v>45</v>
      </c>
      <c r="LY494" s="82">
        <f t="shared" si="741"/>
        <v>232.55479349421296</v>
      </c>
      <c r="LZ494" s="82">
        <f>LN494*Prices!$B$11</f>
        <v>50</v>
      </c>
      <c r="MA494" s="82">
        <f t="shared" si="742"/>
        <v>237.55479349421296</v>
      </c>
      <c r="MB494" s="82">
        <f>LN494*Prices!$B$12</f>
        <v>60</v>
      </c>
      <c r="MC494" s="82">
        <f t="shared" si="743"/>
        <v>247.55479349421296</v>
      </c>
      <c r="MD494" s="82">
        <f>LN494*Prices!$B$13</f>
        <v>65</v>
      </c>
      <c r="ME494" s="82">
        <f t="shared" si="744"/>
        <v>252.55479349421296</v>
      </c>
      <c r="MF494" s="82">
        <f>LN494*Prices!$B$14</f>
        <v>77.5</v>
      </c>
      <c r="MG494" s="82">
        <f t="shared" si="745"/>
        <v>265.05479349421296</v>
      </c>
      <c r="MH494" s="82">
        <f>LN494*Prices!$B$15</f>
        <v>87.5</v>
      </c>
      <c r="MI494" s="82">
        <f t="shared" si="746"/>
        <v>275.05479349421296</v>
      </c>
      <c r="MJ494" s="82">
        <f>LN494*Prices!$B$16</f>
        <v>122.5</v>
      </c>
      <c r="MK494" s="82">
        <f t="shared" si="747"/>
        <v>310.05479349421296</v>
      </c>
      <c r="ML494" s="82">
        <f>LN494*Prices!$B$17</f>
        <v>0</v>
      </c>
      <c r="MM494" s="82"/>
      <c r="MN494" s="82"/>
      <c r="MO494" s="82"/>
      <c r="MP494" s="82"/>
      <c r="MQ494" s="82"/>
      <c r="MR494" s="82"/>
      <c r="MS494" s="82"/>
      <c r="MT494" s="82"/>
      <c r="MU494" s="82"/>
      <c r="MV494" s="82"/>
      <c r="MW494" s="82"/>
      <c r="MX494" s="82"/>
      <c r="MY494" s="82"/>
      <c r="MZ494" s="82"/>
      <c r="NA494" s="82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</row>
    <row r="495" spans="1:449" ht="18" customHeight="1" thickBot="1" x14ac:dyDescent="0.3">
      <c r="A495" s="282"/>
      <c r="B495" s="404"/>
      <c r="C495" s="278"/>
      <c r="D495" s="279"/>
      <c r="E495" s="280"/>
      <c r="F495" s="284"/>
      <c r="G495" s="367"/>
      <c r="H495" s="71"/>
      <c r="I495" s="161"/>
      <c r="J495" s="71"/>
      <c r="K495" s="161"/>
      <c r="L495" s="71"/>
      <c r="M495" s="161"/>
      <c r="N495" s="71"/>
      <c r="O495" s="161"/>
      <c r="P495" s="71"/>
      <c r="Q495" s="161"/>
      <c r="R495" s="71"/>
      <c r="S495" s="161"/>
      <c r="T495" s="71"/>
      <c r="U495" s="161"/>
      <c r="V495" s="71"/>
      <c r="W495" s="162"/>
      <c r="X495" s="162"/>
      <c r="Y495" s="162"/>
      <c r="Z495" s="162"/>
      <c r="AA495" s="162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163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163"/>
      <c r="BU495" s="161"/>
      <c r="BV495" s="71"/>
      <c r="BW495" s="161"/>
      <c r="BX495" s="71"/>
      <c r="BY495" s="161"/>
      <c r="BZ495" s="71"/>
      <c r="CA495" s="161"/>
      <c r="CB495" s="71"/>
      <c r="CC495" s="161"/>
      <c r="CD495" s="71"/>
      <c r="CE495" s="161"/>
      <c r="CF495" s="71"/>
      <c r="CG495" s="161"/>
      <c r="CH495" s="71"/>
      <c r="CI495" s="161"/>
      <c r="CJ495" s="71"/>
      <c r="CK495" s="162"/>
      <c r="CL495" s="162"/>
      <c r="CM495" s="162"/>
      <c r="CN495" s="162"/>
      <c r="CO495" s="162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163"/>
      <c r="DK495" s="71"/>
      <c r="DL495" s="71"/>
      <c r="DM495" s="71"/>
      <c r="DN495" s="71"/>
      <c r="DO495" s="71"/>
      <c r="DP495" s="71"/>
      <c r="DQ495" s="71"/>
      <c r="DR495" s="71"/>
      <c r="DS495" s="71"/>
      <c r="DT495" s="71"/>
      <c r="DU495" s="71"/>
      <c r="DV495" s="71"/>
      <c r="DW495" s="71"/>
      <c r="DX495" s="71"/>
      <c r="DY495" s="71"/>
      <c r="DZ495" s="163"/>
      <c r="ER495" s="74"/>
      <c r="ES495" s="55"/>
      <c r="EU495" s="75"/>
      <c r="EY495" s="142"/>
      <c r="EZ495" s="82"/>
      <c r="FB495" s="79"/>
      <c r="FC495" s="80"/>
      <c r="FE495" s="82"/>
      <c r="FF495" s="82"/>
      <c r="FG495" s="82"/>
      <c r="FH495" s="82"/>
      <c r="FI495" s="82"/>
      <c r="FJ495" s="82"/>
      <c r="FK495" s="82"/>
      <c r="FL495" s="82"/>
      <c r="FM495" s="82"/>
      <c r="FN495" s="82"/>
      <c r="FO495" s="82"/>
      <c r="FP495" s="82"/>
      <c r="FQ495" s="82"/>
      <c r="FR495" s="82"/>
      <c r="FS495" s="82"/>
      <c r="FT495" s="82"/>
      <c r="FU495" s="82"/>
      <c r="FV495" s="82"/>
      <c r="FW495" s="82"/>
      <c r="FX495" s="82"/>
      <c r="FY495" s="82"/>
      <c r="FZ495" s="82"/>
      <c r="GA495" s="82"/>
      <c r="GB495" s="82"/>
      <c r="GC495" s="82"/>
      <c r="GD495" s="82"/>
      <c r="GE495" s="82"/>
      <c r="GF495" s="82"/>
      <c r="GG495" s="82"/>
      <c r="GH495" s="82"/>
      <c r="GI495"/>
      <c r="GJ495"/>
      <c r="GK495"/>
      <c r="GL495"/>
      <c r="GM495"/>
      <c r="GN495"/>
      <c r="GO495"/>
      <c r="GR495" s="74"/>
      <c r="GT495" s="55"/>
      <c r="GU495" s="75"/>
      <c r="GV495" s="75"/>
      <c r="GW495" s="75"/>
      <c r="GX495" s="76"/>
      <c r="GY495" s="142"/>
      <c r="GZ495" s="82"/>
      <c r="HA495" s="82"/>
      <c r="HB495" s="79"/>
      <c r="HC495" s="80"/>
      <c r="HE495" s="82"/>
      <c r="HF495" s="82"/>
      <c r="HG495" s="82"/>
      <c r="HH495" s="82"/>
      <c r="HI495" s="82"/>
      <c r="HJ495" s="82"/>
      <c r="HK495" s="82"/>
      <c r="HL495" s="82"/>
      <c r="HM495" s="82"/>
      <c r="HN495" s="82"/>
      <c r="HO495" s="82"/>
      <c r="HP495" s="82"/>
      <c r="HQ495" s="82"/>
      <c r="HR495" s="82"/>
      <c r="HS495" s="82"/>
      <c r="HT495" s="82"/>
      <c r="HU495" s="82"/>
      <c r="HV495" s="82"/>
      <c r="HW495" s="82"/>
      <c r="HX495" s="82"/>
      <c r="HY495" s="82"/>
      <c r="HZ495" s="82"/>
      <c r="IA495" s="82"/>
      <c r="IB495" s="82"/>
      <c r="IC495" s="82"/>
      <c r="ID495" s="82"/>
      <c r="IE495" s="82"/>
      <c r="IF495" s="82"/>
      <c r="IG495" s="82"/>
      <c r="IH495" s="82"/>
      <c r="II495"/>
      <c r="IJ495"/>
      <c r="IK495"/>
      <c r="IL495"/>
      <c r="IM495"/>
      <c r="IN495"/>
      <c r="IO495"/>
      <c r="IP495"/>
      <c r="IS495" s="74"/>
      <c r="IV495" s="75"/>
      <c r="IW495" s="75"/>
      <c r="IX495" s="75"/>
      <c r="IY495" s="76"/>
      <c r="IZ495" s="142"/>
      <c r="JA495" s="82"/>
      <c r="JB495" s="82"/>
      <c r="JC495" s="79"/>
      <c r="JD495" s="80"/>
      <c r="JE495" s="82"/>
      <c r="JF495" s="82"/>
      <c r="JG495" s="82"/>
      <c r="JH495" s="82"/>
      <c r="JI495" s="82"/>
      <c r="JJ495" s="82"/>
      <c r="JK495" s="82"/>
      <c r="JL495" s="82"/>
      <c r="JM495" s="82"/>
      <c r="JN495" s="82"/>
      <c r="JO495" s="82"/>
      <c r="JP495" s="82"/>
      <c r="JQ495" s="82"/>
      <c r="JR495" s="82"/>
      <c r="JS495" s="82"/>
      <c r="JT495" s="82"/>
      <c r="JU495" s="82"/>
      <c r="JV495" s="82"/>
      <c r="JW495" s="82"/>
      <c r="JX495" s="82"/>
      <c r="JY495" s="82"/>
      <c r="JZ495" s="82"/>
      <c r="KA495" s="82"/>
      <c r="KB495" s="82"/>
      <c r="KC495" s="82"/>
      <c r="KD495" s="82"/>
      <c r="KE495" s="82"/>
      <c r="KF495" s="82"/>
      <c r="KG495" s="82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 s="199"/>
      <c r="LB495" s="202"/>
      <c r="LF495" s="82"/>
      <c r="LG495" s="80"/>
      <c r="LH495" s="234"/>
      <c r="LK495" s="74"/>
      <c r="LN495" s="75"/>
      <c r="LO495" s="75"/>
      <c r="LP495" s="75"/>
      <c r="LQ495" s="76"/>
      <c r="LR495" s="142"/>
      <c r="LS495" s="82"/>
      <c r="LT495" s="82"/>
      <c r="LU495" s="79"/>
      <c r="LV495" s="80"/>
      <c r="LW495" s="82"/>
      <c r="LX495" s="82"/>
      <c r="LY495" s="82"/>
      <c r="LZ495" s="82"/>
      <c r="MA495" s="82"/>
      <c r="MB495" s="82"/>
      <c r="MC495" s="82"/>
      <c r="MD495" s="82"/>
      <c r="ME495" s="82"/>
      <c r="MF495" s="82"/>
      <c r="MG495" s="82"/>
      <c r="MH495" s="82"/>
      <c r="MI495" s="82"/>
      <c r="MJ495" s="82"/>
      <c r="MK495" s="82"/>
      <c r="ML495" s="82"/>
      <c r="MM495" s="82"/>
      <c r="MN495" s="82"/>
      <c r="MO495" s="82"/>
      <c r="MP495" s="82"/>
      <c r="MQ495" s="82"/>
      <c r="MR495" s="82"/>
      <c r="MS495" s="82"/>
      <c r="MT495" s="82"/>
      <c r="MU495" s="82"/>
      <c r="MV495" s="82"/>
      <c r="MW495" s="82"/>
      <c r="MX495" s="82"/>
      <c r="MY495" s="82"/>
      <c r="MZ495" s="82"/>
      <c r="NA495" s="82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</row>
    <row r="496" spans="1:449" ht="18" customHeight="1" x14ac:dyDescent="0.25">
      <c r="A496" s="169" t="s">
        <v>634</v>
      </c>
      <c r="B496" s="170" t="s">
        <v>628</v>
      </c>
      <c r="C496" s="152" t="str">
        <f t="shared" si="748"/>
        <v>Vanity Cab: 1 drawer - 2 doors  (22" to 24")</v>
      </c>
      <c r="D496" s="121" t="s">
        <v>635</v>
      </c>
      <c r="E496" s="153" t="s">
        <v>103</v>
      </c>
      <c r="F496" s="303" t="s">
        <v>634</v>
      </c>
      <c r="G496" s="367">
        <f>ROUND(cabinets_db!FD496/Prices!$B$27,0)</f>
        <v>482</v>
      </c>
      <c r="H496" s="71">
        <f>G496*Prices!$B$6+G496</f>
        <v>554.29999999999995</v>
      </c>
      <c r="I496" s="161">
        <f>ROUND(cabinets_db!FF496/Prices!$B$27,0)</f>
        <v>518</v>
      </c>
      <c r="J496" s="71">
        <f>I496*Prices!$B$6+I496</f>
        <v>595.70000000000005</v>
      </c>
      <c r="K496" s="161">
        <f>ROUND(cabinets_db!FH496/Prices!$B$27,0)</f>
        <v>530</v>
      </c>
      <c r="L496" s="71">
        <f>K496*Prices!$B$6+K496</f>
        <v>609.5</v>
      </c>
      <c r="M496" s="161">
        <f>ROUND(cabinets_db!FJ496/Prices!$B$27,0)</f>
        <v>554</v>
      </c>
      <c r="N496" s="71">
        <f>M496*Prices!$B$6+M496</f>
        <v>637.1</v>
      </c>
      <c r="O496" s="161">
        <f>ROUND(cabinets_db!FL496/Prices!$B$27,0)</f>
        <v>566</v>
      </c>
      <c r="P496" s="71">
        <f>O496*Prices!$B$6+O496</f>
        <v>650.9</v>
      </c>
      <c r="Q496" s="161">
        <f>ROUND(cabinets_db!FN496/Prices!$B$27,0)</f>
        <v>595</v>
      </c>
      <c r="R496" s="71">
        <f>Q496*Prices!$B$6+Q496</f>
        <v>684.25</v>
      </c>
      <c r="S496" s="161">
        <f>ROUND(cabinets_db!FP496/Prices!$B$27,0)</f>
        <v>619</v>
      </c>
      <c r="T496" s="71">
        <f>S496*Prices!$B$6+S496</f>
        <v>711.85</v>
      </c>
      <c r="U496" s="161">
        <f>ROUND(cabinets_db!FR496/Prices!$B$27,0)</f>
        <v>703</v>
      </c>
      <c r="V496" s="71">
        <f>U496*Prices!$B$6+U496</f>
        <v>808.45</v>
      </c>
      <c r="W496" s="162"/>
      <c r="X496" s="162"/>
      <c r="Y496" s="162"/>
      <c r="Z496" s="162"/>
      <c r="AA496" s="162"/>
      <c r="AB496" s="71">
        <f>ROUND(cabinets_db!HD496/Prices!$B$27,0)</f>
        <v>444</v>
      </c>
      <c r="AC496" s="71">
        <f>AB496*Prices!$B$6+AB496</f>
        <v>510.6</v>
      </c>
      <c r="AD496" s="71">
        <f>ROUND(cabinets_db!HF496/Prices!$B$27,0)</f>
        <v>480</v>
      </c>
      <c r="AE496" s="71">
        <f>AD496*Prices!$B$6+AD496</f>
        <v>552</v>
      </c>
      <c r="AF496" s="71">
        <f>ROUND(cabinets_db!HH496/Prices!$B$27,0)</f>
        <v>492</v>
      </c>
      <c r="AG496" s="71">
        <f>AF496*Prices!$B$6+AF496</f>
        <v>565.79999999999995</v>
      </c>
      <c r="AH496" s="71">
        <f>ROUND(cabinets_db!HJ496/Prices!$B$27,0)</f>
        <v>516</v>
      </c>
      <c r="AI496" s="71">
        <f>AH496*Prices!$B$6+AH496</f>
        <v>593.4</v>
      </c>
      <c r="AJ496" s="71">
        <f>ROUND(cabinets_db!HL496/Prices!$B$27,0)</f>
        <v>528</v>
      </c>
      <c r="AK496" s="71">
        <f>AJ496*Prices!$B$6+AJ496</f>
        <v>607.20000000000005</v>
      </c>
      <c r="AL496" s="71">
        <f>ROUND(cabinets_db!HN496/Prices!$B$27,0)</f>
        <v>558</v>
      </c>
      <c r="AM496" s="71">
        <f>AL496*Prices!$B$6+AL496</f>
        <v>641.70000000000005</v>
      </c>
      <c r="AN496" s="71">
        <f>ROUND(cabinets_db!HP496/Prices!$B$27,0)</f>
        <v>581</v>
      </c>
      <c r="AO496" s="71">
        <f>AN496*Prices!$B$6+AN496</f>
        <v>668.15</v>
      </c>
      <c r="AP496" s="71">
        <f>ROUND(cabinets_db!HR496/Prices!$B$27,0)</f>
        <v>665</v>
      </c>
      <c r="AQ496" s="163">
        <f>AP496*Prices!$B$6+AP496</f>
        <v>764.75</v>
      </c>
      <c r="AW496" s="71">
        <f t="shared" si="681"/>
        <v>444</v>
      </c>
      <c r="AX496" s="71">
        <f t="shared" si="682"/>
        <v>510.6</v>
      </c>
      <c r="AY496" s="71">
        <f t="shared" si="683"/>
        <v>480</v>
      </c>
      <c r="AZ496" s="71">
        <f t="shared" si="684"/>
        <v>552</v>
      </c>
      <c r="BA496" s="71">
        <f t="shared" si="685"/>
        <v>492</v>
      </c>
      <c r="BB496" s="71">
        <f t="shared" si="686"/>
        <v>565.79999999999995</v>
      </c>
      <c r="BC496" s="71">
        <f t="shared" si="687"/>
        <v>516</v>
      </c>
      <c r="BD496" s="71">
        <f t="shared" si="688"/>
        <v>593.4</v>
      </c>
      <c r="BE496" s="71">
        <f t="shared" si="689"/>
        <v>528</v>
      </c>
      <c r="BF496" s="71">
        <f t="shared" si="690"/>
        <v>607.20000000000005</v>
      </c>
      <c r="BG496" s="71">
        <f t="shared" si="691"/>
        <v>558</v>
      </c>
      <c r="BH496" s="71">
        <f t="shared" si="692"/>
        <v>641.70000000000005</v>
      </c>
      <c r="BI496" s="71">
        <f t="shared" si="693"/>
        <v>581</v>
      </c>
      <c r="BJ496" s="71">
        <f t="shared" si="694"/>
        <v>668.15</v>
      </c>
      <c r="BK496" s="71">
        <f t="shared" si="695"/>
        <v>665</v>
      </c>
      <c r="BL496" s="163">
        <f t="shared" si="696"/>
        <v>764.75</v>
      </c>
      <c r="BU496" s="161">
        <f>ROUND(cabinets_db!JE496/Prices!$B$27,0)</f>
        <v>581</v>
      </c>
      <c r="BV496" s="71">
        <f>BU496*Prices!$B$6+BU496</f>
        <v>668.15</v>
      </c>
      <c r="BW496" s="161">
        <f>ROUND(cabinets_db!JG496/Prices!$B$27,0)</f>
        <v>617</v>
      </c>
      <c r="BX496" s="71">
        <f>BW496*Prices!$B$6+BW496</f>
        <v>709.55</v>
      </c>
      <c r="BY496" s="161">
        <f>ROUND(cabinets_db!JI496/Prices!$B$27,0)</f>
        <v>629</v>
      </c>
      <c r="BZ496" s="71">
        <f>BY496*Prices!$B$6+BY496</f>
        <v>723.35</v>
      </c>
      <c r="CA496" s="161">
        <f>ROUND(cabinets_db!JK496/Prices!$B$27,0)</f>
        <v>653</v>
      </c>
      <c r="CB496" s="71">
        <f>CA496*Prices!$B$6+CA496</f>
        <v>750.95</v>
      </c>
      <c r="CC496" s="161">
        <f>ROUND(cabinets_db!JM496/Prices!$B$27,0)</f>
        <v>665</v>
      </c>
      <c r="CD496" s="71">
        <f>CC496*Prices!$B$6+CC496</f>
        <v>764.75</v>
      </c>
      <c r="CE496" s="161">
        <f>ROUND(cabinets_db!JO496/Prices!$B$27,0)</f>
        <v>694</v>
      </c>
      <c r="CF496" s="71">
        <f>CE496*Prices!$B$6+CE496</f>
        <v>798.1</v>
      </c>
      <c r="CG496" s="161">
        <f>ROUND(cabinets_db!JQ496/Prices!$B$27,0)</f>
        <v>718</v>
      </c>
      <c r="CH496" s="71">
        <f>CG496*Prices!$B$6+CG496</f>
        <v>825.7</v>
      </c>
      <c r="CI496" s="161">
        <f>ROUND(cabinets_db!JS496/Prices!$B$27,0)</f>
        <v>802</v>
      </c>
      <c r="CJ496" s="71">
        <f>CI496*Prices!$B$6+CI496</f>
        <v>922.3</v>
      </c>
      <c r="CK496" s="162"/>
      <c r="CL496" s="162"/>
      <c r="CM496" s="162"/>
      <c r="CN496" s="162"/>
      <c r="CO496" s="162"/>
      <c r="CP496" s="71">
        <f>ROUND(cabinets_db!LW496/Prices!$B$27,0)</f>
        <v>543</v>
      </c>
      <c r="CQ496" s="71">
        <f>CP496*Prices!$B$6+CP496</f>
        <v>624.45000000000005</v>
      </c>
      <c r="CR496" s="71">
        <f>ROUND(cabinets_db!LY496/Prices!$B$27,0)</f>
        <v>579</v>
      </c>
      <c r="CS496" s="71">
        <f>CR496*Prices!$B$6+CR496</f>
        <v>665.85</v>
      </c>
      <c r="CT496" s="71">
        <f>ROUND(cabinets_db!MA496/Prices!$B$27,0)</f>
        <v>591</v>
      </c>
      <c r="CU496" s="71">
        <f>CT496*Prices!$B$6+CT496</f>
        <v>679.65</v>
      </c>
      <c r="CV496" s="71">
        <f>ROUND(cabinets_db!MC496/Prices!$B$27,0)</f>
        <v>615</v>
      </c>
      <c r="CW496" s="71">
        <f>CV496*Prices!$B$6+CV496</f>
        <v>707.25</v>
      </c>
      <c r="CX496" s="71">
        <f>ROUND(cabinets_db!ME496/Prices!$B$27,0)</f>
        <v>627</v>
      </c>
      <c r="CY496" s="71">
        <f>CX496*Prices!$B$6+CX496</f>
        <v>721.05</v>
      </c>
      <c r="CZ496" s="71">
        <f>ROUND(cabinets_db!MG496/Prices!$B$27,0)</f>
        <v>656</v>
      </c>
      <c r="DA496" s="71">
        <f>CZ496*Prices!$B$6+CZ496</f>
        <v>754.4</v>
      </c>
      <c r="DB496" s="71">
        <f>ROUND(cabinets_db!MI496/Prices!$B$27,0)</f>
        <v>680</v>
      </c>
      <c r="DC496" s="71">
        <f>DB496*Prices!$B$6+DB496</f>
        <v>782</v>
      </c>
      <c r="DD496" s="71">
        <f>ROUND(cabinets_db!MK496/Prices!$B$27,0)</f>
        <v>764</v>
      </c>
      <c r="DE496" s="163">
        <f>DD496*Prices!$B$6+DD496</f>
        <v>878.6</v>
      </c>
      <c r="DK496" s="71">
        <f t="shared" si="697"/>
        <v>543</v>
      </c>
      <c r="DL496" s="71">
        <f t="shared" si="698"/>
        <v>624.45000000000005</v>
      </c>
      <c r="DM496" s="71">
        <f t="shared" si="699"/>
        <v>579</v>
      </c>
      <c r="DN496" s="71">
        <f t="shared" si="700"/>
        <v>665.85</v>
      </c>
      <c r="DO496" s="71">
        <f t="shared" si="701"/>
        <v>591</v>
      </c>
      <c r="DP496" s="71">
        <f t="shared" si="702"/>
        <v>679.65</v>
      </c>
      <c r="DQ496" s="71">
        <f t="shared" si="703"/>
        <v>615</v>
      </c>
      <c r="DR496" s="71">
        <f t="shared" si="704"/>
        <v>707.25</v>
      </c>
      <c r="DS496" s="71">
        <f t="shared" si="705"/>
        <v>627</v>
      </c>
      <c r="DT496" s="71">
        <f t="shared" si="706"/>
        <v>721.05</v>
      </c>
      <c r="DU496" s="71">
        <f t="shared" si="707"/>
        <v>656</v>
      </c>
      <c r="DV496" s="71">
        <f t="shared" si="708"/>
        <v>754.4</v>
      </c>
      <c r="DW496" s="71">
        <f t="shared" si="709"/>
        <v>680</v>
      </c>
      <c r="DX496" s="71">
        <f t="shared" si="710"/>
        <v>782</v>
      </c>
      <c r="DY496" s="71">
        <f t="shared" si="711"/>
        <v>764</v>
      </c>
      <c r="DZ496" s="163">
        <f t="shared" si="712"/>
        <v>878.6</v>
      </c>
      <c r="EP496" s="55">
        <v>3532.2606000000001</v>
      </c>
      <c r="EQ496" s="55">
        <f t="shared" si="751"/>
        <v>24.529587500000002</v>
      </c>
      <c r="ER496" s="74">
        <v>24.5</v>
      </c>
      <c r="ES496" s="55">
        <v>24</v>
      </c>
      <c r="EU496" s="75">
        <f t="shared" si="755"/>
        <v>5</v>
      </c>
      <c r="EV496" s="75">
        <v>1</v>
      </c>
      <c r="EW496" s="75">
        <v>4</v>
      </c>
      <c r="EY496" s="142">
        <v>24.5</v>
      </c>
      <c r="EZ496" s="82">
        <f>(EY496*1.2)*(Prices!$B$5/32)</f>
        <v>36.75</v>
      </c>
      <c r="FA496" s="82">
        <f>(EY496*1.3)*(Prices!$B$4/32)</f>
        <v>79.625</v>
      </c>
      <c r="FB496" s="79">
        <f>EV496*Prices!$B$2+EW496*Prices!$B$3</f>
        <v>56.2</v>
      </c>
      <c r="FC496" s="80">
        <f>EU496*Prices!$B$9</f>
        <v>30</v>
      </c>
      <c r="FD496" s="82">
        <f t="shared" si="713"/>
        <v>202.57499999999999</v>
      </c>
      <c r="FE496" s="82">
        <f>EU496*Prices!$B$10</f>
        <v>45</v>
      </c>
      <c r="FF496" s="82">
        <f t="shared" si="714"/>
        <v>217.57499999999999</v>
      </c>
      <c r="FG496" s="82">
        <f>EU496*Prices!$B$11</f>
        <v>50</v>
      </c>
      <c r="FH496" s="82">
        <f t="shared" si="715"/>
        <v>222.57499999999999</v>
      </c>
      <c r="FI496" s="82">
        <f>EU496*Prices!$B$12</f>
        <v>60</v>
      </c>
      <c r="FJ496" s="82">
        <f t="shared" si="716"/>
        <v>232.57499999999999</v>
      </c>
      <c r="FK496" s="82">
        <f>EU496*Prices!$B$13</f>
        <v>65</v>
      </c>
      <c r="FL496" s="82">
        <f t="shared" si="717"/>
        <v>237.57499999999999</v>
      </c>
      <c r="FM496" s="82">
        <f>EU496*Prices!$B$14</f>
        <v>77.5</v>
      </c>
      <c r="FN496" s="82">
        <f t="shared" si="718"/>
        <v>250.07499999999999</v>
      </c>
      <c r="FO496" s="82">
        <f>EU496*Prices!$B$15</f>
        <v>87.5</v>
      </c>
      <c r="FP496" s="82">
        <f t="shared" si="719"/>
        <v>260.07499999999999</v>
      </c>
      <c r="FQ496" s="82">
        <f>EU496*Prices!$B$16</f>
        <v>122.5</v>
      </c>
      <c r="FR496" s="82">
        <f t="shared" si="720"/>
        <v>295.07499999999999</v>
      </c>
      <c r="FS496" s="82">
        <f>EU496*Prices!$B$17</f>
        <v>0</v>
      </c>
      <c r="FT496" s="82"/>
      <c r="FU496" s="82"/>
      <c r="FV496" s="82"/>
      <c r="FW496" s="82"/>
      <c r="FX496" s="82"/>
      <c r="FY496" s="82"/>
      <c r="FZ496" s="82"/>
      <c r="GA496" s="82"/>
      <c r="GB496" s="82"/>
      <c r="GC496" s="82"/>
      <c r="GD496" s="82"/>
      <c r="GE496" s="82"/>
      <c r="GF496" s="82"/>
      <c r="GG496" s="82"/>
      <c r="GH496" s="82"/>
      <c r="GI496"/>
      <c r="GJ496"/>
      <c r="GK496"/>
      <c r="GL496"/>
      <c r="GM496"/>
      <c r="GN496"/>
      <c r="GO496"/>
      <c r="GP496" s="55">
        <v>3532.2606000000001</v>
      </c>
      <c r="GQ496" s="55">
        <f t="shared" si="752"/>
        <v>24.529587500000002</v>
      </c>
      <c r="GR496" s="74">
        <v>24.5</v>
      </c>
      <c r="GS496" s="55">
        <v>24</v>
      </c>
      <c r="GT496" s="55"/>
      <c r="GU496" s="75">
        <f t="shared" si="756"/>
        <v>5</v>
      </c>
      <c r="GV496" s="75">
        <v>1</v>
      </c>
      <c r="GW496" s="75">
        <v>4</v>
      </c>
      <c r="GX496" s="76"/>
      <c r="GY496" s="142">
        <v>24.5</v>
      </c>
      <c r="GZ496" s="82">
        <f>(GY496*1.2)*(Prices!$B$5/32)</f>
        <v>36.75</v>
      </c>
      <c r="HA496" s="82">
        <f>(GY496*1.3)*(Prices!$C$4/32)</f>
        <v>63.7</v>
      </c>
      <c r="HB496" s="79">
        <f>GV496*Prices!$B$2+GW496*Prices!$B$3</f>
        <v>56.2</v>
      </c>
      <c r="HC496" s="80">
        <f>GU496*Prices!$B$9</f>
        <v>30</v>
      </c>
      <c r="HD496" s="82">
        <f t="shared" si="721"/>
        <v>186.65</v>
      </c>
      <c r="HE496" s="82">
        <f>GU496*Prices!$B$10</f>
        <v>45</v>
      </c>
      <c r="HF496" s="82">
        <f t="shared" si="722"/>
        <v>201.65</v>
      </c>
      <c r="HG496" s="82">
        <f>GU496*Prices!$B$11</f>
        <v>50</v>
      </c>
      <c r="HH496" s="82">
        <f t="shared" si="723"/>
        <v>206.65</v>
      </c>
      <c r="HI496" s="82">
        <f>GU496*Prices!$B$12</f>
        <v>60</v>
      </c>
      <c r="HJ496" s="82">
        <f t="shared" si="724"/>
        <v>216.65</v>
      </c>
      <c r="HK496" s="82">
        <f>GU496*Prices!$B$13</f>
        <v>65</v>
      </c>
      <c r="HL496" s="82">
        <f t="shared" si="725"/>
        <v>221.65</v>
      </c>
      <c r="HM496" s="82">
        <f>GU496*Prices!$B$14</f>
        <v>77.5</v>
      </c>
      <c r="HN496" s="82">
        <f t="shared" si="726"/>
        <v>234.14999999999998</v>
      </c>
      <c r="HO496" s="82">
        <f>GU496*Prices!$B$15</f>
        <v>87.5</v>
      </c>
      <c r="HP496" s="82">
        <f t="shared" si="727"/>
        <v>244.14999999999998</v>
      </c>
      <c r="HQ496" s="82">
        <f>GU496*Prices!$B$16</f>
        <v>122.5</v>
      </c>
      <c r="HR496" s="82">
        <f t="shared" si="728"/>
        <v>279.14999999999998</v>
      </c>
      <c r="HS496" s="82">
        <f>GU496*Prices!$B$17</f>
        <v>0</v>
      </c>
      <c r="HT496" s="82"/>
      <c r="HU496" s="82"/>
      <c r="HV496" s="82"/>
      <c r="HW496" s="82"/>
      <c r="HX496" s="82"/>
      <c r="HY496" s="82"/>
      <c r="HZ496" s="82"/>
      <c r="IA496" s="82"/>
      <c r="IB496" s="82"/>
      <c r="IC496" s="82"/>
      <c r="ID496" s="82"/>
      <c r="IE496" s="82"/>
      <c r="IF496" s="82"/>
      <c r="IG496" s="82"/>
      <c r="IH496" s="82"/>
      <c r="II496"/>
      <c r="IJ496"/>
      <c r="IK496"/>
      <c r="IL496"/>
      <c r="IM496"/>
      <c r="IN496"/>
      <c r="IO496"/>
      <c r="IP496"/>
      <c r="IQ496" s="55">
        <v>3532.2606000000001</v>
      </c>
      <c r="IR496" s="55">
        <f t="shared" si="753"/>
        <v>24.529587500000002</v>
      </c>
      <c r="IS496" s="74">
        <v>24.5</v>
      </c>
      <c r="IT496" s="55">
        <v>24</v>
      </c>
      <c r="IV496" s="75">
        <f t="shared" si="757"/>
        <v>5</v>
      </c>
      <c r="IW496" s="75">
        <v>1</v>
      </c>
      <c r="IX496" s="75">
        <v>4</v>
      </c>
      <c r="IY496" s="76">
        <f t="shared" si="749"/>
        <v>41.571593895833338</v>
      </c>
      <c r="IZ496" s="142">
        <v>24.5</v>
      </c>
      <c r="JA496" s="82">
        <f>(IZ496*1.2)*(Prices!$B$5/32)</f>
        <v>36.75</v>
      </c>
      <c r="JB496" s="82">
        <f>(IZ496*1.3)*(Prices!$B$4/32)</f>
        <v>79.625</v>
      </c>
      <c r="JC496" s="79">
        <f>IW496*Prices!$B$2+IX496*Prices!$B$3</f>
        <v>56.2</v>
      </c>
      <c r="JD496" s="80">
        <f>IV496*Prices!$B$9</f>
        <v>30</v>
      </c>
      <c r="JE496" s="82">
        <f t="shared" si="729"/>
        <v>244.14659389583332</v>
      </c>
      <c r="JF496" s="82">
        <f>IV496*Prices!$B$10</f>
        <v>45</v>
      </c>
      <c r="JG496" s="82">
        <f t="shared" si="730"/>
        <v>259.14659389583335</v>
      </c>
      <c r="JH496" s="82">
        <f>IV496*Prices!$B$11</f>
        <v>50</v>
      </c>
      <c r="JI496" s="82">
        <f t="shared" si="731"/>
        <v>264.14659389583335</v>
      </c>
      <c r="JJ496" s="82">
        <f>IV496*Prices!$B$12</f>
        <v>60</v>
      </c>
      <c r="JK496" s="82">
        <f t="shared" si="732"/>
        <v>274.14659389583335</v>
      </c>
      <c r="JL496" s="82">
        <f>IV496*Prices!$B$13</f>
        <v>65</v>
      </c>
      <c r="JM496" s="82">
        <f t="shared" si="733"/>
        <v>279.14659389583335</v>
      </c>
      <c r="JN496" s="82">
        <f>IV496*Prices!$B$14</f>
        <v>77.5</v>
      </c>
      <c r="JO496" s="82">
        <f t="shared" si="734"/>
        <v>291.64659389583335</v>
      </c>
      <c r="JP496" s="82">
        <f>IV496*Prices!$B$15</f>
        <v>87.5</v>
      </c>
      <c r="JQ496" s="82">
        <f t="shared" si="735"/>
        <v>301.64659389583335</v>
      </c>
      <c r="JR496" s="82">
        <f>IV496*Prices!$B$16</f>
        <v>122.5</v>
      </c>
      <c r="JS496" s="82">
        <f t="shared" si="736"/>
        <v>336.64659389583335</v>
      </c>
      <c r="JT496" s="82">
        <f>IV496*Prices!$B$17</f>
        <v>0</v>
      </c>
      <c r="JU496" s="82"/>
      <c r="JV496" s="82"/>
      <c r="JW496" s="82"/>
      <c r="JX496" s="82"/>
      <c r="JY496" s="82"/>
      <c r="JZ496" s="82"/>
      <c r="KA496" s="82"/>
      <c r="KB496" s="82"/>
      <c r="KC496" s="82"/>
      <c r="KD496" s="82"/>
      <c r="KE496" s="82"/>
      <c r="KF496" s="82"/>
      <c r="KG496" s="82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 s="199">
        <v>1</v>
      </c>
      <c r="LB496" s="202">
        <v>0</v>
      </c>
      <c r="LC496" s="82">
        <f>(44+(cabinets_db!IR496*2-2))*0.58</f>
        <v>52.814321500000005</v>
      </c>
      <c r="LD496" s="82">
        <f>(44+(cabinets_db!IR496*2-2))*0.77</f>
        <v>70.115564750000004</v>
      </c>
      <c r="LE496" s="82">
        <f>3*(cabinets_db!IR496*22/144)</f>
        <v>11.242727604166667</v>
      </c>
      <c r="LF496" s="82">
        <f t="shared" si="737"/>
        <v>41.571593895833338</v>
      </c>
      <c r="LG496" s="80">
        <f t="shared" si="738"/>
        <v>58.872837145833337</v>
      </c>
      <c r="LH496" s="234">
        <f t="shared" si="739"/>
        <v>41.571593895833338</v>
      </c>
      <c r="LI496" s="55">
        <v>3532.2606000000001</v>
      </c>
      <c r="LJ496" s="55">
        <f t="shared" si="754"/>
        <v>24.529587500000002</v>
      </c>
      <c r="LK496" s="74">
        <v>24.5</v>
      </c>
      <c r="LL496" s="55">
        <v>24</v>
      </c>
      <c r="LN496" s="75">
        <f t="shared" si="758"/>
        <v>5</v>
      </c>
      <c r="LO496" s="75">
        <v>1</v>
      </c>
      <c r="LP496" s="75">
        <v>4</v>
      </c>
      <c r="LQ496" s="76">
        <f t="shared" si="750"/>
        <v>41.571593895833338</v>
      </c>
      <c r="LR496" s="142">
        <v>24.5</v>
      </c>
      <c r="LS496" s="82">
        <f>(LR496*1.2)*(Prices!$B$5/32)</f>
        <v>36.75</v>
      </c>
      <c r="LT496" s="82">
        <f>(LR496*1.3)*(Prices!$C$4/32)</f>
        <v>63.7</v>
      </c>
      <c r="LU496" s="79">
        <f>LO496*Prices!$B$2+LP496*Prices!$B$3</f>
        <v>56.2</v>
      </c>
      <c r="LV496" s="80">
        <f>LN496*Prices!$B$9</f>
        <v>30</v>
      </c>
      <c r="LW496" s="82">
        <f t="shared" si="740"/>
        <v>228.22159389583334</v>
      </c>
      <c r="LX496" s="82">
        <f>LN496*Prices!$B$10</f>
        <v>45</v>
      </c>
      <c r="LY496" s="82">
        <f t="shared" si="741"/>
        <v>243.22159389583334</v>
      </c>
      <c r="LZ496" s="82">
        <f>LN496*Prices!$B$11</f>
        <v>50</v>
      </c>
      <c r="MA496" s="82">
        <f t="shared" si="742"/>
        <v>248.22159389583334</v>
      </c>
      <c r="MB496" s="82">
        <f>LN496*Prices!$B$12</f>
        <v>60</v>
      </c>
      <c r="MC496" s="82">
        <f t="shared" si="743"/>
        <v>258.22159389583334</v>
      </c>
      <c r="MD496" s="82">
        <f>LN496*Prices!$B$13</f>
        <v>65</v>
      </c>
      <c r="ME496" s="82">
        <f t="shared" si="744"/>
        <v>263.22159389583334</v>
      </c>
      <c r="MF496" s="82">
        <f>LN496*Prices!$B$14</f>
        <v>77.5</v>
      </c>
      <c r="MG496" s="82">
        <f t="shared" si="745"/>
        <v>275.72159389583334</v>
      </c>
      <c r="MH496" s="82">
        <f>LN496*Prices!$B$15</f>
        <v>87.5</v>
      </c>
      <c r="MI496" s="82">
        <f t="shared" si="746"/>
        <v>285.72159389583334</v>
      </c>
      <c r="MJ496" s="82">
        <f>LN496*Prices!$B$16</f>
        <v>122.5</v>
      </c>
      <c r="MK496" s="82">
        <f t="shared" si="747"/>
        <v>320.72159389583334</v>
      </c>
      <c r="ML496" s="82">
        <f>LN496*Prices!$B$17</f>
        <v>0</v>
      </c>
      <c r="MM496" s="82"/>
      <c r="MN496" s="82"/>
      <c r="MO496" s="82"/>
      <c r="MP496" s="82"/>
      <c r="MQ496" s="82"/>
      <c r="MR496" s="82"/>
      <c r="MS496" s="82"/>
      <c r="MT496" s="82"/>
      <c r="MU496" s="82"/>
      <c r="MV496" s="82"/>
      <c r="MW496" s="82"/>
      <c r="MX496" s="82"/>
      <c r="MY496" s="82"/>
      <c r="MZ496" s="82"/>
      <c r="NA496" s="82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</row>
    <row r="497" spans="1:449" ht="18" customHeight="1" x14ac:dyDescent="0.25">
      <c r="A497" s="171" t="s">
        <v>636</v>
      </c>
      <c r="B497" s="172" t="s">
        <v>628</v>
      </c>
      <c r="C497" s="69" t="str">
        <f t="shared" si="748"/>
        <v>Vanity Cab: 1 drawer - 2 doors  (25" to 27")</v>
      </c>
      <c r="D497" s="70" t="s">
        <v>635</v>
      </c>
      <c r="E497" s="68" t="s">
        <v>107</v>
      </c>
      <c r="F497" s="268" t="s">
        <v>636</v>
      </c>
      <c r="G497" s="367">
        <f>ROUND(cabinets_db!FD497/Prices!$B$27,0)</f>
        <v>514</v>
      </c>
      <c r="H497" s="71">
        <f>G497*Prices!$B$6+G497</f>
        <v>591.1</v>
      </c>
      <c r="I497" s="161">
        <f>ROUND(cabinets_db!FF497/Prices!$B$27,0)</f>
        <v>554</v>
      </c>
      <c r="J497" s="71">
        <f>I497*Prices!$B$6+I497</f>
        <v>637.1</v>
      </c>
      <c r="K497" s="161">
        <f>ROUND(cabinets_db!FH497/Prices!$B$27,0)</f>
        <v>567</v>
      </c>
      <c r="L497" s="71">
        <f>K497*Prices!$B$6+K497</f>
        <v>652.04999999999995</v>
      </c>
      <c r="M497" s="161">
        <f>ROUND(cabinets_db!FJ497/Prices!$B$27,0)</f>
        <v>594</v>
      </c>
      <c r="N497" s="71">
        <f>M497*Prices!$B$6+M497</f>
        <v>683.1</v>
      </c>
      <c r="O497" s="161">
        <f>ROUND(cabinets_db!FL497/Prices!$B$27,0)</f>
        <v>608</v>
      </c>
      <c r="P497" s="71">
        <f>O497*Prices!$B$6+O497</f>
        <v>699.2</v>
      </c>
      <c r="Q497" s="161">
        <f>ROUND(cabinets_db!FN497/Prices!$B$27,0)</f>
        <v>641</v>
      </c>
      <c r="R497" s="71">
        <f>Q497*Prices!$B$6+Q497</f>
        <v>737.15</v>
      </c>
      <c r="S497" s="161">
        <f>ROUND(cabinets_db!FP497/Prices!$B$27,0)</f>
        <v>668</v>
      </c>
      <c r="T497" s="71">
        <f>S497*Prices!$B$6+S497</f>
        <v>768.2</v>
      </c>
      <c r="U497" s="161">
        <f>ROUND(cabinets_db!FR497/Prices!$B$27,0)</f>
        <v>762</v>
      </c>
      <c r="V497" s="71">
        <f>U497*Prices!$B$6+U497</f>
        <v>876.3</v>
      </c>
      <c r="W497" s="162"/>
      <c r="X497" s="162"/>
      <c r="Y497" s="162"/>
      <c r="Z497" s="162"/>
      <c r="AA497" s="162"/>
      <c r="AB497" s="71">
        <f>ROUND(cabinets_db!HD497/Prices!$B$27,0)</f>
        <v>473</v>
      </c>
      <c r="AC497" s="71">
        <f>AB497*Prices!$B$6+AB497</f>
        <v>543.95000000000005</v>
      </c>
      <c r="AD497" s="71">
        <f>ROUND(cabinets_db!HF497/Prices!$B$27,0)</f>
        <v>513</v>
      </c>
      <c r="AE497" s="71">
        <f>AD497*Prices!$B$6+AD497</f>
        <v>589.95000000000005</v>
      </c>
      <c r="AF497" s="71">
        <f>ROUND(cabinets_db!HH497/Prices!$B$27,0)</f>
        <v>526</v>
      </c>
      <c r="AG497" s="71">
        <f>AF497*Prices!$B$6+AF497</f>
        <v>604.9</v>
      </c>
      <c r="AH497" s="71">
        <f>ROUND(cabinets_db!HJ497/Prices!$B$27,0)</f>
        <v>553</v>
      </c>
      <c r="AI497" s="71">
        <f>AH497*Prices!$B$6+AH497</f>
        <v>635.95000000000005</v>
      </c>
      <c r="AJ497" s="71">
        <f>ROUND(cabinets_db!HL497/Prices!$B$27,0)</f>
        <v>567</v>
      </c>
      <c r="AK497" s="71">
        <f>AJ497*Prices!$B$6+AJ497</f>
        <v>652.04999999999995</v>
      </c>
      <c r="AL497" s="71">
        <f>ROUND(cabinets_db!HN497/Prices!$B$27,0)</f>
        <v>600</v>
      </c>
      <c r="AM497" s="71">
        <f>AL497*Prices!$B$6+AL497</f>
        <v>690</v>
      </c>
      <c r="AN497" s="71">
        <f>ROUND(cabinets_db!HP497/Prices!$B$27,0)</f>
        <v>627</v>
      </c>
      <c r="AO497" s="71">
        <f>AN497*Prices!$B$6+AN497</f>
        <v>721.05</v>
      </c>
      <c r="AP497" s="71">
        <f>ROUND(cabinets_db!HR497/Prices!$B$27,0)</f>
        <v>721</v>
      </c>
      <c r="AQ497" s="163">
        <f>AP497*Prices!$B$6+AP497</f>
        <v>829.15</v>
      </c>
      <c r="AW497" s="71">
        <f t="shared" si="681"/>
        <v>473</v>
      </c>
      <c r="AX497" s="71">
        <f t="shared" si="682"/>
        <v>543.95000000000005</v>
      </c>
      <c r="AY497" s="71">
        <f t="shared" si="683"/>
        <v>513</v>
      </c>
      <c r="AZ497" s="71">
        <f t="shared" si="684"/>
        <v>589.95000000000005</v>
      </c>
      <c r="BA497" s="71">
        <f t="shared" si="685"/>
        <v>526</v>
      </c>
      <c r="BB497" s="71">
        <f t="shared" si="686"/>
        <v>604.9</v>
      </c>
      <c r="BC497" s="71">
        <f t="shared" si="687"/>
        <v>553</v>
      </c>
      <c r="BD497" s="71">
        <f t="shared" si="688"/>
        <v>635.95000000000005</v>
      </c>
      <c r="BE497" s="71">
        <f t="shared" si="689"/>
        <v>567</v>
      </c>
      <c r="BF497" s="71">
        <f t="shared" si="690"/>
        <v>652.04999999999995</v>
      </c>
      <c r="BG497" s="71">
        <f t="shared" si="691"/>
        <v>600</v>
      </c>
      <c r="BH497" s="71">
        <f t="shared" si="692"/>
        <v>690</v>
      </c>
      <c r="BI497" s="71">
        <f t="shared" si="693"/>
        <v>627</v>
      </c>
      <c r="BJ497" s="71">
        <f t="shared" si="694"/>
        <v>721.05</v>
      </c>
      <c r="BK497" s="71">
        <f t="shared" si="695"/>
        <v>721</v>
      </c>
      <c r="BL497" s="163">
        <f t="shared" si="696"/>
        <v>829.15</v>
      </c>
      <c r="BU497" s="161">
        <f>ROUND(cabinets_db!JE497/Prices!$B$27,0)</f>
        <v>616</v>
      </c>
      <c r="BV497" s="71">
        <f>BU497*Prices!$B$6+BU497</f>
        <v>708.4</v>
      </c>
      <c r="BW497" s="161">
        <f>ROUND(cabinets_db!JG497/Prices!$B$27,0)</f>
        <v>656</v>
      </c>
      <c r="BX497" s="71">
        <f>BW497*Prices!$B$6+BW497</f>
        <v>754.4</v>
      </c>
      <c r="BY497" s="161">
        <f>ROUND(cabinets_db!JI497/Prices!$B$27,0)</f>
        <v>670</v>
      </c>
      <c r="BZ497" s="71">
        <f>BY497*Prices!$B$6+BY497</f>
        <v>770.5</v>
      </c>
      <c r="CA497" s="161">
        <f>ROUND(cabinets_db!JK497/Prices!$B$27,0)</f>
        <v>696</v>
      </c>
      <c r="CB497" s="71">
        <f>CA497*Prices!$B$6+CA497</f>
        <v>800.4</v>
      </c>
      <c r="CC497" s="161">
        <f>ROUND(cabinets_db!JM497/Prices!$B$27,0)</f>
        <v>710</v>
      </c>
      <c r="CD497" s="71">
        <f>CC497*Prices!$B$6+CC497</f>
        <v>816.5</v>
      </c>
      <c r="CE497" s="161">
        <f>ROUND(cabinets_db!JO497/Prices!$B$27,0)</f>
        <v>743</v>
      </c>
      <c r="CF497" s="71">
        <f>CE497*Prices!$B$6+CE497</f>
        <v>854.45</v>
      </c>
      <c r="CG497" s="161">
        <f>ROUND(cabinets_db!JQ497/Prices!$B$27,0)</f>
        <v>770</v>
      </c>
      <c r="CH497" s="71">
        <f>CG497*Prices!$B$6+CG497</f>
        <v>885.5</v>
      </c>
      <c r="CI497" s="161">
        <f>ROUND(cabinets_db!JS497/Prices!$B$27,0)</f>
        <v>864</v>
      </c>
      <c r="CJ497" s="71">
        <f>CI497*Prices!$B$6+CI497</f>
        <v>993.6</v>
      </c>
      <c r="CK497" s="162"/>
      <c r="CL497" s="162"/>
      <c r="CM497" s="162"/>
      <c r="CN497" s="162"/>
      <c r="CO497" s="162"/>
      <c r="CP497" s="71">
        <f>ROUND(cabinets_db!LW497/Prices!$B$27,0)</f>
        <v>575</v>
      </c>
      <c r="CQ497" s="71">
        <f>CP497*Prices!$B$6+CP497</f>
        <v>661.25</v>
      </c>
      <c r="CR497" s="71">
        <f>ROUND(cabinets_db!LY497/Prices!$B$27,0)</f>
        <v>615</v>
      </c>
      <c r="CS497" s="71">
        <f>CR497*Prices!$B$6+CR497</f>
        <v>707.25</v>
      </c>
      <c r="CT497" s="71">
        <f>ROUND(cabinets_db!MA497/Prices!$B$27,0)</f>
        <v>629</v>
      </c>
      <c r="CU497" s="71">
        <f>CT497*Prices!$B$6+CT497</f>
        <v>723.35</v>
      </c>
      <c r="CV497" s="71">
        <f>ROUND(cabinets_db!MC497/Prices!$B$27,0)</f>
        <v>655</v>
      </c>
      <c r="CW497" s="71">
        <f>CV497*Prices!$B$6+CV497</f>
        <v>753.25</v>
      </c>
      <c r="CX497" s="71">
        <f>ROUND(cabinets_db!ME497/Prices!$B$27,0)</f>
        <v>669</v>
      </c>
      <c r="CY497" s="71">
        <f>CX497*Prices!$B$6+CX497</f>
        <v>769.35</v>
      </c>
      <c r="CZ497" s="71">
        <f>ROUND(cabinets_db!MG497/Prices!$B$27,0)</f>
        <v>702</v>
      </c>
      <c r="DA497" s="71">
        <f>CZ497*Prices!$B$6+CZ497</f>
        <v>807.3</v>
      </c>
      <c r="DB497" s="71">
        <f>ROUND(cabinets_db!MI497/Prices!$B$27,0)</f>
        <v>729</v>
      </c>
      <c r="DC497" s="71">
        <f>DB497*Prices!$B$6+DB497</f>
        <v>838.35</v>
      </c>
      <c r="DD497" s="71">
        <f>ROUND(cabinets_db!MK497/Prices!$B$27,0)</f>
        <v>823</v>
      </c>
      <c r="DE497" s="163">
        <f>DD497*Prices!$B$6+DD497</f>
        <v>946.45</v>
      </c>
      <c r="DK497" s="71">
        <f t="shared" si="697"/>
        <v>575</v>
      </c>
      <c r="DL497" s="71">
        <f t="shared" si="698"/>
        <v>661.25</v>
      </c>
      <c r="DM497" s="71">
        <f t="shared" si="699"/>
        <v>615</v>
      </c>
      <c r="DN497" s="71">
        <f t="shared" si="700"/>
        <v>707.25</v>
      </c>
      <c r="DO497" s="71">
        <f t="shared" si="701"/>
        <v>629</v>
      </c>
      <c r="DP497" s="71">
        <f t="shared" si="702"/>
        <v>723.35</v>
      </c>
      <c r="DQ497" s="71">
        <f t="shared" si="703"/>
        <v>655</v>
      </c>
      <c r="DR497" s="71">
        <f t="shared" si="704"/>
        <v>753.25</v>
      </c>
      <c r="DS497" s="71">
        <f t="shared" si="705"/>
        <v>669</v>
      </c>
      <c r="DT497" s="71">
        <f t="shared" si="706"/>
        <v>769.35</v>
      </c>
      <c r="DU497" s="71">
        <f t="shared" si="707"/>
        <v>702</v>
      </c>
      <c r="DV497" s="71">
        <f t="shared" si="708"/>
        <v>807.3</v>
      </c>
      <c r="DW497" s="71">
        <f t="shared" si="709"/>
        <v>729</v>
      </c>
      <c r="DX497" s="71">
        <f t="shared" si="710"/>
        <v>838.35</v>
      </c>
      <c r="DY497" s="71">
        <f t="shared" si="711"/>
        <v>823</v>
      </c>
      <c r="DZ497" s="163">
        <f t="shared" si="712"/>
        <v>946.45</v>
      </c>
      <c r="EP497" s="55">
        <v>3801.6230999999998</v>
      </c>
      <c r="EQ497" s="55">
        <f t="shared" si="751"/>
        <v>26.400160416666665</v>
      </c>
      <c r="ER497" s="74">
        <v>26.5</v>
      </c>
      <c r="ES497" s="55">
        <v>27</v>
      </c>
      <c r="EU497" s="75">
        <f t="shared" si="755"/>
        <v>5.625</v>
      </c>
      <c r="EV497" s="75">
        <v>1</v>
      </c>
      <c r="EW497" s="75">
        <v>4</v>
      </c>
      <c r="EY497" s="142">
        <v>26.5</v>
      </c>
      <c r="EZ497" s="82">
        <f>(EY497*1.2)*(Prices!$B$5/32)</f>
        <v>39.75</v>
      </c>
      <c r="FA497" s="82">
        <f>(EY497*1.3)*(Prices!$B$4/32)</f>
        <v>86.125</v>
      </c>
      <c r="FB497" s="79">
        <f>EV497*Prices!$B$2+EW497*Prices!$B$3</f>
        <v>56.2</v>
      </c>
      <c r="FC497" s="80">
        <f>EU497*Prices!$B$9</f>
        <v>33.75</v>
      </c>
      <c r="FD497" s="82">
        <f t="shared" si="713"/>
        <v>215.82499999999999</v>
      </c>
      <c r="FE497" s="82">
        <f>EU497*Prices!$B$10</f>
        <v>50.625</v>
      </c>
      <c r="FF497" s="82">
        <f t="shared" si="714"/>
        <v>232.7</v>
      </c>
      <c r="FG497" s="82">
        <f>EU497*Prices!$B$11</f>
        <v>56.25</v>
      </c>
      <c r="FH497" s="82">
        <f t="shared" si="715"/>
        <v>238.32499999999999</v>
      </c>
      <c r="FI497" s="82">
        <f>EU497*Prices!$B$12</f>
        <v>67.5</v>
      </c>
      <c r="FJ497" s="82">
        <f t="shared" si="716"/>
        <v>249.57499999999999</v>
      </c>
      <c r="FK497" s="82">
        <f>EU497*Prices!$B$13</f>
        <v>73.125</v>
      </c>
      <c r="FL497" s="82">
        <f t="shared" si="717"/>
        <v>255.2</v>
      </c>
      <c r="FM497" s="82">
        <f>EU497*Prices!$B$14</f>
        <v>87.1875</v>
      </c>
      <c r="FN497" s="82">
        <f t="shared" si="718"/>
        <v>269.26249999999999</v>
      </c>
      <c r="FO497" s="82">
        <f>EU497*Prices!$B$15</f>
        <v>98.4375</v>
      </c>
      <c r="FP497" s="82">
        <f t="shared" si="719"/>
        <v>280.51249999999999</v>
      </c>
      <c r="FQ497" s="82">
        <f>EU497*Prices!$B$16</f>
        <v>137.8125</v>
      </c>
      <c r="FR497" s="82">
        <f t="shared" si="720"/>
        <v>319.88749999999999</v>
      </c>
      <c r="FS497" s="82">
        <f>EU497*Prices!$B$17</f>
        <v>0</v>
      </c>
      <c r="FT497" s="82"/>
      <c r="FU497" s="82"/>
      <c r="FV497" s="82"/>
      <c r="FW497" s="82"/>
      <c r="FX497" s="82"/>
      <c r="FY497" s="82"/>
      <c r="FZ497" s="82"/>
      <c r="GA497" s="82"/>
      <c r="GB497" s="82"/>
      <c r="GC497" s="82"/>
      <c r="GD497" s="82"/>
      <c r="GE497" s="82"/>
      <c r="GF497" s="82"/>
      <c r="GG497" s="82"/>
      <c r="GH497" s="82"/>
      <c r="GI497"/>
      <c r="GJ497"/>
      <c r="GK497"/>
      <c r="GL497"/>
      <c r="GM497"/>
      <c r="GN497"/>
      <c r="GO497"/>
      <c r="GP497" s="55">
        <v>3801.6230999999998</v>
      </c>
      <c r="GQ497" s="55">
        <f t="shared" si="752"/>
        <v>26.400160416666665</v>
      </c>
      <c r="GR497" s="74">
        <v>26.5</v>
      </c>
      <c r="GS497" s="55">
        <v>27</v>
      </c>
      <c r="GT497" s="55"/>
      <c r="GU497" s="75">
        <f t="shared" si="756"/>
        <v>5.625</v>
      </c>
      <c r="GV497" s="75">
        <v>1</v>
      </c>
      <c r="GW497" s="75">
        <v>4</v>
      </c>
      <c r="GX497" s="76"/>
      <c r="GY497" s="142">
        <v>26.5</v>
      </c>
      <c r="GZ497" s="82">
        <f>(GY497*1.2)*(Prices!$B$5/32)</f>
        <v>39.75</v>
      </c>
      <c r="HA497" s="82">
        <f>(GY497*1.3)*(Prices!$C$4/32)</f>
        <v>68.900000000000006</v>
      </c>
      <c r="HB497" s="79">
        <f>GV497*Prices!$B$2+GW497*Prices!$B$3</f>
        <v>56.2</v>
      </c>
      <c r="HC497" s="80">
        <f>GU497*Prices!$B$9</f>
        <v>33.75</v>
      </c>
      <c r="HD497" s="82">
        <f t="shared" si="721"/>
        <v>198.60000000000002</v>
      </c>
      <c r="HE497" s="82">
        <f>GU497*Prices!$B$10</f>
        <v>50.625</v>
      </c>
      <c r="HF497" s="82">
        <f t="shared" si="722"/>
        <v>215.47500000000002</v>
      </c>
      <c r="HG497" s="82">
        <f>GU497*Prices!$B$11</f>
        <v>56.25</v>
      </c>
      <c r="HH497" s="82">
        <f t="shared" si="723"/>
        <v>221.10000000000002</v>
      </c>
      <c r="HI497" s="82">
        <f>GU497*Prices!$B$12</f>
        <v>67.5</v>
      </c>
      <c r="HJ497" s="82">
        <f t="shared" si="724"/>
        <v>232.35000000000002</v>
      </c>
      <c r="HK497" s="82">
        <f>GU497*Prices!$B$13</f>
        <v>73.125</v>
      </c>
      <c r="HL497" s="82">
        <f t="shared" si="725"/>
        <v>237.97499999999999</v>
      </c>
      <c r="HM497" s="82">
        <f>GU497*Prices!$B$14</f>
        <v>87.1875</v>
      </c>
      <c r="HN497" s="82">
        <f t="shared" si="726"/>
        <v>252.03749999999999</v>
      </c>
      <c r="HO497" s="82">
        <f>GU497*Prices!$B$15</f>
        <v>98.4375</v>
      </c>
      <c r="HP497" s="82">
        <f t="shared" si="727"/>
        <v>263.28750000000002</v>
      </c>
      <c r="HQ497" s="82">
        <f>GU497*Prices!$B$16</f>
        <v>137.8125</v>
      </c>
      <c r="HR497" s="82">
        <f t="shared" si="728"/>
        <v>302.66250000000002</v>
      </c>
      <c r="HS497" s="82">
        <f>GU497*Prices!$B$17</f>
        <v>0</v>
      </c>
      <c r="HT497" s="82"/>
      <c r="HU497" s="82"/>
      <c r="HV497" s="82"/>
      <c r="HW497" s="82"/>
      <c r="HX497" s="82"/>
      <c r="HY497" s="82"/>
      <c r="HZ497" s="82"/>
      <c r="IA497" s="82"/>
      <c r="IB497" s="82"/>
      <c r="IC497" s="82"/>
      <c r="ID497" s="82"/>
      <c r="IE497" s="82"/>
      <c r="IF497" s="82"/>
      <c r="IG497" s="82"/>
      <c r="IH497" s="82"/>
      <c r="II497"/>
      <c r="IJ497"/>
      <c r="IK497"/>
      <c r="IL497"/>
      <c r="IM497"/>
      <c r="IN497"/>
      <c r="IO497"/>
      <c r="IP497"/>
      <c r="IQ497" s="55">
        <v>3801.6230999999998</v>
      </c>
      <c r="IR497" s="55">
        <f t="shared" si="753"/>
        <v>26.400160416666665</v>
      </c>
      <c r="IS497" s="74">
        <v>26.5</v>
      </c>
      <c r="IT497" s="55">
        <v>27</v>
      </c>
      <c r="IV497" s="75">
        <f t="shared" si="757"/>
        <v>5.625</v>
      </c>
      <c r="IW497" s="75">
        <v>1</v>
      </c>
      <c r="IX497" s="75">
        <v>4</v>
      </c>
      <c r="IY497" s="76">
        <f t="shared" si="749"/>
        <v>42.88411255902777</v>
      </c>
      <c r="IZ497" s="142">
        <v>26.5</v>
      </c>
      <c r="JA497" s="82">
        <f>(IZ497*1.2)*(Prices!$B$5/32)</f>
        <v>39.75</v>
      </c>
      <c r="JB497" s="82">
        <f>(IZ497*1.3)*(Prices!$B$4/32)</f>
        <v>86.125</v>
      </c>
      <c r="JC497" s="79">
        <f>IW497*Prices!$B$2+IX497*Prices!$B$3</f>
        <v>56.2</v>
      </c>
      <c r="JD497" s="80">
        <f>IV497*Prices!$B$9</f>
        <v>33.75</v>
      </c>
      <c r="JE497" s="82">
        <f t="shared" si="729"/>
        <v>258.70911255902774</v>
      </c>
      <c r="JF497" s="82">
        <f>IV497*Prices!$B$10</f>
        <v>50.625</v>
      </c>
      <c r="JG497" s="82">
        <f t="shared" si="730"/>
        <v>275.58411255902774</v>
      </c>
      <c r="JH497" s="82">
        <f>IV497*Prices!$B$11</f>
        <v>56.25</v>
      </c>
      <c r="JI497" s="82">
        <f t="shared" si="731"/>
        <v>281.20911255902774</v>
      </c>
      <c r="JJ497" s="82">
        <f>IV497*Prices!$B$12</f>
        <v>67.5</v>
      </c>
      <c r="JK497" s="82">
        <f t="shared" si="732"/>
        <v>292.45911255902774</v>
      </c>
      <c r="JL497" s="82">
        <f>IV497*Prices!$B$13</f>
        <v>73.125</v>
      </c>
      <c r="JM497" s="82">
        <f t="shared" si="733"/>
        <v>298.08411255902774</v>
      </c>
      <c r="JN497" s="82">
        <f>IV497*Prices!$B$14</f>
        <v>87.1875</v>
      </c>
      <c r="JO497" s="82">
        <f t="shared" si="734"/>
        <v>312.14661255902774</v>
      </c>
      <c r="JP497" s="82">
        <f>IV497*Prices!$B$15</f>
        <v>98.4375</v>
      </c>
      <c r="JQ497" s="82">
        <f t="shared" si="735"/>
        <v>323.39661255902774</v>
      </c>
      <c r="JR497" s="82">
        <f>IV497*Prices!$B$16</f>
        <v>137.8125</v>
      </c>
      <c r="JS497" s="82">
        <f t="shared" si="736"/>
        <v>362.77161255902774</v>
      </c>
      <c r="JT497" s="82">
        <f>IV497*Prices!$B$17</f>
        <v>0</v>
      </c>
      <c r="JU497" s="82"/>
      <c r="JV497" s="82"/>
      <c r="JW497" s="82"/>
      <c r="JX497" s="82"/>
      <c r="JY497" s="82"/>
      <c r="JZ497" s="82"/>
      <c r="KA497" s="82"/>
      <c r="KB497" s="82"/>
      <c r="KC497" s="82"/>
      <c r="KD497" s="82"/>
      <c r="KE497" s="82"/>
      <c r="KF497" s="82"/>
      <c r="KG497" s="82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 s="199">
        <v>1</v>
      </c>
      <c r="LB497" s="202">
        <v>0</v>
      </c>
      <c r="LC497" s="82">
        <f>(44+(cabinets_db!IR497*2-2))*0.58</f>
        <v>54.984186083333327</v>
      </c>
      <c r="LD497" s="82">
        <f>(44+(cabinets_db!IR497*2-2))*0.77</f>
        <v>72.996247041666663</v>
      </c>
      <c r="LE497" s="82">
        <f>3*(cabinets_db!IR497*22/144)</f>
        <v>12.100073524305555</v>
      </c>
      <c r="LF497" s="82">
        <f t="shared" si="737"/>
        <v>42.88411255902777</v>
      </c>
      <c r="LG497" s="80">
        <f t="shared" si="738"/>
        <v>60.896173517361106</v>
      </c>
      <c r="LH497" s="234">
        <f t="shared" si="739"/>
        <v>42.88411255902777</v>
      </c>
      <c r="LI497" s="55">
        <v>3801.6230999999998</v>
      </c>
      <c r="LJ497" s="55">
        <f t="shared" si="754"/>
        <v>26.400160416666665</v>
      </c>
      <c r="LK497" s="74">
        <v>26.5</v>
      </c>
      <c r="LL497" s="55">
        <v>27</v>
      </c>
      <c r="LN497" s="75">
        <f t="shared" si="758"/>
        <v>5.625</v>
      </c>
      <c r="LO497" s="75">
        <v>1</v>
      </c>
      <c r="LP497" s="75">
        <v>4</v>
      </c>
      <c r="LQ497" s="76">
        <f t="shared" si="750"/>
        <v>42.88411255902777</v>
      </c>
      <c r="LR497" s="142">
        <v>26.5</v>
      </c>
      <c r="LS497" s="82">
        <f>(LR497*1.2)*(Prices!$B$5/32)</f>
        <v>39.75</v>
      </c>
      <c r="LT497" s="82">
        <f>(LR497*1.3)*(Prices!$C$4/32)</f>
        <v>68.900000000000006</v>
      </c>
      <c r="LU497" s="79">
        <f>LO497*Prices!$B$2+LP497*Prices!$B$3</f>
        <v>56.2</v>
      </c>
      <c r="LV497" s="80">
        <f>LN497*Prices!$B$9</f>
        <v>33.75</v>
      </c>
      <c r="LW497" s="82">
        <f t="shared" si="740"/>
        <v>241.48411255902778</v>
      </c>
      <c r="LX497" s="82">
        <f>LN497*Prices!$B$10</f>
        <v>50.625</v>
      </c>
      <c r="LY497" s="82">
        <f t="shared" si="741"/>
        <v>258.35911255902778</v>
      </c>
      <c r="LZ497" s="82">
        <f>LN497*Prices!$B$11</f>
        <v>56.25</v>
      </c>
      <c r="MA497" s="82">
        <f t="shared" si="742"/>
        <v>263.98411255902778</v>
      </c>
      <c r="MB497" s="82">
        <f>LN497*Prices!$B$12</f>
        <v>67.5</v>
      </c>
      <c r="MC497" s="82">
        <f t="shared" si="743"/>
        <v>275.23411255902778</v>
      </c>
      <c r="MD497" s="82">
        <f>LN497*Prices!$B$13</f>
        <v>73.125</v>
      </c>
      <c r="ME497" s="82">
        <f t="shared" si="744"/>
        <v>280.85911255902778</v>
      </c>
      <c r="MF497" s="82">
        <f>LN497*Prices!$B$14</f>
        <v>87.1875</v>
      </c>
      <c r="MG497" s="82">
        <f t="shared" si="745"/>
        <v>294.92161255902778</v>
      </c>
      <c r="MH497" s="82">
        <f>LN497*Prices!$B$15</f>
        <v>98.4375</v>
      </c>
      <c r="MI497" s="82">
        <f t="shared" si="746"/>
        <v>306.17161255902778</v>
      </c>
      <c r="MJ497" s="82">
        <f>LN497*Prices!$B$16</f>
        <v>137.8125</v>
      </c>
      <c r="MK497" s="82">
        <f t="shared" si="747"/>
        <v>345.54661255902778</v>
      </c>
      <c r="ML497" s="82">
        <f>LN497*Prices!$B$17</f>
        <v>0</v>
      </c>
      <c r="MM497" s="82"/>
      <c r="MN497" s="82"/>
      <c r="MO497" s="82"/>
      <c r="MP497" s="82"/>
      <c r="MQ497" s="82"/>
      <c r="MR497" s="82"/>
      <c r="MS497" s="82"/>
      <c r="MT497" s="82"/>
      <c r="MU497" s="82"/>
      <c r="MV497" s="82"/>
      <c r="MW497" s="82"/>
      <c r="MX497" s="82"/>
      <c r="MY497" s="82"/>
      <c r="MZ497" s="82"/>
      <c r="NA497" s="82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</row>
    <row r="498" spans="1:449" ht="18" customHeight="1" x14ac:dyDescent="0.25">
      <c r="A498" s="171" t="s">
        <v>637</v>
      </c>
      <c r="B498" s="172" t="s">
        <v>628</v>
      </c>
      <c r="C498" s="69" t="str">
        <f t="shared" si="748"/>
        <v>Vanity Cab: 1 drawer - 2 doors  (28" to 30")</v>
      </c>
      <c r="D498" s="70" t="s">
        <v>635</v>
      </c>
      <c r="E498" s="68" t="s">
        <v>109</v>
      </c>
      <c r="F498" s="268" t="s">
        <v>637</v>
      </c>
      <c r="G498" s="367">
        <f>ROUND(cabinets_db!FD498/Prices!$B$27,0)</f>
        <v>545</v>
      </c>
      <c r="H498" s="71">
        <f>G498*Prices!$B$6+G498</f>
        <v>626.75</v>
      </c>
      <c r="I498" s="161">
        <f>ROUND(cabinets_db!FF498/Prices!$B$27,0)</f>
        <v>590</v>
      </c>
      <c r="J498" s="71">
        <f>I498*Prices!$B$6+I498</f>
        <v>678.5</v>
      </c>
      <c r="K498" s="161">
        <f>ROUND(cabinets_db!FH498/Prices!$B$27,0)</f>
        <v>605</v>
      </c>
      <c r="L498" s="71">
        <f>K498*Prices!$B$6+K498</f>
        <v>695.75</v>
      </c>
      <c r="M498" s="161">
        <f>ROUND(cabinets_db!FJ498/Prices!$B$27,0)</f>
        <v>635</v>
      </c>
      <c r="N498" s="71">
        <f>M498*Prices!$B$6+M498</f>
        <v>730.25</v>
      </c>
      <c r="O498" s="161">
        <f>ROUND(cabinets_db!FL498/Prices!$B$27,0)</f>
        <v>650</v>
      </c>
      <c r="P498" s="71">
        <f>O498*Prices!$B$6+O498</f>
        <v>747.5</v>
      </c>
      <c r="Q498" s="161">
        <f>ROUND(cabinets_db!FN498/Prices!$B$27,0)</f>
        <v>687</v>
      </c>
      <c r="R498" s="71">
        <f>Q498*Prices!$B$6+Q498</f>
        <v>790.05</v>
      </c>
      <c r="S498" s="161">
        <f>ROUND(cabinets_db!FP498/Prices!$B$27,0)</f>
        <v>717</v>
      </c>
      <c r="T498" s="71">
        <f>S498*Prices!$B$6+S498</f>
        <v>824.55</v>
      </c>
      <c r="U498" s="161">
        <f>ROUND(cabinets_db!FR498/Prices!$B$27,0)</f>
        <v>821</v>
      </c>
      <c r="V498" s="71">
        <f>U498*Prices!$B$6+U498</f>
        <v>944.15</v>
      </c>
      <c r="W498" s="162"/>
      <c r="X498" s="162"/>
      <c r="Y498" s="162"/>
      <c r="Z498" s="162"/>
      <c r="AA498" s="162"/>
      <c r="AB498" s="71">
        <f>ROUND(cabinets_db!HD498/Prices!$B$27,0)</f>
        <v>501</v>
      </c>
      <c r="AC498" s="71">
        <f>AB498*Prices!$B$6+AB498</f>
        <v>576.15</v>
      </c>
      <c r="AD498" s="71">
        <f>ROUND(cabinets_db!HF498/Prices!$B$27,0)</f>
        <v>546</v>
      </c>
      <c r="AE498" s="71">
        <f>AD498*Prices!$B$6+AD498</f>
        <v>627.9</v>
      </c>
      <c r="AF498" s="71">
        <f>ROUND(cabinets_db!HH498/Prices!$B$27,0)</f>
        <v>561</v>
      </c>
      <c r="AG498" s="71">
        <f>AF498*Prices!$B$6+AF498</f>
        <v>645.15</v>
      </c>
      <c r="AH498" s="71">
        <f>ROUND(cabinets_db!HJ498/Prices!$B$27,0)</f>
        <v>591</v>
      </c>
      <c r="AI498" s="71">
        <f>AH498*Prices!$B$6+AH498</f>
        <v>679.65</v>
      </c>
      <c r="AJ498" s="71">
        <f>ROUND(cabinets_db!HL498/Prices!$B$27,0)</f>
        <v>605</v>
      </c>
      <c r="AK498" s="71">
        <f>AJ498*Prices!$B$6+AJ498</f>
        <v>695.75</v>
      </c>
      <c r="AL498" s="71">
        <f>ROUND(cabinets_db!HN498/Prices!$B$27,0)</f>
        <v>643</v>
      </c>
      <c r="AM498" s="71">
        <f>AL498*Prices!$B$6+AL498</f>
        <v>739.45</v>
      </c>
      <c r="AN498" s="71">
        <f>ROUND(cabinets_db!HP498/Prices!$B$27,0)</f>
        <v>672</v>
      </c>
      <c r="AO498" s="71">
        <f>AN498*Prices!$B$6+AN498</f>
        <v>772.8</v>
      </c>
      <c r="AP498" s="71">
        <f>ROUND(cabinets_db!HR498/Prices!$B$27,0)</f>
        <v>777</v>
      </c>
      <c r="AQ498" s="163">
        <f>AP498*Prices!$B$6+AP498</f>
        <v>893.55</v>
      </c>
      <c r="AW498" s="71">
        <f t="shared" si="681"/>
        <v>501</v>
      </c>
      <c r="AX498" s="71">
        <f t="shared" si="682"/>
        <v>576.15</v>
      </c>
      <c r="AY498" s="71">
        <f t="shared" si="683"/>
        <v>546</v>
      </c>
      <c r="AZ498" s="71">
        <f t="shared" si="684"/>
        <v>627.9</v>
      </c>
      <c r="BA498" s="71">
        <f t="shared" si="685"/>
        <v>561</v>
      </c>
      <c r="BB498" s="71">
        <f t="shared" si="686"/>
        <v>645.15</v>
      </c>
      <c r="BC498" s="71">
        <f t="shared" si="687"/>
        <v>591</v>
      </c>
      <c r="BD498" s="71">
        <f t="shared" si="688"/>
        <v>679.65</v>
      </c>
      <c r="BE498" s="71">
        <f t="shared" si="689"/>
        <v>605</v>
      </c>
      <c r="BF498" s="71">
        <f t="shared" si="690"/>
        <v>695.75</v>
      </c>
      <c r="BG498" s="71">
        <f t="shared" si="691"/>
        <v>643</v>
      </c>
      <c r="BH498" s="71">
        <f t="shared" si="692"/>
        <v>739.45</v>
      </c>
      <c r="BI498" s="71">
        <f t="shared" si="693"/>
        <v>672</v>
      </c>
      <c r="BJ498" s="71">
        <f t="shared" si="694"/>
        <v>772.8</v>
      </c>
      <c r="BK498" s="71">
        <f t="shared" si="695"/>
        <v>777</v>
      </c>
      <c r="BL498" s="163">
        <f t="shared" si="696"/>
        <v>893.55</v>
      </c>
      <c r="BU498" s="161">
        <f>ROUND(cabinets_db!JE498/Prices!$B$27,0)</f>
        <v>651</v>
      </c>
      <c r="BV498" s="71">
        <f>BU498*Prices!$B$6+BU498</f>
        <v>748.65</v>
      </c>
      <c r="BW498" s="161">
        <f>ROUND(cabinets_db!JG498/Prices!$B$27,0)</f>
        <v>695</v>
      </c>
      <c r="BX498" s="71">
        <f>BW498*Prices!$B$6+BW498</f>
        <v>799.25</v>
      </c>
      <c r="BY498" s="161">
        <f>ROUND(cabinets_db!JI498/Prices!$B$27,0)</f>
        <v>710</v>
      </c>
      <c r="BZ498" s="71">
        <f>BY498*Prices!$B$6+BY498</f>
        <v>816.5</v>
      </c>
      <c r="CA498" s="161">
        <f>ROUND(cabinets_db!JK498/Prices!$B$27,0)</f>
        <v>740</v>
      </c>
      <c r="CB498" s="71">
        <f>CA498*Prices!$B$6+CA498</f>
        <v>851</v>
      </c>
      <c r="CC498" s="161">
        <f>ROUND(cabinets_db!JM498/Prices!$B$27,0)</f>
        <v>755</v>
      </c>
      <c r="CD498" s="71">
        <f>CC498*Prices!$B$6+CC498</f>
        <v>868.25</v>
      </c>
      <c r="CE498" s="161">
        <f>ROUND(cabinets_db!JO498/Prices!$B$27,0)</f>
        <v>792</v>
      </c>
      <c r="CF498" s="71">
        <f>CE498*Prices!$B$6+CE498</f>
        <v>910.8</v>
      </c>
      <c r="CG498" s="161">
        <f>ROUND(cabinets_db!JQ498/Prices!$B$27,0)</f>
        <v>822</v>
      </c>
      <c r="CH498" s="71">
        <f>CG498*Prices!$B$6+CG498</f>
        <v>945.3</v>
      </c>
      <c r="CI498" s="161">
        <f>ROUND(cabinets_db!JS498/Prices!$B$27,0)</f>
        <v>926</v>
      </c>
      <c r="CJ498" s="71">
        <f>CI498*Prices!$B$6+CI498</f>
        <v>1064.9000000000001</v>
      </c>
      <c r="CK498" s="162"/>
      <c r="CL498" s="162"/>
      <c r="CM498" s="162"/>
      <c r="CN498" s="162"/>
      <c r="CO498" s="162"/>
      <c r="CP498" s="71">
        <f>ROUND(cabinets_db!LW498/Prices!$B$27,0)</f>
        <v>607</v>
      </c>
      <c r="CQ498" s="71">
        <f>CP498*Prices!$B$6+CP498</f>
        <v>698.05</v>
      </c>
      <c r="CR498" s="71">
        <f>ROUND(cabinets_db!LY498/Prices!$B$27,0)</f>
        <v>651</v>
      </c>
      <c r="CS498" s="71">
        <f>CR498*Prices!$B$6+CR498</f>
        <v>748.65</v>
      </c>
      <c r="CT498" s="71">
        <f>ROUND(cabinets_db!MA498/Prices!$B$27,0)</f>
        <v>666</v>
      </c>
      <c r="CU498" s="71">
        <f>CT498*Prices!$B$6+CT498</f>
        <v>765.9</v>
      </c>
      <c r="CV498" s="71">
        <f>ROUND(cabinets_db!MC498/Prices!$B$27,0)</f>
        <v>696</v>
      </c>
      <c r="CW498" s="71">
        <f>CV498*Prices!$B$6+CV498</f>
        <v>800.4</v>
      </c>
      <c r="CX498" s="71">
        <f>ROUND(cabinets_db!ME498/Prices!$B$27,0)</f>
        <v>711</v>
      </c>
      <c r="CY498" s="71">
        <f>CX498*Prices!$B$6+CX498</f>
        <v>817.65</v>
      </c>
      <c r="CZ498" s="71">
        <f>ROUND(cabinets_db!MG498/Prices!$B$27,0)</f>
        <v>748</v>
      </c>
      <c r="DA498" s="71">
        <f>CZ498*Prices!$B$6+CZ498</f>
        <v>860.2</v>
      </c>
      <c r="DB498" s="71">
        <f>ROUND(cabinets_db!MI498/Prices!$B$27,0)</f>
        <v>778</v>
      </c>
      <c r="DC498" s="71">
        <f>DB498*Prices!$B$6+DB498</f>
        <v>894.7</v>
      </c>
      <c r="DD498" s="71">
        <f>ROUND(cabinets_db!MK498/Prices!$B$27,0)</f>
        <v>882</v>
      </c>
      <c r="DE498" s="163">
        <f>DD498*Prices!$B$6+DD498</f>
        <v>1014.3</v>
      </c>
      <c r="DK498" s="71">
        <f t="shared" si="697"/>
        <v>607</v>
      </c>
      <c r="DL498" s="71">
        <f t="shared" si="698"/>
        <v>698.05</v>
      </c>
      <c r="DM498" s="71">
        <f t="shared" si="699"/>
        <v>651</v>
      </c>
      <c r="DN498" s="71">
        <f t="shared" si="700"/>
        <v>748.65</v>
      </c>
      <c r="DO498" s="71">
        <f t="shared" si="701"/>
        <v>666</v>
      </c>
      <c r="DP498" s="71">
        <f t="shared" si="702"/>
        <v>765.9</v>
      </c>
      <c r="DQ498" s="71">
        <f t="shared" si="703"/>
        <v>696</v>
      </c>
      <c r="DR498" s="71">
        <f t="shared" si="704"/>
        <v>800.4</v>
      </c>
      <c r="DS498" s="71">
        <f t="shared" si="705"/>
        <v>711</v>
      </c>
      <c r="DT498" s="71">
        <f t="shared" si="706"/>
        <v>817.65</v>
      </c>
      <c r="DU498" s="71">
        <f t="shared" si="707"/>
        <v>748</v>
      </c>
      <c r="DV498" s="71">
        <f t="shared" si="708"/>
        <v>860.2</v>
      </c>
      <c r="DW498" s="71">
        <f t="shared" si="709"/>
        <v>778</v>
      </c>
      <c r="DX498" s="71">
        <f t="shared" si="710"/>
        <v>894.7</v>
      </c>
      <c r="DY498" s="71">
        <f t="shared" si="711"/>
        <v>882</v>
      </c>
      <c r="DZ498" s="163">
        <f t="shared" si="712"/>
        <v>1014.3</v>
      </c>
      <c r="EP498" s="55">
        <v>4070.9856</v>
      </c>
      <c r="EQ498" s="55">
        <f t="shared" si="751"/>
        <v>28.270733333333332</v>
      </c>
      <c r="ER498" s="74">
        <v>28.5</v>
      </c>
      <c r="ES498" s="55">
        <v>30</v>
      </c>
      <c r="EU498" s="75">
        <f t="shared" si="755"/>
        <v>6.25</v>
      </c>
      <c r="EV498" s="75">
        <v>1</v>
      </c>
      <c r="EW498" s="75">
        <v>4</v>
      </c>
      <c r="EY498" s="142">
        <v>28.5</v>
      </c>
      <c r="EZ498" s="82">
        <f>(EY498*1.2)*(Prices!$B$5/32)</f>
        <v>42.749999999999993</v>
      </c>
      <c r="FA498" s="82">
        <f>(EY498*1.3)*(Prices!$B$4/32)</f>
        <v>92.625000000000014</v>
      </c>
      <c r="FB498" s="79">
        <f>EV498*Prices!$B$2+EW498*Prices!$B$3</f>
        <v>56.2</v>
      </c>
      <c r="FC498" s="80">
        <f>EU498*Prices!$B$9</f>
        <v>37.5</v>
      </c>
      <c r="FD498" s="82">
        <f t="shared" si="713"/>
        <v>229.07500000000002</v>
      </c>
      <c r="FE498" s="82">
        <f>EU498*Prices!$B$10</f>
        <v>56.25</v>
      </c>
      <c r="FF498" s="82">
        <f t="shared" si="714"/>
        <v>247.82500000000002</v>
      </c>
      <c r="FG498" s="82">
        <f>EU498*Prices!$B$11</f>
        <v>62.5</v>
      </c>
      <c r="FH498" s="82">
        <f t="shared" si="715"/>
        <v>254.07500000000002</v>
      </c>
      <c r="FI498" s="82">
        <f>EU498*Prices!$B$12</f>
        <v>75</v>
      </c>
      <c r="FJ498" s="82">
        <f t="shared" si="716"/>
        <v>266.57499999999999</v>
      </c>
      <c r="FK498" s="82">
        <f>EU498*Prices!$B$13</f>
        <v>81.25</v>
      </c>
      <c r="FL498" s="82">
        <f t="shared" si="717"/>
        <v>272.82499999999999</v>
      </c>
      <c r="FM498" s="82">
        <f>EU498*Prices!$B$14</f>
        <v>96.875</v>
      </c>
      <c r="FN498" s="82">
        <f t="shared" si="718"/>
        <v>288.45</v>
      </c>
      <c r="FO498" s="82">
        <f>EU498*Prices!$B$15</f>
        <v>109.375</v>
      </c>
      <c r="FP498" s="82">
        <f t="shared" si="719"/>
        <v>300.95</v>
      </c>
      <c r="FQ498" s="82">
        <f>EU498*Prices!$B$16</f>
        <v>153.125</v>
      </c>
      <c r="FR498" s="82">
        <f t="shared" si="720"/>
        <v>344.7</v>
      </c>
      <c r="FS498" s="82">
        <f>EU498*Prices!$B$17</f>
        <v>0</v>
      </c>
      <c r="FT498" s="82"/>
      <c r="FU498" s="82"/>
      <c r="FV498" s="82"/>
      <c r="FW498" s="82"/>
      <c r="FX498" s="82"/>
      <c r="FY498" s="82"/>
      <c r="FZ498" s="82"/>
      <c r="GA498" s="82"/>
      <c r="GB498" s="82"/>
      <c r="GC498" s="82"/>
      <c r="GD498" s="82"/>
      <c r="GE498" s="82"/>
      <c r="GF498" s="82"/>
      <c r="GG498" s="82"/>
      <c r="GH498" s="82"/>
      <c r="GI498"/>
      <c r="GJ498"/>
      <c r="GK498"/>
      <c r="GL498"/>
      <c r="GM498"/>
      <c r="GN498"/>
      <c r="GO498"/>
      <c r="GP498" s="55">
        <v>4070.9856</v>
      </c>
      <c r="GQ498" s="55">
        <f t="shared" si="752"/>
        <v>28.270733333333332</v>
      </c>
      <c r="GR498" s="74">
        <v>28.5</v>
      </c>
      <c r="GS498" s="55">
        <v>30</v>
      </c>
      <c r="GT498" s="55"/>
      <c r="GU498" s="75">
        <f t="shared" si="756"/>
        <v>6.25</v>
      </c>
      <c r="GV498" s="75">
        <v>1</v>
      </c>
      <c r="GW498" s="75">
        <v>4</v>
      </c>
      <c r="GX498" s="76"/>
      <c r="GY498" s="142">
        <v>28.5</v>
      </c>
      <c r="GZ498" s="82">
        <f>(GY498*1.2)*(Prices!$B$5/32)</f>
        <v>42.749999999999993</v>
      </c>
      <c r="HA498" s="82">
        <f>(GY498*1.3)*(Prices!$C$4/32)</f>
        <v>74.100000000000009</v>
      </c>
      <c r="HB498" s="79">
        <f>GV498*Prices!$B$2+GW498*Prices!$B$3</f>
        <v>56.2</v>
      </c>
      <c r="HC498" s="80">
        <f>GU498*Prices!$B$9</f>
        <v>37.5</v>
      </c>
      <c r="HD498" s="82">
        <f t="shared" si="721"/>
        <v>210.55</v>
      </c>
      <c r="HE498" s="82">
        <f>GU498*Prices!$B$10</f>
        <v>56.25</v>
      </c>
      <c r="HF498" s="82">
        <f t="shared" si="722"/>
        <v>229.3</v>
      </c>
      <c r="HG498" s="82">
        <f>GU498*Prices!$B$11</f>
        <v>62.5</v>
      </c>
      <c r="HH498" s="82">
        <f t="shared" si="723"/>
        <v>235.55</v>
      </c>
      <c r="HI498" s="82">
        <f>GU498*Prices!$B$12</f>
        <v>75</v>
      </c>
      <c r="HJ498" s="82">
        <f t="shared" si="724"/>
        <v>248.05</v>
      </c>
      <c r="HK498" s="82">
        <f>GU498*Prices!$B$13</f>
        <v>81.25</v>
      </c>
      <c r="HL498" s="82">
        <f t="shared" si="725"/>
        <v>254.3</v>
      </c>
      <c r="HM498" s="82">
        <f>GU498*Prices!$B$14</f>
        <v>96.875</v>
      </c>
      <c r="HN498" s="82">
        <f t="shared" si="726"/>
        <v>269.92500000000001</v>
      </c>
      <c r="HO498" s="82">
        <f>GU498*Prices!$B$15</f>
        <v>109.375</v>
      </c>
      <c r="HP498" s="82">
        <f t="shared" si="727"/>
        <v>282.42500000000001</v>
      </c>
      <c r="HQ498" s="82">
        <f>GU498*Prices!$B$16</f>
        <v>153.125</v>
      </c>
      <c r="HR498" s="82">
        <f t="shared" si="728"/>
        <v>326.17500000000001</v>
      </c>
      <c r="HS498" s="82">
        <f>GU498*Prices!$B$17</f>
        <v>0</v>
      </c>
      <c r="HT498" s="82"/>
      <c r="HU498" s="82"/>
      <c r="HV498" s="82"/>
      <c r="HW498" s="82"/>
      <c r="HX498" s="82"/>
      <c r="HY498" s="82"/>
      <c r="HZ498" s="82"/>
      <c r="IA498" s="82"/>
      <c r="IB498" s="82"/>
      <c r="IC498" s="82"/>
      <c r="ID498" s="82"/>
      <c r="IE498" s="82"/>
      <c r="IF498" s="82"/>
      <c r="IG498" s="82"/>
      <c r="IH498" s="82"/>
      <c r="II498"/>
      <c r="IJ498"/>
      <c r="IK498"/>
      <c r="IL498"/>
      <c r="IM498"/>
      <c r="IN498"/>
      <c r="IO498"/>
      <c r="IP498"/>
      <c r="IQ498" s="55">
        <v>4070.9856</v>
      </c>
      <c r="IR498" s="55">
        <f t="shared" si="753"/>
        <v>28.270733333333332</v>
      </c>
      <c r="IS498" s="74">
        <v>28.5</v>
      </c>
      <c r="IT498" s="55">
        <v>30</v>
      </c>
      <c r="IV498" s="75">
        <f t="shared" si="757"/>
        <v>6.25</v>
      </c>
      <c r="IW498" s="75">
        <v>1</v>
      </c>
      <c r="IX498" s="75">
        <v>4</v>
      </c>
      <c r="IY498" s="76">
        <f t="shared" si="749"/>
        <v>44.196631222222223</v>
      </c>
      <c r="IZ498" s="142">
        <v>28.5</v>
      </c>
      <c r="JA498" s="82">
        <f>(IZ498*1.2)*(Prices!$B$5/32)</f>
        <v>42.749999999999993</v>
      </c>
      <c r="JB498" s="82">
        <f>(IZ498*1.3)*(Prices!$B$4/32)</f>
        <v>92.625000000000014</v>
      </c>
      <c r="JC498" s="79">
        <f>IW498*Prices!$B$2+IX498*Prices!$B$3</f>
        <v>56.2</v>
      </c>
      <c r="JD498" s="80">
        <f>IV498*Prices!$B$9</f>
        <v>37.5</v>
      </c>
      <c r="JE498" s="82">
        <f t="shared" si="729"/>
        <v>273.27163122222225</v>
      </c>
      <c r="JF498" s="82">
        <f>IV498*Prices!$B$10</f>
        <v>56.25</v>
      </c>
      <c r="JG498" s="82">
        <f t="shared" si="730"/>
        <v>292.02163122222225</v>
      </c>
      <c r="JH498" s="82">
        <f>IV498*Prices!$B$11</f>
        <v>62.5</v>
      </c>
      <c r="JI498" s="82">
        <f t="shared" si="731"/>
        <v>298.27163122222225</v>
      </c>
      <c r="JJ498" s="82">
        <f>IV498*Prices!$B$12</f>
        <v>75</v>
      </c>
      <c r="JK498" s="82">
        <f t="shared" si="732"/>
        <v>310.7716312222222</v>
      </c>
      <c r="JL498" s="82">
        <f>IV498*Prices!$B$13</f>
        <v>81.25</v>
      </c>
      <c r="JM498" s="82">
        <f t="shared" si="733"/>
        <v>317.0216312222222</v>
      </c>
      <c r="JN498" s="82">
        <f>IV498*Prices!$B$14</f>
        <v>96.875</v>
      </c>
      <c r="JO498" s="82">
        <f t="shared" si="734"/>
        <v>332.6466312222222</v>
      </c>
      <c r="JP498" s="82">
        <f>IV498*Prices!$B$15</f>
        <v>109.375</v>
      </c>
      <c r="JQ498" s="82">
        <f t="shared" si="735"/>
        <v>345.1466312222222</v>
      </c>
      <c r="JR498" s="82">
        <f>IV498*Prices!$B$16</f>
        <v>153.125</v>
      </c>
      <c r="JS498" s="82">
        <f t="shared" si="736"/>
        <v>388.8966312222222</v>
      </c>
      <c r="JT498" s="82">
        <f>IV498*Prices!$B$17</f>
        <v>0</v>
      </c>
      <c r="JU498" s="82"/>
      <c r="JV498" s="82"/>
      <c r="JW498" s="82"/>
      <c r="JX498" s="82"/>
      <c r="JY498" s="82"/>
      <c r="JZ498" s="82"/>
      <c r="KA498" s="82"/>
      <c r="KB498" s="82"/>
      <c r="KC498" s="82"/>
      <c r="KD498" s="82"/>
      <c r="KE498" s="82"/>
      <c r="KF498" s="82"/>
      <c r="KG498" s="82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 s="199">
        <v>1</v>
      </c>
      <c r="LB498" s="202">
        <v>0</v>
      </c>
      <c r="LC498" s="82">
        <f>(44+(cabinets_db!IR498*2-2))*0.58</f>
        <v>57.154050666666663</v>
      </c>
      <c r="LD498" s="82">
        <f>(44+(cabinets_db!IR498*2-2))*0.77</f>
        <v>75.876929333333337</v>
      </c>
      <c r="LE498" s="82">
        <f>3*(cabinets_db!IR498*22/144)</f>
        <v>12.957419444444444</v>
      </c>
      <c r="LF498" s="82">
        <f t="shared" si="737"/>
        <v>44.196631222222223</v>
      </c>
      <c r="LG498" s="80">
        <f t="shared" si="738"/>
        <v>62.919509888888896</v>
      </c>
      <c r="LH498" s="234">
        <f t="shared" si="739"/>
        <v>44.196631222222223</v>
      </c>
      <c r="LI498" s="55">
        <v>4070.9856</v>
      </c>
      <c r="LJ498" s="55">
        <f t="shared" si="754"/>
        <v>28.270733333333332</v>
      </c>
      <c r="LK498" s="74">
        <v>28.5</v>
      </c>
      <c r="LL498" s="55">
        <v>30</v>
      </c>
      <c r="LN498" s="75">
        <f t="shared" si="758"/>
        <v>6.25</v>
      </c>
      <c r="LO498" s="75">
        <v>1</v>
      </c>
      <c r="LP498" s="75">
        <v>4</v>
      </c>
      <c r="LQ498" s="76">
        <f t="shared" si="750"/>
        <v>44.196631222222223</v>
      </c>
      <c r="LR498" s="142">
        <v>28.5</v>
      </c>
      <c r="LS498" s="82">
        <f>(LR498*1.2)*(Prices!$B$5/32)</f>
        <v>42.749999999999993</v>
      </c>
      <c r="LT498" s="82">
        <f>(LR498*1.3)*(Prices!$C$4/32)</f>
        <v>74.100000000000009</v>
      </c>
      <c r="LU498" s="79">
        <f>LO498*Prices!$B$2+LP498*Prices!$B$3</f>
        <v>56.2</v>
      </c>
      <c r="LV498" s="80">
        <f>LN498*Prices!$B$9</f>
        <v>37.5</v>
      </c>
      <c r="LW498" s="82">
        <f t="shared" si="740"/>
        <v>254.74663122222222</v>
      </c>
      <c r="LX498" s="82">
        <f>LN498*Prices!$B$10</f>
        <v>56.25</v>
      </c>
      <c r="LY498" s="82">
        <f t="shared" si="741"/>
        <v>273.49663122222222</v>
      </c>
      <c r="LZ498" s="82">
        <f>LN498*Prices!$B$11</f>
        <v>62.5</v>
      </c>
      <c r="MA498" s="82">
        <f t="shared" si="742"/>
        <v>279.74663122222222</v>
      </c>
      <c r="MB498" s="82">
        <f>LN498*Prices!$B$12</f>
        <v>75</v>
      </c>
      <c r="MC498" s="82">
        <f t="shared" si="743"/>
        <v>292.24663122222222</v>
      </c>
      <c r="MD498" s="82">
        <f>LN498*Prices!$B$13</f>
        <v>81.25</v>
      </c>
      <c r="ME498" s="82">
        <f t="shared" si="744"/>
        <v>298.49663122222222</v>
      </c>
      <c r="MF498" s="82">
        <f>LN498*Prices!$B$14</f>
        <v>96.875</v>
      </c>
      <c r="MG498" s="82">
        <f t="shared" si="745"/>
        <v>314.12163122222222</v>
      </c>
      <c r="MH498" s="82">
        <f>LN498*Prices!$B$15</f>
        <v>109.375</v>
      </c>
      <c r="MI498" s="82">
        <f t="shared" si="746"/>
        <v>326.62163122222222</v>
      </c>
      <c r="MJ498" s="82">
        <f>LN498*Prices!$B$16</f>
        <v>153.125</v>
      </c>
      <c r="MK498" s="82">
        <f t="shared" si="747"/>
        <v>370.37163122222222</v>
      </c>
      <c r="ML498" s="82">
        <f>LN498*Prices!$B$17</f>
        <v>0</v>
      </c>
      <c r="MM498" s="82"/>
      <c r="MN498" s="82"/>
      <c r="MO498" s="82"/>
      <c r="MP498" s="82"/>
      <c r="MQ498" s="82"/>
      <c r="MR498" s="82"/>
      <c r="MS498" s="82"/>
      <c r="MT498" s="82"/>
      <c r="MU498" s="82"/>
      <c r="MV498" s="82"/>
      <c r="MW498" s="82"/>
      <c r="MX498" s="82"/>
      <c r="MY498" s="82"/>
      <c r="MZ498" s="82"/>
      <c r="NA498" s="82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</row>
    <row r="499" spans="1:449" ht="18" customHeight="1" x14ac:dyDescent="0.25">
      <c r="A499" s="171" t="s">
        <v>638</v>
      </c>
      <c r="B499" s="172" t="s">
        <v>628</v>
      </c>
      <c r="C499" s="69" t="str">
        <f t="shared" si="748"/>
        <v>Vanity Cab: 1 drawer - 2 doors  (31" to 33")</v>
      </c>
      <c r="D499" s="70" t="s">
        <v>635</v>
      </c>
      <c r="E499" s="68" t="s">
        <v>111</v>
      </c>
      <c r="F499" s="268" t="s">
        <v>638</v>
      </c>
      <c r="G499" s="367">
        <f>ROUND(cabinets_db!FD499/Prices!$B$27,0)</f>
        <v>577</v>
      </c>
      <c r="H499" s="71">
        <f>G499*Prices!$B$6+G499</f>
        <v>663.55</v>
      </c>
      <c r="I499" s="161">
        <f>ROUND(cabinets_db!FF499/Prices!$B$27,0)</f>
        <v>626</v>
      </c>
      <c r="J499" s="71">
        <f>I499*Prices!$B$6+I499</f>
        <v>719.9</v>
      </c>
      <c r="K499" s="161">
        <f>ROUND(cabinets_db!FH499/Prices!$B$27,0)</f>
        <v>642</v>
      </c>
      <c r="L499" s="71">
        <f>K499*Prices!$B$6+K499</f>
        <v>738.3</v>
      </c>
      <c r="M499" s="161">
        <f>ROUND(cabinets_db!FJ499/Prices!$B$27,0)</f>
        <v>675</v>
      </c>
      <c r="N499" s="71">
        <f>M499*Prices!$B$6+M499</f>
        <v>776.25</v>
      </c>
      <c r="O499" s="161">
        <f>ROUND(cabinets_db!FL499/Prices!$B$27,0)</f>
        <v>692</v>
      </c>
      <c r="P499" s="71">
        <f>O499*Prices!$B$6+O499</f>
        <v>795.8</v>
      </c>
      <c r="Q499" s="161">
        <f>ROUND(cabinets_db!FN499/Prices!$B$27,0)</f>
        <v>732</v>
      </c>
      <c r="R499" s="71">
        <f>Q499*Prices!$B$6+Q499</f>
        <v>841.8</v>
      </c>
      <c r="S499" s="161">
        <f>ROUND(cabinets_db!FP499/Prices!$B$27,0)</f>
        <v>765</v>
      </c>
      <c r="T499" s="71">
        <f>S499*Prices!$B$6+S499</f>
        <v>879.75</v>
      </c>
      <c r="U499" s="161">
        <f>ROUND(cabinets_db!FR499/Prices!$B$27,0)</f>
        <v>880</v>
      </c>
      <c r="V499" s="71">
        <f>U499*Prices!$B$6+U499</f>
        <v>1012</v>
      </c>
      <c r="W499" s="162"/>
      <c r="X499" s="162"/>
      <c r="Y499" s="162"/>
      <c r="Z499" s="162"/>
      <c r="AA499" s="162"/>
      <c r="AB499" s="71">
        <f>ROUND(cabinets_db!HD499/Prices!$B$27,0)</f>
        <v>530</v>
      </c>
      <c r="AC499" s="71">
        <f>AB499*Prices!$B$6+AB499</f>
        <v>609.5</v>
      </c>
      <c r="AD499" s="71">
        <f>ROUND(cabinets_db!HF499/Prices!$B$27,0)</f>
        <v>579</v>
      </c>
      <c r="AE499" s="71">
        <f>AD499*Prices!$B$6+AD499</f>
        <v>665.85</v>
      </c>
      <c r="AF499" s="71">
        <f>ROUND(cabinets_db!HH499/Prices!$B$27,0)</f>
        <v>595</v>
      </c>
      <c r="AG499" s="71">
        <f>AF499*Prices!$B$6+AF499</f>
        <v>684.25</v>
      </c>
      <c r="AH499" s="71">
        <f>ROUND(cabinets_db!HJ499/Prices!$B$27,0)</f>
        <v>628</v>
      </c>
      <c r="AI499" s="71">
        <f>AH499*Prices!$B$6+AH499</f>
        <v>722.2</v>
      </c>
      <c r="AJ499" s="71">
        <f>ROUND(cabinets_db!HL499/Prices!$B$27,0)</f>
        <v>644</v>
      </c>
      <c r="AK499" s="71">
        <f>AJ499*Prices!$B$6+AJ499</f>
        <v>740.6</v>
      </c>
      <c r="AL499" s="71">
        <f>ROUND(cabinets_db!HN499/Prices!$B$27,0)</f>
        <v>685</v>
      </c>
      <c r="AM499" s="71">
        <f>AL499*Prices!$B$6+AL499</f>
        <v>787.75</v>
      </c>
      <c r="AN499" s="71">
        <f>ROUND(cabinets_db!HP499/Prices!$B$27,0)</f>
        <v>718</v>
      </c>
      <c r="AO499" s="71">
        <f>AN499*Prices!$B$6+AN499</f>
        <v>825.7</v>
      </c>
      <c r="AP499" s="71">
        <f>ROUND(cabinets_db!HR499/Prices!$B$27,0)</f>
        <v>833</v>
      </c>
      <c r="AQ499" s="163">
        <f>AP499*Prices!$B$6+AP499</f>
        <v>957.95</v>
      </c>
      <c r="AW499" s="71">
        <f t="shared" si="681"/>
        <v>530</v>
      </c>
      <c r="AX499" s="71">
        <f t="shared" si="682"/>
        <v>609.5</v>
      </c>
      <c r="AY499" s="71">
        <f t="shared" si="683"/>
        <v>579</v>
      </c>
      <c r="AZ499" s="71">
        <f t="shared" si="684"/>
        <v>665.85</v>
      </c>
      <c r="BA499" s="71">
        <f t="shared" si="685"/>
        <v>595</v>
      </c>
      <c r="BB499" s="71">
        <f t="shared" si="686"/>
        <v>684.25</v>
      </c>
      <c r="BC499" s="71">
        <f t="shared" si="687"/>
        <v>628</v>
      </c>
      <c r="BD499" s="71">
        <f t="shared" si="688"/>
        <v>722.2</v>
      </c>
      <c r="BE499" s="71">
        <f t="shared" si="689"/>
        <v>644</v>
      </c>
      <c r="BF499" s="71">
        <f t="shared" si="690"/>
        <v>740.6</v>
      </c>
      <c r="BG499" s="71">
        <f t="shared" si="691"/>
        <v>685</v>
      </c>
      <c r="BH499" s="71">
        <f t="shared" si="692"/>
        <v>787.75</v>
      </c>
      <c r="BI499" s="71">
        <f t="shared" si="693"/>
        <v>718</v>
      </c>
      <c r="BJ499" s="71">
        <f t="shared" si="694"/>
        <v>825.7</v>
      </c>
      <c r="BK499" s="71">
        <f t="shared" si="695"/>
        <v>833</v>
      </c>
      <c r="BL499" s="163">
        <f t="shared" si="696"/>
        <v>957.95</v>
      </c>
      <c r="BU499" s="161">
        <f>ROUND(cabinets_db!JE499/Prices!$B$27,0)</f>
        <v>685</v>
      </c>
      <c r="BV499" s="71">
        <f>BU499*Prices!$B$6+BU499</f>
        <v>787.75</v>
      </c>
      <c r="BW499" s="161">
        <f>ROUND(cabinets_db!JG499/Prices!$B$27,0)</f>
        <v>734</v>
      </c>
      <c r="BX499" s="71">
        <f>BW499*Prices!$B$6+BW499</f>
        <v>844.1</v>
      </c>
      <c r="BY499" s="161">
        <f>ROUND(cabinets_db!JI499/Prices!$B$27,0)</f>
        <v>751</v>
      </c>
      <c r="BZ499" s="71">
        <f>BY499*Prices!$B$6+BY499</f>
        <v>863.65</v>
      </c>
      <c r="CA499" s="161">
        <f>ROUND(cabinets_db!JK499/Prices!$B$27,0)</f>
        <v>784</v>
      </c>
      <c r="CB499" s="71">
        <f>CA499*Prices!$B$6+CA499</f>
        <v>901.6</v>
      </c>
      <c r="CC499" s="161">
        <f>ROUND(cabinets_db!JM499/Prices!$B$27,0)</f>
        <v>800</v>
      </c>
      <c r="CD499" s="71">
        <f>CC499*Prices!$B$6+CC499</f>
        <v>920</v>
      </c>
      <c r="CE499" s="161">
        <f>ROUND(cabinets_db!JO499/Prices!$B$27,0)</f>
        <v>841</v>
      </c>
      <c r="CF499" s="71">
        <f>CE499*Prices!$B$6+CE499</f>
        <v>967.15</v>
      </c>
      <c r="CG499" s="161">
        <f>ROUND(cabinets_db!JQ499/Prices!$B$27,0)</f>
        <v>874</v>
      </c>
      <c r="CH499" s="71">
        <f>CG499*Prices!$B$6+CG499</f>
        <v>1005.1</v>
      </c>
      <c r="CI499" s="161">
        <f>ROUND(cabinets_db!JS499/Prices!$B$27,0)</f>
        <v>988</v>
      </c>
      <c r="CJ499" s="71">
        <f>CI499*Prices!$B$6+CI499</f>
        <v>1136.2</v>
      </c>
      <c r="CK499" s="162"/>
      <c r="CL499" s="162"/>
      <c r="CM499" s="162"/>
      <c r="CN499" s="162"/>
      <c r="CO499" s="162"/>
      <c r="CP499" s="71">
        <f>ROUND(cabinets_db!LW499/Prices!$B$27,0)</f>
        <v>638</v>
      </c>
      <c r="CQ499" s="71">
        <f>CP499*Prices!$B$6+CP499</f>
        <v>733.7</v>
      </c>
      <c r="CR499" s="71">
        <f>ROUND(cabinets_db!LY499/Prices!$B$27,0)</f>
        <v>687</v>
      </c>
      <c r="CS499" s="71">
        <f>CR499*Prices!$B$6+CR499</f>
        <v>790.05</v>
      </c>
      <c r="CT499" s="71">
        <f>ROUND(cabinets_db!MA499/Prices!$B$27,0)</f>
        <v>704</v>
      </c>
      <c r="CU499" s="71">
        <f>CT499*Prices!$B$6+CT499</f>
        <v>809.6</v>
      </c>
      <c r="CV499" s="71">
        <f>ROUND(cabinets_db!MC499/Prices!$B$27,0)</f>
        <v>736</v>
      </c>
      <c r="CW499" s="71">
        <f>CV499*Prices!$B$6+CV499</f>
        <v>846.4</v>
      </c>
      <c r="CX499" s="71">
        <f>ROUND(cabinets_db!ME499/Prices!$B$27,0)</f>
        <v>753</v>
      </c>
      <c r="CY499" s="71">
        <f>CX499*Prices!$B$6+CX499</f>
        <v>865.95</v>
      </c>
      <c r="CZ499" s="71">
        <f>ROUND(cabinets_db!MG499/Prices!$B$27,0)</f>
        <v>794</v>
      </c>
      <c r="DA499" s="71">
        <f>CZ499*Prices!$B$6+CZ499</f>
        <v>913.1</v>
      </c>
      <c r="DB499" s="71">
        <f>ROUND(cabinets_db!MI499/Prices!$B$27,0)</f>
        <v>826</v>
      </c>
      <c r="DC499" s="71">
        <f>DB499*Prices!$B$6+DB499</f>
        <v>949.9</v>
      </c>
      <c r="DD499" s="71">
        <f>ROUND(cabinets_db!MK499/Prices!$B$27,0)</f>
        <v>941</v>
      </c>
      <c r="DE499" s="163">
        <f>DD499*Prices!$B$6+DD499</f>
        <v>1082.1500000000001</v>
      </c>
      <c r="DK499" s="71">
        <f t="shared" si="697"/>
        <v>638</v>
      </c>
      <c r="DL499" s="71">
        <f t="shared" si="698"/>
        <v>733.7</v>
      </c>
      <c r="DM499" s="71">
        <f t="shared" si="699"/>
        <v>687</v>
      </c>
      <c r="DN499" s="71">
        <f t="shared" si="700"/>
        <v>790.05</v>
      </c>
      <c r="DO499" s="71">
        <f t="shared" si="701"/>
        <v>704</v>
      </c>
      <c r="DP499" s="71">
        <f t="shared" si="702"/>
        <v>809.6</v>
      </c>
      <c r="DQ499" s="71">
        <f t="shared" si="703"/>
        <v>736</v>
      </c>
      <c r="DR499" s="71">
        <f t="shared" si="704"/>
        <v>846.4</v>
      </c>
      <c r="DS499" s="71">
        <f t="shared" si="705"/>
        <v>753</v>
      </c>
      <c r="DT499" s="71">
        <f t="shared" si="706"/>
        <v>865.95</v>
      </c>
      <c r="DU499" s="71">
        <f t="shared" si="707"/>
        <v>794</v>
      </c>
      <c r="DV499" s="71">
        <f t="shared" si="708"/>
        <v>913.1</v>
      </c>
      <c r="DW499" s="71">
        <f t="shared" si="709"/>
        <v>826</v>
      </c>
      <c r="DX499" s="71">
        <f t="shared" si="710"/>
        <v>949.9</v>
      </c>
      <c r="DY499" s="71">
        <f t="shared" si="711"/>
        <v>941</v>
      </c>
      <c r="DZ499" s="163">
        <f t="shared" si="712"/>
        <v>1082.1500000000001</v>
      </c>
      <c r="EP499" s="55">
        <v>4340.3481000000002</v>
      </c>
      <c r="EQ499" s="55">
        <f t="shared" si="751"/>
        <v>30.14130625</v>
      </c>
      <c r="ER499" s="74">
        <v>30.5</v>
      </c>
      <c r="ES499" s="55">
        <v>33</v>
      </c>
      <c r="EU499" s="75">
        <f t="shared" si="755"/>
        <v>6.875</v>
      </c>
      <c r="EV499" s="75">
        <v>1</v>
      </c>
      <c r="EW499" s="75">
        <v>4</v>
      </c>
      <c r="EY499" s="142">
        <v>30.5</v>
      </c>
      <c r="EZ499" s="82">
        <f>(EY499*1.2)*(Prices!$B$5/32)</f>
        <v>45.75</v>
      </c>
      <c r="FA499" s="82">
        <f>(EY499*1.3)*(Prices!$B$4/32)</f>
        <v>99.125</v>
      </c>
      <c r="FB499" s="79">
        <f>EV499*Prices!$B$2+EW499*Prices!$B$3</f>
        <v>56.2</v>
      </c>
      <c r="FC499" s="80">
        <f>EU499*Prices!$B$9</f>
        <v>41.25</v>
      </c>
      <c r="FD499" s="82">
        <f t="shared" si="713"/>
        <v>242.32499999999999</v>
      </c>
      <c r="FE499" s="82">
        <f>EU499*Prices!$B$10</f>
        <v>61.875</v>
      </c>
      <c r="FF499" s="82">
        <f t="shared" si="714"/>
        <v>262.95</v>
      </c>
      <c r="FG499" s="82">
        <f>EU499*Prices!$B$11</f>
        <v>68.75</v>
      </c>
      <c r="FH499" s="82">
        <f t="shared" si="715"/>
        <v>269.82499999999999</v>
      </c>
      <c r="FI499" s="82">
        <f>EU499*Prices!$B$12</f>
        <v>82.5</v>
      </c>
      <c r="FJ499" s="82">
        <f t="shared" si="716"/>
        <v>283.57499999999999</v>
      </c>
      <c r="FK499" s="82">
        <f>EU499*Prices!$B$13</f>
        <v>89.375</v>
      </c>
      <c r="FL499" s="82">
        <f t="shared" si="717"/>
        <v>290.45</v>
      </c>
      <c r="FM499" s="82">
        <f>EU499*Prices!$B$14</f>
        <v>106.5625</v>
      </c>
      <c r="FN499" s="82">
        <f t="shared" si="718"/>
        <v>307.63749999999999</v>
      </c>
      <c r="FO499" s="82">
        <f>EU499*Prices!$B$15</f>
        <v>120.3125</v>
      </c>
      <c r="FP499" s="82">
        <f t="shared" si="719"/>
        <v>321.38749999999999</v>
      </c>
      <c r="FQ499" s="82">
        <f>EU499*Prices!$B$16</f>
        <v>168.4375</v>
      </c>
      <c r="FR499" s="82">
        <f t="shared" si="720"/>
        <v>369.51249999999999</v>
      </c>
      <c r="FS499" s="82">
        <f>EU499*Prices!$B$17</f>
        <v>0</v>
      </c>
      <c r="FT499" s="82"/>
      <c r="FU499" s="82"/>
      <c r="FV499" s="82"/>
      <c r="FW499" s="82"/>
      <c r="FX499" s="82"/>
      <c r="FY499" s="82"/>
      <c r="FZ499" s="82"/>
      <c r="GA499" s="82"/>
      <c r="GB499" s="82"/>
      <c r="GC499" s="82"/>
      <c r="GD499" s="82"/>
      <c r="GE499" s="82"/>
      <c r="GF499" s="82"/>
      <c r="GG499" s="82"/>
      <c r="GH499" s="82"/>
      <c r="GI499"/>
      <c r="GJ499"/>
      <c r="GK499"/>
      <c r="GL499"/>
      <c r="GM499"/>
      <c r="GN499"/>
      <c r="GO499"/>
      <c r="GP499" s="55">
        <v>4340.3481000000002</v>
      </c>
      <c r="GQ499" s="55">
        <f t="shared" si="752"/>
        <v>30.14130625</v>
      </c>
      <c r="GR499" s="74">
        <v>30.5</v>
      </c>
      <c r="GS499" s="55">
        <v>33</v>
      </c>
      <c r="GT499" s="55"/>
      <c r="GU499" s="75">
        <f t="shared" si="756"/>
        <v>6.875</v>
      </c>
      <c r="GV499" s="75">
        <v>1</v>
      </c>
      <c r="GW499" s="75">
        <v>4</v>
      </c>
      <c r="GX499" s="76"/>
      <c r="GY499" s="142">
        <v>30.5</v>
      </c>
      <c r="GZ499" s="82">
        <f>(GY499*1.2)*(Prices!$B$5/32)</f>
        <v>45.75</v>
      </c>
      <c r="HA499" s="82">
        <f>(GY499*1.3)*(Prices!$C$4/32)</f>
        <v>79.3</v>
      </c>
      <c r="HB499" s="79">
        <f>GV499*Prices!$B$2+GW499*Prices!$B$3</f>
        <v>56.2</v>
      </c>
      <c r="HC499" s="80">
        <f>GU499*Prices!$B$9</f>
        <v>41.25</v>
      </c>
      <c r="HD499" s="82">
        <f t="shared" si="721"/>
        <v>222.5</v>
      </c>
      <c r="HE499" s="82">
        <f>GU499*Prices!$B$10</f>
        <v>61.875</v>
      </c>
      <c r="HF499" s="82">
        <f t="shared" si="722"/>
        <v>243.125</v>
      </c>
      <c r="HG499" s="82">
        <f>GU499*Prices!$B$11</f>
        <v>68.75</v>
      </c>
      <c r="HH499" s="82">
        <f t="shared" si="723"/>
        <v>250</v>
      </c>
      <c r="HI499" s="82">
        <f>GU499*Prices!$B$12</f>
        <v>82.5</v>
      </c>
      <c r="HJ499" s="82">
        <f t="shared" si="724"/>
        <v>263.75</v>
      </c>
      <c r="HK499" s="82">
        <f>GU499*Prices!$B$13</f>
        <v>89.375</v>
      </c>
      <c r="HL499" s="82">
        <f t="shared" si="725"/>
        <v>270.625</v>
      </c>
      <c r="HM499" s="82">
        <f>GU499*Prices!$B$14</f>
        <v>106.5625</v>
      </c>
      <c r="HN499" s="82">
        <f t="shared" si="726"/>
        <v>287.8125</v>
      </c>
      <c r="HO499" s="82">
        <f>GU499*Prices!$B$15</f>
        <v>120.3125</v>
      </c>
      <c r="HP499" s="82">
        <f t="shared" si="727"/>
        <v>301.5625</v>
      </c>
      <c r="HQ499" s="82">
        <f>GU499*Prices!$B$16</f>
        <v>168.4375</v>
      </c>
      <c r="HR499" s="82">
        <f t="shared" si="728"/>
        <v>349.6875</v>
      </c>
      <c r="HS499" s="82">
        <f>GU499*Prices!$B$17</f>
        <v>0</v>
      </c>
      <c r="HT499" s="82"/>
      <c r="HU499" s="82"/>
      <c r="HV499" s="82"/>
      <c r="HW499" s="82"/>
      <c r="HX499" s="82"/>
      <c r="HY499" s="82"/>
      <c r="HZ499" s="82"/>
      <c r="IA499" s="82"/>
      <c r="IB499" s="82"/>
      <c r="IC499" s="82"/>
      <c r="ID499" s="82"/>
      <c r="IE499" s="82"/>
      <c r="IF499" s="82"/>
      <c r="IG499" s="82"/>
      <c r="IH499" s="82"/>
      <c r="II499"/>
      <c r="IJ499"/>
      <c r="IK499"/>
      <c r="IL499"/>
      <c r="IM499"/>
      <c r="IN499"/>
      <c r="IO499"/>
      <c r="IP499"/>
      <c r="IQ499" s="55">
        <v>4340.3481000000002</v>
      </c>
      <c r="IR499" s="55">
        <f t="shared" si="753"/>
        <v>30.14130625</v>
      </c>
      <c r="IS499" s="74">
        <v>30.5</v>
      </c>
      <c r="IT499" s="55">
        <v>33</v>
      </c>
      <c r="IV499" s="75">
        <f t="shared" si="757"/>
        <v>6.875</v>
      </c>
      <c r="IW499" s="75">
        <v>1</v>
      </c>
      <c r="IX499" s="75">
        <v>4</v>
      </c>
      <c r="IY499" s="76">
        <f t="shared" si="749"/>
        <v>45.509149885416669</v>
      </c>
      <c r="IZ499" s="142">
        <v>30.5</v>
      </c>
      <c r="JA499" s="82">
        <f>(IZ499*1.2)*(Prices!$B$5/32)</f>
        <v>45.75</v>
      </c>
      <c r="JB499" s="82">
        <f>(IZ499*1.3)*(Prices!$B$4/32)</f>
        <v>99.125</v>
      </c>
      <c r="JC499" s="79">
        <f>IW499*Prices!$B$2+IX499*Prices!$B$3</f>
        <v>56.2</v>
      </c>
      <c r="JD499" s="80">
        <f>IV499*Prices!$B$9</f>
        <v>41.25</v>
      </c>
      <c r="JE499" s="82">
        <f t="shared" si="729"/>
        <v>287.83414988541665</v>
      </c>
      <c r="JF499" s="82">
        <f>IV499*Prices!$B$10</f>
        <v>61.875</v>
      </c>
      <c r="JG499" s="82">
        <f t="shared" si="730"/>
        <v>308.45914988541665</v>
      </c>
      <c r="JH499" s="82">
        <f>IV499*Prices!$B$11</f>
        <v>68.75</v>
      </c>
      <c r="JI499" s="82">
        <f t="shared" si="731"/>
        <v>315.33414988541665</v>
      </c>
      <c r="JJ499" s="82">
        <f>IV499*Prices!$B$12</f>
        <v>82.5</v>
      </c>
      <c r="JK499" s="82">
        <f t="shared" si="732"/>
        <v>329.08414988541665</v>
      </c>
      <c r="JL499" s="82">
        <f>IV499*Prices!$B$13</f>
        <v>89.375</v>
      </c>
      <c r="JM499" s="82">
        <f t="shared" si="733"/>
        <v>335.95914988541665</v>
      </c>
      <c r="JN499" s="82">
        <f>IV499*Prices!$B$14</f>
        <v>106.5625</v>
      </c>
      <c r="JO499" s="82">
        <f t="shared" si="734"/>
        <v>353.14664988541665</v>
      </c>
      <c r="JP499" s="82">
        <f>IV499*Prices!$B$15</f>
        <v>120.3125</v>
      </c>
      <c r="JQ499" s="82">
        <f t="shared" si="735"/>
        <v>366.89664988541665</v>
      </c>
      <c r="JR499" s="82">
        <f>IV499*Prices!$B$16</f>
        <v>168.4375</v>
      </c>
      <c r="JS499" s="82">
        <f t="shared" si="736"/>
        <v>415.02164988541665</v>
      </c>
      <c r="JT499" s="82">
        <f>IV499*Prices!$B$17</f>
        <v>0</v>
      </c>
      <c r="JU499" s="82"/>
      <c r="JV499" s="82"/>
      <c r="JW499" s="82"/>
      <c r="JX499" s="82"/>
      <c r="JY499" s="82"/>
      <c r="JZ499" s="82"/>
      <c r="KA499" s="82"/>
      <c r="KB499" s="82"/>
      <c r="KC499" s="82"/>
      <c r="KD499" s="82"/>
      <c r="KE499" s="82"/>
      <c r="KF499" s="82"/>
      <c r="KG499" s="82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 s="199">
        <v>1</v>
      </c>
      <c r="LB499" s="202">
        <v>0</v>
      </c>
      <c r="LC499" s="82">
        <f>(44+(cabinets_db!IR499*2-2))*0.58</f>
        <v>59.323915249999999</v>
      </c>
      <c r="LD499" s="82">
        <f>(44+(cabinets_db!IR499*2-2))*0.77</f>
        <v>78.757611624999996</v>
      </c>
      <c r="LE499" s="82">
        <f>3*(cabinets_db!IR499*22/144)</f>
        <v>13.814765364583332</v>
      </c>
      <c r="LF499" s="82">
        <f t="shared" si="737"/>
        <v>45.509149885416669</v>
      </c>
      <c r="LG499" s="80">
        <f t="shared" si="738"/>
        <v>64.942846260416658</v>
      </c>
      <c r="LH499" s="234">
        <f t="shared" si="739"/>
        <v>45.509149885416669</v>
      </c>
      <c r="LI499" s="55">
        <v>4340.3481000000002</v>
      </c>
      <c r="LJ499" s="55">
        <f t="shared" si="754"/>
        <v>30.14130625</v>
      </c>
      <c r="LK499" s="74">
        <v>30.5</v>
      </c>
      <c r="LL499" s="55">
        <v>33</v>
      </c>
      <c r="LN499" s="75">
        <f t="shared" si="758"/>
        <v>6.875</v>
      </c>
      <c r="LO499" s="75">
        <v>1</v>
      </c>
      <c r="LP499" s="75">
        <v>4</v>
      </c>
      <c r="LQ499" s="76">
        <f t="shared" si="750"/>
        <v>45.509149885416669</v>
      </c>
      <c r="LR499" s="142">
        <v>30.5</v>
      </c>
      <c r="LS499" s="82">
        <f>(LR499*1.2)*(Prices!$B$5/32)</f>
        <v>45.75</v>
      </c>
      <c r="LT499" s="82">
        <f>(LR499*1.3)*(Prices!$C$4/32)</f>
        <v>79.3</v>
      </c>
      <c r="LU499" s="79">
        <f>LO499*Prices!$B$2+LP499*Prices!$B$3</f>
        <v>56.2</v>
      </c>
      <c r="LV499" s="80">
        <f>LN499*Prices!$B$9</f>
        <v>41.25</v>
      </c>
      <c r="LW499" s="82">
        <f t="shared" si="740"/>
        <v>268.00914988541666</v>
      </c>
      <c r="LX499" s="82">
        <f>LN499*Prices!$B$10</f>
        <v>61.875</v>
      </c>
      <c r="LY499" s="82">
        <f t="shared" si="741"/>
        <v>288.63414988541666</v>
      </c>
      <c r="LZ499" s="82">
        <f>LN499*Prices!$B$11</f>
        <v>68.75</v>
      </c>
      <c r="MA499" s="82">
        <f t="shared" si="742"/>
        <v>295.50914988541666</v>
      </c>
      <c r="MB499" s="82">
        <f>LN499*Prices!$B$12</f>
        <v>82.5</v>
      </c>
      <c r="MC499" s="82">
        <f t="shared" si="743"/>
        <v>309.25914988541666</v>
      </c>
      <c r="MD499" s="82">
        <f>LN499*Prices!$B$13</f>
        <v>89.375</v>
      </c>
      <c r="ME499" s="82">
        <f t="shared" si="744"/>
        <v>316.13414988541666</v>
      </c>
      <c r="MF499" s="82">
        <f>LN499*Prices!$B$14</f>
        <v>106.5625</v>
      </c>
      <c r="MG499" s="82">
        <f t="shared" si="745"/>
        <v>333.32164988541666</v>
      </c>
      <c r="MH499" s="82">
        <f>LN499*Prices!$B$15</f>
        <v>120.3125</v>
      </c>
      <c r="MI499" s="82">
        <f t="shared" si="746"/>
        <v>347.07164988541666</v>
      </c>
      <c r="MJ499" s="82">
        <f>LN499*Prices!$B$16</f>
        <v>168.4375</v>
      </c>
      <c r="MK499" s="82">
        <f t="shared" si="747"/>
        <v>395.19664988541666</v>
      </c>
      <c r="ML499" s="82">
        <f>LN499*Prices!$B$17</f>
        <v>0</v>
      </c>
      <c r="MM499" s="82"/>
      <c r="MN499" s="82"/>
      <c r="MO499" s="82"/>
      <c r="MP499" s="82"/>
      <c r="MQ499" s="82"/>
      <c r="MR499" s="82"/>
      <c r="MS499" s="82"/>
      <c r="MT499" s="82"/>
      <c r="MU499" s="82"/>
      <c r="MV499" s="82"/>
      <c r="MW499" s="82"/>
      <c r="MX499" s="82"/>
      <c r="MY499" s="82"/>
      <c r="MZ499" s="82"/>
      <c r="NA499" s="82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</row>
    <row r="500" spans="1:449" ht="18" customHeight="1" x14ac:dyDescent="0.25">
      <c r="A500" s="171" t="s">
        <v>639</v>
      </c>
      <c r="B500" s="172" t="s">
        <v>628</v>
      </c>
      <c r="C500" s="69" t="str">
        <f t="shared" si="748"/>
        <v>Vanity Cab: 1 drawer - 2 doors  (34" to 36")</v>
      </c>
      <c r="D500" s="70" t="s">
        <v>635</v>
      </c>
      <c r="E500" s="68" t="s">
        <v>113</v>
      </c>
      <c r="F500" s="268" t="s">
        <v>639</v>
      </c>
      <c r="G500" s="367">
        <f>ROUND(cabinets_db!FD500/Prices!$B$27,0)</f>
        <v>603</v>
      </c>
      <c r="H500" s="71">
        <f>G500*Prices!$B$6+G500</f>
        <v>693.45</v>
      </c>
      <c r="I500" s="161">
        <f>ROUND(cabinets_db!FF500/Prices!$B$27,0)</f>
        <v>656</v>
      </c>
      <c r="J500" s="71">
        <f>I500*Prices!$B$6+I500</f>
        <v>754.4</v>
      </c>
      <c r="K500" s="161">
        <f>ROUND(cabinets_db!FH500/Prices!$B$27,0)</f>
        <v>674</v>
      </c>
      <c r="L500" s="71">
        <f>K500*Prices!$B$6+K500</f>
        <v>775.1</v>
      </c>
      <c r="M500" s="161">
        <f>ROUND(cabinets_db!FJ500/Prices!$B$27,0)</f>
        <v>710</v>
      </c>
      <c r="N500" s="71">
        <f>M500*Prices!$B$6+M500</f>
        <v>816.5</v>
      </c>
      <c r="O500" s="161">
        <f>ROUND(cabinets_db!FL500/Prices!$B$27,0)</f>
        <v>728</v>
      </c>
      <c r="P500" s="71">
        <f>O500*Prices!$B$6+O500</f>
        <v>837.2</v>
      </c>
      <c r="Q500" s="161">
        <f>ROUND(cabinets_db!FN500/Prices!$B$27,0)</f>
        <v>773</v>
      </c>
      <c r="R500" s="71">
        <f>Q500*Prices!$B$6+Q500</f>
        <v>888.95</v>
      </c>
      <c r="S500" s="161">
        <f>ROUND(cabinets_db!FP500/Prices!$B$27,0)</f>
        <v>808</v>
      </c>
      <c r="T500" s="71">
        <f>S500*Prices!$B$6+S500</f>
        <v>929.2</v>
      </c>
      <c r="U500" s="161">
        <f>ROUND(cabinets_db!FR500/Prices!$B$27,0)</f>
        <v>933</v>
      </c>
      <c r="V500" s="71">
        <f>U500*Prices!$B$6+U500</f>
        <v>1072.95</v>
      </c>
      <c r="W500" s="162"/>
      <c r="X500" s="162"/>
      <c r="Y500" s="162"/>
      <c r="Z500" s="162"/>
      <c r="AA500" s="162"/>
      <c r="AB500" s="71">
        <f>ROUND(cabinets_db!HD500/Prices!$B$27,0)</f>
        <v>553</v>
      </c>
      <c r="AC500" s="71">
        <f>AB500*Prices!$B$6+AB500</f>
        <v>635.95000000000005</v>
      </c>
      <c r="AD500" s="71">
        <f>ROUND(cabinets_db!HF500/Prices!$B$27,0)</f>
        <v>607</v>
      </c>
      <c r="AE500" s="71">
        <f>AD500*Prices!$B$6+AD500</f>
        <v>698.05</v>
      </c>
      <c r="AF500" s="71">
        <f>ROUND(cabinets_db!HH500/Prices!$B$27,0)</f>
        <v>625</v>
      </c>
      <c r="AG500" s="71">
        <f>AF500*Prices!$B$6+AF500</f>
        <v>718.75</v>
      </c>
      <c r="AH500" s="71">
        <f>ROUND(cabinets_db!HJ500/Prices!$B$27,0)</f>
        <v>660</v>
      </c>
      <c r="AI500" s="71">
        <f>AH500*Prices!$B$6+AH500</f>
        <v>759</v>
      </c>
      <c r="AJ500" s="71">
        <f>ROUND(cabinets_db!HL500/Prices!$B$27,0)</f>
        <v>678</v>
      </c>
      <c r="AK500" s="71">
        <f>AJ500*Prices!$B$6+AJ500</f>
        <v>779.7</v>
      </c>
      <c r="AL500" s="71">
        <f>ROUND(cabinets_db!HN500/Prices!$B$27,0)</f>
        <v>723</v>
      </c>
      <c r="AM500" s="71">
        <f>AL500*Prices!$B$6+AL500</f>
        <v>831.45</v>
      </c>
      <c r="AN500" s="71">
        <f>ROUND(cabinets_db!HP500/Prices!$B$27,0)</f>
        <v>759</v>
      </c>
      <c r="AO500" s="71">
        <f>AN500*Prices!$B$6+AN500</f>
        <v>872.85</v>
      </c>
      <c r="AP500" s="71">
        <f>ROUND(cabinets_db!HR500/Prices!$B$27,0)</f>
        <v>884</v>
      </c>
      <c r="AQ500" s="163">
        <f>AP500*Prices!$B$6+AP500</f>
        <v>1016.6</v>
      </c>
      <c r="AW500" s="71">
        <f t="shared" si="681"/>
        <v>553</v>
      </c>
      <c r="AX500" s="71">
        <f t="shared" si="682"/>
        <v>635.95000000000005</v>
      </c>
      <c r="AY500" s="71">
        <f t="shared" si="683"/>
        <v>607</v>
      </c>
      <c r="AZ500" s="71">
        <f t="shared" si="684"/>
        <v>698.05</v>
      </c>
      <c r="BA500" s="71">
        <f t="shared" si="685"/>
        <v>625</v>
      </c>
      <c r="BB500" s="71">
        <f t="shared" si="686"/>
        <v>718.75</v>
      </c>
      <c r="BC500" s="71">
        <f t="shared" si="687"/>
        <v>660</v>
      </c>
      <c r="BD500" s="71">
        <f t="shared" si="688"/>
        <v>759</v>
      </c>
      <c r="BE500" s="71">
        <f t="shared" si="689"/>
        <v>678</v>
      </c>
      <c r="BF500" s="71">
        <f t="shared" si="690"/>
        <v>779.7</v>
      </c>
      <c r="BG500" s="71">
        <f t="shared" si="691"/>
        <v>723</v>
      </c>
      <c r="BH500" s="71">
        <f t="shared" si="692"/>
        <v>831.45</v>
      </c>
      <c r="BI500" s="71">
        <f t="shared" si="693"/>
        <v>759</v>
      </c>
      <c r="BJ500" s="71">
        <f t="shared" si="694"/>
        <v>872.85</v>
      </c>
      <c r="BK500" s="71">
        <f t="shared" si="695"/>
        <v>884</v>
      </c>
      <c r="BL500" s="163">
        <f t="shared" si="696"/>
        <v>1016.6</v>
      </c>
      <c r="BU500" s="161">
        <f>ROUND(cabinets_db!JE500/Prices!$B$27,0)</f>
        <v>714</v>
      </c>
      <c r="BV500" s="71">
        <f>BU500*Prices!$B$6+BU500</f>
        <v>821.1</v>
      </c>
      <c r="BW500" s="161">
        <f>ROUND(cabinets_db!JG500/Prices!$B$27,0)</f>
        <v>768</v>
      </c>
      <c r="BX500" s="71">
        <f>BW500*Prices!$B$6+BW500</f>
        <v>883.2</v>
      </c>
      <c r="BY500" s="161">
        <f>ROUND(cabinets_db!JI500/Prices!$B$27,0)</f>
        <v>786</v>
      </c>
      <c r="BZ500" s="71">
        <f>BY500*Prices!$B$6+BY500</f>
        <v>903.9</v>
      </c>
      <c r="CA500" s="161">
        <f>ROUND(cabinets_db!JK500/Prices!$B$27,0)</f>
        <v>821</v>
      </c>
      <c r="CB500" s="71">
        <f>CA500*Prices!$B$6+CA500</f>
        <v>944.15</v>
      </c>
      <c r="CC500" s="161">
        <f>ROUND(cabinets_db!JM500/Prices!$B$27,0)</f>
        <v>839</v>
      </c>
      <c r="CD500" s="71">
        <f>CC500*Prices!$B$6+CC500</f>
        <v>964.85</v>
      </c>
      <c r="CE500" s="161">
        <f>ROUND(cabinets_db!JO500/Prices!$B$27,0)</f>
        <v>884</v>
      </c>
      <c r="CF500" s="71">
        <f>CE500*Prices!$B$6+CE500</f>
        <v>1016.6</v>
      </c>
      <c r="CG500" s="161">
        <f>ROUND(cabinets_db!JQ500/Prices!$B$27,0)</f>
        <v>920</v>
      </c>
      <c r="CH500" s="71">
        <f>CG500*Prices!$B$6+CG500</f>
        <v>1058</v>
      </c>
      <c r="CI500" s="161">
        <f>ROUND(cabinets_db!JS500/Prices!$B$27,0)</f>
        <v>1045</v>
      </c>
      <c r="CJ500" s="71">
        <f>CI500*Prices!$B$6+CI500</f>
        <v>1201.75</v>
      </c>
      <c r="CK500" s="162"/>
      <c r="CL500" s="162"/>
      <c r="CM500" s="162"/>
      <c r="CN500" s="162"/>
      <c r="CO500" s="162"/>
      <c r="CP500" s="71">
        <f>ROUND(cabinets_db!LW500/Prices!$B$27,0)</f>
        <v>665</v>
      </c>
      <c r="CQ500" s="71">
        <f>CP500*Prices!$B$6+CP500</f>
        <v>764.75</v>
      </c>
      <c r="CR500" s="71">
        <f>ROUND(cabinets_db!LY500/Prices!$B$27,0)</f>
        <v>718</v>
      </c>
      <c r="CS500" s="71">
        <f>CR500*Prices!$B$6+CR500</f>
        <v>825.7</v>
      </c>
      <c r="CT500" s="71">
        <f>ROUND(cabinets_db!MA500/Prices!$B$27,0)</f>
        <v>736</v>
      </c>
      <c r="CU500" s="71">
        <f>CT500*Prices!$B$6+CT500</f>
        <v>846.4</v>
      </c>
      <c r="CV500" s="71">
        <f>ROUND(cabinets_db!MC500/Prices!$B$27,0)</f>
        <v>772</v>
      </c>
      <c r="CW500" s="71">
        <f>CV500*Prices!$B$6+CV500</f>
        <v>887.8</v>
      </c>
      <c r="CX500" s="71">
        <f>ROUND(cabinets_db!ME500/Prices!$B$27,0)</f>
        <v>790</v>
      </c>
      <c r="CY500" s="71">
        <f>CX500*Prices!$B$6+CX500</f>
        <v>908.5</v>
      </c>
      <c r="CZ500" s="71">
        <f>ROUND(cabinets_db!MG500/Prices!$B$27,0)</f>
        <v>834</v>
      </c>
      <c r="DA500" s="71">
        <f>CZ500*Prices!$B$6+CZ500</f>
        <v>959.1</v>
      </c>
      <c r="DB500" s="71">
        <f>ROUND(cabinets_db!MI500/Prices!$B$27,0)</f>
        <v>870</v>
      </c>
      <c r="DC500" s="71">
        <f>DB500*Prices!$B$6+DB500</f>
        <v>1000.5</v>
      </c>
      <c r="DD500" s="71">
        <f>ROUND(cabinets_db!MK500/Prices!$B$27,0)</f>
        <v>995</v>
      </c>
      <c r="DE500" s="163">
        <f>DD500*Prices!$B$6+DD500</f>
        <v>1144.25</v>
      </c>
      <c r="DK500" s="71">
        <f t="shared" si="697"/>
        <v>665</v>
      </c>
      <c r="DL500" s="71">
        <f t="shared" si="698"/>
        <v>764.75</v>
      </c>
      <c r="DM500" s="71">
        <f t="shared" si="699"/>
        <v>718</v>
      </c>
      <c r="DN500" s="71">
        <f t="shared" si="700"/>
        <v>825.7</v>
      </c>
      <c r="DO500" s="71">
        <f t="shared" si="701"/>
        <v>736</v>
      </c>
      <c r="DP500" s="71">
        <f t="shared" si="702"/>
        <v>846.4</v>
      </c>
      <c r="DQ500" s="71">
        <f t="shared" si="703"/>
        <v>772</v>
      </c>
      <c r="DR500" s="71">
        <f t="shared" si="704"/>
        <v>887.8</v>
      </c>
      <c r="DS500" s="71">
        <f t="shared" si="705"/>
        <v>790</v>
      </c>
      <c r="DT500" s="71">
        <f t="shared" si="706"/>
        <v>908.5</v>
      </c>
      <c r="DU500" s="71">
        <f t="shared" si="707"/>
        <v>834</v>
      </c>
      <c r="DV500" s="71">
        <f t="shared" si="708"/>
        <v>959.1</v>
      </c>
      <c r="DW500" s="71">
        <f t="shared" si="709"/>
        <v>870</v>
      </c>
      <c r="DX500" s="71">
        <f t="shared" si="710"/>
        <v>1000.5</v>
      </c>
      <c r="DY500" s="71">
        <f t="shared" si="711"/>
        <v>995</v>
      </c>
      <c r="DZ500" s="163">
        <f t="shared" si="712"/>
        <v>1144.25</v>
      </c>
      <c r="EP500" s="55">
        <v>4609.7106000000003</v>
      </c>
      <c r="EQ500" s="55">
        <f t="shared" si="751"/>
        <v>32.011879166666667</v>
      </c>
      <c r="ER500" s="74">
        <v>32</v>
      </c>
      <c r="ES500" s="55">
        <v>36</v>
      </c>
      <c r="EU500" s="75">
        <f t="shared" si="755"/>
        <v>7.5</v>
      </c>
      <c r="EV500" s="75">
        <v>1</v>
      </c>
      <c r="EW500" s="75">
        <v>4</v>
      </c>
      <c r="EY500" s="142">
        <v>32</v>
      </c>
      <c r="EZ500" s="82">
        <f>(EY500*1.2)*(Prices!$B$5/32)</f>
        <v>48</v>
      </c>
      <c r="FA500" s="82">
        <f>(EY500*1.3)*(Prices!$B$4/32)</f>
        <v>104</v>
      </c>
      <c r="FB500" s="79">
        <f>EV500*Prices!$B$2+EW500*Prices!$B$3</f>
        <v>56.2</v>
      </c>
      <c r="FC500" s="80">
        <f>EU500*Prices!$B$9</f>
        <v>45</v>
      </c>
      <c r="FD500" s="82">
        <f t="shared" si="713"/>
        <v>253.2</v>
      </c>
      <c r="FE500" s="82">
        <f>EU500*Prices!$B$10</f>
        <v>67.5</v>
      </c>
      <c r="FF500" s="82">
        <f t="shared" si="714"/>
        <v>275.7</v>
      </c>
      <c r="FG500" s="82">
        <f>EU500*Prices!$B$11</f>
        <v>75</v>
      </c>
      <c r="FH500" s="82">
        <f t="shared" si="715"/>
        <v>283.2</v>
      </c>
      <c r="FI500" s="173">
        <f>EU500*Prices!$B$12</f>
        <v>90</v>
      </c>
      <c r="FJ500" s="82">
        <f t="shared" si="716"/>
        <v>298.2</v>
      </c>
      <c r="FK500" s="82">
        <f>EU500*Prices!$B$13</f>
        <v>97.5</v>
      </c>
      <c r="FL500" s="82">
        <f t="shared" si="717"/>
        <v>305.7</v>
      </c>
      <c r="FM500" s="82">
        <f>EU500*Prices!$B$14</f>
        <v>116.25</v>
      </c>
      <c r="FN500" s="82">
        <f t="shared" si="718"/>
        <v>324.45</v>
      </c>
      <c r="FO500" s="82">
        <f>EU500*Prices!$B$15</f>
        <v>131.25</v>
      </c>
      <c r="FP500" s="82">
        <f t="shared" si="719"/>
        <v>339.45</v>
      </c>
      <c r="FQ500" s="82">
        <f>EU500*Prices!$B$16</f>
        <v>183.75</v>
      </c>
      <c r="FR500" s="82">
        <f t="shared" si="720"/>
        <v>391.95</v>
      </c>
      <c r="FS500" s="82">
        <f>EU500*Prices!$B$17</f>
        <v>0</v>
      </c>
      <c r="FT500" s="82"/>
      <c r="FU500" s="82"/>
      <c r="FV500" s="82"/>
      <c r="FW500" s="82"/>
      <c r="FX500" s="82"/>
      <c r="FY500" s="82"/>
      <c r="FZ500" s="82"/>
      <c r="GA500" s="82"/>
      <c r="GB500" s="82"/>
      <c r="GC500" s="82"/>
      <c r="GD500" s="82"/>
      <c r="GE500" s="173"/>
      <c r="GF500" s="82"/>
      <c r="GG500" s="82"/>
      <c r="GH500" s="82"/>
      <c r="GI500"/>
      <c r="GJ500"/>
      <c r="GK500"/>
      <c r="GL500"/>
      <c r="GM500"/>
      <c r="GN500"/>
      <c r="GO500"/>
      <c r="GP500" s="55">
        <v>4609.7106000000003</v>
      </c>
      <c r="GQ500" s="55">
        <f t="shared" si="752"/>
        <v>32.011879166666667</v>
      </c>
      <c r="GR500" s="74">
        <v>32</v>
      </c>
      <c r="GS500" s="55">
        <v>36</v>
      </c>
      <c r="GT500" s="55"/>
      <c r="GU500" s="75">
        <f t="shared" si="756"/>
        <v>7.5</v>
      </c>
      <c r="GV500" s="75">
        <v>1</v>
      </c>
      <c r="GW500" s="75">
        <v>4</v>
      </c>
      <c r="GX500" s="76"/>
      <c r="GY500" s="142">
        <v>32</v>
      </c>
      <c r="GZ500" s="82">
        <f>(GY500*1.2)*(Prices!$B$5/32)</f>
        <v>48</v>
      </c>
      <c r="HA500" s="82">
        <f>(GY500*1.3)*(Prices!$C$4/32)</f>
        <v>83.2</v>
      </c>
      <c r="HB500" s="79">
        <f>GV500*Prices!$B$2+GW500*Prices!$B$3</f>
        <v>56.2</v>
      </c>
      <c r="HC500" s="80">
        <f>GU500*Prices!$B$9</f>
        <v>45</v>
      </c>
      <c r="HD500" s="82">
        <f t="shared" si="721"/>
        <v>232.4</v>
      </c>
      <c r="HE500" s="82">
        <f>GU500*Prices!$B$10</f>
        <v>67.5</v>
      </c>
      <c r="HF500" s="82">
        <f t="shared" si="722"/>
        <v>254.9</v>
      </c>
      <c r="HG500" s="82">
        <f>GU500*Prices!$B$11</f>
        <v>75</v>
      </c>
      <c r="HH500" s="82">
        <f t="shared" si="723"/>
        <v>262.39999999999998</v>
      </c>
      <c r="HI500" s="173">
        <f>GU500*Prices!$B$12</f>
        <v>90</v>
      </c>
      <c r="HJ500" s="82">
        <f t="shared" si="724"/>
        <v>277.39999999999998</v>
      </c>
      <c r="HK500" s="82">
        <f>GU500*Prices!$B$13</f>
        <v>97.5</v>
      </c>
      <c r="HL500" s="82">
        <f t="shared" si="725"/>
        <v>284.89999999999998</v>
      </c>
      <c r="HM500" s="82">
        <f>GU500*Prices!$B$14</f>
        <v>116.25</v>
      </c>
      <c r="HN500" s="82">
        <f t="shared" si="726"/>
        <v>303.64999999999998</v>
      </c>
      <c r="HO500" s="82">
        <f>GU500*Prices!$B$15</f>
        <v>131.25</v>
      </c>
      <c r="HP500" s="82">
        <f t="shared" si="727"/>
        <v>318.64999999999998</v>
      </c>
      <c r="HQ500" s="82">
        <f>GU500*Prices!$B$16</f>
        <v>183.75</v>
      </c>
      <c r="HR500" s="82">
        <f t="shared" si="728"/>
        <v>371.15</v>
      </c>
      <c r="HS500" s="82">
        <f>GU500*Prices!$B$17</f>
        <v>0</v>
      </c>
      <c r="HT500" s="82"/>
      <c r="HU500" s="82"/>
      <c r="HV500" s="82"/>
      <c r="HW500" s="82"/>
      <c r="HX500" s="82"/>
      <c r="HY500" s="82"/>
      <c r="HZ500" s="82"/>
      <c r="IA500" s="82"/>
      <c r="IB500" s="82"/>
      <c r="IC500" s="82"/>
      <c r="ID500" s="82"/>
      <c r="IE500" s="173"/>
      <c r="IF500" s="82"/>
      <c r="IG500" s="82"/>
      <c r="IH500" s="82"/>
      <c r="II500"/>
      <c r="IJ500"/>
      <c r="IK500"/>
      <c r="IL500"/>
      <c r="IM500"/>
      <c r="IN500"/>
      <c r="IO500"/>
      <c r="IP500"/>
      <c r="IQ500" s="55">
        <v>4609.7106000000003</v>
      </c>
      <c r="IR500" s="55">
        <f t="shared" si="753"/>
        <v>32.011879166666667</v>
      </c>
      <c r="IS500" s="74">
        <v>32</v>
      </c>
      <c r="IT500" s="55">
        <v>36</v>
      </c>
      <c r="IV500" s="75">
        <f t="shared" si="757"/>
        <v>7.5</v>
      </c>
      <c r="IW500" s="75">
        <v>1</v>
      </c>
      <c r="IX500" s="75">
        <v>4</v>
      </c>
      <c r="IY500" s="76">
        <f t="shared" si="749"/>
        <v>46.8216685486111</v>
      </c>
      <c r="IZ500" s="142">
        <v>32</v>
      </c>
      <c r="JA500" s="82">
        <f>(IZ500*1.2)*(Prices!$B$5/32)</f>
        <v>48</v>
      </c>
      <c r="JB500" s="82">
        <f>(IZ500*1.3)*(Prices!$B$4/32)</f>
        <v>104</v>
      </c>
      <c r="JC500" s="79">
        <f>IW500*Prices!$B$2+IX500*Prices!$B$3</f>
        <v>56.2</v>
      </c>
      <c r="JD500" s="80">
        <f>IV500*Prices!$B$9</f>
        <v>45</v>
      </c>
      <c r="JE500" s="82">
        <f t="shared" si="729"/>
        <v>300.0216685486111</v>
      </c>
      <c r="JF500" s="82">
        <f>IV500*Prices!$B$10</f>
        <v>67.5</v>
      </c>
      <c r="JG500" s="82">
        <f t="shared" si="730"/>
        <v>322.5216685486111</v>
      </c>
      <c r="JH500" s="82">
        <f>IV500*Prices!$B$11</f>
        <v>75</v>
      </c>
      <c r="JI500" s="82">
        <f t="shared" si="731"/>
        <v>330.0216685486111</v>
      </c>
      <c r="JJ500" s="173">
        <f>IV500*Prices!$B$12</f>
        <v>90</v>
      </c>
      <c r="JK500" s="82">
        <f t="shared" si="732"/>
        <v>345.0216685486111</v>
      </c>
      <c r="JL500" s="82">
        <f>IV500*Prices!$B$13</f>
        <v>97.5</v>
      </c>
      <c r="JM500" s="82">
        <f t="shared" si="733"/>
        <v>352.5216685486111</v>
      </c>
      <c r="JN500" s="82">
        <f>IV500*Prices!$B$14</f>
        <v>116.25</v>
      </c>
      <c r="JO500" s="82">
        <f t="shared" si="734"/>
        <v>371.2716685486111</v>
      </c>
      <c r="JP500" s="82">
        <f>IV500*Prices!$B$15</f>
        <v>131.25</v>
      </c>
      <c r="JQ500" s="82">
        <f t="shared" si="735"/>
        <v>386.2716685486111</v>
      </c>
      <c r="JR500" s="82">
        <f>IV500*Prices!$B$16</f>
        <v>183.75</v>
      </c>
      <c r="JS500" s="82">
        <f t="shared" si="736"/>
        <v>438.7716685486111</v>
      </c>
      <c r="JT500" s="82">
        <f>IV500*Prices!$B$17</f>
        <v>0</v>
      </c>
      <c r="JU500" s="82"/>
      <c r="JV500" s="82"/>
      <c r="JW500" s="82"/>
      <c r="JX500" s="82"/>
      <c r="JY500" s="82"/>
      <c r="JZ500" s="82"/>
      <c r="KA500" s="82"/>
      <c r="KB500" s="82"/>
      <c r="KC500" s="82"/>
      <c r="KD500" s="82"/>
      <c r="KE500" s="82"/>
      <c r="KF500" s="173"/>
      <c r="KG500" s="82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 s="199">
        <v>1</v>
      </c>
      <c r="LB500" s="202">
        <v>0</v>
      </c>
      <c r="LC500" s="82">
        <f>(44+(cabinets_db!IR500*2-2))*0.58</f>
        <v>61.493779833333328</v>
      </c>
      <c r="LD500" s="82">
        <f>(44+(cabinets_db!IR500*2-2))*0.77</f>
        <v>81.638293916666669</v>
      </c>
      <c r="LE500" s="82">
        <f>3*(cabinets_db!IR500*22/144)</f>
        <v>14.672111284722224</v>
      </c>
      <c r="LF500" s="82">
        <f t="shared" si="737"/>
        <v>46.8216685486111</v>
      </c>
      <c r="LG500" s="80">
        <f t="shared" si="738"/>
        <v>66.966182631944449</v>
      </c>
      <c r="LH500" s="234">
        <f t="shared" si="739"/>
        <v>46.8216685486111</v>
      </c>
      <c r="LI500" s="55">
        <v>4609.7106000000003</v>
      </c>
      <c r="LJ500" s="55">
        <f t="shared" si="754"/>
        <v>32.011879166666667</v>
      </c>
      <c r="LK500" s="74">
        <v>32</v>
      </c>
      <c r="LL500" s="55">
        <v>36</v>
      </c>
      <c r="LN500" s="75">
        <f t="shared" si="758"/>
        <v>7.5</v>
      </c>
      <c r="LO500" s="75">
        <v>1</v>
      </c>
      <c r="LP500" s="75">
        <v>4</v>
      </c>
      <c r="LQ500" s="76">
        <f t="shared" si="750"/>
        <v>46.8216685486111</v>
      </c>
      <c r="LR500" s="142">
        <v>32</v>
      </c>
      <c r="LS500" s="82">
        <f>(LR500*1.2)*(Prices!$B$5/32)</f>
        <v>48</v>
      </c>
      <c r="LT500" s="82">
        <f>(LR500*1.3)*(Prices!$C$4/32)</f>
        <v>83.2</v>
      </c>
      <c r="LU500" s="79">
        <f>LO500*Prices!$B$2+LP500*Prices!$B$3</f>
        <v>56.2</v>
      </c>
      <c r="LV500" s="80">
        <f>LN500*Prices!$B$9</f>
        <v>45</v>
      </c>
      <c r="LW500" s="82">
        <f t="shared" si="740"/>
        <v>279.22166854861109</v>
      </c>
      <c r="LX500" s="82">
        <f>LN500*Prices!$B$10</f>
        <v>67.5</v>
      </c>
      <c r="LY500" s="82">
        <f t="shared" si="741"/>
        <v>301.72166854861109</v>
      </c>
      <c r="LZ500" s="82">
        <f>LN500*Prices!$B$11</f>
        <v>75</v>
      </c>
      <c r="MA500" s="82">
        <f t="shared" si="742"/>
        <v>309.22166854861109</v>
      </c>
      <c r="MB500" s="173">
        <f>LN500*Prices!$B$12</f>
        <v>90</v>
      </c>
      <c r="MC500" s="82">
        <f t="shared" si="743"/>
        <v>324.22166854861109</v>
      </c>
      <c r="MD500" s="82">
        <f>LN500*Prices!$B$13</f>
        <v>97.5</v>
      </c>
      <c r="ME500" s="82">
        <f t="shared" si="744"/>
        <v>331.72166854861109</v>
      </c>
      <c r="MF500" s="82">
        <f>LN500*Prices!$B$14</f>
        <v>116.25</v>
      </c>
      <c r="MG500" s="82">
        <f t="shared" si="745"/>
        <v>350.47166854861109</v>
      </c>
      <c r="MH500" s="82">
        <f>LN500*Prices!$B$15</f>
        <v>131.25</v>
      </c>
      <c r="MI500" s="82">
        <f t="shared" si="746"/>
        <v>365.47166854861109</v>
      </c>
      <c r="MJ500" s="82">
        <f>LN500*Prices!$B$16</f>
        <v>183.75</v>
      </c>
      <c r="MK500" s="82">
        <f t="shared" si="747"/>
        <v>417.97166854861109</v>
      </c>
      <c r="ML500" s="82">
        <f>LN500*Prices!$B$17</f>
        <v>0</v>
      </c>
      <c r="MM500" s="82"/>
      <c r="MN500" s="82"/>
      <c r="MO500" s="82"/>
      <c r="MP500" s="82"/>
      <c r="MQ500" s="82"/>
      <c r="MR500" s="82"/>
      <c r="MS500" s="82"/>
      <c r="MT500" s="82"/>
      <c r="MU500" s="82"/>
      <c r="MV500" s="82"/>
      <c r="MW500" s="82"/>
      <c r="MX500" s="173"/>
      <c r="MY500" s="82"/>
      <c r="MZ500" s="82"/>
      <c r="NA500" s="82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</row>
    <row r="501" spans="1:449" ht="18" customHeight="1" thickBot="1" x14ac:dyDescent="0.3">
      <c r="A501" s="174" t="s">
        <v>640</v>
      </c>
      <c r="B501" s="175" t="s">
        <v>628</v>
      </c>
      <c r="C501" s="176" t="str">
        <f t="shared" si="748"/>
        <v>Vanity Cab: 1 drawer - 2 doors  (37" to 39" )</v>
      </c>
      <c r="D501" s="177" t="s">
        <v>635</v>
      </c>
      <c r="E501" s="178" t="s">
        <v>115</v>
      </c>
      <c r="F501" s="271" t="s">
        <v>640</v>
      </c>
      <c r="G501" s="367">
        <f>ROUND(cabinets_db!FD501/Prices!$B$27,0)</f>
        <v>634</v>
      </c>
      <c r="H501" s="71">
        <f>G501*Prices!$B$6+G501</f>
        <v>729.1</v>
      </c>
      <c r="I501" s="161">
        <f>ROUND(cabinets_db!FF501/Prices!$B$27,0)</f>
        <v>692</v>
      </c>
      <c r="J501" s="71">
        <f>I501*Prices!$B$6+I501</f>
        <v>795.8</v>
      </c>
      <c r="K501" s="161">
        <f>ROUND(cabinets_db!FH501/Prices!$B$27,0)</f>
        <v>712</v>
      </c>
      <c r="L501" s="71">
        <f>K501*Prices!$B$6+K501</f>
        <v>818.8</v>
      </c>
      <c r="M501" s="161">
        <f>ROUND(cabinets_db!FJ501/Prices!$B$27,0)</f>
        <v>750</v>
      </c>
      <c r="N501" s="71">
        <f>M501*Prices!$B$6+M501</f>
        <v>862.5</v>
      </c>
      <c r="O501" s="161">
        <f>ROUND(cabinets_db!FL501/Prices!$B$27,0)</f>
        <v>770</v>
      </c>
      <c r="P501" s="71">
        <f>O501*Prices!$B$6+O501</f>
        <v>885.5</v>
      </c>
      <c r="Q501" s="161">
        <f>ROUND(cabinets_db!FN501/Prices!$B$27,0)</f>
        <v>818</v>
      </c>
      <c r="R501" s="71">
        <f>Q501*Prices!$B$6+Q501</f>
        <v>940.7</v>
      </c>
      <c r="S501" s="161">
        <f>ROUND(cabinets_db!FP501/Prices!$B$27,0)</f>
        <v>857</v>
      </c>
      <c r="T501" s="71">
        <f>S501*Prices!$B$6+S501</f>
        <v>985.55</v>
      </c>
      <c r="U501" s="161">
        <f>ROUND(cabinets_db!FR501/Prices!$B$27,0)</f>
        <v>992</v>
      </c>
      <c r="V501" s="71">
        <f>U501*Prices!$B$6+U501</f>
        <v>1140.8</v>
      </c>
      <c r="W501" s="162"/>
      <c r="X501" s="162"/>
      <c r="Y501" s="162"/>
      <c r="Z501" s="162"/>
      <c r="AA501" s="162"/>
      <c r="AB501" s="71">
        <f>ROUND(cabinets_db!HD501/Prices!$B$27,0)</f>
        <v>582</v>
      </c>
      <c r="AC501" s="71">
        <f>AB501*Prices!$B$6+AB501</f>
        <v>669.3</v>
      </c>
      <c r="AD501" s="71">
        <f>ROUND(cabinets_db!HF501/Prices!$B$27,0)</f>
        <v>640</v>
      </c>
      <c r="AE501" s="71">
        <f>AD501*Prices!$B$6+AD501</f>
        <v>736</v>
      </c>
      <c r="AF501" s="71">
        <f>ROUND(cabinets_db!HH501/Prices!$B$27,0)</f>
        <v>659</v>
      </c>
      <c r="AG501" s="71">
        <f>AF501*Prices!$B$6+AF501</f>
        <v>757.85</v>
      </c>
      <c r="AH501" s="71">
        <f>ROUND(cabinets_db!HJ501/Prices!$B$27,0)</f>
        <v>698</v>
      </c>
      <c r="AI501" s="71">
        <f>AH501*Prices!$B$6+AH501</f>
        <v>802.7</v>
      </c>
      <c r="AJ501" s="71">
        <f>ROUND(cabinets_db!HL501/Prices!$B$27,0)</f>
        <v>717</v>
      </c>
      <c r="AK501" s="71">
        <f>AJ501*Prices!$B$6+AJ501</f>
        <v>824.55</v>
      </c>
      <c r="AL501" s="71">
        <f>ROUND(cabinets_db!HN501/Prices!$B$27,0)</f>
        <v>766</v>
      </c>
      <c r="AM501" s="71">
        <f>AL501*Prices!$B$6+AL501</f>
        <v>880.9</v>
      </c>
      <c r="AN501" s="71">
        <f>ROUND(cabinets_db!HP501/Prices!$B$27,0)</f>
        <v>804</v>
      </c>
      <c r="AO501" s="71">
        <f>AN501*Prices!$B$6+AN501</f>
        <v>924.6</v>
      </c>
      <c r="AP501" s="71">
        <f>ROUND(cabinets_db!HR501/Prices!$B$27,0)</f>
        <v>940</v>
      </c>
      <c r="AQ501" s="163">
        <f>AP501*Prices!$B$6+AP501</f>
        <v>1081</v>
      </c>
      <c r="AW501" s="71">
        <f t="shared" si="681"/>
        <v>582</v>
      </c>
      <c r="AX501" s="71">
        <f t="shared" si="682"/>
        <v>669.3</v>
      </c>
      <c r="AY501" s="71">
        <f t="shared" si="683"/>
        <v>640</v>
      </c>
      <c r="AZ501" s="71">
        <f t="shared" si="684"/>
        <v>736</v>
      </c>
      <c r="BA501" s="71">
        <f t="shared" si="685"/>
        <v>659</v>
      </c>
      <c r="BB501" s="71">
        <f t="shared" si="686"/>
        <v>757.85</v>
      </c>
      <c r="BC501" s="71">
        <f t="shared" si="687"/>
        <v>698</v>
      </c>
      <c r="BD501" s="71">
        <f t="shared" si="688"/>
        <v>802.7</v>
      </c>
      <c r="BE501" s="71">
        <f t="shared" si="689"/>
        <v>717</v>
      </c>
      <c r="BF501" s="71">
        <f t="shared" si="690"/>
        <v>824.55</v>
      </c>
      <c r="BG501" s="71">
        <f t="shared" si="691"/>
        <v>766</v>
      </c>
      <c r="BH501" s="71">
        <f t="shared" si="692"/>
        <v>880.9</v>
      </c>
      <c r="BI501" s="71">
        <f t="shared" si="693"/>
        <v>804</v>
      </c>
      <c r="BJ501" s="71">
        <f t="shared" si="694"/>
        <v>924.6</v>
      </c>
      <c r="BK501" s="71">
        <f t="shared" si="695"/>
        <v>940</v>
      </c>
      <c r="BL501" s="163">
        <f t="shared" si="696"/>
        <v>1081</v>
      </c>
      <c r="BU501" s="161">
        <f>ROUND(cabinets_db!JE501/Prices!$B$27,0)</f>
        <v>749</v>
      </c>
      <c r="BV501" s="71">
        <f>BU501*Prices!$B$6+BU501</f>
        <v>861.35</v>
      </c>
      <c r="BW501" s="161">
        <f>ROUND(cabinets_db!JG501/Prices!$B$27,0)</f>
        <v>807</v>
      </c>
      <c r="BX501" s="71">
        <f>BW501*Prices!$B$6+BW501</f>
        <v>928.05</v>
      </c>
      <c r="BY501" s="161">
        <f>ROUND(cabinets_db!JI501/Prices!$B$27,0)</f>
        <v>826</v>
      </c>
      <c r="BZ501" s="71">
        <f>BY501*Prices!$B$6+BY501</f>
        <v>949.9</v>
      </c>
      <c r="CA501" s="161">
        <f>ROUND(cabinets_db!JK501/Prices!$B$27,0)</f>
        <v>865</v>
      </c>
      <c r="CB501" s="71">
        <f>CA501*Prices!$B$6+CA501</f>
        <v>994.75</v>
      </c>
      <c r="CC501" s="161">
        <f>ROUND(cabinets_db!JM501/Prices!$B$27,0)</f>
        <v>884</v>
      </c>
      <c r="CD501" s="71">
        <f>CC501*Prices!$B$6+CC501</f>
        <v>1016.6</v>
      </c>
      <c r="CE501" s="161">
        <f>ROUND(cabinets_db!JO501/Prices!$B$27,0)</f>
        <v>933</v>
      </c>
      <c r="CF501" s="71">
        <f>CE501*Prices!$B$6+CE501</f>
        <v>1072.95</v>
      </c>
      <c r="CG501" s="161">
        <f>ROUND(cabinets_db!JQ501/Prices!$B$27,0)</f>
        <v>971</v>
      </c>
      <c r="CH501" s="71">
        <f>CG501*Prices!$B$6+CG501</f>
        <v>1116.6500000000001</v>
      </c>
      <c r="CI501" s="161">
        <f>ROUND(cabinets_db!JS501/Prices!$B$27,0)</f>
        <v>1107</v>
      </c>
      <c r="CJ501" s="71">
        <f>CI501*Prices!$B$6+CI501</f>
        <v>1273.05</v>
      </c>
      <c r="CK501" s="162"/>
      <c r="CL501" s="162"/>
      <c r="CM501" s="162"/>
      <c r="CN501" s="162"/>
      <c r="CO501" s="162"/>
      <c r="CP501" s="71">
        <f>ROUND(cabinets_db!LW501/Prices!$B$27,0)</f>
        <v>696</v>
      </c>
      <c r="CQ501" s="71">
        <f>CP501*Prices!$B$6+CP501</f>
        <v>800.4</v>
      </c>
      <c r="CR501" s="71">
        <f>ROUND(cabinets_db!LY501/Prices!$B$27,0)</f>
        <v>754</v>
      </c>
      <c r="CS501" s="71">
        <f>CR501*Prices!$B$6+CR501</f>
        <v>867.1</v>
      </c>
      <c r="CT501" s="71">
        <f>ROUND(cabinets_db!MA501/Prices!$B$27,0)</f>
        <v>774</v>
      </c>
      <c r="CU501" s="71">
        <f>CT501*Prices!$B$6+CT501</f>
        <v>890.1</v>
      </c>
      <c r="CV501" s="71">
        <f>ROUND(cabinets_db!MC501/Prices!$B$27,0)</f>
        <v>812</v>
      </c>
      <c r="CW501" s="71">
        <f>CV501*Prices!$B$6+CV501</f>
        <v>933.8</v>
      </c>
      <c r="CX501" s="71">
        <f>ROUND(cabinets_db!ME501/Prices!$B$27,0)</f>
        <v>832</v>
      </c>
      <c r="CY501" s="71">
        <f>CX501*Prices!$B$6+CX501</f>
        <v>956.8</v>
      </c>
      <c r="CZ501" s="71">
        <f>ROUND(cabinets_db!MG501/Prices!$B$27,0)</f>
        <v>880</v>
      </c>
      <c r="DA501" s="71">
        <f>CZ501*Prices!$B$6+CZ501</f>
        <v>1012</v>
      </c>
      <c r="DB501" s="71">
        <f>ROUND(cabinets_db!MI501/Prices!$B$27,0)</f>
        <v>919</v>
      </c>
      <c r="DC501" s="71">
        <f>DB501*Prices!$B$6+DB501</f>
        <v>1056.8499999999999</v>
      </c>
      <c r="DD501" s="71">
        <f>ROUND(cabinets_db!MK501/Prices!$B$27,0)</f>
        <v>1054</v>
      </c>
      <c r="DE501" s="163">
        <f>DD501*Prices!$B$6+DD501</f>
        <v>1212.0999999999999</v>
      </c>
      <c r="DK501" s="71">
        <f t="shared" si="697"/>
        <v>696</v>
      </c>
      <c r="DL501" s="71">
        <f t="shared" si="698"/>
        <v>800.4</v>
      </c>
      <c r="DM501" s="71">
        <f t="shared" si="699"/>
        <v>754</v>
      </c>
      <c r="DN501" s="71">
        <f t="shared" si="700"/>
        <v>867.1</v>
      </c>
      <c r="DO501" s="71">
        <f t="shared" si="701"/>
        <v>774</v>
      </c>
      <c r="DP501" s="71">
        <f t="shared" si="702"/>
        <v>890.1</v>
      </c>
      <c r="DQ501" s="71">
        <f t="shared" si="703"/>
        <v>812</v>
      </c>
      <c r="DR501" s="71">
        <f t="shared" si="704"/>
        <v>933.8</v>
      </c>
      <c r="DS501" s="71">
        <f t="shared" si="705"/>
        <v>832</v>
      </c>
      <c r="DT501" s="71">
        <f t="shared" si="706"/>
        <v>956.8</v>
      </c>
      <c r="DU501" s="71">
        <f t="shared" si="707"/>
        <v>880</v>
      </c>
      <c r="DV501" s="71">
        <f t="shared" si="708"/>
        <v>1012</v>
      </c>
      <c r="DW501" s="71">
        <f t="shared" si="709"/>
        <v>919</v>
      </c>
      <c r="DX501" s="71">
        <f t="shared" si="710"/>
        <v>1056.8499999999999</v>
      </c>
      <c r="DY501" s="71">
        <f t="shared" si="711"/>
        <v>1054</v>
      </c>
      <c r="DZ501" s="163">
        <f t="shared" si="712"/>
        <v>1212.0999999999999</v>
      </c>
      <c r="EP501" s="55">
        <v>4879.0730999999996</v>
      </c>
      <c r="EQ501" s="55">
        <f t="shared" si="751"/>
        <v>33.882452083333334</v>
      </c>
      <c r="ER501" s="74">
        <v>34</v>
      </c>
      <c r="ES501" s="55">
        <v>39</v>
      </c>
      <c r="EU501" s="75">
        <f t="shared" si="755"/>
        <v>8.125</v>
      </c>
      <c r="EV501" s="75">
        <v>1</v>
      </c>
      <c r="EW501" s="75">
        <v>4</v>
      </c>
      <c r="EY501" s="142">
        <v>34</v>
      </c>
      <c r="EZ501" s="82">
        <f>(EY501*1.2)*(Prices!$B$5/32)</f>
        <v>51</v>
      </c>
      <c r="FA501" s="82">
        <f>(EY501*1.3)*(Prices!$B$4/32)</f>
        <v>110.5</v>
      </c>
      <c r="FB501" s="79">
        <f>EV501*Prices!$B$2+EW501*Prices!$B$3</f>
        <v>56.2</v>
      </c>
      <c r="FC501" s="80">
        <f>EU501*Prices!$B$9</f>
        <v>48.75</v>
      </c>
      <c r="FD501" s="82">
        <f t="shared" si="713"/>
        <v>266.45</v>
      </c>
      <c r="FE501" s="82">
        <f>EU501*Prices!$B$10</f>
        <v>73.125</v>
      </c>
      <c r="FF501" s="82">
        <f t="shared" si="714"/>
        <v>290.82499999999999</v>
      </c>
      <c r="FG501" s="82">
        <f>EU501*Prices!$B$11</f>
        <v>81.25</v>
      </c>
      <c r="FH501" s="82">
        <f t="shared" si="715"/>
        <v>298.95</v>
      </c>
      <c r="FI501" s="82">
        <f>EU501*Prices!$B$12</f>
        <v>97.5</v>
      </c>
      <c r="FJ501" s="82">
        <f t="shared" si="716"/>
        <v>315.2</v>
      </c>
      <c r="FK501" s="82">
        <f>EU501*Prices!$B$13</f>
        <v>105.625</v>
      </c>
      <c r="FL501" s="82">
        <f t="shared" si="717"/>
        <v>323.32499999999999</v>
      </c>
      <c r="FM501" s="82">
        <f>EU501*Prices!$B$14</f>
        <v>125.9375</v>
      </c>
      <c r="FN501" s="82">
        <f t="shared" si="718"/>
        <v>343.63749999999999</v>
      </c>
      <c r="FO501" s="82">
        <f>EU501*Prices!$B$15</f>
        <v>142.1875</v>
      </c>
      <c r="FP501" s="82">
        <f t="shared" si="719"/>
        <v>359.88749999999999</v>
      </c>
      <c r="FQ501" s="82">
        <f>EU501*Prices!$B$16</f>
        <v>199.0625</v>
      </c>
      <c r="FR501" s="82">
        <f t="shared" si="720"/>
        <v>416.76249999999999</v>
      </c>
      <c r="FS501" s="82">
        <f>EU501*Prices!$B$17</f>
        <v>0</v>
      </c>
      <c r="FT501" s="82"/>
      <c r="FU501" s="82"/>
      <c r="FV501" s="82"/>
      <c r="FW501" s="82"/>
      <c r="FX501" s="82"/>
      <c r="FY501" s="82"/>
      <c r="FZ501" s="82"/>
      <c r="GA501" s="82"/>
      <c r="GB501" s="82"/>
      <c r="GC501" s="82"/>
      <c r="GD501" s="82"/>
      <c r="GE501" s="82"/>
      <c r="GF501" s="82"/>
      <c r="GG501" s="82"/>
      <c r="GH501" s="82"/>
      <c r="GI501"/>
      <c r="GJ501"/>
      <c r="GK501"/>
      <c r="GL501"/>
      <c r="GM501"/>
      <c r="GN501"/>
      <c r="GO501"/>
      <c r="GP501" s="55">
        <v>4879.0730999999996</v>
      </c>
      <c r="GQ501" s="55">
        <f t="shared" si="752"/>
        <v>33.882452083333334</v>
      </c>
      <c r="GR501" s="74">
        <v>34</v>
      </c>
      <c r="GS501" s="55">
        <v>39</v>
      </c>
      <c r="GT501" s="55"/>
      <c r="GU501" s="75">
        <f t="shared" si="756"/>
        <v>8.125</v>
      </c>
      <c r="GV501" s="75">
        <v>1</v>
      </c>
      <c r="GW501" s="75">
        <v>4</v>
      </c>
      <c r="GX501" s="76"/>
      <c r="GY501" s="142">
        <v>34</v>
      </c>
      <c r="GZ501" s="82">
        <f>(GY501*1.2)*(Prices!$B$5/32)</f>
        <v>51</v>
      </c>
      <c r="HA501" s="82">
        <f>(GY501*1.3)*(Prices!$C$4/32)</f>
        <v>88.4</v>
      </c>
      <c r="HB501" s="79">
        <f>GV501*Prices!$B$2+GW501*Prices!$B$3</f>
        <v>56.2</v>
      </c>
      <c r="HC501" s="80">
        <f>GU501*Prices!$B$9</f>
        <v>48.75</v>
      </c>
      <c r="HD501" s="82">
        <f t="shared" si="721"/>
        <v>244.35000000000002</v>
      </c>
      <c r="HE501" s="82">
        <f>GU501*Prices!$B$10</f>
        <v>73.125</v>
      </c>
      <c r="HF501" s="82">
        <f t="shared" si="722"/>
        <v>268.72500000000002</v>
      </c>
      <c r="HG501" s="82">
        <f>GU501*Prices!$B$11</f>
        <v>81.25</v>
      </c>
      <c r="HH501" s="82">
        <f t="shared" si="723"/>
        <v>276.85000000000002</v>
      </c>
      <c r="HI501" s="82">
        <f>GU501*Prices!$B$12</f>
        <v>97.5</v>
      </c>
      <c r="HJ501" s="82">
        <f t="shared" si="724"/>
        <v>293.10000000000002</v>
      </c>
      <c r="HK501" s="82">
        <f>GU501*Prices!$B$13</f>
        <v>105.625</v>
      </c>
      <c r="HL501" s="82">
        <f t="shared" si="725"/>
        <v>301.22500000000002</v>
      </c>
      <c r="HM501" s="82">
        <f>GU501*Prices!$B$14</f>
        <v>125.9375</v>
      </c>
      <c r="HN501" s="82">
        <f t="shared" si="726"/>
        <v>321.53750000000002</v>
      </c>
      <c r="HO501" s="82">
        <f>GU501*Prices!$B$15</f>
        <v>142.1875</v>
      </c>
      <c r="HP501" s="82">
        <f t="shared" si="727"/>
        <v>337.78750000000002</v>
      </c>
      <c r="HQ501" s="82">
        <f>GU501*Prices!$B$16</f>
        <v>199.0625</v>
      </c>
      <c r="HR501" s="82">
        <f t="shared" si="728"/>
        <v>394.66250000000002</v>
      </c>
      <c r="HS501" s="82">
        <f>GU501*Prices!$B$17</f>
        <v>0</v>
      </c>
      <c r="HT501" s="82"/>
      <c r="HU501" s="82"/>
      <c r="HV501" s="82"/>
      <c r="HW501" s="82"/>
      <c r="HX501" s="82"/>
      <c r="HY501" s="82"/>
      <c r="HZ501" s="82"/>
      <c r="IA501" s="82"/>
      <c r="IB501" s="82"/>
      <c r="IC501" s="82"/>
      <c r="ID501" s="82"/>
      <c r="IE501" s="82"/>
      <c r="IF501" s="82"/>
      <c r="IG501" s="82"/>
      <c r="IH501" s="82"/>
      <c r="II501"/>
      <c r="IJ501"/>
      <c r="IK501"/>
      <c r="IL501"/>
      <c r="IM501"/>
      <c r="IN501"/>
      <c r="IO501"/>
      <c r="IP501"/>
      <c r="IQ501" s="55">
        <v>4879.0730999999996</v>
      </c>
      <c r="IR501" s="55">
        <f t="shared" si="753"/>
        <v>33.882452083333334</v>
      </c>
      <c r="IS501" s="74">
        <v>34</v>
      </c>
      <c r="IT501" s="55">
        <v>39</v>
      </c>
      <c r="IV501" s="75">
        <f t="shared" si="757"/>
        <v>8.125</v>
      </c>
      <c r="IW501" s="75">
        <v>1</v>
      </c>
      <c r="IX501" s="75">
        <v>4</v>
      </c>
      <c r="IY501" s="76">
        <f t="shared" si="749"/>
        <v>48.134187211805553</v>
      </c>
      <c r="IZ501" s="142">
        <v>34</v>
      </c>
      <c r="JA501" s="82">
        <f>(IZ501*1.2)*(Prices!$B$5/32)</f>
        <v>51</v>
      </c>
      <c r="JB501" s="82">
        <f>(IZ501*1.3)*(Prices!$B$4/32)</f>
        <v>110.5</v>
      </c>
      <c r="JC501" s="79">
        <f>IW501*Prices!$B$2+IX501*Prices!$B$3</f>
        <v>56.2</v>
      </c>
      <c r="JD501" s="80">
        <f>IV501*Prices!$B$9</f>
        <v>48.75</v>
      </c>
      <c r="JE501" s="82">
        <f t="shared" si="729"/>
        <v>314.58418721180556</v>
      </c>
      <c r="JF501" s="82">
        <f>IV501*Prices!$B$10</f>
        <v>73.125</v>
      </c>
      <c r="JG501" s="82">
        <f t="shared" si="730"/>
        <v>338.95918721180556</v>
      </c>
      <c r="JH501" s="82">
        <f>IV501*Prices!$B$11</f>
        <v>81.25</v>
      </c>
      <c r="JI501" s="82">
        <f t="shared" si="731"/>
        <v>347.08418721180556</v>
      </c>
      <c r="JJ501" s="82">
        <f>IV501*Prices!$B$12</f>
        <v>97.5</v>
      </c>
      <c r="JK501" s="82">
        <f t="shared" si="732"/>
        <v>363.33418721180556</v>
      </c>
      <c r="JL501" s="82">
        <f>IV501*Prices!$B$13</f>
        <v>105.625</v>
      </c>
      <c r="JM501" s="82">
        <f t="shared" si="733"/>
        <v>371.45918721180556</v>
      </c>
      <c r="JN501" s="82">
        <f>IV501*Prices!$B$14</f>
        <v>125.9375</v>
      </c>
      <c r="JO501" s="82">
        <f t="shared" si="734"/>
        <v>391.77168721180556</v>
      </c>
      <c r="JP501" s="82">
        <f>IV501*Prices!$B$15</f>
        <v>142.1875</v>
      </c>
      <c r="JQ501" s="82">
        <f t="shared" si="735"/>
        <v>408.02168721180556</v>
      </c>
      <c r="JR501" s="82">
        <f>IV501*Prices!$B$16</f>
        <v>199.0625</v>
      </c>
      <c r="JS501" s="82">
        <f t="shared" si="736"/>
        <v>464.89668721180556</v>
      </c>
      <c r="JT501" s="82">
        <f>IV501*Prices!$B$17</f>
        <v>0</v>
      </c>
      <c r="JU501" s="82"/>
      <c r="JV501" s="82"/>
      <c r="JW501" s="82"/>
      <c r="JX501" s="82"/>
      <c r="JY501" s="82"/>
      <c r="JZ501" s="82"/>
      <c r="KA501" s="82"/>
      <c r="KB501" s="82"/>
      <c r="KC501" s="82"/>
      <c r="KD501" s="82"/>
      <c r="KE501" s="82"/>
      <c r="KF501" s="82"/>
      <c r="KG501" s="82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 s="199">
        <v>1</v>
      </c>
      <c r="LB501" s="202">
        <v>0</v>
      </c>
      <c r="LC501" s="82">
        <f>(44+(cabinets_db!IR501*2-2))*0.58</f>
        <v>63.663644416666664</v>
      </c>
      <c r="LD501" s="82">
        <f>(44+(cabinets_db!IR501*2-2))*0.77</f>
        <v>84.518976208333342</v>
      </c>
      <c r="LE501" s="82">
        <f>3*(cabinets_db!IR501*22/144)</f>
        <v>15.529457204861114</v>
      </c>
      <c r="LF501" s="82">
        <f t="shared" si="737"/>
        <v>48.134187211805553</v>
      </c>
      <c r="LG501" s="80">
        <f t="shared" si="738"/>
        <v>68.989519003472225</v>
      </c>
      <c r="LH501" s="234">
        <f t="shared" si="739"/>
        <v>48.134187211805553</v>
      </c>
      <c r="LI501" s="55">
        <v>4879.0730999999996</v>
      </c>
      <c r="LJ501" s="55">
        <f t="shared" si="754"/>
        <v>33.882452083333334</v>
      </c>
      <c r="LK501" s="74">
        <v>34</v>
      </c>
      <c r="LL501" s="55">
        <v>39</v>
      </c>
      <c r="LN501" s="75">
        <f t="shared" si="758"/>
        <v>8.125</v>
      </c>
      <c r="LO501" s="75">
        <v>1</v>
      </c>
      <c r="LP501" s="75">
        <v>4</v>
      </c>
      <c r="LQ501" s="76">
        <f t="shared" si="750"/>
        <v>48.134187211805553</v>
      </c>
      <c r="LR501" s="142">
        <v>34</v>
      </c>
      <c r="LS501" s="82">
        <f>(LR501*1.2)*(Prices!$B$5/32)</f>
        <v>51</v>
      </c>
      <c r="LT501" s="82">
        <f>(LR501*1.3)*(Prices!$C$4/32)</f>
        <v>88.4</v>
      </c>
      <c r="LU501" s="79">
        <f>LO501*Prices!$B$2+LP501*Prices!$B$3</f>
        <v>56.2</v>
      </c>
      <c r="LV501" s="80">
        <f>LN501*Prices!$B$9</f>
        <v>48.75</v>
      </c>
      <c r="LW501" s="82">
        <f t="shared" si="740"/>
        <v>292.48418721180559</v>
      </c>
      <c r="LX501" s="82">
        <f>LN501*Prices!$B$10</f>
        <v>73.125</v>
      </c>
      <c r="LY501" s="82">
        <f t="shared" si="741"/>
        <v>316.85918721180559</v>
      </c>
      <c r="LZ501" s="82">
        <f>LN501*Prices!$B$11</f>
        <v>81.25</v>
      </c>
      <c r="MA501" s="82">
        <f t="shared" si="742"/>
        <v>324.98418721180559</v>
      </c>
      <c r="MB501" s="82">
        <f>LN501*Prices!$B$12</f>
        <v>97.5</v>
      </c>
      <c r="MC501" s="82">
        <f t="shared" si="743"/>
        <v>341.23418721180559</v>
      </c>
      <c r="MD501" s="82">
        <f>LN501*Prices!$B$13</f>
        <v>105.625</v>
      </c>
      <c r="ME501" s="82">
        <f t="shared" si="744"/>
        <v>349.35918721180559</v>
      </c>
      <c r="MF501" s="82">
        <f>LN501*Prices!$B$14</f>
        <v>125.9375</v>
      </c>
      <c r="MG501" s="82">
        <f t="shared" si="745"/>
        <v>369.67168721180559</v>
      </c>
      <c r="MH501" s="82">
        <f>LN501*Prices!$B$15</f>
        <v>142.1875</v>
      </c>
      <c r="MI501" s="82">
        <f t="shared" si="746"/>
        <v>385.92168721180559</v>
      </c>
      <c r="MJ501" s="82">
        <f>LN501*Prices!$B$16</f>
        <v>199.0625</v>
      </c>
      <c r="MK501" s="82">
        <f t="shared" si="747"/>
        <v>442.79668721180559</v>
      </c>
      <c r="ML501" s="82">
        <f>LN501*Prices!$B$17</f>
        <v>0</v>
      </c>
      <c r="MM501" s="82"/>
      <c r="MN501" s="82"/>
      <c r="MO501" s="82"/>
      <c r="MP501" s="82"/>
      <c r="MQ501" s="82"/>
      <c r="MR501" s="82"/>
      <c r="MS501" s="82"/>
      <c r="MT501" s="82"/>
      <c r="MU501" s="82"/>
      <c r="MV501" s="82"/>
      <c r="MW501" s="82"/>
      <c r="MX501" s="82"/>
      <c r="MY501" s="82"/>
      <c r="MZ501" s="82"/>
      <c r="NA501" s="82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</row>
    <row r="502" spans="1:449" ht="18" customHeight="1" thickBot="1" x14ac:dyDescent="0.3">
      <c r="A502" s="282"/>
      <c r="B502" s="404"/>
      <c r="C502" s="278"/>
      <c r="D502" s="279"/>
      <c r="E502" s="280"/>
      <c r="F502" s="284"/>
      <c r="G502" s="367"/>
      <c r="H502" s="71"/>
      <c r="I502" s="161"/>
      <c r="J502" s="71"/>
      <c r="K502" s="161"/>
      <c r="L502" s="71"/>
      <c r="M502" s="161"/>
      <c r="N502" s="71"/>
      <c r="O502" s="161"/>
      <c r="P502" s="71"/>
      <c r="Q502" s="161"/>
      <c r="R502" s="71"/>
      <c r="S502" s="161"/>
      <c r="T502" s="71"/>
      <c r="U502" s="161"/>
      <c r="V502" s="71"/>
      <c r="W502" s="162"/>
      <c r="X502" s="162"/>
      <c r="Y502" s="162"/>
      <c r="Z502" s="162"/>
      <c r="AA502" s="162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163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163"/>
      <c r="BU502" s="161"/>
      <c r="BV502" s="71"/>
      <c r="BW502" s="161"/>
      <c r="BX502" s="71"/>
      <c r="BY502" s="161"/>
      <c r="BZ502" s="71"/>
      <c r="CA502" s="161"/>
      <c r="CB502" s="71"/>
      <c r="CC502" s="161"/>
      <c r="CD502" s="71"/>
      <c r="CE502" s="161"/>
      <c r="CF502" s="71"/>
      <c r="CG502" s="161"/>
      <c r="CH502" s="71"/>
      <c r="CI502" s="161"/>
      <c r="CJ502" s="71"/>
      <c r="CK502" s="162"/>
      <c r="CL502" s="162"/>
      <c r="CM502" s="162"/>
      <c r="CN502" s="162"/>
      <c r="CO502" s="162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163"/>
      <c r="DK502" s="71"/>
      <c r="DL502" s="71"/>
      <c r="DM502" s="71"/>
      <c r="DN502" s="71"/>
      <c r="DO502" s="71"/>
      <c r="DP502" s="71"/>
      <c r="DQ502" s="71"/>
      <c r="DR502" s="71"/>
      <c r="DS502" s="71"/>
      <c r="DT502" s="71"/>
      <c r="DU502" s="71"/>
      <c r="DV502" s="71"/>
      <c r="DW502" s="71"/>
      <c r="DX502" s="71"/>
      <c r="DY502" s="71"/>
      <c r="DZ502" s="163"/>
      <c r="ER502" s="74"/>
      <c r="ES502" s="55"/>
      <c r="EU502" s="75"/>
      <c r="EY502" s="142"/>
      <c r="EZ502" s="82"/>
      <c r="FB502" s="79"/>
      <c r="FC502" s="80"/>
      <c r="FE502" s="82"/>
      <c r="FF502" s="82"/>
      <c r="FG502" s="82"/>
      <c r="FH502" s="82"/>
      <c r="FI502" s="82"/>
      <c r="FJ502" s="82"/>
      <c r="FK502" s="82"/>
      <c r="FL502" s="82"/>
      <c r="FM502" s="82"/>
      <c r="FN502" s="82"/>
      <c r="FO502" s="82"/>
      <c r="FP502" s="82"/>
      <c r="FQ502" s="82"/>
      <c r="FR502" s="82"/>
      <c r="FS502" s="82"/>
      <c r="FT502" s="82"/>
      <c r="FU502" s="82"/>
      <c r="FV502" s="82"/>
      <c r="FW502" s="82"/>
      <c r="FX502" s="82"/>
      <c r="FY502" s="82"/>
      <c r="FZ502" s="82"/>
      <c r="GA502" s="82"/>
      <c r="GB502" s="82"/>
      <c r="GC502" s="82"/>
      <c r="GD502" s="82"/>
      <c r="GE502" s="82"/>
      <c r="GF502" s="82"/>
      <c r="GG502" s="82"/>
      <c r="GH502" s="82"/>
      <c r="GI502"/>
      <c r="GJ502"/>
      <c r="GK502"/>
      <c r="GL502"/>
      <c r="GM502"/>
      <c r="GN502"/>
      <c r="GO502"/>
      <c r="GR502" s="74"/>
      <c r="GT502" s="55"/>
      <c r="GU502" s="75"/>
      <c r="GV502" s="75"/>
      <c r="GW502" s="75"/>
      <c r="GX502" s="76"/>
      <c r="GY502" s="142"/>
      <c r="GZ502" s="82"/>
      <c r="HA502" s="82"/>
      <c r="HB502" s="79"/>
      <c r="HC502" s="80"/>
      <c r="HE502" s="82"/>
      <c r="HF502" s="82"/>
      <c r="HG502" s="82"/>
      <c r="HH502" s="82"/>
      <c r="HI502" s="82"/>
      <c r="HJ502" s="82"/>
      <c r="HK502" s="82"/>
      <c r="HL502" s="82"/>
      <c r="HM502" s="82"/>
      <c r="HN502" s="82"/>
      <c r="HO502" s="82"/>
      <c r="HP502" s="82"/>
      <c r="HQ502" s="82"/>
      <c r="HR502" s="82"/>
      <c r="HS502" s="82"/>
      <c r="HT502" s="82"/>
      <c r="HU502" s="82"/>
      <c r="HV502" s="82"/>
      <c r="HW502" s="82"/>
      <c r="HX502" s="82"/>
      <c r="HY502" s="82"/>
      <c r="HZ502" s="82"/>
      <c r="IA502" s="82"/>
      <c r="IB502" s="82"/>
      <c r="IC502" s="82"/>
      <c r="ID502" s="82"/>
      <c r="IE502" s="82"/>
      <c r="IF502" s="82"/>
      <c r="IG502" s="82"/>
      <c r="IH502" s="82"/>
      <c r="II502"/>
      <c r="IJ502"/>
      <c r="IK502"/>
      <c r="IL502"/>
      <c r="IM502"/>
      <c r="IN502"/>
      <c r="IO502"/>
      <c r="IP502"/>
      <c r="IS502" s="74"/>
      <c r="IV502" s="75"/>
      <c r="IW502" s="75"/>
      <c r="IX502" s="75"/>
      <c r="IY502" s="76"/>
      <c r="IZ502" s="142"/>
      <c r="JA502" s="82"/>
      <c r="JB502" s="82"/>
      <c r="JC502" s="79"/>
      <c r="JD502" s="80"/>
      <c r="JE502" s="82"/>
      <c r="JF502" s="82"/>
      <c r="JG502" s="82"/>
      <c r="JH502" s="82"/>
      <c r="JI502" s="82"/>
      <c r="JJ502" s="82"/>
      <c r="JK502" s="82"/>
      <c r="JL502" s="82"/>
      <c r="JM502" s="82"/>
      <c r="JN502" s="82"/>
      <c r="JO502" s="82"/>
      <c r="JP502" s="82"/>
      <c r="JQ502" s="82"/>
      <c r="JR502" s="82"/>
      <c r="JS502" s="82"/>
      <c r="JT502" s="82"/>
      <c r="JU502" s="82"/>
      <c r="JV502" s="82"/>
      <c r="JW502" s="82"/>
      <c r="JX502" s="82"/>
      <c r="JY502" s="82"/>
      <c r="JZ502" s="82"/>
      <c r="KA502" s="82"/>
      <c r="KB502" s="82"/>
      <c r="KC502" s="82"/>
      <c r="KD502" s="82"/>
      <c r="KE502" s="82"/>
      <c r="KF502" s="82"/>
      <c r="KG502" s="8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 s="199"/>
      <c r="LB502" s="202"/>
      <c r="LF502" s="82"/>
      <c r="LG502" s="80"/>
      <c r="LH502" s="234"/>
      <c r="LK502" s="74"/>
      <c r="LN502" s="75"/>
      <c r="LO502" s="75"/>
      <c r="LP502" s="75"/>
      <c r="LQ502" s="76"/>
      <c r="LR502" s="142"/>
      <c r="LS502" s="82"/>
      <c r="LT502" s="82"/>
      <c r="LU502" s="79"/>
      <c r="LV502" s="80"/>
      <c r="LW502" s="82"/>
      <c r="LX502" s="82"/>
      <c r="LY502" s="82"/>
      <c r="LZ502" s="82"/>
      <c r="MA502" s="82"/>
      <c r="MB502" s="82"/>
      <c r="MC502" s="82"/>
      <c r="MD502" s="82"/>
      <c r="ME502" s="82"/>
      <c r="MF502" s="82"/>
      <c r="MG502" s="82"/>
      <c r="MH502" s="82"/>
      <c r="MI502" s="82"/>
      <c r="MJ502" s="82"/>
      <c r="MK502" s="82"/>
      <c r="ML502" s="82"/>
      <c r="MM502" s="82"/>
      <c r="MN502" s="82"/>
      <c r="MO502" s="82"/>
      <c r="MP502" s="82"/>
      <c r="MQ502" s="82"/>
      <c r="MR502" s="82"/>
      <c r="MS502" s="82"/>
      <c r="MT502" s="82"/>
      <c r="MU502" s="82"/>
      <c r="MV502" s="82"/>
      <c r="MW502" s="82"/>
      <c r="MX502" s="82"/>
      <c r="MY502" s="82"/>
      <c r="MZ502" s="82"/>
      <c r="NA502" s="8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</row>
    <row r="503" spans="1:449" ht="18" customHeight="1" x14ac:dyDescent="0.25">
      <c r="A503" s="169" t="s">
        <v>641</v>
      </c>
      <c r="B503" s="170" t="s">
        <v>628</v>
      </c>
      <c r="C503" s="152" t="str">
        <f t="shared" si="748"/>
        <v>Vanity Cab: 2 drawer (22" to 24")</v>
      </c>
      <c r="D503" s="121" t="s">
        <v>642</v>
      </c>
      <c r="E503" s="153" t="s">
        <v>103</v>
      </c>
      <c r="F503" s="303" t="s">
        <v>641</v>
      </c>
      <c r="G503" s="367">
        <f>ROUND(cabinets_db!FD503/Prices!$B$27,0)</f>
        <v>501</v>
      </c>
      <c r="H503" s="71">
        <f>G503*Prices!$B$6+G503</f>
        <v>576.15</v>
      </c>
      <c r="I503" s="161">
        <f>ROUND(cabinets_db!FF503/Prices!$B$27,0)</f>
        <v>537</v>
      </c>
      <c r="J503" s="71">
        <f>I503*Prices!$B$6+I503</f>
        <v>617.54999999999995</v>
      </c>
      <c r="K503" s="161">
        <f>ROUND(cabinets_db!FH503/Prices!$B$27,0)</f>
        <v>549</v>
      </c>
      <c r="L503" s="71">
        <f>K503*Prices!$B$6+K503</f>
        <v>631.35</v>
      </c>
      <c r="M503" s="161">
        <f>ROUND(cabinets_db!FJ503/Prices!$B$27,0)</f>
        <v>572</v>
      </c>
      <c r="N503" s="71">
        <f>M503*Prices!$B$6+M503</f>
        <v>657.8</v>
      </c>
      <c r="O503" s="161">
        <f>ROUND(cabinets_db!FL503/Prices!$B$27,0)</f>
        <v>584</v>
      </c>
      <c r="P503" s="71">
        <f>O503*Prices!$B$6+O503</f>
        <v>671.6</v>
      </c>
      <c r="Q503" s="161">
        <f>ROUND(cabinets_db!FN503/Prices!$B$27,0)</f>
        <v>614</v>
      </c>
      <c r="R503" s="71">
        <f>Q503*Prices!$B$6+Q503</f>
        <v>706.1</v>
      </c>
      <c r="S503" s="161">
        <f>ROUND(cabinets_db!FP503/Prices!$B$27,0)</f>
        <v>638</v>
      </c>
      <c r="T503" s="71">
        <f>S503*Prices!$B$6+S503</f>
        <v>733.7</v>
      </c>
      <c r="U503" s="161">
        <f>ROUND(cabinets_db!FR503/Prices!$B$27,0)</f>
        <v>721</v>
      </c>
      <c r="V503" s="71">
        <f>U503*Prices!$B$6+U503</f>
        <v>829.15</v>
      </c>
      <c r="W503" s="162"/>
      <c r="X503" s="162"/>
      <c r="Y503" s="162"/>
      <c r="Z503" s="162"/>
      <c r="AA503" s="162"/>
      <c r="AB503" s="71">
        <f>ROUND(cabinets_db!HD503/Prices!$B$27,0)</f>
        <v>469</v>
      </c>
      <c r="AC503" s="71">
        <f>AB503*Prices!$B$6+AB503</f>
        <v>539.35</v>
      </c>
      <c r="AD503" s="71">
        <f>ROUND(cabinets_db!HF503/Prices!$B$27,0)</f>
        <v>505</v>
      </c>
      <c r="AE503" s="71">
        <f>AD503*Prices!$B$6+AD503</f>
        <v>580.75</v>
      </c>
      <c r="AF503" s="71">
        <f>ROUND(cabinets_db!HH503/Prices!$B$27,0)</f>
        <v>517</v>
      </c>
      <c r="AG503" s="71">
        <f>AF503*Prices!$B$6+AF503</f>
        <v>594.54999999999995</v>
      </c>
      <c r="AH503" s="71">
        <f>ROUND(cabinets_db!HJ503/Prices!$B$27,0)</f>
        <v>541</v>
      </c>
      <c r="AI503" s="71">
        <f>AH503*Prices!$B$6+AH503</f>
        <v>622.15</v>
      </c>
      <c r="AJ503" s="71">
        <f>ROUND(cabinets_db!HL503/Prices!$B$27,0)</f>
        <v>553</v>
      </c>
      <c r="AK503" s="71">
        <f>AJ503*Prices!$B$6+AJ503</f>
        <v>635.95000000000005</v>
      </c>
      <c r="AL503" s="71">
        <f>ROUND(cabinets_db!HN503/Prices!$B$27,0)</f>
        <v>582</v>
      </c>
      <c r="AM503" s="71">
        <f>AL503*Prices!$B$6+AL503</f>
        <v>669.3</v>
      </c>
      <c r="AN503" s="71">
        <f>ROUND(cabinets_db!HP503/Prices!$B$27,0)</f>
        <v>606</v>
      </c>
      <c r="AO503" s="71">
        <f>AN503*Prices!$B$6+AN503</f>
        <v>696.9</v>
      </c>
      <c r="AP503" s="71">
        <f>ROUND(cabinets_db!HR503/Prices!$B$27,0)</f>
        <v>689</v>
      </c>
      <c r="AQ503" s="163">
        <f>AP503*Prices!$B$6+AP503</f>
        <v>792.35</v>
      </c>
      <c r="AW503" s="71">
        <f t="shared" si="681"/>
        <v>469</v>
      </c>
      <c r="AX503" s="71">
        <f t="shared" si="682"/>
        <v>539.35</v>
      </c>
      <c r="AY503" s="71">
        <f t="shared" si="683"/>
        <v>505</v>
      </c>
      <c r="AZ503" s="71">
        <f t="shared" si="684"/>
        <v>580.75</v>
      </c>
      <c r="BA503" s="71">
        <f t="shared" si="685"/>
        <v>517</v>
      </c>
      <c r="BB503" s="71">
        <f t="shared" si="686"/>
        <v>594.54999999999995</v>
      </c>
      <c r="BC503" s="71">
        <f t="shared" si="687"/>
        <v>541</v>
      </c>
      <c r="BD503" s="71">
        <f t="shared" si="688"/>
        <v>622.15</v>
      </c>
      <c r="BE503" s="71">
        <f t="shared" si="689"/>
        <v>553</v>
      </c>
      <c r="BF503" s="71">
        <f t="shared" si="690"/>
        <v>635.95000000000005</v>
      </c>
      <c r="BG503" s="71">
        <f t="shared" si="691"/>
        <v>582</v>
      </c>
      <c r="BH503" s="71">
        <f t="shared" si="692"/>
        <v>669.3</v>
      </c>
      <c r="BI503" s="71">
        <f t="shared" si="693"/>
        <v>606</v>
      </c>
      <c r="BJ503" s="71">
        <f t="shared" si="694"/>
        <v>696.9</v>
      </c>
      <c r="BK503" s="71">
        <f t="shared" si="695"/>
        <v>689</v>
      </c>
      <c r="BL503" s="163">
        <f t="shared" si="696"/>
        <v>792.35</v>
      </c>
      <c r="BU503" s="161">
        <f>ROUND(cabinets_db!JE503/Prices!$B$27,0)</f>
        <v>648</v>
      </c>
      <c r="BV503" s="71">
        <f>BU503*Prices!$B$6+BU503</f>
        <v>745.2</v>
      </c>
      <c r="BW503" s="161">
        <f>ROUND(cabinets_db!JG503/Prices!$B$27,0)</f>
        <v>683</v>
      </c>
      <c r="BX503" s="71">
        <f>BW503*Prices!$B$6+BW503</f>
        <v>785.45</v>
      </c>
      <c r="BY503" s="161">
        <f>ROUND(cabinets_db!JI503/Prices!$B$27,0)</f>
        <v>695</v>
      </c>
      <c r="BZ503" s="71">
        <f>BY503*Prices!$B$6+BY503</f>
        <v>799.25</v>
      </c>
      <c r="CA503" s="161">
        <f>ROUND(cabinets_db!JK503/Prices!$B$27,0)</f>
        <v>719</v>
      </c>
      <c r="CB503" s="71">
        <f>CA503*Prices!$B$6+CA503</f>
        <v>826.85</v>
      </c>
      <c r="CC503" s="161">
        <f>ROUND(cabinets_db!JM503/Prices!$B$27,0)</f>
        <v>731</v>
      </c>
      <c r="CD503" s="71">
        <f>CC503*Prices!$B$6+CC503</f>
        <v>840.65</v>
      </c>
      <c r="CE503" s="161">
        <f>ROUND(cabinets_db!JO503/Prices!$B$27,0)</f>
        <v>761</v>
      </c>
      <c r="CF503" s="71">
        <f>CE503*Prices!$B$6+CE503</f>
        <v>875.15</v>
      </c>
      <c r="CG503" s="161">
        <f>ROUND(cabinets_db!JQ503/Prices!$B$27,0)</f>
        <v>785</v>
      </c>
      <c r="CH503" s="71">
        <f>CG503*Prices!$B$6+CG503</f>
        <v>902.75</v>
      </c>
      <c r="CI503" s="161">
        <f>ROUND(cabinets_db!JS503/Prices!$B$27,0)</f>
        <v>868</v>
      </c>
      <c r="CJ503" s="71">
        <f>CI503*Prices!$B$6+CI503</f>
        <v>998.2</v>
      </c>
      <c r="CK503" s="162"/>
      <c r="CL503" s="162"/>
      <c r="CM503" s="162"/>
      <c r="CN503" s="162"/>
      <c r="CO503" s="162"/>
      <c r="CP503" s="71">
        <f>ROUND(cabinets_db!LW503/Prices!$B$27,0)</f>
        <v>616</v>
      </c>
      <c r="CQ503" s="71">
        <f>CP503*Prices!$B$6+CP503</f>
        <v>708.4</v>
      </c>
      <c r="CR503" s="71">
        <f>ROUND(cabinets_db!LY503/Prices!$B$27,0)</f>
        <v>652</v>
      </c>
      <c r="CS503" s="71">
        <f>CR503*Prices!$B$6+CR503</f>
        <v>749.8</v>
      </c>
      <c r="CT503" s="71">
        <f>ROUND(cabinets_db!MA503/Prices!$B$27,0)</f>
        <v>664</v>
      </c>
      <c r="CU503" s="71">
        <f>CT503*Prices!$B$6+CT503</f>
        <v>763.6</v>
      </c>
      <c r="CV503" s="71">
        <f>ROUND(cabinets_db!MC503/Prices!$B$27,0)</f>
        <v>687</v>
      </c>
      <c r="CW503" s="71">
        <f>CV503*Prices!$B$6+CV503</f>
        <v>790.05</v>
      </c>
      <c r="CX503" s="71">
        <f>ROUND(cabinets_db!ME503/Prices!$B$27,0)</f>
        <v>699</v>
      </c>
      <c r="CY503" s="71">
        <f>CX503*Prices!$B$6+CX503</f>
        <v>803.85</v>
      </c>
      <c r="CZ503" s="71">
        <f>ROUND(cabinets_db!MG503/Prices!$B$27,0)</f>
        <v>729</v>
      </c>
      <c r="DA503" s="71">
        <f>CZ503*Prices!$B$6+CZ503</f>
        <v>838.35</v>
      </c>
      <c r="DB503" s="71">
        <f>ROUND(cabinets_db!MI503/Prices!$B$27,0)</f>
        <v>753</v>
      </c>
      <c r="DC503" s="71">
        <f>DB503*Prices!$B$6+DB503</f>
        <v>865.95</v>
      </c>
      <c r="DD503" s="71">
        <f>ROUND(cabinets_db!MK503/Prices!$B$27,0)</f>
        <v>836</v>
      </c>
      <c r="DE503" s="163">
        <f>DD503*Prices!$B$6+DD503</f>
        <v>961.4</v>
      </c>
      <c r="DK503" s="71">
        <f t="shared" si="697"/>
        <v>616</v>
      </c>
      <c r="DL503" s="71">
        <f t="shared" si="698"/>
        <v>708.4</v>
      </c>
      <c r="DM503" s="71">
        <f t="shared" si="699"/>
        <v>652</v>
      </c>
      <c r="DN503" s="71">
        <f t="shared" si="700"/>
        <v>749.8</v>
      </c>
      <c r="DO503" s="71">
        <f t="shared" si="701"/>
        <v>664</v>
      </c>
      <c r="DP503" s="71">
        <f t="shared" si="702"/>
        <v>763.6</v>
      </c>
      <c r="DQ503" s="71">
        <f t="shared" si="703"/>
        <v>687</v>
      </c>
      <c r="DR503" s="71">
        <f t="shared" si="704"/>
        <v>790.05</v>
      </c>
      <c r="DS503" s="71">
        <f t="shared" si="705"/>
        <v>699</v>
      </c>
      <c r="DT503" s="71">
        <f t="shared" si="706"/>
        <v>803.85</v>
      </c>
      <c r="DU503" s="71">
        <f t="shared" si="707"/>
        <v>729</v>
      </c>
      <c r="DV503" s="71">
        <f t="shared" si="708"/>
        <v>838.35</v>
      </c>
      <c r="DW503" s="71">
        <f t="shared" si="709"/>
        <v>753</v>
      </c>
      <c r="DX503" s="71">
        <f t="shared" si="710"/>
        <v>865.95</v>
      </c>
      <c r="DY503" s="71">
        <f t="shared" si="711"/>
        <v>836</v>
      </c>
      <c r="DZ503" s="163">
        <f t="shared" si="712"/>
        <v>961.4</v>
      </c>
      <c r="ER503" s="74">
        <v>20.5</v>
      </c>
      <c r="ES503" s="55">
        <v>24</v>
      </c>
      <c r="EU503" s="75">
        <f t="shared" si="755"/>
        <v>5</v>
      </c>
      <c r="EV503" s="75">
        <v>2</v>
      </c>
      <c r="EX503" s="76">
        <v>3</v>
      </c>
      <c r="EY503" s="142">
        <v>20.5</v>
      </c>
      <c r="EZ503" s="82">
        <f>(EY503*1.2)*(Prices!$B$5/32)</f>
        <v>30.749999999999996</v>
      </c>
      <c r="FA503" s="82">
        <f>(EY503*1.3)*(Prices!$B$4/32)</f>
        <v>66.625</v>
      </c>
      <c r="FB503" s="79">
        <f>EV503*Prices!$B$2+EW503*Prices!$B$3</f>
        <v>80</v>
      </c>
      <c r="FC503" s="80">
        <f>EU503*Prices!$B$9</f>
        <v>30</v>
      </c>
      <c r="FD503" s="82">
        <f t="shared" si="713"/>
        <v>210.375</v>
      </c>
      <c r="FE503" s="82">
        <f>EU503*Prices!$B$10</f>
        <v>45</v>
      </c>
      <c r="FF503" s="82">
        <f t="shared" si="714"/>
        <v>225.375</v>
      </c>
      <c r="FG503" s="82">
        <f>EU503*Prices!$B$11</f>
        <v>50</v>
      </c>
      <c r="FH503" s="82">
        <f t="shared" si="715"/>
        <v>230.375</v>
      </c>
      <c r="FI503" s="82">
        <f>EU503*Prices!$B$12</f>
        <v>60</v>
      </c>
      <c r="FJ503" s="82">
        <f t="shared" si="716"/>
        <v>240.375</v>
      </c>
      <c r="FK503" s="82">
        <f>EU503*Prices!$B$13</f>
        <v>65</v>
      </c>
      <c r="FL503" s="82">
        <f t="shared" si="717"/>
        <v>245.375</v>
      </c>
      <c r="FM503" s="82">
        <f>EU503*Prices!$B$14</f>
        <v>77.5</v>
      </c>
      <c r="FN503" s="82">
        <f t="shared" si="718"/>
        <v>257.875</v>
      </c>
      <c r="FO503" s="82">
        <f>EU503*Prices!$B$15</f>
        <v>87.5</v>
      </c>
      <c r="FP503" s="82">
        <f t="shared" si="719"/>
        <v>267.875</v>
      </c>
      <c r="FQ503" s="82">
        <f>EU503*Prices!$B$16</f>
        <v>122.5</v>
      </c>
      <c r="FR503" s="82">
        <f t="shared" si="720"/>
        <v>302.875</v>
      </c>
      <c r="FS503" s="82">
        <f>EU503*Prices!$B$17</f>
        <v>0</v>
      </c>
      <c r="FT503" s="82"/>
      <c r="FU503" s="82"/>
      <c r="FV503" s="82"/>
      <c r="FW503" s="82"/>
      <c r="FX503" s="82"/>
      <c r="FY503" s="82"/>
      <c r="FZ503" s="82"/>
      <c r="GA503" s="82"/>
      <c r="GB503" s="82"/>
      <c r="GC503" s="82"/>
      <c r="GD503" s="82"/>
      <c r="GE503" s="82"/>
      <c r="GF503" s="82"/>
      <c r="GG503" s="82"/>
      <c r="GH503" s="82"/>
      <c r="GI503"/>
      <c r="GJ503"/>
      <c r="GK503"/>
      <c r="GL503"/>
      <c r="GM503"/>
      <c r="GN503"/>
      <c r="GO503"/>
      <c r="GR503" s="74">
        <v>20.5</v>
      </c>
      <c r="GS503" s="55">
        <v>24</v>
      </c>
      <c r="GT503" s="55"/>
      <c r="GU503" s="75">
        <f t="shared" si="756"/>
        <v>5</v>
      </c>
      <c r="GV503" s="75">
        <v>2</v>
      </c>
      <c r="GW503" s="75"/>
      <c r="GX503" s="76">
        <v>3</v>
      </c>
      <c r="GY503" s="142">
        <v>20.5</v>
      </c>
      <c r="GZ503" s="82">
        <f>(GY503*1.2)*(Prices!$B$5/32)</f>
        <v>30.749999999999996</v>
      </c>
      <c r="HA503" s="82">
        <f>(GY503*1.3)*(Prices!$C$4/32)</f>
        <v>53.300000000000004</v>
      </c>
      <c r="HB503" s="79">
        <f>GV503*Prices!$B$2+GW503*Prices!$B$3</f>
        <v>80</v>
      </c>
      <c r="HC503" s="80">
        <f>GU503*Prices!$B$9</f>
        <v>30</v>
      </c>
      <c r="HD503" s="82">
        <f t="shared" si="721"/>
        <v>197.05</v>
      </c>
      <c r="HE503" s="82">
        <f>GU503*Prices!$B$10</f>
        <v>45</v>
      </c>
      <c r="HF503" s="82">
        <f t="shared" si="722"/>
        <v>212.05</v>
      </c>
      <c r="HG503" s="82">
        <f>GU503*Prices!$B$11</f>
        <v>50</v>
      </c>
      <c r="HH503" s="82">
        <f t="shared" si="723"/>
        <v>217.05</v>
      </c>
      <c r="HI503" s="82">
        <f>GU503*Prices!$B$12</f>
        <v>60</v>
      </c>
      <c r="HJ503" s="82">
        <f t="shared" si="724"/>
        <v>227.05</v>
      </c>
      <c r="HK503" s="82">
        <f>GU503*Prices!$B$13</f>
        <v>65</v>
      </c>
      <c r="HL503" s="82">
        <f t="shared" si="725"/>
        <v>232.05</v>
      </c>
      <c r="HM503" s="82">
        <f>GU503*Prices!$B$14</f>
        <v>77.5</v>
      </c>
      <c r="HN503" s="82">
        <f t="shared" si="726"/>
        <v>244.55</v>
      </c>
      <c r="HO503" s="82">
        <f>GU503*Prices!$B$15</f>
        <v>87.5</v>
      </c>
      <c r="HP503" s="82">
        <f t="shared" si="727"/>
        <v>254.55</v>
      </c>
      <c r="HQ503" s="82">
        <f>GU503*Prices!$B$16</f>
        <v>122.5</v>
      </c>
      <c r="HR503" s="82">
        <f t="shared" si="728"/>
        <v>289.55</v>
      </c>
      <c r="HS503" s="82">
        <f>GU503*Prices!$B$17</f>
        <v>0</v>
      </c>
      <c r="HT503" s="82"/>
      <c r="HU503" s="82"/>
      <c r="HV503" s="82"/>
      <c r="HW503" s="82"/>
      <c r="HX503" s="82"/>
      <c r="HY503" s="82"/>
      <c r="HZ503" s="82"/>
      <c r="IA503" s="82"/>
      <c r="IB503" s="82"/>
      <c r="IC503" s="82"/>
      <c r="ID503" s="82"/>
      <c r="IE503" s="82"/>
      <c r="IF503" s="82"/>
      <c r="IG503" s="82"/>
      <c r="IH503" s="82"/>
      <c r="II503"/>
      <c r="IJ503"/>
      <c r="IK503"/>
      <c r="IL503"/>
      <c r="IM503"/>
      <c r="IN503"/>
      <c r="IO503"/>
      <c r="IP503"/>
      <c r="IS503" s="74">
        <v>20.5</v>
      </c>
      <c r="IT503" s="55">
        <v>24</v>
      </c>
      <c r="IV503" s="75">
        <f t="shared" si="757"/>
        <v>5</v>
      </c>
      <c r="IW503" s="75">
        <v>2</v>
      </c>
      <c r="IX503" s="75"/>
      <c r="IY503" s="76">
        <f t="shared" si="749"/>
        <v>64.680000000000007</v>
      </c>
      <c r="IZ503" s="142">
        <v>20.5</v>
      </c>
      <c r="JA503" s="82">
        <f>(IZ503*1.2)*(Prices!$B$5/32)</f>
        <v>30.749999999999996</v>
      </c>
      <c r="JB503" s="82">
        <f>(IZ503*1.3)*(Prices!$B$4/32)</f>
        <v>66.625</v>
      </c>
      <c r="JC503" s="79">
        <f>IW503*Prices!$B$2+IX503*Prices!$B$3</f>
        <v>80</v>
      </c>
      <c r="JD503" s="80">
        <f>IV503*Prices!$B$9</f>
        <v>30</v>
      </c>
      <c r="JE503" s="82">
        <f t="shared" si="729"/>
        <v>272.05500000000001</v>
      </c>
      <c r="JF503" s="82">
        <f>IV503*Prices!$B$10</f>
        <v>45</v>
      </c>
      <c r="JG503" s="82">
        <f t="shared" si="730"/>
        <v>287.05500000000001</v>
      </c>
      <c r="JH503" s="82">
        <f>IV503*Prices!$B$11</f>
        <v>50</v>
      </c>
      <c r="JI503" s="82">
        <f t="shared" si="731"/>
        <v>292.05500000000001</v>
      </c>
      <c r="JJ503" s="82">
        <f>IV503*Prices!$B$12</f>
        <v>60</v>
      </c>
      <c r="JK503" s="82">
        <f t="shared" si="732"/>
        <v>302.05500000000001</v>
      </c>
      <c r="JL503" s="82">
        <f>IV503*Prices!$B$13</f>
        <v>65</v>
      </c>
      <c r="JM503" s="82">
        <f t="shared" si="733"/>
        <v>307.05500000000001</v>
      </c>
      <c r="JN503" s="82">
        <f>IV503*Prices!$B$14</f>
        <v>77.5</v>
      </c>
      <c r="JO503" s="82">
        <f t="shared" si="734"/>
        <v>319.55500000000001</v>
      </c>
      <c r="JP503" s="82">
        <f>IV503*Prices!$B$15</f>
        <v>87.5</v>
      </c>
      <c r="JQ503" s="82">
        <f t="shared" si="735"/>
        <v>329.55500000000001</v>
      </c>
      <c r="JR503" s="82">
        <f>IV503*Prices!$B$16</f>
        <v>122.5</v>
      </c>
      <c r="JS503" s="82">
        <f t="shared" si="736"/>
        <v>364.55500000000001</v>
      </c>
      <c r="JT503" s="82">
        <f>IV503*Prices!$B$17</f>
        <v>0</v>
      </c>
      <c r="JU503" s="82"/>
      <c r="JV503" s="82"/>
      <c r="JW503" s="82"/>
      <c r="JX503" s="82"/>
      <c r="JY503" s="82"/>
      <c r="JZ503" s="82"/>
      <c r="KA503" s="82"/>
      <c r="KB503" s="82"/>
      <c r="KC503" s="82"/>
      <c r="KD503" s="82"/>
      <c r="KE503" s="82"/>
      <c r="KF503" s="82"/>
      <c r="KG503" s="82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 s="199">
        <v>0</v>
      </c>
      <c r="LB503" s="202">
        <v>2</v>
      </c>
      <c r="LC503" s="82">
        <f>(44+(cabinets_db!IR503*2-2))*0.58</f>
        <v>24.36</v>
      </c>
      <c r="LD503" s="82">
        <f>(44+(cabinets_db!IR503*2-2))*0.77</f>
        <v>32.340000000000003</v>
      </c>
      <c r="LE503" s="82">
        <f>3*(cabinets_db!IR503*22/144)</f>
        <v>0</v>
      </c>
      <c r="LF503" s="82">
        <f t="shared" si="737"/>
        <v>24.36</v>
      </c>
      <c r="LG503" s="80">
        <f t="shared" si="738"/>
        <v>32.340000000000003</v>
      </c>
      <c r="LH503" s="234">
        <f t="shared" si="739"/>
        <v>64.680000000000007</v>
      </c>
      <c r="LK503" s="74">
        <v>20.5</v>
      </c>
      <c r="LL503" s="55">
        <v>24</v>
      </c>
      <c r="LN503" s="75">
        <f t="shared" si="758"/>
        <v>5</v>
      </c>
      <c r="LO503" s="75">
        <v>2</v>
      </c>
      <c r="LP503" s="75"/>
      <c r="LQ503" s="76">
        <f t="shared" si="750"/>
        <v>64.680000000000007</v>
      </c>
      <c r="LR503" s="142">
        <v>20.5</v>
      </c>
      <c r="LS503" s="82">
        <f>(LR503*1.2)*(Prices!$B$5/32)</f>
        <v>30.749999999999996</v>
      </c>
      <c r="LT503" s="82">
        <f>(LR503*1.3)*(Prices!$C$4/32)</f>
        <v>53.300000000000004</v>
      </c>
      <c r="LU503" s="79">
        <f>LO503*Prices!$B$2+LP503*Prices!$B$3</f>
        <v>80</v>
      </c>
      <c r="LV503" s="80">
        <f>LN503*Prices!$B$9</f>
        <v>30</v>
      </c>
      <c r="LW503" s="82">
        <f t="shared" si="740"/>
        <v>258.73</v>
      </c>
      <c r="LX503" s="82">
        <f>LN503*Prices!$B$10</f>
        <v>45</v>
      </c>
      <c r="LY503" s="82">
        <f t="shared" si="741"/>
        <v>273.73</v>
      </c>
      <c r="LZ503" s="82">
        <f>LN503*Prices!$B$11</f>
        <v>50</v>
      </c>
      <c r="MA503" s="82">
        <f t="shared" si="742"/>
        <v>278.73</v>
      </c>
      <c r="MB503" s="82">
        <f>LN503*Prices!$B$12</f>
        <v>60</v>
      </c>
      <c r="MC503" s="82">
        <f t="shared" si="743"/>
        <v>288.73</v>
      </c>
      <c r="MD503" s="82">
        <f>LN503*Prices!$B$13</f>
        <v>65</v>
      </c>
      <c r="ME503" s="82">
        <f t="shared" si="744"/>
        <v>293.73</v>
      </c>
      <c r="MF503" s="82">
        <f>LN503*Prices!$B$14</f>
        <v>77.5</v>
      </c>
      <c r="MG503" s="82">
        <f t="shared" si="745"/>
        <v>306.23</v>
      </c>
      <c r="MH503" s="82">
        <f>LN503*Prices!$B$15</f>
        <v>87.5</v>
      </c>
      <c r="MI503" s="82">
        <f t="shared" si="746"/>
        <v>316.23</v>
      </c>
      <c r="MJ503" s="82">
        <f>LN503*Prices!$B$16</f>
        <v>122.5</v>
      </c>
      <c r="MK503" s="82">
        <f t="shared" si="747"/>
        <v>351.23</v>
      </c>
      <c r="ML503" s="82">
        <f>LN503*Prices!$B$17</f>
        <v>0</v>
      </c>
      <c r="MM503" s="82"/>
      <c r="MN503" s="82"/>
      <c r="MO503" s="82"/>
      <c r="MP503" s="82"/>
      <c r="MQ503" s="82"/>
      <c r="MR503" s="82"/>
      <c r="MS503" s="82"/>
      <c r="MT503" s="82"/>
      <c r="MU503" s="82"/>
      <c r="MV503" s="82"/>
      <c r="MW503" s="82"/>
      <c r="MX503" s="82"/>
      <c r="MY503" s="82"/>
      <c r="MZ503" s="82"/>
      <c r="NA503" s="82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</row>
    <row r="504" spans="1:449" ht="18" customHeight="1" x14ac:dyDescent="0.25">
      <c r="A504" s="171" t="s">
        <v>643</v>
      </c>
      <c r="B504" s="172" t="s">
        <v>628</v>
      </c>
      <c r="C504" s="69" t="str">
        <f t="shared" si="748"/>
        <v>Vanity Cab: 2 drawer (25" to 27")</v>
      </c>
      <c r="D504" s="70" t="s">
        <v>642</v>
      </c>
      <c r="E504" s="68" t="s">
        <v>107</v>
      </c>
      <c r="F504" s="268" t="s">
        <v>643</v>
      </c>
      <c r="G504" s="367">
        <f>ROUND(cabinets_db!FD504/Prices!$B$27,0)</f>
        <v>527</v>
      </c>
      <c r="H504" s="71">
        <f>G504*Prices!$B$6+G504</f>
        <v>606.04999999999995</v>
      </c>
      <c r="I504" s="161">
        <f>ROUND(cabinets_db!FF504/Prices!$B$27,0)</f>
        <v>567</v>
      </c>
      <c r="J504" s="71">
        <f>I504*Prices!$B$6+I504</f>
        <v>652.04999999999995</v>
      </c>
      <c r="K504" s="161">
        <f>ROUND(cabinets_db!FH504/Prices!$B$27,0)</f>
        <v>580</v>
      </c>
      <c r="L504" s="71">
        <f>K504*Prices!$B$6+K504</f>
        <v>667</v>
      </c>
      <c r="M504" s="161">
        <f>ROUND(cabinets_db!FJ504/Prices!$B$27,0)</f>
        <v>607</v>
      </c>
      <c r="N504" s="71">
        <f>M504*Prices!$B$6+M504</f>
        <v>698.05</v>
      </c>
      <c r="O504" s="161">
        <f>ROUND(cabinets_db!FL504/Prices!$B$27,0)</f>
        <v>621</v>
      </c>
      <c r="P504" s="71">
        <f>O504*Prices!$B$6+O504</f>
        <v>714.15</v>
      </c>
      <c r="Q504" s="161">
        <f>ROUND(cabinets_db!FN504/Prices!$B$27,0)</f>
        <v>654</v>
      </c>
      <c r="R504" s="71">
        <f>Q504*Prices!$B$6+Q504</f>
        <v>752.1</v>
      </c>
      <c r="S504" s="161">
        <f>ROUND(cabinets_db!FP504/Prices!$B$27,0)</f>
        <v>681</v>
      </c>
      <c r="T504" s="71">
        <f>S504*Prices!$B$6+S504</f>
        <v>783.15</v>
      </c>
      <c r="U504" s="161">
        <f>ROUND(cabinets_db!FR504/Prices!$B$27,0)</f>
        <v>775</v>
      </c>
      <c r="V504" s="71">
        <f>U504*Prices!$B$6+U504</f>
        <v>891.25</v>
      </c>
      <c r="W504" s="162"/>
      <c r="X504" s="162"/>
      <c r="Y504" s="162"/>
      <c r="Z504" s="162"/>
      <c r="AA504" s="162"/>
      <c r="AB504" s="71">
        <f>ROUND(cabinets_db!HD504/Prices!$B$27,0)</f>
        <v>493</v>
      </c>
      <c r="AC504" s="71">
        <f>AB504*Prices!$B$6+AB504</f>
        <v>566.95000000000005</v>
      </c>
      <c r="AD504" s="71">
        <f>ROUND(cabinets_db!HF504/Prices!$B$27,0)</f>
        <v>533</v>
      </c>
      <c r="AE504" s="71">
        <f>AD504*Prices!$B$6+AD504</f>
        <v>612.95000000000005</v>
      </c>
      <c r="AF504" s="71">
        <f>ROUND(cabinets_db!HH504/Prices!$B$27,0)</f>
        <v>546</v>
      </c>
      <c r="AG504" s="71">
        <f>AF504*Prices!$B$6+AF504</f>
        <v>627.9</v>
      </c>
      <c r="AH504" s="71">
        <f>ROUND(cabinets_db!HJ504/Prices!$B$27,0)</f>
        <v>573</v>
      </c>
      <c r="AI504" s="71">
        <f>AH504*Prices!$B$6+AH504</f>
        <v>658.95</v>
      </c>
      <c r="AJ504" s="71">
        <f>ROUND(cabinets_db!HL504/Prices!$B$27,0)</f>
        <v>586</v>
      </c>
      <c r="AK504" s="71">
        <f>AJ504*Prices!$B$6+AJ504</f>
        <v>673.9</v>
      </c>
      <c r="AL504" s="71">
        <f>ROUND(cabinets_db!HN504/Prices!$B$27,0)</f>
        <v>620</v>
      </c>
      <c r="AM504" s="71">
        <f>AL504*Prices!$B$6+AL504</f>
        <v>713</v>
      </c>
      <c r="AN504" s="71">
        <f>ROUND(cabinets_db!HP504/Prices!$B$27,0)</f>
        <v>647</v>
      </c>
      <c r="AO504" s="71">
        <f>AN504*Prices!$B$6+AN504</f>
        <v>744.05</v>
      </c>
      <c r="AP504" s="71">
        <f>ROUND(cabinets_db!HR504/Prices!$B$27,0)</f>
        <v>741</v>
      </c>
      <c r="AQ504" s="163">
        <f>AP504*Prices!$B$6+AP504</f>
        <v>852.15</v>
      </c>
      <c r="AW504" s="71">
        <f t="shared" si="681"/>
        <v>493</v>
      </c>
      <c r="AX504" s="71">
        <f t="shared" si="682"/>
        <v>566.95000000000005</v>
      </c>
      <c r="AY504" s="71">
        <f t="shared" si="683"/>
        <v>533</v>
      </c>
      <c r="AZ504" s="71">
        <f t="shared" si="684"/>
        <v>612.95000000000005</v>
      </c>
      <c r="BA504" s="71">
        <f t="shared" si="685"/>
        <v>546</v>
      </c>
      <c r="BB504" s="71">
        <f t="shared" si="686"/>
        <v>627.9</v>
      </c>
      <c r="BC504" s="71">
        <f t="shared" si="687"/>
        <v>573</v>
      </c>
      <c r="BD504" s="71">
        <f t="shared" si="688"/>
        <v>658.95</v>
      </c>
      <c r="BE504" s="71">
        <f t="shared" si="689"/>
        <v>586</v>
      </c>
      <c r="BF504" s="71">
        <f t="shared" si="690"/>
        <v>673.9</v>
      </c>
      <c r="BG504" s="71">
        <f t="shared" si="691"/>
        <v>620</v>
      </c>
      <c r="BH504" s="71">
        <f t="shared" si="692"/>
        <v>713</v>
      </c>
      <c r="BI504" s="71">
        <f t="shared" si="693"/>
        <v>647</v>
      </c>
      <c r="BJ504" s="71">
        <f t="shared" si="694"/>
        <v>744.05</v>
      </c>
      <c r="BK504" s="71">
        <f t="shared" si="695"/>
        <v>741</v>
      </c>
      <c r="BL504" s="163">
        <f t="shared" si="696"/>
        <v>852.15</v>
      </c>
      <c r="BU504" s="161">
        <f>ROUND(cabinets_db!JE504/Prices!$B$27,0)</f>
        <v>674</v>
      </c>
      <c r="BV504" s="71">
        <f>BU504*Prices!$B$6+BU504</f>
        <v>775.1</v>
      </c>
      <c r="BW504" s="161">
        <f>ROUND(cabinets_db!JG504/Prices!$B$27,0)</f>
        <v>714</v>
      </c>
      <c r="BX504" s="71">
        <f>BW504*Prices!$B$6+BW504</f>
        <v>821.1</v>
      </c>
      <c r="BY504" s="161">
        <f>ROUND(cabinets_db!JI504/Prices!$B$27,0)</f>
        <v>727</v>
      </c>
      <c r="BZ504" s="71">
        <f>BY504*Prices!$B$6+BY504</f>
        <v>836.05</v>
      </c>
      <c r="CA504" s="161">
        <f>ROUND(cabinets_db!JK504/Prices!$B$27,0)</f>
        <v>754</v>
      </c>
      <c r="CB504" s="71">
        <f>CA504*Prices!$B$6+CA504</f>
        <v>867.1</v>
      </c>
      <c r="CC504" s="161">
        <f>ROUND(cabinets_db!JM504/Prices!$B$27,0)</f>
        <v>767</v>
      </c>
      <c r="CD504" s="71">
        <f>CC504*Prices!$B$6+CC504</f>
        <v>882.05</v>
      </c>
      <c r="CE504" s="161">
        <f>ROUND(cabinets_db!JO504/Prices!$B$27,0)</f>
        <v>801</v>
      </c>
      <c r="CF504" s="71">
        <f>CE504*Prices!$B$6+CE504</f>
        <v>921.15</v>
      </c>
      <c r="CG504" s="161">
        <f>ROUND(cabinets_db!JQ504/Prices!$B$27,0)</f>
        <v>828</v>
      </c>
      <c r="CH504" s="71">
        <f>CG504*Prices!$B$6+CG504</f>
        <v>952.2</v>
      </c>
      <c r="CI504" s="161">
        <f>ROUND(cabinets_db!JS504/Prices!$B$27,0)</f>
        <v>921</v>
      </c>
      <c r="CJ504" s="71">
        <f>CI504*Prices!$B$6+CI504</f>
        <v>1059.1500000000001</v>
      </c>
      <c r="CK504" s="162"/>
      <c r="CL504" s="162"/>
      <c r="CM504" s="162"/>
      <c r="CN504" s="162"/>
      <c r="CO504" s="162"/>
      <c r="CP504" s="71">
        <f>ROUND(cabinets_db!LW504/Prices!$B$27,0)</f>
        <v>640</v>
      </c>
      <c r="CQ504" s="71">
        <f>CP504*Prices!$B$6+CP504</f>
        <v>736</v>
      </c>
      <c r="CR504" s="71">
        <f>ROUND(cabinets_db!LY504/Prices!$B$27,0)</f>
        <v>680</v>
      </c>
      <c r="CS504" s="71">
        <f>CR504*Prices!$B$6+CR504</f>
        <v>782</v>
      </c>
      <c r="CT504" s="71">
        <f>ROUND(cabinets_db!MA504/Prices!$B$27,0)</f>
        <v>693</v>
      </c>
      <c r="CU504" s="71">
        <f>CT504*Prices!$B$6+CT504</f>
        <v>796.95</v>
      </c>
      <c r="CV504" s="71">
        <f>ROUND(cabinets_db!MC504/Prices!$B$27,0)</f>
        <v>720</v>
      </c>
      <c r="CW504" s="71">
        <f>CV504*Prices!$B$6+CV504</f>
        <v>828</v>
      </c>
      <c r="CX504" s="71">
        <f>ROUND(cabinets_db!ME504/Prices!$B$27,0)</f>
        <v>733</v>
      </c>
      <c r="CY504" s="71">
        <f>CX504*Prices!$B$6+CX504</f>
        <v>842.95</v>
      </c>
      <c r="CZ504" s="71">
        <f>ROUND(cabinets_db!MG504/Prices!$B$27,0)</f>
        <v>767</v>
      </c>
      <c r="DA504" s="71">
        <f>CZ504*Prices!$B$6+CZ504</f>
        <v>882.05</v>
      </c>
      <c r="DB504" s="71">
        <f>ROUND(cabinets_db!MI504/Prices!$B$27,0)</f>
        <v>794</v>
      </c>
      <c r="DC504" s="71">
        <f>DB504*Prices!$B$6+DB504</f>
        <v>913.1</v>
      </c>
      <c r="DD504" s="71">
        <f>ROUND(cabinets_db!MK504/Prices!$B$27,0)</f>
        <v>887</v>
      </c>
      <c r="DE504" s="163">
        <f>DD504*Prices!$B$6+DD504</f>
        <v>1020.05</v>
      </c>
      <c r="DK504" s="71">
        <f t="shared" si="697"/>
        <v>640</v>
      </c>
      <c r="DL504" s="71">
        <f t="shared" si="698"/>
        <v>736</v>
      </c>
      <c r="DM504" s="71">
        <f t="shared" si="699"/>
        <v>680</v>
      </c>
      <c r="DN504" s="71">
        <f t="shared" si="700"/>
        <v>782</v>
      </c>
      <c r="DO504" s="71">
        <f t="shared" si="701"/>
        <v>693</v>
      </c>
      <c r="DP504" s="71">
        <f t="shared" si="702"/>
        <v>796.95</v>
      </c>
      <c r="DQ504" s="71">
        <f t="shared" si="703"/>
        <v>720</v>
      </c>
      <c r="DR504" s="71">
        <f t="shared" si="704"/>
        <v>828</v>
      </c>
      <c r="DS504" s="71">
        <f t="shared" si="705"/>
        <v>733</v>
      </c>
      <c r="DT504" s="71">
        <f t="shared" si="706"/>
        <v>842.95</v>
      </c>
      <c r="DU504" s="71">
        <f t="shared" si="707"/>
        <v>767</v>
      </c>
      <c r="DV504" s="71">
        <f t="shared" si="708"/>
        <v>882.05</v>
      </c>
      <c r="DW504" s="71">
        <f t="shared" si="709"/>
        <v>794</v>
      </c>
      <c r="DX504" s="71">
        <f t="shared" si="710"/>
        <v>913.1</v>
      </c>
      <c r="DY504" s="71">
        <f t="shared" si="711"/>
        <v>887</v>
      </c>
      <c r="DZ504" s="163">
        <f t="shared" si="712"/>
        <v>1020.05</v>
      </c>
      <c r="ER504" s="74">
        <v>22</v>
      </c>
      <c r="ES504" s="55">
        <v>27</v>
      </c>
      <c r="EU504" s="75">
        <f t="shared" si="755"/>
        <v>5.625</v>
      </c>
      <c r="EV504" s="75">
        <v>2</v>
      </c>
      <c r="EX504" s="76">
        <v>3</v>
      </c>
      <c r="EY504" s="142">
        <v>22</v>
      </c>
      <c r="EZ504" s="82">
        <f>(EY504*1.2)*(Prices!$B$5/32)</f>
        <v>33</v>
      </c>
      <c r="FA504" s="82">
        <f>(EY504*1.3)*(Prices!$B$4/32)</f>
        <v>71.5</v>
      </c>
      <c r="FB504" s="79">
        <f>EV504*Prices!$B$2+EW504*Prices!$B$3</f>
        <v>80</v>
      </c>
      <c r="FC504" s="80">
        <f>EU504*Prices!$B$9</f>
        <v>33.75</v>
      </c>
      <c r="FD504" s="82">
        <f t="shared" si="713"/>
        <v>221.25</v>
      </c>
      <c r="FE504" s="82">
        <f>EU504*Prices!$B$10</f>
        <v>50.625</v>
      </c>
      <c r="FF504" s="82">
        <f t="shared" si="714"/>
        <v>238.125</v>
      </c>
      <c r="FG504" s="82">
        <f>EU504*Prices!$B$11</f>
        <v>56.25</v>
      </c>
      <c r="FH504" s="82">
        <f t="shared" si="715"/>
        <v>243.75</v>
      </c>
      <c r="FI504" s="82">
        <f>EU504*Prices!$B$12</f>
        <v>67.5</v>
      </c>
      <c r="FJ504" s="82">
        <f t="shared" si="716"/>
        <v>255</v>
      </c>
      <c r="FK504" s="82">
        <f>EU504*Prices!$B$13</f>
        <v>73.125</v>
      </c>
      <c r="FL504" s="82">
        <f t="shared" si="717"/>
        <v>260.625</v>
      </c>
      <c r="FM504" s="82">
        <f>EU504*Prices!$B$14</f>
        <v>87.1875</v>
      </c>
      <c r="FN504" s="82">
        <f t="shared" si="718"/>
        <v>274.6875</v>
      </c>
      <c r="FO504" s="82">
        <f>EU504*Prices!$B$15</f>
        <v>98.4375</v>
      </c>
      <c r="FP504" s="82">
        <f t="shared" si="719"/>
        <v>285.9375</v>
      </c>
      <c r="FQ504" s="82">
        <f>EU504*Prices!$B$16</f>
        <v>137.8125</v>
      </c>
      <c r="FR504" s="82">
        <f t="shared" si="720"/>
        <v>325.3125</v>
      </c>
      <c r="FS504" s="82">
        <f>EU504*Prices!$B$17</f>
        <v>0</v>
      </c>
      <c r="FT504" s="82"/>
      <c r="FU504" s="82"/>
      <c r="FV504" s="82"/>
      <c r="FW504" s="82"/>
      <c r="FX504" s="82"/>
      <c r="FY504" s="82"/>
      <c r="FZ504" s="82"/>
      <c r="GA504" s="82"/>
      <c r="GB504" s="82"/>
      <c r="GC504" s="82"/>
      <c r="GD504" s="82"/>
      <c r="GE504" s="82"/>
      <c r="GF504" s="82"/>
      <c r="GG504" s="82"/>
      <c r="GH504" s="82"/>
      <c r="GI504"/>
      <c r="GJ504"/>
      <c r="GK504"/>
      <c r="GL504"/>
      <c r="GM504"/>
      <c r="GN504"/>
      <c r="GO504"/>
      <c r="GR504" s="74">
        <v>22</v>
      </c>
      <c r="GS504" s="55">
        <v>27</v>
      </c>
      <c r="GT504" s="55"/>
      <c r="GU504" s="75">
        <f t="shared" si="756"/>
        <v>5.625</v>
      </c>
      <c r="GV504" s="75">
        <v>2</v>
      </c>
      <c r="GW504" s="75"/>
      <c r="GX504" s="76">
        <v>3</v>
      </c>
      <c r="GY504" s="142">
        <v>22</v>
      </c>
      <c r="GZ504" s="82">
        <f>(GY504*1.2)*(Prices!$B$5/32)</f>
        <v>33</v>
      </c>
      <c r="HA504" s="82">
        <f>(GY504*1.3)*(Prices!$C$4/32)</f>
        <v>57.2</v>
      </c>
      <c r="HB504" s="79">
        <f>GV504*Prices!$B$2+GW504*Prices!$B$3</f>
        <v>80</v>
      </c>
      <c r="HC504" s="80">
        <f>GU504*Prices!$B$9</f>
        <v>33.75</v>
      </c>
      <c r="HD504" s="82">
        <f t="shared" si="721"/>
        <v>206.95</v>
      </c>
      <c r="HE504" s="82">
        <f>GU504*Prices!$B$10</f>
        <v>50.625</v>
      </c>
      <c r="HF504" s="82">
        <f t="shared" si="722"/>
        <v>223.82499999999999</v>
      </c>
      <c r="HG504" s="82">
        <f>GU504*Prices!$B$11</f>
        <v>56.25</v>
      </c>
      <c r="HH504" s="82">
        <f t="shared" si="723"/>
        <v>229.45</v>
      </c>
      <c r="HI504" s="82">
        <f>GU504*Prices!$B$12</f>
        <v>67.5</v>
      </c>
      <c r="HJ504" s="82">
        <f t="shared" si="724"/>
        <v>240.7</v>
      </c>
      <c r="HK504" s="82">
        <f>GU504*Prices!$B$13</f>
        <v>73.125</v>
      </c>
      <c r="HL504" s="82">
        <f t="shared" si="725"/>
        <v>246.32499999999999</v>
      </c>
      <c r="HM504" s="82">
        <f>GU504*Prices!$B$14</f>
        <v>87.1875</v>
      </c>
      <c r="HN504" s="82">
        <f t="shared" si="726"/>
        <v>260.38749999999999</v>
      </c>
      <c r="HO504" s="82">
        <f>GU504*Prices!$B$15</f>
        <v>98.4375</v>
      </c>
      <c r="HP504" s="82">
        <f t="shared" si="727"/>
        <v>271.63749999999999</v>
      </c>
      <c r="HQ504" s="82">
        <f>GU504*Prices!$B$16</f>
        <v>137.8125</v>
      </c>
      <c r="HR504" s="82">
        <f t="shared" si="728"/>
        <v>311.01249999999999</v>
      </c>
      <c r="HS504" s="82">
        <f>GU504*Prices!$B$17</f>
        <v>0</v>
      </c>
      <c r="HT504" s="82"/>
      <c r="HU504" s="82"/>
      <c r="HV504" s="82"/>
      <c r="HW504" s="82"/>
      <c r="HX504" s="82"/>
      <c r="HY504" s="82"/>
      <c r="HZ504" s="82"/>
      <c r="IA504" s="82"/>
      <c r="IB504" s="82"/>
      <c r="IC504" s="82"/>
      <c r="ID504" s="82"/>
      <c r="IE504" s="82"/>
      <c r="IF504" s="82"/>
      <c r="IG504" s="82"/>
      <c r="IH504" s="82"/>
      <c r="II504"/>
      <c r="IJ504"/>
      <c r="IK504"/>
      <c r="IL504"/>
      <c r="IM504"/>
      <c r="IN504"/>
      <c r="IO504"/>
      <c r="IP504"/>
      <c r="IS504" s="74">
        <v>22</v>
      </c>
      <c r="IT504" s="55">
        <v>27</v>
      </c>
      <c r="IV504" s="75">
        <f t="shared" si="757"/>
        <v>5.625</v>
      </c>
      <c r="IW504" s="75">
        <v>2</v>
      </c>
      <c r="IX504" s="75"/>
      <c r="IY504" s="76">
        <f t="shared" si="749"/>
        <v>64.680000000000007</v>
      </c>
      <c r="IZ504" s="142">
        <v>22</v>
      </c>
      <c r="JA504" s="82">
        <f>(IZ504*1.2)*(Prices!$B$5/32)</f>
        <v>33</v>
      </c>
      <c r="JB504" s="82">
        <f>(IZ504*1.3)*(Prices!$B$4/32)</f>
        <v>71.5</v>
      </c>
      <c r="JC504" s="79">
        <f>IW504*Prices!$B$2+IX504*Prices!$B$3</f>
        <v>80</v>
      </c>
      <c r="JD504" s="80">
        <f>IV504*Prices!$B$9</f>
        <v>33.75</v>
      </c>
      <c r="JE504" s="82">
        <f t="shared" si="729"/>
        <v>282.93</v>
      </c>
      <c r="JF504" s="82">
        <f>IV504*Prices!$B$10</f>
        <v>50.625</v>
      </c>
      <c r="JG504" s="82">
        <f t="shared" si="730"/>
        <v>299.80500000000001</v>
      </c>
      <c r="JH504" s="82">
        <f>IV504*Prices!$B$11</f>
        <v>56.25</v>
      </c>
      <c r="JI504" s="82">
        <f t="shared" si="731"/>
        <v>305.43</v>
      </c>
      <c r="JJ504" s="82">
        <f>IV504*Prices!$B$12</f>
        <v>67.5</v>
      </c>
      <c r="JK504" s="82">
        <f t="shared" si="732"/>
        <v>316.68</v>
      </c>
      <c r="JL504" s="82">
        <f>IV504*Prices!$B$13</f>
        <v>73.125</v>
      </c>
      <c r="JM504" s="82">
        <f t="shared" si="733"/>
        <v>322.30500000000001</v>
      </c>
      <c r="JN504" s="82">
        <f>IV504*Prices!$B$14</f>
        <v>87.1875</v>
      </c>
      <c r="JO504" s="82">
        <f t="shared" si="734"/>
        <v>336.36750000000001</v>
      </c>
      <c r="JP504" s="82">
        <f>IV504*Prices!$B$15</f>
        <v>98.4375</v>
      </c>
      <c r="JQ504" s="82">
        <f t="shared" si="735"/>
        <v>347.61750000000001</v>
      </c>
      <c r="JR504" s="82">
        <f>IV504*Prices!$B$16</f>
        <v>137.8125</v>
      </c>
      <c r="JS504" s="82">
        <f t="shared" si="736"/>
        <v>386.99250000000001</v>
      </c>
      <c r="JT504" s="82">
        <f>IV504*Prices!$B$17</f>
        <v>0</v>
      </c>
      <c r="JU504" s="82"/>
      <c r="JV504" s="82"/>
      <c r="JW504" s="82"/>
      <c r="JX504" s="82"/>
      <c r="JY504" s="82"/>
      <c r="JZ504" s="82"/>
      <c r="KA504" s="82"/>
      <c r="KB504" s="82"/>
      <c r="KC504" s="82"/>
      <c r="KD504" s="82"/>
      <c r="KE504" s="82"/>
      <c r="KF504" s="82"/>
      <c r="KG504" s="82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 s="199">
        <v>0</v>
      </c>
      <c r="LB504" s="202">
        <v>2</v>
      </c>
      <c r="LC504" s="82">
        <f>(44+(cabinets_db!IR504*2-2))*0.58</f>
        <v>24.36</v>
      </c>
      <c r="LD504" s="82">
        <f>(44+(cabinets_db!IR504*2-2))*0.77</f>
        <v>32.340000000000003</v>
      </c>
      <c r="LE504" s="82">
        <f>3*(cabinets_db!IR504*22/144)</f>
        <v>0</v>
      </c>
      <c r="LF504" s="82">
        <f t="shared" si="737"/>
        <v>24.36</v>
      </c>
      <c r="LG504" s="80">
        <f t="shared" si="738"/>
        <v>32.340000000000003</v>
      </c>
      <c r="LH504" s="234">
        <f t="shared" si="739"/>
        <v>64.680000000000007</v>
      </c>
      <c r="LK504" s="74">
        <v>22</v>
      </c>
      <c r="LL504" s="55">
        <v>27</v>
      </c>
      <c r="LN504" s="75">
        <f t="shared" si="758"/>
        <v>5.625</v>
      </c>
      <c r="LO504" s="75">
        <v>2</v>
      </c>
      <c r="LP504" s="75"/>
      <c r="LQ504" s="76">
        <f t="shared" si="750"/>
        <v>64.680000000000007</v>
      </c>
      <c r="LR504" s="142">
        <v>22</v>
      </c>
      <c r="LS504" s="82">
        <f>(LR504*1.2)*(Prices!$B$5/32)</f>
        <v>33</v>
      </c>
      <c r="LT504" s="82">
        <f>(LR504*1.3)*(Prices!$C$4/32)</f>
        <v>57.2</v>
      </c>
      <c r="LU504" s="79">
        <f>LO504*Prices!$B$2+LP504*Prices!$B$3</f>
        <v>80</v>
      </c>
      <c r="LV504" s="80">
        <f>LN504*Prices!$B$9</f>
        <v>33.75</v>
      </c>
      <c r="LW504" s="82">
        <f t="shared" si="740"/>
        <v>268.63</v>
      </c>
      <c r="LX504" s="82">
        <f>LN504*Prices!$B$10</f>
        <v>50.625</v>
      </c>
      <c r="LY504" s="82">
        <f t="shared" si="741"/>
        <v>285.505</v>
      </c>
      <c r="LZ504" s="82">
        <f>LN504*Prices!$B$11</f>
        <v>56.25</v>
      </c>
      <c r="MA504" s="82">
        <f t="shared" si="742"/>
        <v>291.13</v>
      </c>
      <c r="MB504" s="82">
        <f>LN504*Prices!$B$12</f>
        <v>67.5</v>
      </c>
      <c r="MC504" s="82">
        <f t="shared" si="743"/>
        <v>302.38</v>
      </c>
      <c r="MD504" s="82">
        <f>LN504*Prices!$B$13</f>
        <v>73.125</v>
      </c>
      <c r="ME504" s="82">
        <f t="shared" si="744"/>
        <v>308.005</v>
      </c>
      <c r="MF504" s="82">
        <f>LN504*Prices!$B$14</f>
        <v>87.1875</v>
      </c>
      <c r="MG504" s="82">
        <f t="shared" si="745"/>
        <v>322.0675</v>
      </c>
      <c r="MH504" s="82">
        <f>LN504*Prices!$B$15</f>
        <v>98.4375</v>
      </c>
      <c r="MI504" s="82">
        <f t="shared" si="746"/>
        <v>333.3175</v>
      </c>
      <c r="MJ504" s="82">
        <f>LN504*Prices!$B$16</f>
        <v>137.8125</v>
      </c>
      <c r="MK504" s="82">
        <f t="shared" si="747"/>
        <v>372.6925</v>
      </c>
      <c r="ML504" s="82">
        <f>LN504*Prices!$B$17</f>
        <v>0</v>
      </c>
      <c r="MM504" s="82"/>
      <c r="MN504" s="82"/>
      <c r="MO504" s="82"/>
      <c r="MP504" s="82"/>
      <c r="MQ504" s="82"/>
      <c r="MR504" s="82"/>
      <c r="MS504" s="82"/>
      <c r="MT504" s="82"/>
      <c r="MU504" s="82"/>
      <c r="MV504" s="82"/>
      <c r="MW504" s="82"/>
      <c r="MX504" s="82"/>
      <c r="MY504" s="82"/>
      <c r="MZ504" s="82"/>
      <c r="NA504" s="82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</row>
    <row r="505" spans="1:449" ht="18" customHeight="1" x14ac:dyDescent="0.25">
      <c r="A505" s="171" t="s">
        <v>644</v>
      </c>
      <c r="B505" s="172" t="s">
        <v>628</v>
      </c>
      <c r="C505" s="69" t="str">
        <f t="shared" si="748"/>
        <v>Vanity Cab: 2 drawer (28" to 30")</v>
      </c>
      <c r="D505" s="70" t="s">
        <v>642</v>
      </c>
      <c r="E505" s="68" t="s">
        <v>109</v>
      </c>
      <c r="F505" s="268" t="s">
        <v>644</v>
      </c>
      <c r="G505" s="367">
        <f>ROUND(cabinets_db!FD505/Prices!$B$27,0)</f>
        <v>553</v>
      </c>
      <c r="H505" s="71">
        <f>G505*Prices!$B$6+G505</f>
        <v>635.95000000000005</v>
      </c>
      <c r="I505" s="161">
        <f>ROUND(cabinets_db!FF505/Prices!$B$27,0)</f>
        <v>597</v>
      </c>
      <c r="J505" s="71">
        <f>I505*Prices!$B$6+I505</f>
        <v>686.55</v>
      </c>
      <c r="K505" s="161">
        <f>ROUND(cabinets_db!FH505/Prices!$B$27,0)</f>
        <v>612</v>
      </c>
      <c r="L505" s="71">
        <f>K505*Prices!$B$6+K505</f>
        <v>703.8</v>
      </c>
      <c r="M505" s="161">
        <f>ROUND(cabinets_db!FJ505/Prices!$B$27,0)</f>
        <v>642</v>
      </c>
      <c r="N505" s="71">
        <f>M505*Prices!$B$6+M505</f>
        <v>738.3</v>
      </c>
      <c r="O505" s="161">
        <f>ROUND(cabinets_db!FL505/Prices!$B$27,0)</f>
        <v>657</v>
      </c>
      <c r="P505" s="71">
        <f>O505*Prices!$B$6+O505</f>
        <v>755.55</v>
      </c>
      <c r="Q505" s="161">
        <f>ROUND(cabinets_db!FN505/Prices!$B$27,0)</f>
        <v>694</v>
      </c>
      <c r="R505" s="71">
        <f>Q505*Prices!$B$6+Q505</f>
        <v>798.1</v>
      </c>
      <c r="S505" s="161">
        <f>ROUND(cabinets_db!FP505/Prices!$B$27,0)</f>
        <v>724</v>
      </c>
      <c r="T505" s="71">
        <f>S505*Prices!$B$6+S505</f>
        <v>832.6</v>
      </c>
      <c r="U505" s="161">
        <f>ROUND(cabinets_db!FR505/Prices!$B$27,0)</f>
        <v>828</v>
      </c>
      <c r="V505" s="71">
        <f>U505*Prices!$B$6+U505</f>
        <v>952.2</v>
      </c>
      <c r="W505" s="162"/>
      <c r="X505" s="162"/>
      <c r="Y505" s="162"/>
      <c r="Z505" s="162"/>
      <c r="AA505" s="162"/>
      <c r="AB505" s="71">
        <f>ROUND(cabinets_db!HD505/Prices!$B$27,0)</f>
        <v>516</v>
      </c>
      <c r="AC505" s="71">
        <f>AB505*Prices!$B$6+AB505</f>
        <v>593.4</v>
      </c>
      <c r="AD505" s="71">
        <f>ROUND(cabinets_db!HF505/Prices!$B$27,0)</f>
        <v>561</v>
      </c>
      <c r="AE505" s="71">
        <f>AD505*Prices!$B$6+AD505</f>
        <v>645.15</v>
      </c>
      <c r="AF505" s="71">
        <f>ROUND(cabinets_db!HH505/Prices!$B$27,0)</f>
        <v>576</v>
      </c>
      <c r="AG505" s="71">
        <f>AF505*Prices!$B$6+AF505</f>
        <v>662.4</v>
      </c>
      <c r="AH505" s="71">
        <f>ROUND(cabinets_db!HJ505/Prices!$B$27,0)</f>
        <v>606</v>
      </c>
      <c r="AI505" s="71">
        <f>AH505*Prices!$B$6+AH505</f>
        <v>696.9</v>
      </c>
      <c r="AJ505" s="71">
        <f>ROUND(cabinets_db!HL505/Prices!$B$27,0)</f>
        <v>620</v>
      </c>
      <c r="AK505" s="71">
        <f>AJ505*Prices!$B$6+AJ505</f>
        <v>713</v>
      </c>
      <c r="AL505" s="71">
        <f>ROUND(cabinets_db!HN505/Prices!$B$27,0)</f>
        <v>658</v>
      </c>
      <c r="AM505" s="71">
        <f>AL505*Prices!$B$6+AL505</f>
        <v>756.7</v>
      </c>
      <c r="AN505" s="71">
        <f>ROUND(cabinets_db!HP505/Prices!$B$27,0)</f>
        <v>687</v>
      </c>
      <c r="AO505" s="71">
        <f>AN505*Prices!$B$6+AN505</f>
        <v>790.05</v>
      </c>
      <c r="AP505" s="71">
        <f>ROUND(cabinets_db!HR505/Prices!$B$27,0)</f>
        <v>792</v>
      </c>
      <c r="AQ505" s="163">
        <f>AP505*Prices!$B$6+AP505</f>
        <v>910.8</v>
      </c>
      <c r="AW505" s="71">
        <f t="shared" si="681"/>
        <v>516</v>
      </c>
      <c r="AX505" s="71">
        <f t="shared" si="682"/>
        <v>593.4</v>
      </c>
      <c r="AY505" s="71">
        <f t="shared" si="683"/>
        <v>561</v>
      </c>
      <c r="AZ505" s="71">
        <f t="shared" si="684"/>
        <v>645.15</v>
      </c>
      <c r="BA505" s="71">
        <f t="shared" si="685"/>
        <v>576</v>
      </c>
      <c r="BB505" s="71">
        <f t="shared" si="686"/>
        <v>662.4</v>
      </c>
      <c r="BC505" s="71">
        <f t="shared" si="687"/>
        <v>606</v>
      </c>
      <c r="BD505" s="71">
        <f t="shared" si="688"/>
        <v>696.9</v>
      </c>
      <c r="BE505" s="71">
        <f t="shared" si="689"/>
        <v>620</v>
      </c>
      <c r="BF505" s="71">
        <f t="shared" si="690"/>
        <v>713</v>
      </c>
      <c r="BG505" s="71">
        <f t="shared" si="691"/>
        <v>658</v>
      </c>
      <c r="BH505" s="71">
        <f t="shared" si="692"/>
        <v>756.7</v>
      </c>
      <c r="BI505" s="71">
        <f t="shared" si="693"/>
        <v>687</v>
      </c>
      <c r="BJ505" s="71">
        <f t="shared" si="694"/>
        <v>790.05</v>
      </c>
      <c r="BK505" s="71">
        <f t="shared" si="695"/>
        <v>792</v>
      </c>
      <c r="BL505" s="163">
        <f t="shared" si="696"/>
        <v>910.8</v>
      </c>
      <c r="BU505" s="161">
        <f>ROUND(cabinets_db!JE505/Prices!$B$27,0)</f>
        <v>700</v>
      </c>
      <c r="BV505" s="71">
        <f>BU505*Prices!$B$6+BU505</f>
        <v>805</v>
      </c>
      <c r="BW505" s="161">
        <f>ROUND(cabinets_db!JG505/Prices!$B$27,0)</f>
        <v>744</v>
      </c>
      <c r="BX505" s="71">
        <f>BW505*Prices!$B$6+BW505</f>
        <v>855.6</v>
      </c>
      <c r="BY505" s="161">
        <f>ROUND(cabinets_db!JI505/Prices!$B$27,0)</f>
        <v>759</v>
      </c>
      <c r="BZ505" s="71">
        <f>BY505*Prices!$B$6+BY505</f>
        <v>872.85</v>
      </c>
      <c r="CA505" s="161">
        <f>ROUND(cabinets_db!JK505/Prices!$B$27,0)</f>
        <v>789</v>
      </c>
      <c r="CB505" s="71">
        <f>CA505*Prices!$B$6+CA505</f>
        <v>907.35</v>
      </c>
      <c r="CC505" s="161">
        <f>ROUND(cabinets_db!JM505/Prices!$B$27,0)</f>
        <v>804</v>
      </c>
      <c r="CD505" s="71">
        <f>CC505*Prices!$B$6+CC505</f>
        <v>924.6</v>
      </c>
      <c r="CE505" s="161">
        <f>ROUND(cabinets_db!JO505/Prices!$B$27,0)</f>
        <v>841</v>
      </c>
      <c r="CF505" s="71">
        <f>CE505*Prices!$B$6+CE505</f>
        <v>967.15</v>
      </c>
      <c r="CG505" s="161">
        <f>ROUND(cabinets_db!JQ505/Prices!$B$27,0)</f>
        <v>871</v>
      </c>
      <c r="CH505" s="71">
        <f>CG505*Prices!$B$6+CG505</f>
        <v>1001.65</v>
      </c>
      <c r="CI505" s="161">
        <f>ROUND(cabinets_db!JS505/Prices!$B$27,0)</f>
        <v>975</v>
      </c>
      <c r="CJ505" s="71">
        <f>CI505*Prices!$B$6+CI505</f>
        <v>1121.25</v>
      </c>
      <c r="CK505" s="162"/>
      <c r="CL505" s="162"/>
      <c r="CM505" s="162"/>
      <c r="CN505" s="162"/>
      <c r="CO505" s="162"/>
      <c r="CP505" s="71">
        <f>ROUND(cabinets_db!LW505/Prices!$B$27,0)</f>
        <v>663</v>
      </c>
      <c r="CQ505" s="71">
        <f>CP505*Prices!$B$6+CP505</f>
        <v>762.45</v>
      </c>
      <c r="CR505" s="71">
        <f>ROUND(cabinets_db!LY505/Prices!$B$27,0)</f>
        <v>708</v>
      </c>
      <c r="CS505" s="71">
        <f>CR505*Prices!$B$6+CR505</f>
        <v>814.2</v>
      </c>
      <c r="CT505" s="71">
        <f>ROUND(cabinets_db!MA505/Prices!$B$27,0)</f>
        <v>723</v>
      </c>
      <c r="CU505" s="71">
        <f>CT505*Prices!$B$6+CT505</f>
        <v>831.45</v>
      </c>
      <c r="CV505" s="71">
        <f>ROUND(cabinets_db!MC505/Prices!$B$27,0)</f>
        <v>752</v>
      </c>
      <c r="CW505" s="71">
        <f>CV505*Prices!$B$6+CV505</f>
        <v>864.8</v>
      </c>
      <c r="CX505" s="71">
        <f>ROUND(cabinets_db!ME505/Prices!$B$27,0)</f>
        <v>767</v>
      </c>
      <c r="CY505" s="71">
        <f>CX505*Prices!$B$6+CX505</f>
        <v>882.05</v>
      </c>
      <c r="CZ505" s="71">
        <f>ROUND(cabinets_db!MG505/Prices!$B$27,0)</f>
        <v>805</v>
      </c>
      <c r="DA505" s="71">
        <f>CZ505*Prices!$B$6+CZ505</f>
        <v>925.75</v>
      </c>
      <c r="DB505" s="71">
        <f>ROUND(cabinets_db!MI505/Prices!$B$27,0)</f>
        <v>834</v>
      </c>
      <c r="DC505" s="71">
        <f>DB505*Prices!$B$6+DB505</f>
        <v>959.1</v>
      </c>
      <c r="DD505" s="71">
        <f>ROUND(cabinets_db!MK505/Prices!$B$27,0)</f>
        <v>938</v>
      </c>
      <c r="DE505" s="163">
        <f>DD505*Prices!$B$6+DD505</f>
        <v>1078.7</v>
      </c>
      <c r="DK505" s="71">
        <f t="shared" si="697"/>
        <v>663</v>
      </c>
      <c r="DL505" s="71">
        <f t="shared" si="698"/>
        <v>762.45</v>
      </c>
      <c r="DM505" s="71">
        <f t="shared" si="699"/>
        <v>708</v>
      </c>
      <c r="DN505" s="71">
        <f t="shared" si="700"/>
        <v>814.2</v>
      </c>
      <c r="DO505" s="71">
        <f t="shared" si="701"/>
        <v>723</v>
      </c>
      <c r="DP505" s="71">
        <f t="shared" si="702"/>
        <v>831.45</v>
      </c>
      <c r="DQ505" s="71">
        <f t="shared" si="703"/>
        <v>752</v>
      </c>
      <c r="DR505" s="71">
        <f t="shared" si="704"/>
        <v>864.8</v>
      </c>
      <c r="DS505" s="71">
        <f t="shared" si="705"/>
        <v>767</v>
      </c>
      <c r="DT505" s="71">
        <f t="shared" si="706"/>
        <v>882.05</v>
      </c>
      <c r="DU505" s="71">
        <f t="shared" si="707"/>
        <v>805</v>
      </c>
      <c r="DV505" s="71">
        <f t="shared" si="708"/>
        <v>925.75</v>
      </c>
      <c r="DW505" s="71">
        <f t="shared" si="709"/>
        <v>834</v>
      </c>
      <c r="DX505" s="71">
        <f t="shared" si="710"/>
        <v>959.1</v>
      </c>
      <c r="DY505" s="71">
        <f t="shared" si="711"/>
        <v>938</v>
      </c>
      <c r="DZ505" s="163">
        <f t="shared" si="712"/>
        <v>1078.7</v>
      </c>
      <c r="ER505" s="74">
        <v>23.5</v>
      </c>
      <c r="ES505" s="55">
        <v>30</v>
      </c>
      <c r="EU505" s="75">
        <f t="shared" si="755"/>
        <v>6.25</v>
      </c>
      <c r="EV505" s="75">
        <v>2</v>
      </c>
      <c r="EX505" s="76">
        <v>3</v>
      </c>
      <c r="EY505" s="142">
        <v>23.5</v>
      </c>
      <c r="EZ505" s="82">
        <f>(EY505*1.2)*(Prices!$B$5/32)</f>
        <v>35.25</v>
      </c>
      <c r="FA505" s="82">
        <f>(EY505*1.3)*(Prices!$B$4/32)</f>
        <v>76.375</v>
      </c>
      <c r="FB505" s="79">
        <f>EV505*Prices!$B$2+EW505*Prices!$B$3</f>
        <v>80</v>
      </c>
      <c r="FC505" s="80">
        <f>EU505*Prices!$B$9</f>
        <v>37.5</v>
      </c>
      <c r="FD505" s="82">
        <f t="shared" si="713"/>
        <v>232.125</v>
      </c>
      <c r="FE505" s="82">
        <f>EU505*Prices!$B$10</f>
        <v>56.25</v>
      </c>
      <c r="FF505" s="82">
        <f t="shared" si="714"/>
        <v>250.875</v>
      </c>
      <c r="FG505" s="82">
        <f>EU505*Prices!$B$11</f>
        <v>62.5</v>
      </c>
      <c r="FH505" s="82">
        <f t="shared" si="715"/>
        <v>257.125</v>
      </c>
      <c r="FI505" s="82">
        <f>EU505*Prices!$B$12</f>
        <v>75</v>
      </c>
      <c r="FJ505" s="82">
        <f t="shared" si="716"/>
        <v>269.625</v>
      </c>
      <c r="FK505" s="82">
        <f>EU505*Prices!$B$13</f>
        <v>81.25</v>
      </c>
      <c r="FL505" s="82">
        <f t="shared" si="717"/>
        <v>275.875</v>
      </c>
      <c r="FM505" s="82">
        <f>EU505*Prices!$B$14</f>
        <v>96.875</v>
      </c>
      <c r="FN505" s="82">
        <f t="shared" si="718"/>
        <v>291.5</v>
      </c>
      <c r="FO505" s="82">
        <f>EU505*Prices!$B$15</f>
        <v>109.375</v>
      </c>
      <c r="FP505" s="82">
        <f t="shared" si="719"/>
        <v>304</v>
      </c>
      <c r="FQ505" s="82">
        <f>EU505*Prices!$B$16</f>
        <v>153.125</v>
      </c>
      <c r="FR505" s="82">
        <f t="shared" si="720"/>
        <v>347.75</v>
      </c>
      <c r="FS505" s="82">
        <f>EU505*Prices!$B$17</f>
        <v>0</v>
      </c>
      <c r="FT505" s="82"/>
      <c r="FU505" s="82"/>
      <c r="FV505" s="82"/>
      <c r="FW505" s="82"/>
      <c r="FX505" s="82"/>
      <c r="FY505" s="82"/>
      <c r="FZ505" s="82"/>
      <c r="GA505" s="82"/>
      <c r="GB505" s="82"/>
      <c r="GC505" s="82"/>
      <c r="GD505" s="82"/>
      <c r="GE505" s="82"/>
      <c r="GF505" s="82"/>
      <c r="GG505" s="82"/>
      <c r="GH505" s="82"/>
      <c r="GI505"/>
      <c r="GJ505"/>
      <c r="GK505"/>
      <c r="GL505"/>
      <c r="GM505"/>
      <c r="GN505"/>
      <c r="GO505"/>
      <c r="GR505" s="74">
        <v>23.5</v>
      </c>
      <c r="GS505" s="55">
        <v>30</v>
      </c>
      <c r="GT505" s="55"/>
      <c r="GU505" s="75">
        <f t="shared" si="756"/>
        <v>6.25</v>
      </c>
      <c r="GV505" s="75">
        <v>2</v>
      </c>
      <c r="GW505" s="75"/>
      <c r="GX505" s="76">
        <v>3</v>
      </c>
      <c r="GY505" s="142">
        <v>23.5</v>
      </c>
      <c r="GZ505" s="82">
        <f>(GY505*1.2)*(Prices!$B$5/32)</f>
        <v>35.25</v>
      </c>
      <c r="HA505" s="82">
        <f>(GY505*1.3)*(Prices!$C$4/32)</f>
        <v>61.1</v>
      </c>
      <c r="HB505" s="79">
        <f>GV505*Prices!$B$2+GW505*Prices!$B$3</f>
        <v>80</v>
      </c>
      <c r="HC505" s="80">
        <f>GU505*Prices!$B$9</f>
        <v>37.5</v>
      </c>
      <c r="HD505" s="82">
        <f t="shared" si="721"/>
        <v>216.85</v>
      </c>
      <c r="HE505" s="82">
        <f>GU505*Prices!$B$10</f>
        <v>56.25</v>
      </c>
      <c r="HF505" s="82">
        <f t="shared" si="722"/>
        <v>235.6</v>
      </c>
      <c r="HG505" s="82">
        <f>GU505*Prices!$B$11</f>
        <v>62.5</v>
      </c>
      <c r="HH505" s="82">
        <f t="shared" si="723"/>
        <v>241.85</v>
      </c>
      <c r="HI505" s="82">
        <f>GU505*Prices!$B$12</f>
        <v>75</v>
      </c>
      <c r="HJ505" s="82">
        <f t="shared" si="724"/>
        <v>254.35</v>
      </c>
      <c r="HK505" s="82">
        <f>GU505*Prices!$B$13</f>
        <v>81.25</v>
      </c>
      <c r="HL505" s="82">
        <f t="shared" si="725"/>
        <v>260.60000000000002</v>
      </c>
      <c r="HM505" s="82">
        <f>GU505*Prices!$B$14</f>
        <v>96.875</v>
      </c>
      <c r="HN505" s="82">
        <f t="shared" si="726"/>
        <v>276.22500000000002</v>
      </c>
      <c r="HO505" s="82">
        <f>GU505*Prices!$B$15</f>
        <v>109.375</v>
      </c>
      <c r="HP505" s="82">
        <f t="shared" si="727"/>
        <v>288.72500000000002</v>
      </c>
      <c r="HQ505" s="82">
        <f>GU505*Prices!$B$16</f>
        <v>153.125</v>
      </c>
      <c r="HR505" s="82">
        <f t="shared" si="728"/>
        <v>332.47500000000002</v>
      </c>
      <c r="HS505" s="82">
        <f>GU505*Prices!$B$17</f>
        <v>0</v>
      </c>
      <c r="HT505" s="82"/>
      <c r="HU505" s="82"/>
      <c r="HV505" s="82"/>
      <c r="HW505" s="82"/>
      <c r="HX505" s="82"/>
      <c r="HY505" s="82"/>
      <c r="HZ505" s="82"/>
      <c r="IA505" s="82"/>
      <c r="IB505" s="82"/>
      <c r="IC505" s="82"/>
      <c r="ID505" s="82"/>
      <c r="IE505" s="82"/>
      <c r="IF505" s="82"/>
      <c r="IG505" s="82"/>
      <c r="IH505" s="82"/>
      <c r="II505"/>
      <c r="IJ505"/>
      <c r="IK505"/>
      <c r="IL505"/>
      <c r="IM505"/>
      <c r="IN505"/>
      <c r="IO505"/>
      <c r="IP505"/>
      <c r="IS505" s="74">
        <v>23.5</v>
      </c>
      <c r="IT505" s="55">
        <v>30</v>
      </c>
      <c r="IV505" s="75">
        <f t="shared" si="757"/>
        <v>6.25</v>
      </c>
      <c r="IW505" s="75">
        <v>2</v>
      </c>
      <c r="IX505" s="75"/>
      <c r="IY505" s="76">
        <f t="shared" si="749"/>
        <v>64.680000000000007</v>
      </c>
      <c r="IZ505" s="142">
        <v>23.5</v>
      </c>
      <c r="JA505" s="82">
        <f>(IZ505*1.2)*(Prices!$B$5/32)</f>
        <v>35.25</v>
      </c>
      <c r="JB505" s="82">
        <f>(IZ505*1.3)*(Prices!$B$4/32)</f>
        <v>76.375</v>
      </c>
      <c r="JC505" s="79">
        <f>IW505*Prices!$B$2+IX505*Prices!$B$3</f>
        <v>80</v>
      </c>
      <c r="JD505" s="80">
        <f>IV505*Prices!$B$9</f>
        <v>37.5</v>
      </c>
      <c r="JE505" s="82">
        <f t="shared" si="729"/>
        <v>293.80500000000001</v>
      </c>
      <c r="JF505" s="82">
        <f>IV505*Prices!$B$10</f>
        <v>56.25</v>
      </c>
      <c r="JG505" s="82">
        <f t="shared" si="730"/>
        <v>312.55500000000001</v>
      </c>
      <c r="JH505" s="82">
        <f>IV505*Prices!$B$11</f>
        <v>62.5</v>
      </c>
      <c r="JI505" s="82">
        <f t="shared" si="731"/>
        <v>318.80500000000001</v>
      </c>
      <c r="JJ505" s="82">
        <f>IV505*Prices!$B$12</f>
        <v>75</v>
      </c>
      <c r="JK505" s="82">
        <f t="shared" si="732"/>
        <v>331.30500000000001</v>
      </c>
      <c r="JL505" s="82">
        <f>IV505*Prices!$B$13</f>
        <v>81.25</v>
      </c>
      <c r="JM505" s="82">
        <f t="shared" si="733"/>
        <v>337.55500000000001</v>
      </c>
      <c r="JN505" s="82">
        <f>IV505*Prices!$B$14</f>
        <v>96.875</v>
      </c>
      <c r="JO505" s="82">
        <f t="shared" si="734"/>
        <v>353.18</v>
      </c>
      <c r="JP505" s="82">
        <f>IV505*Prices!$B$15</f>
        <v>109.375</v>
      </c>
      <c r="JQ505" s="82">
        <f t="shared" si="735"/>
        <v>365.68</v>
      </c>
      <c r="JR505" s="82">
        <f>IV505*Prices!$B$16</f>
        <v>153.125</v>
      </c>
      <c r="JS505" s="82">
        <f t="shared" si="736"/>
        <v>409.43</v>
      </c>
      <c r="JT505" s="82">
        <f>IV505*Prices!$B$17</f>
        <v>0</v>
      </c>
      <c r="JU505" s="82"/>
      <c r="JV505" s="82"/>
      <c r="JW505" s="82"/>
      <c r="JX505" s="82"/>
      <c r="JY505" s="82"/>
      <c r="JZ505" s="82"/>
      <c r="KA505" s="82"/>
      <c r="KB505" s="82"/>
      <c r="KC505" s="82"/>
      <c r="KD505" s="82"/>
      <c r="KE505" s="82"/>
      <c r="KF505" s="82"/>
      <c r="KG505" s="82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 s="199">
        <v>0</v>
      </c>
      <c r="LB505" s="202">
        <v>2</v>
      </c>
      <c r="LC505" s="82">
        <f>(44+(cabinets_db!IR505*2-2))*0.58</f>
        <v>24.36</v>
      </c>
      <c r="LD505" s="82">
        <f>(44+(cabinets_db!IR505*2-2))*0.77</f>
        <v>32.340000000000003</v>
      </c>
      <c r="LE505" s="82">
        <f>3*(cabinets_db!IR505*22/144)</f>
        <v>0</v>
      </c>
      <c r="LF505" s="82">
        <f t="shared" si="737"/>
        <v>24.36</v>
      </c>
      <c r="LG505" s="80">
        <f t="shared" si="738"/>
        <v>32.340000000000003</v>
      </c>
      <c r="LH505" s="234">
        <f t="shared" si="739"/>
        <v>64.680000000000007</v>
      </c>
      <c r="LK505" s="74">
        <v>23.5</v>
      </c>
      <c r="LL505" s="55">
        <v>30</v>
      </c>
      <c r="LN505" s="75">
        <f t="shared" si="758"/>
        <v>6.25</v>
      </c>
      <c r="LO505" s="75">
        <v>2</v>
      </c>
      <c r="LP505" s="75"/>
      <c r="LQ505" s="76">
        <f t="shared" si="750"/>
        <v>64.680000000000007</v>
      </c>
      <c r="LR505" s="142">
        <v>23.5</v>
      </c>
      <c r="LS505" s="82">
        <f>(LR505*1.2)*(Prices!$B$5/32)</f>
        <v>35.25</v>
      </c>
      <c r="LT505" s="82">
        <f>(LR505*1.3)*(Prices!$C$4/32)</f>
        <v>61.1</v>
      </c>
      <c r="LU505" s="79">
        <f>LO505*Prices!$B$2+LP505*Prices!$B$3</f>
        <v>80</v>
      </c>
      <c r="LV505" s="80">
        <f>LN505*Prices!$B$9</f>
        <v>37.5</v>
      </c>
      <c r="LW505" s="82">
        <f t="shared" si="740"/>
        <v>278.52999999999997</v>
      </c>
      <c r="LX505" s="82">
        <f>LN505*Prices!$B$10</f>
        <v>56.25</v>
      </c>
      <c r="LY505" s="82">
        <f t="shared" si="741"/>
        <v>297.27999999999997</v>
      </c>
      <c r="LZ505" s="82">
        <f>LN505*Prices!$B$11</f>
        <v>62.5</v>
      </c>
      <c r="MA505" s="82">
        <f t="shared" si="742"/>
        <v>303.52999999999997</v>
      </c>
      <c r="MB505" s="82">
        <f>LN505*Prices!$B$12</f>
        <v>75</v>
      </c>
      <c r="MC505" s="82">
        <f t="shared" si="743"/>
        <v>316.02999999999997</v>
      </c>
      <c r="MD505" s="82">
        <f>LN505*Prices!$B$13</f>
        <v>81.25</v>
      </c>
      <c r="ME505" s="82">
        <f t="shared" si="744"/>
        <v>322.28000000000003</v>
      </c>
      <c r="MF505" s="82">
        <f>LN505*Prices!$B$14</f>
        <v>96.875</v>
      </c>
      <c r="MG505" s="82">
        <f t="shared" si="745"/>
        <v>337.90500000000003</v>
      </c>
      <c r="MH505" s="82">
        <f>LN505*Prices!$B$15</f>
        <v>109.375</v>
      </c>
      <c r="MI505" s="82">
        <f t="shared" si="746"/>
        <v>350.40500000000003</v>
      </c>
      <c r="MJ505" s="82">
        <f>LN505*Prices!$B$16</f>
        <v>153.125</v>
      </c>
      <c r="MK505" s="82">
        <f t="shared" si="747"/>
        <v>394.15500000000003</v>
      </c>
      <c r="ML505" s="82">
        <f>LN505*Prices!$B$17</f>
        <v>0</v>
      </c>
      <c r="MM505" s="82"/>
      <c r="MN505" s="82"/>
      <c r="MO505" s="82"/>
      <c r="MP505" s="82"/>
      <c r="MQ505" s="82"/>
      <c r="MR505" s="82"/>
      <c r="MS505" s="82"/>
      <c r="MT505" s="82"/>
      <c r="MU505" s="82"/>
      <c r="MV505" s="82"/>
      <c r="MW505" s="82"/>
      <c r="MX505" s="82"/>
      <c r="MY505" s="82"/>
      <c r="MZ505" s="82"/>
      <c r="NA505" s="82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</row>
    <row r="506" spans="1:449" ht="18" customHeight="1" x14ac:dyDescent="0.25">
      <c r="A506" s="171" t="s">
        <v>645</v>
      </c>
      <c r="B506" s="172" t="s">
        <v>628</v>
      </c>
      <c r="C506" s="69" t="str">
        <f t="shared" si="748"/>
        <v>Vanity Cab: 2 drawer (31" to 33")</v>
      </c>
      <c r="D506" s="70" t="s">
        <v>642</v>
      </c>
      <c r="E506" s="68" t="s">
        <v>111</v>
      </c>
      <c r="F506" s="268" t="s">
        <v>645</v>
      </c>
      <c r="G506" s="367">
        <f>ROUND(cabinets_db!FD506/Prices!$B$27,0)</f>
        <v>573</v>
      </c>
      <c r="H506" s="71">
        <f>G506*Prices!$B$6+G506</f>
        <v>658.95</v>
      </c>
      <c r="I506" s="161">
        <f>ROUND(cabinets_db!FF506/Prices!$B$27,0)</f>
        <v>622</v>
      </c>
      <c r="J506" s="71">
        <f>I506*Prices!$B$6+I506</f>
        <v>715.3</v>
      </c>
      <c r="K506" s="161">
        <f>ROUND(cabinets_db!FH506/Prices!$B$27,0)</f>
        <v>638</v>
      </c>
      <c r="L506" s="71">
        <f>K506*Prices!$B$6+K506</f>
        <v>733.7</v>
      </c>
      <c r="M506" s="161">
        <f>ROUND(cabinets_db!FJ506/Prices!$B$27,0)</f>
        <v>671</v>
      </c>
      <c r="N506" s="71">
        <f>M506*Prices!$B$6+M506</f>
        <v>771.65</v>
      </c>
      <c r="O506" s="161">
        <f>ROUND(cabinets_db!FL506/Prices!$B$27,0)</f>
        <v>688</v>
      </c>
      <c r="P506" s="71">
        <f>O506*Prices!$B$6+O506</f>
        <v>791.2</v>
      </c>
      <c r="Q506" s="161">
        <f>ROUND(cabinets_db!FN506/Prices!$B$27,0)</f>
        <v>728</v>
      </c>
      <c r="R506" s="71">
        <f>Q506*Prices!$B$6+Q506</f>
        <v>837.2</v>
      </c>
      <c r="S506" s="161">
        <f>ROUND(cabinets_db!FP506/Prices!$B$27,0)</f>
        <v>761</v>
      </c>
      <c r="T506" s="71">
        <f>S506*Prices!$B$6+S506</f>
        <v>875.15</v>
      </c>
      <c r="U506" s="161">
        <f>ROUND(cabinets_db!FR506/Prices!$B$27,0)</f>
        <v>876</v>
      </c>
      <c r="V506" s="71">
        <f>U506*Prices!$B$6+U506</f>
        <v>1007.4</v>
      </c>
      <c r="W506" s="162"/>
      <c r="X506" s="162"/>
      <c r="Y506" s="162"/>
      <c r="Z506" s="162"/>
      <c r="AA506" s="162"/>
      <c r="AB506" s="71">
        <f>ROUND(cabinets_db!HD506/Prices!$B$27,0)</f>
        <v>535</v>
      </c>
      <c r="AC506" s="71">
        <f>AB506*Prices!$B$6+AB506</f>
        <v>615.25</v>
      </c>
      <c r="AD506" s="71">
        <f>ROUND(cabinets_db!HF506/Prices!$B$27,0)</f>
        <v>584</v>
      </c>
      <c r="AE506" s="71">
        <f>AD506*Prices!$B$6+AD506</f>
        <v>671.6</v>
      </c>
      <c r="AF506" s="71">
        <f>ROUND(cabinets_db!HH506/Prices!$B$27,0)</f>
        <v>600</v>
      </c>
      <c r="AG506" s="71">
        <f>AF506*Prices!$B$6+AF506</f>
        <v>690</v>
      </c>
      <c r="AH506" s="71">
        <f>ROUND(cabinets_db!HJ506/Prices!$B$27,0)</f>
        <v>633</v>
      </c>
      <c r="AI506" s="71">
        <f>AH506*Prices!$B$6+AH506</f>
        <v>727.95</v>
      </c>
      <c r="AJ506" s="71">
        <f>ROUND(cabinets_db!HL506/Prices!$B$27,0)</f>
        <v>650</v>
      </c>
      <c r="AK506" s="71">
        <f>AJ506*Prices!$B$6+AJ506</f>
        <v>747.5</v>
      </c>
      <c r="AL506" s="71">
        <f>ROUND(cabinets_db!HN506/Prices!$B$27,0)</f>
        <v>691</v>
      </c>
      <c r="AM506" s="71">
        <f>AL506*Prices!$B$6+AL506</f>
        <v>794.65</v>
      </c>
      <c r="AN506" s="71">
        <f>ROUND(cabinets_db!HP506/Prices!$B$27,0)</f>
        <v>723</v>
      </c>
      <c r="AO506" s="71">
        <f>AN506*Prices!$B$6+AN506</f>
        <v>831.45</v>
      </c>
      <c r="AP506" s="71">
        <f>ROUND(cabinets_db!HR506/Prices!$B$27,0)</f>
        <v>838</v>
      </c>
      <c r="AQ506" s="163">
        <f>AP506*Prices!$B$6+AP506</f>
        <v>963.7</v>
      </c>
      <c r="AW506" s="71">
        <f t="shared" si="681"/>
        <v>535</v>
      </c>
      <c r="AX506" s="71">
        <f t="shared" si="682"/>
        <v>615.25</v>
      </c>
      <c r="AY506" s="71">
        <f t="shared" si="683"/>
        <v>584</v>
      </c>
      <c r="AZ506" s="71">
        <f t="shared" si="684"/>
        <v>671.6</v>
      </c>
      <c r="BA506" s="71">
        <f t="shared" si="685"/>
        <v>600</v>
      </c>
      <c r="BB506" s="71">
        <f t="shared" si="686"/>
        <v>690</v>
      </c>
      <c r="BC506" s="71">
        <f t="shared" si="687"/>
        <v>633</v>
      </c>
      <c r="BD506" s="71">
        <f t="shared" si="688"/>
        <v>727.95</v>
      </c>
      <c r="BE506" s="71">
        <f t="shared" si="689"/>
        <v>650</v>
      </c>
      <c r="BF506" s="71">
        <f t="shared" si="690"/>
        <v>747.5</v>
      </c>
      <c r="BG506" s="71">
        <f t="shared" si="691"/>
        <v>691</v>
      </c>
      <c r="BH506" s="71">
        <f t="shared" si="692"/>
        <v>794.65</v>
      </c>
      <c r="BI506" s="71">
        <f t="shared" si="693"/>
        <v>723</v>
      </c>
      <c r="BJ506" s="71">
        <f t="shared" si="694"/>
        <v>831.45</v>
      </c>
      <c r="BK506" s="71">
        <f t="shared" si="695"/>
        <v>838</v>
      </c>
      <c r="BL506" s="163">
        <f t="shared" si="696"/>
        <v>963.7</v>
      </c>
      <c r="BU506" s="161">
        <f>ROUND(cabinets_db!JE506/Prices!$B$27,0)</f>
        <v>720</v>
      </c>
      <c r="BV506" s="71">
        <f>BU506*Prices!$B$6+BU506</f>
        <v>828</v>
      </c>
      <c r="BW506" s="161">
        <f>ROUND(cabinets_db!JG506/Prices!$B$27,0)</f>
        <v>769</v>
      </c>
      <c r="BX506" s="71">
        <f>BW506*Prices!$B$6+BW506</f>
        <v>884.35</v>
      </c>
      <c r="BY506" s="161">
        <f>ROUND(cabinets_db!JI506/Prices!$B$27,0)</f>
        <v>785</v>
      </c>
      <c r="BZ506" s="71">
        <f>BY506*Prices!$B$6+BY506</f>
        <v>902.75</v>
      </c>
      <c r="CA506" s="161">
        <f>ROUND(cabinets_db!JK506/Prices!$B$27,0)</f>
        <v>818</v>
      </c>
      <c r="CB506" s="71">
        <f>CA506*Prices!$B$6+CA506</f>
        <v>940.7</v>
      </c>
      <c r="CC506" s="161">
        <f>ROUND(cabinets_db!JM506/Prices!$B$27,0)</f>
        <v>834</v>
      </c>
      <c r="CD506" s="71">
        <f>CC506*Prices!$B$6+CC506</f>
        <v>959.1</v>
      </c>
      <c r="CE506" s="161">
        <f>ROUND(cabinets_db!JO506/Prices!$B$27,0)</f>
        <v>875</v>
      </c>
      <c r="CF506" s="71">
        <f>CE506*Prices!$B$6+CE506</f>
        <v>1006.25</v>
      </c>
      <c r="CG506" s="161">
        <f>ROUND(cabinets_db!JQ506/Prices!$B$27,0)</f>
        <v>908</v>
      </c>
      <c r="CH506" s="71">
        <f>CG506*Prices!$B$6+CG506</f>
        <v>1044.2</v>
      </c>
      <c r="CI506" s="161">
        <f>ROUND(cabinets_db!JS506/Prices!$B$27,0)</f>
        <v>1023</v>
      </c>
      <c r="CJ506" s="71">
        <f>CI506*Prices!$B$6+CI506</f>
        <v>1176.45</v>
      </c>
      <c r="CK506" s="162"/>
      <c r="CL506" s="162"/>
      <c r="CM506" s="162"/>
      <c r="CN506" s="162"/>
      <c r="CO506" s="162"/>
      <c r="CP506" s="71">
        <f>ROUND(cabinets_db!LW506/Prices!$B$27,0)</f>
        <v>682</v>
      </c>
      <c r="CQ506" s="71">
        <f>CP506*Prices!$B$6+CP506</f>
        <v>784.3</v>
      </c>
      <c r="CR506" s="71">
        <f>ROUND(cabinets_db!LY506/Prices!$B$27,0)</f>
        <v>731</v>
      </c>
      <c r="CS506" s="71">
        <f>CR506*Prices!$B$6+CR506</f>
        <v>840.65</v>
      </c>
      <c r="CT506" s="71">
        <f>ROUND(cabinets_db!MA506/Prices!$B$27,0)</f>
        <v>747</v>
      </c>
      <c r="CU506" s="71">
        <f>CT506*Prices!$B$6+CT506</f>
        <v>859.05</v>
      </c>
      <c r="CV506" s="71">
        <f>ROUND(cabinets_db!MC506/Prices!$B$27,0)</f>
        <v>780</v>
      </c>
      <c r="CW506" s="71">
        <f>CV506*Prices!$B$6+CV506</f>
        <v>897</v>
      </c>
      <c r="CX506" s="71">
        <f>ROUND(cabinets_db!ME506/Prices!$B$27,0)</f>
        <v>796</v>
      </c>
      <c r="CY506" s="71">
        <f>CX506*Prices!$B$6+CX506</f>
        <v>915.4</v>
      </c>
      <c r="CZ506" s="71">
        <f>ROUND(cabinets_db!MG506/Prices!$B$27,0)</f>
        <v>837</v>
      </c>
      <c r="DA506" s="71">
        <f>CZ506*Prices!$B$6+CZ506</f>
        <v>962.55</v>
      </c>
      <c r="DB506" s="71">
        <f>ROUND(cabinets_db!MI506/Prices!$B$27,0)</f>
        <v>870</v>
      </c>
      <c r="DC506" s="71">
        <f>DB506*Prices!$B$6+DB506</f>
        <v>1000.5</v>
      </c>
      <c r="DD506" s="71">
        <f>ROUND(cabinets_db!MK506/Prices!$B$27,0)</f>
        <v>985</v>
      </c>
      <c r="DE506" s="163">
        <f>DD506*Prices!$B$6+DD506</f>
        <v>1132.75</v>
      </c>
      <c r="DK506" s="71">
        <f t="shared" si="697"/>
        <v>682</v>
      </c>
      <c r="DL506" s="71">
        <f t="shared" si="698"/>
        <v>784.3</v>
      </c>
      <c r="DM506" s="71">
        <f t="shared" si="699"/>
        <v>731</v>
      </c>
      <c r="DN506" s="71">
        <f t="shared" si="700"/>
        <v>840.65</v>
      </c>
      <c r="DO506" s="71">
        <f t="shared" si="701"/>
        <v>747</v>
      </c>
      <c r="DP506" s="71">
        <f t="shared" si="702"/>
        <v>859.05</v>
      </c>
      <c r="DQ506" s="71">
        <f t="shared" si="703"/>
        <v>780</v>
      </c>
      <c r="DR506" s="71">
        <f t="shared" si="704"/>
        <v>897</v>
      </c>
      <c r="DS506" s="71">
        <f t="shared" si="705"/>
        <v>796</v>
      </c>
      <c r="DT506" s="71">
        <f t="shared" si="706"/>
        <v>915.4</v>
      </c>
      <c r="DU506" s="71">
        <f t="shared" si="707"/>
        <v>837</v>
      </c>
      <c r="DV506" s="71">
        <f t="shared" si="708"/>
        <v>962.55</v>
      </c>
      <c r="DW506" s="71">
        <f t="shared" si="709"/>
        <v>870</v>
      </c>
      <c r="DX506" s="71">
        <f t="shared" si="710"/>
        <v>1000.5</v>
      </c>
      <c r="DY506" s="71">
        <f t="shared" si="711"/>
        <v>985</v>
      </c>
      <c r="DZ506" s="163">
        <f t="shared" si="712"/>
        <v>1132.75</v>
      </c>
      <c r="ER506" s="74">
        <v>24.5</v>
      </c>
      <c r="ES506" s="55">
        <v>33</v>
      </c>
      <c r="EU506" s="75">
        <f t="shared" si="755"/>
        <v>6.875</v>
      </c>
      <c r="EV506" s="75">
        <v>2</v>
      </c>
      <c r="EX506" s="76">
        <v>3</v>
      </c>
      <c r="EY506" s="142">
        <v>24.5</v>
      </c>
      <c r="EZ506" s="82">
        <f>(EY506*1.2)*(Prices!$B$5/32)</f>
        <v>36.75</v>
      </c>
      <c r="FA506" s="82">
        <f>(EY506*1.3)*(Prices!$B$4/32)</f>
        <v>79.625</v>
      </c>
      <c r="FB506" s="79">
        <f>EV506*Prices!$B$2+EW506*Prices!$B$3</f>
        <v>80</v>
      </c>
      <c r="FC506" s="80">
        <f>EU506*Prices!$B$9</f>
        <v>41.25</v>
      </c>
      <c r="FD506" s="82">
        <f t="shared" si="713"/>
        <v>240.625</v>
      </c>
      <c r="FE506" s="82">
        <f>EU506*Prices!$B$10</f>
        <v>61.875</v>
      </c>
      <c r="FF506" s="82">
        <f t="shared" si="714"/>
        <v>261.25</v>
      </c>
      <c r="FG506" s="82">
        <f>EU506*Prices!$B$11</f>
        <v>68.75</v>
      </c>
      <c r="FH506" s="82">
        <f t="shared" si="715"/>
        <v>268.125</v>
      </c>
      <c r="FI506" s="82">
        <f>EU506*Prices!$B$12</f>
        <v>82.5</v>
      </c>
      <c r="FJ506" s="82">
        <f t="shared" si="716"/>
        <v>281.875</v>
      </c>
      <c r="FK506" s="82">
        <f>EU506*Prices!$B$13</f>
        <v>89.375</v>
      </c>
      <c r="FL506" s="82">
        <f t="shared" si="717"/>
        <v>288.75</v>
      </c>
      <c r="FM506" s="82">
        <f>EU506*Prices!$B$14</f>
        <v>106.5625</v>
      </c>
      <c r="FN506" s="82">
        <f t="shared" si="718"/>
        <v>305.9375</v>
      </c>
      <c r="FO506" s="82">
        <f>EU506*Prices!$B$15</f>
        <v>120.3125</v>
      </c>
      <c r="FP506" s="82">
        <f t="shared" si="719"/>
        <v>319.6875</v>
      </c>
      <c r="FQ506" s="82">
        <f>EU506*Prices!$B$16</f>
        <v>168.4375</v>
      </c>
      <c r="FR506" s="82">
        <f t="shared" si="720"/>
        <v>367.8125</v>
      </c>
      <c r="FS506" s="82">
        <f>EU506*Prices!$B$17</f>
        <v>0</v>
      </c>
      <c r="FT506" s="82"/>
      <c r="FU506" s="82"/>
      <c r="FV506" s="82"/>
      <c r="FW506" s="82"/>
      <c r="FX506" s="82"/>
      <c r="FY506" s="82"/>
      <c r="FZ506" s="82"/>
      <c r="GA506" s="82"/>
      <c r="GB506" s="82"/>
      <c r="GC506" s="82"/>
      <c r="GD506" s="82"/>
      <c r="GE506" s="82"/>
      <c r="GF506" s="82"/>
      <c r="GG506" s="82"/>
      <c r="GH506" s="82"/>
      <c r="GI506"/>
      <c r="GJ506"/>
      <c r="GK506"/>
      <c r="GL506"/>
      <c r="GM506"/>
      <c r="GN506"/>
      <c r="GO506"/>
      <c r="GR506" s="74">
        <v>24.5</v>
      </c>
      <c r="GS506" s="55">
        <v>33</v>
      </c>
      <c r="GT506" s="55"/>
      <c r="GU506" s="75">
        <f t="shared" si="756"/>
        <v>6.875</v>
      </c>
      <c r="GV506" s="75">
        <v>2</v>
      </c>
      <c r="GW506" s="75"/>
      <c r="GX506" s="76">
        <v>3</v>
      </c>
      <c r="GY506" s="142">
        <v>24.5</v>
      </c>
      <c r="GZ506" s="82">
        <f>(GY506*1.2)*(Prices!$B$5/32)</f>
        <v>36.75</v>
      </c>
      <c r="HA506" s="82">
        <f>(GY506*1.3)*(Prices!$C$4/32)</f>
        <v>63.7</v>
      </c>
      <c r="HB506" s="79">
        <f>GV506*Prices!$B$2+GW506*Prices!$B$3</f>
        <v>80</v>
      </c>
      <c r="HC506" s="80">
        <f>GU506*Prices!$B$9</f>
        <v>41.25</v>
      </c>
      <c r="HD506" s="82">
        <f t="shared" si="721"/>
        <v>224.7</v>
      </c>
      <c r="HE506" s="82">
        <f>GU506*Prices!$B$10</f>
        <v>61.875</v>
      </c>
      <c r="HF506" s="82">
        <f t="shared" si="722"/>
        <v>245.32499999999999</v>
      </c>
      <c r="HG506" s="82">
        <f>GU506*Prices!$B$11</f>
        <v>68.75</v>
      </c>
      <c r="HH506" s="82">
        <f t="shared" si="723"/>
        <v>252.2</v>
      </c>
      <c r="HI506" s="82">
        <f>GU506*Prices!$B$12</f>
        <v>82.5</v>
      </c>
      <c r="HJ506" s="82">
        <f t="shared" si="724"/>
        <v>265.95</v>
      </c>
      <c r="HK506" s="82">
        <f>GU506*Prices!$B$13</f>
        <v>89.375</v>
      </c>
      <c r="HL506" s="82">
        <f t="shared" si="725"/>
        <v>272.82499999999999</v>
      </c>
      <c r="HM506" s="82">
        <f>GU506*Prices!$B$14</f>
        <v>106.5625</v>
      </c>
      <c r="HN506" s="82">
        <f t="shared" si="726"/>
        <v>290.01249999999999</v>
      </c>
      <c r="HO506" s="82">
        <f>GU506*Prices!$B$15</f>
        <v>120.3125</v>
      </c>
      <c r="HP506" s="82">
        <f t="shared" si="727"/>
        <v>303.76249999999999</v>
      </c>
      <c r="HQ506" s="82">
        <f>GU506*Prices!$B$16</f>
        <v>168.4375</v>
      </c>
      <c r="HR506" s="82">
        <f t="shared" si="728"/>
        <v>351.88749999999999</v>
      </c>
      <c r="HS506" s="82">
        <f>GU506*Prices!$B$17</f>
        <v>0</v>
      </c>
      <c r="HT506" s="82"/>
      <c r="HU506" s="82"/>
      <c r="HV506" s="82"/>
      <c r="HW506" s="82"/>
      <c r="HX506" s="82"/>
      <c r="HY506" s="82"/>
      <c r="HZ506" s="82"/>
      <c r="IA506" s="82"/>
      <c r="IB506" s="82"/>
      <c r="IC506" s="82"/>
      <c r="ID506" s="82"/>
      <c r="IE506" s="82"/>
      <c r="IF506" s="82"/>
      <c r="IG506" s="82"/>
      <c r="IH506" s="82"/>
      <c r="II506"/>
      <c r="IJ506"/>
      <c r="IK506"/>
      <c r="IL506"/>
      <c r="IM506"/>
      <c r="IN506"/>
      <c r="IO506"/>
      <c r="IP506"/>
      <c r="IS506" s="74">
        <v>24.5</v>
      </c>
      <c r="IT506" s="55">
        <v>33</v>
      </c>
      <c r="IV506" s="75">
        <f t="shared" si="757"/>
        <v>6.875</v>
      </c>
      <c r="IW506" s="75">
        <v>2</v>
      </c>
      <c r="IX506" s="75"/>
      <c r="IY506" s="76">
        <f t="shared" si="749"/>
        <v>64.680000000000007</v>
      </c>
      <c r="IZ506" s="142">
        <v>24.5</v>
      </c>
      <c r="JA506" s="82">
        <f>(IZ506*1.2)*(Prices!$B$5/32)</f>
        <v>36.75</v>
      </c>
      <c r="JB506" s="82">
        <f>(IZ506*1.3)*(Prices!$B$4/32)</f>
        <v>79.625</v>
      </c>
      <c r="JC506" s="79">
        <f>IW506*Prices!$B$2+IX506*Prices!$B$3</f>
        <v>80</v>
      </c>
      <c r="JD506" s="80">
        <f>IV506*Prices!$B$9</f>
        <v>41.25</v>
      </c>
      <c r="JE506" s="82">
        <f t="shared" si="729"/>
        <v>302.30500000000001</v>
      </c>
      <c r="JF506" s="82">
        <f>IV506*Prices!$B$10</f>
        <v>61.875</v>
      </c>
      <c r="JG506" s="82">
        <f t="shared" si="730"/>
        <v>322.93</v>
      </c>
      <c r="JH506" s="82">
        <f>IV506*Prices!$B$11</f>
        <v>68.75</v>
      </c>
      <c r="JI506" s="82">
        <f t="shared" si="731"/>
        <v>329.80500000000001</v>
      </c>
      <c r="JJ506" s="82">
        <f>IV506*Prices!$B$12</f>
        <v>82.5</v>
      </c>
      <c r="JK506" s="82">
        <f t="shared" si="732"/>
        <v>343.55500000000001</v>
      </c>
      <c r="JL506" s="82">
        <f>IV506*Prices!$B$13</f>
        <v>89.375</v>
      </c>
      <c r="JM506" s="82">
        <f t="shared" si="733"/>
        <v>350.43</v>
      </c>
      <c r="JN506" s="82">
        <f>IV506*Prices!$B$14</f>
        <v>106.5625</v>
      </c>
      <c r="JO506" s="82">
        <f t="shared" si="734"/>
        <v>367.61750000000001</v>
      </c>
      <c r="JP506" s="82">
        <f>IV506*Prices!$B$15</f>
        <v>120.3125</v>
      </c>
      <c r="JQ506" s="82">
        <f t="shared" si="735"/>
        <v>381.36750000000001</v>
      </c>
      <c r="JR506" s="82">
        <f>IV506*Prices!$B$16</f>
        <v>168.4375</v>
      </c>
      <c r="JS506" s="82">
        <f t="shared" si="736"/>
        <v>429.49250000000001</v>
      </c>
      <c r="JT506" s="82">
        <f>IV506*Prices!$B$17</f>
        <v>0</v>
      </c>
      <c r="JU506" s="82"/>
      <c r="JV506" s="82"/>
      <c r="JW506" s="82"/>
      <c r="JX506" s="82"/>
      <c r="JY506" s="82"/>
      <c r="JZ506" s="82"/>
      <c r="KA506" s="82"/>
      <c r="KB506" s="82"/>
      <c r="KC506" s="82"/>
      <c r="KD506" s="82"/>
      <c r="KE506" s="82"/>
      <c r="KF506" s="82"/>
      <c r="KG506" s="82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 s="199">
        <v>0</v>
      </c>
      <c r="LB506" s="202">
        <v>2</v>
      </c>
      <c r="LC506" s="82">
        <f>(44+(cabinets_db!IR506*2-2))*0.58</f>
        <v>24.36</v>
      </c>
      <c r="LD506" s="82">
        <f>(44+(cabinets_db!IR506*2-2))*0.77</f>
        <v>32.340000000000003</v>
      </c>
      <c r="LE506" s="82">
        <f>3*(cabinets_db!IR506*22/144)</f>
        <v>0</v>
      </c>
      <c r="LF506" s="82">
        <f t="shared" si="737"/>
        <v>24.36</v>
      </c>
      <c r="LG506" s="80">
        <f t="shared" si="738"/>
        <v>32.340000000000003</v>
      </c>
      <c r="LH506" s="234">
        <f t="shared" si="739"/>
        <v>64.680000000000007</v>
      </c>
      <c r="LK506" s="74">
        <v>24.5</v>
      </c>
      <c r="LL506" s="55">
        <v>33</v>
      </c>
      <c r="LN506" s="75">
        <f t="shared" si="758"/>
        <v>6.875</v>
      </c>
      <c r="LO506" s="75">
        <v>2</v>
      </c>
      <c r="LP506" s="75"/>
      <c r="LQ506" s="76">
        <f t="shared" si="750"/>
        <v>64.680000000000007</v>
      </c>
      <c r="LR506" s="142">
        <v>24.5</v>
      </c>
      <c r="LS506" s="82">
        <f>(LR506*1.2)*(Prices!$B$5/32)</f>
        <v>36.75</v>
      </c>
      <c r="LT506" s="82">
        <f>(LR506*1.3)*(Prices!$C$4/32)</f>
        <v>63.7</v>
      </c>
      <c r="LU506" s="79">
        <f>LO506*Prices!$B$2+LP506*Prices!$B$3</f>
        <v>80</v>
      </c>
      <c r="LV506" s="80">
        <f>LN506*Prices!$B$9</f>
        <v>41.25</v>
      </c>
      <c r="LW506" s="82">
        <f t="shared" si="740"/>
        <v>286.38</v>
      </c>
      <c r="LX506" s="82">
        <f>LN506*Prices!$B$10</f>
        <v>61.875</v>
      </c>
      <c r="LY506" s="82">
        <f t="shared" si="741"/>
        <v>307.005</v>
      </c>
      <c r="LZ506" s="82">
        <f>LN506*Prices!$B$11</f>
        <v>68.75</v>
      </c>
      <c r="MA506" s="82">
        <f t="shared" si="742"/>
        <v>313.88</v>
      </c>
      <c r="MB506" s="82">
        <f>LN506*Prices!$B$12</f>
        <v>82.5</v>
      </c>
      <c r="MC506" s="82">
        <f t="shared" si="743"/>
        <v>327.63</v>
      </c>
      <c r="MD506" s="82">
        <f>LN506*Prices!$B$13</f>
        <v>89.375</v>
      </c>
      <c r="ME506" s="82">
        <f t="shared" si="744"/>
        <v>334.505</v>
      </c>
      <c r="MF506" s="82">
        <f>LN506*Prices!$B$14</f>
        <v>106.5625</v>
      </c>
      <c r="MG506" s="82">
        <f t="shared" si="745"/>
        <v>351.6925</v>
      </c>
      <c r="MH506" s="82">
        <f>LN506*Prices!$B$15</f>
        <v>120.3125</v>
      </c>
      <c r="MI506" s="82">
        <f t="shared" si="746"/>
        <v>365.4425</v>
      </c>
      <c r="MJ506" s="82">
        <f>LN506*Prices!$B$16</f>
        <v>168.4375</v>
      </c>
      <c r="MK506" s="82">
        <f t="shared" si="747"/>
        <v>413.5675</v>
      </c>
      <c r="ML506" s="82">
        <f>LN506*Prices!$B$17</f>
        <v>0</v>
      </c>
      <c r="MM506" s="82"/>
      <c r="MN506" s="82"/>
      <c r="MO506" s="82"/>
      <c r="MP506" s="82"/>
      <c r="MQ506" s="82"/>
      <c r="MR506" s="82"/>
      <c r="MS506" s="82"/>
      <c r="MT506" s="82"/>
      <c r="MU506" s="82"/>
      <c r="MV506" s="82"/>
      <c r="MW506" s="82"/>
      <c r="MX506" s="82"/>
      <c r="MY506" s="82"/>
      <c r="MZ506" s="82"/>
      <c r="NA506" s="82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</row>
    <row r="507" spans="1:449" ht="18" customHeight="1" x14ac:dyDescent="0.25">
      <c r="A507" s="171" t="s">
        <v>646</v>
      </c>
      <c r="B507" s="172" t="s">
        <v>628</v>
      </c>
      <c r="C507" s="69" t="str">
        <f t="shared" si="748"/>
        <v>Vanity Cab: 2 drawer (34" to 36")</v>
      </c>
      <c r="D507" s="70" t="s">
        <v>642</v>
      </c>
      <c r="E507" s="68" t="s">
        <v>113</v>
      </c>
      <c r="F507" s="268" t="s">
        <v>646</v>
      </c>
      <c r="G507" s="367">
        <f>ROUND(cabinets_db!FD507/Prices!$B$27,0)</f>
        <v>599</v>
      </c>
      <c r="H507" s="71">
        <f>G507*Prices!$B$6+G507</f>
        <v>688.85</v>
      </c>
      <c r="I507" s="161">
        <f>ROUND(cabinets_db!FF507/Prices!$B$27,0)</f>
        <v>652</v>
      </c>
      <c r="J507" s="71">
        <f>I507*Prices!$B$6+I507</f>
        <v>749.8</v>
      </c>
      <c r="K507" s="161">
        <f>ROUND(cabinets_db!FH507/Prices!$B$27,0)</f>
        <v>670</v>
      </c>
      <c r="L507" s="71">
        <f>K507*Prices!$B$6+K507</f>
        <v>770.5</v>
      </c>
      <c r="M507" s="161">
        <f>ROUND(cabinets_db!FJ507/Prices!$B$27,0)</f>
        <v>706</v>
      </c>
      <c r="N507" s="71">
        <f>M507*Prices!$B$6+M507</f>
        <v>811.9</v>
      </c>
      <c r="O507" s="161">
        <f>ROUND(cabinets_db!FL507/Prices!$B$27,0)</f>
        <v>724</v>
      </c>
      <c r="P507" s="71">
        <f>O507*Prices!$B$6+O507</f>
        <v>832.6</v>
      </c>
      <c r="Q507" s="161">
        <f>ROUND(cabinets_db!FN507/Prices!$B$27,0)</f>
        <v>768</v>
      </c>
      <c r="R507" s="71">
        <f>Q507*Prices!$B$6+Q507</f>
        <v>883.2</v>
      </c>
      <c r="S507" s="161">
        <f>ROUND(cabinets_db!FP507/Prices!$B$27,0)</f>
        <v>804</v>
      </c>
      <c r="T507" s="71">
        <f>S507*Prices!$B$6+S507</f>
        <v>924.6</v>
      </c>
      <c r="U507" s="161">
        <f>ROUND(cabinets_db!FR507/Prices!$B$27,0)</f>
        <v>929</v>
      </c>
      <c r="V507" s="71">
        <f>U507*Prices!$B$6+U507</f>
        <v>1068.3499999999999</v>
      </c>
      <c r="W507" s="162"/>
      <c r="X507" s="162"/>
      <c r="Y507" s="162"/>
      <c r="Z507" s="162"/>
      <c r="AA507" s="162"/>
      <c r="AB507" s="71">
        <f>ROUND(cabinets_db!HD507/Prices!$B$27,0)</f>
        <v>559</v>
      </c>
      <c r="AC507" s="71">
        <f>AB507*Prices!$B$6+AB507</f>
        <v>642.85</v>
      </c>
      <c r="AD507" s="71">
        <f>ROUND(cabinets_db!HF507/Prices!$B$27,0)</f>
        <v>612</v>
      </c>
      <c r="AE507" s="71">
        <f>AD507*Prices!$B$6+AD507</f>
        <v>703.8</v>
      </c>
      <c r="AF507" s="71">
        <f>ROUND(cabinets_db!HH507/Prices!$B$27,0)</f>
        <v>630</v>
      </c>
      <c r="AG507" s="71">
        <f>AF507*Prices!$B$6+AF507</f>
        <v>724.5</v>
      </c>
      <c r="AH507" s="71">
        <f>ROUND(cabinets_db!HJ507/Prices!$B$27,0)</f>
        <v>666</v>
      </c>
      <c r="AI507" s="71">
        <f>AH507*Prices!$B$6+AH507</f>
        <v>765.9</v>
      </c>
      <c r="AJ507" s="71">
        <f>ROUND(cabinets_db!HL507/Prices!$B$27,0)</f>
        <v>684</v>
      </c>
      <c r="AK507" s="71">
        <f>AJ507*Prices!$B$6+AJ507</f>
        <v>786.6</v>
      </c>
      <c r="AL507" s="71">
        <f>ROUND(cabinets_db!HN507/Prices!$B$27,0)</f>
        <v>728</v>
      </c>
      <c r="AM507" s="71">
        <f>AL507*Prices!$B$6+AL507</f>
        <v>837.2</v>
      </c>
      <c r="AN507" s="71">
        <f>ROUND(cabinets_db!HP507/Prices!$B$27,0)</f>
        <v>764</v>
      </c>
      <c r="AO507" s="71">
        <f>AN507*Prices!$B$6+AN507</f>
        <v>878.6</v>
      </c>
      <c r="AP507" s="71">
        <f>ROUND(cabinets_db!HR507/Prices!$B$27,0)</f>
        <v>889</v>
      </c>
      <c r="AQ507" s="163">
        <f>AP507*Prices!$B$6+AP507</f>
        <v>1022.35</v>
      </c>
      <c r="AW507" s="71">
        <f t="shared" si="681"/>
        <v>559</v>
      </c>
      <c r="AX507" s="71">
        <f t="shared" si="682"/>
        <v>642.85</v>
      </c>
      <c r="AY507" s="71">
        <f t="shared" si="683"/>
        <v>612</v>
      </c>
      <c r="AZ507" s="71">
        <f t="shared" si="684"/>
        <v>703.8</v>
      </c>
      <c r="BA507" s="71">
        <f t="shared" si="685"/>
        <v>630</v>
      </c>
      <c r="BB507" s="71">
        <f t="shared" si="686"/>
        <v>724.5</v>
      </c>
      <c r="BC507" s="71">
        <f t="shared" si="687"/>
        <v>666</v>
      </c>
      <c r="BD507" s="71">
        <f t="shared" si="688"/>
        <v>765.9</v>
      </c>
      <c r="BE507" s="71">
        <f t="shared" si="689"/>
        <v>684</v>
      </c>
      <c r="BF507" s="71">
        <f t="shared" si="690"/>
        <v>786.6</v>
      </c>
      <c r="BG507" s="71">
        <f t="shared" si="691"/>
        <v>728</v>
      </c>
      <c r="BH507" s="71">
        <f t="shared" si="692"/>
        <v>837.2</v>
      </c>
      <c r="BI507" s="71">
        <f t="shared" si="693"/>
        <v>764</v>
      </c>
      <c r="BJ507" s="71">
        <f t="shared" si="694"/>
        <v>878.6</v>
      </c>
      <c r="BK507" s="71">
        <f t="shared" si="695"/>
        <v>889</v>
      </c>
      <c r="BL507" s="163">
        <f t="shared" si="696"/>
        <v>1022.35</v>
      </c>
      <c r="BU507" s="161">
        <f>ROUND(cabinets_db!JE507/Prices!$B$27,0)</f>
        <v>746</v>
      </c>
      <c r="BV507" s="71">
        <f>BU507*Prices!$B$6+BU507</f>
        <v>857.9</v>
      </c>
      <c r="BW507" s="161">
        <f>ROUND(cabinets_db!JG507/Prices!$B$27,0)</f>
        <v>799</v>
      </c>
      <c r="BX507" s="71">
        <f>BW507*Prices!$B$6+BW507</f>
        <v>918.85</v>
      </c>
      <c r="BY507" s="161">
        <f>ROUND(cabinets_db!JI507/Prices!$B$27,0)</f>
        <v>817</v>
      </c>
      <c r="BZ507" s="71">
        <f>BY507*Prices!$B$6+BY507</f>
        <v>939.55</v>
      </c>
      <c r="CA507" s="161">
        <f>ROUND(cabinets_db!JK507/Prices!$B$27,0)</f>
        <v>853</v>
      </c>
      <c r="CB507" s="71">
        <f>CA507*Prices!$B$6+CA507</f>
        <v>980.95</v>
      </c>
      <c r="CC507" s="161">
        <f>ROUND(cabinets_db!JM507/Prices!$B$27,0)</f>
        <v>871</v>
      </c>
      <c r="CD507" s="71">
        <f>CC507*Prices!$B$6+CC507</f>
        <v>1001.65</v>
      </c>
      <c r="CE507" s="161">
        <f>ROUND(cabinets_db!JO507/Prices!$B$27,0)</f>
        <v>915</v>
      </c>
      <c r="CF507" s="71">
        <f>CE507*Prices!$B$6+CE507</f>
        <v>1052.25</v>
      </c>
      <c r="CG507" s="161">
        <f>ROUND(cabinets_db!JQ507/Prices!$B$27,0)</f>
        <v>951</v>
      </c>
      <c r="CH507" s="71">
        <f>CG507*Prices!$B$6+CG507</f>
        <v>1093.6500000000001</v>
      </c>
      <c r="CI507" s="161">
        <f>ROUND(cabinets_db!JS507/Prices!$B$27,0)</f>
        <v>1076</v>
      </c>
      <c r="CJ507" s="71">
        <f>CI507*Prices!$B$6+CI507</f>
        <v>1237.4000000000001</v>
      </c>
      <c r="CK507" s="162"/>
      <c r="CL507" s="162"/>
      <c r="CM507" s="162"/>
      <c r="CN507" s="162"/>
      <c r="CO507" s="162"/>
      <c r="CP507" s="71">
        <f>ROUND(cabinets_db!LW507/Prices!$B$27,0)</f>
        <v>705</v>
      </c>
      <c r="CQ507" s="71">
        <f>CP507*Prices!$B$6+CP507</f>
        <v>810.75</v>
      </c>
      <c r="CR507" s="71">
        <f>ROUND(cabinets_db!LY507/Prices!$B$27,0)</f>
        <v>759</v>
      </c>
      <c r="CS507" s="71">
        <f>CR507*Prices!$B$6+CR507</f>
        <v>872.85</v>
      </c>
      <c r="CT507" s="71">
        <f>ROUND(cabinets_db!MA507/Prices!$B$27,0)</f>
        <v>777</v>
      </c>
      <c r="CU507" s="71">
        <f>CT507*Prices!$B$6+CT507</f>
        <v>893.55</v>
      </c>
      <c r="CV507" s="71">
        <f>ROUND(cabinets_db!MC507/Prices!$B$27,0)</f>
        <v>813</v>
      </c>
      <c r="CW507" s="71">
        <f>CV507*Prices!$B$6+CV507</f>
        <v>934.95</v>
      </c>
      <c r="CX507" s="71">
        <f>ROUND(cabinets_db!ME507/Prices!$B$27,0)</f>
        <v>830</v>
      </c>
      <c r="CY507" s="71">
        <f>CX507*Prices!$B$6+CX507</f>
        <v>954.5</v>
      </c>
      <c r="CZ507" s="71">
        <f>ROUND(cabinets_db!MG507/Prices!$B$27,0)</f>
        <v>875</v>
      </c>
      <c r="DA507" s="71">
        <f>CZ507*Prices!$B$6+CZ507</f>
        <v>1006.25</v>
      </c>
      <c r="DB507" s="71">
        <f>ROUND(cabinets_db!MI507/Prices!$B$27,0)</f>
        <v>911</v>
      </c>
      <c r="DC507" s="71">
        <f>DB507*Prices!$B$6+DB507</f>
        <v>1047.6500000000001</v>
      </c>
      <c r="DD507" s="71">
        <f>ROUND(cabinets_db!MK507/Prices!$B$27,0)</f>
        <v>1036</v>
      </c>
      <c r="DE507" s="163">
        <f>DD507*Prices!$B$6+DD507</f>
        <v>1191.4000000000001</v>
      </c>
      <c r="DK507" s="71">
        <f t="shared" si="697"/>
        <v>705</v>
      </c>
      <c r="DL507" s="71">
        <f t="shared" si="698"/>
        <v>810.75</v>
      </c>
      <c r="DM507" s="71">
        <f t="shared" si="699"/>
        <v>759</v>
      </c>
      <c r="DN507" s="71">
        <f t="shared" si="700"/>
        <v>872.85</v>
      </c>
      <c r="DO507" s="71">
        <f t="shared" si="701"/>
        <v>777</v>
      </c>
      <c r="DP507" s="71">
        <f t="shared" si="702"/>
        <v>893.55</v>
      </c>
      <c r="DQ507" s="71">
        <f t="shared" si="703"/>
        <v>813</v>
      </c>
      <c r="DR507" s="71">
        <f t="shared" si="704"/>
        <v>934.95</v>
      </c>
      <c r="DS507" s="71">
        <f t="shared" si="705"/>
        <v>830</v>
      </c>
      <c r="DT507" s="71">
        <f t="shared" si="706"/>
        <v>954.5</v>
      </c>
      <c r="DU507" s="71">
        <f t="shared" si="707"/>
        <v>875</v>
      </c>
      <c r="DV507" s="71">
        <f t="shared" si="708"/>
        <v>1006.25</v>
      </c>
      <c r="DW507" s="71">
        <f t="shared" si="709"/>
        <v>911</v>
      </c>
      <c r="DX507" s="71">
        <f t="shared" si="710"/>
        <v>1047.6500000000001</v>
      </c>
      <c r="DY507" s="71">
        <f t="shared" si="711"/>
        <v>1036</v>
      </c>
      <c r="DZ507" s="163">
        <f t="shared" si="712"/>
        <v>1191.4000000000001</v>
      </c>
      <c r="ER507" s="74">
        <v>26</v>
      </c>
      <c r="ES507" s="55">
        <v>36</v>
      </c>
      <c r="EU507" s="75">
        <f t="shared" si="755"/>
        <v>7.5</v>
      </c>
      <c r="EV507" s="75">
        <v>2</v>
      </c>
      <c r="EX507" s="76">
        <v>3</v>
      </c>
      <c r="EY507" s="142">
        <v>26</v>
      </c>
      <c r="EZ507" s="82">
        <f>(EY507*1.2)*(Prices!$B$5/32)</f>
        <v>39</v>
      </c>
      <c r="FA507" s="82">
        <f>(EY507*1.3)*(Prices!$B$4/32)</f>
        <v>84.500000000000014</v>
      </c>
      <c r="FB507" s="79">
        <f>EV507*Prices!$B$2+EW507*Prices!$B$3</f>
        <v>80</v>
      </c>
      <c r="FC507" s="80">
        <f>EU507*Prices!$B$9</f>
        <v>45</v>
      </c>
      <c r="FD507" s="82">
        <f t="shared" si="713"/>
        <v>251.5</v>
      </c>
      <c r="FE507" s="82">
        <f>EU507*Prices!$B$10</f>
        <v>67.5</v>
      </c>
      <c r="FF507" s="82">
        <f t="shared" si="714"/>
        <v>274</v>
      </c>
      <c r="FG507" s="82">
        <f>EU507*Prices!$B$11</f>
        <v>75</v>
      </c>
      <c r="FH507" s="82">
        <f t="shared" si="715"/>
        <v>281.5</v>
      </c>
      <c r="FI507" s="82">
        <f>EU507*Prices!$B$12</f>
        <v>90</v>
      </c>
      <c r="FJ507" s="82">
        <f t="shared" si="716"/>
        <v>296.5</v>
      </c>
      <c r="FK507" s="82">
        <f>EU507*Prices!$B$13</f>
        <v>97.5</v>
      </c>
      <c r="FL507" s="82">
        <f t="shared" si="717"/>
        <v>304</v>
      </c>
      <c r="FM507" s="82">
        <f>EU507*Prices!$B$14</f>
        <v>116.25</v>
      </c>
      <c r="FN507" s="82">
        <f t="shared" si="718"/>
        <v>322.75</v>
      </c>
      <c r="FO507" s="82">
        <f>EU507*Prices!$B$15</f>
        <v>131.25</v>
      </c>
      <c r="FP507" s="82">
        <f t="shared" si="719"/>
        <v>337.75</v>
      </c>
      <c r="FQ507" s="82">
        <f>EU507*Prices!$B$16</f>
        <v>183.75</v>
      </c>
      <c r="FR507" s="82">
        <f t="shared" si="720"/>
        <v>390.25</v>
      </c>
      <c r="FS507" s="82">
        <f>EU507*Prices!$B$17</f>
        <v>0</v>
      </c>
      <c r="FT507" s="82"/>
      <c r="FU507" s="82"/>
      <c r="FV507" s="82"/>
      <c r="FW507" s="82"/>
      <c r="FX507" s="82"/>
      <c r="FY507" s="82"/>
      <c r="FZ507" s="82"/>
      <c r="GA507" s="82"/>
      <c r="GB507" s="82"/>
      <c r="GC507" s="82"/>
      <c r="GD507" s="82"/>
      <c r="GE507" s="82"/>
      <c r="GF507" s="82"/>
      <c r="GG507" s="82"/>
      <c r="GH507" s="82"/>
      <c r="GI507"/>
      <c r="GJ507"/>
      <c r="GK507"/>
      <c r="GL507"/>
      <c r="GM507"/>
      <c r="GN507"/>
      <c r="GO507"/>
      <c r="GR507" s="74">
        <v>26</v>
      </c>
      <c r="GS507" s="55">
        <v>36</v>
      </c>
      <c r="GT507" s="55"/>
      <c r="GU507" s="75">
        <f t="shared" si="756"/>
        <v>7.5</v>
      </c>
      <c r="GV507" s="75">
        <v>2</v>
      </c>
      <c r="GW507" s="75"/>
      <c r="GX507" s="76">
        <v>3</v>
      </c>
      <c r="GY507" s="142">
        <v>26</v>
      </c>
      <c r="GZ507" s="82">
        <f>(GY507*1.2)*(Prices!$B$5/32)</f>
        <v>39</v>
      </c>
      <c r="HA507" s="82">
        <f>(GY507*1.3)*(Prices!$C$4/32)</f>
        <v>67.600000000000009</v>
      </c>
      <c r="HB507" s="79">
        <f>GV507*Prices!$B$2+GW507*Prices!$B$3</f>
        <v>80</v>
      </c>
      <c r="HC507" s="80">
        <f>GU507*Prices!$B$9</f>
        <v>45</v>
      </c>
      <c r="HD507" s="82">
        <f t="shared" si="721"/>
        <v>234.60000000000002</v>
      </c>
      <c r="HE507" s="82">
        <f>GU507*Prices!$B$10</f>
        <v>67.5</v>
      </c>
      <c r="HF507" s="82">
        <f t="shared" si="722"/>
        <v>257.10000000000002</v>
      </c>
      <c r="HG507" s="82">
        <f>GU507*Prices!$B$11</f>
        <v>75</v>
      </c>
      <c r="HH507" s="82">
        <f t="shared" si="723"/>
        <v>264.60000000000002</v>
      </c>
      <c r="HI507" s="82">
        <f>GU507*Prices!$B$12</f>
        <v>90</v>
      </c>
      <c r="HJ507" s="82">
        <f t="shared" si="724"/>
        <v>279.60000000000002</v>
      </c>
      <c r="HK507" s="82">
        <f>GU507*Prices!$B$13</f>
        <v>97.5</v>
      </c>
      <c r="HL507" s="82">
        <f t="shared" si="725"/>
        <v>287.10000000000002</v>
      </c>
      <c r="HM507" s="82">
        <f>GU507*Prices!$B$14</f>
        <v>116.25</v>
      </c>
      <c r="HN507" s="82">
        <f t="shared" si="726"/>
        <v>305.85000000000002</v>
      </c>
      <c r="HO507" s="82">
        <f>GU507*Prices!$B$15</f>
        <v>131.25</v>
      </c>
      <c r="HP507" s="82">
        <f t="shared" si="727"/>
        <v>320.85000000000002</v>
      </c>
      <c r="HQ507" s="82">
        <f>GU507*Prices!$B$16</f>
        <v>183.75</v>
      </c>
      <c r="HR507" s="82">
        <f t="shared" si="728"/>
        <v>373.35</v>
      </c>
      <c r="HS507" s="82">
        <f>GU507*Prices!$B$17</f>
        <v>0</v>
      </c>
      <c r="HT507" s="82"/>
      <c r="HU507" s="82"/>
      <c r="HV507" s="82"/>
      <c r="HW507" s="82"/>
      <c r="HX507" s="82"/>
      <c r="HY507" s="82"/>
      <c r="HZ507" s="82"/>
      <c r="IA507" s="82"/>
      <c r="IB507" s="82"/>
      <c r="IC507" s="82"/>
      <c r="ID507" s="82"/>
      <c r="IE507" s="82"/>
      <c r="IF507" s="82"/>
      <c r="IG507" s="82"/>
      <c r="IH507" s="82"/>
      <c r="II507"/>
      <c r="IJ507"/>
      <c r="IK507"/>
      <c r="IL507"/>
      <c r="IM507"/>
      <c r="IN507"/>
      <c r="IO507"/>
      <c r="IP507"/>
      <c r="IS507" s="74">
        <v>26</v>
      </c>
      <c r="IT507" s="55">
        <v>36</v>
      </c>
      <c r="IV507" s="75">
        <f t="shared" si="757"/>
        <v>7.5</v>
      </c>
      <c r="IW507" s="75">
        <v>2</v>
      </c>
      <c r="IX507" s="75"/>
      <c r="IY507" s="76">
        <f t="shared" si="749"/>
        <v>64.680000000000007</v>
      </c>
      <c r="IZ507" s="142">
        <v>26</v>
      </c>
      <c r="JA507" s="82">
        <f>(IZ507*1.2)*(Prices!$B$5/32)</f>
        <v>39</v>
      </c>
      <c r="JB507" s="82">
        <f>(IZ507*1.3)*(Prices!$B$4/32)</f>
        <v>84.500000000000014</v>
      </c>
      <c r="JC507" s="79">
        <f>IW507*Prices!$B$2+IX507*Prices!$B$3</f>
        <v>80</v>
      </c>
      <c r="JD507" s="80">
        <f>IV507*Prices!$B$9</f>
        <v>45</v>
      </c>
      <c r="JE507" s="82">
        <f t="shared" si="729"/>
        <v>313.18</v>
      </c>
      <c r="JF507" s="82">
        <f>IV507*Prices!$B$10</f>
        <v>67.5</v>
      </c>
      <c r="JG507" s="82">
        <f t="shared" si="730"/>
        <v>335.68</v>
      </c>
      <c r="JH507" s="82">
        <f>IV507*Prices!$B$11</f>
        <v>75</v>
      </c>
      <c r="JI507" s="82">
        <f t="shared" si="731"/>
        <v>343.18</v>
      </c>
      <c r="JJ507" s="82">
        <f>IV507*Prices!$B$12</f>
        <v>90</v>
      </c>
      <c r="JK507" s="82">
        <f t="shared" si="732"/>
        <v>358.18</v>
      </c>
      <c r="JL507" s="82">
        <f>IV507*Prices!$B$13</f>
        <v>97.5</v>
      </c>
      <c r="JM507" s="82">
        <f t="shared" si="733"/>
        <v>365.68</v>
      </c>
      <c r="JN507" s="82">
        <f>IV507*Prices!$B$14</f>
        <v>116.25</v>
      </c>
      <c r="JO507" s="82">
        <f t="shared" si="734"/>
        <v>384.43</v>
      </c>
      <c r="JP507" s="82">
        <f>IV507*Prices!$B$15</f>
        <v>131.25</v>
      </c>
      <c r="JQ507" s="82">
        <f t="shared" si="735"/>
        <v>399.43</v>
      </c>
      <c r="JR507" s="82">
        <f>IV507*Prices!$B$16</f>
        <v>183.75</v>
      </c>
      <c r="JS507" s="82">
        <f t="shared" si="736"/>
        <v>451.93</v>
      </c>
      <c r="JT507" s="82">
        <f>IV507*Prices!$B$17</f>
        <v>0</v>
      </c>
      <c r="JU507" s="82"/>
      <c r="JV507" s="82"/>
      <c r="JW507" s="82"/>
      <c r="JX507" s="82"/>
      <c r="JY507" s="82"/>
      <c r="JZ507" s="82"/>
      <c r="KA507" s="82"/>
      <c r="KB507" s="82"/>
      <c r="KC507" s="82"/>
      <c r="KD507" s="82"/>
      <c r="KE507" s="82"/>
      <c r="KF507" s="82"/>
      <c r="KG507" s="82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 s="199">
        <v>0</v>
      </c>
      <c r="LB507" s="202">
        <v>2</v>
      </c>
      <c r="LC507" s="82">
        <f>(44+(cabinets_db!IR507*2-2))*0.58</f>
        <v>24.36</v>
      </c>
      <c r="LD507" s="82">
        <f>(44+(cabinets_db!IR507*2-2))*0.77</f>
        <v>32.340000000000003</v>
      </c>
      <c r="LE507" s="82">
        <f>3*(cabinets_db!IR507*22/144)</f>
        <v>0</v>
      </c>
      <c r="LF507" s="82">
        <f t="shared" si="737"/>
        <v>24.36</v>
      </c>
      <c r="LG507" s="80">
        <f t="shared" si="738"/>
        <v>32.340000000000003</v>
      </c>
      <c r="LH507" s="234">
        <f t="shared" si="739"/>
        <v>64.680000000000007</v>
      </c>
      <c r="LK507" s="74">
        <v>26</v>
      </c>
      <c r="LL507" s="55">
        <v>36</v>
      </c>
      <c r="LN507" s="75">
        <f t="shared" si="758"/>
        <v>7.5</v>
      </c>
      <c r="LO507" s="75">
        <v>2</v>
      </c>
      <c r="LP507" s="75"/>
      <c r="LQ507" s="76">
        <f t="shared" si="750"/>
        <v>64.680000000000007</v>
      </c>
      <c r="LR507" s="142">
        <v>26</v>
      </c>
      <c r="LS507" s="82">
        <f>(LR507*1.2)*(Prices!$B$5/32)</f>
        <v>39</v>
      </c>
      <c r="LT507" s="82">
        <f>(LR507*1.3)*(Prices!$C$4/32)</f>
        <v>67.600000000000009</v>
      </c>
      <c r="LU507" s="79">
        <f>LO507*Prices!$B$2+LP507*Prices!$B$3</f>
        <v>80</v>
      </c>
      <c r="LV507" s="80">
        <f>LN507*Prices!$B$9</f>
        <v>45</v>
      </c>
      <c r="LW507" s="82">
        <f t="shared" si="740"/>
        <v>296.28000000000003</v>
      </c>
      <c r="LX507" s="82">
        <f>LN507*Prices!$B$10</f>
        <v>67.5</v>
      </c>
      <c r="LY507" s="82">
        <f t="shared" si="741"/>
        <v>318.78000000000003</v>
      </c>
      <c r="LZ507" s="82">
        <f>LN507*Prices!$B$11</f>
        <v>75</v>
      </c>
      <c r="MA507" s="82">
        <f t="shared" si="742"/>
        <v>326.28000000000003</v>
      </c>
      <c r="MB507" s="82">
        <f>LN507*Prices!$B$12</f>
        <v>90</v>
      </c>
      <c r="MC507" s="82">
        <f t="shared" si="743"/>
        <v>341.28000000000003</v>
      </c>
      <c r="MD507" s="82">
        <f>LN507*Prices!$B$13</f>
        <v>97.5</v>
      </c>
      <c r="ME507" s="82">
        <f t="shared" si="744"/>
        <v>348.78000000000003</v>
      </c>
      <c r="MF507" s="82">
        <f>LN507*Prices!$B$14</f>
        <v>116.25</v>
      </c>
      <c r="MG507" s="82">
        <f t="shared" si="745"/>
        <v>367.53000000000003</v>
      </c>
      <c r="MH507" s="82">
        <f>LN507*Prices!$B$15</f>
        <v>131.25</v>
      </c>
      <c r="MI507" s="82">
        <f t="shared" si="746"/>
        <v>382.53000000000003</v>
      </c>
      <c r="MJ507" s="82">
        <f>LN507*Prices!$B$16</f>
        <v>183.75</v>
      </c>
      <c r="MK507" s="82">
        <f t="shared" si="747"/>
        <v>435.03000000000003</v>
      </c>
      <c r="ML507" s="82">
        <f>LN507*Prices!$B$17</f>
        <v>0</v>
      </c>
      <c r="MM507" s="82"/>
      <c r="MN507" s="82"/>
      <c r="MO507" s="82"/>
      <c r="MP507" s="82"/>
      <c r="MQ507" s="82"/>
      <c r="MR507" s="82"/>
      <c r="MS507" s="82"/>
      <c r="MT507" s="82"/>
      <c r="MU507" s="82"/>
      <c r="MV507" s="82"/>
      <c r="MW507" s="82"/>
      <c r="MX507" s="82"/>
      <c r="MY507" s="82"/>
      <c r="MZ507" s="82"/>
      <c r="NA507" s="82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</row>
    <row r="508" spans="1:449" ht="18" customHeight="1" thickBot="1" x14ac:dyDescent="0.3">
      <c r="A508" s="174" t="s">
        <v>647</v>
      </c>
      <c r="B508" s="175" t="s">
        <v>628</v>
      </c>
      <c r="C508" s="176" t="str">
        <f t="shared" si="748"/>
        <v>Vanity Cab: 2 drawer (37" to 39" )</v>
      </c>
      <c r="D508" s="177" t="s">
        <v>642</v>
      </c>
      <c r="E508" s="178" t="s">
        <v>115</v>
      </c>
      <c r="F508" s="271" t="s">
        <v>647</v>
      </c>
      <c r="G508" s="367">
        <f>ROUND(cabinets_db!FD508/Prices!$B$27,0)</f>
        <v>512</v>
      </c>
      <c r="H508" s="71">
        <f>G508*Prices!$B$6+G508</f>
        <v>588.79999999999995</v>
      </c>
      <c r="I508" s="161">
        <f>ROUND(cabinets_db!FF508/Prices!$B$27,0)</f>
        <v>570</v>
      </c>
      <c r="J508" s="71">
        <f>I508*Prices!$B$6+I508</f>
        <v>655.5</v>
      </c>
      <c r="K508" s="161">
        <f>ROUND(cabinets_db!FH508/Prices!$B$27,0)</f>
        <v>589</v>
      </c>
      <c r="L508" s="71">
        <f>K508*Prices!$B$6+K508</f>
        <v>677.35</v>
      </c>
      <c r="M508" s="161">
        <f>ROUND(cabinets_db!FJ508/Prices!$B$27,0)</f>
        <v>628</v>
      </c>
      <c r="N508" s="71">
        <f>M508*Prices!$B$6+M508</f>
        <v>722.2</v>
      </c>
      <c r="O508" s="161">
        <f>ROUND(cabinets_db!FL508/Prices!$B$27,0)</f>
        <v>647</v>
      </c>
      <c r="P508" s="71">
        <f>O508*Prices!$B$6+O508</f>
        <v>744.05</v>
      </c>
      <c r="Q508" s="161">
        <f>ROUND(cabinets_db!FN508/Prices!$B$27,0)</f>
        <v>695</v>
      </c>
      <c r="R508" s="71">
        <f>Q508*Prices!$B$6+Q508</f>
        <v>799.25</v>
      </c>
      <c r="S508" s="161">
        <f>ROUND(cabinets_db!FP508/Prices!$B$27,0)</f>
        <v>734</v>
      </c>
      <c r="T508" s="71">
        <f>S508*Prices!$B$6+S508</f>
        <v>844.1</v>
      </c>
      <c r="U508" s="161">
        <f>ROUND(cabinets_db!FR508/Prices!$B$27,0)</f>
        <v>869</v>
      </c>
      <c r="V508" s="71">
        <f>U508*Prices!$B$6+U508</f>
        <v>999.35</v>
      </c>
      <c r="W508" s="162"/>
      <c r="X508" s="162"/>
      <c r="Y508" s="162"/>
      <c r="Z508" s="162"/>
      <c r="AA508" s="162"/>
      <c r="AB508" s="71">
        <f>ROUND(cabinets_db!HD508/Prices!$B$27,0)</f>
        <v>485</v>
      </c>
      <c r="AC508" s="71">
        <f>AB508*Prices!$B$6+AB508</f>
        <v>557.75</v>
      </c>
      <c r="AD508" s="71">
        <f>ROUND(cabinets_db!HF508/Prices!$B$27,0)</f>
        <v>543</v>
      </c>
      <c r="AE508" s="71">
        <f>AD508*Prices!$B$6+AD508</f>
        <v>624.45000000000005</v>
      </c>
      <c r="AF508" s="71">
        <f>ROUND(cabinets_db!HH508/Prices!$B$27,0)</f>
        <v>562</v>
      </c>
      <c r="AG508" s="71">
        <f>AF508*Prices!$B$6+AF508</f>
        <v>646.29999999999995</v>
      </c>
      <c r="AH508" s="71">
        <f>ROUND(cabinets_db!HJ508/Prices!$B$27,0)</f>
        <v>601</v>
      </c>
      <c r="AI508" s="71">
        <f>AH508*Prices!$B$6+AH508</f>
        <v>691.15</v>
      </c>
      <c r="AJ508" s="71">
        <f>ROUND(cabinets_db!HL508/Prices!$B$27,0)</f>
        <v>620</v>
      </c>
      <c r="AK508" s="71">
        <f>AJ508*Prices!$B$6+AJ508</f>
        <v>713</v>
      </c>
      <c r="AL508" s="71">
        <f>ROUND(cabinets_db!HN508/Prices!$B$27,0)</f>
        <v>668</v>
      </c>
      <c r="AM508" s="71">
        <f>AL508*Prices!$B$6+AL508</f>
        <v>768.2</v>
      </c>
      <c r="AN508" s="71">
        <f>ROUND(cabinets_db!HP508/Prices!$B$27,0)</f>
        <v>707</v>
      </c>
      <c r="AO508" s="71">
        <f>AN508*Prices!$B$6+AN508</f>
        <v>813.05</v>
      </c>
      <c r="AP508" s="71">
        <f>ROUND(cabinets_db!HR508/Prices!$B$27,0)</f>
        <v>842</v>
      </c>
      <c r="AQ508" s="163">
        <f>AP508*Prices!$B$6+AP508</f>
        <v>968.3</v>
      </c>
      <c r="AW508" s="71">
        <f t="shared" si="681"/>
        <v>485</v>
      </c>
      <c r="AX508" s="71">
        <f t="shared" si="682"/>
        <v>557.75</v>
      </c>
      <c r="AY508" s="71">
        <f t="shared" si="683"/>
        <v>543</v>
      </c>
      <c r="AZ508" s="71">
        <f t="shared" si="684"/>
        <v>624.45000000000005</v>
      </c>
      <c r="BA508" s="71">
        <f t="shared" si="685"/>
        <v>562</v>
      </c>
      <c r="BB508" s="71">
        <f t="shared" si="686"/>
        <v>646.29999999999995</v>
      </c>
      <c r="BC508" s="71">
        <f t="shared" si="687"/>
        <v>601</v>
      </c>
      <c r="BD508" s="71">
        <f t="shared" si="688"/>
        <v>691.15</v>
      </c>
      <c r="BE508" s="71">
        <f t="shared" si="689"/>
        <v>620</v>
      </c>
      <c r="BF508" s="71">
        <f t="shared" si="690"/>
        <v>713</v>
      </c>
      <c r="BG508" s="71">
        <f t="shared" si="691"/>
        <v>668</v>
      </c>
      <c r="BH508" s="71">
        <f t="shared" si="692"/>
        <v>768.2</v>
      </c>
      <c r="BI508" s="71">
        <f t="shared" si="693"/>
        <v>707</v>
      </c>
      <c r="BJ508" s="71">
        <f t="shared" si="694"/>
        <v>813.05</v>
      </c>
      <c r="BK508" s="71">
        <f t="shared" si="695"/>
        <v>842</v>
      </c>
      <c r="BL508" s="163">
        <f t="shared" si="696"/>
        <v>968.3</v>
      </c>
      <c r="BU508" s="161">
        <f>ROUND(cabinets_db!JE508/Prices!$B$27,0)</f>
        <v>658</v>
      </c>
      <c r="BV508" s="71">
        <f>BU508*Prices!$B$6+BU508</f>
        <v>756.7</v>
      </c>
      <c r="BW508" s="161">
        <f>ROUND(cabinets_db!JG508/Prices!$B$27,0)</f>
        <v>717</v>
      </c>
      <c r="BX508" s="71">
        <f>BW508*Prices!$B$6+BW508</f>
        <v>824.55</v>
      </c>
      <c r="BY508" s="161">
        <f>ROUND(cabinets_db!JI508/Prices!$B$27,0)</f>
        <v>736</v>
      </c>
      <c r="BZ508" s="71">
        <f>BY508*Prices!$B$6+BY508</f>
        <v>846.4</v>
      </c>
      <c r="CA508" s="161">
        <f>ROUND(cabinets_db!JK508/Prices!$B$27,0)</f>
        <v>775</v>
      </c>
      <c r="CB508" s="71">
        <f>CA508*Prices!$B$6+CA508</f>
        <v>891.25</v>
      </c>
      <c r="CC508" s="161">
        <f>ROUND(cabinets_db!JM508/Prices!$B$27,0)</f>
        <v>794</v>
      </c>
      <c r="CD508" s="71">
        <f>CC508*Prices!$B$6+CC508</f>
        <v>913.1</v>
      </c>
      <c r="CE508" s="161">
        <f>ROUND(cabinets_db!JO508/Prices!$B$27,0)</f>
        <v>842</v>
      </c>
      <c r="CF508" s="71">
        <f>CE508*Prices!$B$6+CE508</f>
        <v>968.3</v>
      </c>
      <c r="CG508" s="161">
        <f>ROUND(cabinets_db!JQ508/Prices!$B$27,0)</f>
        <v>881</v>
      </c>
      <c r="CH508" s="71">
        <f>CG508*Prices!$B$6+CG508</f>
        <v>1013.15</v>
      </c>
      <c r="CI508" s="161">
        <f>ROUND(cabinets_db!JS508/Prices!$B$27,0)</f>
        <v>1016</v>
      </c>
      <c r="CJ508" s="71">
        <f>CI508*Prices!$B$6+CI508</f>
        <v>1168.4000000000001</v>
      </c>
      <c r="CK508" s="162"/>
      <c r="CL508" s="162"/>
      <c r="CM508" s="162"/>
      <c r="CN508" s="162"/>
      <c r="CO508" s="162"/>
      <c r="CP508" s="71">
        <f>ROUND(cabinets_db!LW508/Prices!$B$27,0)</f>
        <v>631</v>
      </c>
      <c r="CQ508" s="71">
        <f>CP508*Prices!$B$6+CP508</f>
        <v>725.65</v>
      </c>
      <c r="CR508" s="71">
        <f>ROUND(cabinets_db!LY508/Prices!$B$27,0)</f>
        <v>689</v>
      </c>
      <c r="CS508" s="71">
        <f>CR508*Prices!$B$6+CR508</f>
        <v>792.35</v>
      </c>
      <c r="CT508" s="71">
        <f>ROUND(cabinets_db!MA508/Prices!$B$27,0)</f>
        <v>709</v>
      </c>
      <c r="CU508" s="71">
        <f>CT508*Prices!$B$6+CT508</f>
        <v>815.35</v>
      </c>
      <c r="CV508" s="71">
        <f>ROUND(cabinets_db!MC508/Prices!$B$27,0)</f>
        <v>747</v>
      </c>
      <c r="CW508" s="71">
        <f>CV508*Prices!$B$6+CV508</f>
        <v>859.05</v>
      </c>
      <c r="CX508" s="71">
        <f>ROUND(cabinets_db!ME508/Prices!$B$27,0)</f>
        <v>767</v>
      </c>
      <c r="CY508" s="71">
        <f>CX508*Prices!$B$6+CX508</f>
        <v>882.05</v>
      </c>
      <c r="CZ508" s="71">
        <f>ROUND(cabinets_db!MG508/Prices!$B$27,0)</f>
        <v>815</v>
      </c>
      <c r="DA508" s="71">
        <f>CZ508*Prices!$B$6+CZ508</f>
        <v>937.25</v>
      </c>
      <c r="DB508" s="71">
        <f>ROUND(cabinets_db!MI508/Prices!$B$27,0)</f>
        <v>854</v>
      </c>
      <c r="DC508" s="71">
        <f>DB508*Prices!$B$6+DB508</f>
        <v>982.1</v>
      </c>
      <c r="DD508" s="71">
        <f>ROUND(cabinets_db!MK508/Prices!$B$27,0)</f>
        <v>989</v>
      </c>
      <c r="DE508" s="163">
        <f>DD508*Prices!$B$6+DD508</f>
        <v>1137.3499999999999</v>
      </c>
      <c r="DK508" s="71">
        <f t="shared" si="697"/>
        <v>631</v>
      </c>
      <c r="DL508" s="71">
        <f t="shared" si="698"/>
        <v>725.65</v>
      </c>
      <c r="DM508" s="71">
        <f t="shared" si="699"/>
        <v>689</v>
      </c>
      <c r="DN508" s="71">
        <f t="shared" si="700"/>
        <v>792.35</v>
      </c>
      <c r="DO508" s="71">
        <f t="shared" si="701"/>
        <v>709</v>
      </c>
      <c r="DP508" s="71">
        <f t="shared" si="702"/>
        <v>815.35</v>
      </c>
      <c r="DQ508" s="71">
        <f t="shared" si="703"/>
        <v>747</v>
      </c>
      <c r="DR508" s="71">
        <f t="shared" si="704"/>
        <v>859.05</v>
      </c>
      <c r="DS508" s="71">
        <f t="shared" si="705"/>
        <v>767</v>
      </c>
      <c r="DT508" s="71">
        <f t="shared" si="706"/>
        <v>882.05</v>
      </c>
      <c r="DU508" s="71">
        <f t="shared" si="707"/>
        <v>815</v>
      </c>
      <c r="DV508" s="71">
        <f t="shared" si="708"/>
        <v>937.25</v>
      </c>
      <c r="DW508" s="71">
        <f t="shared" si="709"/>
        <v>854</v>
      </c>
      <c r="DX508" s="71">
        <f t="shared" si="710"/>
        <v>982.1</v>
      </c>
      <c r="DY508" s="71">
        <f t="shared" si="711"/>
        <v>989</v>
      </c>
      <c r="DZ508" s="163">
        <f t="shared" si="712"/>
        <v>1137.3499999999999</v>
      </c>
      <c r="ER508" s="74">
        <v>27.5</v>
      </c>
      <c r="ES508" s="55">
        <v>39</v>
      </c>
      <c r="EU508" s="75">
        <f t="shared" si="755"/>
        <v>8.125</v>
      </c>
      <c r="EV508" s="75">
        <v>2</v>
      </c>
      <c r="EX508" s="76">
        <v>3</v>
      </c>
      <c r="EY508" s="142">
        <v>17.5</v>
      </c>
      <c r="EZ508" s="82">
        <f>(EY508*1.2)*(Prices!$B$5/32)</f>
        <v>26.25</v>
      </c>
      <c r="FA508" s="82">
        <f>(EY508*1.3)*(Prices!$B$4/32)</f>
        <v>56.875</v>
      </c>
      <c r="FB508" s="79">
        <f>EV508*Prices!$B$2+EW508*Prices!$B$3</f>
        <v>80</v>
      </c>
      <c r="FC508" s="80">
        <f>EU508*Prices!$B$9</f>
        <v>48.75</v>
      </c>
      <c r="FD508" s="82">
        <f t="shared" si="713"/>
        <v>214.875</v>
      </c>
      <c r="FE508" s="82">
        <f>EU508*Prices!$B$10</f>
        <v>73.125</v>
      </c>
      <c r="FF508" s="82">
        <f t="shared" si="714"/>
        <v>239.25</v>
      </c>
      <c r="FG508" s="82">
        <f>EU508*Prices!$B$11</f>
        <v>81.25</v>
      </c>
      <c r="FH508" s="82">
        <f t="shared" si="715"/>
        <v>247.375</v>
      </c>
      <c r="FI508" s="82">
        <f>EU508*Prices!$B$12</f>
        <v>97.5</v>
      </c>
      <c r="FJ508" s="82">
        <f t="shared" si="716"/>
        <v>263.625</v>
      </c>
      <c r="FK508" s="82">
        <f>EU508*Prices!$B$13</f>
        <v>105.625</v>
      </c>
      <c r="FL508" s="82">
        <f t="shared" si="717"/>
        <v>271.75</v>
      </c>
      <c r="FM508" s="82">
        <f>EU508*Prices!$B$14</f>
        <v>125.9375</v>
      </c>
      <c r="FN508" s="82">
        <f t="shared" si="718"/>
        <v>292.0625</v>
      </c>
      <c r="FO508" s="82">
        <f>EU508*Prices!$B$15</f>
        <v>142.1875</v>
      </c>
      <c r="FP508" s="82">
        <f t="shared" si="719"/>
        <v>308.3125</v>
      </c>
      <c r="FQ508" s="82">
        <f>EU508*Prices!$B$16</f>
        <v>199.0625</v>
      </c>
      <c r="FR508" s="82">
        <f t="shared" si="720"/>
        <v>365.1875</v>
      </c>
      <c r="FS508" s="82">
        <f>EU508*Prices!$B$17</f>
        <v>0</v>
      </c>
      <c r="FT508" s="82"/>
      <c r="FU508" s="82"/>
      <c r="FV508" s="82"/>
      <c r="FW508" s="82"/>
      <c r="FX508" s="82"/>
      <c r="FY508" s="82"/>
      <c r="FZ508" s="82"/>
      <c r="GA508" s="82"/>
      <c r="GB508" s="82"/>
      <c r="GC508" s="82"/>
      <c r="GD508" s="82"/>
      <c r="GE508" s="82"/>
      <c r="GF508" s="82"/>
      <c r="GG508" s="82"/>
      <c r="GH508" s="82"/>
      <c r="GI508"/>
      <c r="GJ508"/>
      <c r="GK508"/>
      <c r="GL508"/>
      <c r="GM508"/>
      <c r="GN508"/>
      <c r="GO508"/>
      <c r="GR508" s="74">
        <v>27.5</v>
      </c>
      <c r="GS508" s="55">
        <v>39</v>
      </c>
      <c r="GT508" s="55"/>
      <c r="GU508" s="75">
        <f t="shared" si="756"/>
        <v>8.125</v>
      </c>
      <c r="GV508" s="75">
        <v>2</v>
      </c>
      <c r="GW508" s="75"/>
      <c r="GX508" s="76">
        <v>3</v>
      </c>
      <c r="GY508" s="142">
        <v>17.5</v>
      </c>
      <c r="GZ508" s="82">
        <f>(GY508*1.2)*(Prices!$B$5/32)</f>
        <v>26.25</v>
      </c>
      <c r="HA508" s="82">
        <f>(GY508*1.3)*(Prices!$C$4/32)</f>
        <v>45.5</v>
      </c>
      <c r="HB508" s="79">
        <f>GV508*Prices!$B$2+GW508*Prices!$B$3</f>
        <v>80</v>
      </c>
      <c r="HC508" s="80">
        <f>GU508*Prices!$B$9</f>
        <v>48.75</v>
      </c>
      <c r="HD508" s="82">
        <f t="shared" si="721"/>
        <v>203.5</v>
      </c>
      <c r="HE508" s="82">
        <f>GU508*Prices!$B$10</f>
        <v>73.125</v>
      </c>
      <c r="HF508" s="82">
        <f t="shared" si="722"/>
        <v>227.875</v>
      </c>
      <c r="HG508" s="82">
        <f>GU508*Prices!$B$11</f>
        <v>81.25</v>
      </c>
      <c r="HH508" s="82">
        <f t="shared" si="723"/>
        <v>236</v>
      </c>
      <c r="HI508" s="82">
        <f>GU508*Prices!$B$12</f>
        <v>97.5</v>
      </c>
      <c r="HJ508" s="82">
        <f t="shared" si="724"/>
        <v>252.25</v>
      </c>
      <c r="HK508" s="82">
        <f>GU508*Prices!$B$13</f>
        <v>105.625</v>
      </c>
      <c r="HL508" s="82">
        <f t="shared" si="725"/>
        <v>260.375</v>
      </c>
      <c r="HM508" s="82">
        <f>GU508*Prices!$B$14</f>
        <v>125.9375</v>
      </c>
      <c r="HN508" s="82">
        <f t="shared" si="726"/>
        <v>280.6875</v>
      </c>
      <c r="HO508" s="82">
        <f>GU508*Prices!$B$15</f>
        <v>142.1875</v>
      </c>
      <c r="HP508" s="82">
        <f t="shared" si="727"/>
        <v>296.9375</v>
      </c>
      <c r="HQ508" s="82">
        <f>GU508*Prices!$B$16</f>
        <v>199.0625</v>
      </c>
      <c r="HR508" s="82">
        <f t="shared" si="728"/>
        <v>353.8125</v>
      </c>
      <c r="HS508" s="82">
        <f>GU508*Prices!$B$17</f>
        <v>0</v>
      </c>
      <c r="HT508" s="82"/>
      <c r="HU508" s="82"/>
      <c r="HV508" s="82"/>
      <c r="HW508" s="82"/>
      <c r="HX508" s="82"/>
      <c r="HY508" s="82"/>
      <c r="HZ508" s="82"/>
      <c r="IA508" s="82"/>
      <c r="IB508" s="82"/>
      <c r="IC508" s="82"/>
      <c r="ID508" s="82"/>
      <c r="IE508" s="82"/>
      <c r="IF508" s="82"/>
      <c r="IG508" s="82"/>
      <c r="IH508" s="82"/>
      <c r="II508"/>
      <c r="IJ508"/>
      <c r="IK508"/>
      <c r="IL508"/>
      <c r="IM508"/>
      <c r="IN508"/>
      <c r="IO508"/>
      <c r="IP508"/>
      <c r="IS508" s="74">
        <v>27.5</v>
      </c>
      <c r="IT508" s="55">
        <v>39</v>
      </c>
      <c r="IV508" s="75">
        <f t="shared" si="757"/>
        <v>8.125</v>
      </c>
      <c r="IW508" s="75">
        <v>2</v>
      </c>
      <c r="IX508" s="75"/>
      <c r="IY508" s="76">
        <f t="shared" si="749"/>
        <v>64.680000000000007</v>
      </c>
      <c r="IZ508" s="142">
        <v>17.5</v>
      </c>
      <c r="JA508" s="82">
        <f>(IZ508*1.2)*(Prices!$B$5/32)</f>
        <v>26.25</v>
      </c>
      <c r="JB508" s="82">
        <f>(IZ508*1.3)*(Prices!$B$4/32)</f>
        <v>56.875</v>
      </c>
      <c r="JC508" s="79">
        <f>IW508*Prices!$B$2+IX508*Prices!$B$3</f>
        <v>80</v>
      </c>
      <c r="JD508" s="80">
        <f>IV508*Prices!$B$9</f>
        <v>48.75</v>
      </c>
      <c r="JE508" s="82">
        <f t="shared" si="729"/>
        <v>276.55500000000001</v>
      </c>
      <c r="JF508" s="82">
        <f>IV508*Prices!$B$10</f>
        <v>73.125</v>
      </c>
      <c r="JG508" s="82">
        <f t="shared" si="730"/>
        <v>300.93</v>
      </c>
      <c r="JH508" s="82">
        <f>IV508*Prices!$B$11</f>
        <v>81.25</v>
      </c>
      <c r="JI508" s="82">
        <f t="shared" si="731"/>
        <v>309.05500000000001</v>
      </c>
      <c r="JJ508" s="82">
        <f>IV508*Prices!$B$12</f>
        <v>97.5</v>
      </c>
      <c r="JK508" s="82">
        <f t="shared" si="732"/>
        <v>325.30500000000001</v>
      </c>
      <c r="JL508" s="82">
        <f>IV508*Prices!$B$13</f>
        <v>105.625</v>
      </c>
      <c r="JM508" s="82">
        <f t="shared" si="733"/>
        <v>333.43</v>
      </c>
      <c r="JN508" s="82">
        <f>IV508*Prices!$B$14</f>
        <v>125.9375</v>
      </c>
      <c r="JO508" s="82">
        <f t="shared" si="734"/>
        <v>353.74250000000001</v>
      </c>
      <c r="JP508" s="82">
        <f>IV508*Prices!$B$15</f>
        <v>142.1875</v>
      </c>
      <c r="JQ508" s="82">
        <f t="shared" si="735"/>
        <v>369.99250000000001</v>
      </c>
      <c r="JR508" s="82">
        <f>IV508*Prices!$B$16</f>
        <v>199.0625</v>
      </c>
      <c r="JS508" s="82">
        <f t="shared" si="736"/>
        <v>426.86750000000001</v>
      </c>
      <c r="JT508" s="82">
        <f>IV508*Prices!$B$17</f>
        <v>0</v>
      </c>
      <c r="JU508" s="82"/>
      <c r="JV508" s="82"/>
      <c r="JW508" s="82"/>
      <c r="JX508" s="82"/>
      <c r="JY508" s="82"/>
      <c r="JZ508" s="82"/>
      <c r="KA508" s="82"/>
      <c r="KB508" s="82"/>
      <c r="KC508" s="82"/>
      <c r="KD508" s="82"/>
      <c r="KE508" s="82"/>
      <c r="KF508" s="82"/>
      <c r="KG508" s="82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 s="199">
        <v>0</v>
      </c>
      <c r="LB508" s="202">
        <v>2</v>
      </c>
      <c r="LC508" s="82">
        <f>(44+(cabinets_db!IR508*2-2))*0.58</f>
        <v>24.36</v>
      </c>
      <c r="LD508" s="82">
        <f>(44+(cabinets_db!IR508*2-2))*0.77</f>
        <v>32.340000000000003</v>
      </c>
      <c r="LE508" s="82">
        <f>3*(cabinets_db!IR508*22/144)</f>
        <v>0</v>
      </c>
      <c r="LF508" s="82">
        <f t="shared" si="737"/>
        <v>24.36</v>
      </c>
      <c r="LG508" s="80">
        <f t="shared" si="738"/>
        <v>32.340000000000003</v>
      </c>
      <c r="LH508" s="234">
        <f t="shared" si="739"/>
        <v>64.680000000000007</v>
      </c>
      <c r="LK508" s="74">
        <v>27.5</v>
      </c>
      <c r="LL508" s="55">
        <v>39</v>
      </c>
      <c r="LN508" s="75">
        <f t="shared" si="758"/>
        <v>8.125</v>
      </c>
      <c r="LO508" s="75">
        <v>2</v>
      </c>
      <c r="LP508" s="75"/>
      <c r="LQ508" s="76">
        <f t="shared" si="750"/>
        <v>64.680000000000007</v>
      </c>
      <c r="LR508" s="142">
        <v>17.5</v>
      </c>
      <c r="LS508" s="82">
        <f>(LR508*1.2)*(Prices!$B$5/32)</f>
        <v>26.25</v>
      </c>
      <c r="LT508" s="82">
        <f>(LR508*1.3)*(Prices!$C$4/32)</f>
        <v>45.5</v>
      </c>
      <c r="LU508" s="79">
        <f>LO508*Prices!$B$2+LP508*Prices!$B$3</f>
        <v>80</v>
      </c>
      <c r="LV508" s="80">
        <f>LN508*Prices!$B$9</f>
        <v>48.75</v>
      </c>
      <c r="LW508" s="82">
        <f t="shared" si="740"/>
        <v>265.18</v>
      </c>
      <c r="LX508" s="82">
        <f>LN508*Prices!$B$10</f>
        <v>73.125</v>
      </c>
      <c r="LY508" s="82">
        <f t="shared" si="741"/>
        <v>289.55500000000001</v>
      </c>
      <c r="LZ508" s="82">
        <f>LN508*Prices!$B$11</f>
        <v>81.25</v>
      </c>
      <c r="MA508" s="82">
        <f t="shared" si="742"/>
        <v>297.68</v>
      </c>
      <c r="MB508" s="82">
        <f>LN508*Prices!$B$12</f>
        <v>97.5</v>
      </c>
      <c r="MC508" s="82">
        <f t="shared" si="743"/>
        <v>313.93</v>
      </c>
      <c r="MD508" s="82">
        <f>LN508*Prices!$B$13</f>
        <v>105.625</v>
      </c>
      <c r="ME508" s="82">
        <f t="shared" si="744"/>
        <v>322.05500000000001</v>
      </c>
      <c r="MF508" s="82">
        <f>LN508*Prices!$B$14</f>
        <v>125.9375</v>
      </c>
      <c r="MG508" s="82">
        <f t="shared" si="745"/>
        <v>342.36750000000001</v>
      </c>
      <c r="MH508" s="82">
        <f>LN508*Prices!$B$15</f>
        <v>142.1875</v>
      </c>
      <c r="MI508" s="82">
        <f t="shared" si="746"/>
        <v>358.61750000000001</v>
      </c>
      <c r="MJ508" s="82">
        <f>LN508*Prices!$B$16</f>
        <v>199.0625</v>
      </c>
      <c r="MK508" s="82">
        <f t="shared" si="747"/>
        <v>415.49250000000001</v>
      </c>
      <c r="ML508" s="82">
        <f>LN508*Prices!$B$17</f>
        <v>0</v>
      </c>
      <c r="MM508" s="82"/>
      <c r="MN508" s="82"/>
      <c r="MO508" s="82"/>
      <c r="MP508" s="82"/>
      <c r="MQ508" s="82"/>
      <c r="MR508" s="82"/>
      <c r="MS508" s="82"/>
      <c r="MT508" s="82"/>
      <c r="MU508" s="82"/>
      <c r="MV508" s="82"/>
      <c r="MW508" s="82"/>
      <c r="MX508" s="82"/>
      <c r="MY508" s="82"/>
      <c r="MZ508" s="82"/>
      <c r="NA508" s="82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</row>
    <row r="509" spans="1:449" ht="18" customHeight="1" thickBot="1" x14ac:dyDescent="0.3">
      <c r="A509" s="282"/>
      <c r="B509" s="404"/>
      <c r="C509" s="278"/>
      <c r="D509" s="279"/>
      <c r="E509" s="280"/>
      <c r="F509" s="284"/>
      <c r="G509" s="367"/>
      <c r="H509" s="71"/>
      <c r="I509" s="161"/>
      <c r="J509" s="71"/>
      <c r="K509" s="161"/>
      <c r="L509" s="71"/>
      <c r="M509" s="161"/>
      <c r="N509" s="71"/>
      <c r="O509" s="161"/>
      <c r="P509" s="71"/>
      <c r="Q509" s="161"/>
      <c r="R509" s="71"/>
      <c r="S509" s="161"/>
      <c r="T509" s="71"/>
      <c r="U509" s="161"/>
      <c r="V509" s="71"/>
      <c r="W509" s="162"/>
      <c r="X509" s="162"/>
      <c r="Y509" s="162"/>
      <c r="Z509" s="162"/>
      <c r="AA509" s="162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163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163"/>
      <c r="BU509" s="161"/>
      <c r="BV509" s="71"/>
      <c r="BW509" s="161"/>
      <c r="BX509" s="71"/>
      <c r="BY509" s="161"/>
      <c r="BZ509" s="71"/>
      <c r="CA509" s="161"/>
      <c r="CB509" s="71"/>
      <c r="CC509" s="161"/>
      <c r="CD509" s="71"/>
      <c r="CE509" s="161"/>
      <c r="CF509" s="71"/>
      <c r="CG509" s="161"/>
      <c r="CH509" s="71"/>
      <c r="CI509" s="161"/>
      <c r="CJ509" s="71"/>
      <c r="CK509" s="162"/>
      <c r="CL509" s="162"/>
      <c r="CM509" s="162"/>
      <c r="CN509" s="162"/>
      <c r="CO509" s="162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163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163"/>
      <c r="ER509" s="74"/>
      <c r="ES509" s="55"/>
      <c r="EU509" s="75"/>
      <c r="EY509" s="142"/>
      <c r="EZ509" s="82"/>
      <c r="FB509" s="79"/>
      <c r="FC509" s="80"/>
      <c r="FE509" s="82"/>
      <c r="FF509" s="82"/>
      <c r="FG509" s="82"/>
      <c r="FH509" s="82"/>
      <c r="FI509" s="82"/>
      <c r="FJ509" s="82"/>
      <c r="FK509" s="82"/>
      <c r="FL509" s="82"/>
      <c r="FM509" s="82"/>
      <c r="FN509" s="82"/>
      <c r="FO509" s="82"/>
      <c r="FP509" s="82"/>
      <c r="FQ509" s="82"/>
      <c r="FR509" s="82"/>
      <c r="FS509" s="82"/>
      <c r="FT509" s="82"/>
      <c r="FU509" s="82"/>
      <c r="FV509" s="82"/>
      <c r="FW509" s="82"/>
      <c r="FX509" s="82"/>
      <c r="FY509" s="82"/>
      <c r="FZ509" s="82"/>
      <c r="GA509" s="82"/>
      <c r="GB509" s="82"/>
      <c r="GC509" s="82"/>
      <c r="GD509" s="82"/>
      <c r="GE509" s="82"/>
      <c r="GF509" s="82"/>
      <c r="GG509" s="82"/>
      <c r="GH509" s="82"/>
      <c r="GI509"/>
      <c r="GJ509"/>
      <c r="GK509"/>
      <c r="GL509"/>
      <c r="GM509"/>
      <c r="GN509"/>
      <c r="GO509"/>
      <c r="GR509" s="74"/>
      <c r="GT509" s="55"/>
      <c r="GU509" s="75"/>
      <c r="GV509" s="75"/>
      <c r="GW509" s="75"/>
      <c r="GX509" s="76"/>
      <c r="GY509" s="142"/>
      <c r="GZ509" s="82"/>
      <c r="HA509" s="82"/>
      <c r="HB509" s="79"/>
      <c r="HC509" s="80"/>
      <c r="HE509" s="82"/>
      <c r="HF509" s="82"/>
      <c r="HG509" s="82"/>
      <c r="HH509" s="82"/>
      <c r="HI509" s="82"/>
      <c r="HJ509" s="82"/>
      <c r="HK509" s="82"/>
      <c r="HL509" s="82"/>
      <c r="HM509" s="82"/>
      <c r="HN509" s="82"/>
      <c r="HO509" s="82"/>
      <c r="HP509" s="82"/>
      <c r="HQ509" s="82"/>
      <c r="HR509" s="82"/>
      <c r="HS509" s="82"/>
      <c r="HT509" s="82"/>
      <c r="HU509" s="82"/>
      <c r="HV509" s="82"/>
      <c r="HW509" s="82"/>
      <c r="HX509" s="82"/>
      <c r="HY509" s="82"/>
      <c r="HZ509" s="82"/>
      <c r="IA509" s="82"/>
      <c r="IB509" s="82"/>
      <c r="IC509" s="82"/>
      <c r="ID509" s="82"/>
      <c r="IE509" s="82"/>
      <c r="IF509" s="82"/>
      <c r="IG509" s="82"/>
      <c r="IH509" s="82"/>
      <c r="II509"/>
      <c r="IJ509"/>
      <c r="IK509"/>
      <c r="IL509"/>
      <c r="IM509"/>
      <c r="IN509"/>
      <c r="IO509"/>
      <c r="IP509"/>
      <c r="IS509" s="74"/>
      <c r="IV509" s="75"/>
      <c r="IW509" s="75"/>
      <c r="IX509" s="75"/>
      <c r="IY509" s="76"/>
      <c r="IZ509" s="142"/>
      <c r="JA509" s="82"/>
      <c r="JB509" s="82"/>
      <c r="JC509" s="79"/>
      <c r="JD509" s="80"/>
      <c r="JE509" s="82"/>
      <c r="JF509" s="82"/>
      <c r="JG509" s="82"/>
      <c r="JH509" s="82"/>
      <c r="JI509" s="82"/>
      <c r="JJ509" s="82"/>
      <c r="JK509" s="82"/>
      <c r="JL509" s="82"/>
      <c r="JM509" s="82"/>
      <c r="JN509" s="82"/>
      <c r="JO509" s="82"/>
      <c r="JP509" s="82"/>
      <c r="JQ509" s="82"/>
      <c r="JR509" s="82"/>
      <c r="JS509" s="82"/>
      <c r="JT509" s="82"/>
      <c r="JU509" s="82"/>
      <c r="JV509" s="82"/>
      <c r="JW509" s="82"/>
      <c r="JX509" s="82"/>
      <c r="JY509" s="82"/>
      <c r="JZ509" s="82"/>
      <c r="KA509" s="82"/>
      <c r="KB509" s="82"/>
      <c r="KC509" s="82"/>
      <c r="KD509" s="82"/>
      <c r="KE509" s="82"/>
      <c r="KF509" s="82"/>
      <c r="KG509" s="82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 s="199"/>
      <c r="LB509" s="202"/>
      <c r="LF509" s="82"/>
      <c r="LG509" s="80"/>
      <c r="LH509" s="234"/>
      <c r="LK509" s="74"/>
      <c r="LN509" s="75"/>
      <c r="LO509" s="75"/>
      <c r="LP509" s="75"/>
      <c r="LQ509" s="76"/>
      <c r="LR509" s="142"/>
      <c r="LS509" s="82"/>
      <c r="LT509" s="82"/>
      <c r="LU509" s="79"/>
      <c r="LV509" s="80"/>
      <c r="LW509" s="82"/>
      <c r="LX509" s="82"/>
      <c r="LY509" s="82"/>
      <c r="LZ509" s="82"/>
      <c r="MA509" s="82"/>
      <c r="MB509" s="82"/>
      <c r="MC509" s="82"/>
      <c r="MD509" s="82"/>
      <c r="ME509" s="82"/>
      <c r="MF509" s="82"/>
      <c r="MG509" s="82"/>
      <c r="MH509" s="82"/>
      <c r="MI509" s="82"/>
      <c r="MJ509" s="82"/>
      <c r="MK509" s="82"/>
      <c r="ML509" s="82"/>
      <c r="MM509" s="82"/>
      <c r="MN509" s="82"/>
      <c r="MO509" s="82"/>
      <c r="MP509" s="82"/>
      <c r="MQ509" s="82"/>
      <c r="MR509" s="82"/>
      <c r="MS509" s="82"/>
      <c r="MT509" s="82"/>
      <c r="MU509" s="82"/>
      <c r="MV509" s="82"/>
      <c r="MW509" s="82"/>
      <c r="MX509" s="82"/>
      <c r="MY509" s="82"/>
      <c r="MZ509" s="82"/>
      <c r="NA509" s="82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</row>
    <row r="510" spans="1:449" ht="18" customHeight="1" x14ac:dyDescent="0.25">
      <c r="A510" s="169" t="s">
        <v>648</v>
      </c>
      <c r="B510" s="170" t="s">
        <v>628</v>
      </c>
      <c r="C510" s="152" t="str">
        <f t="shared" si="748"/>
        <v>Vanity Cab: 3 drawers (13" to 15")</v>
      </c>
      <c r="D510" s="121" t="s">
        <v>117</v>
      </c>
      <c r="E510" s="153" t="s">
        <v>97</v>
      </c>
      <c r="F510" s="303" t="s">
        <v>648</v>
      </c>
      <c r="G510" s="367">
        <f>ROUND(cabinets_db!FD510/Prices!$B$27,0)</f>
        <v>524</v>
      </c>
      <c r="H510" s="71">
        <f>G510*Prices!$B$6+G510</f>
        <v>602.6</v>
      </c>
      <c r="I510" s="161">
        <f>ROUND(cabinets_db!FF510/Prices!$B$27,0)</f>
        <v>546</v>
      </c>
      <c r="J510" s="71">
        <f>I510*Prices!$B$6+I510</f>
        <v>627.9</v>
      </c>
      <c r="K510" s="161">
        <f>ROUND(cabinets_db!FH510/Prices!$B$27,0)</f>
        <v>554</v>
      </c>
      <c r="L510" s="71">
        <f>K510*Prices!$B$6+K510</f>
        <v>637.1</v>
      </c>
      <c r="M510" s="161">
        <f>ROUND(cabinets_db!FJ510/Prices!$B$27,0)</f>
        <v>569</v>
      </c>
      <c r="N510" s="71">
        <f>M510*Prices!$B$6+M510</f>
        <v>654.35</v>
      </c>
      <c r="O510" s="161">
        <f>ROUND(cabinets_db!FL510/Prices!$B$27,0)</f>
        <v>576</v>
      </c>
      <c r="P510" s="71">
        <f>O510*Prices!$B$6+O510</f>
        <v>662.4</v>
      </c>
      <c r="Q510" s="161">
        <f>ROUND(cabinets_db!FN510/Prices!$B$27,0)</f>
        <v>595</v>
      </c>
      <c r="R510" s="71">
        <f>Q510*Prices!$B$6+Q510</f>
        <v>684.25</v>
      </c>
      <c r="S510" s="161">
        <f>ROUND(cabinets_db!FP510/Prices!$B$27,0)</f>
        <v>610</v>
      </c>
      <c r="T510" s="71">
        <f>S510*Prices!$B$6+S510</f>
        <v>701.5</v>
      </c>
      <c r="U510" s="161">
        <f>ROUND(cabinets_db!FR510/Prices!$B$27,0)</f>
        <v>662</v>
      </c>
      <c r="V510" s="71">
        <f>U510*Prices!$B$6+U510</f>
        <v>761.3</v>
      </c>
      <c r="W510" s="162"/>
      <c r="X510" s="162"/>
      <c r="Y510" s="162"/>
      <c r="Z510" s="162"/>
      <c r="AA510" s="162"/>
      <c r="AB510" s="71">
        <f>ROUND(cabinets_db!HD510/Prices!$B$27,0)</f>
        <v>499</v>
      </c>
      <c r="AC510" s="71">
        <f>AB510*Prices!$B$6+AB510</f>
        <v>573.85</v>
      </c>
      <c r="AD510" s="71">
        <f>ROUND(cabinets_db!HF510/Prices!$B$27,0)</f>
        <v>521</v>
      </c>
      <c r="AE510" s="71">
        <f>AD510*Prices!$B$6+AD510</f>
        <v>599.15</v>
      </c>
      <c r="AF510" s="71">
        <f>ROUND(cabinets_db!HH510/Prices!$B$27,0)</f>
        <v>528</v>
      </c>
      <c r="AG510" s="71">
        <f>AF510*Prices!$B$6+AF510</f>
        <v>607.20000000000005</v>
      </c>
      <c r="AH510" s="71">
        <f>ROUND(cabinets_db!HJ510/Prices!$B$27,0)</f>
        <v>543</v>
      </c>
      <c r="AI510" s="71">
        <f>AH510*Prices!$B$6+AH510</f>
        <v>624.45000000000005</v>
      </c>
      <c r="AJ510" s="71">
        <f>ROUND(cabinets_db!HL510/Prices!$B$27,0)</f>
        <v>551</v>
      </c>
      <c r="AK510" s="71">
        <f>AJ510*Prices!$B$6+AJ510</f>
        <v>633.65</v>
      </c>
      <c r="AL510" s="71">
        <f>ROUND(cabinets_db!HN510/Prices!$B$27,0)</f>
        <v>569</v>
      </c>
      <c r="AM510" s="71">
        <f>AL510*Prices!$B$6+AL510</f>
        <v>654.35</v>
      </c>
      <c r="AN510" s="71">
        <f>ROUND(cabinets_db!HP510/Prices!$B$27,0)</f>
        <v>584</v>
      </c>
      <c r="AO510" s="71">
        <f>AN510*Prices!$B$6+AN510</f>
        <v>671.6</v>
      </c>
      <c r="AP510" s="71">
        <f>ROUND(cabinets_db!HR510/Prices!$B$27,0)</f>
        <v>636</v>
      </c>
      <c r="AQ510" s="163">
        <f>AP510*Prices!$B$6+AP510</f>
        <v>731.4</v>
      </c>
      <c r="AW510" s="71">
        <f t="shared" si="681"/>
        <v>499</v>
      </c>
      <c r="AX510" s="71">
        <f t="shared" si="682"/>
        <v>573.85</v>
      </c>
      <c r="AY510" s="71">
        <f t="shared" si="683"/>
        <v>521</v>
      </c>
      <c r="AZ510" s="71">
        <f t="shared" si="684"/>
        <v>599.15</v>
      </c>
      <c r="BA510" s="71">
        <f t="shared" si="685"/>
        <v>528</v>
      </c>
      <c r="BB510" s="71">
        <f t="shared" si="686"/>
        <v>607.20000000000005</v>
      </c>
      <c r="BC510" s="71">
        <f t="shared" si="687"/>
        <v>543</v>
      </c>
      <c r="BD510" s="71">
        <f t="shared" si="688"/>
        <v>624.45000000000005</v>
      </c>
      <c r="BE510" s="71">
        <f t="shared" si="689"/>
        <v>551</v>
      </c>
      <c r="BF510" s="71">
        <f t="shared" si="690"/>
        <v>633.65</v>
      </c>
      <c r="BG510" s="71">
        <f t="shared" si="691"/>
        <v>569</v>
      </c>
      <c r="BH510" s="71">
        <f t="shared" si="692"/>
        <v>654.35</v>
      </c>
      <c r="BI510" s="71">
        <f t="shared" si="693"/>
        <v>584</v>
      </c>
      <c r="BJ510" s="71">
        <f t="shared" si="694"/>
        <v>671.6</v>
      </c>
      <c r="BK510" s="71">
        <f t="shared" si="695"/>
        <v>636</v>
      </c>
      <c r="BL510" s="163">
        <f t="shared" si="696"/>
        <v>731.4</v>
      </c>
      <c r="BU510" s="161">
        <f>ROUND(cabinets_db!JE510/Prices!$B$27,0)</f>
        <v>842</v>
      </c>
      <c r="BV510" s="71">
        <f>BU510*Prices!$B$6+BU510</f>
        <v>968.3</v>
      </c>
      <c r="BW510" s="161">
        <f>ROUND(cabinets_db!JG510/Prices!$B$27,0)</f>
        <v>864</v>
      </c>
      <c r="BX510" s="71">
        <f>BW510*Prices!$B$6+BW510</f>
        <v>993.6</v>
      </c>
      <c r="BY510" s="161">
        <f>ROUND(cabinets_db!JI510/Prices!$B$27,0)</f>
        <v>871</v>
      </c>
      <c r="BZ510" s="71">
        <f>BY510*Prices!$B$6+BY510</f>
        <v>1001.65</v>
      </c>
      <c r="CA510" s="161">
        <f>ROUND(cabinets_db!JK510/Prices!$B$27,0)</f>
        <v>886</v>
      </c>
      <c r="CB510" s="71">
        <f>CA510*Prices!$B$6+CA510</f>
        <v>1018.9</v>
      </c>
      <c r="CC510" s="161">
        <f>ROUND(cabinets_db!JM510/Prices!$B$27,0)</f>
        <v>894</v>
      </c>
      <c r="CD510" s="71">
        <f>CC510*Prices!$B$6+CC510</f>
        <v>1028.0999999999999</v>
      </c>
      <c r="CE510" s="161">
        <f>ROUND(cabinets_db!JO510/Prices!$B$27,0)</f>
        <v>912</v>
      </c>
      <c r="CF510" s="71">
        <f>CE510*Prices!$B$6+CE510</f>
        <v>1048.8</v>
      </c>
      <c r="CG510" s="161">
        <f>ROUND(cabinets_db!JQ510/Prices!$B$27,0)</f>
        <v>927</v>
      </c>
      <c r="CH510" s="71">
        <f>CG510*Prices!$B$6+CG510</f>
        <v>1066.05</v>
      </c>
      <c r="CI510" s="161">
        <f>ROUND(cabinets_db!JS510/Prices!$B$27,0)</f>
        <v>979</v>
      </c>
      <c r="CJ510" s="71">
        <f>CI510*Prices!$B$6+CI510</f>
        <v>1125.8499999999999</v>
      </c>
      <c r="CK510" s="162"/>
      <c r="CL510" s="162"/>
      <c r="CM510" s="162"/>
      <c r="CN510" s="162"/>
      <c r="CO510" s="162"/>
      <c r="CP510" s="71">
        <f>ROUND(cabinets_db!LW510/Prices!$B$27,0)</f>
        <v>816</v>
      </c>
      <c r="CQ510" s="71">
        <f>CP510*Prices!$B$6+CP510</f>
        <v>938.4</v>
      </c>
      <c r="CR510" s="71">
        <f>ROUND(cabinets_db!LY510/Prices!$B$27,0)</f>
        <v>838</v>
      </c>
      <c r="CS510" s="71">
        <f>CR510*Prices!$B$6+CR510</f>
        <v>963.7</v>
      </c>
      <c r="CT510" s="71">
        <f>ROUND(cabinets_db!MA510/Prices!$B$27,0)</f>
        <v>846</v>
      </c>
      <c r="CU510" s="71">
        <f>CT510*Prices!$B$6+CT510</f>
        <v>972.9</v>
      </c>
      <c r="CV510" s="71">
        <f>ROUND(cabinets_db!MC510/Prices!$B$27,0)</f>
        <v>861</v>
      </c>
      <c r="CW510" s="71">
        <f>CV510*Prices!$B$6+CV510</f>
        <v>990.15</v>
      </c>
      <c r="CX510" s="71">
        <f>ROUND(cabinets_db!ME510/Prices!$B$27,0)</f>
        <v>868</v>
      </c>
      <c r="CY510" s="71">
        <f>CX510*Prices!$B$6+CX510</f>
        <v>998.2</v>
      </c>
      <c r="CZ510" s="71">
        <f>ROUND(cabinets_db!MG510/Prices!$B$27,0)</f>
        <v>887</v>
      </c>
      <c r="DA510" s="71">
        <f>CZ510*Prices!$B$6+CZ510</f>
        <v>1020.05</v>
      </c>
      <c r="DB510" s="71">
        <f>ROUND(cabinets_db!MI510/Prices!$B$27,0)</f>
        <v>902</v>
      </c>
      <c r="DC510" s="71">
        <f>DB510*Prices!$B$6+DB510</f>
        <v>1037.3</v>
      </c>
      <c r="DD510" s="71">
        <f>ROUND(cabinets_db!MK510/Prices!$B$27,0)</f>
        <v>954</v>
      </c>
      <c r="DE510" s="163">
        <f>DD510*Prices!$B$6+DD510</f>
        <v>1097.0999999999999</v>
      </c>
      <c r="DK510" s="71">
        <f t="shared" si="697"/>
        <v>816</v>
      </c>
      <c r="DL510" s="71">
        <f t="shared" si="698"/>
        <v>938.4</v>
      </c>
      <c r="DM510" s="71">
        <f t="shared" si="699"/>
        <v>838</v>
      </c>
      <c r="DN510" s="71">
        <f t="shared" si="700"/>
        <v>963.7</v>
      </c>
      <c r="DO510" s="71">
        <f t="shared" si="701"/>
        <v>846</v>
      </c>
      <c r="DP510" s="71">
        <f t="shared" si="702"/>
        <v>972.9</v>
      </c>
      <c r="DQ510" s="71">
        <f t="shared" si="703"/>
        <v>861</v>
      </c>
      <c r="DR510" s="71">
        <f t="shared" si="704"/>
        <v>990.15</v>
      </c>
      <c r="DS510" s="71">
        <f t="shared" si="705"/>
        <v>868</v>
      </c>
      <c r="DT510" s="71">
        <f t="shared" si="706"/>
        <v>998.2</v>
      </c>
      <c r="DU510" s="71">
        <f t="shared" si="707"/>
        <v>887</v>
      </c>
      <c r="DV510" s="71">
        <f t="shared" si="708"/>
        <v>1020.05</v>
      </c>
      <c r="DW510" s="71">
        <f t="shared" si="709"/>
        <v>902</v>
      </c>
      <c r="DX510" s="71">
        <f t="shared" si="710"/>
        <v>1037.3</v>
      </c>
      <c r="DY510" s="71">
        <f t="shared" si="711"/>
        <v>954</v>
      </c>
      <c r="DZ510" s="163">
        <f t="shared" si="712"/>
        <v>1097.0999999999999</v>
      </c>
      <c r="EP510" s="55">
        <v>2378.0427</v>
      </c>
      <c r="EQ510" s="55">
        <f t="shared" ref="EQ510:EQ548" si="759">EP510/144</f>
        <v>16.514185416666667</v>
      </c>
      <c r="ER510" s="74">
        <v>16.5</v>
      </c>
      <c r="ES510" s="55">
        <v>15</v>
      </c>
      <c r="EU510" s="75">
        <f t="shared" si="755"/>
        <v>3.125</v>
      </c>
      <c r="EV510" s="75">
        <v>3</v>
      </c>
      <c r="EX510" s="76">
        <v>3</v>
      </c>
      <c r="EY510" s="142">
        <v>16.5</v>
      </c>
      <c r="EZ510" s="82">
        <f>(EY510*1.2)*(Prices!$B$5/32)</f>
        <v>24.75</v>
      </c>
      <c r="FA510" s="82">
        <f>(EY510*1.3)*(Prices!$B$4/32)</f>
        <v>53.625</v>
      </c>
      <c r="FB510" s="79">
        <f>EV510*Prices!$B$2+EW510*Prices!$B$3</f>
        <v>120</v>
      </c>
      <c r="FC510" s="80">
        <f>EU510*Prices!$B$9</f>
        <v>18.75</v>
      </c>
      <c r="FD510" s="82">
        <f t="shared" si="713"/>
        <v>220.125</v>
      </c>
      <c r="FE510" s="82">
        <f>EU510*Prices!$B$10</f>
        <v>28.125</v>
      </c>
      <c r="FF510" s="82">
        <f t="shared" si="714"/>
        <v>229.5</v>
      </c>
      <c r="FG510" s="82">
        <f>EU510*Prices!$B$11</f>
        <v>31.25</v>
      </c>
      <c r="FH510" s="82">
        <f t="shared" si="715"/>
        <v>232.625</v>
      </c>
      <c r="FI510" s="82">
        <f>EU510*Prices!$B$12</f>
        <v>37.5</v>
      </c>
      <c r="FJ510" s="82">
        <f t="shared" si="716"/>
        <v>238.875</v>
      </c>
      <c r="FK510" s="82">
        <f>EU510*Prices!$B$13</f>
        <v>40.625</v>
      </c>
      <c r="FL510" s="82">
        <f t="shared" si="717"/>
        <v>242</v>
      </c>
      <c r="FM510" s="82">
        <f>EU510*Prices!$B$14</f>
        <v>48.4375</v>
      </c>
      <c r="FN510" s="82">
        <f t="shared" si="718"/>
        <v>249.8125</v>
      </c>
      <c r="FO510" s="82">
        <f>EU510*Prices!$B$15</f>
        <v>54.6875</v>
      </c>
      <c r="FP510" s="82">
        <f t="shared" si="719"/>
        <v>256.0625</v>
      </c>
      <c r="FQ510" s="82">
        <f>EU510*Prices!$B$16</f>
        <v>76.5625</v>
      </c>
      <c r="FR510" s="82">
        <f t="shared" si="720"/>
        <v>277.9375</v>
      </c>
      <c r="FS510" s="82">
        <f>EU510*Prices!$B$17</f>
        <v>0</v>
      </c>
      <c r="FT510" s="82"/>
      <c r="FU510" s="82"/>
      <c r="FV510" s="82"/>
      <c r="FW510" s="82"/>
      <c r="FX510" s="82"/>
      <c r="FY510" s="82"/>
      <c r="FZ510" s="82"/>
      <c r="GA510" s="82"/>
      <c r="GB510" s="82"/>
      <c r="GC510" s="82"/>
      <c r="GD510" s="82"/>
      <c r="GE510" s="82"/>
      <c r="GF510" s="82"/>
      <c r="GG510" s="82"/>
      <c r="GH510" s="82"/>
      <c r="GI510"/>
      <c r="GJ510"/>
      <c r="GK510"/>
      <c r="GL510"/>
      <c r="GM510"/>
      <c r="GN510"/>
      <c r="GO510"/>
      <c r="GP510" s="55">
        <v>2378.0427</v>
      </c>
      <c r="GQ510" s="55">
        <f t="shared" ref="GQ510:GQ548" si="760">GP510/144</f>
        <v>16.514185416666667</v>
      </c>
      <c r="GR510" s="74">
        <v>16.5</v>
      </c>
      <c r="GS510" s="55">
        <v>15</v>
      </c>
      <c r="GT510" s="55"/>
      <c r="GU510" s="75">
        <f t="shared" si="756"/>
        <v>3.125</v>
      </c>
      <c r="GV510" s="75">
        <v>3</v>
      </c>
      <c r="GW510" s="75"/>
      <c r="GX510" s="76">
        <v>3</v>
      </c>
      <c r="GY510" s="142">
        <v>16.5</v>
      </c>
      <c r="GZ510" s="82">
        <f>(GY510*1.2)*(Prices!$B$5/32)</f>
        <v>24.75</v>
      </c>
      <c r="HA510" s="82">
        <f>(GY510*1.3)*(Prices!$C$4/32)</f>
        <v>42.9</v>
      </c>
      <c r="HB510" s="79">
        <f>GV510*Prices!$B$2+GW510*Prices!$B$3</f>
        <v>120</v>
      </c>
      <c r="HC510" s="80">
        <f>GU510*Prices!$B$9</f>
        <v>18.75</v>
      </c>
      <c r="HD510" s="82">
        <f t="shared" si="721"/>
        <v>209.4</v>
      </c>
      <c r="HE510" s="82">
        <f>GU510*Prices!$B$10</f>
        <v>28.125</v>
      </c>
      <c r="HF510" s="82">
        <f t="shared" si="722"/>
        <v>218.77500000000001</v>
      </c>
      <c r="HG510" s="82">
        <f>GU510*Prices!$B$11</f>
        <v>31.25</v>
      </c>
      <c r="HH510" s="82">
        <f t="shared" si="723"/>
        <v>221.9</v>
      </c>
      <c r="HI510" s="82">
        <f>GU510*Prices!$B$12</f>
        <v>37.5</v>
      </c>
      <c r="HJ510" s="82">
        <f t="shared" si="724"/>
        <v>228.15</v>
      </c>
      <c r="HK510" s="82">
        <f>GU510*Prices!$B$13</f>
        <v>40.625</v>
      </c>
      <c r="HL510" s="82">
        <f t="shared" si="725"/>
        <v>231.27500000000001</v>
      </c>
      <c r="HM510" s="82">
        <f>GU510*Prices!$B$14</f>
        <v>48.4375</v>
      </c>
      <c r="HN510" s="82">
        <f t="shared" si="726"/>
        <v>239.08750000000001</v>
      </c>
      <c r="HO510" s="82">
        <f>GU510*Prices!$B$15</f>
        <v>54.6875</v>
      </c>
      <c r="HP510" s="82">
        <f t="shared" si="727"/>
        <v>245.33750000000001</v>
      </c>
      <c r="HQ510" s="82">
        <f>GU510*Prices!$B$16</f>
        <v>76.5625</v>
      </c>
      <c r="HR510" s="82">
        <f t="shared" si="728"/>
        <v>267.21249999999998</v>
      </c>
      <c r="HS510" s="82">
        <f>GU510*Prices!$B$17</f>
        <v>0</v>
      </c>
      <c r="HT510" s="82"/>
      <c r="HU510" s="82"/>
      <c r="HV510" s="82"/>
      <c r="HW510" s="82"/>
      <c r="HX510" s="82"/>
      <c r="HY510" s="82"/>
      <c r="HZ510" s="82"/>
      <c r="IA510" s="82"/>
      <c r="IB510" s="82"/>
      <c r="IC510" s="82"/>
      <c r="ID510" s="82"/>
      <c r="IE510" s="82"/>
      <c r="IF510" s="82"/>
      <c r="IG510" s="82"/>
      <c r="IH510" s="82"/>
      <c r="II510"/>
      <c r="IJ510"/>
      <c r="IK510"/>
      <c r="IL510"/>
      <c r="IM510"/>
      <c r="IN510"/>
      <c r="IO510"/>
      <c r="IP510"/>
      <c r="IQ510" s="55">
        <v>2378.0427</v>
      </c>
      <c r="IR510" s="55">
        <f t="shared" ref="IR510:IR548" si="761">IQ510/144</f>
        <v>16.514185416666667</v>
      </c>
      <c r="IS510" s="74">
        <v>16.5</v>
      </c>
      <c r="IT510" s="55">
        <v>15</v>
      </c>
      <c r="IV510" s="75">
        <f t="shared" si="757"/>
        <v>3.125</v>
      </c>
      <c r="IW510" s="75">
        <v>3</v>
      </c>
      <c r="IX510" s="75"/>
      <c r="IY510" s="76">
        <f t="shared" si="749"/>
        <v>136.35314121874998</v>
      </c>
      <c r="IZ510" s="142">
        <v>16.5</v>
      </c>
      <c r="JA510" s="82">
        <f>(IZ510*1.2)*(Prices!$B$5/32)</f>
        <v>24.75</v>
      </c>
      <c r="JB510" s="82">
        <f>(IZ510*1.3)*(Prices!$B$4/32)</f>
        <v>53.625</v>
      </c>
      <c r="JC510" s="79">
        <f>IW510*Prices!$B$2+IX510*Prices!$B$3</f>
        <v>120</v>
      </c>
      <c r="JD510" s="80">
        <f>IV510*Prices!$B$9</f>
        <v>18.75</v>
      </c>
      <c r="JE510" s="82">
        <f t="shared" si="729"/>
        <v>353.47814121875001</v>
      </c>
      <c r="JF510" s="82">
        <f>IV510*Prices!$B$10</f>
        <v>28.125</v>
      </c>
      <c r="JG510" s="82">
        <f t="shared" si="730"/>
        <v>362.85314121875001</v>
      </c>
      <c r="JH510" s="82">
        <f>IV510*Prices!$B$11</f>
        <v>31.25</v>
      </c>
      <c r="JI510" s="82">
        <f t="shared" si="731"/>
        <v>365.97814121875001</v>
      </c>
      <c r="JJ510" s="82">
        <f>IV510*Prices!$B$12</f>
        <v>37.5</v>
      </c>
      <c r="JK510" s="82">
        <f t="shared" si="732"/>
        <v>372.22814121875001</v>
      </c>
      <c r="JL510" s="82">
        <f>IV510*Prices!$B$13</f>
        <v>40.625</v>
      </c>
      <c r="JM510" s="82">
        <f t="shared" si="733"/>
        <v>375.35314121875001</v>
      </c>
      <c r="JN510" s="82">
        <f>IV510*Prices!$B$14</f>
        <v>48.4375</v>
      </c>
      <c r="JO510" s="82">
        <f t="shared" si="734"/>
        <v>383.16564121875001</v>
      </c>
      <c r="JP510" s="82">
        <f>IV510*Prices!$B$15</f>
        <v>54.6875</v>
      </c>
      <c r="JQ510" s="82">
        <f t="shared" si="735"/>
        <v>389.41564121875001</v>
      </c>
      <c r="JR510" s="82">
        <f>IV510*Prices!$B$16</f>
        <v>76.5625</v>
      </c>
      <c r="JS510" s="82">
        <f t="shared" si="736"/>
        <v>411.29064121875001</v>
      </c>
      <c r="JT510" s="82">
        <f>IV510*Prices!$B$17</f>
        <v>0</v>
      </c>
      <c r="JU510" s="82"/>
      <c r="JV510" s="82"/>
      <c r="JW510" s="82"/>
      <c r="JX510" s="82"/>
      <c r="JY510" s="82"/>
      <c r="JZ510" s="82"/>
      <c r="KA510" s="82"/>
      <c r="KB510" s="82"/>
      <c r="KC510" s="82"/>
      <c r="KD510" s="82"/>
      <c r="KE510" s="82"/>
      <c r="KF510" s="82"/>
      <c r="KG510" s="82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 s="199">
        <v>1</v>
      </c>
      <c r="LB510" s="202">
        <v>2</v>
      </c>
      <c r="LC510" s="82">
        <f>(44+(cabinets_db!IR510*2-2))*0.58</f>
        <v>43.516455083333327</v>
      </c>
      <c r="LD510" s="82">
        <f>(44+(cabinets_db!IR510*2-2))*0.77</f>
        <v>57.771845541666664</v>
      </c>
      <c r="LE510" s="82">
        <f>3*(cabinets_db!IR510*22/144)</f>
        <v>7.5690016493055552</v>
      </c>
      <c r="LF510" s="82">
        <f t="shared" si="737"/>
        <v>35.947453434027771</v>
      </c>
      <c r="LG510" s="80">
        <f t="shared" si="738"/>
        <v>50.202843892361109</v>
      </c>
      <c r="LH510" s="234">
        <f t="shared" si="739"/>
        <v>136.35314121874998</v>
      </c>
      <c r="LI510" s="55">
        <v>2378.0427</v>
      </c>
      <c r="LJ510" s="55">
        <f t="shared" ref="LJ510:LJ548" si="762">LI510/144</f>
        <v>16.514185416666667</v>
      </c>
      <c r="LK510" s="74">
        <v>16.5</v>
      </c>
      <c r="LL510" s="55">
        <v>15</v>
      </c>
      <c r="LN510" s="75">
        <f t="shared" si="758"/>
        <v>3.125</v>
      </c>
      <c r="LO510" s="75">
        <v>3</v>
      </c>
      <c r="LP510" s="75"/>
      <c r="LQ510" s="76">
        <f t="shared" si="750"/>
        <v>136.35314121874998</v>
      </c>
      <c r="LR510" s="142">
        <v>16.5</v>
      </c>
      <c r="LS510" s="82">
        <f>(LR510*1.2)*(Prices!$B$5/32)</f>
        <v>24.75</v>
      </c>
      <c r="LT510" s="82">
        <f>(LR510*1.3)*(Prices!$C$4/32)</f>
        <v>42.9</v>
      </c>
      <c r="LU510" s="79">
        <f>LO510*Prices!$B$2+LP510*Prices!$B$3</f>
        <v>120</v>
      </c>
      <c r="LV510" s="80">
        <f>LN510*Prices!$B$9</f>
        <v>18.75</v>
      </c>
      <c r="LW510" s="82">
        <f t="shared" si="740"/>
        <v>342.75314121874999</v>
      </c>
      <c r="LX510" s="82">
        <f>LN510*Prices!$B$10</f>
        <v>28.125</v>
      </c>
      <c r="LY510" s="82">
        <f t="shared" si="741"/>
        <v>352.12814121874999</v>
      </c>
      <c r="LZ510" s="82">
        <f>LN510*Prices!$B$11</f>
        <v>31.25</v>
      </c>
      <c r="MA510" s="82">
        <f t="shared" si="742"/>
        <v>355.25314121874999</v>
      </c>
      <c r="MB510" s="82">
        <f>LN510*Prices!$B$12</f>
        <v>37.5</v>
      </c>
      <c r="MC510" s="82">
        <f t="shared" si="743"/>
        <v>361.50314121874999</v>
      </c>
      <c r="MD510" s="82">
        <f>LN510*Prices!$B$13</f>
        <v>40.625</v>
      </c>
      <c r="ME510" s="82">
        <f t="shared" si="744"/>
        <v>364.62814121874999</v>
      </c>
      <c r="MF510" s="82">
        <f>LN510*Prices!$B$14</f>
        <v>48.4375</v>
      </c>
      <c r="MG510" s="82">
        <f t="shared" si="745"/>
        <v>372.44064121874999</v>
      </c>
      <c r="MH510" s="82">
        <f>LN510*Prices!$B$15</f>
        <v>54.6875</v>
      </c>
      <c r="MI510" s="82">
        <f t="shared" si="746"/>
        <v>378.69064121874999</v>
      </c>
      <c r="MJ510" s="82">
        <f>LN510*Prices!$B$16</f>
        <v>76.5625</v>
      </c>
      <c r="MK510" s="82">
        <f t="shared" si="747"/>
        <v>400.56564121874999</v>
      </c>
      <c r="ML510" s="82">
        <f>LN510*Prices!$B$17</f>
        <v>0</v>
      </c>
      <c r="MM510" s="82"/>
      <c r="MN510" s="82"/>
      <c r="MO510" s="82"/>
      <c r="MP510" s="82"/>
      <c r="MQ510" s="82"/>
      <c r="MR510" s="82"/>
      <c r="MS510" s="82"/>
      <c r="MT510" s="82"/>
      <c r="MU510" s="82"/>
      <c r="MV510" s="82"/>
      <c r="MW510" s="82"/>
      <c r="MX510" s="82"/>
      <c r="MY510" s="82"/>
      <c r="MZ510" s="82"/>
      <c r="NA510" s="82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</row>
    <row r="511" spans="1:449" ht="18" customHeight="1" x14ac:dyDescent="0.25">
      <c r="A511" s="171" t="s">
        <v>649</v>
      </c>
      <c r="B511" s="172" t="s">
        <v>628</v>
      </c>
      <c r="C511" s="69" t="str">
        <f t="shared" si="748"/>
        <v>Vanity Cab: 3 drawers (16" to 18")</v>
      </c>
      <c r="D511" s="70" t="s">
        <v>117</v>
      </c>
      <c r="E511" s="68" t="s">
        <v>99</v>
      </c>
      <c r="F511" s="268" t="s">
        <v>649</v>
      </c>
      <c r="G511" s="367">
        <f>ROUND(cabinets_db!FD511/Prices!$B$27,0)</f>
        <v>550</v>
      </c>
      <c r="H511" s="71">
        <f>G511*Prices!$B$6+G511</f>
        <v>632.5</v>
      </c>
      <c r="I511" s="161">
        <f>ROUND(cabinets_db!FF511/Prices!$B$27,0)</f>
        <v>577</v>
      </c>
      <c r="J511" s="71">
        <f>I511*Prices!$B$6+I511</f>
        <v>663.55</v>
      </c>
      <c r="K511" s="161">
        <f>ROUND(cabinets_db!FH511/Prices!$B$27,0)</f>
        <v>586</v>
      </c>
      <c r="L511" s="71">
        <f>K511*Prices!$B$6+K511</f>
        <v>673.9</v>
      </c>
      <c r="M511" s="161">
        <f>ROUND(cabinets_db!FJ511/Prices!$B$27,0)</f>
        <v>604</v>
      </c>
      <c r="N511" s="71">
        <f>M511*Prices!$B$6+M511</f>
        <v>694.6</v>
      </c>
      <c r="O511" s="161">
        <f>ROUND(cabinets_db!FL511/Prices!$B$27,0)</f>
        <v>613</v>
      </c>
      <c r="P511" s="71">
        <f>O511*Prices!$B$6+O511</f>
        <v>704.95</v>
      </c>
      <c r="Q511" s="161">
        <f>ROUND(cabinets_db!FN511/Prices!$B$27,0)</f>
        <v>635</v>
      </c>
      <c r="R511" s="71">
        <f>Q511*Prices!$B$6+Q511</f>
        <v>730.25</v>
      </c>
      <c r="S511" s="161">
        <f>ROUND(cabinets_db!FP511/Prices!$B$27,0)</f>
        <v>653</v>
      </c>
      <c r="T511" s="71">
        <f>S511*Prices!$B$6+S511</f>
        <v>750.95</v>
      </c>
      <c r="U511" s="161">
        <f>ROUND(cabinets_db!FR511/Prices!$B$27,0)</f>
        <v>715</v>
      </c>
      <c r="V511" s="71">
        <f>U511*Prices!$B$6+U511</f>
        <v>822.25</v>
      </c>
      <c r="W511" s="162"/>
      <c r="X511" s="162"/>
      <c r="Y511" s="162"/>
      <c r="Z511" s="162"/>
      <c r="AA511" s="162"/>
      <c r="AB511" s="71">
        <f>ROUND(cabinets_db!HD511/Prices!$B$27,0)</f>
        <v>522</v>
      </c>
      <c r="AC511" s="71">
        <f>AB511*Prices!$B$6+AB511</f>
        <v>600.29999999999995</v>
      </c>
      <c r="AD511" s="71">
        <f>ROUND(cabinets_db!HF511/Prices!$B$27,0)</f>
        <v>549</v>
      </c>
      <c r="AE511" s="71">
        <f>AD511*Prices!$B$6+AD511</f>
        <v>631.35</v>
      </c>
      <c r="AF511" s="71">
        <f>ROUND(cabinets_db!HH511/Prices!$B$27,0)</f>
        <v>558</v>
      </c>
      <c r="AG511" s="71">
        <f>AF511*Prices!$B$6+AF511</f>
        <v>641.70000000000005</v>
      </c>
      <c r="AH511" s="71">
        <f>ROUND(cabinets_db!HJ511/Prices!$B$27,0)</f>
        <v>576</v>
      </c>
      <c r="AI511" s="71">
        <f>AH511*Prices!$B$6+AH511</f>
        <v>662.4</v>
      </c>
      <c r="AJ511" s="71">
        <f>ROUND(cabinets_db!HL511/Prices!$B$27,0)</f>
        <v>585</v>
      </c>
      <c r="AK511" s="71">
        <f>AJ511*Prices!$B$6+AJ511</f>
        <v>672.75</v>
      </c>
      <c r="AL511" s="71">
        <f>ROUND(cabinets_db!HN511/Prices!$B$27,0)</f>
        <v>607</v>
      </c>
      <c r="AM511" s="71">
        <f>AL511*Prices!$B$6+AL511</f>
        <v>698.05</v>
      </c>
      <c r="AN511" s="71">
        <f>ROUND(cabinets_db!HP511/Prices!$B$27,0)</f>
        <v>625</v>
      </c>
      <c r="AO511" s="71">
        <f>AN511*Prices!$B$6+AN511</f>
        <v>718.75</v>
      </c>
      <c r="AP511" s="71">
        <f>ROUND(cabinets_db!HR511/Prices!$B$27,0)</f>
        <v>687</v>
      </c>
      <c r="AQ511" s="163">
        <f>AP511*Prices!$B$6+AP511</f>
        <v>790.05</v>
      </c>
      <c r="AW511" s="71">
        <f t="shared" si="681"/>
        <v>522</v>
      </c>
      <c r="AX511" s="71">
        <f t="shared" si="682"/>
        <v>600.29999999999995</v>
      </c>
      <c r="AY511" s="71">
        <f t="shared" si="683"/>
        <v>549</v>
      </c>
      <c r="AZ511" s="71">
        <f t="shared" si="684"/>
        <v>631.35</v>
      </c>
      <c r="BA511" s="71">
        <f t="shared" si="685"/>
        <v>558</v>
      </c>
      <c r="BB511" s="71">
        <f t="shared" si="686"/>
        <v>641.70000000000005</v>
      </c>
      <c r="BC511" s="71">
        <f t="shared" si="687"/>
        <v>576</v>
      </c>
      <c r="BD511" s="71">
        <f t="shared" si="688"/>
        <v>662.4</v>
      </c>
      <c r="BE511" s="71">
        <f t="shared" si="689"/>
        <v>585</v>
      </c>
      <c r="BF511" s="71">
        <f t="shared" si="690"/>
        <v>672.75</v>
      </c>
      <c r="BG511" s="71">
        <f t="shared" si="691"/>
        <v>607</v>
      </c>
      <c r="BH511" s="71">
        <f t="shared" si="692"/>
        <v>698.05</v>
      </c>
      <c r="BI511" s="71">
        <f t="shared" si="693"/>
        <v>625</v>
      </c>
      <c r="BJ511" s="71">
        <f t="shared" si="694"/>
        <v>718.75</v>
      </c>
      <c r="BK511" s="71">
        <f t="shared" si="695"/>
        <v>687</v>
      </c>
      <c r="BL511" s="163">
        <f t="shared" si="696"/>
        <v>790.05</v>
      </c>
      <c r="BU511" s="161">
        <f>ROUND(cabinets_db!JE511/Prices!$B$27,0)</f>
        <v>877</v>
      </c>
      <c r="BV511" s="71">
        <f>BU511*Prices!$B$6+BU511</f>
        <v>1008.55</v>
      </c>
      <c r="BW511" s="161">
        <f>ROUND(cabinets_db!JG511/Prices!$B$27,0)</f>
        <v>903</v>
      </c>
      <c r="BX511" s="71">
        <f>BW511*Prices!$B$6+BW511</f>
        <v>1038.45</v>
      </c>
      <c r="BY511" s="161">
        <f>ROUND(cabinets_db!JI511/Prices!$B$27,0)</f>
        <v>912</v>
      </c>
      <c r="BZ511" s="71">
        <f>BY511*Prices!$B$6+BY511</f>
        <v>1048.8</v>
      </c>
      <c r="CA511" s="161">
        <f>ROUND(cabinets_db!JK511/Prices!$B$27,0)</f>
        <v>930</v>
      </c>
      <c r="CB511" s="71">
        <f>CA511*Prices!$B$6+CA511</f>
        <v>1069.5</v>
      </c>
      <c r="CC511" s="161">
        <f>ROUND(cabinets_db!JM511/Prices!$B$27,0)</f>
        <v>939</v>
      </c>
      <c r="CD511" s="71">
        <f>CC511*Prices!$B$6+CC511</f>
        <v>1079.8499999999999</v>
      </c>
      <c r="CE511" s="161">
        <f>ROUND(cabinets_db!JO511/Prices!$B$27,0)</f>
        <v>961</v>
      </c>
      <c r="CF511" s="71">
        <f>CE511*Prices!$B$6+CE511</f>
        <v>1105.1500000000001</v>
      </c>
      <c r="CG511" s="161">
        <f>ROUND(cabinets_db!JQ511/Prices!$B$27,0)</f>
        <v>979</v>
      </c>
      <c r="CH511" s="71">
        <f>CG511*Prices!$B$6+CG511</f>
        <v>1125.8499999999999</v>
      </c>
      <c r="CI511" s="161">
        <f>ROUND(cabinets_db!JS511/Prices!$B$27,0)</f>
        <v>1042</v>
      </c>
      <c r="CJ511" s="71">
        <f>CI511*Prices!$B$6+CI511</f>
        <v>1198.3</v>
      </c>
      <c r="CK511" s="162"/>
      <c r="CL511" s="162"/>
      <c r="CM511" s="162"/>
      <c r="CN511" s="162"/>
      <c r="CO511" s="162"/>
      <c r="CP511" s="71">
        <f>ROUND(cabinets_db!LW511/Prices!$B$27,0)</f>
        <v>849</v>
      </c>
      <c r="CQ511" s="71">
        <f>CP511*Prices!$B$6+CP511</f>
        <v>976.35</v>
      </c>
      <c r="CR511" s="71">
        <f>ROUND(cabinets_db!LY511/Prices!$B$27,0)</f>
        <v>876</v>
      </c>
      <c r="CS511" s="71">
        <f>CR511*Prices!$B$6+CR511</f>
        <v>1007.4</v>
      </c>
      <c r="CT511" s="71">
        <f>ROUND(cabinets_db!MA511/Prices!$B$27,0)</f>
        <v>884</v>
      </c>
      <c r="CU511" s="71">
        <f>CT511*Prices!$B$6+CT511</f>
        <v>1016.6</v>
      </c>
      <c r="CV511" s="71">
        <f>ROUND(cabinets_db!MC511/Prices!$B$27,0)</f>
        <v>902</v>
      </c>
      <c r="CW511" s="71">
        <f>CV511*Prices!$B$6+CV511</f>
        <v>1037.3</v>
      </c>
      <c r="CX511" s="71">
        <f>ROUND(cabinets_db!ME511/Prices!$B$27,0)</f>
        <v>911</v>
      </c>
      <c r="CY511" s="71">
        <f>CX511*Prices!$B$6+CX511</f>
        <v>1047.6500000000001</v>
      </c>
      <c r="CZ511" s="71">
        <f>ROUND(cabinets_db!MG511/Prices!$B$27,0)</f>
        <v>934</v>
      </c>
      <c r="DA511" s="71">
        <f>CZ511*Prices!$B$6+CZ511</f>
        <v>1074.0999999999999</v>
      </c>
      <c r="DB511" s="71">
        <f>ROUND(cabinets_db!MI511/Prices!$B$27,0)</f>
        <v>951</v>
      </c>
      <c r="DC511" s="71">
        <f>DB511*Prices!$B$6+DB511</f>
        <v>1093.6500000000001</v>
      </c>
      <c r="DD511" s="71">
        <f>ROUND(cabinets_db!MK511/Prices!$B$27,0)</f>
        <v>1014</v>
      </c>
      <c r="DE511" s="163">
        <f>DD511*Prices!$B$6+DD511</f>
        <v>1166.0999999999999</v>
      </c>
      <c r="DK511" s="71">
        <f t="shared" si="697"/>
        <v>849</v>
      </c>
      <c r="DL511" s="71">
        <f t="shared" si="698"/>
        <v>976.35</v>
      </c>
      <c r="DM511" s="71">
        <f t="shared" si="699"/>
        <v>876</v>
      </c>
      <c r="DN511" s="71">
        <f t="shared" si="700"/>
        <v>1007.4</v>
      </c>
      <c r="DO511" s="71">
        <f t="shared" si="701"/>
        <v>884</v>
      </c>
      <c r="DP511" s="71">
        <f t="shared" si="702"/>
        <v>1016.6</v>
      </c>
      <c r="DQ511" s="71">
        <f t="shared" si="703"/>
        <v>902</v>
      </c>
      <c r="DR511" s="71">
        <f t="shared" si="704"/>
        <v>1037.3</v>
      </c>
      <c r="DS511" s="71">
        <f t="shared" si="705"/>
        <v>911</v>
      </c>
      <c r="DT511" s="71">
        <f t="shared" si="706"/>
        <v>1047.6500000000001</v>
      </c>
      <c r="DU511" s="71">
        <f t="shared" si="707"/>
        <v>934</v>
      </c>
      <c r="DV511" s="71">
        <f t="shared" si="708"/>
        <v>1074.0999999999999</v>
      </c>
      <c r="DW511" s="71">
        <f t="shared" si="709"/>
        <v>951</v>
      </c>
      <c r="DX511" s="71">
        <f t="shared" si="710"/>
        <v>1093.6500000000001</v>
      </c>
      <c r="DY511" s="71">
        <f t="shared" si="711"/>
        <v>1014</v>
      </c>
      <c r="DZ511" s="163">
        <f t="shared" si="712"/>
        <v>1166.0999999999999</v>
      </c>
      <c r="EP511" s="55">
        <v>2569.7847000000002</v>
      </c>
      <c r="EQ511" s="55">
        <f t="shared" si="759"/>
        <v>17.845727083333333</v>
      </c>
      <c r="ER511" s="74">
        <v>18</v>
      </c>
      <c r="ES511" s="55">
        <v>18</v>
      </c>
      <c r="EU511" s="75">
        <f t="shared" si="755"/>
        <v>3.75</v>
      </c>
      <c r="EV511" s="75">
        <v>3</v>
      </c>
      <c r="EX511" s="76">
        <v>3</v>
      </c>
      <c r="EY511" s="142">
        <v>18</v>
      </c>
      <c r="EZ511" s="82">
        <f>(EY511*1.2)*(Prices!$B$5/32)</f>
        <v>26.999999999999996</v>
      </c>
      <c r="FA511" s="82">
        <f>(EY511*1.3)*(Prices!$B$4/32)</f>
        <v>58.500000000000007</v>
      </c>
      <c r="FB511" s="79">
        <f>EV511*Prices!$B$2+EW511*Prices!$B$3</f>
        <v>120</v>
      </c>
      <c r="FC511" s="80">
        <f>EU511*Prices!$B$9</f>
        <v>22.5</v>
      </c>
      <c r="FD511" s="82">
        <f t="shared" si="713"/>
        <v>231</v>
      </c>
      <c r="FE511" s="82">
        <f>EU511*Prices!$B$10</f>
        <v>33.75</v>
      </c>
      <c r="FF511" s="82">
        <f t="shared" si="714"/>
        <v>242.25</v>
      </c>
      <c r="FG511" s="82">
        <f>EU511*Prices!$B$11</f>
        <v>37.5</v>
      </c>
      <c r="FH511" s="82">
        <f t="shared" si="715"/>
        <v>246</v>
      </c>
      <c r="FI511" s="82">
        <f>EU511*Prices!$B$12</f>
        <v>45</v>
      </c>
      <c r="FJ511" s="82">
        <f t="shared" si="716"/>
        <v>253.5</v>
      </c>
      <c r="FK511" s="82">
        <f>EU511*Prices!$B$13</f>
        <v>48.75</v>
      </c>
      <c r="FL511" s="82">
        <f t="shared" si="717"/>
        <v>257.25</v>
      </c>
      <c r="FM511" s="82">
        <f>EU511*Prices!$B$14</f>
        <v>58.125</v>
      </c>
      <c r="FN511" s="82">
        <f t="shared" si="718"/>
        <v>266.625</v>
      </c>
      <c r="FO511" s="82">
        <f>EU511*Prices!$B$15</f>
        <v>65.625</v>
      </c>
      <c r="FP511" s="82">
        <f t="shared" si="719"/>
        <v>274.125</v>
      </c>
      <c r="FQ511" s="82">
        <f>EU511*Prices!$B$16</f>
        <v>91.875</v>
      </c>
      <c r="FR511" s="82">
        <f t="shared" si="720"/>
        <v>300.375</v>
      </c>
      <c r="FS511" s="82">
        <f>EU511*Prices!$B$17</f>
        <v>0</v>
      </c>
      <c r="FT511" s="82"/>
      <c r="FU511" s="82"/>
      <c r="FV511" s="82"/>
      <c r="FW511" s="82"/>
      <c r="FX511" s="82"/>
      <c r="FY511" s="82"/>
      <c r="FZ511" s="82"/>
      <c r="GA511" s="82"/>
      <c r="GB511" s="82"/>
      <c r="GC511" s="82"/>
      <c r="GD511" s="82"/>
      <c r="GE511" s="82"/>
      <c r="GF511" s="82"/>
      <c r="GG511" s="82"/>
      <c r="GH511" s="82"/>
      <c r="GI511"/>
      <c r="GJ511"/>
      <c r="GK511"/>
      <c r="GL511"/>
      <c r="GM511"/>
      <c r="GN511"/>
      <c r="GO511"/>
      <c r="GP511" s="55">
        <v>2569.7847000000002</v>
      </c>
      <c r="GQ511" s="55">
        <f t="shared" si="760"/>
        <v>17.845727083333333</v>
      </c>
      <c r="GR511" s="74">
        <v>18</v>
      </c>
      <c r="GS511" s="55">
        <v>18</v>
      </c>
      <c r="GT511" s="55"/>
      <c r="GU511" s="75">
        <f t="shared" si="756"/>
        <v>3.75</v>
      </c>
      <c r="GV511" s="75">
        <v>3</v>
      </c>
      <c r="GW511" s="75"/>
      <c r="GX511" s="76">
        <v>3</v>
      </c>
      <c r="GY511" s="142">
        <v>18</v>
      </c>
      <c r="GZ511" s="82">
        <f>(GY511*1.2)*(Prices!$B$5/32)</f>
        <v>26.999999999999996</v>
      </c>
      <c r="HA511" s="82">
        <f>(GY511*1.3)*(Prices!$C$4/32)</f>
        <v>46.800000000000004</v>
      </c>
      <c r="HB511" s="79">
        <f>GV511*Prices!$B$2+GW511*Prices!$B$3</f>
        <v>120</v>
      </c>
      <c r="HC511" s="80">
        <f>GU511*Prices!$B$9</f>
        <v>22.5</v>
      </c>
      <c r="HD511" s="82">
        <f t="shared" si="721"/>
        <v>219.3</v>
      </c>
      <c r="HE511" s="82">
        <f>GU511*Prices!$B$10</f>
        <v>33.75</v>
      </c>
      <c r="HF511" s="82">
        <f t="shared" si="722"/>
        <v>230.55</v>
      </c>
      <c r="HG511" s="82">
        <f>GU511*Prices!$B$11</f>
        <v>37.5</v>
      </c>
      <c r="HH511" s="82">
        <f t="shared" si="723"/>
        <v>234.3</v>
      </c>
      <c r="HI511" s="82">
        <f>GU511*Prices!$B$12</f>
        <v>45</v>
      </c>
      <c r="HJ511" s="82">
        <f t="shared" si="724"/>
        <v>241.8</v>
      </c>
      <c r="HK511" s="82">
        <f>GU511*Prices!$B$13</f>
        <v>48.75</v>
      </c>
      <c r="HL511" s="82">
        <f t="shared" si="725"/>
        <v>245.55</v>
      </c>
      <c r="HM511" s="82">
        <f>GU511*Prices!$B$14</f>
        <v>58.125</v>
      </c>
      <c r="HN511" s="82">
        <f t="shared" si="726"/>
        <v>254.92500000000001</v>
      </c>
      <c r="HO511" s="82">
        <f>GU511*Prices!$B$15</f>
        <v>65.625</v>
      </c>
      <c r="HP511" s="82">
        <f t="shared" si="727"/>
        <v>262.42500000000001</v>
      </c>
      <c r="HQ511" s="82">
        <f>GU511*Prices!$B$16</f>
        <v>91.875</v>
      </c>
      <c r="HR511" s="82">
        <f t="shared" si="728"/>
        <v>288.67500000000001</v>
      </c>
      <c r="HS511" s="82">
        <f>GU511*Prices!$B$17</f>
        <v>0</v>
      </c>
      <c r="HT511" s="82"/>
      <c r="HU511" s="82"/>
      <c r="HV511" s="82"/>
      <c r="HW511" s="82"/>
      <c r="HX511" s="82"/>
      <c r="HY511" s="82"/>
      <c r="HZ511" s="82"/>
      <c r="IA511" s="82"/>
      <c r="IB511" s="82"/>
      <c r="IC511" s="82"/>
      <c r="ID511" s="82"/>
      <c r="IE511" s="82"/>
      <c r="IF511" s="82"/>
      <c r="IG511" s="82"/>
      <c r="IH511" s="82"/>
      <c r="II511"/>
      <c r="IJ511"/>
      <c r="IK511"/>
      <c r="IL511"/>
      <c r="IM511"/>
      <c r="IN511"/>
      <c r="IO511"/>
      <c r="IP511"/>
      <c r="IQ511" s="55">
        <v>2569.7847000000002</v>
      </c>
      <c r="IR511" s="55">
        <f t="shared" si="761"/>
        <v>17.845727083333333</v>
      </c>
      <c r="IS511" s="74">
        <v>18</v>
      </c>
      <c r="IT511" s="55">
        <v>18</v>
      </c>
      <c r="IV511" s="75">
        <f t="shared" si="757"/>
        <v>3.75</v>
      </c>
      <c r="IW511" s="75">
        <v>3</v>
      </c>
      <c r="IX511" s="75"/>
      <c r="IY511" s="76">
        <f t="shared" si="749"/>
        <v>140.16800809374996</v>
      </c>
      <c r="IZ511" s="142">
        <v>18</v>
      </c>
      <c r="JA511" s="82">
        <f>(IZ511*1.2)*(Prices!$B$5/32)</f>
        <v>26.999999999999996</v>
      </c>
      <c r="JB511" s="82">
        <f>(IZ511*1.3)*(Prices!$B$4/32)</f>
        <v>58.500000000000007</v>
      </c>
      <c r="JC511" s="79">
        <f>IW511*Prices!$B$2+IX511*Prices!$B$3</f>
        <v>120</v>
      </c>
      <c r="JD511" s="80">
        <f>IV511*Prices!$B$9</f>
        <v>22.5</v>
      </c>
      <c r="JE511" s="82">
        <f t="shared" si="729"/>
        <v>368.16800809374996</v>
      </c>
      <c r="JF511" s="82">
        <f>IV511*Prices!$B$10</f>
        <v>33.75</v>
      </c>
      <c r="JG511" s="82">
        <f t="shared" si="730"/>
        <v>379.41800809374996</v>
      </c>
      <c r="JH511" s="82">
        <f>IV511*Prices!$B$11</f>
        <v>37.5</v>
      </c>
      <c r="JI511" s="82">
        <f t="shared" si="731"/>
        <v>383.16800809374996</v>
      </c>
      <c r="JJ511" s="82">
        <f>IV511*Prices!$B$12</f>
        <v>45</v>
      </c>
      <c r="JK511" s="82">
        <f t="shared" si="732"/>
        <v>390.66800809374996</v>
      </c>
      <c r="JL511" s="82">
        <f>IV511*Prices!$B$13</f>
        <v>48.75</v>
      </c>
      <c r="JM511" s="82">
        <f t="shared" si="733"/>
        <v>394.41800809374996</v>
      </c>
      <c r="JN511" s="82">
        <f>IV511*Prices!$B$14</f>
        <v>58.125</v>
      </c>
      <c r="JO511" s="82">
        <f t="shared" si="734"/>
        <v>403.79300809374996</v>
      </c>
      <c r="JP511" s="82">
        <f>IV511*Prices!$B$15</f>
        <v>65.625</v>
      </c>
      <c r="JQ511" s="82">
        <f t="shared" si="735"/>
        <v>411.29300809374996</v>
      </c>
      <c r="JR511" s="82">
        <f>IV511*Prices!$B$16</f>
        <v>91.875</v>
      </c>
      <c r="JS511" s="82">
        <f t="shared" si="736"/>
        <v>437.54300809374996</v>
      </c>
      <c r="JT511" s="82">
        <f>IV511*Prices!$B$17</f>
        <v>0</v>
      </c>
      <c r="JU511" s="82"/>
      <c r="JV511" s="82"/>
      <c r="JW511" s="82"/>
      <c r="JX511" s="82"/>
      <c r="JY511" s="82"/>
      <c r="JZ511" s="82"/>
      <c r="KA511" s="82"/>
      <c r="KB511" s="82"/>
      <c r="KC511" s="82"/>
      <c r="KD511" s="82"/>
      <c r="KE511" s="82"/>
      <c r="KF511" s="82"/>
      <c r="KG511" s="82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 s="199">
        <v>1</v>
      </c>
      <c r="LB511" s="202">
        <v>2</v>
      </c>
      <c r="LC511" s="82">
        <f>(44+(cabinets_db!IR511*2-2))*0.58</f>
        <v>45.061043416666656</v>
      </c>
      <c r="LD511" s="82">
        <f>(44+(cabinets_db!IR511*2-2))*0.77</f>
        <v>59.822419708333328</v>
      </c>
      <c r="LE511" s="82">
        <f>3*(cabinets_db!IR511*22/144)</f>
        <v>8.1792915798611112</v>
      </c>
      <c r="LF511" s="82">
        <f t="shared" si="737"/>
        <v>36.881751836805549</v>
      </c>
      <c r="LG511" s="80">
        <f t="shared" si="738"/>
        <v>51.643128128472213</v>
      </c>
      <c r="LH511" s="234">
        <f t="shared" si="739"/>
        <v>140.16800809374996</v>
      </c>
      <c r="LI511" s="55">
        <v>2569.7847000000002</v>
      </c>
      <c r="LJ511" s="55">
        <f t="shared" si="762"/>
        <v>17.845727083333333</v>
      </c>
      <c r="LK511" s="74">
        <v>18</v>
      </c>
      <c r="LL511" s="55">
        <v>18</v>
      </c>
      <c r="LN511" s="75">
        <f t="shared" si="758"/>
        <v>3.75</v>
      </c>
      <c r="LO511" s="75">
        <v>3</v>
      </c>
      <c r="LP511" s="75"/>
      <c r="LQ511" s="76">
        <f t="shared" si="750"/>
        <v>140.16800809374996</v>
      </c>
      <c r="LR511" s="142">
        <v>18</v>
      </c>
      <c r="LS511" s="82">
        <f>(LR511*1.2)*(Prices!$B$5/32)</f>
        <v>26.999999999999996</v>
      </c>
      <c r="LT511" s="82">
        <f>(LR511*1.3)*(Prices!$C$4/32)</f>
        <v>46.800000000000004</v>
      </c>
      <c r="LU511" s="79">
        <f>LO511*Prices!$B$2+LP511*Prices!$B$3</f>
        <v>120</v>
      </c>
      <c r="LV511" s="80">
        <f>LN511*Prices!$B$9</f>
        <v>22.5</v>
      </c>
      <c r="LW511" s="82">
        <f t="shared" si="740"/>
        <v>356.46800809374997</v>
      </c>
      <c r="LX511" s="82">
        <f>LN511*Prices!$B$10</f>
        <v>33.75</v>
      </c>
      <c r="LY511" s="82">
        <f t="shared" si="741"/>
        <v>367.71800809374997</v>
      </c>
      <c r="LZ511" s="82">
        <f>LN511*Prices!$B$11</f>
        <v>37.5</v>
      </c>
      <c r="MA511" s="82">
        <f t="shared" si="742"/>
        <v>371.46800809374997</v>
      </c>
      <c r="MB511" s="82">
        <f>LN511*Prices!$B$12</f>
        <v>45</v>
      </c>
      <c r="MC511" s="82">
        <f t="shared" si="743"/>
        <v>378.96800809374997</v>
      </c>
      <c r="MD511" s="82">
        <f>LN511*Prices!$B$13</f>
        <v>48.75</v>
      </c>
      <c r="ME511" s="82">
        <f t="shared" si="744"/>
        <v>382.71800809374997</v>
      </c>
      <c r="MF511" s="82">
        <f>LN511*Prices!$B$14</f>
        <v>58.125</v>
      </c>
      <c r="MG511" s="82">
        <f t="shared" si="745"/>
        <v>392.09300809374997</v>
      </c>
      <c r="MH511" s="82">
        <f>LN511*Prices!$B$15</f>
        <v>65.625</v>
      </c>
      <c r="MI511" s="82">
        <f t="shared" si="746"/>
        <v>399.59300809374997</v>
      </c>
      <c r="MJ511" s="82">
        <f>LN511*Prices!$B$16</f>
        <v>91.875</v>
      </c>
      <c r="MK511" s="82">
        <f t="shared" si="747"/>
        <v>425.84300809374997</v>
      </c>
      <c r="ML511" s="82">
        <f>LN511*Prices!$B$17</f>
        <v>0</v>
      </c>
      <c r="MM511" s="82"/>
      <c r="MN511" s="82"/>
      <c r="MO511" s="82"/>
      <c r="MP511" s="82"/>
      <c r="MQ511" s="82"/>
      <c r="MR511" s="82"/>
      <c r="MS511" s="82"/>
      <c r="MT511" s="82"/>
      <c r="MU511" s="82"/>
      <c r="MV511" s="82"/>
      <c r="MW511" s="82"/>
      <c r="MX511" s="82"/>
      <c r="MY511" s="82"/>
      <c r="MZ511" s="82"/>
      <c r="NA511" s="82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</row>
    <row r="512" spans="1:449" ht="18" customHeight="1" x14ac:dyDescent="0.25">
      <c r="A512" s="171" t="s">
        <v>650</v>
      </c>
      <c r="B512" s="172" t="s">
        <v>628</v>
      </c>
      <c r="C512" s="69" t="str">
        <f t="shared" si="748"/>
        <v>Vanity Cab: 3 drawers (19" to 21")</v>
      </c>
      <c r="D512" s="70" t="s">
        <v>117</v>
      </c>
      <c r="E512" s="68" t="s">
        <v>101</v>
      </c>
      <c r="F512" s="268" t="s">
        <v>650</v>
      </c>
      <c r="G512" s="367">
        <f>ROUND(cabinets_db!FD512/Prices!$B$27,0)</f>
        <v>576</v>
      </c>
      <c r="H512" s="71">
        <f>G512*Prices!$B$6+G512</f>
        <v>662.4</v>
      </c>
      <c r="I512" s="161">
        <f>ROUND(cabinets_db!FF512/Prices!$B$27,0)</f>
        <v>607</v>
      </c>
      <c r="J512" s="71">
        <f>I512*Prices!$B$6+I512</f>
        <v>698.05</v>
      </c>
      <c r="K512" s="161">
        <f>ROUND(cabinets_db!FH512/Prices!$B$27,0)</f>
        <v>618</v>
      </c>
      <c r="L512" s="71">
        <f>K512*Prices!$B$6+K512</f>
        <v>710.7</v>
      </c>
      <c r="M512" s="161">
        <f>ROUND(cabinets_db!FJ512/Prices!$B$27,0)</f>
        <v>638</v>
      </c>
      <c r="N512" s="71">
        <f>M512*Prices!$B$6+M512</f>
        <v>733.7</v>
      </c>
      <c r="O512" s="161">
        <f>ROUND(cabinets_db!FL512/Prices!$B$27,0)</f>
        <v>649</v>
      </c>
      <c r="P512" s="71">
        <f>O512*Prices!$B$6+O512</f>
        <v>746.35</v>
      </c>
      <c r="Q512" s="161">
        <f>ROUND(cabinets_db!FN512/Prices!$B$27,0)</f>
        <v>675</v>
      </c>
      <c r="R512" s="71">
        <f>Q512*Prices!$B$6+Q512</f>
        <v>776.25</v>
      </c>
      <c r="S512" s="161">
        <f>ROUND(cabinets_db!FP512/Prices!$B$27,0)</f>
        <v>696</v>
      </c>
      <c r="T512" s="71">
        <f>S512*Prices!$B$6+S512</f>
        <v>800.4</v>
      </c>
      <c r="U512" s="161">
        <f>ROUND(cabinets_db!FR512/Prices!$B$27,0)</f>
        <v>769</v>
      </c>
      <c r="V512" s="71">
        <f>U512*Prices!$B$6+U512</f>
        <v>884.35</v>
      </c>
      <c r="W512" s="162"/>
      <c r="X512" s="162"/>
      <c r="Y512" s="162"/>
      <c r="Z512" s="162"/>
      <c r="AA512" s="162"/>
      <c r="AB512" s="71">
        <f>ROUND(cabinets_db!HD512/Prices!$B$27,0)</f>
        <v>546</v>
      </c>
      <c r="AC512" s="71">
        <f>AB512*Prices!$B$6+AB512</f>
        <v>627.9</v>
      </c>
      <c r="AD512" s="71">
        <f>ROUND(cabinets_db!HF512/Prices!$B$27,0)</f>
        <v>577</v>
      </c>
      <c r="AE512" s="71">
        <f>AD512*Prices!$B$6+AD512</f>
        <v>663.55</v>
      </c>
      <c r="AF512" s="71">
        <f>ROUND(cabinets_db!HH512/Prices!$B$27,0)</f>
        <v>587</v>
      </c>
      <c r="AG512" s="71">
        <f>AF512*Prices!$B$6+AF512</f>
        <v>675.05</v>
      </c>
      <c r="AH512" s="71">
        <f>ROUND(cabinets_db!HJ512/Prices!$B$27,0)</f>
        <v>608</v>
      </c>
      <c r="AI512" s="71">
        <f>AH512*Prices!$B$6+AH512</f>
        <v>699.2</v>
      </c>
      <c r="AJ512" s="71">
        <f>ROUND(cabinets_db!HL512/Prices!$B$27,0)</f>
        <v>619</v>
      </c>
      <c r="AK512" s="71">
        <f>AJ512*Prices!$B$6+AJ512</f>
        <v>711.85</v>
      </c>
      <c r="AL512" s="71">
        <f>ROUND(cabinets_db!HN512/Prices!$B$27,0)</f>
        <v>645</v>
      </c>
      <c r="AM512" s="71">
        <f>AL512*Prices!$B$6+AL512</f>
        <v>741.75</v>
      </c>
      <c r="AN512" s="71">
        <f>ROUND(cabinets_db!HP512/Prices!$B$27,0)</f>
        <v>666</v>
      </c>
      <c r="AO512" s="71">
        <f>AN512*Prices!$B$6+AN512</f>
        <v>765.9</v>
      </c>
      <c r="AP512" s="71">
        <f>ROUND(cabinets_db!HR512/Prices!$B$27,0)</f>
        <v>738</v>
      </c>
      <c r="AQ512" s="163">
        <f>AP512*Prices!$B$6+AP512</f>
        <v>848.7</v>
      </c>
      <c r="AW512" s="71">
        <f t="shared" si="681"/>
        <v>546</v>
      </c>
      <c r="AX512" s="71">
        <f t="shared" si="682"/>
        <v>627.9</v>
      </c>
      <c r="AY512" s="71">
        <f t="shared" si="683"/>
        <v>577</v>
      </c>
      <c r="AZ512" s="71">
        <f t="shared" si="684"/>
        <v>663.55</v>
      </c>
      <c r="BA512" s="71">
        <f t="shared" si="685"/>
        <v>587</v>
      </c>
      <c r="BB512" s="71">
        <f t="shared" si="686"/>
        <v>675.05</v>
      </c>
      <c r="BC512" s="71">
        <f t="shared" si="687"/>
        <v>608</v>
      </c>
      <c r="BD512" s="71">
        <f t="shared" si="688"/>
        <v>699.2</v>
      </c>
      <c r="BE512" s="71">
        <f t="shared" si="689"/>
        <v>619</v>
      </c>
      <c r="BF512" s="71">
        <f t="shared" si="690"/>
        <v>711.85</v>
      </c>
      <c r="BG512" s="71">
        <f t="shared" si="691"/>
        <v>645</v>
      </c>
      <c r="BH512" s="71">
        <f t="shared" si="692"/>
        <v>741.75</v>
      </c>
      <c r="BI512" s="71">
        <f t="shared" si="693"/>
        <v>666</v>
      </c>
      <c r="BJ512" s="71">
        <f t="shared" si="694"/>
        <v>765.9</v>
      </c>
      <c r="BK512" s="71">
        <f t="shared" si="695"/>
        <v>738</v>
      </c>
      <c r="BL512" s="163">
        <f t="shared" si="696"/>
        <v>848.7</v>
      </c>
      <c r="BU512" s="161">
        <f>ROUND(cabinets_db!JE512/Prices!$B$27,0)</f>
        <v>912</v>
      </c>
      <c r="BV512" s="71">
        <f>BU512*Prices!$B$6+BU512</f>
        <v>1048.8</v>
      </c>
      <c r="BW512" s="161">
        <f>ROUND(cabinets_db!JG512/Prices!$B$27,0)</f>
        <v>943</v>
      </c>
      <c r="BX512" s="71">
        <f>BW512*Prices!$B$6+BW512</f>
        <v>1084.45</v>
      </c>
      <c r="BY512" s="161">
        <f>ROUND(cabinets_db!JI512/Prices!$B$27,0)</f>
        <v>953</v>
      </c>
      <c r="BZ512" s="71">
        <f>BY512*Prices!$B$6+BY512</f>
        <v>1095.95</v>
      </c>
      <c r="CA512" s="161">
        <f>ROUND(cabinets_db!JK512/Prices!$B$27,0)</f>
        <v>974</v>
      </c>
      <c r="CB512" s="71">
        <f>CA512*Prices!$B$6+CA512</f>
        <v>1120.0999999999999</v>
      </c>
      <c r="CC512" s="161">
        <f>ROUND(cabinets_db!JM512/Prices!$B$27,0)</f>
        <v>984</v>
      </c>
      <c r="CD512" s="71">
        <f>CC512*Prices!$B$6+CC512</f>
        <v>1131.5999999999999</v>
      </c>
      <c r="CE512" s="161">
        <f>ROUND(cabinets_db!JO512/Prices!$B$27,0)</f>
        <v>1011</v>
      </c>
      <c r="CF512" s="71">
        <f>CE512*Prices!$B$6+CE512</f>
        <v>1162.6500000000001</v>
      </c>
      <c r="CG512" s="161">
        <f>ROUND(cabinets_db!JQ512/Prices!$B$27,0)</f>
        <v>1031</v>
      </c>
      <c r="CH512" s="71">
        <f>CG512*Prices!$B$6+CG512</f>
        <v>1185.6500000000001</v>
      </c>
      <c r="CI512" s="161">
        <f>ROUND(cabinets_db!JS512/Prices!$B$27,0)</f>
        <v>1104</v>
      </c>
      <c r="CJ512" s="71">
        <f>CI512*Prices!$B$6+CI512</f>
        <v>1269.5999999999999</v>
      </c>
      <c r="CK512" s="162"/>
      <c r="CL512" s="162"/>
      <c r="CM512" s="162"/>
      <c r="CN512" s="162"/>
      <c r="CO512" s="162"/>
      <c r="CP512" s="71">
        <f>ROUND(cabinets_db!LW512/Prices!$B$27,0)</f>
        <v>881</v>
      </c>
      <c r="CQ512" s="71">
        <f>CP512*Prices!$B$6+CP512</f>
        <v>1013.15</v>
      </c>
      <c r="CR512" s="71">
        <f>ROUND(cabinets_db!LY512/Prices!$B$27,0)</f>
        <v>913</v>
      </c>
      <c r="CS512" s="71">
        <f>CR512*Prices!$B$6+CR512</f>
        <v>1049.95</v>
      </c>
      <c r="CT512" s="71">
        <f>ROUND(cabinets_db!MA512/Prices!$B$27,0)</f>
        <v>923</v>
      </c>
      <c r="CU512" s="71">
        <f>CT512*Prices!$B$6+CT512</f>
        <v>1061.45</v>
      </c>
      <c r="CV512" s="71">
        <f>ROUND(cabinets_db!MC512/Prices!$B$27,0)</f>
        <v>944</v>
      </c>
      <c r="CW512" s="71">
        <f>CV512*Prices!$B$6+CV512</f>
        <v>1085.5999999999999</v>
      </c>
      <c r="CX512" s="71">
        <f>ROUND(cabinets_db!ME512/Prices!$B$27,0)</f>
        <v>954</v>
      </c>
      <c r="CY512" s="71">
        <f>CX512*Prices!$B$6+CX512</f>
        <v>1097.0999999999999</v>
      </c>
      <c r="CZ512" s="71">
        <f>ROUND(cabinets_db!MG512/Prices!$B$27,0)</f>
        <v>980</v>
      </c>
      <c r="DA512" s="71">
        <f>CZ512*Prices!$B$6+CZ512</f>
        <v>1127</v>
      </c>
      <c r="DB512" s="71">
        <f>ROUND(cabinets_db!MI512/Prices!$B$27,0)</f>
        <v>1001</v>
      </c>
      <c r="DC512" s="71">
        <f>DB512*Prices!$B$6+DB512</f>
        <v>1151.1500000000001</v>
      </c>
      <c r="DD512" s="71">
        <f>ROUND(cabinets_db!MK512/Prices!$B$27,0)</f>
        <v>1074</v>
      </c>
      <c r="DE512" s="163">
        <f>DD512*Prices!$B$6+DD512</f>
        <v>1235.0999999999999</v>
      </c>
      <c r="DK512" s="71">
        <f t="shared" si="697"/>
        <v>881</v>
      </c>
      <c r="DL512" s="71">
        <f t="shared" si="698"/>
        <v>1013.15</v>
      </c>
      <c r="DM512" s="71">
        <f t="shared" si="699"/>
        <v>913</v>
      </c>
      <c r="DN512" s="71">
        <f t="shared" si="700"/>
        <v>1049.95</v>
      </c>
      <c r="DO512" s="71">
        <f t="shared" si="701"/>
        <v>923</v>
      </c>
      <c r="DP512" s="71">
        <f t="shared" si="702"/>
        <v>1061.45</v>
      </c>
      <c r="DQ512" s="71">
        <f t="shared" si="703"/>
        <v>944</v>
      </c>
      <c r="DR512" s="71">
        <f t="shared" si="704"/>
        <v>1085.5999999999999</v>
      </c>
      <c r="DS512" s="71">
        <f t="shared" si="705"/>
        <v>954</v>
      </c>
      <c r="DT512" s="71">
        <f t="shared" si="706"/>
        <v>1097.0999999999999</v>
      </c>
      <c r="DU512" s="71">
        <f t="shared" si="707"/>
        <v>980</v>
      </c>
      <c r="DV512" s="71">
        <f t="shared" si="708"/>
        <v>1127</v>
      </c>
      <c r="DW512" s="71">
        <f t="shared" si="709"/>
        <v>1001</v>
      </c>
      <c r="DX512" s="71">
        <f t="shared" si="710"/>
        <v>1151.1500000000001</v>
      </c>
      <c r="DY512" s="71">
        <f t="shared" si="711"/>
        <v>1074</v>
      </c>
      <c r="DZ512" s="163">
        <f t="shared" si="712"/>
        <v>1235.0999999999999</v>
      </c>
      <c r="EP512" s="55">
        <v>2761.5266999999999</v>
      </c>
      <c r="EQ512" s="55">
        <f t="shared" si="759"/>
        <v>19.17726875</v>
      </c>
      <c r="ER512" s="74">
        <v>19.5</v>
      </c>
      <c r="ES512" s="55">
        <v>21</v>
      </c>
      <c r="EU512" s="75">
        <f t="shared" si="755"/>
        <v>4.375</v>
      </c>
      <c r="EV512" s="75">
        <v>3</v>
      </c>
      <c r="EX512" s="76">
        <v>3</v>
      </c>
      <c r="EY512" s="142">
        <v>19.5</v>
      </c>
      <c r="EZ512" s="82">
        <f>(EY512*1.2)*(Prices!$B$5/32)</f>
        <v>29.25</v>
      </c>
      <c r="FA512" s="82">
        <f>(EY512*1.3)*(Prices!$B$4/32)</f>
        <v>63.375</v>
      </c>
      <c r="FB512" s="79">
        <f>EV512*Prices!$B$2+EW512*Prices!$B$3</f>
        <v>120</v>
      </c>
      <c r="FC512" s="80">
        <f>EU512*Prices!$B$9</f>
        <v>26.25</v>
      </c>
      <c r="FD512" s="82">
        <f t="shared" si="713"/>
        <v>241.875</v>
      </c>
      <c r="FE512" s="82">
        <f>EU512*Prices!$B$10</f>
        <v>39.375</v>
      </c>
      <c r="FF512" s="82">
        <f t="shared" si="714"/>
        <v>255</v>
      </c>
      <c r="FG512" s="82">
        <f>EU512*Prices!$B$11</f>
        <v>43.75</v>
      </c>
      <c r="FH512" s="82">
        <f t="shared" si="715"/>
        <v>259.375</v>
      </c>
      <c r="FI512" s="82">
        <f>EU512*Prices!$B$12</f>
        <v>52.5</v>
      </c>
      <c r="FJ512" s="82">
        <f t="shared" si="716"/>
        <v>268.125</v>
      </c>
      <c r="FK512" s="82">
        <f>EU512*Prices!$B$13</f>
        <v>56.875</v>
      </c>
      <c r="FL512" s="82">
        <f t="shared" si="717"/>
        <v>272.5</v>
      </c>
      <c r="FM512" s="82">
        <f>EU512*Prices!$B$14</f>
        <v>67.8125</v>
      </c>
      <c r="FN512" s="82">
        <f t="shared" si="718"/>
        <v>283.4375</v>
      </c>
      <c r="FO512" s="82">
        <f>EU512*Prices!$B$15</f>
        <v>76.5625</v>
      </c>
      <c r="FP512" s="82">
        <f t="shared" si="719"/>
        <v>292.1875</v>
      </c>
      <c r="FQ512" s="82">
        <f>EU512*Prices!$B$16</f>
        <v>107.1875</v>
      </c>
      <c r="FR512" s="82">
        <f t="shared" si="720"/>
        <v>322.8125</v>
      </c>
      <c r="FS512" s="82">
        <f>EU512*Prices!$B$17</f>
        <v>0</v>
      </c>
      <c r="FT512" s="82"/>
      <c r="FU512" s="82"/>
      <c r="FV512" s="82"/>
      <c r="FW512" s="82"/>
      <c r="FX512" s="82"/>
      <c r="FY512" s="82"/>
      <c r="FZ512" s="82"/>
      <c r="GA512" s="82"/>
      <c r="GB512" s="82"/>
      <c r="GC512" s="82"/>
      <c r="GD512" s="82"/>
      <c r="GE512" s="82"/>
      <c r="GF512" s="82"/>
      <c r="GG512" s="82"/>
      <c r="GH512" s="82"/>
      <c r="GI512"/>
      <c r="GJ512"/>
      <c r="GK512"/>
      <c r="GL512"/>
      <c r="GM512"/>
      <c r="GN512"/>
      <c r="GO512"/>
      <c r="GP512" s="55">
        <v>2761.5266999999999</v>
      </c>
      <c r="GQ512" s="55">
        <f t="shared" si="760"/>
        <v>19.17726875</v>
      </c>
      <c r="GR512" s="74">
        <v>19.5</v>
      </c>
      <c r="GS512" s="55">
        <v>21</v>
      </c>
      <c r="GT512" s="55"/>
      <c r="GU512" s="75">
        <f t="shared" si="756"/>
        <v>4.375</v>
      </c>
      <c r="GV512" s="75">
        <v>3</v>
      </c>
      <c r="GW512" s="75"/>
      <c r="GX512" s="76">
        <v>3</v>
      </c>
      <c r="GY512" s="142">
        <v>19.5</v>
      </c>
      <c r="GZ512" s="82">
        <f>(GY512*1.2)*(Prices!$B$5/32)</f>
        <v>29.25</v>
      </c>
      <c r="HA512" s="82">
        <f>(GY512*1.3)*(Prices!$C$4/32)</f>
        <v>50.7</v>
      </c>
      <c r="HB512" s="79">
        <f>GV512*Prices!$B$2+GW512*Prices!$B$3</f>
        <v>120</v>
      </c>
      <c r="HC512" s="80">
        <f>GU512*Prices!$B$9</f>
        <v>26.25</v>
      </c>
      <c r="HD512" s="82">
        <f t="shared" si="721"/>
        <v>229.2</v>
      </c>
      <c r="HE512" s="82">
        <f>GU512*Prices!$B$10</f>
        <v>39.375</v>
      </c>
      <c r="HF512" s="82">
        <f t="shared" si="722"/>
        <v>242.32499999999999</v>
      </c>
      <c r="HG512" s="82">
        <f>GU512*Prices!$B$11</f>
        <v>43.75</v>
      </c>
      <c r="HH512" s="82">
        <f t="shared" si="723"/>
        <v>246.7</v>
      </c>
      <c r="HI512" s="82">
        <f>GU512*Prices!$B$12</f>
        <v>52.5</v>
      </c>
      <c r="HJ512" s="82">
        <f t="shared" si="724"/>
        <v>255.45</v>
      </c>
      <c r="HK512" s="82">
        <f>GU512*Prices!$B$13</f>
        <v>56.875</v>
      </c>
      <c r="HL512" s="82">
        <f t="shared" si="725"/>
        <v>259.82499999999999</v>
      </c>
      <c r="HM512" s="82">
        <f>GU512*Prices!$B$14</f>
        <v>67.8125</v>
      </c>
      <c r="HN512" s="82">
        <f t="shared" si="726"/>
        <v>270.76249999999999</v>
      </c>
      <c r="HO512" s="82">
        <f>GU512*Prices!$B$15</f>
        <v>76.5625</v>
      </c>
      <c r="HP512" s="82">
        <f t="shared" si="727"/>
        <v>279.51249999999999</v>
      </c>
      <c r="HQ512" s="82">
        <f>GU512*Prices!$B$16</f>
        <v>107.1875</v>
      </c>
      <c r="HR512" s="82">
        <f t="shared" si="728"/>
        <v>310.13749999999999</v>
      </c>
      <c r="HS512" s="82">
        <f>GU512*Prices!$B$17</f>
        <v>0</v>
      </c>
      <c r="HT512" s="82"/>
      <c r="HU512" s="82"/>
      <c r="HV512" s="82"/>
      <c r="HW512" s="82"/>
      <c r="HX512" s="82"/>
      <c r="HY512" s="82"/>
      <c r="HZ512" s="82"/>
      <c r="IA512" s="82"/>
      <c r="IB512" s="82"/>
      <c r="IC512" s="82"/>
      <c r="ID512" s="82"/>
      <c r="IE512" s="82"/>
      <c r="IF512" s="82"/>
      <c r="IG512" s="82"/>
      <c r="IH512" s="82"/>
      <c r="II512"/>
      <c r="IJ512"/>
      <c r="IK512"/>
      <c r="IL512"/>
      <c r="IM512"/>
      <c r="IN512"/>
      <c r="IO512"/>
      <c r="IP512"/>
      <c r="IQ512" s="55">
        <v>2761.5266999999999</v>
      </c>
      <c r="IR512" s="55">
        <f t="shared" si="761"/>
        <v>19.17726875</v>
      </c>
      <c r="IS512" s="74">
        <v>19.5</v>
      </c>
      <c r="IT512" s="55">
        <v>21</v>
      </c>
      <c r="IV512" s="75">
        <f t="shared" si="757"/>
        <v>4.375</v>
      </c>
      <c r="IW512" s="75">
        <v>3</v>
      </c>
      <c r="IX512" s="75"/>
      <c r="IY512" s="76">
        <f t="shared" si="749"/>
        <v>143.98287496875</v>
      </c>
      <c r="IZ512" s="142">
        <v>19.5</v>
      </c>
      <c r="JA512" s="82">
        <f>(IZ512*1.2)*(Prices!$B$5/32)</f>
        <v>29.25</v>
      </c>
      <c r="JB512" s="82">
        <f>(IZ512*1.3)*(Prices!$B$4/32)</f>
        <v>63.375</v>
      </c>
      <c r="JC512" s="79">
        <f>IW512*Prices!$B$2+IX512*Prices!$B$3</f>
        <v>120</v>
      </c>
      <c r="JD512" s="80">
        <f>IV512*Prices!$B$9</f>
        <v>26.25</v>
      </c>
      <c r="JE512" s="82">
        <f t="shared" si="729"/>
        <v>382.85787496875002</v>
      </c>
      <c r="JF512" s="82">
        <f>IV512*Prices!$B$10</f>
        <v>39.375</v>
      </c>
      <c r="JG512" s="82">
        <f t="shared" si="730"/>
        <v>395.98287496875002</v>
      </c>
      <c r="JH512" s="82">
        <f>IV512*Prices!$B$11</f>
        <v>43.75</v>
      </c>
      <c r="JI512" s="82">
        <f t="shared" si="731"/>
        <v>400.35787496875002</v>
      </c>
      <c r="JJ512" s="82">
        <f>IV512*Prices!$B$12</f>
        <v>52.5</v>
      </c>
      <c r="JK512" s="82">
        <f t="shared" si="732"/>
        <v>409.10787496875002</v>
      </c>
      <c r="JL512" s="82">
        <f>IV512*Prices!$B$13</f>
        <v>56.875</v>
      </c>
      <c r="JM512" s="82">
        <f t="shared" si="733"/>
        <v>413.48287496875002</v>
      </c>
      <c r="JN512" s="82">
        <f>IV512*Prices!$B$14</f>
        <v>67.8125</v>
      </c>
      <c r="JO512" s="82">
        <f t="shared" si="734"/>
        <v>424.42037496875002</v>
      </c>
      <c r="JP512" s="82">
        <f>IV512*Prices!$B$15</f>
        <v>76.5625</v>
      </c>
      <c r="JQ512" s="82">
        <f t="shared" si="735"/>
        <v>433.17037496875002</v>
      </c>
      <c r="JR512" s="82">
        <f>IV512*Prices!$B$16</f>
        <v>107.1875</v>
      </c>
      <c r="JS512" s="82">
        <f t="shared" si="736"/>
        <v>463.79537496875002</v>
      </c>
      <c r="JT512" s="82">
        <f>IV512*Prices!$B$17</f>
        <v>0</v>
      </c>
      <c r="JU512" s="82"/>
      <c r="JV512" s="82"/>
      <c r="JW512" s="82"/>
      <c r="JX512" s="82"/>
      <c r="JY512" s="82"/>
      <c r="JZ512" s="82"/>
      <c r="KA512" s="82"/>
      <c r="KB512" s="82"/>
      <c r="KC512" s="82"/>
      <c r="KD512" s="82"/>
      <c r="KE512" s="82"/>
      <c r="KF512" s="82"/>
      <c r="KG512" s="8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 s="199">
        <v>1</v>
      </c>
      <c r="LB512" s="202">
        <v>2</v>
      </c>
      <c r="LC512" s="82">
        <f>(44+(cabinets_db!IR512*2-2))*0.58</f>
        <v>46.605631749999993</v>
      </c>
      <c r="LD512" s="82">
        <f>(44+(cabinets_db!IR512*2-2))*0.77</f>
        <v>61.872993874999999</v>
      </c>
      <c r="LE512" s="82">
        <f>3*(cabinets_db!IR512*22/144)</f>
        <v>8.7895815104166655</v>
      </c>
      <c r="LF512" s="82">
        <f t="shared" si="737"/>
        <v>37.816050239583326</v>
      </c>
      <c r="LG512" s="80">
        <f t="shared" si="738"/>
        <v>53.083412364583332</v>
      </c>
      <c r="LH512" s="234">
        <f t="shared" si="739"/>
        <v>143.98287496875</v>
      </c>
      <c r="LI512" s="55">
        <v>2761.5266999999999</v>
      </c>
      <c r="LJ512" s="55">
        <f t="shared" si="762"/>
        <v>19.17726875</v>
      </c>
      <c r="LK512" s="74">
        <v>19.5</v>
      </c>
      <c r="LL512" s="55">
        <v>21</v>
      </c>
      <c r="LN512" s="75">
        <f t="shared" si="758"/>
        <v>4.375</v>
      </c>
      <c r="LO512" s="75">
        <v>3</v>
      </c>
      <c r="LP512" s="75"/>
      <c r="LQ512" s="76">
        <f t="shared" si="750"/>
        <v>143.98287496875</v>
      </c>
      <c r="LR512" s="142">
        <v>19.5</v>
      </c>
      <c r="LS512" s="82">
        <f>(LR512*1.2)*(Prices!$B$5/32)</f>
        <v>29.25</v>
      </c>
      <c r="LT512" s="82">
        <f>(LR512*1.3)*(Prices!$C$4/32)</f>
        <v>50.7</v>
      </c>
      <c r="LU512" s="79">
        <f>LO512*Prices!$B$2+LP512*Prices!$B$3</f>
        <v>120</v>
      </c>
      <c r="LV512" s="80">
        <f>LN512*Prices!$B$9</f>
        <v>26.25</v>
      </c>
      <c r="LW512" s="82">
        <f t="shared" si="740"/>
        <v>370.18287496874996</v>
      </c>
      <c r="LX512" s="82">
        <f>LN512*Prices!$B$10</f>
        <v>39.375</v>
      </c>
      <c r="LY512" s="82">
        <f t="shared" si="741"/>
        <v>383.30787496874996</v>
      </c>
      <c r="LZ512" s="82">
        <f>LN512*Prices!$B$11</f>
        <v>43.75</v>
      </c>
      <c r="MA512" s="82">
        <f t="shared" si="742"/>
        <v>387.68287496874996</v>
      </c>
      <c r="MB512" s="82">
        <f>LN512*Prices!$B$12</f>
        <v>52.5</v>
      </c>
      <c r="MC512" s="82">
        <f t="shared" si="743"/>
        <v>396.43287496874996</v>
      </c>
      <c r="MD512" s="82">
        <f>LN512*Prices!$B$13</f>
        <v>56.875</v>
      </c>
      <c r="ME512" s="82">
        <f t="shared" si="744"/>
        <v>400.80787496874996</v>
      </c>
      <c r="MF512" s="82">
        <f>LN512*Prices!$B$14</f>
        <v>67.8125</v>
      </c>
      <c r="MG512" s="82">
        <f t="shared" si="745"/>
        <v>411.74537496874996</v>
      </c>
      <c r="MH512" s="82">
        <f>LN512*Prices!$B$15</f>
        <v>76.5625</v>
      </c>
      <c r="MI512" s="82">
        <f t="shared" si="746"/>
        <v>420.49537496874996</v>
      </c>
      <c r="MJ512" s="82">
        <f>LN512*Prices!$B$16</f>
        <v>107.1875</v>
      </c>
      <c r="MK512" s="82">
        <f t="shared" si="747"/>
        <v>451.12037496874996</v>
      </c>
      <c r="ML512" s="82">
        <f>LN512*Prices!$B$17</f>
        <v>0</v>
      </c>
      <c r="MM512" s="82"/>
      <c r="MN512" s="82"/>
      <c r="MO512" s="82"/>
      <c r="MP512" s="82"/>
      <c r="MQ512" s="82"/>
      <c r="MR512" s="82"/>
      <c r="MS512" s="82"/>
      <c r="MT512" s="82"/>
      <c r="MU512" s="82"/>
      <c r="MV512" s="82"/>
      <c r="MW512" s="82"/>
      <c r="MX512" s="82"/>
      <c r="MY512" s="82"/>
      <c r="MZ512" s="82"/>
      <c r="NA512" s="8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</row>
    <row r="513" spans="1:449" ht="18" customHeight="1" x14ac:dyDescent="0.25">
      <c r="A513" s="171" t="s">
        <v>651</v>
      </c>
      <c r="B513" s="172" t="s">
        <v>628</v>
      </c>
      <c r="C513" s="69" t="str">
        <f t="shared" si="748"/>
        <v>Vanity Cab: 3 drawers (22" to 24")</v>
      </c>
      <c r="D513" s="70" t="s">
        <v>117</v>
      </c>
      <c r="E513" s="68" t="s">
        <v>103</v>
      </c>
      <c r="F513" s="268" t="s">
        <v>651</v>
      </c>
      <c r="G513" s="367">
        <f>ROUND(cabinets_db!FD513/Prices!$B$27,0)</f>
        <v>596</v>
      </c>
      <c r="H513" s="71">
        <f>G513*Prices!$B$6+G513</f>
        <v>685.4</v>
      </c>
      <c r="I513" s="161">
        <f>ROUND(cabinets_db!FF513/Prices!$B$27,0)</f>
        <v>632</v>
      </c>
      <c r="J513" s="71">
        <f>I513*Prices!$B$6+I513</f>
        <v>726.8</v>
      </c>
      <c r="K513" s="161">
        <f>ROUND(cabinets_db!FH513/Prices!$B$27,0)</f>
        <v>644</v>
      </c>
      <c r="L513" s="71">
        <f>K513*Prices!$B$6+K513</f>
        <v>740.6</v>
      </c>
      <c r="M513" s="161">
        <f>ROUND(cabinets_db!FJ513/Prices!$B$27,0)</f>
        <v>668</v>
      </c>
      <c r="N513" s="71">
        <f>M513*Prices!$B$6+M513</f>
        <v>768.2</v>
      </c>
      <c r="O513" s="161">
        <f>ROUND(cabinets_db!FL513/Prices!$B$27,0)</f>
        <v>679</v>
      </c>
      <c r="P513" s="71">
        <f>O513*Prices!$B$6+O513</f>
        <v>780.85</v>
      </c>
      <c r="Q513" s="161">
        <f>ROUND(cabinets_db!FN513/Prices!$B$27,0)</f>
        <v>709</v>
      </c>
      <c r="R513" s="71">
        <f>Q513*Prices!$B$6+Q513</f>
        <v>815.35</v>
      </c>
      <c r="S513" s="161">
        <f>ROUND(cabinets_db!FP513/Prices!$B$27,0)</f>
        <v>733</v>
      </c>
      <c r="T513" s="71">
        <f>S513*Prices!$B$6+S513</f>
        <v>842.95</v>
      </c>
      <c r="U513" s="161">
        <f>ROUND(cabinets_db!FR513/Prices!$B$27,0)</f>
        <v>816</v>
      </c>
      <c r="V513" s="71">
        <f>U513*Prices!$B$6+U513</f>
        <v>938.4</v>
      </c>
      <c r="W513" s="162"/>
      <c r="X513" s="162"/>
      <c r="Y513" s="162"/>
      <c r="Z513" s="162"/>
      <c r="AA513" s="162"/>
      <c r="AB513" s="71">
        <f>ROUND(cabinets_db!HD513/Prices!$B$27,0)</f>
        <v>564</v>
      </c>
      <c r="AC513" s="71">
        <f>AB513*Prices!$B$6+AB513</f>
        <v>648.6</v>
      </c>
      <c r="AD513" s="71">
        <f>ROUND(cabinets_db!HF513/Prices!$B$27,0)</f>
        <v>600</v>
      </c>
      <c r="AE513" s="71">
        <f>AD513*Prices!$B$6+AD513</f>
        <v>690</v>
      </c>
      <c r="AF513" s="71">
        <f>ROUND(cabinets_db!HH513/Prices!$B$27,0)</f>
        <v>612</v>
      </c>
      <c r="AG513" s="71">
        <f>AF513*Prices!$B$6+AF513</f>
        <v>703.8</v>
      </c>
      <c r="AH513" s="71">
        <f>ROUND(cabinets_db!HJ513/Prices!$B$27,0)</f>
        <v>636</v>
      </c>
      <c r="AI513" s="71">
        <f>AH513*Prices!$B$6+AH513</f>
        <v>731.4</v>
      </c>
      <c r="AJ513" s="71">
        <f>ROUND(cabinets_db!HL513/Prices!$B$27,0)</f>
        <v>648</v>
      </c>
      <c r="AK513" s="71">
        <f>AJ513*Prices!$B$6+AJ513</f>
        <v>745.2</v>
      </c>
      <c r="AL513" s="71">
        <f>ROUND(cabinets_db!HN513/Prices!$B$27,0)</f>
        <v>678</v>
      </c>
      <c r="AM513" s="71">
        <f>AL513*Prices!$B$6+AL513</f>
        <v>779.7</v>
      </c>
      <c r="AN513" s="71">
        <f>ROUND(cabinets_db!HP513/Prices!$B$27,0)</f>
        <v>701</v>
      </c>
      <c r="AO513" s="71">
        <f>AN513*Prices!$B$6+AN513</f>
        <v>806.15</v>
      </c>
      <c r="AP513" s="71">
        <f>ROUND(cabinets_db!HR513/Prices!$B$27,0)</f>
        <v>785</v>
      </c>
      <c r="AQ513" s="163">
        <f>AP513*Prices!$B$6+AP513</f>
        <v>902.75</v>
      </c>
      <c r="AW513" s="71">
        <f t="shared" si="681"/>
        <v>564</v>
      </c>
      <c r="AX513" s="71">
        <f t="shared" si="682"/>
        <v>648.6</v>
      </c>
      <c r="AY513" s="71">
        <f t="shared" si="683"/>
        <v>600</v>
      </c>
      <c r="AZ513" s="71">
        <f t="shared" si="684"/>
        <v>690</v>
      </c>
      <c r="BA513" s="71">
        <f t="shared" si="685"/>
        <v>612</v>
      </c>
      <c r="BB513" s="71">
        <f t="shared" si="686"/>
        <v>703.8</v>
      </c>
      <c r="BC513" s="71">
        <f t="shared" si="687"/>
        <v>636</v>
      </c>
      <c r="BD513" s="71">
        <f t="shared" si="688"/>
        <v>731.4</v>
      </c>
      <c r="BE513" s="71">
        <f t="shared" si="689"/>
        <v>648</v>
      </c>
      <c r="BF513" s="71">
        <f t="shared" si="690"/>
        <v>745.2</v>
      </c>
      <c r="BG513" s="71">
        <f t="shared" si="691"/>
        <v>678</v>
      </c>
      <c r="BH513" s="71">
        <f t="shared" si="692"/>
        <v>779.7</v>
      </c>
      <c r="BI513" s="71">
        <f t="shared" si="693"/>
        <v>701</v>
      </c>
      <c r="BJ513" s="71">
        <f t="shared" si="694"/>
        <v>806.15</v>
      </c>
      <c r="BK513" s="71">
        <f t="shared" si="695"/>
        <v>785</v>
      </c>
      <c r="BL513" s="163">
        <f t="shared" si="696"/>
        <v>902.75</v>
      </c>
      <c r="BU513" s="161">
        <f>ROUND(cabinets_db!JE513/Prices!$B$27,0)</f>
        <v>941</v>
      </c>
      <c r="BV513" s="71">
        <f>BU513*Prices!$B$6+BU513</f>
        <v>1082.1500000000001</v>
      </c>
      <c r="BW513" s="161">
        <f>ROUND(cabinets_db!JG513/Prices!$B$27,0)</f>
        <v>977</v>
      </c>
      <c r="BX513" s="71">
        <f>BW513*Prices!$B$6+BW513</f>
        <v>1123.55</v>
      </c>
      <c r="BY513" s="161">
        <f>ROUND(cabinets_db!JI513/Prices!$B$27,0)</f>
        <v>989</v>
      </c>
      <c r="BZ513" s="71">
        <f>BY513*Prices!$B$6+BY513</f>
        <v>1137.3499999999999</v>
      </c>
      <c r="CA513" s="161">
        <f>ROUND(cabinets_db!JK513/Prices!$B$27,0)</f>
        <v>1012</v>
      </c>
      <c r="CB513" s="71">
        <f>CA513*Prices!$B$6+CA513</f>
        <v>1163.8</v>
      </c>
      <c r="CC513" s="161">
        <f>ROUND(cabinets_db!JM513/Prices!$B$27,0)</f>
        <v>1024</v>
      </c>
      <c r="CD513" s="71">
        <f>CC513*Prices!$B$6+CC513</f>
        <v>1177.5999999999999</v>
      </c>
      <c r="CE513" s="161">
        <f>ROUND(cabinets_db!JO513/Prices!$B$27,0)</f>
        <v>1054</v>
      </c>
      <c r="CF513" s="71">
        <f>CE513*Prices!$B$6+CE513</f>
        <v>1212.0999999999999</v>
      </c>
      <c r="CG513" s="161">
        <f>ROUND(cabinets_db!JQ513/Prices!$B$27,0)</f>
        <v>1078</v>
      </c>
      <c r="CH513" s="71">
        <f>CG513*Prices!$B$6+CG513</f>
        <v>1239.7</v>
      </c>
      <c r="CI513" s="161">
        <f>ROUND(cabinets_db!JS513/Prices!$B$27,0)</f>
        <v>1161</v>
      </c>
      <c r="CJ513" s="71">
        <f>CI513*Prices!$B$6+CI513</f>
        <v>1335.15</v>
      </c>
      <c r="CK513" s="162"/>
      <c r="CL513" s="162"/>
      <c r="CM513" s="162"/>
      <c r="CN513" s="162"/>
      <c r="CO513" s="162"/>
      <c r="CP513" s="71">
        <f>ROUND(cabinets_db!LW513/Prices!$B$27,0)</f>
        <v>909</v>
      </c>
      <c r="CQ513" s="71">
        <f>CP513*Prices!$B$6+CP513</f>
        <v>1045.3499999999999</v>
      </c>
      <c r="CR513" s="71">
        <f>ROUND(cabinets_db!LY513/Prices!$B$27,0)</f>
        <v>945</v>
      </c>
      <c r="CS513" s="71">
        <f>CR513*Prices!$B$6+CR513</f>
        <v>1086.75</v>
      </c>
      <c r="CT513" s="71">
        <f>ROUND(cabinets_db!MA513/Prices!$B$27,0)</f>
        <v>957</v>
      </c>
      <c r="CU513" s="71">
        <f>CT513*Prices!$B$6+CT513</f>
        <v>1100.55</v>
      </c>
      <c r="CV513" s="71">
        <f>ROUND(cabinets_db!MC513/Prices!$B$27,0)</f>
        <v>981</v>
      </c>
      <c r="CW513" s="71">
        <f>CV513*Prices!$B$6+CV513</f>
        <v>1128.1500000000001</v>
      </c>
      <c r="CX513" s="71">
        <f>ROUND(cabinets_db!ME513/Prices!$B$27,0)</f>
        <v>992</v>
      </c>
      <c r="CY513" s="71">
        <f>CX513*Prices!$B$6+CX513</f>
        <v>1140.8</v>
      </c>
      <c r="CZ513" s="71">
        <f>ROUND(cabinets_db!MG513/Prices!$B$27,0)</f>
        <v>1022</v>
      </c>
      <c r="DA513" s="71">
        <f>CZ513*Prices!$B$6+CZ513</f>
        <v>1175.3</v>
      </c>
      <c r="DB513" s="71">
        <f>ROUND(cabinets_db!MI513/Prices!$B$27,0)</f>
        <v>1046</v>
      </c>
      <c r="DC513" s="71">
        <f>DB513*Prices!$B$6+DB513</f>
        <v>1202.9000000000001</v>
      </c>
      <c r="DD513" s="71">
        <f>ROUND(cabinets_db!MK513/Prices!$B$27,0)</f>
        <v>1129</v>
      </c>
      <c r="DE513" s="163">
        <f>DD513*Prices!$B$6+DD513</f>
        <v>1298.3499999999999</v>
      </c>
      <c r="DK513" s="71">
        <f t="shared" si="697"/>
        <v>909</v>
      </c>
      <c r="DL513" s="71">
        <f t="shared" si="698"/>
        <v>1045.3499999999999</v>
      </c>
      <c r="DM513" s="71">
        <f t="shared" si="699"/>
        <v>945</v>
      </c>
      <c r="DN513" s="71">
        <f t="shared" si="700"/>
        <v>1086.75</v>
      </c>
      <c r="DO513" s="71">
        <f t="shared" si="701"/>
        <v>957</v>
      </c>
      <c r="DP513" s="71">
        <f t="shared" si="702"/>
        <v>1100.55</v>
      </c>
      <c r="DQ513" s="71">
        <f t="shared" si="703"/>
        <v>981</v>
      </c>
      <c r="DR513" s="71">
        <f t="shared" si="704"/>
        <v>1128.1500000000001</v>
      </c>
      <c r="DS513" s="71">
        <f t="shared" si="705"/>
        <v>992</v>
      </c>
      <c r="DT513" s="71">
        <f t="shared" si="706"/>
        <v>1140.8</v>
      </c>
      <c r="DU513" s="71">
        <f t="shared" si="707"/>
        <v>1022</v>
      </c>
      <c r="DV513" s="71">
        <f t="shared" si="708"/>
        <v>1175.3</v>
      </c>
      <c r="DW513" s="71">
        <f t="shared" si="709"/>
        <v>1046</v>
      </c>
      <c r="DX513" s="71">
        <f t="shared" si="710"/>
        <v>1202.9000000000001</v>
      </c>
      <c r="DY513" s="71">
        <f t="shared" si="711"/>
        <v>1129</v>
      </c>
      <c r="DZ513" s="163">
        <f t="shared" si="712"/>
        <v>1298.3499999999999</v>
      </c>
      <c r="EP513" s="55">
        <v>2953.2687000000001</v>
      </c>
      <c r="EQ513" s="55">
        <f t="shared" si="759"/>
        <v>20.508810416666666</v>
      </c>
      <c r="ER513" s="74">
        <v>20.5</v>
      </c>
      <c r="ES513" s="55">
        <v>24</v>
      </c>
      <c r="EU513" s="75">
        <f t="shared" si="755"/>
        <v>5</v>
      </c>
      <c r="EV513" s="75">
        <v>3</v>
      </c>
      <c r="EX513" s="76">
        <v>3</v>
      </c>
      <c r="EY513" s="142">
        <v>20.5</v>
      </c>
      <c r="EZ513" s="82">
        <f>(EY513*1.2)*(Prices!$B$5/32)</f>
        <v>30.749999999999996</v>
      </c>
      <c r="FA513" s="82">
        <f>(EY513*1.3)*(Prices!$B$4/32)</f>
        <v>66.625</v>
      </c>
      <c r="FB513" s="79">
        <f>EV513*Prices!$B$2+EW513*Prices!$B$3</f>
        <v>120</v>
      </c>
      <c r="FC513" s="80">
        <f>EU513*Prices!$B$9</f>
        <v>30</v>
      </c>
      <c r="FD513" s="82">
        <f t="shared" si="713"/>
        <v>250.375</v>
      </c>
      <c r="FE513" s="82">
        <f>EU513*Prices!$B$10</f>
        <v>45</v>
      </c>
      <c r="FF513" s="82">
        <f t="shared" si="714"/>
        <v>265.375</v>
      </c>
      <c r="FG513" s="82">
        <f>EU513*Prices!$B$11</f>
        <v>50</v>
      </c>
      <c r="FH513" s="82">
        <f t="shared" si="715"/>
        <v>270.375</v>
      </c>
      <c r="FI513" s="82">
        <f>EU513*Prices!$B$12</f>
        <v>60</v>
      </c>
      <c r="FJ513" s="82">
        <f t="shared" si="716"/>
        <v>280.375</v>
      </c>
      <c r="FK513" s="82">
        <f>EU513*Prices!$B$13</f>
        <v>65</v>
      </c>
      <c r="FL513" s="82">
        <f t="shared" si="717"/>
        <v>285.375</v>
      </c>
      <c r="FM513" s="82">
        <f>EU513*Prices!$B$14</f>
        <v>77.5</v>
      </c>
      <c r="FN513" s="82">
        <f t="shared" si="718"/>
        <v>297.875</v>
      </c>
      <c r="FO513" s="82">
        <f>EU513*Prices!$B$15</f>
        <v>87.5</v>
      </c>
      <c r="FP513" s="82">
        <f t="shared" si="719"/>
        <v>307.875</v>
      </c>
      <c r="FQ513" s="82">
        <f>EU513*Prices!$B$16</f>
        <v>122.5</v>
      </c>
      <c r="FR513" s="82">
        <f t="shared" si="720"/>
        <v>342.875</v>
      </c>
      <c r="FS513" s="82">
        <f>EU513*Prices!$B$17</f>
        <v>0</v>
      </c>
      <c r="FT513" s="82"/>
      <c r="FU513" s="82"/>
      <c r="FV513" s="82"/>
      <c r="FW513" s="82"/>
      <c r="FX513" s="82"/>
      <c r="FY513" s="82"/>
      <c r="FZ513" s="82"/>
      <c r="GA513" s="82"/>
      <c r="GB513" s="82"/>
      <c r="GC513" s="82"/>
      <c r="GD513" s="82"/>
      <c r="GE513" s="82"/>
      <c r="GF513" s="82"/>
      <c r="GG513" s="82"/>
      <c r="GH513" s="82"/>
      <c r="GI513"/>
      <c r="GJ513"/>
      <c r="GK513"/>
      <c r="GL513"/>
      <c r="GM513"/>
      <c r="GN513"/>
      <c r="GO513"/>
      <c r="GP513" s="55">
        <v>2953.2687000000001</v>
      </c>
      <c r="GQ513" s="55">
        <f t="shared" si="760"/>
        <v>20.508810416666666</v>
      </c>
      <c r="GR513" s="74">
        <v>20.5</v>
      </c>
      <c r="GS513" s="55">
        <v>24</v>
      </c>
      <c r="GT513" s="55"/>
      <c r="GU513" s="75">
        <f t="shared" si="756"/>
        <v>5</v>
      </c>
      <c r="GV513" s="75">
        <v>3</v>
      </c>
      <c r="GW513" s="75"/>
      <c r="GX513" s="76">
        <v>3</v>
      </c>
      <c r="GY513" s="142">
        <v>20.5</v>
      </c>
      <c r="GZ513" s="82">
        <f>(GY513*1.2)*(Prices!$B$5/32)</f>
        <v>30.749999999999996</v>
      </c>
      <c r="HA513" s="82">
        <f>(GY513*1.3)*(Prices!$C$4/32)</f>
        <v>53.300000000000004</v>
      </c>
      <c r="HB513" s="79">
        <f>GV513*Prices!$B$2+GW513*Prices!$B$3</f>
        <v>120</v>
      </c>
      <c r="HC513" s="80">
        <f>GU513*Prices!$B$9</f>
        <v>30</v>
      </c>
      <c r="HD513" s="82">
        <f t="shared" si="721"/>
        <v>237.05</v>
      </c>
      <c r="HE513" s="82">
        <f>GU513*Prices!$B$10</f>
        <v>45</v>
      </c>
      <c r="HF513" s="82">
        <f t="shared" si="722"/>
        <v>252.05</v>
      </c>
      <c r="HG513" s="82">
        <f>GU513*Prices!$B$11</f>
        <v>50</v>
      </c>
      <c r="HH513" s="82">
        <f t="shared" si="723"/>
        <v>257.05</v>
      </c>
      <c r="HI513" s="82">
        <f>GU513*Prices!$B$12</f>
        <v>60</v>
      </c>
      <c r="HJ513" s="82">
        <f t="shared" si="724"/>
        <v>267.05</v>
      </c>
      <c r="HK513" s="82">
        <f>GU513*Prices!$B$13</f>
        <v>65</v>
      </c>
      <c r="HL513" s="82">
        <f t="shared" si="725"/>
        <v>272.05</v>
      </c>
      <c r="HM513" s="82">
        <f>GU513*Prices!$B$14</f>
        <v>77.5</v>
      </c>
      <c r="HN513" s="82">
        <f t="shared" si="726"/>
        <v>284.55</v>
      </c>
      <c r="HO513" s="82">
        <f>GU513*Prices!$B$15</f>
        <v>87.5</v>
      </c>
      <c r="HP513" s="82">
        <f t="shared" si="727"/>
        <v>294.55</v>
      </c>
      <c r="HQ513" s="82">
        <f>GU513*Prices!$B$16</f>
        <v>122.5</v>
      </c>
      <c r="HR513" s="82">
        <f t="shared" si="728"/>
        <v>329.55</v>
      </c>
      <c r="HS513" s="82">
        <f>GU513*Prices!$B$17</f>
        <v>0</v>
      </c>
      <c r="HT513" s="82"/>
      <c r="HU513" s="82"/>
      <c r="HV513" s="82"/>
      <c r="HW513" s="82"/>
      <c r="HX513" s="82"/>
      <c r="HY513" s="82"/>
      <c r="HZ513" s="82"/>
      <c r="IA513" s="82"/>
      <c r="IB513" s="82"/>
      <c r="IC513" s="82"/>
      <c r="ID513" s="82"/>
      <c r="IE513" s="82"/>
      <c r="IF513" s="82"/>
      <c r="IG513" s="82"/>
      <c r="IH513" s="82"/>
      <c r="II513"/>
      <c r="IJ513"/>
      <c r="IK513"/>
      <c r="IL513"/>
      <c r="IM513"/>
      <c r="IN513"/>
      <c r="IO513"/>
      <c r="IP513"/>
      <c r="IQ513" s="55">
        <v>2953.2687000000001</v>
      </c>
      <c r="IR513" s="55">
        <f t="shared" si="761"/>
        <v>20.508810416666666</v>
      </c>
      <c r="IS513" s="74">
        <v>20.5</v>
      </c>
      <c r="IT513" s="55">
        <v>24</v>
      </c>
      <c r="IV513" s="75">
        <f t="shared" si="757"/>
        <v>5</v>
      </c>
      <c r="IW513" s="75">
        <v>3</v>
      </c>
      <c r="IX513" s="75"/>
      <c r="IY513" s="76">
        <f t="shared" si="749"/>
        <v>147.79774184374998</v>
      </c>
      <c r="IZ513" s="142">
        <v>20.5</v>
      </c>
      <c r="JA513" s="82">
        <f>(IZ513*1.2)*(Prices!$B$5/32)</f>
        <v>30.749999999999996</v>
      </c>
      <c r="JB513" s="82">
        <f>(IZ513*1.3)*(Prices!$B$4/32)</f>
        <v>66.625</v>
      </c>
      <c r="JC513" s="79">
        <f>IW513*Prices!$B$2+IX513*Prices!$B$3</f>
        <v>120</v>
      </c>
      <c r="JD513" s="80">
        <f>IV513*Prices!$B$9</f>
        <v>30</v>
      </c>
      <c r="JE513" s="82">
        <f t="shared" si="729"/>
        <v>395.17274184374998</v>
      </c>
      <c r="JF513" s="82">
        <f>IV513*Prices!$B$10</f>
        <v>45</v>
      </c>
      <c r="JG513" s="82">
        <f t="shared" si="730"/>
        <v>410.17274184374998</v>
      </c>
      <c r="JH513" s="82">
        <f>IV513*Prices!$B$11</f>
        <v>50</v>
      </c>
      <c r="JI513" s="82">
        <f t="shared" si="731"/>
        <v>415.17274184374998</v>
      </c>
      <c r="JJ513" s="82">
        <f>IV513*Prices!$B$12</f>
        <v>60</v>
      </c>
      <c r="JK513" s="82">
        <f t="shared" si="732"/>
        <v>425.17274184374998</v>
      </c>
      <c r="JL513" s="82">
        <f>IV513*Prices!$B$13</f>
        <v>65</v>
      </c>
      <c r="JM513" s="82">
        <f t="shared" si="733"/>
        <v>430.17274184374998</v>
      </c>
      <c r="JN513" s="82">
        <f>IV513*Prices!$B$14</f>
        <v>77.5</v>
      </c>
      <c r="JO513" s="82">
        <f t="shared" si="734"/>
        <v>442.67274184374998</v>
      </c>
      <c r="JP513" s="82">
        <f>IV513*Prices!$B$15</f>
        <v>87.5</v>
      </c>
      <c r="JQ513" s="82">
        <f t="shared" si="735"/>
        <v>452.67274184374998</v>
      </c>
      <c r="JR513" s="82">
        <f>IV513*Prices!$B$16</f>
        <v>122.5</v>
      </c>
      <c r="JS513" s="82">
        <f t="shared" si="736"/>
        <v>487.67274184374998</v>
      </c>
      <c r="JT513" s="82">
        <f>IV513*Prices!$B$17</f>
        <v>0</v>
      </c>
      <c r="JU513" s="82"/>
      <c r="JV513" s="82"/>
      <c r="JW513" s="82"/>
      <c r="JX513" s="82"/>
      <c r="JY513" s="82"/>
      <c r="JZ513" s="82"/>
      <c r="KA513" s="82"/>
      <c r="KB513" s="82"/>
      <c r="KC513" s="82"/>
      <c r="KD513" s="82"/>
      <c r="KE513" s="82"/>
      <c r="KF513" s="82"/>
      <c r="KG513" s="82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 s="199">
        <v>1</v>
      </c>
      <c r="LB513" s="202">
        <v>2</v>
      </c>
      <c r="LC513" s="82">
        <f>(44+(cabinets_db!IR513*2-2))*0.58</f>
        <v>48.150220083333323</v>
      </c>
      <c r="LD513" s="82">
        <f>(44+(cabinets_db!IR513*2-2))*0.77</f>
        <v>63.923568041666663</v>
      </c>
      <c r="LE513" s="82">
        <f>3*(cabinets_db!IR513*22/144)</f>
        <v>9.3998714409722215</v>
      </c>
      <c r="LF513" s="82">
        <f t="shared" si="737"/>
        <v>38.750348642361104</v>
      </c>
      <c r="LG513" s="80">
        <f t="shared" si="738"/>
        <v>54.523696600694443</v>
      </c>
      <c r="LH513" s="234">
        <f t="shared" si="739"/>
        <v>147.79774184374998</v>
      </c>
      <c r="LI513" s="55">
        <v>2953.2687000000001</v>
      </c>
      <c r="LJ513" s="55">
        <f t="shared" si="762"/>
        <v>20.508810416666666</v>
      </c>
      <c r="LK513" s="74">
        <v>20.5</v>
      </c>
      <c r="LL513" s="55">
        <v>24</v>
      </c>
      <c r="LN513" s="75">
        <f t="shared" si="758"/>
        <v>5</v>
      </c>
      <c r="LO513" s="75">
        <v>3</v>
      </c>
      <c r="LP513" s="75"/>
      <c r="LQ513" s="76">
        <f t="shared" si="750"/>
        <v>147.79774184374998</v>
      </c>
      <c r="LR513" s="142">
        <v>20.5</v>
      </c>
      <c r="LS513" s="82">
        <f>(LR513*1.2)*(Prices!$B$5/32)</f>
        <v>30.749999999999996</v>
      </c>
      <c r="LT513" s="82">
        <f>(LR513*1.3)*(Prices!$C$4/32)</f>
        <v>53.300000000000004</v>
      </c>
      <c r="LU513" s="79">
        <f>LO513*Prices!$B$2+LP513*Prices!$B$3</f>
        <v>120</v>
      </c>
      <c r="LV513" s="80">
        <f>LN513*Prices!$B$9</f>
        <v>30</v>
      </c>
      <c r="LW513" s="82">
        <f t="shared" si="740"/>
        <v>381.84774184374999</v>
      </c>
      <c r="LX513" s="82">
        <f>LN513*Prices!$B$10</f>
        <v>45</v>
      </c>
      <c r="LY513" s="82">
        <f t="shared" si="741"/>
        <v>396.84774184374999</v>
      </c>
      <c r="LZ513" s="82">
        <f>LN513*Prices!$B$11</f>
        <v>50</v>
      </c>
      <c r="MA513" s="82">
        <f t="shared" si="742"/>
        <v>401.84774184374999</v>
      </c>
      <c r="MB513" s="82">
        <f>LN513*Prices!$B$12</f>
        <v>60</v>
      </c>
      <c r="MC513" s="82">
        <f t="shared" si="743"/>
        <v>411.84774184374999</v>
      </c>
      <c r="MD513" s="82">
        <f>LN513*Prices!$B$13</f>
        <v>65</v>
      </c>
      <c r="ME513" s="82">
        <f t="shared" si="744"/>
        <v>416.84774184374999</v>
      </c>
      <c r="MF513" s="82">
        <f>LN513*Prices!$B$14</f>
        <v>77.5</v>
      </c>
      <c r="MG513" s="82">
        <f t="shared" si="745"/>
        <v>429.34774184374999</v>
      </c>
      <c r="MH513" s="82">
        <f>LN513*Prices!$B$15</f>
        <v>87.5</v>
      </c>
      <c r="MI513" s="82">
        <f t="shared" si="746"/>
        <v>439.34774184374999</v>
      </c>
      <c r="MJ513" s="82">
        <f>LN513*Prices!$B$16</f>
        <v>122.5</v>
      </c>
      <c r="MK513" s="82">
        <f t="shared" si="747"/>
        <v>474.34774184374999</v>
      </c>
      <c r="ML513" s="82">
        <f>LN513*Prices!$B$17</f>
        <v>0</v>
      </c>
      <c r="MM513" s="82"/>
      <c r="MN513" s="82"/>
      <c r="MO513" s="82"/>
      <c r="MP513" s="82"/>
      <c r="MQ513" s="82"/>
      <c r="MR513" s="82"/>
      <c r="MS513" s="82"/>
      <c r="MT513" s="82"/>
      <c r="MU513" s="82"/>
      <c r="MV513" s="82"/>
      <c r="MW513" s="82"/>
      <c r="MX513" s="82"/>
      <c r="MY513" s="82"/>
      <c r="MZ513" s="82"/>
      <c r="NA513" s="82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</row>
    <row r="514" spans="1:449" ht="18" customHeight="1" x14ac:dyDescent="0.25">
      <c r="A514" s="171" t="s">
        <v>652</v>
      </c>
      <c r="B514" s="172" t="s">
        <v>628</v>
      </c>
      <c r="C514" s="69" t="str">
        <f t="shared" si="748"/>
        <v>Vanity Cab: 3 drawers (25" to 27")</v>
      </c>
      <c r="D514" s="70" t="s">
        <v>117</v>
      </c>
      <c r="E514" s="68" t="s">
        <v>107</v>
      </c>
      <c r="F514" s="268" t="s">
        <v>652</v>
      </c>
      <c r="G514" s="367">
        <f>ROUND(cabinets_db!FD514/Prices!$B$27,0)</f>
        <v>622</v>
      </c>
      <c r="H514" s="71">
        <f>G514*Prices!$B$6+G514</f>
        <v>715.3</v>
      </c>
      <c r="I514" s="161">
        <f>ROUND(cabinets_db!FF514/Prices!$B$27,0)</f>
        <v>662</v>
      </c>
      <c r="J514" s="71">
        <f>I514*Prices!$B$6+I514</f>
        <v>761.3</v>
      </c>
      <c r="K514" s="161">
        <f>ROUND(cabinets_db!FH514/Prices!$B$27,0)</f>
        <v>676</v>
      </c>
      <c r="L514" s="71">
        <f>K514*Prices!$B$6+K514</f>
        <v>777.4</v>
      </c>
      <c r="M514" s="161">
        <f>ROUND(cabinets_db!FJ514/Prices!$B$27,0)</f>
        <v>702</v>
      </c>
      <c r="N514" s="71">
        <f>M514*Prices!$B$6+M514</f>
        <v>807.3</v>
      </c>
      <c r="O514" s="161">
        <f>ROUND(cabinets_db!FL514/Prices!$B$27,0)</f>
        <v>716</v>
      </c>
      <c r="P514" s="71">
        <f>O514*Prices!$B$6+O514</f>
        <v>823.4</v>
      </c>
      <c r="Q514" s="161">
        <f>ROUND(cabinets_db!FN514/Prices!$B$27,0)</f>
        <v>749</v>
      </c>
      <c r="R514" s="71">
        <f>Q514*Prices!$B$6+Q514</f>
        <v>861.35</v>
      </c>
      <c r="S514" s="161">
        <f>ROUND(cabinets_db!FP514/Prices!$B$27,0)</f>
        <v>776</v>
      </c>
      <c r="T514" s="71">
        <f>S514*Prices!$B$6+S514</f>
        <v>892.4</v>
      </c>
      <c r="U514" s="161">
        <f>ROUND(cabinets_db!FR514/Prices!$B$27,0)</f>
        <v>870</v>
      </c>
      <c r="V514" s="71">
        <f>U514*Prices!$B$6+U514</f>
        <v>1000.5</v>
      </c>
      <c r="W514" s="162"/>
      <c r="X514" s="162"/>
      <c r="Y514" s="162"/>
      <c r="Z514" s="162"/>
      <c r="AA514" s="162"/>
      <c r="AB514" s="71">
        <f>ROUND(cabinets_db!HD514/Prices!$B$27,0)</f>
        <v>588</v>
      </c>
      <c r="AC514" s="71">
        <f>AB514*Prices!$B$6+AB514</f>
        <v>676.2</v>
      </c>
      <c r="AD514" s="71">
        <f>ROUND(cabinets_db!HF514/Prices!$B$27,0)</f>
        <v>628</v>
      </c>
      <c r="AE514" s="71">
        <f>AD514*Prices!$B$6+AD514</f>
        <v>722.2</v>
      </c>
      <c r="AF514" s="71">
        <f>ROUND(cabinets_db!HH514/Prices!$B$27,0)</f>
        <v>642</v>
      </c>
      <c r="AG514" s="71">
        <f>AF514*Prices!$B$6+AF514</f>
        <v>738.3</v>
      </c>
      <c r="AH514" s="71">
        <f>ROUND(cabinets_db!HJ514/Prices!$B$27,0)</f>
        <v>668</v>
      </c>
      <c r="AI514" s="71">
        <f>AH514*Prices!$B$6+AH514</f>
        <v>768.2</v>
      </c>
      <c r="AJ514" s="71">
        <f>ROUND(cabinets_db!HL514/Prices!$B$27,0)</f>
        <v>682</v>
      </c>
      <c r="AK514" s="71">
        <f>AJ514*Prices!$B$6+AJ514</f>
        <v>784.3</v>
      </c>
      <c r="AL514" s="71">
        <f>ROUND(cabinets_db!HN514/Prices!$B$27,0)</f>
        <v>715</v>
      </c>
      <c r="AM514" s="71">
        <f>AL514*Prices!$B$6+AL514</f>
        <v>822.25</v>
      </c>
      <c r="AN514" s="71">
        <f>ROUND(cabinets_db!HP514/Prices!$B$27,0)</f>
        <v>742</v>
      </c>
      <c r="AO514" s="71">
        <f>AN514*Prices!$B$6+AN514</f>
        <v>853.3</v>
      </c>
      <c r="AP514" s="71">
        <f>ROUND(cabinets_db!HR514/Prices!$B$27,0)</f>
        <v>836</v>
      </c>
      <c r="AQ514" s="163">
        <f>AP514*Prices!$B$6+AP514</f>
        <v>961.4</v>
      </c>
      <c r="AW514" s="71">
        <f t="shared" si="681"/>
        <v>588</v>
      </c>
      <c r="AX514" s="71">
        <f t="shared" si="682"/>
        <v>676.2</v>
      </c>
      <c r="AY514" s="71">
        <f t="shared" si="683"/>
        <v>628</v>
      </c>
      <c r="AZ514" s="71">
        <f t="shared" si="684"/>
        <v>722.2</v>
      </c>
      <c r="BA514" s="71">
        <f t="shared" si="685"/>
        <v>642</v>
      </c>
      <c r="BB514" s="71">
        <f t="shared" si="686"/>
        <v>738.3</v>
      </c>
      <c r="BC514" s="71">
        <f t="shared" si="687"/>
        <v>668</v>
      </c>
      <c r="BD514" s="71">
        <f t="shared" si="688"/>
        <v>768.2</v>
      </c>
      <c r="BE514" s="71">
        <f t="shared" si="689"/>
        <v>682</v>
      </c>
      <c r="BF514" s="71">
        <f t="shared" si="690"/>
        <v>784.3</v>
      </c>
      <c r="BG514" s="71">
        <f t="shared" si="691"/>
        <v>715</v>
      </c>
      <c r="BH514" s="71">
        <f t="shared" si="692"/>
        <v>822.25</v>
      </c>
      <c r="BI514" s="71">
        <f t="shared" si="693"/>
        <v>742</v>
      </c>
      <c r="BJ514" s="71">
        <f t="shared" si="694"/>
        <v>853.3</v>
      </c>
      <c r="BK514" s="71">
        <f t="shared" si="695"/>
        <v>836</v>
      </c>
      <c r="BL514" s="163">
        <f t="shared" si="696"/>
        <v>961.4</v>
      </c>
      <c r="BU514" s="161">
        <f>ROUND(cabinets_db!JE514/Prices!$B$27,0)</f>
        <v>976</v>
      </c>
      <c r="BV514" s="71">
        <f>BU514*Prices!$B$6+BU514</f>
        <v>1122.4000000000001</v>
      </c>
      <c r="BW514" s="161">
        <f>ROUND(cabinets_db!JG514/Prices!$B$27,0)</f>
        <v>1016</v>
      </c>
      <c r="BX514" s="71">
        <f>BW514*Prices!$B$6+BW514</f>
        <v>1168.4000000000001</v>
      </c>
      <c r="BY514" s="161">
        <f>ROUND(cabinets_db!JI514/Prices!$B$27,0)</f>
        <v>1029</v>
      </c>
      <c r="BZ514" s="71">
        <f>BY514*Prices!$B$6+BY514</f>
        <v>1183.3499999999999</v>
      </c>
      <c r="CA514" s="161">
        <f>ROUND(cabinets_db!JK514/Prices!$B$27,0)</f>
        <v>1056</v>
      </c>
      <c r="CB514" s="71">
        <f>CA514*Prices!$B$6+CA514</f>
        <v>1214.4000000000001</v>
      </c>
      <c r="CC514" s="161">
        <f>ROUND(cabinets_db!JM514/Prices!$B$27,0)</f>
        <v>1070</v>
      </c>
      <c r="CD514" s="71">
        <f>CC514*Prices!$B$6+CC514</f>
        <v>1230.5</v>
      </c>
      <c r="CE514" s="161">
        <f>ROUND(cabinets_db!JO514/Prices!$B$27,0)</f>
        <v>1103</v>
      </c>
      <c r="CF514" s="71">
        <f>CE514*Prices!$B$6+CE514</f>
        <v>1268.45</v>
      </c>
      <c r="CG514" s="161">
        <f>ROUND(cabinets_db!JQ514/Prices!$B$27,0)</f>
        <v>1130</v>
      </c>
      <c r="CH514" s="71">
        <f>CG514*Prices!$B$6+CG514</f>
        <v>1299.5</v>
      </c>
      <c r="CI514" s="161">
        <f>ROUND(cabinets_db!JS514/Prices!$B$27,0)</f>
        <v>1224</v>
      </c>
      <c r="CJ514" s="71">
        <f>CI514*Prices!$B$6+CI514</f>
        <v>1407.6</v>
      </c>
      <c r="CK514" s="162"/>
      <c r="CL514" s="162"/>
      <c r="CM514" s="162"/>
      <c r="CN514" s="162"/>
      <c r="CO514" s="162"/>
      <c r="CP514" s="71">
        <f>ROUND(cabinets_db!LW514/Prices!$B$27,0)</f>
        <v>942</v>
      </c>
      <c r="CQ514" s="71">
        <f>CP514*Prices!$B$6+CP514</f>
        <v>1083.3</v>
      </c>
      <c r="CR514" s="71">
        <f>ROUND(cabinets_db!LY514/Prices!$B$27,0)</f>
        <v>982</v>
      </c>
      <c r="CS514" s="71">
        <f>CR514*Prices!$B$6+CR514</f>
        <v>1129.3</v>
      </c>
      <c r="CT514" s="71">
        <f>ROUND(cabinets_db!MA514/Prices!$B$27,0)</f>
        <v>995</v>
      </c>
      <c r="CU514" s="71">
        <f>CT514*Prices!$B$6+CT514</f>
        <v>1144.25</v>
      </c>
      <c r="CV514" s="71">
        <f>ROUND(cabinets_db!MC514/Prices!$B$27,0)</f>
        <v>1022</v>
      </c>
      <c r="CW514" s="71">
        <f>CV514*Prices!$B$6+CV514</f>
        <v>1175.3</v>
      </c>
      <c r="CX514" s="71">
        <f>ROUND(cabinets_db!ME514/Prices!$B$27,0)</f>
        <v>1036</v>
      </c>
      <c r="CY514" s="71">
        <f>CX514*Prices!$B$6+CX514</f>
        <v>1191.4000000000001</v>
      </c>
      <c r="CZ514" s="71">
        <f>ROUND(cabinets_db!MG514/Prices!$B$27,0)</f>
        <v>1069</v>
      </c>
      <c r="DA514" s="71">
        <f>CZ514*Prices!$B$6+CZ514</f>
        <v>1229.3499999999999</v>
      </c>
      <c r="DB514" s="71">
        <f>ROUND(cabinets_db!MI514/Prices!$B$27,0)</f>
        <v>1096</v>
      </c>
      <c r="DC514" s="71">
        <f>DB514*Prices!$B$6+DB514</f>
        <v>1260.4000000000001</v>
      </c>
      <c r="DD514" s="71">
        <f>ROUND(cabinets_db!MK514/Prices!$B$27,0)</f>
        <v>1190</v>
      </c>
      <c r="DE514" s="163">
        <f>DD514*Prices!$B$6+DD514</f>
        <v>1368.5</v>
      </c>
      <c r="DK514" s="71">
        <f t="shared" si="697"/>
        <v>942</v>
      </c>
      <c r="DL514" s="71">
        <f t="shared" si="698"/>
        <v>1083.3</v>
      </c>
      <c r="DM514" s="71">
        <f t="shared" si="699"/>
        <v>982</v>
      </c>
      <c r="DN514" s="71">
        <f t="shared" si="700"/>
        <v>1129.3</v>
      </c>
      <c r="DO514" s="71">
        <f t="shared" si="701"/>
        <v>995</v>
      </c>
      <c r="DP514" s="71">
        <f t="shared" si="702"/>
        <v>1144.25</v>
      </c>
      <c r="DQ514" s="71">
        <f t="shared" si="703"/>
        <v>1022</v>
      </c>
      <c r="DR514" s="71">
        <f t="shared" si="704"/>
        <v>1175.3</v>
      </c>
      <c r="DS514" s="71">
        <f t="shared" si="705"/>
        <v>1036</v>
      </c>
      <c r="DT514" s="71">
        <f t="shared" si="706"/>
        <v>1191.4000000000001</v>
      </c>
      <c r="DU514" s="71">
        <f t="shared" si="707"/>
        <v>1069</v>
      </c>
      <c r="DV514" s="71">
        <f t="shared" si="708"/>
        <v>1229.3499999999999</v>
      </c>
      <c r="DW514" s="71">
        <f t="shared" si="709"/>
        <v>1096</v>
      </c>
      <c r="DX514" s="71">
        <f t="shared" si="710"/>
        <v>1260.4000000000001</v>
      </c>
      <c r="DY514" s="71">
        <f t="shared" si="711"/>
        <v>1190</v>
      </c>
      <c r="DZ514" s="163">
        <f t="shared" si="712"/>
        <v>1368.5</v>
      </c>
      <c r="EP514" s="55">
        <v>3145.0106999999998</v>
      </c>
      <c r="EQ514" s="55">
        <f t="shared" si="759"/>
        <v>21.840352083333332</v>
      </c>
      <c r="ER514" s="74">
        <v>22</v>
      </c>
      <c r="ES514" s="55">
        <v>27</v>
      </c>
      <c r="EU514" s="75">
        <f t="shared" si="755"/>
        <v>5.625</v>
      </c>
      <c r="EV514" s="75">
        <v>3</v>
      </c>
      <c r="EX514" s="76">
        <v>3</v>
      </c>
      <c r="EY514" s="142">
        <v>22</v>
      </c>
      <c r="EZ514" s="82">
        <f>(EY514*1.2)*(Prices!$B$5/32)</f>
        <v>33</v>
      </c>
      <c r="FA514" s="82">
        <f>(EY514*1.3)*(Prices!$B$4/32)</f>
        <v>71.5</v>
      </c>
      <c r="FB514" s="79">
        <f>EV514*Prices!$B$2+EW514*Prices!$B$3</f>
        <v>120</v>
      </c>
      <c r="FC514" s="80">
        <f>EU514*Prices!$B$9</f>
        <v>33.75</v>
      </c>
      <c r="FD514" s="82">
        <f t="shared" si="713"/>
        <v>261.25</v>
      </c>
      <c r="FE514" s="82">
        <f>EU514*Prices!$B$10</f>
        <v>50.625</v>
      </c>
      <c r="FF514" s="82">
        <f t="shared" si="714"/>
        <v>278.125</v>
      </c>
      <c r="FG514" s="82">
        <f>EU514*Prices!$B$11</f>
        <v>56.25</v>
      </c>
      <c r="FH514" s="82">
        <f t="shared" si="715"/>
        <v>283.75</v>
      </c>
      <c r="FI514" s="82">
        <f>EU514*Prices!$B$12</f>
        <v>67.5</v>
      </c>
      <c r="FJ514" s="82">
        <f t="shared" si="716"/>
        <v>295</v>
      </c>
      <c r="FK514" s="82">
        <f>EU514*Prices!$B$13</f>
        <v>73.125</v>
      </c>
      <c r="FL514" s="82">
        <f t="shared" si="717"/>
        <v>300.625</v>
      </c>
      <c r="FM514" s="82">
        <f>EU514*Prices!$B$14</f>
        <v>87.1875</v>
      </c>
      <c r="FN514" s="82">
        <f t="shared" si="718"/>
        <v>314.6875</v>
      </c>
      <c r="FO514" s="82">
        <f>EU514*Prices!$B$15</f>
        <v>98.4375</v>
      </c>
      <c r="FP514" s="82">
        <f t="shared" si="719"/>
        <v>325.9375</v>
      </c>
      <c r="FQ514" s="82">
        <f>EU514*Prices!$B$16</f>
        <v>137.8125</v>
      </c>
      <c r="FR514" s="82">
        <f t="shared" si="720"/>
        <v>365.3125</v>
      </c>
      <c r="FS514" s="82">
        <f>EU514*Prices!$B$17</f>
        <v>0</v>
      </c>
      <c r="FT514" s="82"/>
      <c r="FU514" s="82"/>
      <c r="FV514" s="82"/>
      <c r="FW514" s="82"/>
      <c r="FX514" s="82"/>
      <c r="FY514" s="82"/>
      <c r="FZ514" s="82"/>
      <c r="GA514" s="82"/>
      <c r="GB514" s="82"/>
      <c r="GC514" s="82"/>
      <c r="GD514" s="82"/>
      <c r="GE514" s="82"/>
      <c r="GF514" s="82"/>
      <c r="GG514" s="82"/>
      <c r="GH514" s="82"/>
      <c r="GI514"/>
      <c r="GJ514"/>
      <c r="GK514"/>
      <c r="GL514"/>
      <c r="GM514"/>
      <c r="GN514"/>
      <c r="GO514"/>
      <c r="GP514" s="55">
        <v>3145.0106999999998</v>
      </c>
      <c r="GQ514" s="55">
        <f t="shared" si="760"/>
        <v>21.840352083333332</v>
      </c>
      <c r="GR514" s="74">
        <v>22</v>
      </c>
      <c r="GS514" s="55">
        <v>27</v>
      </c>
      <c r="GT514" s="55"/>
      <c r="GU514" s="75">
        <f t="shared" si="756"/>
        <v>5.625</v>
      </c>
      <c r="GV514" s="75">
        <v>3</v>
      </c>
      <c r="GW514" s="75"/>
      <c r="GX514" s="76">
        <v>3</v>
      </c>
      <c r="GY514" s="142">
        <v>22</v>
      </c>
      <c r="GZ514" s="82">
        <f>(GY514*1.2)*(Prices!$B$5/32)</f>
        <v>33</v>
      </c>
      <c r="HA514" s="82">
        <f>(GY514*1.3)*(Prices!$C$4/32)</f>
        <v>57.2</v>
      </c>
      <c r="HB514" s="79">
        <f>GV514*Prices!$B$2+GW514*Prices!$B$3</f>
        <v>120</v>
      </c>
      <c r="HC514" s="80">
        <f>GU514*Prices!$B$9</f>
        <v>33.75</v>
      </c>
      <c r="HD514" s="82">
        <f t="shared" si="721"/>
        <v>246.95</v>
      </c>
      <c r="HE514" s="82">
        <f>GU514*Prices!$B$10</f>
        <v>50.625</v>
      </c>
      <c r="HF514" s="82">
        <f t="shared" si="722"/>
        <v>263.82499999999999</v>
      </c>
      <c r="HG514" s="82">
        <f>GU514*Prices!$B$11</f>
        <v>56.25</v>
      </c>
      <c r="HH514" s="82">
        <f t="shared" si="723"/>
        <v>269.45</v>
      </c>
      <c r="HI514" s="82">
        <f>GU514*Prices!$B$12</f>
        <v>67.5</v>
      </c>
      <c r="HJ514" s="82">
        <f t="shared" si="724"/>
        <v>280.7</v>
      </c>
      <c r="HK514" s="82">
        <f>GU514*Prices!$B$13</f>
        <v>73.125</v>
      </c>
      <c r="HL514" s="82">
        <f t="shared" si="725"/>
        <v>286.32499999999999</v>
      </c>
      <c r="HM514" s="82">
        <f>GU514*Prices!$B$14</f>
        <v>87.1875</v>
      </c>
      <c r="HN514" s="82">
        <f t="shared" si="726"/>
        <v>300.38749999999999</v>
      </c>
      <c r="HO514" s="82">
        <f>GU514*Prices!$B$15</f>
        <v>98.4375</v>
      </c>
      <c r="HP514" s="82">
        <f t="shared" si="727"/>
        <v>311.63749999999999</v>
      </c>
      <c r="HQ514" s="82">
        <f>GU514*Prices!$B$16</f>
        <v>137.8125</v>
      </c>
      <c r="HR514" s="82">
        <f t="shared" si="728"/>
        <v>351.01249999999999</v>
      </c>
      <c r="HS514" s="82">
        <f>GU514*Prices!$B$17</f>
        <v>0</v>
      </c>
      <c r="HT514" s="82"/>
      <c r="HU514" s="82"/>
      <c r="HV514" s="82"/>
      <c r="HW514" s="82"/>
      <c r="HX514" s="82"/>
      <c r="HY514" s="82"/>
      <c r="HZ514" s="82"/>
      <c r="IA514" s="82"/>
      <c r="IB514" s="82"/>
      <c r="IC514" s="82"/>
      <c r="ID514" s="82"/>
      <c r="IE514" s="82"/>
      <c r="IF514" s="82"/>
      <c r="IG514" s="82"/>
      <c r="IH514" s="82"/>
      <c r="II514"/>
      <c r="IJ514"/>
      <c r="IK514"/>
      <c r="IL514"/>
      <c r="IM514"/>
      <c r="IN514"/>
      <c r="IO514"/>
      <c r="IP514"/>
      <c r="IQ514" s="55">
        <v>3145.0106999999998</v>
      </c>
      <c r="IR514" s="55">
        <f t="shared" si="761"/>
        <v>21.840352083333332</v>
      </c>
      <c r="IS514" s="74">
        <v>22</v>
      </c>
      <c r="IT514" s="55">
        <v>27</v>
      </c>
      <c r="IV514" s="75">
        <f t="shared" si="757"/>
        <v>5.625</v>
      </c>
      <c r="IW514" s="75">
        <v>3</v>
      </c>
      <c r="IX514" s="75"/>
      <c r="IY514" s="76">
        <f t="shared" si="749"/>
        <v>151.61260871874998</v>
      </c>
      <c r="IZ514" s="142">
        <v>22</v>
      </c>
      <c r="JA514" s="82">
        <f>(IZ514*1.2)*(Prices!$B$5/32)</f>
        <v>33</v>
      </c>
      <c r="JB514" s="82">
        <f>(IZ514*1.3)*(Prices!$B$4/32)</f>
        <v>71.5</v>
      </c>
      <c r="JC514" s="79">
        <f>IW514*Prices!$B$2+IX514*Prices!$B$3</f>
        <v>120</v>
      </c>
      <c r="JD514" s="80">
        <f>IV514*Prices!$B$9</f>
        <v>33.75</v>
      </c>
      <c r="JE514" s="82">
        <f t="shared" si="729"/>
        <v>409.86260871874998</v>
      </c>
      <c r="JF514" s="82">
        <f>IV514*Prices!$B$10</f>
        <v>50.625</v>
      </c>
      <c r="JG514" s="82">
        <f t="shared" si="730"/>
        <v>426.73760871874998</v>
      </c>
      <c r="JH514" s="82">
        <f>IV514*Prices!$B$11</f>
        <v>56.25</v>
      </c>
      <c r="JI514" s="82">
        <f t="shared" si="731"/>
        <v>432.36260871874998</v>
      </c>
      <c r="JJ514" s="82">
        <f>IV514*Prices!$B$12</f>
        <v>67.5</v>
      </c>
      <c r="JK514" s="82">
        <f t="shared" si="732"/>
        <v>443.61260871874998</v>
      </c>
      <c r="JL514" s="82">
        <f>IV514*Prices!$B$13</f>
        <v>73.125</v>
      </c>
      <c r="JM514" s="82">
        <f t="shared" si="733"/>
        <v>449.23760871874998</v>
      </c>
      <c r="JN514" s="82">
        <f>IV514*Prices!$B$14</f>
        <v>87.1875</v>
      </c>
      <c r="JO514" s="82">
        <f t="shared" si="734"/>
        <v>463.30010871874998</v>
      </c>
      <c r="JP514" s="82">
        <f>IV514*Prices!$B$15</f>
        <v>98.4375</v>
      </c>
      <c r="JQ514" s="82">
        <f t="shared" si="735"/>
        <v>474.55010871874998</v>
      </c>
      <c r="JR514" s="82">
        <f>IV514*Prices!$B$16</f>
        <v>137.8125</v>
      </c>
      <c r="JS514" s="82">
        <f t="shared" si="736"/>
        <v>513.92510871874993</v>
      </c>
      <c r="JT514" s="82">
        <f>IV514*Prices!$B$17</f>
        <v>0</v>
      </c>
      <c r="JU514" s="82"/>
      <c r="JV514" s="82"/>
      <c r="JW514" s="82"/>
      <c r="JX514" s="82"/>
      <c r="JY514" s="82"/>
      <c r="JZ514" s="82"/>
      <c r="KA514" s="82"/>
      <c r="KB514" s="82"/>
      <c r="KC514" s="82"/>
      <c r="KD514" s="82"/>
      <c r="KE514" s="82"/>
      <c r="KF514" s="82"/>
      <c r="KG514" s="82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 s="199">
        <v>1</v>
      </c>
      <c r="LB514" s="202">
        <v>2</v>
      </c>
      <c r="LC514" s="82">
        <f>(44+(cabinets_db!IR514*2-2))*0.58</f>
        <v>49.69480841666666</v>
      </c>
      <c r="LD514" s="82">
        <f>(44+(cabinets_db!IR514*2-2))*0.77</f>
        <v>65.974142208333333</v>
      </c>
      <c r="LE514" s="82">
        <f>3*(cabinets_db!IR514*22/144)</f>
        <v>10.010161371527778</v>
      </c>
      <c r="LF514" s="82">
        <f t="shared" si="737"/>
        <v>39.684647045138881</v>
      </c>
      <c r="LG514" s="80">
        <f t="shared" si="738"/>
        <v>55.963980836805554</v>
      </c>
      <c r="LH514" s="234">
        <f t="shared" si="739"/>
        <v>151.61260871874998</v>
      </c>
      <c r="LI514" s="55">
        <v>3145.0106999999998</v>
      </c>
      <c r="LJ514" s="55">
        <f t="shared" si="762"/>
        <v>21.840352083333332</v>
      </c>
      <c r="LK514" s="74">
        <v>22</v>
      </c>
      <c r="LL514" s="55">
        <v>27</v>
      </c>
      <c r="LN514" s="75">
        <f t="shared" si="758"/>
        <v>5.625</v>
      </c>
      <c r="LO514" s="75">
        <v>3</v>
      </c>
      <c r="LP514" s="75"/>
      <c r="LQ514" s="76">
        <f t="shared" si="750"/>
        <v>151.61260871874998</v>
      </c>
      <c r="LR514" s="142">
        <v>22</v>
      </c>
      <c r="LS514" s="82">
        <f>(LR514*1.2)*(Prices!$B$5/32)</f>
        <v>33</v>
      </c>
      <c r="LT514" s="82">
        <f>(LR514*1.3)*(Prices!$C$4/32)</f>
        <v>57.2</v>
      </c>
      <c r="LU514" s="79">
        <f>LO514*Prices!$B$2+LP514*Prices!$B$3</f>
        <v>120</v>
      </c>
      <c r="LV514" s="80">
        <f>LN514*Prices!$B$9</f>
        <v>33.75</v>
      </c>
      <c r="LW514" s="82">
        <f t="shared" si="740"/>
        <v>395.56260871874997</v>
      </c>
      <c r="LX514" s="82">
        <f>LN514*Prices!$B$10</f>
        <v>50.625</v>
      </c>
      <c r="LY514" s="82">
        <f t="shared" si="741"/>
        <v>412.43760871874997</v>
      </c>
      <c r="LZ514" s="82">
        <f>LN514*Prices!$B$11</f>
        <v>56.25</v>
      </c>
      <c r="MA514" s="82">
        <f t="shared" si="742"/>
        <v>418.06260871874997</v>
      </c>
      <c r="MB514" s="82">
        <f>LN514*Prices!$B$12</f>
        <v>67.5</v>
      </c>
      <c r="MC514" s="82">
        <f t="shared" si="743"/>
        <v>429.31260871874997</v>
      </c>
      <c r="MD514" s="82">
        <f>LN514*Prices!$B$13</f>
        <v>73.125</v>
      </c>
      <c r="ME514" s="82">
        <f t="shared" si="744"/>
        <v>434.93760871874997</v>
      </c>
      <c r="MF514" s="82">
        <f>LN514*Prices!$B$14</f>
        <v>87.1875</v>
      </c>
      <c r="MG514" s="82">
        <f t="shared" si="745"/>
        <v>449.00010871874997</v>
      </c>
      <c r="MH514" s="82">
        <f>LN514*Prices!$B$15</f>
        <v>98.4375</v>
      </c>
      <c r="MI514" s="82">
        <f t="shared" si="746"/>
        <v>460.25010871874997</v>
      </c>
      <c r="MJ514" s="82">
        <f>LN514*Prices!$B$16</f>
        <v>137.8125</v>
      </c>
      <c r="MK514" s="82">
        <f t="shared" si="747"/>
        <v>499.62510871874997</v>
      </c>
      <c r="ML514" s="82">
        <f>LN514*Prices!$B$17</f>
        <v>0</v>
      </c>
      <c r="MM514" s="82"/>
      <c r="MN514" s="82"/>
      <c r="MO514" s="82"/>
      <c r="MP514" s="82"/>
      <c r="MQ514" s="82"/>
      <c r="MR514" s="82"/>
      <c r="MS514" s="82"/>
      <c r="MT514" s="82"/>
      <c r="MU514" s="82"/>
      <c r="MV514" s="82"/>
      <c r="MW514" s="82"/>
      <c r="MX514" s="82"/>
      <c r="MY514" s="82"/>
      <c r="MZ514" s="82"/>
      <c r="NA514" s="82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</row>
    <row r="515" spans="1:449" ht="18" customHeight="1" x14ac:dyDescent="0.25">
      <c r="A515" s="171" t="s">
        <v>653</v>
      </c>
      <c r="B515" s="172" t="s">
        <v>628</v>
      </c>
      <c r="C515" s="69" t="str">
        <f t="shared" si="748"/>
        <v>Vanity Cab: 3 drawers (28" to 30")</v>
      </c>
      <c r="D515" s="70" t="s">
        <v>117</v>
      </c>
      <c r="E515" s="68" t="s">
        <v>109</v>
      </c>
      <c r="F515" s="268" t="s">
        <v>653</v>
      </c>
      <c r="G515" s="367">
        <f>ROUND(cabinets_db!FD515/Prices!$B$27,0)</f>
        <v>648</v>
      </c>
      <c r="H515" s="71">
        <f>G515*Prices!$B$6+G515</f>
        <v>745.2</v>
      </c>
      <c r="I515" s="161">
        <f>ROUND(cabinets_db!FF515/Prices!$B$27,0)</f>
        <v>693</v>
      </c>
      <c r="J515" s="71">
        <f>I515*Prices!$B$6+I515</f>
        <v>796.95</v>
      </c>
      <c r="K515" s="161">
        <f>ROUND(cabinets_db!FH515/Prices!$B$27,0)</f>
        <v>707</v>
      </c>
      <c r="L515" s="71">
        <f>K515*Prices!$B$6+K515</f>
        <v>813.05</v>
      </c>
      <c r="M515" s="161">
        <f>ROUND(cabinets_db!FJ515/Prices!$B$27,0)</f>
        <v>737</v>
      </c>
      <c r="N515" s="71">
        <f>M515*Prices!$B$6+M515</f>
        <v>847.55</v>
      </c>
      <c r="O515" s="161">
        <f>ROUND(cabinets_db!FL515/Prices!$B$27,0)</f>
        <v>752</v>
      </c>
      <c r="P515" s="71">
        <f>O515*Prices!$B$6+O515</f>
        <v>864.8</v>
      </c>
      <c r="Q515" s="161">
        <f>ROUND(cabinets_db!FN515/Prices!$B$27,0)</f>
        <v>789</v>
      </c>
      <c r="R515" s="71">
        <f>Q515*Prices!$B$6+Q515</f>
        <v>907.35</v>
      </c>
      <c r="S515" s="161">
        <f>ROUND(cabinets_db!FP515/Prices!$B$27,0)</f>
        <v>819</v>
      </c>
      <c r="T515" s="71">
        <f>S515*Prices!$B$6+S515</f>
        <v>941.85</v>
      </c>
      <c r="U515" s="161">
        <f>ROUND(cabinets_db!FR515/Prices!$B$27,0)</f>
        <v>923</v>
      </c>
      <c r="V515" s="71">
        <f>U515*Prices!$B$6+U515</f>
        <v>1061.45</v>
      </c>
      <c r="W515" s="162"/>
      <c r="X515" s="162"/>
      <c r="Y515" s="162"/>
      <c r="Z515" s="162"/>
      <c r="AA515" s="162"/>
      <c r="AB515" s="71">
        <f>ROUND(cabinets_db!HD515/Prices!$B$27,0)</f>
        <v>612</v>
      </c>
      <c r="AC515" s="71">
        <f>AB515*Prices!$B$6+AB515</f>
        <v>703.8</v>
      </c>
      <c r="AD515" s="71">
        <f>ROUND(cabinets_db!HF515/Prices!$B$27,0)</f>
        <v>656</v>
      </c>
      <c r="AE515" s="71">
        <f>AD515*Prices!$B$6+AD515</f>
        <v>754.4</v>
      </c>
      <c r="AF515" s="71">
        <f>ROUND(cabinets_db!HH515/Prices!$B$27,0)</f>
        <v>671</v>
      </c>
      <c r="AG515" s="71">
        <f>AF515*Prices!$B$6+AF515</f>
        <v>771.65</v>
      </c>
      <c r="AH515" s="71">
        <f>ROUND(cabinets_db!HJ515/Prices!$B$27,0)</f>
        <v>701</v>
      </c>
      <c r="AI515" s="71">
        <f>AH515*Prices!$B$6+AH515</f>
        <v>806.15</v>
      </c>
      <c r="AJ515" s="71">
        <f>ROUND(cabinets_db!HL515/Prices!$B$27,0)</f>
        <v>716</v>
      </c>
      <c r="AK515" s="71">
        <f>AJ515*Prices!$B$6+AJ515</f>
        <v>823.4</v>
      </c>
      <c r="AL515" s="71">
        <f>ROUND(cabinets_db!HN515/Prices!$B$27,0)</f>
        <v>753</v>
      </c>
      <c r="AM515" s="71">
        <f>AL515*Prices!$B$6+AL515</f>
        <v>865.95</v>
      </c>
      <c r="AN515" s="71">
        <f>ROUND(cabinets_db!HP515/Prices!$B$27,0)</f>
        <v>783</v>
      </c>
      <c r="AO515" s="71">
        <f>AN515*Prices!$B$6+AN515</f>
        <v>900.45</v>
      </c>
      <c r="AP515" s="71">
        <f>ROUND(cabinets_db!HR515/Prices!$B$27,0)</f>
        <v>887</v>
      </c>
      <c r="AQ515" s="163">
        <f>AP515*Prices!$B$6+AP515</f>
        <v>1020.05</v>
      </c>
      <c r="AW515" s="71">
        <f t="shared" si="681"/>
        <v>612</v>
      </c>
      <c r="AX515" s="71">
        <f t="shared" si="682"/>
        <v>703.8</v>
      </c>
      <c r="AY515" s="71">
        <f t="shared" si="683"/>
        <v>656</v>
      </c>
      <c r="AZ515" s="71">
        <f t="shared" si="684"/>
        <v>754.4</v>
      </c>
      <c r="BA515" s="71">
        <f t="shared" si="685"/>
        <v>671</v>
      </c>
      <c r="BB515" s="71">
        <f t="shared" si="686"/>
        <v>771.65</v>
      </c>
      <c r="BC515" s="71">
        <f t="shared" si="687"/>
        <v>701</v>
      </c>
      <c r="BD515" s="71">
        <f t="shared" si="688"/>
        <v>806.15</v>
      </c>
      <c r="BE515" s="71">
        <f t="shared" si="689"/>
        <v>716</v>
      </c>
      <c r="BF515" s="71">
        <f t="shared" si="690"/>
        <v>823.4</v>
      </c>
      <c r="BG515" s="71">
        <f t="shared" si="691"/>
        <v>753</v>
      </c>
      <c r="BH515" s="71">
        <f t="shared" si="692"/>
        <v>865.95</v>
      </c>
      <c r="BI515" s="71">
        <f t="shared" si="693"/>
        <v>783</v>
      </c>
      <c r="BJ515" s="71">
        <f t="shared" si="694"/>
        <v>900.45</v>
      </c>
      <c r="BK515" s="71">
        <f t="shared" si="695"/>
        <v>887</v>
      </c>
      <c r="BL515" s="163">
        <f t="shared" si="696"/>
        <v>1020.05</v>
      </c>
      <c r="BU515" s="161">
        <f>ROUND(cabinets_db!JE515/Prices!$B$27,0)</f>
        <v>1011</v>
      </c>
      <c r="BV515" s="71">
        <f>BU515*Prices!$B$6+BU515</f>
        <v>1162.6500000000001</v>
      </c>
      <c r="BW515" s="161">
        <f>ROUND(cabinets_db!JG515/Prices!$B$27,0)</f>
        <v>1055</v>
      </c>
      <c r="BX515" s="71">
        <f>BW515*Prices!$B$6+BW515</f>
        <v>1213.25</v>
      </c>
      <c r="BY515" s="161">
        <f>ROUND(cabinets_db!JI515/Prices!$B$27,0)</f>
        <v>1070</v>
      </c>
      <c r="BZ515" s="71">
        <f>BY515*Prices!$B$6+BY515</f>
        <v>1230.5</v>
      </c>
      <c r="CA515" s="161">
        <f>ROUND(cabinets_db!JK515/Prices!$B$27,0)</f>
        <v>1100</v>
      </c>
      <c r="CB515" s="71">
        <f>CA515*Prices!$B$6+CA515</f>
        <v>1265</v>
      </c>
      <c r="CC515" s="161">
        <f>ROUND(cabinets_db!JM515/Prices!$B$27,0)</f>
        <v>1115</v>
      </c>
      <c r="CD515" s="71">
        <f>CC515*Prices!$B$6+CC515</f>
        <v>1282.25</v>
      </c>
      <c r="CE515" s="161">
        <f>ROUND(cabinets_db!JO515/Prices!$B$27,0)</f>
        <v>1152</v>
      </c>
      <c r="CF515" s="71">
        <f>CE515*Prices!$B$6+CE515</f>
        <v>1324.8</v>
      </c>
      <c r="CG515" s="161">
        <f>ROUND(cabinets_db!JQ515/Prices!$B$27,0)</f>
        <v>1182</v>
      </c>
      <c r="CH515" s="71">
        <f>CG515*Prices!$B$6+CG515</f>
        <v>1359.3</v>
      </c>
      <c r="CI515" s="161">
        <f>ROUND(cabinets_db!JS515/Prices!$B$27,0)</f>
        <v>1286</v>
      </c>
      <c r="CJ515" s="71">
        <f>CI515*Prices!$B$6+CI515</f>
        <v>1478.9</v>
      </c>
      <c r="CK515" s="162"/>
      <c r="CL515" s="162"/>
      <c r="CM515" s="162"/>
      <c r="CN515" s="162"/>
      <c r="CO515" s="162"/>
      <c r="CP515" s="71">
        <f>ROUND(cabinets_db!LW515/Prices!$B$27,0)</f>
        <v>974</v>
      </c>
      <c r="CQ515" s="71">
        <f>CP515*Prices!$B$6+CP515</f>
        <v>1120.0999999999999</v>
      </c>
      <c r="CR515" s="71">
        <f>ROUND(cabinets_db!LY515/Prices!$B$27,0)</f>
        <v>1019</v>
      </c>
      <c r="CS515" s="71">
        <f>CR515*Prices!$B$6+CR515</f>
        <v>1171.8499999999999</v>
      </c>
      <c r="CT515" s="71">
        <f>ROUND(cabinets_db!MA515/Prices!$B$27,0)</f>
        <v>1034</v>
      </c>
      <c r="CU515" s="71">
        <f>CT515*Prices!$B$6+CT515</f>
        <v>1189.0999999999999</v>
      </c>
      <c r="CV515" s="71">
        <f>ROUND(cabinets_db!MC515/Prices!$B$27,0)</f>
        <v>1064</v>
      </c>
      <c r="CW515" s="71">
        <f>CV515*Prices!$B$6+CV515</f>
        <v>1223.5999999999999</v>
      </c>
      <c r="CX515" s="71">
        <f>ROUND(cabinets_db!ME515/Prices!$B$27,0)</f>
        <v>1079</v>
      </c>
      <c r="CY515" s="71">
        <f>CX515*Prices!$B$6+CX515</f>
        <v>1240.8499999999999</v>
      </c>
      <c r="CZ515" s="71">
        <f>ROUND(cabinets_db!MG515/Prices!$B$27,0)</f>
        <v>1116</v>
      </c>
      <c r="DA515" s="71">
        <f>CZ515*Prices!$B$6+CZ515</f>
        <v>1283.4000000000001</v>
      </c>
      <c r="DB515" s="71">
        <f>ROUND(cabinets_db!MI515/Prices!$B$27,0)</f>
        <v>1146</v>
      </c>
      <c r="DC515" s="71">
        <f>DB515*Prices!$B$6+DB515</f>
        <v>1317.9</v>
      </c>
      <c r="DD515" s="71">
        <f>ROUND(cabinets_db!MK515/Prices!$B$27,0)</f>
        <v>1250</v>
      </c>
      <c r="DE515" s="163">
        <f>DD515*Prices!$B$6+DD515</f>
        <v>1437.5</v>
      </c>
      <c r="DK515" s="71">
        <f t="shared" si="697"/>
        <v>974</v>
      </c>
      <c r="DL515" s="71">
        <f t="shared" si="698"/>
        <v>1120.0999999999999</v>
      </c>
      <c r="DM515" s="71">
        <f t="shared" si="699"/>
        <v>1019</v>
      </c>
      <c r="DN515" s="71">
        <f t="shared" si="700"/>
        <v>1171.8499999999999</v>
      </c>
      <c r="DO515" s="71">
        <f t="shared" si="701"/>
        <v>1034</v>
      </c>
      <c r="DP515" s="71">
        <f t="shared" si="702"/>
        <v>1189.0999999999999</v>
      </c>
      <c r="DQ515" s="71">
        <f t="shared" si="703"/>
        <v>1064</v>
      </c>
      <c r="DR515" s="71">
        <f t="shared" si="704"/>
        <v>1223.5999999999999</v>
      </c>
      <c r="DS515" s="71">
        <f t="shared" si="705"/>
        <v>1079</v>
      </c>
      <c r="DT515" s="71">
        <f t="shared" si="706"/>
        <v>1240.8499999999999</v>
      </c>
      <c r="DU515" s="71">
        <f t="shared" si="707"/>
        <v>1116</v>
      </c>
      <c r="DV515" s="71">
        <f t="shared" si="708"/>
        <v>1283.4000000000001</v>
      </c>
      <c r="DW515" s="71">
        <f t="shared" si="709"/>
        <v>1146</v>
      </c>
      <c r="DX515" s="71">
        <f t="shared" si="710"/>
        <v>1317.9</v>
      </c>
      <c r="DY515" s="71">
        <f t="shared" si="711"/>
        <v>1250</v>
      </c>
      <c r="DZ515" s="163">
        <f t="shared" si="712"/>
        <v>1437.5</v>
      </c>
      <c r="EP515" s="55">
        <v>3336.7527</v>
      </c>
      <c r="EQ515" s="55">
        <f t="shared" si="759"/>
        <v>23.171893749999999</v>
      </c>
      <c r="ER515" s="74">
        <v>23.5</v>
      </c>
      <c r="ES515" s="55">
        <v>30</v>
      </c>
      <c r="EU515" s="75">
        <f t="shared" si="755"/>
        <v>6.25</v>
      </c>
      <c r="EV515" s="75">
        <v>3</v>
      </c>
      <c r="EX515" s="76">
        <v>3</v>
      </c>
      <c r="EY515" s="142">
        <v>23.5</v>
      </c>
      <c r="EZ515" s="82">
        <f>(EY515*1.2)*(Prices!$B$5/32)</f>
        <v>35.25</v>
      </c>
      <c r="FA515" s="82">
        <f>(EY515*1.3)*(Prices!$B$4/32)</f>
        <v>76.375</v>
      </c>
      <c r="FB515" s="79">
        <f>EV515*Prices!$B$2+EW515*Prices!$B$3</f>
        <v>120</v>
      </c>
      <c r="FC515" s="80">
        <f>EU515*Prices!$B$9</f>
        <v>37.5</v>
      </c>
      <c r="FD515" s="82">
        <f t="shared" si="713"/>
        <v>272.125</v>
      </c>
      <c r="FE515" s="82">
        <f>EU515*Prices!$B$10</f>
        <v>56.25</v>
      </c>
      <c r="FF515" s="82">
        <f t="shared" si="714"/>
        <v>290.875</v>
      </c>
      <c r="FG515" s="82">
        <f>EU515*Prices!$B$11</f>
        <v>62.5</v>
      </c>
      <c r="FH515" s="82">
        <f t="shared" si="715"/>
        <v>297.125</v>
      </c>
      <c r="FI515" s="82">
        <f>EU515*Prices!$B$12</f>
        <v>75</v>
      </c>
      <c r="FJ515" s="82">
        <f t="shared" si="716"/>
        <v>309.625</v>
      </c>
      <c r="FK515" s="82">
        <f>EU515*Prices!$B$13</f>
        <v>81.25</v>
      </c>
      <c r="FL515" s="82">
        <f t="shared" si="717"/>
        <v>315.875</v>
      </c>
      <c r="FM515" s="82">
        <f>EU515*Prices!$B$14</f>
        <v>96.875</v>
      </c>
      <c r="FN515" s="82">
        <f t="shared" si="718"/>
        <v>331.5</v>
      </c>
      <c r="FO515" s="82">
        <f>EU515*Prices!$B$15</f>
        <v>109.375</v>
      </c>
      <c r="FP515" s="82">
        <f t="shared" si="719"/>
        <v>344</v>
      </c>
      <c r="FQ515" s="82">
        <f>EU515*Prices!$B$16</f>
        <v>153.125</v>
      </c>
      <c r="FR515" s="82">
        <f t="shared" si="720"/>
        <v>387.75</v>
      </c>
      <c r="FS515" s="82">
        <f>EU515*Prices!$B$17</f>
        <v>0</v>
      </c>
      <c r="FT515" s="82"/>
      <c r="FU515" s="82"/>
      <c r="FV515" s="82"/>
      <c r="FW515" s="82"/>
      <c r="FX515" s="82"/>
      <c r="FY515" s="82"/>
      <c r="FZ515" s="82"/>
      <c r="GA515" s="82"/>
      <c r="GB515" s="82"/>
      <c r="GC515" s="82"/>
      <c r="GD515" s="82"/>
      <c r="GE515" s="82"/>
      <c r="GF515" s="82"/>
      <c r="GG515" s="82"/>
      <c r="GH515" s="82"/>
      <c r="GI515"/>
      <c r="GJ515"/>
      <c r="GK515"/>
      <c r="GL515"/>
      <c r="GM515"/>
      <c r="GN515"/>
      <c r="GO515"/>
      <c r="GP515" s="55">
        <v>3336.7527</v>
      </c>
      <c r="GQ515" s="55">
        <f t="shared" si="760"/>
        <v>23.171893749999999</v>
      </c>
      <c r="GR515" s="74">
        <v>23.5</v>
      </c>
      <c r="GS515" s="55">
        <v>30</v>
      </c>
      <c r="GT515" s="55"/>
      <c r="GU515" s="75">
        <f t="shared" si="756"/>
        <v>6.25</v>
      </c>
      <c r="GV515" s="75">
        <v>3</v>
      </c>
      <c r="GW515" s="75"/>
      <c r="GX515" s="76">
        <v>3</v>
      </c>
      <c r="GY515" s="142">
        <v>23.5</v>
      </c>
      <c r="GZ515" s="82">
        <f>(GY515*1.2)*(Prices!$B$5/32)</f>
        <v>35.25</v>
      </c>
      <c r="HA515" s="82">
        <f>(GY515*1.3)*(Prices!$C$4/32)</f>
        <v>61.1</v>
      </c>
      <c r="HB515" s="79">
        <f>GV515*Prices!$B$2+GW515*Prices!$B$3</f>
        <v>120</v>
      </c>
      <c r="HC515" s="80">
        <f>GU515*Prices!$B$9</f>
        <v>37.5</v>
      </c>
      <c r="HD515" s="82">
        <f t="shared" si="721"/>
        <v>256.85000000000002</v>
      </c>
      <c r="HE515" s="82">
        <f>GU515*Prices!$B$10</f>
        <v>56.25</v>
      </c>
      <c r="HF515" s="82">
        <f t="shared" si="722"/>
        <v>275.60000000000002</v>
      </c>
      <c r="HG515" s="82">
        <f>GU515*Prices!$B$11</f>
        <v>62.5</v>
      </c>
      <c r="HH515" s="82">
        <f t="shared" si="723"/>
        <v>281.85000000000002</v>
      </c>
      <c r="HI515" s="82">
        <f>GU515*Prices!$B$12</f>
        <v>75</v>
      </c>
      <c r="HJ515" s="82">
        <f t="shared" si="724"/>
        <v>294.35000000000002</v>
      </c>
      <c r="HK515" s="82">
        <f>GU515*Prices!$B$13</f>
        <v>81.25</v>
      </c>
      <c r="HL515" s="82">
        <f t="shared" si="725"/>
        <v>300.60000000000002</v>
      </c>
      <c r="HM515" s="82">
        <f>GU515*Prices!$B$14</f>
        <v>96.875</v>
      </c>
      <c r="HN515" s="82">
        <f t="shared" si="726"/>
        <v>316.22500000000002</v>
      </c>
      <c r="HO515" s="82">
        <f>GU515*Prices!$B$15</f>
        <v>109.375</v>
      </c>
      <c r="HP515" s="82">
        <f t="shared" si="727"/>
        <v>328.72500000000002</v>
      </c>
      <c r="HQ515" s="82">
        <f>GU515*Prices!$B$16</f>
        <v>153.125</v>
      </c>
      <c r="HR515" s="82">
        <f t="shared" si="728"/>
        <v>372.47500000000002</v>
      </c>
      <c r="HS515" s="82">
        <f>GU515*Prices!$B$17</f>
        <v>0</v>
      </c>
      <c r="HT515" s="82"/>
      <c r="HU515" s="82"/>
      <c r="HV515" s="82"/>
      <c r="HW515" s="82"/>
      <c r="HX515" s="82"/>
      <c r="HY515" s="82"/>
      <c r="HZ515" s="82"/>
      <c r="IA515" s="82"/>
      <c r="IB515" s="82"/>
      <c r="IC515" s="82"/>
      <c r="ID515" s="82"/>
      <c r="IE515" s="82"/>
      <c r="IF515" s="82"/>
      <c r="IG515" s="82"/>
      <c r="IH515" s="82"/>
      <c r="II515"/>
      <c r="IJ515"/>
      <c r="IK515"/>
      <c r="IL515"/>
      <c r="IM515"/>
      <c r="IN515"/>
      <c r="IO515"/>
      <c r="IP515"/>
      <c r="IQ515" s="55">
        <v>3336.7527</v>
      </c>
      <c r="IR515" s="55">
        <f t="shared" si="761"/>
        <v>23.171893749999999</v>
      </c>
      <c r="IS515" s="74">
        <v>23.5</v>
      </c>
      <c r="IT515" s="55">
        <v>30</v>
      </c>
      <c r="IV515" s="75">
        <f t="shared" si="757"/>
        <v>6.25</v>
      </c>
      <c r="IW515" s="75">
        <v>3</v>
      </c>
      <c r="IX515" s="75"/>
      <c r="IY515" s="76">
        <f t="shared" si="749"/>
        <v>155.42747559374999</v>
      </c>
      <c r="IZ515" s="142">
        <v>23.5</v>
      </c>
      <c r="JA515" s="82">
        <f>(IZ515*1.2)*(Prices!$B$5/32)</f>
        <v>35.25</v>
      </c>
      <c r="JB515" s="82">
        <f>(IZ515*1.3)*(Prices!$B$4/32)</f>
        <v>76.375</v>
      </c>
      <c r="JC515" s="79">
        <f>IW515*Prices!$B$2+IX515*Prices!$B$3</f>
        <v>120</v>
      </c>
      <c r="JD515" s="80">
        <f>IV515*Prices!$B$9</f>
        <v>37.5</v>
      </c>
      <c r="JE515" s="82">
        <f t="shared" si="729"/>
        <v>424.55247559374999</v>
      </c>
      <c r="JF515" s="82">
        <f>IV515*Prices!$B$10</f>
        <v>56.25</v>
      </c>
      <c r="JG515" s="82">
        <f t="shared" si="730"/>
        <v>443.30247559374999</v>
      </c>
      <c r="JH515" s="82">
        <f>IV515*Prices!$B$11</f>
        <v>62.5</v>
      </c>
      <c r="JI515" s="82">
        <f t="shared" si="731"/>
        <v>449.55247559374999</v>
      </c>
      <c r="JJ515" s="82">
        <f>IV515*Prices!$B$12</f>
        <v>75</v>
      </c>
      <c r="JK515" s="82">
        <f t="shared" si="732"/>
        <v>462.05247559374999</v>
      </c>
      <c r="JL515" s="82">
        <f>IV515*Prices!$B$13</f>
        <v>81.25</v>
      </c>
      <c r="JM515" s="82">
        <f t="shared" si="733"/>
        <v>468.30247559374999</v>
      </c>
      <c r="JN515" s="82">
        <f>IV515*Prices!$B$14</f>
        <v>96.875</v>
      </c>
      <c r="JO515" s="82">
        <f t="shared" si="734"/>
        <v>483.92747559374999</v>
      </c>
      <c r="JP515" s="82">
        <f>IV515*Prices!$B$15</f>
        <v>109.375</v>
      </c>
      <c r="JQ515" s="82">
        <f t="shared" si="735"/>
        <v>496.42747559374999</v>
      </c>
      <c r="JR515" s="82">
        <f>IV515*Prices!$B$16</f>
        <v>153.125</v>
      </c>
      <c r="JS515" s="82">
        <f t="shared" si="736"/>
        <v>540.17747559374993</v>
      </c>
      <c r="JT515" s="82">
        <f>IV515*Prices!$B$17</f>
        <v>0</v>
      </c>
      <c r="JU515" s="82"/>
      <c r="JV515" s="82"/>
      <c r="JW515" s="82"/>
      <c r="JX515" s="82"/>
      <c r="JY515" s="82"/>
      <c r="JZ515" s="82"/>
      <c r="KA515" s="82"/>
      <c r="KB515" s="82"/>
      <c r="KC515" s="82"/>
      <c r="KD515" s="82"/>
      <c r="KE515" s="82"/>
      <c r="KF515" s="82"/>
      <c r="KG515" s="82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 s="199">
        <v>1</v>
      </c>
      <c r="LB515" s="202">
        <v>2</v>
      </c>
      <c r="LC515" s="82">
        <f>(44+(cabinets_db!IR515*2-2))*0.58</f>
        <v>51.23939674999999</v>
      </c>
      <c r="LD515" s="82">
        <f>(44+(cabinets_db!IR515*2-2))*0.77</f>
        <v>68.024716374999997</v>
      </c>
      <c r="LE515" s="82">
        <f>3*(cabinets_db!IR515*22/144)</f>
        <v>10.620451302083334</v>
      </c>
      <c r="LF515" s="82">
        <f t="shared" si="737"/>
        <v>40.618945447916659</v>
      </c>
      <c r="LG515" s="80">
        <f t="shared" si="738"/>
        <v>57.404265072916665</v>
      </c>
      <c r="LH515" s="234">
        <f t="shared" si="739"/>
        <v>155.42747559374999</v>
      </c>
      <c r="LI515" s="55">
        <v>3336.7527</v>
      </c>
      <c r="LJ515" s="55">
        <f t="shared" si="762"/>
        <v>23.171893749999999</v>
      </c>
      <c r="LK515" s="74">
        <v>23.5</v>
      </c>
      <c r="LL515" s="55">
        <v>30</v>
      </c>
      <c r="LN515" s="75">
        <f t="shared" si="758"/>
        <v>6.25</v>
      </c>
      <c r="LO515" s="75">
        <v>3</v>
      </c>
      <c r="LP515" s="75"/>
      <c r="LQ515" s="76">
        <f t="shared" si="750"/>
        <v>155.42747559374999</v>
      </c>
      <c r="LR515" s="142">
        <v>23.5</v>
      </c>
      <c r="LS515" s="82">
        <f>(LR515*1.2)*(Prices!$B$5/32)</f>
        <v>35.25</v>
      </c>
      <c r="LT515" s="82">
        <f>(LR515*1.3)*(Prices!$C$4/32)</f>
        <v>61.1</v>
      </c>
      <c r="LU515" s="79">
        <f>LO515*Prices!$B$2+LP515*Prices!$B$3</f>
        <v>120</v>
      </c>
      <c r="LV515" s="80">
        <f>LN515*Prices!$B$9</f>
        <v>37.5</v>
      </c>
      <c r="LW515" s="82">
        <f t="shared" si="740"/>
        <v>409.27747559374995</v>
      </c>
      <c r="LX515" s="82">
        <f>LN515*Prices!$B$10</f>
        <v>56.25</v>
      </c>
      <c r="LY515" s="82">
        <f t="shared" si="741"/>
        <v>428.02747559375001</v>
      </c>
      <c r="LZ515" s="82">
        <f>LN515*Prices!$B$11</f>
        <v>62.5</v>
      </c>
      <c r="MA515" s="82">
        <f t="shared" si="742"/>
        <v>434.27747559375001</v>
      </c>
      <c r="MB515" s="82">
        <f>LN515*Prices!$B$12</f>
        <v>75</v>
      </c>
      <c r="MC515" s="82">
        <f t="shared" si="743"/>
        <v>446.77747559375001</v>
      </c>
      <c r="MD515" s="82">
        <f>LN515*Prices!$B$13</f>
        <v>81.25</v>
      </c>
      <c r="ME515" s="82">
        <f t="shared" si="744"/>
        <v>453.02747559375001</v>
      </c>
      <c r="MF515" s="82">
        <f>LN515*Prices!$B$14</f>
        <v>96.875</v>
      </c>
      <c r="MG515" s="82">
        <f t="shared" si="745"/>
        <v>468.65247559375001</v>
      </c>
      <c r="MH515" s="82">
        <f>LN515*Prices!$B$15</f>
        <v>109.375</v>
      </c>
      <c r="MI515" s="82">
        <f t="shared" si="746"/>
        <v>481.15247559375001</v>
      </c>
      <c r="MJ515" s="82">
        <f>LN515*Prices!$B$16</f>
        <v>153.125</v>
      </c>
      <c r="MK515" s="82">
        <f t="shared" si="747"/>
        <v>524.90247559375007</v>
      </c>
      <c r="ML515" s="82">
        <f>LN515*Prices!$B$17</f>
        <v>0</v>
      </c>
      <c r="MM515" s="82"/>
      <c r="MN515" s="82"/>
      <c r="MO515" s="82"/>
      <c r="MP515" s="82"/>
      <c r="MQ515" s="82"/>
      <c r="MR515" s="82"/>
      <c r="MS515" s="82"/>
      <c r="MT515" s="82"/>
      <c r="MU515" s="82"/>
      <c r="MV515" s="82"/>
      <c r="MW515" s="82"/>
      <c r="MX515" s="82"/>
      <c r="MY515" s="82"/>
      <c r="MZ515" s="82"/>
      <c r="NA515" s="82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</row>
    <row r="516" spans="1:449" ht="18" customHeight="1" x14ac:dyDescent="0.25">
      <c r="A516" s="171" t="s">
        <v>654</v>
      </c>
      <c r="B516" s="172" t="s">
        <v>628</v>
      </c>
      <c r="C516" s="69" t="str">
        <f t="shared" si="748"/>
        <v>Vanity Cab: 3 drawers (31" to 33")</v>
      </c>
      <c r="D516" s="70" t="s">
        <v>117</v>
      </c>
      <c r="E516" s="68" t="s">
        <v>111</v>
      </c>
      <c r="F516" s="268" t="s">
        <v>654</v>
      </c>
      <c r="G516" s="367">
        <f>ROUND(cabinets_db!FD516/Prices!$B$27,0)</f>
        <v>668</v>
      </c>
      <c r="H516" s="71">
        <f>G516*Prices!$B$6+G516</f>
        <v>768.2</v>
      </c>
      <c r="I516" s="161">
        <f>ROUND(cabinets_db!FF516/Prices!$B$27,0)</f>
        <v>717</v>
      </c>
      <c r="J516" s="71">
        <f>I516*Prices!$B$6+I516</f>
        <v>824.55</v>
      </c>
      <c r="K516" s="161">
        <f>ROUND(cabinets_db!FH516/Prices!$B$27,0)</f>
        <v>734</v>
      </c>
      <c r="L516" s="71">
        <f>K516*Prices!$B$6+K516</f>
        <v>844.1</v>
      </c>
      <c r="M516" s="161">
        <f>ROUND(cabinets_db!FJ516/Prices!$B$27,0)</f>
        <v>766</v>
      </c>
      <c r="N516" s="71">
        <f>M516*Prices!$B$6+M516</f>
        <v>880.9</v>
      </c>
      <c r="O516" s="161">
        <f>ROUND(cabinets_db!FL516/Prices!$B$27,0)</f>
        <v>783</v>
      </c>
      <c r="P516" s="71">
        <f>O516*Prices!$B$6+O516</f>
        <v>900.45</v>
      </c>
      <c r="Q516" s="161">
        <f>ROUND(cabinets_db!FN516/Prices!$B$27,0)</f>
        <v>824</v>
      </c>
      <c r="R516" s="71">
        <f>Q516*Prices!$B$6+Q516</f>
        <v>947.6</v>
      </c>
      <c r="S516" s="161">
        <f>ROUND(cabinets_db!FP516/Prices!$B$27,0)</f>
        <v>856</v>
      </c>
      <c r="T516" s="71">
        <f>S516*Prices!$B$6+S516</f>
        <v>984.4</v>
      </c>
      <c r="U516" s="161">
        <f>ROUND(cabinets_db!FR516/Prices!$B$27,0)</f>
        <v>971</v>
      </c>
      <c r="V516" s="71">
        <f>U516*Prices!$B$6+U516</f>
        <v>1116.6500000000001</v>
      </c>
      <c r="W516" s="162"/>
      <c r="X516" s="162"/>
      <c r="Y516" s="162"/>
      <c r="Z516" s="162"/>
      <c r="AA516" s="162"/>
      <c r="AB516" s="71">
        <f>ROUND(cabinets_db!HD516/Prices!$B$27,0)</f>
        <v>630</v>
      </c>
      <c r="AC516" s="71">
        <f>AB516*Prices!$B$6+AB516</f>
        <v>724.5</v>
      </c>
      <c r="AD516" s="71">
        <f>ROUND(cabinets_db!HF516/Prices!$B$27,0)</f>
        <v>679</v>
      </c>
      <c r="AE516" s="71">
        <f>AD516*Prices!$B$6+AD516</f>
        <v>780.85</v>
      </c>
      <c r="AF516" s="71">
        <f>ROUND(cabinets_db!HH516/Prices!$B$27,0)</f>
        <v>696</v>
      </c>
      <c r="AG516" s="71">
        <f>AF516*Prices!$B$6+AF516</f>
        <v>800.4</v>
      </c>
      <c r="AH516" s="71">
        <f>ROUND(cabinets_db!HJ516/Prices!$B$27,0)</f>
        <v>728</v>
      </c>
      <c r="AI516" s="71">
        <f>AH516*Prices!$B$6+AH516</f>
        <v>837.2</v>
      </c>
      <c r="AJ516" s="71">
        <f>ROUND(cabinets_db!HL516/Prices!$B$27,0)</f>
        <v>745</v>
      </c>
      <c r="AK516" s="71">
        <f>AJ516*Prices!$B$6+AJ516</f>
        <v>856.75</v>
      </c>
      <c r="AL516" s="71">
        <f>ROUND(cabinets_db!HN516/Prices!$B$27,0)</f>
        <v>786</v>
      </c>
      <c r="AM516" s="71">
        <f>AL516*Prices!$B$6+AL516</f>
        <v>903.9</v>
      </c>
      <c r="AN516" s="71">
        <f>ROUND(cabinets_db!HP516/Prices!$B$27,0)</f>
        <v>818</v>
      </c>
      <c r="AO516" s="71">
        <f>AN516*Prices!$B$6+AN516</f>
        <v>940.7</v>
      </c>
      <c r="AP516" s="71">
        <f>ROUND(cabinets_db!HR516/Prices!$B$27,0)</f>
        <v>933</v>
      </c>
      <c r="AQ516" s="163">
        <f>AP516*Prices!$B$6+AP516</f>
        <v>1072.95</v>
      </c>
      <c r="AW516" s="71">
        <f t="shared" si="681"/>
        <v>630</v>
      </c>
      <c r="AX516" s="71">
        <f t="shared" si="682"/>
        <v>724.5</v>
      </c>
      <c r="AY516" s="71">
        <f t="shared" si="683"/>
        <v>679</v>
      </c>
      <c r="AZ516" s="71">
        <f t="shared" si="684"/>
        <v>780.85</v>
      </c>
      <c r="BA516" s="71">
        <f t="shared" si="685"/>
        <v>696</v>
      </c>
      <c r="BB516" s="71">
        <f t="shared" si="686"/>
        <v>800.4</v>
      </c>
      <c r="BC516" s="71">
        <f t="shared" si="687"/>
        <v>728</v>
      </c>
      <c r="BD516" s="71">
        <f t="shared" si="688"/>
        <v>837.2</v>
      </c>
      <c r="BE516" s="71">
        <f t="shared" si="689"/>
        <v>745</v>
      </c>
      <c r="BF516" s="71">
        <f t="shared" si="690"/>
        <v>856.75</v>
      </c>
      <c r="BG516" s="71">
        <f t="shared" si="691"/>
        <v>786</v>
      </c>
      <c r="BH516" s="71">
        <f t="shared" si="692"/>
        <v>903.9</v>
      </c>
      <c r="BI516" s="71">
        <f t="shared" si="693"/>
        <v>818</v>
      </c>
      <c r="BJ516" s="71">
        <f t="shared" si="694"/>
        <v>940.7</v>
      </c>
      <c r="BK516" s="71">
        <f t="shared" si="695"/>
        <v>933</v>
      </c>
      <c r="BL516" s="163">
        <f t="shared" si="696"/>
        <v>1072.95</v>
      </c>
      <c r="BU516" s="161">
        <f>ROUND(cabinets_db!JE516/Prices!$B$27,0)</f>
        <v>1040</v>
      </c>
      <c r="BV516" s="71">
        <f>BU516*Prices!$B$6+BU516</f>
        <v>1196</v>
      </c>
      <c r="BW516" s="161">
        <f>ROUND(cabinets_db!JG516/Prices!$B$27,0)</f>
        <v>1089</v>
      </c>
      <c r="BX516" s="71">
        <f>BW516*Prices!$B$6+BW516</f>
        <v>1252.3499999999999</v>
      </c>
      <c r="BY516" s="161">
        <f>ROUND(cabinets_db!JI516/Prices!$B$27,0)</f>
        <v>1106</v>
      </c>
      <c r="BZ516" s="71">
        <f>BY516*Prices!$B$6+BY516</f>
        <v>1271.9000000000001</v>
      </c>
      <c r="CA516" s="161">
        <f>ROUND(cabinets_db!JK516/Prices!$B$27,0)</f>
        <v>1138</v>
      </c>
      <c r="CB516" s="71">
        <f>CA516*Prices!$B$6+CA516</f>
        <v>1308.7</v>
      </c>
      <c r="CC516" s="161">
        <f>ROUND(cabinets_db!JM516/Prices!$B$27,0)</f>
        <v>1155</v>
      </c>
      <c r="CD516" s="71">
        <f>CC516*Prices!$B$6+CC516</f>
        <v>1328.25</v>
      </c>
      <c r="CE516" s="161">
        <f>ROUND(cabinets_db!JO516/Prices!$B$27,0)</f>
        <v>1196</v>
      </c>
      <c r="CF516" s="71">
        <f>CE516*Prices!$B$6+CE516</f>
        <v>1375.4</v>
      </c>
      <c r="CG516" s="161">
        <f>ROUND(cabinets_db!JQ516/Prices!$B$27,0)</f>
        <v>1228</v>
      </c>
      <c r="CH516" s="71">
        <f>CG516*Prices!$B$6+CG516</f>
        <v>1412.2</v>
      </c>
      <c r="CI516" s="161">
        <f>ROUND(cabinets_db!JS516/Prices!$B$27,0)</f>
        <v>1343</v>
      </c>
      <c r="CJ516" s="71">
        <f>CI516*Prices!$B$6+CI516</f>
        <v>1544.45</v>
      </c>
      <c r="CK516" s="162"/>
      <c r="CL516" s="162"/>
      <c r="CM516" s="162"/>
      <c r="CN516" s="162"/>
      <c r="CO516" s="162"/>
      <c r="CP516" s="71">
        <f>ROUND(cabinets_db!LW516/Prices!$B$27,0)</f>
        <v>1002</v>
      </c>
      <c r="CQ516" s="71">
        <f>CP516*Prices!$B$6+CP516</f>
        <v>1152.3</v>
      </c>
      <c r="CR516" s="71">
        <f>ROUND(cabinets_db!LY516/Prices!$B$27,0)</f>
        <v>1051</v>
      </c>
      <c r="CS516" s="71">
        <f>CR516*Prices!$B$6+CR516</f>
        <v>1208.6500000000001</v>
      </c>
      <c r="CT516" s="71">
        <f>ROUND(cabinets_db!MA516/Prices!$B$27,0)</f>
        <v>1068</v>
      </c>
      <c r="CU516" s="71">
        <f>CT516*Prices!$B$6+CT516</f>
        <v>1228.2</v>
      </c>
      <c r="CV516" s="71">
        <f>ROUND(cabinets_db!MC516/Prices!$B$27,0)</f>
        <v>1100</v>
      </c>
      <c r="CW516" s="71">
        <f>CV516*Prices!$B$6+CV516</f>
        <v>1265</v>
      </c>
      <c r="CX516" s="71">
        <f>ROUND(cabinets_db!ME516/Prices!$B$27,0)</f>
        <v>1117</v>
      </c>
      <c r="CY516" s="71">
        <f>CX516*Prices!$B$6+CX516</f>
        <v>1284.55</v>
      </c>
      <c r="CZ516" s="71">
        <f>ROUND(cabinets_db!MG516/Prices!$B$27,0)</f>
        <v>1158</v>
      </c>
      <c r="DA516" s="71">
        <f>CZ516*Prices!$B$6+CZ516</f>
        <v>1331.7</v>
      </c>
      <c r="DB516" s="71">
        <f>ROUND(cabinets_db!MI516/Prices!$B$27,0)</f>
        <v>1190</v>
      </c>
      <c r="DC516" s="71">
        <f>DB516*Prices!$B$6+DB516</f>
        <v>1368.5</v>
      </c>
      <c r="DD516" s="71">
        <f>ROUND(cabinets_db!MK516/Prices!$B$27,0)</f>
        <v>1305</v>
      </c>
      <c r="DE516" s="163">
        <f>DD516*Prices!$B$6+DD516</f>
        <v>1500.75</v>
      </c>
      <c r="DK516" s="71">
        <f t="shared" si="697"/>
        <v>1002</v>
      </c>
      <c r="DL516" s="71">
        <f t="shared" si="698"/>
        <v>1152.3</v>
      </c>
      <c r="DM516" s="71">
        <f t="shared" si="699"/>
        <v>1051</v>
      </c>
      <c r="DN516" s="71">
        <f t="shared" si="700"/>
        <v>1208.6500000000001</v>
      </c>
      <c r="DO516" s="71">
        <f t="shared" si="701"/>
        <v>1068</v>
      </c>
      <c r="DP516" s="71">
        <f t="shared" si="702"/>
        <v>1228.2</v>
      </c>
      <c r="DQ516" s="71">
        <f t="shared" si="703"/>
        <v>1100</v>
      </c>
      <c r="DR516" s="71">
        <f t="shared" si="704"/>
        <v>1265</v>
      </c>
      <c r="DS516" s="71">
        <f t="shared" si="705"/>
        <v>1117</v>
      </c>
      <c r="DT516" s="71">
        <f t="shared" si="706"/>
        <v>1284.55</v>
      </c>
      <c r="DU516" s="71">
        <f t="shared" si="707"/>
        <v>1158</v>
      </c>
      <c r="DV516" s="71">
        <f t="shared" si="708"/>
        <v>1331.7</v>
      </c>
      <c r="DW516" s="71">
        <f t="shared" si="709"/>
        <v>1190</v>
      </c>
      <c r="DX516" s="71">
        <f t="shared" si="710"/>
        <v>1368.5</v>
      </c>
      <c r="DY516" s="71">
        <f t="shared" si="711"/>
        <v>1305</v>
      </c>
      <c r="DZ516" s="163">
        <f t="shared" si="712"/>
        <v>1500.75</v>
      </c>
      <c r="EP516" s="55">
        <v>3528.4947000000002</v>
      </c>
      <c r="EQ516" s="55">
        <f t="shared" si="759"/>
        <v>24.503435416666669</v>
      </c>
      <c r="ER516" s="74">
        <v>24.5</v>
      </c>
      <c r="ES516" s="55">
        <v>33</v>
      </c>
      <c r="EU516" s="75">
        <f t="shared" si="755"/>
        <v>6.875</v>
      </c>
      <c r="EV516" s="75">
        <v>3</v>
      </c>
      <c r="EX516" s="76">
        <v>3</v>
      </c>
      <c r="EY516" s="142">
        <v>24.5</v>
      </c>
      <c r="EZ516" s="82">
        <f>(EY516*1.2)*(Prices!$B$5/32)</f>
        <v>36.75</v>
      </c>
      <c r="FA516" s="82">
        <f>(EY516*1.3)*(Prices!$B$4/32)</f>
        <v>79.625</v>
      </c>
      <c r="FB516" s="79">
        <f>EV516*Prices!$B$2+EW516*Prices!$B$3</f>
        <v>120</v>
      </c>
      <c r="FC516" s="80">
        <f>EU516*Prices!$B$9</f>
        <v>41.25</v>
      </c>
      <c r="FD516" s="82">
        <f t="shared" si="713"/>
        <v>280.625</v>
      </c>
      <c r="FE516" s="82">
        <f>EU516*Prices!$B$10</f>
        <v>61.875</v>
      </c>
      <c r="FF516" s="82">
        <f t="shared" si="714"/>
        <v>301.25</v>
      </c>
      <c r="FG516" s="82">
        <f>EU516*Prices!$B$11</f>
        <v>68.75</v>
      </c>
      <c r="FH516" s="82">
        <f t="shared" si="715"/>
        <v>308.125</v>
      </c>
      <c r="FI516" s="82">
        <f>EU516*Prices!$B$12</f>
        <v>82.5</v>
      </c>
      <c r="FJ516" s="82">
        <f t="shared" si="716"/>
        <v>321.875</v>
      </c>
      <c r="FK516" s="82">
        <f>EU516*Prices!$B$13</f>
        <v>89.375</v>
      </c>
      <c r="FL516" s="82">
        <f t="shared" si="717"/>
        <v>328.75</v>
      </c>
      <c r="FM516" s="82">
        <f>EU516*Prices!$B$14</f>
        <v>106.5625</v>
      </c>
      <c r="FN516" s="82">
        <f t="shared" si="718"/>
        <v>345.9375</v>
      </c>
      <c r="FO516" s="82">
        <f>EU516*Prices!$B$15</f>
        <v>120.3125</v>
      </c>
      <c r="FP516" s="82">
        <f t="shared" si="719"/>
        <v>359.6875</v>
      </c>
      <c r="FQ516" s="82">
        <f>EU516*Prices!$B$16</f>
        <v>168.4375</v>
      </c>
      <c r="FR516" s="82">
        <f t="shared" si="720"/>
        <v>407.8125</v>
      </c>
      <c r="FS516" s="82">
        <f>EU516*Prices!$B$17</f>
        <v>0</v>
      </c>
      <c r="FT516" s="82"/>
      <c r="FU516" s="82"/>
      <c r="FV516" s="82"/>
      <c r="FW516" s="82"/>
      <c r="FX516" s="82"/>
      <c r="FY516" s="82"/>
      <c r="FZ516" s="82"/>
      <c r="GA516" s="82"/>
      <c r="GB516" s="82"/>
      <c r="GC516" s="82"/>
      <c r="GD516" s="82"/>
      <c r="GE516" s="82"/>
      <c r="GF516" s="82"/>
      <c r="GG516" s="82"/>
      <c r="GH516" s="82"/>
      <c r="GI516"/>
      <c r="GJ516"/>
      <c r="GK516"/>
      <c r="GL516"/>
      <c r="GM516"/>
      <c r="GN516"/>
      <c r="GO516"/>
      <c r="GP516" s="55">
        <v>3528.4947000000002</v>
      </c>
      <c r="GQ516" s="55">
        <f t="shared" si="760"/>
        <v>24.503435416666669</v>
      </c>
      <c r="GR516" s="74">
        <v>24.5</v>
      </c>
      <c r="GS516" s="55">
        <v>33</v>
      </c>
      <c r="GT516" s="55"/>
      <c r="GU516" s="75">
        <f t="shared" si="756"/>
        <v>6.875</v>
      </c>
      <c r="GV516" s="75">
        <v>3</v>
      </c>
      <c r="GW516" s="75"/>
      <c r="GX516" s="76">
        <v>3</v>
      </c>
      <c r="GY516" s="142">
        <v>24.5</v>
      </c>
      <c r="GZ516" s="82">
        <f>(GY516*1.2)*(Prices!$B$5/32)</f>
        <v>36.75</v>
      </c>
      <c r="HA516" s="82">
        <f>(GY516*1.3)*(Prices!$C$4/32)</f>
        <v>63.7</v>
      </c>
      <c r="HB516" s="79">
        <f>GV516*Prices!$B$2+GW516*Prices!$B$3</f>
        <v>120</v>
      </c>
      <c r="HC516" s="80">
        <f>GU516*Prices!$B$9</f>
        <v>41.25</v>
      </c>
      <c r="HD516" s="82">
        <f t="shared" si="721"/>
        <v>264.7</v>
      </c>
      <c r="HE516" s="82">
        <f>GU516*Prices!$B$10</f>
        <v>61.875</v>
      </c>
      <c r="HF516" s="82">
        <f t="shared" si="722"/>
        <v>285.32499999999999</v>
      </c>
      <c r="HG516" s="82">
        <f>GU516*Prices!$B$11</f>
        <v>68.75</v>
      </c>
      <c r="HH516" s="82">
        <f t="shared" si="723"/>
        <v>292.2</v>
      </c>
      <c r="HI516" s="82">
        <f>GU516*Prices!$B$12</f>
        <v>82.5</v>
      </c>
      <c r="HJ516" s="82">
        <f t="shared" si="724"/>
        <v>305.95</v>
      </c>
      <c r="HK516" s="82">
        <f>GU516*Prices!$B$13</f>
        <v>89.375</v>
      </c>
      <c r="HL516" s="82">
        <f t="shared" si="725"/>
        <v>312.82499999999999</v>
      </c>
      <c r="HM516" s="82">
        <f>GU516*Prices!$B$14</f>
        <v>106.5625</v>
      </c>
      <c r="HN516" s="82">
        <f t="shared" si="726"/>
        <v>330.01249999999999</v>
      </c>
      <c r="HO516" s="82">
        <f>GU516*Prices!$B$15</f>
        <v>120.3125</v>
      </c>
      <c r="HP516" s="82">
        <f t="shared" si="727"/>
        <v>343.76249999999999</v>
      </c>
      <c r="HQ516" s="82">
        <f>GU516*Prices!$B$16</f>
        <v>168.4375</v>
      </c>
      <c r="HR516" s="82">
        <f t="shared" si="728"/>
        <v>391.88749999999999</v>
      </c>
      <c r="HS516" s="82">
        <f>GU516*Prices!$B$17</f>
        <v>0</v>
      </c>
      <c r="HT516" s="82"/>
      <c r="HU516" s="82"/>
      <c r="HV516" s="82"/>
      <c r="HW516" s="82"/>
      <c r="HX516" s="82"/>
      <c r="HY516" s="82"/>
      <c r="HZ516" s="82"/>
      <c r="IA516" s="82"/>
      <c r="IB516" s="82"/>
      <c r="IC516" s="82"/>
      <c r="ID516" s="82"/>
      <c r="IE516" s="82"/>
      <c r="IF516" s="82"/>
      <c r="IG516" s="82"/>
      <c r="IH516" s="82"/>
      <c r="II516"/>
      <c r="IJ516"/>
      <c r="IK516"/>
      <c r="IL516"/>
      <c r="IM516"/>
      <c r="IN516"/>
      <c r="IO516"/>
      <c r="IP516"/>
      <c r="IQ516" s="55">
        <v>3528.4947000000002</v>
      </c>
      <c r="IR516" s="55">
        <f t="shared" si="761"/>
        <v>24.503435416666669</v>
      </c>
      <c r="IS516" s="74">
        <v>24.5</v>
      </c>
      <c r="IT516" s="55">
        <v>33</v>
      </c>
      <c r="IV516" s="75">
        <f t="shared" si="757"/>
        <v>6.875</v>
      </c>
      <c r="IW516" s="75">
        <v>3</v>
      </c>
      <c r="IX516" s="75"/>
      <c r="IY516" s="76">
        <f t="shared" si="749"/>
        <v>159.24234246875</v>
      </c>
      <c r="IZ516" s="142">
        <v>24.5</v>
      </c>
      <c r="JA516" s="82">
        <f>(IZ516*1.2)*(Prices!$B$5/32)</f>
        <v>36.75</v>
      </c>
      <c r="JB516" s="82">
        <f>(IZ516*1.3)*(Prices!$B$4/32)</f>
        <v>79.625</v>
      </c>
      <c r="JC516" s="79">
        <f>IW516*Prices!$B$2+IX516*Prices!$B$3</f>
        <v>120</v>
      </c>
      <c r="JD516" s="80">
        <f>IV516*Prices!$B$9</f>
        <v>41.25</v>
      </c>
      <c r="JE516" s="82">
        <f t="shared" si="729"/>
        <v>436.86734246875</v>
      </c>
      <c r="JF516" s="82">
        <f>IV516*Prices!$B$10</f>
        <v>61.875</v>
      </c>
      <c r="JG516" s="82">
        <f t="shared" si="730"/>
        <v>457.49234246875</v>
      </c>
      <c r="JH516" s="82">
        <f>IV516*Prices!$B$11</f>
        <v>68.75</v>
      </c>
      <c r="JI516" s="82">
        <f t="shared" si="731"/>
        <v>464.36734246875</v>
      </c>
      <c r="JJ516" s="82">
        <f>IV516*Prices!$B$12</f>
        <v>82.5</v>
      </c>
      <c r="JK516" s="82">
        <f t="shared" si="732"/>
        <v>478.11734246875</v>
      </c>
      <c r="JL516" s="82">
        <f>IV516*Prices!$B$13</f>
        <v>89.375</v>
      </c>
      <c r="JM516" s="82">
        <f t="shared" si="733"/>
        <v>484.99234246875</v>
      </c>
      <c r="JN516" s="82">
        <f>IV516*Prices!$B$14</f>
        <v>106.5625</v>
      </c>
      <c r="JO516" s="82">
        <f t="shared" si="734"/>
        <v>502.17984246875</v>
      </c>
      <c r="JP516" s="82">
        <f>IV516*Prices!$B$15</f>
        <v>120.3125</v>
      </c>
      <c r="JQ516" s="82">
        <f t="shared" si="735"/>
        <v>515.92984246874994</v>
      </c>
      <c r="JR516" s="82">
        <f>IV516*Prices!$B$16</f>
        <v>168.4375</v>
      </c>
      <c r="JS516" s="82">
        <f t="shared" si="736"/>
        <v>564.05484246874994</v>
      </c>
      <c r="JT516" s="82">
        <f>IV516*Prices!$B$17</f>
        <v>0</v>
      </c>
      <c r="JU516" s="82"/>
      <c r="JV516" s="82"/>
      <c r="JW516" s="82"/>
      <c r="JX516" s="82"/>
      <c r="JY516" s="82"/>
      <c r="JZ516" s="82"/>
      <c r="KA516" s="82"/>
      <c r="KB516" s="82"/>
      <c r="KC516" s="82"/>
      <c r="KD516" s="82"/>
      <c r="KE516" s="82"/>
      <c r="KF516" s="82"/>
      <c r="KG516" s="82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 s="199">
        <v>1</v>
      </c>
      <c r="LB516" s="202">
        <v>2</v>
      </c>
      <c r="LC516" s="82">
        <f>(44+(cabinets_db!IR516*2-2))*0.58</f>
        <v>52.783985083333334</v>
      </c>
      <c r="LD516" s="82">
        <f>(44+(cabinets_db!IR516*2-2))*0.77</f>
        <v>70.075290541666675</v>
      </c>
      <c r="LE516" s="82">
        <f>3*(cabinets_db!IR516*22/144)</f>
        <v>11.230741232638888</v>
      </c>
      <c r="LF516" s="82">
        <f t="shared" si="737"/>
        <v>41.553243850694443</v>
      </c>
      <c r="LG516" s="80">
        <f t="shared" si="738"/>
        <v>58.844549309027784</v>
      </c>
      <c r="LH516" s="234">
        <f t="shared" si="739"/>
        <v>159.24234246875</v>
      </c>
      <c r="LI516" s="55">
        <v>3528.4947000000002</v>
      </c>
      <c r="LJ516" s="55">
        <f t="shared" si="762"/>
        <v>24.503435416666669</v>
      </c>
      <c r="LK516" s="74">
        <v>24.5</v>
      </c>
      <c r="LL516" s="55">
        <v>33</v>
      </c>
      <c r="LN516" s="75">
        <f t="shared" si="758"/>
        <v>6.875</v>
      </c>
      <c r="LO516" s="75">
        <v>3</v>
      </c>
      <c r="LP516" s="75"/>
      <c r="LQ516" s="76">
        <f t="shared" si="750"/>
        <v>159.24234246875</v>
      </c>
      <c r="LR516" s="142">
        <v>24.5</v>
      </c>
      <c r="LS516" s="82">
        <f>(LR516*1.2)*(Prices!$B$5/32)</f>
        <v>36.75</v>
      </c>
      <c r="LT516" s="82">
        <f>(LR516*1.3)*(Prices!$C$4/32)</f>
        <v>63.7</v>
      </c>
      <c r="LU516" s="79">
        <f>LO516*Prices!$B$2+LP516*Prices!$B$3</f>
        <v>120</v>
      </c>
      <c r="LV516" s="80">
        <f>LN516*Prices!$B$9</f>
        <v>41.25</v>
      </c>
      <c r="LW516" s="82">
        <f t="shared" si="740"/>
        <v>420.94234246874998</v>
      </c>
      <c r="LX516" s="82">
        <f>LN516*Prices!$B$10</f>
        <v>61.875</v>
      </c>
      <c r="LY516" s="82">
        <f t="shared" si="741"/>
        <v>441.56734246874998</v>
      </c>
      <c r="LZ516" s="82">
        <f>LN516*Prices!$B$11</f>
        <v>68.75</v>
      </c>
      <c r="MA516" s="82">
        <f t="shared" si="742"/>
        <v>448.44234246874998</v>
      </c>
      <c r="MB516" s="82">
        <f>LN516*Prices!$B$12</f>
        <v>82.5</v>
      </c>
      <c r="MC516" s="82">
        <f t="shared" si="743"/>
        <v>462.19234246874998</v>
      </c>
      <c r="MD516" s="82">
        <f>LN516*Prices!$B$13</f>
        <v>89.375</v>
      </c>
      <c r="ME516" s="82">
        <f t="shared" si="744"/>
        <v>469.06734246874998</v>
      </c>
      <c r="MF516" s="82">
        <f>LN516*Prices!$B$14</f>
        <v>106.5625</v>
      </c>
      <c r="MG516" s="82">
        <f t="shared" si="745"/>
        <v>486.25484246874998</v>
      </c>
      <c r="MH516" s="82">
        <f>LN516*Prices!$B$15</f>
        <v>120.3125</v>
      </c>
      <c r="MI516" s="82">
        <f t="shared" si="746"/>
        <v>500.00484246874998</v>
      </c>
      <c r="MJ516" s="82">
        <f>LN516*Prices!$B$16</f>
        <v>168.4375</v>
      </c>
      <c r="MK516" s="82">
        <f t="shared" si="747"/>
        <v>548.12984246874998</v>
      </c>
      <c r="ML516" s="82">
        <f>LN516*Prices!$B$17</f>
        <v>0</v>
      </c>
      <c r="MM516" s="82"/>
      <c r="MN516" s="82"/>
      <c r="MO516" s="82"/>
      <c r="MP516" s="82"/>
      <c r="MQ516" s="82"/>
      <c r="MR516" s="82"/>
      <c r="MS516" s="82"/>
      <c r="MT516" s="82"/>
      <c r="MU516" s="82"/>
      <c r="MV516" s="82"/>
      <c r="MW516" s="82"/>
      <c r="MX516" s="82"/>
      <c r="MY516" s="82"/>
      <c r="MZ516" s="82"/>
      <c r="NA516" s="82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</row>
    <row r="517" spans="1:449" ht="18" customHeight="1" thickBot="1" x14ac:dyDescent="0.3">
      <c r="A517" s="174" t="s">
        <v>655</v>
      </c>
      <c r="B517" s="175" t="s">
        <v>628</v>
      </c>
      <c r="C517" s="176" t="str">
        <f t="shared" si="748"/>
        <v>Vanity Cab: 3 drawers (34" to 36")</v>
      </c>
      <c r="D517" s="177" t="s">
        <v>117</v>
      </c>
      <c r="E517" s="178" t="s">
        <v>113</v>
      </c>
      <c r="F517" s="271" t="s">
        <v>655</v>
      </c>
      <c r="G517" s="367">
        <f>ROUND(cabinets_db!FD517/Prices!$B$27,0)</f>
        <v>694</v>
      </c>
      <c r="H517" s="71">
        <f>G517*Prices!$B$6+G517</f>
        <v>798.1</v>
      </c>
      <c r="I517" s="161">
        <f>ROUND(cabinets_db!FF517/Prices!$B$27,0)</f>
        <v>748</v>
      </c>
      <c r="J517" s="71">
        <f>I517*Prices!$B$6+I517</f>
        <v>860.2</v>
      </c>
      <c r="K517" s="161">
        <f>ROUND(cabinets_db!FH517/Prices!$B$27,0)</f>
        <v>765</v>
      </c>
      <c r="L517" s="71">
        <f>K517*Prices!$B$6+K517</f>
        <v>879.75</v>
      </c>
      <c r="M517" s="161">
        <f>ROUND(cabinets_db!FJ517/Prices!$B$27,0)</f>
        <v>801</v>
      </c>
      <c r="N517" s="71">
        <f>M517*Prices!$B$6+M517</f>
        <v>921.15</v>
      </c>
      <c r="O517" s="161">
        <f>ROUND(cabinets_db!FL517/Prices!$B$27,0)</f>
        <v>819</v>
      </c>
      <c r="P517" s="71">
        <f>O517*Prices!$B$6+O517</f>
        <v>941.85</v>
      </c>
      <c r="Q517" s="161">
        <f>ROUND(cabinets_db!FN517/Prices!$B$27,0)</f>
        <v>864</v>
      </c>
      <c r="R517" s="71">
        <f>Q517*Prices!$B$6+Q517</f>
        <v>993.6</v>
      </c>
      <c r="S517" s="161">
        <f>ROUND(cabinets_db!FP517/Prices!$B$27,0)</f>
        <v>899</v>
      </c>
      <c r="T517" s="71">
        <f>S517*Prices!$B$6+S517</f>
        <v>1033.8499999999999</v>
      </c>
      <c r="U517" s="161">
        <f>ROUND(cabinets_db!FR517/Prices!$B$27,0)</f>
        <v>1024</v>
      </c>
      <c r="V517" s="71">
        <f>U517*Prices!$B$6+U517</f>
        <v>1177.5999999999999</v>
      </c>
      <c r="W517" s="162"/>
      <c r="X517" s="162"/>
      <c r="Y517" s="162"/>
      <c r="Z517" s="162"/>
      <c r="AA517" s="162"/>
      <c r="AB517" s="71">
        <f>ROUND(cabinets_db!HD517/Prices!$B$27,0)</f>
        <v>654</v>
      </c>
      <c r="AC517" s="71">
        <f>AB517*Prices!$B$6+AB517</f>
        <v>752.1</v>
      </c>
      <c r="AD517" s="71">
        <f>ROUND(cabinets_db!HF517/Prices!$B$27,0)</f>
        <v>707</v>
      </c>
      <c r="AE517" s="71">
        <f>AD517*Prices!$B$6+AD517</f>
        <v>813.05</v>
      </c>
      <c r="AF517" s="71">
        <f>ROUND(cabinets_db!HH517/Prices!$B$27,0)</f>
        <v>725</v>
      </c>
      <c r="AG517" s="71">
        <f>AF517*Prices!$B$6+AF517</f>
        <v>833.75</v>
      </c>
      <c r="AH517" s="71">
        <f>ROUND(cabinets_db!HJ517/Prices!$B$27,0)</f>
        <v>761</v>
      </c>
      <c r="AI517" s="71">
        <f>AH517*Prices!$B$6+AH517</f>
        <v>875.15</v>
      </c>
      <c r="AJ517" s="71">
        <f>ROUND(cabinets_db!HL517/Prices!$B$27,0)</f>
        <v>779</v>
      </c>
      <c r="AK517" s="71">
        <f>AJ517*Prices!$B$6+AJ517</f>
        <v>895.85</v>
      </c>
      <c r="AL517" s="71">
        <f>ROUND(cabinets_db!HN517/Prices!$B$27,0)</f>
        <v>823</v>
      </c>
      <c r="AM517" s="71">
        <f>AL517*Prices!$B$6+AL517</f>
        <v>946.45</v>
      </c>
      <c r="AN517" s="71">
        <f>ROUND(cabinets_db!HP517/Prices!$B$27,0)</f>
        <v>859</v>
      </c>
      <c r="AO517" s="71">
        <f>AN517*Prices!$B$6+AN517</f>
        <v>987.85</v>
      </c>
      <c r="AP517" s="71">
        <f>ROUND(cabinets_db!HR517/Prices!$B$27,0)</f>
        <v>984</v>
      </c>
      <c r="AQ517" s="163">
        <f>AP517*Prices!$B$6+AP517</f>
        <v>1131.5999999999999</v>
      </c>
      <c r="AW517" s="71">
        <f t="shared" si="681"/>
        <v>654</v>
      </c>
      <c r="AX517" s="71">
        <f t="shared" si="682"/>
        <v>752.1</v>
      </c>
      <c r="AY517" s="71">
        <f t="shared" si="683"/>
        <v>707</v>
      </c>
      <c r="AZ517" s="71">
        <f t="shared" si="684"/>
        <v>813.05</v>
      </c>
      <c r="BA517" s="71">
        <f t="shared" si="685"/>
        <v>725</v>
      </c>
      <c r="BB517" s="71">
        <f t="shared" si="686"/>
        <v>833.75</v>
      </c>
      <c r="BC517" s="71">
        <f t="shared" si="687"/>
        <v>761</v>
      </c>
      <c r="BD517" s="71">
        <f t="shared" si="688"/>
        <v>875.15</v>
      </c>
      <c r="BE517" s="71">
        <f t="shared" si="689"/>
        <v>779</v>
      </c>
      <c r="BF517" s="71">
        <f t="shared" si="690"/>
        <v>895.85</v>
      </c>
      <c r="BG517" s="71">
        <f t="shared" si="691"/>
        <v>823</v>
      </c>
      <c r="BH517" s="71">
        <f t="shared" si="692"/>
        <v>946.45</v>
      </c>
      <c r="BI517" s="71">
        <f t="shared" si="693"/>
        <v>859</v>
      </c>
      <c r="BJ517" s="71">
        <f t="shared" si="694"/>
        <v>987.85</v>
      </c>
      <c r="BK517" s="71">
        <f t="shared" si="695"/>
        <v>984</v>
      </c>
      <c r="BL517" s="163">
        <f t="shared" si="696"/>
        <v>1131.5999999999999</v>
      </c>
      <c r="BU517" s="161">
        <f>ROUND(cabinets_db!JE517/Prices!$B$27,0)</f>
        <v>1261</v>
      </c>
      <c r="BV517" s="71">
        <f>BU517*Prices!$B$6+BU517</f>
        <v>1450.15</v>
      </c>
      <c r="BW517" s="161">
        <f>ROUND(cabinets_db!JG517/Prices!$B$27,0)</f>
        <v>1315</v>
      </c>
      <c r="BX517" s="71">
        <f>BW517*Prices!$B$6+BW517</f>
        <v>1512.25</v>
      </c>
      <c r="BY517" s="161">
        <f>ROUND(cabinets_db!JI517/Prices!$B$27,0)</f>
        <v>1332</v>
      </c>
      <c r="BZ517" s="71">
        <f>BY517*Prices!$B$6+BY517</f>
        <v>1531.8</v>
      </c>
      <c r="CA517" s="161">
        <f>ROUND(cabinets_db!JK517/Prices!$B$27,0)</f>
        <v>1368</v>
      </c>
      <c r="CB517" s="71">
        <f>CA517*Prices!$B$6+CA517</f>
        <v>1573.2</v>
      </c>
      <c r="CC517" s="161">
        <f>ROUND(cabinets_db!JM517/Prices!$B$27,0)</f>
        <v>1386</v>
      </c>
      <c r="CD517" s="71">
        <f>CC517*Prices!$B$6+CC517</f>
        <v>1593.9</v>
      </c>
      <c r="CE517" s="161">
        <f>ROUND(cabinets_db!JO517/Prices!$B$27,0)</f>
        <v>1431</v>
      </c>
      <c r="CF517" s="71">
        <f>CE517*Prices!$B$6+CE517</f>
        <v>1645.65</v>
      </c>
      <c r="CG517" s="161">
        <f>ROUND(cabinets_db!JQ517/Prices!$B$27,0)</f>
        <v>1466</v>
      </c>
      <c r="CH517" s="71">
        <f>CG517*Prices!$B$6+CG517</f>
        <v>1685.9</v>
      </c>
      <c r="CI517" s="161">
        <f>ROUND(cabinets_db!JS517/Prices!$B$27,0)</f>
        <v>1591</v>
      </c>
      <c r="CJ517" s="71">
        <f>CI517*Prices!$B$6+CI517</f>
        <v>1829.65</v>
      </c>
      <c r="CK517" s="162"/>
      <c r="CL517" s="162"/>
      <c r="CM517" s="162"/>
      <c r="CN517" s="162"/>
      <c r="CO517" s="162"/>
      <c r="CP517" s="71">
        <f>ROUND(cabinets_db!LW517/Prices!$B$27,0)</f>
        <v>1221</v>
      </c>
      <c r="CQ517" s="71">
        <f>CP517*Prices!$B$6+CP517</f>
        <v>1404.15</v>
      </c>
      <c r="CR517" s="71">
        <f>ROUND(cabinets_db!LY517/Prices!$B$27,0)</f>
        <v>1274</v>
      </c>
      <c r="CS517" s="71">
        <f>CR517*Prices!$B$6+CR517</f>
        <v>1465.1</v>
      </c>
      <c r="CT517" s="71">
        <f>ROUND(cabinets_db!MA517/Prices!$B$27,0)</f>
        <v>1292</v>
      </c>
      <c r="CU517" s="71">
        <f>CT517*Prices!$B$6+CT517</f>
        <v>1485.8</v>
      </c>
      <c r="CV517" s="71">
        <f>ROUND(cabinets_db!MC517/Prices!$B$27,0)</f>
        <v>1328</v>
      </c>
      <c r="CW517" s="71">
        <f>CV517*Prices!$B$6+CV517</f>
        <v>1527.2</v>
      </c>
      <c r="CX517" s="71">
        <f>ROUND(cabinets_db!ME517/Prices!$B$27,0)</f>
        <v>1346</v>
      </c>
      <c r="CY517" s="71">
        <f>CX517*Prices!$B$6+CX517</f>
        <v>1547.9</v>
      </c>
      <c r="CZ517" s="71">
        <f>ROUND(cabinets_db!MG517/Prices!$B$27,0)</f>
        <v>1390</v>
      </c>
      <c r="DA517" s="71">
        <f>CZ517*Prices!$B$6+CZ517</f>
        <v>1598.5</v>
      </c>
      <c r="DB517" s="71">
        <f>ROUND(cabinets_db!MI517/Prices!$B$27,0)</f>
        <v>1426</v>
      </c>
      <c r="DC517" s="71">
        <f>DB517*Prices!$B$6+DB517</f>
        <v>1639.9</v>
      </c>
      <c r="DD517" s="71">
        <f>ROUND(cabinets_db!MK517/Prices!$B$27,0)</f>
        <v>1551</v>
      </c>
      <c r="DE517" s="163">
        <f>DD517*Prices!$B$6+DD517</f>
        <v>1783.65</v>
      </c>
      <c r="DK517" s="71">
        <f t="shared" si="697"/>
        <v>1221</v>
      </c>
      <c r="DL517" s="71">
        <f t="shared" si="698"/>
        <v>1404.15</v>
      </c>
      <c r="DM517" s="71">
        <f t="shared" si="699"/>
        <v>1274</v>
      </c>
      <c r="DN517" s="71">
        <f t="shared" si="700"/>
        <v>1465.1</v>
      </c>
      <c r="DO517" s="71">
        <f t="shared" si="701"/>
        <v>1292</v>
      </c>
      <c r="DP517" s="71">
        <f t="shared" si="702"/>
        <v>1485.8</v>
      </c>
      <c r="DQ517" s="71">
        <f t="shared" si="703"/>
        <v>1328</v>
      </c>
      <c r="DR517" s="71">
        <f t="shared" si="704"/>
        <v>1527.2</v>
      </c>
      <c r="DS517" s="71">
        <f t="shared" si="705"/>
        <v>1346</v>
      </c>
      <c r="DT517" s="71">
        <f t="shared" si="706"/>
        <v>1547.9</v>
      </c>
      <c r="DU517" s="71">
        <f t="shared" si="707"/>
        <v>1390</v>
      </c>
      <c r="DV517" s="71">
        <f t="shared" si="708"/>
        <v>1598.5</v>
      </c>
      <c r="DW517" s="71">
        <f t="shared" si="709"/>
        <v>1426</v>
      </c>
      <c r="DX517" s="71">
        <f t="shared" si="710"/>
        <v>1639.9</v>
      </c>
      <c r="DY517" s="71">
        <f t="shared" si="711"/>
        <v>1551</v>
      </c>
      <c r="DZ517" s="163">
        <f t="shared" si="712"/>
        <v>1783.65</v>
      </c>
      <c r="EP517" s="55">
        <v>3720.2366999999999</v>
      </c>
      <c r="EQ517" s="55">
        <f t="shared" si="759"/>
        <v>25.834977083333332</v>
      </c>
      <c r="ER517" s="74">
        <v>26</v>
      </c>
      <c r="ES517" s="55">
        <v>36</v>
      </c>
      <c r="EU517" s="75">
        <f t="shared" si="755"/>
        <v>7.5</v>
      </c>
      <c r="EV517" s="75">
        <v>3</v>
      </c>
      <c r="EX517" s="76">
        <v>3</v>
      </c>
      <c r="EY517" s="142">
        <v>26</v>
      </c>
      <c r="EZ517" s="82">
        <f>(EY517*1.2)*(Prices!$B$5/32)</f>
        <v>39</v>
      </c>
      <c r="FA517" s="82">
        <f>(EY517*1.3)*(Prices!$B$4/32)</f>
        <v>84.500000000000014</v>
      </c>
      <c r="FB517" s="79">
        <f>EV517*Prices!$B$2+EW517*Prices!$B$3</f>
        <v>120</v>
      </c>
      <c r="FC517" s="80">
        <f>EU517*Prices!$B$9</f>
        <v>45</v>
      </c>
      <c r="FD517" s="82">
        <f t="shared" si="713"/>
        <v>291.5</v>
      </c>
      <c r="FE517" s="82">
        <f>EU517*Prices!$B$10</f>
        <v>67.5</v>
      </c>
      <c r="FF517" s="82">
        <f t="shared" si="714"/>
        <v>314</v>
      </c>
      <c r="FG517" s="82">
        <f>EU517*Prices!$B$11</f>
        <v>75</v>
      </c>
      <c r="FH517" s="82">
        <f t="shared" si="715"/>
        <v>321.5</v>
      </c>
      <c r="FI517" s="82">
        <f>EU517*Prices!$B$12</f>
        <v>90</v>
      </c>
      <c r="FJ517" s="82">
        <f t="shared" si="716"/>
        <v>336.5</v>
      </c>
      <c r="FK517" s="82">
        <f>EU517*Prices!$B$13</f>
        <v>97.5</v>
      </c>
      <c r="FL517" s="82">
        <f t="shared" si="717"/>
        <v>344</v>
      </c>
      <c r="FM517" s="82">
        <f>EU517*Prices!$B$14</f>
        <v>116.25</v>
      </c>
      <c r="FN517" s="82">
        <f t="shared" si="718"/>
        <v>362.75</v>
      </c>
      <c r="FO517" s="82">
        <f>EU517*Prices!$B$15</f>
        <v>131.25</v>
      </c>
      <c r="FP517" s="82">
        <f t="shared" si="719"/>
        <v>377.75</v>
      </c>
      <c r="FQ517" s="82">
        <f>EU517*Prices!$B$16</f>
        <v>183.75</v>
      </c>
      <c r="FR517" s="82">
        <f t="shared" si="720"/>
        <v>430.25</v>
      </c>
      <c r="FS517" s="82">
        <f>EU517*Prices!$B$17</f>
        <v>0</v>
      </c>
      <c r="FT517" s="82"/>
      <c r="FU517" s="82"/>
      <c r="FV517" s="82"/>
      <c r="FW517" s="82"/>
      <c r="FX517" s="82"/>
      <c r="FY517" s="82"/>
      <c r="FZ517" s="82"/>
      <c r="GA517" s="82"/>
      <c r="GB517" s="82"/>
      <c r="GC517" s="82"/>
      <c r="GD517" s="82"/>
      <c r="GE517" s="82"/>
      <c r="GF517" s="82"/>
      <c r="GG517" s="82"/>
      <c r="GH517" s="82"/>
      <c r="GI517"/>
      <c r="GJ517"/>
      <c r="GK517"/>
      <c r="GL517"/>
      <c r="GM517"/>
      <c r="GN517"/>
      <c r="GO517"/>
      <c r="GP517" s="55">
        <v>3720.2366999999999</v>
      </c>
      <c r="GQ517" s="55">
        <f t="shared" si="760"/>
        <v>25.834977083333332</v>
      </c>
      <c r="GR517" s="74">
        <v>26</v>
      </c>
      <c r="GS517" s="55">
        <v>36</v>
      </c>
      <c r="GT517" s="55"/>
      <c r="GU517" s="75">
        <f t="shared" si="756"/>
        <v>7.5</v>
      </c>
      <c r="GV517" s="75">
        <v>3</v>
      </c>
      <c r="GW517" s="75"/>
      <c r="GX517" s="76">
        <v>3</v>
      </c>
      <c r="GY517" s="142">
        <v>26</v>
      </c>
      <c r="GZ517" s="82">
        <f>(GY517*1.2)*(Prices!$B$5/32)</f>
        <v>39</v>
      </c>
      <c r="HA517" s="82">
        <f>(GY517*1.3)*(Prices!$C$4/32)</f>
        <v>67.600000000000009</v>
      </c>
      <c r="HB517" s="79">
        <f>GV517*Prices!$B$2+GW517*Prices!$B$3</f>
        <v>120</v>
      </c>
      <c r="HC517" s="80">
        <f>GU517*Prices!$B$9</f>
        <v>45</v>
      </c>
      <c r="HD517" s="82">
        <f t="shared" si="721"/>
        <v>274.60000000000002</v>
      </c>
      <c r="HE517" s="82">
        <f>GU517*Prices!$B$10</f>
        <v>67.5</v>
      </c>
      <c r="HF517" s="82">
        <f t="shared" si="722"/>
        <v>297.10000000000002</v>
      </c>
      <c r="HG517" s="82">
        <f>GU517*Prices!$B$11</f>
        <v>75</v>
      </c>
      <c r="HH517" s="82">
        <f t="shared" si="723"/>
        <v>304.60000000000002</v>
      </c>
      <c r="HI517" s="82">
        <f>GU517*Prices!$B$12</f>
        <v>90</v>
      </c>
      <c r="HJ517" s="82">
        <f t="shared" si="724"/>
        <v>319.60000000000002</v>
      </c>
      <c r="HK517" s="82">
        <f>GU517*Prices!$B$13</f>
        <v>97.5</v>
      </c>
      <c r="HL517" s="82">
        <f t="shared" si="725"/>
        <v>327.10000000000002</v>
      </c>
      <c r="HM517" s="82">
        <f>GU517*Prices!$B$14</f>
        <v>116.25</v>
      </c>
      <c r="HN517" s="82">
        <f t="shared" si="726"/>
        <v>345.85</v>
      </c>
      <c r="HO517" s="82">
        <f>GU517*Prices!$B$15</f>
        <v>131.25</v>
      </c>
      <c r="HP517" s="82">
        <f t="shared" si="727"/>
        <v>360.85</v>
      </c>
      <c r="HQ517" s="82">
        <f>GU517*Prices!$B$16</f>
        <v>183.75</v>
      </c>
      <c r="HR517" s="82">
        <f t="shared" si="728"/>
        <v>413.35</v>
      </c>
      <c r="HS517" s="82">
        <f>GU517*Prices!$B$17</f>
        <v>0</v>
      </c>
      <c r="HT517" s="82"/>
      <c r="HU517" s="82"/>
      <c r="HV517" s="82"/>
      <c r="HW517" s="82"/>
      <c r="HX517" s="82"/>
      <c r="HY517" s="82"/>
      <c r="HZ517" s="82"/>
      <c r="IA517" s="82"/>
      <c r="IB517" s="82"/>
      <c r="IC517" s="82"/>
      <c r="ID517" s="82"/>
      <c r="IE517" s="82"/>
      <c r="IF517" s="82"/>
      <c r="IG517" s="82"/>
      <c r="IH517" s="82"/>
      <c r="II517"/>
      <c r="IJ517"/>
      <c r="IK517"/>
      <c r="IL517"/>
      <c r="IM517"/>
      <c r="IN517"/>
      <c r="IO517"/>
      <c r="IP517"/>
      <c r="IQ517" s="55">
        <v>3720.2366999999999</v>
      </c>
      <c r="IR517" s="55">
        <f t="shared" si="761"/>
        <v>25.834977083333332</v>
      </c>
      <c r="IS517" s="74">
        <v>26</v>
      </c>
      <c r="IT517" s="55">
        <v>36</v>
      </c>
      <c r="IV517" s="75">
        <f t="shared" si="757"/>
        <v>7.5</v>
      </c>
      <c r="IW517" s="75">
        <v>3</v>
      </c>
      <c r="IX517" s="75"/>
      <c r="IY517" s="76">
        <f t="shared" si="749"/>
        <v>241.13933418055552</v>
      </c>
      <c r="IZ517" s="142">
        <v>26</v>
      </c>
      <c r="JA517" s="82">
        <f>(IZ517*1.2)*(Prices!$B$5/32)</f>
        <v>39</v>
      </c>
      <c r="JB517" s="82">
        <f>(IZ517*1.3)*(Prices!$B$4/32)</f>
        <v>84.500000000000014</v>
      </c>
      <c r="JC517" s="79">
        <f>IW517*Prices!$B$2+IX517*Prices!$B$3</f>
        <v>120</v>
      </c>
      <c r="JD517" s="80">
        <f>IV517*Prices!$B$9</f>
        <v>45</v>
      </c>
      <c r="JE517" s="82">
        <f t="shared" si="729"/>
        <v>529.63933418055558</v>
      </c>
      <c r="JF517" s="82">
        <f>IV517*Prices!$B$10</f>
        <v>67.5</v>
      </c>
      <c r="JG517" s="82">
        <f t="shared" si="730"/>
        <v>552.13933418055558</v>
      </c>
      <c r="JH517" s="82">
        <f>IV517*Prices!$B$11</f>
        <v>75</v>
      </c>
      <c r="JI517" s="82">
        <f t="shared" si="731"/>
        <v>559.63933418055558</v>
      </c>
      <c r="JJ517" s="82">
        <f>IV517*Prices!$B$12</f>
        <v>90</v>
      </c>
      <c r="JK517" s="82">
        <f t="shared" si="732"/>
        <v>574.63933418055558</v>
      </c>
      <c r="JL517" s="82">
        <f>IV517*Prices!$B$13</f>
        <v>97.5</v>
      </c>
      <c r="JM517" s="82">
        <f t="shared" si="733"/>
        <v>582.13933418055558</v>
      </c>
      <c r="JN517" s="82">
        <f>IV517*Prices!$B$14</f>
        <v>116.25</v>
      </c>
      <c r="JO517" s="82">
        <f t="shared" si="734"/>
        <v>600.88933418055558</v>
      </c>
      <c r="JP517" s="82">
        <f>IV517*Prices!$B$15</f>
        <v>131.25</v>
      </c>
      <c r="JQ517" s="82">
        <f t="shared" si="735"/>
        <v>615.88933418055558</v>
      </c>
      <c r="JR517" s="82">
        <f>IV517*Prices!$B$16</f>
        <v>183.75</v>
      </c>
      <c r="JS517" s="82">
        <f t="shared" si="736"/>
        <v>668.38933418055558</v>
      </c>
      <c r="JT517" s="82">
        <f>IV517*Prices!$B$17</f>
        <v>0</v>
      </c>
      <c r="JU517" s="82"/>
      <c r="JV517" s="82"/>
      <c r="JW517" s="82"/>
      <c r="JX517" s="82"/>
      <c r="JY517" s="82"/>
      <c r="JZ517" s="82"/>
      <c r="KA517" s="82"/>
      <c r="KB517" s="82"/>
      <c r="KC517" s="82"/>
      <c r="KD517" s="82"/>
      <c r="KE517" s="82"/>
      <c r="KF517" s="82"/>
      <c r="KG517" s="82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 s="199">
        <v>0</v>
      </c>
      <c r="LB517" s="202">
        <v>4</v>
      </c>
      <c r="LC517" s="82">
        <f>(44+(cabinets_db!IR517*2-2))*0.58</f>
        <v>54.328573416666657</v>
      </c>
      <c r="LD517" s="82">
        <f>(44+(cabinets_db!IR517*2-2))*0.77</f>
        <v>72.125864708333324</v>
      </c>
      <c r="LE517" s="82">
        <f>3*(cabinets_db!IR517*22/144)</f>
        <v>11.841031163194444</v>
      </c>
      <c r="LF517" s="82">
        <f t="shared" si="737"/>
        <v>42.487542253472213</v>
      </c>
      <c r="LG517" s="80">
        <f t="shared" si="738"/>
        <v>60.284833545138881</v>
      </c>
      <c r="LH517" s="234">
        <f t="shared" si="739"/>
        <v>241.13933418055552</v>
      </c>
      <c r="LI517" s="55">
        <v>3720.2366999999999</v>
      </c>
      <c r="LJ517" s="55">
        <f t="shared" si="762"/>
        <v>25.834977083333332</v>
      </c>
      <c r="LK517" s="74">
        <v>26</v>
      </c>
      <c r="LL517" s="55">
        <v>36</v>
      </c>
      <c r="LN517" s="75">
        <f t="shared" si="758"/>
        <v>7.5</v>
      </c>
      <c r="LO517" s="75">
        <v>3</v>
      </c>
      <c r="LP517" s="75"/>
      <c r="LQ517" s="76">
        <f t="shared" si="750"/>
        <v>241.13933418055552</v>
      </c>
      <c r="LR517" s="142">
        <v>26</v>
      </c>
      <c r="LS517" s="82">
        <f>(LR517*1.2)*(Prices!$B$5/32)</f>
        <v>39</v>
      </c>
      <c r="LT517" s="82">
        <f>(LR517*1.3)*(Prices!$C$4/32)</f>
        <v>67.600000000000009</v>
      </c>
      <c r="LU517" s="79">
        <f>LO517*Prices!$B$2+LP517*Prices!$B$3</f>
        <v>120</v>
      </c>
      <c r="LV517" s="80">
        <f>LN517*Prices!$B$9</f>
        <v>45</v>
      </c>
      <c r="LW517" s="82">
        <f t="shared" si="740"/>
        <v>512.73933418055549</v>
      </c>
      <c r="LX517" s="82">
        <f>LN517*Prices!$B$10</f>
        <v>67.5</v>
      </c>
      <c r="LY517" s="82">
        <f t="shared" si="741"/>
        <v>535.23933418055549</v>
      </c>
      <c r="LZ517" s="82">
        <f>LN517*Prices!$B$11</f>
        <v>75</v>
      </c>
      <c r="MA517" s="82">
        <f t="shared" si="742"/>
        <v>542.73933418055549</v>
      </c>
      <c r="MB517" s="82">
        <f>LN517*Prices!$B$12</f>
        <v>90</v>
      </c>
      <c r="MC517" s="82">
        <f t="shared" si="743"/>
        <v>557.73933418055549</v>
      </c>
      <c r="MD517" s="82">
        <f>LN517*Prices!$B$13</f>
        <v>97.5</v>
      </c>
      <c r="ME517" s="82">
        <f t="shared" si="744"/>
        <v>565.23933418055549</v>
      </c>
      <c r="MF517" s="82">
        <f>LN517*Prices!$B$14</f>
        <v>116.25</v>
      </c>
      <c r="MG517" s="82">
        <f t="shared" si="745"/>
        <v>583.98933418055549</v>
      </c>
      <c r="MH517" s="82">
        <f>LN517*Prices!$B$15</f>
        <v>131.25</v>
      </c>
      <c r="MI517" s="82">
        <f t="shared" si="746"/>
        <v>598.98933418055549</v>
      </c>
      <c r="MJ517" s="82">
        <f>LN517*Prices!$B$16</f>
        <v>183.75</v>
      </c>
      <c r="MK517" s="82">
        <f t="shared" si="747"/>
        <v>651.48933418055549</v>
      </c>
      <c r="ML517" s="82">
        <f>LN517*Prices!$B$17</f>
        <v>0</v>
      </c>
      <c r="MM517" s="82"/>
      <c r="MN517" s="82"/>
      <c r="MO517" s="82"/>
      <c r="MP517" s="82"/>
      <c r="MQ517" s="82"/>
      <c r="MR517" s="82"/>
      <c r="MS517" s="82"/>
      <c r="MT517" s="82"/>
      <c r="MU517" s="82"/>
      <c r="MV517" s="82"/>
      <c r="MW517" s="82"/>
      <c r="MX517" s="82"/>
      <c r="MY517" s="82"/>
      <c r="MZ517" s="82"/>
      <c r="NA517" s="82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</row>
    <row r="518" spans="1:449" ht="18" customHeight="1" thickBot="1" x14ac:dyDescent="0.3">
      <c r="A518" s="282"/>
      <c r="B518" s="404"/>
      <c r="C518" s="278"/>
      <c r="D518" s="279"/>
      <c r="E518" s="280"/>
      <c r="F518" s="284"/>
      <c r="G518" s="367"/>
      <c r="H518" s="71"/>
      <c r="I518" s="161"/>
      <c r="J518" s="71"/>
      <c r="K518" s="161"/>
      <c r="L518" s="71"/>
      <c r="M518" s="161"/>
      <c r="N518" s="71"/>
      <c r="O518" s="161"/>
      <c r="P518" s="71"/>
      <c r="Q518" s="161"/>
      <c r="R518" s="71"/>
      <c r="S518" s="161"/>
      <c r="T518" s="71"/>
      <c r="U518" s="161"/>
      <c r="V518" s="71"/>
      <c r="W518" s="162"/>
      <c r="X518" s="162"/>
      <c r="Y518" s="162"/>
      <c r="Z518" s="162"/>
      <c r="AA518" s="162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163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163"/>
      <c r="BU518" s="161"/>
      <c r="BV518" s="71"/>
      <c r="BW518" s="161"/>
      <c r="BX518" s="71"/>
      <c r="BY518" s="161"/>
      <c r="BZ518" s="71"/>
      <c r="CA518" s="161"/>
      <c r="CB518" s="71"/>
      <c r="CC518" s="161"/>
      <c r="CD518" s="71"/>
      <c r="CE518" s="161"/>
      <c r="CF518" s="71"/>
      <c r="CG518" s="161"/>
      <c r="CH518" s="71"/>
      <c r="CI518" s="161"/>
      <c r="CJ518" s="71"/>
      <c r="CK518" s="162"/>
      <c r="CL518" s="162"/>
      <c r="CM518" s="162"/>
      <c r="CN518" s="162"/>
      <c r="CO518" s="162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163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163"/>
      <c r="ER518" s="74"/>
      <c r="ES518" s="55"/>
      <c r="EU518" s="75"/>
      <c r="EY518" s="142"/>
      <c r="EZ518" s="82"/>
      <c r="FB518" s="79"/>
      <c r="FC518" s="80"/>
      <c r="FE518" s="82"/>
      <c r="FF518" s="82"/>
      <c r="FG518" s="82"/>
      <c r="FH518" s="82"/>
      <c r="FI518" s="82"/>
      <c r="FJ518" s="82"/>
      <c r="FK518" s="82"/>
      <c r="FL518" s="82"/>
      <c r="FM518" s="82"/>
      <c r="FN518" s="82"/>
      <c r="FO518" s="82"/>
      <c r="FP518" s="82"/>
      <c r="FQ518" s="82"/>
      <c r="FR518" s="82"/>
      <c r="FS518" s="82"/>
      <c r="FT518" s="82"/>
      <c r="FU518" s="82"/>
      <c r="FV518" s="82"/>
      <c r="FW518" s="82"/>
      <c r="FX518" s="82"/>
      <c r="FY518" s="82"/>
      <c r="FZ518" s="82"/>
      <c r="GA518" s="82"/>
      <c r="GB518" s="82"/>
      <c r="GC518" s="82"/>
      <c r="GD518" s="82"/>
      <c r="GE518" s="82"/>
      <c r="GF518" s="82"/>
      <c r="GG518" s="82"/>
      <c r="GH518" s="82"/>
      <c r="GI518"/>
      <c r="GJ518"/>
      <c r="GK518"/>
      <c r="GL518"/>
      <c r="GM518"/>
      <c r="GN518"/>
      <c r="GO518"/>
      <c r="GR518" s="74"/>
      <c r="GT518" s="55"/>
      <c r="GU518" s="75"/>
      <c r="GV518" s="75"/>
      <c r="GW518" s="75"/>
      <c r="GX518" s="76"/>
      <c r="GY518" s="142"/>
      <c r="GZ518" s="82"/>
      <c r="HA518" s="82"/>
      <c r="HB518" s="79"/>
      <c r="HC518" s="80"/>
      <c r="HE518" s="82"/>
      <c r="HF518" s="82"/>
      <c r="HG518" s="82"/>
      <c r="HH518" s="82"/>
      <c r="HI518" s="82"/>
      <c r="HJ518" s="82"/>
      <c r="HK518" s="82"/>
      <c r="HL518" s="82"/>
      <c r="HM518" s="82"/>
      <c r="HN518" s="82"/>
      <c r="HO518" s="82"/>
      <c r="HP518" s="82"/>
      <c r="HQ518" s="82"/>
      <c r="HR518" s="82"/>
      <c r="HS518" s="82"/>
      <c r="HT518" s="82"/>
      <c r="HU518" s="82"/>
      <c r="HV518" s="82"/>
      <c r="HW518" s="82"/>
      <c r="HX518" s="82"/>
      <c r="HY518" s="82"/>
      <c r="HZ518" s="82"/>
      <c r="IA518" s="82"/>
      <c r="IB518" s="82"/>
      <c r="IC518" s="82"/>
      <c r="ID518" s="82"/>
      <c r="IE518" s="82"/>
      <c r="IF518" s="82"/>
      <c r="IG518" s="82"/>
      <c r="IH518" s="82"/>
      <c r="II518"/>
      <c r="IJ518"/>
      <c r="IK518"/>
      <c r="IL518"/>
      <c r="IM518"/>
      <c r="IN518"/>
      <c r="IO518"/>
      <c r="IP518"/>
      <c r="IS518" s="74"/>
      <c r="IV518" s="75"/>
      <c r="IW518" s="75"/>
      <c r="IX518" s="75"/>
      <c r="IY518" s="76"/>
      <c r="IZ518" s="142"/>
      <c r="JA518" s="82"/>
      <c r="JB518" s="82"/>
      <c r="JC518" s="79"/>
      <c r="JD518" s="80"/>
      <c r="JE518" s="82"/>
      <c r="JF518" s="82"/>
      <c r="JG518" s="82"/>
      <c r="JH518" s="82"/>
      <c r="JI518" s="82"/>
      <c r="JJ518" s="82"/>
      <c r="JK518" s="82"/>
      <c r="JL518" s="82"/>
      <c r="JM518" s="82"/>
      <c r="JN518" s="82"/>
      <c r="JO518" s="82"/>
      <c r="JP518" s="82"/>
      <c r="JQ518" s="82"/>
      <c r="JR518" s="82"/>
      <c r="JS518" s="82"/>
      <c r="JT518" s="82"/>
      <c r="JU518" s="82"/>
      <c r="JV518" s="82"/>
      <c r="JW518" s="82"/>
      <c r="JX518" s="82"/>
      <c r="JY518" s="82"/>
      <c r="JZ518" s="82"/>
      <c r="KA518" s="82"/>
      <c r="KB518" s="82"/>
      <c r="KC518" s="82"/>
      <c r="KD518" s="82"/>
      <c r="KE518" s="82"/>
      <c r="KF518" s="82"/>
      <c r="KG518" s="82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 s="199"/>
      <c r="LB518" s="202"/>
      <c r="LF518" s="82"/>
      <c r="LG518" s="80"/>
      <c r="LH518" s="234"/>
      <c r="LK518" s="74"/>
      <c r="LN518" s="75"/>
      <c r="LO518" s="75"/>
      <c r="LP518" s="75"/>
      <c r="LQ518" s="76"/>
      <c r="LR518" s="142"/>
      <c r="LS518" s="82"/>
      <c r="LT518" s="82"/>
      <c r="LU518" s="79"/>
      <c r="LV518" s="80"/>
      <c r="LW518" s="82"/>
      <c r="LX518" s="82"/>
      <c r="LY518" s="82"/>
      <c r="LZ518" s="82"/>
      <c r="MA518" s="82"/>
      <c r="MB518" s="82"/>
      <c r="MC518" s="82"/>
      <c r="MD518" s="82"/>
      <c r="ME518" s="82"/>
      <c r="MF518" s="82"/>
      <c r="MG518" s="82"/>
      <c r="MH518" s="82"/>
      <c r="MI518" s="82"/>
      <c r="MJ518" s="82"/>
      <c r="MK518" s="82"/>
      <c r="ML518" s="82"/>
      <c r="MM518" s="82"/>
      <c r="MN518" s="82"/>
      <c r="MO518" s="82"/>
      <c r="MP518" s="82"/>
      <c r="MQ518" s="82"/>
      <c r="MR518" s="82"/>
      <c r="MS518" s="82"/>
      <c r="MT518" s="82"/>
      <c r="MU518" s="82"/>
      <c r="MV518" s="82"/>
      <c r="MW518" s="82"/>
      <c r="MX518" s="82"/>
      <c r="MY518" s="82"/>
      <c r="MZ518" s="82"/>
      <c r="NA518" s="82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</row>
    <row r="519" spans="1:449" ht="18" customHeight="1" x14ac:dyDescent="0.25">
      <c r="A519" s="169" t="s">
        <v>656</v>
      </c>
      <c r="B519" s="170" t="s">
        <v>628</v>
      </c>
      <c r="C519" s="152" t="str">
        <f t="shared" si="748"/>
        <v>Vanity Cab: 4 drawers (13" to 15")</v>
      </c>
      <c r="D519" s="121" t="s">
        <v>126</v>
      </c>
      <c r="E519" s="153" t="s">
        <v>97</v>
      </c>
      <c r="F519" s="303" t="s">
        <v>656</v>
      </c>
      <c r="G519" s="367">
        <f>ROUND(cabinets_db!FD519/Prices!$B$27,0)</f>
        <v>612</v>
      </c>
      <c r="H519" s="71">
        <f>G519*Prices!$B$6+G519</f>
        <v>703.8</v>
      </c>
      <c r="I519" s="161">
        <f>ROUND(cabinets_db!FF519/Prices!$B$27,0)</f>
        <v>635</v>
      </c>
      <c r="J519" s="71">
        <f>I519*Prices!$B$6+I519</f>
        <v>730.25</v>
      </c>
      <c r="K519" s="161">
        <f>ROUND(cabinets_db!FH519/Prices!$B$27,0)</f>
        <v>642</v>
      </c>
      <c r="L519" s="71">
        <f>K519*Prices!$B$6+K519</f>
        <v>738.3</v>
      </c>
      <c r="M519" s="161">
        <f>ROUND(cabinets_db!FJ519/Prices!$B$27,0)</f>
        <v>657</v>
      </c>
      <c r="N519" s="71">
        <f>M519*Prices!$B$6+M519</f>
        <v>755.55</v>
      </c>
      <c r="O519" s="161">
        <f>ROUND(cabinets_db!FL519/Prices!$B$27,0)</f>
        <v>664</v>
      </c>
      <c r="P519" s="71">
        <f>O519*Prices!$B$6+O519</f>
        <v>763.6</v>
      </c>
      <c r="Q519" s="161">
        <f>ROUND(cabinets_db!FN519/Prices!$B$27,0)</f>
        <v>683</v>
      </c>
      <c r="R519" s="71">
        <f>Q519*Prices!$B$6+Q519</f>
        <v>785.45</v>
      </c>
      <c r="S519" s="161">
        <f>ROUND(cabinets_db!FP519/Prices!$B$27,0)</f>
        <v>698</v>
      </c>
      <c r="T519" s="71">
        <f>S519*Prices!$B$6+S519</f>
        <v>802.7</v>
      </c>
      <c r="U519" s="161">
        <f>ROUND(cabinets_db!FR519/Prices!$B$27,0)</f>
        <v>750</v>
      </c>
      <c r="V519" s="71">
        <f>U519*Prices!$B$6+U519</f>
        <v>862.5</v>
      </c>
      <c r="W519" s="162"/>
      <c r="X519" s="162"/>
      <c r="Y519" s="162"/>
      <c r="Z519" s="162"/>
      <c r="AA519" s="162"/>
      <c r="AB519" s="71">
        <f>ROUND(cabinets_db!HD519/Prices!$B$27,0)</f>
        <v>587</v>
      </c>
      <c r="AC519" s="71">
        <f>AB519*Prices!$B$6+AB519</f>
        <v>675.05</v>
      </c>
      <c r="AD519" s="71">
        <f>ROUND(cabinets_db!HF519/Prices!$B$27,0)</f>
        <v>609</v>
      </c>
      <c r="AE519" s="71">
        <f>AD519*Prices!$B$6+AD519</f>
        <v>700.35</v>
      </c>
      <c r="AF519" s="71">
        <f>ROUND(cabinets_db!HH519/Prices!$B$27,0)</f>
        <v>616</v>
      </c>
      <c r="AG519" s="71">
        <f>AF519*Prices!$B$6+AF519</f>
        <v>708.4</v>
      </c>
      <c r="AH519" s="71">
        <f>ROUND(cabinets_db!HJ519/Prices!$B$27,0)</f>
        <v>631</v>
      </c>
      <c r="AI519" s="71">
        <f>AH519*Prices!$B$6+AH519</f>
        <v>725.65</v>
      </c>
      <c r="AJ519" s="71">
        <f>ROUND(cabinets_db!HL519/Prices!$B$27,0)</f>
        <v>639</v>
      </c>
      <c r="AK519" s="71">
        <f>AJ519*Prices!$B$6+AJ519</f>
        <v>734.85</v>
      </c>
      <c r="AL519" s="71">
        <f>ROUND(cabinets_db!HN519/Prices!$B$27,0)</f>
        <v>657</v>
      </c>
      <c r="AM519" s="71">
        <f>AL519*Prices!$B$6+AL519</f>
        <v>755.55</v>
      </c>
      <c r="AN519" s="71">
        <f>ROUND(cabinets_db!HP519/Prices!$B$27,0)</f>
        <v>672</v>
      </c>
      <c r="AO519" s="71">
        <f>AN519*Prices!$B$6+AN519</f>
        <v>772.8</v>
      </c>
      <c r="AP519" s="71">
        <f>ROUND(cabinets_db!HR519/Prices!$B$27,0)</f>
        <v>724</v>
      </c>
      <c r="AQ519" s="163">
        <f>AP519*Prices!$B$6+AP519</f>
        <v>832.6</v>
      </c>
      <c r="AW519" s="71">
        <f t="shared" si="681"/>
        <v>587</v>
      </c>
      <c r="AX519" s="71">
        <f t="shared" si="682"/>
        <v>675.05</v>
      </c>
      <c r="AY519" s="71">
        <f t="shared" si="683"/>
        <v>609</v>
      </c>
      <c r="AZ519" s="71">
        <f t="shared" si="684"/>
        <v>700.35</v>
      </c>
      <c r="BA519" s="71">
        <f t="shared" si="685"/>
        <v>616</v>
      </c>
      <c r="BB519" s="71">
        <f t="shared" si="686"/>
        <v>708.4</v>
      </c>
      <c r="BC519" s="71">
        <f t="shared" si="687"/>
        <v>631</v>
      </c>
      <c r="BD519" s="71">
        <f t="shared" si="688"/>
        <v>725.65</v>
      </c>
      <c r="BE519" s="71">
        <f t="shared" si="689"/>
        <v>639</v>
      </c>
      <c r="BF519" s="71">
        <f t="shared" si="690"/>
        <v>734.85</v>
      </c>
      <c r="BG519" s="71">
        <f t="shared" si="691"/>
        <v>657</v>
      </c>
      <c r="BH519" s="71">
        <f t="shared" si="692"/>
        <v>755.55</v>
      </c>
      <c r="BI519" s="71">
        <f t="shared" si="693"/>
        <v>672</v>
      </c>
      <c r="BJ519" s="71">
        <f t="shared" si="694"/>
        <v>772.8</v>
      </c>
      <c r="BK519" s="71">
        <f t="shared" si="695"/>
        <v>724</v>
      </c>
      <c r="BL519" s="163">
        <f t="shared" si="696"/>
        <v>832.6</v>
      </c>
      <c r="BU519" s="161">
        <f>ROUND(cabinets_db!JE519/Prices!$B$27,0)</f>
        <v>1090</v>
      </c>
      <c r="BV519" s="71">
        <f>BU519*Prices!$B$6+BU519</f>
        <v>1253.5</v>
      </c>
      <c r="BW519" s="161">
        <f>ROUND(cabinets_db!JG519/Prices!$B$27,0)</f>
        <v>1113</v>
      </c>
      <c r="BX519" s="71">
        <f>BW519*Prices!$B$6+BW519</f>
        <v>1279.95</v>
      </c>
      <c r="BY519" s="161">
        <f>ROUND(cabinets_db!JI519/Prices!$B$27,0)</f>
        <v>1120</v>
      </c>
      <c r="BZ519" s="71">
        <f>BY519*Prices!$B$6+BY519</f>
        <v>1288</v>
      </c>
      <c r="CA519" s="161">
        <f>ROUND(cabinets_db!JK519/Prices!$B$27,0)</f>
        <v>1135</v>
      </c>
      <c r="CB519" s="71">
        <f>CA519*Prices!$B$6+CA519</f>
        <v>1305.25</v>
      </c>
      <c r="CC519" s="161">
        <f>ROUND(cabinets_db!JM519/Prices!$B$27,0)</f>
        <v>1142</v>
      </c>
      <c r="CD519" s="71">
        <f>CC519*Prices!$B$6+CC519</f>
        <v>1313.3</v>
      </c>
      <c r="CE519" s="161">
        <f>ROUND(cabinets_db!JO519/Prices!$B$27,0)</f>
        <v>1161</v>
      </c>
      <c r="CF519" s="71">
        <f>CE519*Prices!$B$6+CE519</f>
        <v>1335.15</v>
      </c>
      <c r="CG519" s="161">
        <f>ROUND(cabinets_db!JQ519/Prices!$B$27,0)</f>
        <v>1176</v>
      </c>
      <c r="CH519" s="71">
        <f>CG519*Prices!$B$6+CG519</f>
        <v>1352.4</v>
      </c>
      <c r="CI519" s="161">
        <f>ROUND(cabinets_db!JS519/Prices!$B$27,0)</f>
        <v>1228</v>
      </c>
      <c r="CJ519" s="71">
        <f>CI519*Prices!$B$6+CI519</f>
        <v>1412.2</v>
      </c>
      <c r="CK519" s="162"/>
      <c r="CL519" s="162"/>
      <c r="CM519" s="162"/>
      <c r="CN519" s="162"/>
      <c r="CO519" s="162"/>
      <c r="CP519" s="71">
        <f>ROUND(cabinets_db!LW519/Prices!$B$27,0)</f>
        <v>1065</v>
      </c>
      <c r="CQ519" s="71">
        <f>CP519*Prices!$B$6+CP519</f>
        <v>1224.75</v>
      </c>
      <c r="CR519" s="71">
        <f>ROUND(cabinets_db!LY519/Prices!$B$27,0)</f>
        <v>1087</v>
      </c>
      <c r="CS519" s="71">
        <f>CR519*Prices!$B$6+CR519</f>
        <v>1250.05</v>
      </c>
      <c r="CT519" s="71">
        <f>ROUND(cabinets_db!MA519/Prices!$B$27,0)</f>
        <v>1095</v>
      </c>
      <c r="CU519" s="71">
        <f>CT519*Prices!$B$6+CT519</f>
        <v>1259.25</v>
      </c>
      <c r="CV519" s="71">
        <f>ROUND(cabinets_db!MC519/Prices!$B$27,0)</f>
        <v>1109</v>
      </c>
      <c r="CW519" s="71">
        <f>CV519*Prices!$B$6+CV519</f>
        <v>1275.3499999999999</v>
      </c>
      <c r="CX519" s="71">
        <f>ROUND(cabinets_db!ME519/Prices!$B$27,0)</f>
        <v>1117</v>
      </c>
      <c r="CY519" s="71">
        <f>CX519*Prices!$B$6+CX519</f>
        <v>1284.55</v>
      </c>
      <c r="CZ519" s="71">
        <f>ROUND(cabinets_db!MG519/Prices!$B$27,0)</f>
        <v>1135</v>
      </c>
      <c r="DA519" s="71">
        <f>CZ519*Prices!$B$6+CZ519</f>
        <v>1305.25</v>
      </c>
      <c r="DB519" s="71">
        <f>ROUND(cabinets_db!MI519/Prices!$B$27,0)</f>
        <v>1150</v>
      </c>
      <c r="DC519" s="71">
        <f>DB519*Prices!$B$6+DB519</f>
        <v>1322.5</v>
      </c>
      <c r="DD519" s="71">
        <f>ROUND(cabinets_db!MK519/Prices!$B$27,0)</f>
        <v>1202</v>
      </c>
      <c r="DE519" s="163">
        <f>DD519*Prices!$B$6+DD519</f>
        <v>1382.3</v>
      </c>
      <c r="DK519" s="71">
        <f t="shared" si="697"/>
        <v>1065</v>
      </c>
      <c r="DL519" s="71">
        <f t="shared" si="698"/>
        <v>1224.75</v>
      </c>
      <c r="DM519" s="71">
        <f t="shared" si="699"/>
        <v>1087</v>
      </c>
      <c r="DN519" s="71">
        <f t="shared" si="700"/>
        <v>1250.05</v>
      </c>
      <c r="DO519" s="71">
        <f t="shared" si="701"/>
        <v>1095</v>
      </c>
      <c r="DP519" s="71">
        <f t="shared" si="702"/>
        <v>1259.25</v>
      </c>
      <c r="DQ519" s="71">
        <f t="shared" si="703"/>
        <v>1109</v>
      </c>
      <c r="DR519" s="71">
        <f t="shared" si="704"/>
        <v>1275.3499999999999</v>
      </c>
      <c r="DS519" s="71">
        <f t="shared" si="705"/>
        <v>1117</v>
      </c>
      <c r="DT519" s="71">
        <f t="shared" si="706"/>
        <v>1284.55</v>
      </c>
      <c r="DU519" s="71">
        <f t="shared" si="707"/>
        <v>1135</v>
      </c>
      <c r="DV519" s="71">
        <f t="shared" si="708"/>
        <v>1305.25</v>
      </c>
      <c r="DW519" s="71">
        <f t="shared" si="709"/>
        <v>1150</v>
      </c>
      <c r="DX519" s="71">
        <f t="shared" si="710"/>
        <v>1322.5</v>
      </c>
      <c r="DY519" s="71">
        <f t="shared" si="711"/>
        <v>1202</v>
      </c>
      <c r="DZ519" s="163">
        <f t="shared" si="712"/>
        <v>1382.3</v>
      </c>
      <c r="EP519" s="55">
        <v>2378.0427</v>
      </c>
      <c r="EQ519" s="55">
        <f t="shared" si="759"/>
        <v>16.514185416666667</v>
      </c>
      <c r="ER519" s="74">
        <v>16.5</v>
      </c>
      <c r="ES519" s="55">
        <v>15</v>
      </c>
      <c r="EU519" s="75">
        <f t="shared" si="755"/>
        <v>3.125</v>
      </c>
      <c r="EV519" s="75">
        <v>4</v>
      </c>
      <c r="EY519" s="142">
        <v>16.5</v>
      </c>
      <c r="EZ519" s="82">
        <f>(EY519*1.2)*(Prices!$B$5/32)</f>
        <v>24.75</v>
      </c>
      <c r="FA519" s="82">
        <f>(EY519*1.3)*(Prices!$B$4/32)</f>
        <v>53.625</v>
      </c>
      <c r="FB519" s="79">
        <f>EV519*Prices!$B$2+EW519*Prices!$B$3</f>
        <v>160</v>
      </c>
      <c r="FC519" s="80">
        <f>EU519*Prices!$B$9</f>
        <v>18.75</v>
      </c>
      <c r="FD519" s="82">
        <f t="shared" si="713"/>
        <v>257.125</v>
      </c>
      <c r="FE519" s="82">
        <f>EU519*Prices!$B$10</f>
        <v>28.125</v>
      </c>
      <c r="FF519" s="82">
        <f t="shared" si="714"/>
        <v>266.5</v>
      </c>
      <c r="FG519" s="82">
        <f>EU519*Prices!$B$11</f>
        <v>31.25</v>
      </c>
      <c r="FH519" s="82">
        <f t="shared" si="715"/>
        <v>269.625</v>
      </c>
      <c r="FI519" s="82">
        <f>EU519*Prices!$B$12</f>
        <v>37.5</v>
      </c>
      <c r="FJ519" s="82">
        <f t="shared" si="716"/>
        <v>275.875</v>
      </c>
      <c r="FK519" s="82">
        <f>EU519*Prices!$B$13</f>
        <v>40.625</v>
      </c>
      <c r="FL519" s="82">
        <f t="shared" si="717"/>
        <v>279</v>
      </c>
      <c r="FM519" s="82">
        <f>EU519*Prices!$B$14</f>
        <v>48.4375</v>
      </c>
      <c r="FN519" s="82">
        <f t="shared" si="718"/>
        <v>286.8125</v>
      </c>
      <c r="FO519" s="82">
        <f>EU519*Prices!$B$15</f>
        <v>54.6875</v>
      </c>
      <c r="FP519" s="82">
        <f t="shared" si="719"/>
        <v>293.0625</v>
      </c>
      <c r="FQ519" s="82">
        <f>EU519*Prices!$B$16</f>
        <v>76.5625</v>
      </c>
      <c r="FR519" s="82">
        <f t="shared" si="720"/>
        <v>314.9375</v>
      </c>
      <c r="FS519" s="82">
        <f>EU519*Prices!$B$17</f>
        <v>0</v>
      </c>
      <c r="FT519" s="82"/>
      <c r="FU519" s="82"/>
      <c r="FV519" s="82"/>
      <c r="FW519" s="82"/>
      <c r="FX519" s="82"/>
      <c r="FY519" s="82"/>
      <c r="FZ519" s="82"/>
      <c r="GA519" s="82"/>
      <c r="GB519" s="82"/>
      <c r="GC519" s="82"/>
      <c r="GD519" s="82"/>
      <c r="GE519" s="82"/>
      <c r="GF519" s="82"/>
      <c r="GG519" s="82"/>
      <c r="GH519" s="82"/>
      <c r="GI519"/>
      <c r="GJ519"/>
      <c r="GK519"/>
      <c r="GL519"/>
      <c r="GM519"/>
      <c r="GN519"/>
      <c r="GO519"/>
      <c r="GP519" s="55">
        <v>2378.0427</v>
      </c>
      <c r="GQ519" s="55">
        <f t="shared" si="760"/>
        <v>16.514185416666667</v>
      </c>
      <c r="GR519" s="74">
        <v>16.5</v>
      </c>
      <c r="GS519" s="55">
        <v>15</v>
      </c>
      <c r="GT519" s="55"/>
      <c r="GU519" s="75">
        <f t="shared" si="756"/>
        <v>3.125</v>
      </c>
      <c r="GV519" s="75">
        <v>4</v>
      </c>
      <c r="GW519" s="75"/>
      <c r="GX519" s="76"/>
      <c r="GY519" s="142">
        <v>16.5</v>
      </c>
      <c r="GZ519" s="82">
        <f>(GY519*1.2)*(Prices!$B$5/32)</f>
        <v>24.75</v>
      </c>
      <c r="HA519" s="82">
        <f>(GY519*1.3)*(Prices!$C$4/32)</f>
        <v>42.9</v>
      </c>
      <c r="HB519" s="79">
        <f>GV519*Prices!$B$2+GW519*Prices!$B$3</f>
        <v>160</v>
      </c>
      <c r="HC519" s="80">
        <f>GU519*Prices!$B$9</f>
        <v>18.75</v>
      </c>
      <c r="HD519" s="82">
        <f t="shared" si="721"/>
        <v>246.4</v>
      </c>
      <c r="HE519" s="82">
        <f>GU519*Prices!$B$10</f>
        <v>28.125</v>
      </c>
      <c r="HF519" s="82">
        <f t="shared" si="722"/>
        <v>255.77500000000001</v>
      </c>
      <c r="HG519" s="82">
        <f>GU519*Prices!$B$11</f>
        <v>31.25</v>
      </c>
      <c r="HH519" s="82">
        <f t="shared" si="723"/>
        <v>258.89999999999998</v>
      </c>
      <c r="HI519" s="82">
        <f>GU519*Prices!$B$12</f>
        <v>37.5</v>
      </c>
      <c r="HJ519" s="82">
        <f t="shared" si="724"/>
        <v>265.14999999999998</v>
      </c>
      <c r="HK519" s="82">
        <f>GU519*Prices!$B$13</f>
        <v>40.625</v>
      </c>
      <c r="HL519" s="82">
        <f t="shared" si="725"/>
        <v>268.27499999999998</v>
      </c>
      <c r="HM519" s="82">
        <f>GU519*Prices!$B$14</f>
        <v>48.4375</v>
      </c>
      <c r="HN519" s="82">
        <f t="shared" si="726"/>
        <v>276.08749999999998</v>
      </c>
      <c r="HO519" s="82">
        <f>GU519*Prices!$B$15</f>
        <v>54.6875</v>
      </c>
      <c r="HP519" s="82">
        <f t="shared" si="727"/>
        <v>282.33749999999998</v>
      </c>
      <c r="HQ519" s="82">
        <f>GU519*Prices!$B$16</f>
        <v>76.5625</v>
      </c>
      <c r="HR519" s="82">
        <f t="shared" si="728"/>
        <v>304.21249999999998</v>
      </c>
      <c r="HS519" s="82">
        <f>GU519*Prices!$B$17</f>
        <v>0</v>
      </c>
      <c r="HT519" s="82"/>
      <c r="HU519" s="82"/>
      <c r="HV519" s="82"/>
      <c r="HW519" s="82"/>
      <c r="HX519" s="82"/>
      <c r="HY519" s="82"/>
      <c r="HZ519" s="82"/>
      <c r="IA519" s="82"/>
      <c r="IB519" s="82"/>
      <c r="IC519" s="82"/>
      <c r="ID519" s="82"/>
      <c r="IE519" s="82"/>
      <c r="IF519" s="82"/>
      <c r="IG519" s="82"/>
      <c r="IH519" s="82"/>
      <c r="II519"/>
      <c r="IJ519"/>
      <c r="IK519"/>
      <c r="IL519"/>
      <c r="IM519"/>
      <c r="IN519"/>
      <c r="IO519"/>
      <c r="IP519"/>
      <c r="IQ519" s="55">
        <v>2378.0427</v>
      </c>
      <c r="IR519" s="55">
        <f t="shared" si="761"/>
        <v>16.514185416666667</v>
      </c>
      <c r="IS519" s="74">
        <v>16.5</v>
      </c>
      <c r="IT519" s="55">
        <v>15</v>
      </c>
      <c r="IV519" s="75">
        <f t="shared" si="757"/>
        <v>3.125</v>
      </c>
      <c r="IW519" s="75">
        <v>4</v>
      </c>
      <c r="IX519" s="75"/>
      <c r="IY519" s="76">
        <f t="shared" si="749"/>
        <v>200.81137556944444</v>
      </c>
      <c r="IZ519" s="142">
        <v>16.5</v>
      </c>
      <c r="JA519" s="82">
        <f>(IZ519*1.2)*(Prices!$B$5/32)</f>
        <v>24.75</v>
      </c>
      <c r="JB519" s="82">
        <f>(IZ519*1.3)*(Prices!$B$4/32)</f>
        <v>53.625</v>
      </c>
      <c r="JC519" s="79">
        <f>IW519*Prices!$B$2+IX519*Prices!$B$3</f>
        <v>160</v>
      </c>
      <c r="JD519" s="80">
        <f>IV519*Prices!$B$9</f>
        <v>18.75</v>
      </c>
      <c r="JE519" s="82">
        <f t="shared" si="729"/>
        <v>457.93637556944441</v>
      </c>
      <c r="JF519" s="82">
        <f>IV519*Prices!$B$10</f>
        <v>28.125</v>
      </c>
      <c r="JG519" s="82">
        <f t="shared" si="730"/>
        <v>467.31137556944441</v>
      </c>
      <c r="JH519" s="82">
        <f>IV519*Prices!$B$11</f>
        <v>31.25</v>
      </c>
      <c r="JI519" s="82">
        <f t="shared" si="731"/>
        <v>470.43637556944441</v>
      </c>
      <c r="JJ519" s="82">
        <f>IV519*Prices!$B$12</f>
        <v>37.5</v>
      </c>
      <c r="JK519" s="82">
        <f t="shared" si="732"/>
        <v>476.68637556944441</v>
      </c>
      <c r="JL519" s="82">
        <f>IV519*Prices!$B$13</f>
        <v>40.625</v>
      </c>
      <c r="JM519" s="82">
        <f t="shared" si="733"/>
        <v>479.81137556944441</v>
      </c>
      <c r="JN519" s="82">
        <f>IV519*Prices!$B$14</f>
        <v>48.4375</v>
      </c>
      <c r="JO519" s="82">
        <f t="shared" si="734"/>
        <v>487.62387556944441</v>
      </c>
      <c r="JP519" s="82">
        <f>IV519*Prices!$B$15</f>
        <v>54.6875</v>
      </c>
      <c r="JQ519" s="82">
        <f t="shared" si="735"/>
        <v>493.87387556944441</v>
      </c>
      <c r="JR519" s="82">
        <f>IV519*Prices!$B$16</f>
        <v>76.5625</v>
      </c>
      <c r="JS519" s="82">
        <f t="shared" si="736"/>
        <v>515.74887556944441</v>
      </c>
      <c r="JT519" s="82">
        <f>IV519*Prices!$B$17</f>
        <v>0</v>
      </c>
      <c r="JU519" s="82"/>
      <c r="JV519" s="82"/>
      <c r="JW519" s="82"/>
      <c r="JX519" s="82"/>
      <c r="JY519" s="82"/>
      <c r="JZ519" s="82"/>
      <c r="KA519" s="82"/>
      <c r="KB519" s="82"/>
      <c r="KC519" s="82"/>
      <c r="KD519" s="82"/>
      <c r="KE519" s="82"/>
      <c r="KF519" s="82"/>
      <c r="KG519" s="82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 s="199">
        <v>0</v>
      </c>
      <c r="LB519" s="202">
        <v>4</v>
      </c>
      <c r="LC519" s="82">
        <f>(44+(cabinets_db!IR519*2-2))*0.58</f>
        <v>43.516455083333327</v>
      </c>
      <c r="LD519" s="82">
        <f>(44+(cabinets_db!IR519*2-2))*0.77</f>
        <v>57.771845541666664</v>
      </c>
      <c r="LE519" s="82">
        <f>3*(cabinets_db!IR519*22/144)</f>
        <v>7.5690016493055552</v>
      </c>
      <c r="LF519" s="82">
        <f t="shared" si="737"/>
        <v>35.947453434027771</v>
      </c>
      <c r="LG519" s="80">
        <f t="shared" si="738"/>
        <v>50.202843892361109</v>
      </c>
      <c r="LH519" s="234">
        <f t="shared" si="739"/>
        <v>200.81137556944444</v>
      </c>
      <c r="LI519" s="55">
        <v>2378.0427</v>
      </c>
      <c r="LJ519" s="55">
        <f t="shared" si="762"/>
        <v>16.514185416666667</v>
      </c>
      <c r="LK519" s="74">
        <v>16.5</v>
      </c>
      <c r="LL519" s="55">
        <v>15</v>
      </c>
      <c r="LN519" s="75">
        <f t="shared" si="758"/>
        <v>3.125</v>
      </c>
      <c r="LO519" s="75">
        <v>4</v>
      </c>
      <c r="LP519" s="75"/>
      <c r="LQ519" s="76">
        <f t="shared" si="750"/>
        <v>200.81137556944444</v>
      </c>
      <c r="LR519" s="142">
        <v>16.5</v>
      </c>
      <c r="LS519" s="82">
        <f>(LR519*1.2)*(Prices!$B$5/32)</f>
        <v>24.75</v>
      </c>
      <c r="LT519" s="82">
        <f>(LR519*1.3)*(Prices!$C$4/32)</f>
        <v>42.9</v>
      </c>
      <c r="LU519" s="79">
        <f>LO519*Prices!$B$2+LP519*Prices!$B$3</f>
        <v>160</v>
      </c>
      <c r="LV519" s="80">
        <f>LN519*Prices!$B$9</f>
        <v>18.75</v>
      </c>
      <c r="LW519" s="82">
        <f t="shared" si="740"/>
        <v>447.21137556944444</v>
      </c>
      <c r="LX519" s="82">
        <f>LN519*Prices!$B$10</f>
        <v>28.125</v>
      </c>
      <c r="LY519" s="82">
        <f t="shared" si="741"/>
        <v>456.58637556944444</v>
      </c>
      <c r="LZ519" s="82">
        <f>LN519*Prices!$B$11</f>
        <v>31.25</v>
      </c>
      <c r="MA519" s="82">
        <f t="shared" si="742"/>
        <v>459.71137556944439</v>
      </c>
      <c r="MB519" s="82">
        <f>LN519*Prices!$B$12</f>
        <v>37.5</v>
      </c>
      <c r="MC519" s="82">
        <f t="shared" si="743"/>
        <v>465.96137556944439</v>
      </c>
      <c r="MD519" s="82">
        <f>LN519*Prices!$B$13</f>
        <v>40.625</v>
      </c>
      <c r="ME519" s="82">
        <f t="shared" si="744"/>
        <v>469.08637556944439</v>
      </c>
      <c r="MF519" s="82">
        <f>LN519*Prices!$B$14</f>
        <v>48.4375</v>
      </c>
      <c r="MG519" s="82">
        <f t="shared" si="745"/>
        <v>476.89887556944439</v>
      </c>
      <c r="MH519" s="82">
        <f>LN519*Prices!$B$15</f>
        <v>54.6875</v>
      </c>
      <c r="MI519" s="82">
        <f t="shared" si="746"/>
        <v>483.14887556944439</v>
      </c>
      <c r="MJ519" s="82">
        <f>LN519*Prices!$B$16</f>
        <v>76.5625</v>
      </c>
      <c r="MK519" s="82">
        <f t="shared" si="747"/>
        <v>505.02387556944439</v>
      </c>
      <c r="ML519" s="82">
        <f>LN519*Prices!$B$17</f>
        <v>0</v>
      </c>
      <c r="MM519" s="82"/>
      <c r="MN519" s="82"/>
      <c r="MO519" s="82"/>
      <c r="MP519" s="82"/>
      <c r="MQ519" s="82"/>
      <c r="MR519" s="82"/>
      <c r="MS519" s="82"/>
      <c r="MT519" s="82"/>
      <c r="MU519" s="82"/>
      <c r="MV519" s="82"/>
      <c r="MW519" s="82"/>
      <c r="MX519" s="82"/>
      <c r="MY519" s="82"/>
      <c r="MZ519" s="82"/>
      <c r="NA519" s="82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</row>
    <row r="520" spans="1:449" ht="18" customHeight="1" x14ac:dyDescent="0.25">
      <c r="A520" s="171" t="s">
        <v>657</v>
      </c>
      <c r="B520" s="172" t="s">
        <v>628</v>
      </c>
      <c r="C520" s="69" t="str">
        <f t="shared" si="748"/>
        <v>Vanity Cab: 4 drawers (16" to 18")</v>
      </c>
      <c r="D520" s="70" t="s">
        <v>126</v>
      </c>
      <c r="E520" s="68" t="s">
        <v>99</v>
      </c>
      <c r="F520" s="268" t="s">
        <v>657</v>
      </c>
      <c r="G520" s="367">
        <f>ROUND(cabinets_db!FD520/Prices!$B$27,0)</f>
        <v>638</v>
      </c>
      <c r="H520" s="71">
        <f>G520*Prices!$B$6+G520</f>
        <v>733.7</v>
      </c>
      <c r="I520" s="161">
        <f>ROUND(cabinets_db!FF520/Prices!$B$27,0)</f>
        <v>665</v>
      </c>
      <c r="J520" s="71">
        <f>I520*Prices!$B$6+I520</f>
        <v>764.75</v>
      </c>
      <c r="K520" s="161">
        <f>ROUND(cabinets_db!FH520/Prices!$B$27,0)</f>
        <v>674</v>
      </c>
      <c r="L520" s="71">
        <f>K520*Prices!$B$6+K520</f>
        <v>775.1</v>
      </c>
      <c r="M520" s="161">
        <f>ROUND(cabinets_db!FJ520/Prices!$B$27,0)</f>
        <v>692</v>
      </c>
      <c r="N520" s="71">
        <f>M520*Prices!$B$6+M520</f>
        <v>795.8</v>
      </c>
      <c r="O520" s="161">
        <f>ROUND(cabinets_db!FL520/Prices!$B$27,0)</f>
        <v>701</v>
      </c>
      <c r="P520" s="71">
        <f>O520*Prices!$B$6+O520</f>
        <v>806.15</v>
      </c>
      <c r="Q520" s="161">
        <f>ROUND(cabinets_db!FN520/Prices!$B$27,0)</f>
        <v>723</v>
      </c>
      <c r="R520" s="71">
        <f>Q520*Prices!$B$6+Q520</f>
        <v>831.45</v>
      </c>
      <c r="S520" s="161">
        <f>ROUND(cabinets_db!FP520/Prices!$B$27,0)</f>
        <v>741</v>
      </c>
      <c r="T520" s="71">
        <f>S520*Prices!$B$6+S520</f>
        <v>852.15</v>
      </c>
      <c r="U520" s="161">
        <f>ROUND(cabinets_db!FR520/Prices!$B$27,0)</f>
        <v>803</v>
      </c>
      <c r="V520" s="71">
        <f>U520*Prices!$B$6+U520</f>
        <v>923.45</v>
      </c>
      <c r="W520" s="162"/>
      <c r="X520" s="162"/>
      <c r="Y520" s="162"/>
      <c r="Z520" s="162"/>
      <c r="AA520" s="162"/>
      <c r="AB520" s="71">
        <f>ROUND(cabinets_db!HD520/Prices!$B$27,0)</f>
        <v>610</v>
      </c>
      <c r="AC520" s="71">
        <f>AB520*Prices!$B$6+AB520</f>
        <v>701.5</v>
      </c>
      <c r="AD520" s="71">
        <f>ROUND(cabinets_db!HF520/Prices!$B$27,0)</f>
        <v>637</v>
      </c>
      <c r="AE520" s="71">
        <f>AD520*Prices!$B$6+AD520</f>
        <v>732.55</v>
      </c>
      <c r="AF520" s="71">
        <f>ROUND(cabinets_db!HH520/Prices!$B$27,0)</f>
        <v>646</v>
      </c>
      <c r="AG520" s="71">
        <f>AF520*Prices!$B$6+AF520</f>
        <v>742.9</v>
      </c>
      <c r="AH520" s="71">
        <f>ROUND(cabinets_db!HJ520/Prices!$B$27,0)</f>
        <v>664</v>
      </c>
      <c r="AI520" s="71">
        <f>AH520*Prices!$B$6+AH520</f>
        <v>763.6</v>
      </c>
      <c r="AJ520" s="71">
        <f>ROUND(cabinets_db!HL520/Prices!$B$27,0)</f>
        <v>673</v>
      </c>
      <c r="AK520" s="71">
        <f>AJ520*Prices!$B$6+AJ520</f>
        <v>773.95</v>
      </c>
      <c r="AL520" s="71">
        <f>ROUND(cabinets_db!HN520/Prices!$B$27,0)</f>
        <v>695</v>
      </c>
      <c r="AM520" s="71">
        <f>AL520*Prices!$B$6+AL520</f>
        <v>799.25</v>
      </c>
      <c r="AN520" s="71">
        <f>ROUND(cabinets_db!HP520/Prices!$B$27,0)</f>
        <v>713</v>
      </c>
      <c r="AO520" s="71">
        <f>AN520*Prices!$B$6+AN520</f>
        <v>819.95</v>
      </c>
      <c r="AP520" s="71">
        <f>ROUND(cabinets_db!HR520/Prices!$B$27,0)</f>
        <v>775</v>
      </c>
      <c r="AQ520" s="163">
        <f>AP520*Prices!$B$6+AP520</f>
        <v>891.25</v>
      </c>
      <c r="AW520" s="71">
        <f t="shared" si="681"/>
        <v>610</v>
      </c>
      <c r="AX520" s="71">
        <f t="shared" si="682"/>
        <v>701.5</v>
      </c>
      <c r="AY520" s="71">
        <f t="shared" si="683"/>
        <v>637</v>
      </c>
      <c r="AZ520" s="71">
        <f t="shared" si="684"/>
        <v>732.55</v>
      </c>
      <c r="BA520" s="71">
        <f t="shared" si="685"/>
        <v>646</v>
      </c>
      <c r="BB520" s="71">
        <f t="shared" si="686"/>
        <v>742.9</v>
      </c>
      <c r="BC520" s="71">
        <f t="shared" si="687"/>
        <v>664</v>
      </c>
      <c r="BD520" s="71">
        <f t="shared" si="688"/>
        <v>763.6</v>
      </c>
      <c r="BE520" s="71">
        <f t="shared" si="689"/>
        <v>673</v>
      </c>
      <c r="BF520" s="71">
        <f t="shared" si="690"/>
        <v>773.95</v>
      </c>
      <c r="BG520" s="71">
        <f t="shared" si="691"/>
        <v>695</v>
      </c>
      <c r="BH520" s="71">
        <f t="shared" si="692"/>
        <v>799.25</v>
      </c>
      <c r="BI520" s="71">
        <f t="shared" si="693"/>
        <v>713</v>
      </c>
      <c r="BJ520" s="71">
        <f t="shared" si="694"/>
        <v>819.95</v>
      </c>
      <c r="BK520" s="71">
        <f t="shared" si="695"/>
        <v>775</v>
      </c>
      <c r="BL520" s="163">
        <f t="shared" si="696"/>
        <v>891.25</v>
      </c>
      <c r="BU520" s="161">
        <f>ROUND(cabinets_db!JE520/Prices!$B$27,0)</f>
        <v>1130</v>
      </c>
      <c r="BV520" s="71">
        <f>BU520*Prices!$B$6+BU520</f>
        <v>1299.5</v>
      </c>
      <c r="BW520" s="161">
        <f>ROUND(cabinets_db!JG520/Prices!$B$27,0)</f>
        <v>1157</v>
      </c>
      <c r="BX520" s="71">
        <f>BW520*Prices!$B$6+BW520</f>
        <v>1330.55</v>
      </c>
      <c r="BY520" s="161">
        <f>ROUND(cabinets_db!JI520/Prices!$B$27,0)</f>
        <v>1166</v>
      </c>
      <c r="BZ520" s="71">
        <f>BY520*Prices!$B$6+BY520</f>
        <v>1340.9</v>
      </c>
      <c r="CA520" s="161">
        <f>ROUND(cabinets_db!JK520/Prices!$B$27,0)</f>
        <v>1184</v>
      </c>
      <c r="CB520" s="71">
        <f>CA520*Prices!$B$6+CA520</f>
        <v>1361.6</v>
      </c>
      <c r="CC520" s="161">
        <f>ROUND(cabinets_db!JM520/Prices!$B$27,0)</f>
        <v>1192</v>
      </c>
      <c r="CD520" s="71">
        <f>CC520*Prices!$B$6+CC520</f>
        <v>1370.8</v>
      </c>
      <c r="CE520" s="161">
        <f>ROUND(cabinets_db!JO520/Prices!$B$27,0)</f>
        <v>1215</v>
      </c>
      <c r="CF520" s="71">
        <f>CE520*Prices!$B$6+CE520</f>
        <v>1397.25</v>
      </c>
      <c r="CG520" s="161">
        <f>ROUND(cabinets_db!JQ520/Prices!$B$27,0)</f>
        <v>1233</v>
      </c>
      <c r="CH520" s="71">
        <f>CG520*Prices!$B$6+CG520</f>
        <v>1417.95</v>
      </c>
      <c r="CI520" s="161">
        <f>ROUND(cabinets_db!JS520/Prices!$B$27,0)</f>
        <v>1295</v>
      </c>
      <c r="CJ520" s="71">
        <f>CI520*Prices!$B$6+CI520</f>
        <v>1489.25</v>
      </c>
      <c r="CK520" s="162"/>
      <c r="CL520" s="162"/>
      <c r="CM520" s="162"/>
      <c r="CN520" s="162"/>
      <c r="CO520" s="162"/>
      <c r="CP520" s="71">
        <f>ROUND(cabinets_db!LW520/Prices!$B$27,0)</f>
        <v>1102</v>
      </c>
      <c r="CQ520" s="71">
        <f>CP520*Prices!$B$6+CP520</f>
        <v>1267.3</v>
      </c>
      <c r="CR520" s="71">
        <f>ROUND(cabinets_db!LY520/Prices!$B$27,0)</f>
        <v>1129</v>
      </c>
      <c r="CS520" s="71">
        <f>CR520*Prices!$B$6+CR520</f>
        <v>1298.3499999999999</v>
      </c>
      <c r="CT520" s="71">
        <f>ROUND(cabinets_db!MA520/Prices!$B$27,0)</f>
        <v>1138</v>
      </c>
      <c r="CU520" s="71">
        <f>CT520*Prices!$B$6+CT520</f>
        <v>1308.7</v>
      </c>
      <c r="CV520" s="71">
        <f>ROUND(cabinets_db!MC520/Prices!$B$27,0)</f>
        <v>1156</v>
      </c>
      <c r="CW520" s="71">
        <f>CV520*Prices!$B$6+CV520</f>
        <v>1329.4</v>
      </c>
      <c r="CX520" s="71">
        <f>ROUND(cabinets_db!ME520/Prices!$B$27,0)</f>
        <v>1165</v>
      </c>
      <c r="CY520" s="71">
        <f>CX520*Prices!$B$6+CX520</f>
        <v>1339.75</v>
      </c>
      <c r="CZ520" s="71">
        <f>ROUND(cabinets_db!MG520/Prices!$B$27,0)</f>
        <v>1187</v>
      </c>
      <c r="DA520" s="71">
        <f>CZ520*Prices!$B$6+CZ520</f>
        <v>1365.05</v>
      </c>
      <c r="DB520" s="71">
        <f>ROUND(cabinets_db!MI520/Prices!$B$27,0)</f>
        <v>1205</v>
      </c>
      <c r="DC520" s="71">
        <f>DB520*Prices!$B$6+DB520</f>
        <v>1385.75</v>
      </c>
      <c r="DD520" s="71">
        <f>ROUND(cabinets_db!MK520/Prices!$B$27,0)</f>
        <v>1267</v>
      </c>
      <c r="DE520" s="163">
        <f>DD520*Prices!$B$6+DD520</f>
        <v>1457.05</v>
      </c>
      <c r="DK520" s="71">
        <f t="shared" si="697"/>
        <v>1102</v>
      </c>
      <c r="DL520" s="71">
        <f t="shared" si="698"/>
        <v>1267.3</v>
      </c>
      <c r="DM520" s="71">
        <f t="shared" si="699"/>
        <v>1129</v>
      </c>
      <c r="DN520" s="71">
        <f t="shared" si="700"/>
        <v>1298.3499999999999</v>
      </c>
      <c r="DO520" s="71">
        <f t="shared" si="701"/>
        <v>1138</v>
      </c>
      <c r="DP520" s="71">
        <f t="shared" si="702"/>
        <v>1308.7</v>
      </c>
      <c r="DQ520" s="71">
        <f t="shared" si="703"/>
        <v>1156</v>
      </c>
      <c r="DR520" s="71">
        <f t="shared" si="704"/>
        <v>1329.4</v>
      </c>
      <c r="DS520" s="71">
        <f t="shared" si="705"/>
        <v>1165</v>
      </c>
      <c r="DT520" s="71">
        <f t="shared" si="706"/>
        <v>1339.75</v>
      </c>
      <c r="DU520" s="71">
        <f t="shared" si="707"/>
        <v>1187</v>
      </c>
      <c r="DV520" s="71">
        <f t="shared" si="708"/>
        <v>1365.05</v>
      </c>
      <c r="DW520" s="71">
        <f t="shared" si="709"/>
        <v>1205</v>
      </c>
      <c r="DX520" s="71">
        <f t="shared" si="710"/>
        <v>1385.75</v>
      </c>
      <c r="DY520" s="71">
        <f t="shared" si="711"/>
        <v>1267</v>
      </c>
      <c r="DZ520" s="163">
        <f t="shared" si="712"/>
        <v>1457.05</v>
      </c>
      <c r="EP520" s="55">
        <v>2569.7847000000002</v>
      </c>
      <c r="EQ520" s="55">
        <f t="shared" si="759"/>
        <v>17.845727083333333</v>
      </c>
      <c r="ER520" s="74">
        <v>18</v>
      </c>
      <c r="ES520" s="55">
        <v>18</v>
      </c>
      <c r="EU520" s="75">
        <f t="shared" si="755"/>
        <v>3.75</v>
      </c>
      <c r="EV520" s="75">
        <v>4</v>
      </c>
      <c r="EY520" s="142">
        <v>18</v>
      </c>
      <c r="EZ520" s="82">
        <f>(EY520*1.2)*(Prices!$B$5/32)</f>
        <v>26.999999999999996</v>
      </c>
      <c r="FA520" s="82">
        <f>(EY520*1.3)*(Prices!$B$4/32)</f>
        <v>58.500000000000007</v>
      </c>
      <c r="FB520" s="79">
        <f>EV520*Prices!$B$2+EW520*Prices!$B$3</f>
        <v>160</v>
      </c>
      <c r="FC520" s="80">
        <f>EU520*Prices!$B$9</f>
        <v>22.5</v>
      </c>
      <c r="FD520" s="82">
        <f t="shared" si="713"/>
        <v>268</v>
      </c>
      <c r="FE520" s="82">
        <f>EU520*Prices!$B$10</f>
        <v>33.75</v>
      </c>
      <c r="FF520" s="82">
        <f t="shared" si="714"/>
        <v>279.25</v>
      </c>
      <c r="FG520" s="82">
        <f>EU520*Prices!$B$11</f>
        <v>37.5</v>
      </c>
      <c r="FH520" s="82">
        <f t="shared" si="715"/>
        <v>283</v>
      </c>
      <c r="FI520" s="82">
        <f>EU520*Prices!$B$12</f>
        <v>45</v>
      </c>
      <c r="FJ520" s="82">
        <f t="shared" si="716"/>
        <v>290.5</v>
      </c>
      <c r="FK520" s="82">
        <f>EU520*Prices!$B$13</f>
        <v>48.75</v>
      </c>
      <c r="FL520" s="82">
        <f t="shared" si="717"/>
        <v>294.25</v>
      </c>
      <c r="FM520" s="82">
        <f>EU520*Prices!$B$14</f>
        <v>58.125</v>
      </c>
      <c r="FN520" s="82">
        <f t="shared" si="718"/>
        <v>303.625</v>
      </c>
      <c r="FO520" s="82">
        <f>EU520*Prices!$B$15</f>
        <v>65.625</v>
      </c>
      <c r="FP520" s="82">
        <f t="shared" si="719"/>
        <v>311.125</v>
      </c>
      <c r="FQ520" s="82">
        <f>EU520*Prices!$B$16</f>
        <v>91.875</v>
      </c>
      <c r="FR520" s="82">
        <f t="shared" si="720"/>
        <v>337.375</v>
      </c>
      <c r="FS520" s="82">
        <f>EU520*Prices!$B$17</f>
        <v>0</v>
      </c>
      <c r="FT520" s="82"/>
      <c r="FU520" s="82"/>
      <c r="FV520" s="82"/>
      <c r="FW520" s="82"/>
      <c r="FX520" s="82"/>
      <c r="FY520" s="82"/>
      <c r="FZ520" s="82"/>
      <c r="GA520" s="82"/>
      <c r="GB520" s="82"/>
      <c r="GC520" s="82"/>
      <c r="GD520" s="82"/>
      <c r="GE520" s="82"/>
      <c r="GF520" s="82"/>
      <c r="GG520" s="82"/>
      <c r="GH520" s="82"/>
      <c r="GI520"/>
      <c r="GJ520"/>
      <c r="GK520"/>
      <c r="GL520"/>
      <c r="GM520"/>
      <c r="GN520"/>
      <c r="GO520"/>
      <c r="GP520" s="55">
        <v>2569.7847000000002</v>
      </c>
      <c r="GQ520" s="55">
        <f t="shared" si="760"/>
        <v>17.845727083333333</v>
      </c>
      <c r="GR520" s="74">
        <v>18</v>
      </c>
      <c r="GS520" s="55">
        <v>18</v>
      </c>
      <c r="GT520" s="55"/>
      <c r="GU520" s="75">
        <f t="shared" si="756"/>
        <v>3.75</v>
      </c>
      <c r="GV520" s="75">
        <v>4</v>
      </c>
      <c r="GW520" s="75"/>
      <c r="GX520" s="76"/>
      <c r="GY520" s="142">
        <v>18</v>
      </c>
      <c r="GZ520" s="82">
        <f>(GY520*1.2)*(Prices!$B$5/32)</f>
        <v>26.999999999999996</v>
      </c>
      <c r="HA520" s="82">
        <f>(GY520*1.3)*(Prices!$C$4/32)</f>
        <v>46.800000000000004</v>
      </c>
      <c r="HB520" s="79">
        <f>GV520*Prices!$B$2+GW520*Prices!$B$3</f>
        <v>160</v>
      </c>
      <c r="HC520" s="80">
        <f>GU520*Prices!$B$9</f>
        <v>22.5</v>
      </c>
      <c r="HD520" s="82">
        <f t="shared" si="721"/>
        <v>256.3</v>
      </c>
      <c r="HE520" s="82">
        <f>GU520*Prices!$B$10</f>
        <v>33.75</v>
      </c>
      <c r="HF520" s="82">
        <f t="shared" si="722"/>
        <v>267.55</v>
      </c>
      <c r="HG520" s="82">
        <f>GU520*Prices!$B$11</f>
        <v>37.5</v>
      </c>
      <c r="HH520" s="82">
        <f t="shared" si="723"/>
        <v>271.3</v>
      </c>
      <c r="HI520" s="82">
        <f>GU520*Prices!$B$12</f>
        <v>45</v>
      </c>
      <c r="HJ520" s="82">
        <f t="shared" si="724"/>
        <v>278.8</v>
      </c>
      <c r="HK520" s="82">
        <f>GU520*Prices!$B$13</f>
        <v>48.75</v>
      </c>
      <c r="HL520" s="82">
        <f t="shared" si="725"/>
        <v>282.55</v>
      </c>
      <c r="HM520" s="82">
        <f>GU520*Prices!$B$14</f>
        <v>58.125</v>
      </c>
      <c r="HN520" s="82">
        <f t="shared" si="726"/>
        <v>291.92500000000001</v>
      </c>
      <c r="HO520" s="82">
        <f>GU520*Prices!$B$15</f>
        <v>65.625</v>
      </c>
      <c r="HP520" s="82">
        <f t="shared" si="727"/>
        <v>299.42500000000001</v>
      </c>
      <c r="HQ520" s="82">
        <f>GU520*Prices!$B$16</f>
        <v>91.875</v>
      </c>
      <c r="HR520" s="82">
        <f t="shared" si="728"/>
        <v>325.67500000000001</v>
      </c>
      <c r="HS520" s="82">
        <f>GU520*Prices!$B$17</f>
        <v>0</v>
      </c>
      <c r="HT520" s="82"/>
      <c r="HU520" s="82"/>
      <c r="HV520" s="82"/>
      <c r="HW520" s="82"/>
      <c r="HX520" s="82"/>
      <c r="HY520" s="82"/>
      <c r="HZ520" s="82"/>
      <c r="IA520" s="82"/>
      <c r="IB520" s="82"/>
      <c r="IC520" s="82"/>
      <c r="ID520" s="82"/>
      <c r="IE520" s="82"/>
      <c r="IF520" s="82"/>
      <c r="IG520" s="82"/>
      <c r="IH520" s="82"/>
      <c r="II520"/>
      <c r="IJ520"/>
      <c r="IK520"/>
      <c r="IL520"/>
      <c r="IM520"/>
      <c r="IN520"/>
      <c r="IO520"/>
      <c r="IP520"/>
      <c r="IQ520" s="55">
        <v>2569.7847000000002</v>
      </c>
      <c r="IR520" s="55">
        <f t="shared" si="761"/>
        <v>17.845727083333333</v>
      </c>
      <c r="IS520" s="74">
        <v>18</v>
      </c>
      <c r="IT520" s="55">
        <v>18</v>
      </c>
      <c r="IV520" s="75">
        <f t="shared" si="757"/>
        <v>3.75</v>
      </c>
      <c r="IW520" s="75">
        <v>4</v>
      </c>
      <c r="IX520" s="75"/>
      <c r="IY520" s="76">
        <f t="shared" si="749"/>
        <v>206.57251251388885</v>
      </c>
      <c r="IZ520" s="142">
        <v>18</v>
      </c>
      <c r="JA520" s="82">
        <f>(IZ520*1.2)*(Prices!$B$5/32)</f>
        <v>26.999999999999996</v>
      </c>
      <c r="JB520" s="82">
        <f>(IZ520*1.3)*(Prices!$B$4/32)</f>
        <v>58.500000000000007</v>
      </c>
      <c r="JC520" s="79">
        <f>IW520*Prices!$B$2+IX520*Prices!$B$3</f>
        <v>160</v>
      </c>
      <c r="JD520" s="80">
        <f>IV520*Prices!$B$9</f>
        <v>22.5</v>
      </c>
      <c r="JE520" s="82">
        <f t="shared" si="729"/>
        <v>474.57251251388885</v>
      </c>
      <c r="JF520" s="82">
        <f>IV520*Prices!$B$10</f>
        <v>33.75</v>
      </c>
      <c r="JG520" s="82">
        <f t="shared" si="730"/>
        <v>485.82251251388885</v>
      </c>
      <c r="JH520" s="82">
        <f>IV520*Prices!$B$11</f>
        <v>37.5</v>
      </c>
      <c r="JI520" s="82">
        <f t="shared" si="731"/>
        <v>489.57251251388885</v>
      </c>
      <c r="JJ520" s="82">
        <f>IV520*Prices!$B$12</f>
        <v>45</v>
      </c>
      <c r="JK520" s="82">
        <f t="shared" si="732"/>
        <v>497.07251251388885</v>
      </c>
      <c r="JL520" s="82">
        <f>IV520*Prices!$B$13</f>
        <v>48.75</v>
      </c>
      <c r="JM520" s="82">
        <f t="shared" si="733"/>
        <v>500.82251251388885</v>
      </c>
      <c r="JN520" s="82">
        <f>IV520*Prices!$B$14</f>
        <v>58.125</v>
      </c>
      <c r="JO520" s="82">
        <f t="shared" si="734"/>
        <v>510.19751251388885</v>
      </c>
      <c r="JP520" s="82">
        <f>IV520*Prices!$B$15</f>
        <v>65.625</v>
      </c>
      <c r="JQ520" s="82">
        <f t="shared" si="735"/>
        <v>517.6975125138888</v>
      </c>
      <c r="JR520" s="82">
        <f>IV520*Prices!$B$16</f>
        <v>91.875</v>
      </c>
      <c r="JS520" s="82">
        <f t="shared" si="736"/>
        <v>543.9475125138888</v>
      </c>
      <c r="JT520" s="82">
        <f>IV520*Prices!$B$17</f>
        <v>0</v>
      </c>
      <c r="JU520" s="82"/>
      <c r="JV520" s="82"/>
      <c r="JW520" s="82"/>
      <c r="JX520" s="82"/>
      <c r="JY520" s="82"/>
      <c r="JZ520" s="82"/>
      <c r="KA520" s="82"/>
      <c r="KB520" s="82"/>
      <c r="KC520" s="82"/>
      <c r="KD520" s="82"/>
      <c r="KE520" s="82"/>
      <c r="KF520" s="82"/>
      <c r="KG520" s="82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 s="199">
        <v>0</v>
      </c>
      <c r="LB520" s="202">
        <v>4</v>
      </c>
      <c r="LC520" s="82">
        <f>(44+(cabinets_db!IR520*2-2))*0.58</f>
        <v>45.061043416666656</v>
      </c>
      <c r="LD520" s="82">
        <f>(44+(cabinets_db!IR520*2-2))*0.77</f>
        <v>59.822419708333328</v>
      </c>
      <c r="LE520" s="82">
        <f>3*(cabinets_db!IR520*22/144)</f>
        <v>8.1792915798611112</v>
      </c>
      <c r="LF520" s="82">
        <f t="shared" si="737"/>
        <v>36.881751836805549</v>
      </c>
      <c r="LG520" s="80">
        <f t="shared" si="738"/>
        <v>51.643128128472213</v>
      </c>
      <c r="LH520" s="234">
        <f t="shared" si="739"/>
        <v>206.57251251388885</v>
      </c>
      <c r="LI520" s="55">
        <v>2569.7847000000002</v>
      </c>
      <c r="LJ520" s="55">
        <f t="shared" si="762"/>
        <v>17.845727083333333</v>
      </c>
      <c r="LK520" s="74">
        <v>18</v>
      </c>
      <c r="LL520" s="55">
        <v>18</v>
      </c>
      <c r="LN520" s="75">
        <f t="shared" si="758"/>
        <v>3.75</v>
      </c>
      <c r="LO520" s="75">
        <v>4</v>
      </c>
      <c r="LP520" s="75"/>
      <c r="LQ520" s="76">
        <f t="shared" si="750"/>
        <v>206.57251251388885</v>
      </c>
      <c r="LR520" s="142">
        <v>18</v>
      </c>
      <c r="LS520" s="82">
        <f>(LR520*1.2)*(Prices!$B$5/32)</f>
        <v>26.999999999999996</v>
      </c>
      <c r="LT520" s="82">
        <f>(LR520*1.3)*(Prices!$C$4/32)</f>
        <v>46.800000000000004</v>
      </c>
      <c r="LU520" s="79">
        <f>LO520*Prices!$B$2+LP520*Prices!$B$3</f>
        <v>160</v>
      </c>
      <c r="LV520" s="80">
        <f>LN520*Prices!$B$9</f>
        <v>22.5</v>
      </c>
      <c r="LW520" s="82">
        <f t="shared" si="740"/>
        <v>462.87251251388886</v>
      </c>
      <c r="LX520" s="82">
        <f>LN520*Prices!$B$10</f>
        <v>33.75</v>
      </c>
      <c r="LY520" s="82">
        <f t="shared" si="741"/>
        <v>474.12251251388886</v>
      </c>
      <c r="LZ520" s="82">
        <f>LN520*Prices!$B$11</f>
        <v>37.5</v>
      </c>
      <c r="MA520" s="82">
        <f t="shared" si="742"/>
        <v>477.87251251388886</v>
      </c>
      <c r="MB520" s="82">
        <f>LN520*Prices!$B$12</f>
        <v>45</v>
      </c>
      <c r="MC520" s="82">
        <f t="shared" si="743"/>
        <v>485.37251251388886</v>
      </c>
      <c r="MD520" s="82">
        <f>LN520*Prices!$B$13</f>
        <v>48.75</v>
      </c>
      <c r="ME520" s="82">
        <f t="shared" si="744"/>
        <v>489.12251251388886</v>
      </c>
      <c r="MF520" s="82">
        <f>LN520*Prices!$B$14</f>
        <v>58.125</v>
      </c>
      <c r="MG520" s="82">
        <f t="shared" si="745"/>
        <v>498.49751251388886</v>
      </c>
      <c r="MH520" s="82">
        <f>LN520*Prices!$B$15</f>
        <v>65.625</v>
      </c>
      <c r="MI520" s="82">
        <f t="shared" si="746"/>
        <v>505.99751251388886</v>
      </c>
      <c r="MJ520" s="82">
        <f>LN520*Prices!$B$16</f>
        <v>91.875</v>
      </c>
      <c r="MK520" s="82">
        <f t="shared" si="747"/>
        <v>532.24751251388886</v>
      </c>
      <c r="ML520" s="82">
        <f>LN520*Prices!$B$17</f>
        <v>0</v>
      </c>
      <c r="MM520" s="82"/>
      <c r="MN520" s="82"/>
      <c r="MO520" s="82"/>
      <c r="MP520" s="82"/>
      <c r="MQ520" s="82"/>
      <c r="MR520" s="82"/>
      <c r="MS520" s="82"/>
      <c r="MT520" s="82"/>
      <c r="MU520" s="82"/>
      <c r="MV520" s="82"/>
      <c r="MW520" s="82"/>
      <c r="MX520" s="82"/>
      <c r="MY520" s="82"/>
      <c r="MZ520" s="82"/>
      <c r="NA520" s="82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</row>
    <row r="521" spans="1:449" ht="18" customHeight="1" x14ac:dyDescent="0.25">
      <c r="A521" s="171" t="s">
        <v>658</v>
      </c>
      <c r="B521" s="172" t="s">
        <v>628</v>
      </c>
      <c r="C521" s="69" t="str">
        <f t="shared" si="748"/>
        <v>Vanity Cab: 4 drawers (19" to 21")</v>
      </c>
      <c r="D521" s="70" t="s">
        <v>126</v>
      </c>
      <c r="E521" s="68" t="s">
        <v>101</v>
      </c>
      <c r="F521" s="268" t="s">
        <v>658</v>
      </c>
      <c r="G521" s="367">
        <f>ROUND(cabinets_db!FD521/Prices!$B$27,0)</f>
        <v>664</v>
      </c>
      <c r="H521" s="71">
        <f>G521*Prices!$B$6+G521</f>
        <v>763.6</v>
      </c>
      <c r="I521" s="161">
        <f>ROUND(cabinets_db!FF521/Prices!$B$27,0)</f>
        <v>695</v>
      </c>
      <c r="J521" s="71">
        <f>I521*Prices!$B$6+I521</f>
        <v>799.25</v>
      </c>
      <c r="K521" s="161">
        <f>ROUND(cabinets_db!FH521/Prices!$B$27,0)</f>
        <v>706</v>
      </c>
      <c r="L521" s="71">
        <f>K521*Prices!$B$6+K521</f>
        <v>811.9</v>
      </c>
      <c r="M521" s="161">
        <f>ROUND(cabinets_db!FJ521/Prices!$B$27,0)</f>
        <v>726</v>
      </c>
      <c r="N521" s="71">
        <f>M521*Prices!$B$6+M521</f>
        <v>834.9</v>
      </c>
      <c r="O521" s="161">
        <f>ROUND(cabinets_db!FL521/Prices!$B$27,0)</f>
        <v>737</v>
      </c>
      <c r="P521" s="71">
        <f>O521*Prices!$B$6+O521</f>
        <v>847.55</v>
      </c>
      <c r="Q521" s="161">
        <f>ROUND(cabinets_db!FN521/Prices!$B$27,0)</f>
        <v>763</v>
      </c>
      <c r="R521" s="71">
        <f>Q521*Prices!$B$6+Q521</f>
        <v>877.45</v>
      </c>
      <c r="S521" s="161">
        <f>ROUND(cabinets_db!FP521/Prices!$B$27,0)</f>
        <v>784</v>
      </c>
      <c r="T521" s="71">
        <f>S521*Prices!$B$6+S521</f>
        <v>901.6</v>
      </c>
      <c r="U521" s="161">
        <f>ROUND(cabinets_db!FR521/Prices!$B$27,0)</f>
        <v>857</v>
      </c>
      <c r="V521" s="71">
        <f>U521*Prices!$B$6+U521</f>
        <v>985.55</v>
      </c>
      <c r="W521" s="162"/>
      <c r="X521" s="162"/>
      <c r="Y521" s="162"/>
      <c r="Z521" s="162"/>
      <c r="AA521" s="162"/>
      <c r="AB521" s="71">
        <f>ROUND(cabinets_db!HD521/Prices!$B$27,0)</f>
        <v>634</v>
      </c>
      <c r="AC521" s="71">
        <f>AB521*Prices!$B$6+AB521</f>
        <v>729.1</v>
      </c>
      <c r="AD521" s="71">
        <f>ROUND(cabinets_db!HF521/Prices!$B$27,0)</f>
        <v>665</v>
      </c>
      <c r="AE521" s="71">
        <f>AD521*Prices!$B$6+AD521</f>
        <v>764.75</v>
      </c>
      <c r="AF521" s="71">
        <f>ROUND(cabinets_db!HH521/Prices!$B$27,0)</f>
        <v>675</v>
      </c>
      <c r="AG521" s="71">
        <f>AF521*Prices!$B$6+AF521</f>
        <v>776.25</v>
      </c>
      <c r="AH521" s="71">
        <f>ROUND(cabinets_db!HJ521/Prices!$B$27,0)</f>
        <v>696</v>
      </c>
      <c r="AI521" s="71">
        <f>AH521*Prices!$B$6+AH521</f>
        <v>800.4</v>
      </c>
      <c r="AJ521" s="71">
        <f>ROUND(cabinets_db!HL521/Prices!$B$27,0)</f>
        <v>707</v>
      </c>
      <c r="AK521" s="71">
        <f>AJ521*Prices!$B$6+AJ521</f>
        <v>813.05</v>
      </c>
      <c r="AL521" s="71">
        <f>ROUND(cabinets_db!HN521/Prices!$B$27,0)</f>
        <v>733</v>
      </c>
      <c r="AM521" s="71">
        <f>AL521*Prices!$B$6+AL521</f>
        <v>842.95</v>
      </c>
      <c r="AN521" s="71">
        <f>ROUND(cabinets_db!HP521/Prices!$B$27,0)</f>
        <v>754</v>
      </c>
      <c r="AO521" s="71">
        <f>AN521*Prices!$B$6+AN521</f>
        <v>867.1</v>
      </c>
      <c r="AP521" s="71">
        <f>ROUND(cabinets_db!HR521/Prices!$B$27,0)</f>
        <v>827</v>
      </c>
      <c r="AQ521" s="163">
        <f>AP521*Prices!$B$6+AP521</f>
        <v>951.05</v>
      </c>
      <c r="AW521" s="71">
        <f t="shared" si="681"/>
        <v>634</v>
      </c>
      <c r="AX521" s="71">
        <f t="shared" si="682"/>
        <v>729.1</v>
      </c>
      <c r="AY521" s="71">
        <f t="shared" si="683"/>
        <v>665</v>
      </c>
      <c r="AZ521" s="71">
        <f t="shared" si="684"/>
        <v>764.75</v>
      </c>
      <c r="BA521" s="71">
        <f t="shared" si="685"/>
        <v>675</v>
      </c>
      <c r="BB521" s="71">
        <f t="shared" si="686"/>
        <v>776.25</v>
      </c>
      <c r="BC521" s="71">
        <f t="shared" si="687"/>
        <v>696</v>
      </c>
      <c r="BD521" s="71">
        <f t="shared" si="688"/>
        <v>800.4</v>
      </c>
      <c r="BE521" s="71">
        <f t="shared" si="689"/>
        <v>707</v>
      </c>
      <c r="BF521" s="71">
        <f t="shared" si="690"/>
        <v>813.05</v>
      </c>
      <c r="BG521" s="71">
        <f t="shared" si="691"/>
        <v>733</v>
      </c>
      <c r="BH521" s="71">
        <f t="shared" si="692"/>
        <v>842.95</v>
      </c>
      <c r="BI521" s="71">
        <f t="shared" si="693"/>
        <v>754</v>
      </c>
      <c r="BJ521" s="71">
        <f t="shared" si="694"/>
        <v>867.1</v>
      </c>
      <c r="BK521" s="71">
        <f t="shared" si="695"/>
        <v>827</v>
      </c>
      <c r="BL521" s="163">
        <f t="shared" si="696"/>
        <v>951.05</v>
      </c>
      <c r="BU521" s="161">
        <f>ROUND(cabinets_db!JE521/Prices!$B$27,0)</f>
        <v>1170</v>
      </c>
      <c r="BV521" s="71">
        <f>BU521*Prices!$B$6+BU521</f>
        <v>1345.5</v>
      </c>
      <c r="BW521" s="161">
        <f>ROUND(cabinets_db!JG521/Prices!$B$27,0)</f>
        <v>1201</v>
      </c>
      <c r="BX521" s="71">
        <f>BW521*Prices!$B$6+BW521</f>
        <v>1381.15</v>
      </c>
      <c r="BY521" s="161">
        <f>ROUND(cabinets_db!JI521/Prices!$B$27,0)</f>
        <v>1211</v>
      </c>
      <c r="BZ521" s="71">
        <f>BY521*Prices!$B$6+BY521</f>
        <v>1392.65</v>
      </c>
      <c r="CA521" s="161">
        <f>ROUND(cabinets_db!JK521/Prices!$B$27,0)</f>
        <v>1232</v>
      </c>
      <c r="CB521" s="71">
        <f>CA521*Prices!$B$6+CA521</f>
        <v>1416.8</v>
      </c>
      <c r="CC521" s="161">
        <f>ROUND(cabinets_db!JM521/Prices!$B$27,0)</f>
        <v>1242</v>
      </c>
      <c r="CD521" s="71">
        <f>CC521*Prices!$B$6+CC521</f>
        <v>1428.3</v>
      </c>
      <c r="CE521" s="161">
        <f>ROUND(cabinets_db!JO521/Prices!$B$27,0)</f>
        <v>1269</v>
      </c>
      <c r="CF521" s="71">
        <f>CE521*Prices!$B$6+CE521</f>
        <v>1459.35</v>
      </c>
      <c r="CG521" s="161">
        <f>ROUND(cabinets_db!JQ521/Prices!$B$27,0)</f>
        <v>1289</v>
      </c>
      <c r="CH521" s="71">
        <f>CG521*Prices!$B$6+CG521</f>
        <v>1482.35</v>
      </c>
      <c r="CI521" s="161">
        <f>ROUND(cabinets_db!JS521/Prices!$B$27,0)</f>
        <v>1362</v>
      </c>
      <c r="CJ521" s="71">
        <f>CI521*Prices!$B$6+CI521</f>
        <v>1566.3</v>
      </c>
      <c r="CK521" s="162"/>
      <c r="CL521" s="162"/>
      <c r="CM521" s="162"/>
      <c r="CN521" s="162"/>
      <c r="CO521" s="162"/>
      <c r="CP521" s="71">
        <f>ROUND(cabinets_db!LW521/Prices!$B$27,0)</f>
        <v>1139</v>
      </c>
      <c r="CQ521" s="71">
        <f>CP521*Prices!$B$6+CP521</f>
        <v>1309.8499999999999</v>
      </c>
      <c r="CR521" s="71">
        <f>ROUND(cabinets_db!LY521/Prices!$B$27,0)</f>
        <v>1171</v>
      </c>
      <c r="CS521" s="71">
        <f>CR521*Prices!$B$6+CR521</f>
        <v>1346.65</v>
      </c>
      <c r="CT521" s="71">
        <f>ROUND(cabinets_db!MA521/Prices!$B$27,0)</f>
        <v>1181</v>
      </c>
      <c r="CU521" s="71">
        <f>CT521*Prices!$B$6+CT521</f>
        <v>1358.15</v>
      </c>
      <c r="CV521" s="71">
        <f>ROUND(cabinets_db!MC521/Prices!$B$27,0)</f>
        <v>1202</v>
      </c>
      <c r="CW521" s="71">
        <f>CV521*Prices!$B$6+CV521</f>
        <v>1382.3</v>
      </c>
      <c r="CX521" s="71">
        <f>ROUND(cabinets_db!ME521/Prices!$B$27,0)</f>
        <v>1212</v>
      </c>
      <c r="CY521" s="71">
        <f>CX521*Prices!$B$6+CX521</f>
        <v>1393.8</v>
      </c>
      <c r="CZ521" s="71">
        <f>ROUND(cabinets_db!MG521/Prices!$B$27,0)</f>
        <v>1238</v>
      </c>
      <c r="DA521" s="71">
        <f>CZ521*Prices!$B$6+CZ521</f>
        <v>1423.7</v>
      </c>
      <c r="DB521" s="71">
        <f>ROUND(cabinets_db!MI521/Prices!$B$27,0)</f>
        <v>1259</v>
      </c>
      <c r="DC521" s="71">
        <f>DB521*Prices!$B$6+DB521</f>
        <v>1447.85</v>
      </c>
      <c r="DD521" s="71">
        <f>ROUND(cabinets_db!MK521/Prices!$B$27,0)</f>
        <v>1332</v>
      </c>
      <c r="DE521" s="163">
        <f>DD521*Prices!$B$6+DD521</f>
        <v>1531.8</v>
      </c>
      <c r="DK521" s="71">
        <f t="shared" si="697"/>
        <v>1139</v>
      </c>
      <c r="DL521" s="71">
        <f t="shared" si="698"/>
        <v>1309.8499999999999</v>
      </c>
      <c r="DM521" s="71">
        <f t="shared" si="699"/>
        <v>1171</v>
      </c>
      <c r="DN521" s="71">
        <f t="shared" si="700"/>
        <v>1346.65</v>
      </c>
      <c r="DO521" s="71">
        <f t="shared" si="701"/>
        <v>1181</v>
      </c>
      <c r="DP521" s="71">
        <f t="shared" si="702"/>
        <v>1358.15</v>
      </c>
      <c r="DQ521" s="71">
        <f t="shared" si="703"/>
        <v>1202</v>
      </c>
      <c r="DR521" s="71">
        <f t="shared" si="704"/>
        <v>1382.3</v>
      </c>
      <c r="DS521" s="71">
        <f t="shared" si="705"/>
        <v>1212</v>
      </c>
      <c r="DT521" s="71">
        <f t="shared" si="706"/>
        <v>1393.8</v>
      </c>
      <c r="DU521" s="71">
        <f t="shared" si="707"/>
        <v>1238</v>
      </c>
      <c r="DV521" s="71">
        <f t="shared" si="708"/>
        <v>1423.7</v>
      </c>
      <c r="DW521" s="71">
        <f t="shared" si="709"/>
        <v>1259</v>
      </c>
      <c r="DX521" s="71">
        <f t="shared" si="710"/>
        <v>1447.85</v>
      </c>
      <c r="DY521" s="71">
        <f t="shared" si="711"/>
        <v>1332</v>
      </c>
      <c r="DZ521" s="163">
        <f t="shared" si="712"/>
        <v>1531.8</v>
      </c>
      <c r="EP521" s="55">
        <v>2761.5266999999999</v>
      </c>
      <c r="EQ521" s="55">
        <f t="shared" si="759"/>
        <v>19.17726875</v>
      </c>
      <c r="ER521" s="74">
        <v>19.5</v>
      </c>
      <c r="ES521" s="55">
        <v>21</v>
      </c>
      <c r="EU521" s="75">
        <f t="shared" si="755"/>
        <v>4.375</v>
      </c>
      <c r="EV521" s="75">
        <v>4</v>
      </c>
      <c r="EY521" s="142">
        <v>19.5</v>
      </c>
      <c r="EZ521" s="82">
        <f>(EY521*1.2)*(Prices!$B$5/32)</f>
        <v>29.25</v>
      </c>
      <c r="FA521" s="82">
        <f>(EY521*1.3)*(Prices!$B$4/32)</f>
        <v>63.375</v>
      </c>
      <c r="FB521" s="79">
        <f>EV521*Prices!$B$2+EW521*Prices!$B$3</f>
        <v>160</v>
      </c>
      <c r="FC521" s="80">
        <f>EU521*Prices!$B$9</f>
        <v>26.25</v>
      </c>
      <c r="FD521" s="82">
        <f t="shared" si="713"/>
        <v>278.875</v>
      </c>
      <c r="FE521" s="82">
        <f>EU521*Prices!$B$10</f>
        <v>39.375</v>
      </c>
      <c r="FF521" s="82">
        <f t="shared" si="714"/>
        <v>292</v>
      </c>
      <c r="FG521" s="82">
        <f>EU521*Prices!$B$11</f>
        <v>43.75</v>
      </c>
      <c r="FH521" s="82">
        <f t="shared" si="715"/>
        <v>296.375</v>
      </c>
      <c r="FI521" s="82">
        <f>EU521*Prices!$B$12</f>
        <v>52.5</v>
      </c>
      <c r="FJ521" s="82">
        <f t="shared" si="716"/>
        <v>305.125</v>
      </c>
      <c r="FK521" s="82">
        <f>EU521*Prices!$B$13</f>
        <v>56.875</v>
      </c>
      <c r="FL521" s="82">
        <f t="shared" si="717"/>
        <v>309.5</v>
      </c>
      <c r="FM521" s="82">
        <f>EU521*Prices!$B$14</f>
        <v>67.8125</v>
      </c>
      <c r="FN521" s="82">
        <f t="shared" si="718"/>
        <v>320.4375</v>
      </c>
      <c r="FO521" s="82">
        <f>EU521*Prices!$B$15</f>
        <v>76.5625</v>
      </c>
      <c r="FP521" s="82">
        <f t="shared" si="719"/>
        <v>329.1875</v>
      </c>
      <c r="FQ521" s="82">
        <f>EU521*Prices!$B$16</f>
        <v>107.1875</v>
      </c>
      <c r="FR521" s="82">
        <f t="shared" si="720"/>
        <v>359.8125</v>
      </c>
      <c r="FS521" s="82">
        <f>EU521*Prices!$B$17</f>
        <v>0</v>
      </c>
      <c r="FT521" s="82"/>
      <c r="FU521" s="82"/>
      <c r="FV521" s="82"/>
      <c r="FW521" s="82"/>
      <c r="FX521" s="82"/>
      <c r="FY521" s="82"/>
      <c r="FZ521" s="82"/>
      <c r="GA521" s="82"/>
      <c r="GB521" s="82"/>
      <c r="GC521" s="82"/>
      <c r="GD521" s="82"/>
      <c r="GE521" s="82"/>
      <c r="GF521" s="82"/>
      <c r="GG521" s="82"/>
      <c r="GH521" s="82"/>
      <c r="GI521"/>
      <c r="GJ521"/>
      <c r="GK521"/>
      <c r="GL521"/>
      <c r="GM521"/>
      <c r="GN521"/>
      <c r="GO521"/>
      <c r="GP521" s="55">
        <v>2761.5266999999999</v>
      </c>
      <c r="GQ521" s="55">
        <f t="shared" si="760"/>
        <v>19.17726875</v>
      </c>
      <c r="GR521" s="74">
        <v>19.5</v>
      </c>
      <c r="GS521" s="55">
        <v>21</v>
      </c>
      <c r="GT521" s="55"/>
      <c r="GU521" s="75">
        <f t="shared" si="756"/>
        <v>4.375</v>
      </c>
      <c r="GV521" s="75">
        <v>4</v>
      </c>
      <c r="GW521" s="75"/>
      <c r="GX521" s="76"/>
      <c r="GY521" s="142">
        <v>19.5</v>
      </c>
      <c r="GZ521" s="82">
        <f>(GY521*1.2)*(Prices!$B$5/32)</f>
        <v>29.25</v>
      </c>
      <c r="HA521" s="82">
        <f>(GY521*1.3)*(Prices!$C$4/32)</f>
        <v>50.7</v>
      </c>
      <c r="HB521" s="79">
        <f>GV521*Prices!$B$2+GW521*Prices!$B$3</f>
        <v>160</v>
      </c>
      <c r="HC521" s="80">
        <f>GU521*Prices!$B$9</f>
        <v>26.25</v>
      </c>
      <c r="HD521" s="82">
        <f t="shared" si="721"/>
        <v>266.2</v>
      </c>
      <c r="HE521" s="82">
        <f>GU521*Prices!$B$10</f>
        <v>39.375</v>
      </c>
      <c r="HF521" s="82">
        <f t="shared" si="722"/>
        <v>279.32499999999999</v>
      </c>
      <c r="HG521" s="82">
        <f>GU521*Prices!$B$11</f>
        <v>43.75</v>
      </c>
      <c r="HH521" s="82">
        <f t="shared" si="723"/>
        <v>283.7</v>
      </c>
      <c r="HI521" s="82">
        <f>GU521*Prices!$B$12</f>
        <v>52.5</v>
      </c>
      <c r="HJ521" s="82">
        <f t="shared" si="724"/>
        <v>292.45</v>
      </c>
      <c r="HK521" s="82">
        <f>GU521*Prices!$B$13</f>
        <v>56.875</v>
      </c>
      <c r="HL521" s="82">
        <f t="shared" si="725"/>
        <v>296.82499999999999</v>
      </c>
      <c r="HM521" s="82">
        <f>GU521*Prices!$B$14</f>
        <v>67.8125</v>
      </c>
      <c r="HN521" s="82">
        <f t="shared" si="726"/>
        <v>307.76249999999999</v>
      </c>
      <c r="HO521" s="82">
        <f>GU521*Prices!$B$15</f>
        <v>76.5625</v>
      </c>
      <c r="HP521" s="82">
        <f t="shared" si="727"/>
        <v>316.51249999999999</v>
      </c>
      <c r="HQ521" s="82">
        <f>GU521*Prices!$B$16</f>
        <v>107.1875</v>
      </c>
      <c r="HR521" s="82">
        <f t="shared" si="728"/>
        <v>347.13749999999999</v>
      </c>
      <c r="HS521" s="82">
        <f>GU521*Prices!$B$17</f>
        <v>0</v>
      </c>
      <c r="HT521" s="82"/>
      <c r="HU521" s="82"/>
      <c r="HV521" s="82"/>
      <c r="HW521" s="82"/>
      <c r="HX521" s="82"/>
      <c r="HY521" s="82"/>
      <c r="HZ521" s="82"/>
      <c r="IA521" s="82"/>
      <c r="IB521" s="82"/>
      <c r="IC521" s="82"/>
      <c r="ID521" s="82"/>
      <c r="IE521" s="82"/>
      <c r="IF521" s="82"/>
      <c r="IG521" s="82"/>
      <c r="IH521" s="82"/>
      <c r="II521"/>
      <c r="IJ521"/>
      <c r="IK521"/>
      <c r="IL521"/>
      <c r="IM521"/>
      <c r="IN521"/>
      <c r="IO521"/>
      <c r="IP521"/>
      <c r="IQ521" s="55">
        <v>2761.5266999999999</v>
      </c>
      <c r="IR521" s="55">
        <f t="shared" si="761"/>
        <v>19.17726875</v>
      </c>
      <c r="IS521" s="74">
        <v>19.5</v>
      </c>
      <c r="IT521" s="55">
        <v>21</v>
      </c>
      <c r="IV521" s="75">
        <f t="shared" si="757"/>
        <v>4.375</v>
      </c>
      <c r="IW521" s="75">
        <v>4</v>
      </c>
      <c r="IX521" s="75"/>
      <c r="IY521" s="76">
        <f t="shared" si="749"/>
        <v>212.33364945833333</v>
      </c>
      <c r="IZ521" s="142">
        <v>19.5</v>
      </c>
      <c r="JA521" s="82">
        <f>(IZ521*1.2)*(Prices!$B$5/32)</f>
        <v>29.25</v>
      </c>
      <c r="JB521" s="82">
        <f>(IZ521*1.3)*(Prices!$B$4/32)</f>
        <v>63.375</v>
      </c>
      <c r="JC521" s="79">
        <f>IW521*Prices!$B$2+IX521*Prices!$B$3</f>
        <v>160</v>
      </c>
      <c r="JD521" s="80">
        <f>IV521*Prices!$B$9</f>
        <v>26.25</v>
      </c>
      <c r="JE521" s="82">
        <f t="shared" si="729"/>
        <v>491.2086494583333</v>
      </c>
      <c r="JF521" s="82">
        <f>IV521*Prices!$B$10</f>
        <v>39.375</v>
      </c>
      <c r="JG521" s="82">
        <f t="shared" si="730"/>
        <v>504.3336494583333</v>
      </c>
      <c r="JH521" s="82">
        <f>IV521*Prices!$B$11</f>
        <v>43.75</v>
      </c>
      <c r="JI521" s="82">
        <f t="shared" si="731"/>
        <v>508.7086494583333</v>
      </c>
      <c r="JJ521" s="82">
        <f>IV521*Prices!$B$12</f>
        <v>52.5</v>
      </c>
      <c r="JK521" s="82">
        <f t="shared" si="732"/>
        <v>517.4586494583333</v>
      </c>
      <c r="JL521" s="82">
        <f>IV521*Prices!$B$13</f>
        <v>56.875</v>
      </c>
      <c r="JM521" s="82">
        <f t="shared" si="733"/>
        <v>521.8336494583333</v>
      </c>
      <c r="JN521" s="82">
        <f>IV521*Prices!$B$14</f>
        <v>67.8125</v>
      </c>
      <c r="JO521" s="82">
        <f t="shared" si="734"/>
        <v>532.7711494583333</v>
      </c>
      <c r="JP521" s="82">
        <f>IV521*Prices!$B$15</f>
        <v>76.5625</v>
      </c>
      <c r="JQ521" s="82">
        <f t="shared" si="735"/>
        <v>541.5211494583333</v>
      </c>
      <c r="JR521" s="82">
        <f>IV521*Prices!$B$16</f>
        <v>107.1875</v>
      </c>
      <c r="JS521" s="82">
        <f t="shared" si="736"/>
        <v>572.1461494583333</v>
      </c>
      <c r="JT521" s="82">
        <f>IV521*Prices!$B$17</f>
        <v>0</v>
      </c>
      <c r="JU521" s="82"/>
      <c r="JV521" s="82"/>
      <c r="JW521" s="82"/>
      <c r="JX521" s="82"/>
      <c r="JY521" s="82"/>
      <c r="JZ521" s="82"/>
      <c r="KA521" s="82"/>
      <c r="KB521" s="82"/>
      <c r="KC521" s="82"/>
      <c r="KD521" s="82"/>
      <c r="KE521" s="82"/>
      <c r="KF521" s="82"/>
      <c r="KG521" s="82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 s="199">
        <v>0</v>
      </c>
      <c r="LB521" s="202">
        <v>4</v>
      </c>
      <c r="LC521" s="82">
        <f>(44+(cabinets_db!IR521*2-2))*0.58</f>
        <v>46.605631749999993</v>
      </c>
      <c r="LD521" s="82">
        <f>(44+(cabinets_db!IR521*2-2))*0.77</f>
        <v>61.872993874999999</v>
      </c>
      <c r="LE521" s="82">
        <f>3*(cabinets_db!IR521*22/144)</f>
        <v>8.7895815104166655</v>
      </c>
      <c r="LF521" s="82">
        <f t="shared" si="737"/>
        <v>37.816050239583326</v>
      </c>
      <c r="LG521" s="80">
        <f t="shared" si="738"/>
        <v>53.083412364583332</v>
      </c>
      <c r="LH521" s="234">
        <f t="shared" si="739"/>
        <v>212.33364945833333</v>
      </c>
      <c r="LI521" s="55">
        <v>2761.5266999999999</v>
      </c>
      <c r="LJ521" s="55">
        <f t="shared" si="762"/>
        <v>19.17726875</v>
      </c>
      <c r="LK521" s="74">
        <v>19.5</v>
      </c>
      <c r="LL521" s="55">
        <v>21</v>
      </c>
      <c r="LN521" s="75">
        <f t="shared" si="758"/>
        <v>4.375</v>
      </c>
      <c r="LO521" s="75">
        <v>4</v>
      </c>
      <c r="LP521" s="75"/>
      <c r="LQ521" s="76">
        <f t="shared" si="750"/>
        <v>212.33364945833333</v>
      </c>
      <c r="LR521" s="142">
        <v>19.5</v>
      </c>
      <c r="LS521" s="82">
        <f>(LR521*1.2)*(Prices!$B$5/32)</f>
        <v>29.25</v>
      </c>
      <c r="LT521" s="82">
        <f>(LR521*1.3)*(Prices!$C$4/32)</f>
        <v>50.7</v>
      </c>
      <c r="LU521" s="79">
        <f>LO521*Prices!$B$2+LP521*Prices!$B$3</f>
        <v>160</v>
      </c>
      <c r="LV521" s="80">
        <f>LN521*Prices!$B$9</f>
        <v>26.25</v>
      </c>
      <c r="LW521" s="82">
        <f t="shared" si="740"/>
        <v>478.53364945833334</v>
      </c>
      <c r="LX521" s="82">
        <f>LN521*Prices!$B$10</f>
        <v>39.375</v>
      </c>
      <c r="LY521" s="82">
        <f t="shared" si="741"/>
        <v>491.65864945833334</v>
      </c>
      <c r="LZ521" s="82">
        <f>LN521*Prices!$B$11</f>
        <v>43.75</v>
      </c>
      <c r="MA521" s="82">
        <f t="shared" si="742"/>
        <v>496.03364945833334</v>
      </c>
      <c r="MB521" s="82">
        <f>LN521*Prices!$B$12</f>
        <v>52.5</v>
      </c>
      <c r="MC521" s="82">
        <f t="shared" si="743"/>
        <v>504.78364945833334</v>
      </c>
      <c r="MD521" s="82">
        <f>LN521*Prices!$B$13</f>
        <v>56.875</v>
      </c>
      <c r="ME521" s="82">
        <f t="shared" si="744"/>
        <v>509.15864945833334</v>
      </c>
      <c r="MF521" s="82">
        <f>LN521*Prices!$B$14</f>
        <v>67.8125</v>
      </c>
      <c r="MG521" s="82">
        <f t="shared" si="745"/>
        <v>520.09614945833334</v>
      </c>
      <c r="MH521" s="82">
        <f>LN521*Prices!$B$15</f>
        <v>76.5625</v>
      </c>
      <c r="MI521" s="82">
        <f t="shared" si="746"/>
        <v>528.84614945833334</v>
      </c>
      <c r="MJ521" s="82">
        <f>LN521*Prices!$B$16</f>
        <v>107.1875</v>
      </c>
      <c r="MK521" s="82">
        <f t="shared" si="747"/>
        <v>559.47114945833334</v>
      </c>
      <c r="ML521" s="82">
        <f>LN521*Prices!$B$17</f>
        <v>0</v>
      </c>
      <c r="MM521" s="82"/>
      <c r="MN521" s="82"/>
      <c r="MO521" s="82"/>
      <c r="MP521" s="82"/>
      <c r="MQ521" s="82"/>
      <c r="MR521" s="82"/>
      <c r="MS521" s="82"/>
      <c r="MT521" s="82"/>
      <c r="MU521" s="82"/>
      <c r="MV521" s="82"/>
      <c r="MW521" s="82"/>
      <c r="MX521" s="82"/>
      <c r="MY521" s="82"/>
      <c r="MZ521" s="82"/>
      <c r="NA521" s="82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</row>
    <row r="522" spans="1:449" ht="18" customHeight="1" thickBot="1" x14ac:dyDescent="0.3">
      <c r="A522" s="174" t="s">
        <v>659</v>
      </c>
      <c r="B522" s="175" t="s">
        <v>628</v>
      </c>
      <c r="C522" s="176" t="str">
        <f t="shared" si="748"/>
        <v>Vanity Cab: 4 drawers (22" to 24")</v>
      </c>
      <c r="D522" s="177" t="s">
        <v>126</v>
      </c>
      <c r="E522" s="178" t="s">
        <v>103</v>
      </c>
      <c r="F522" s="271" t="s">
        <v>659</v>
      </c>
      <c r="G522" s="367">
        <f>ROUND(cabinets_db!FD522/Prices!$B$27,0)</f>
        <v>684</v>
      </c>
      <c r="H522" s="71">
        <f>G522*Prices!$B$6+G522</f>
        <v>786.6</v>
      </c>
      <c r="I522" s="161">
        <f>ROUND(cabinets_db!FF522/Prices!$B$27,0)</f>
        <v>720</v>
      </c>
      <c r="J522" s="71">
        <f>I522*Prices!$B$6+I522</f>
        <v>828</v>
      </c>
      <c r="K522" s="161">
        <f>ROUND(cabinets_db!FH522/Prices!$B$27,0)</f>
        <v>732</v>
      </c>
      <c r="L522" s="71">
        <f>K522*Prices!$B$6+K522</f>
        <v>841.8</v>
      </c>
      <c r="M522" s="161">
        <f>ROUND(cabinets_db!FJ522/Prices!$B$27,0)</f>
        <v>756</v>
      </c>
      <c r="N522" s="71">
        <f>M522*Prices!$B$6+M522</f>
        <v>869.4</v>
      </c>
      <c r="O522" s="161">
        <f>ROUND(cabinets_db!FL522/Prices!$B$27,0)</f>
        <v>768</v>
      </c>
      <c r="P522" s="71">
        <f>O522*Prices!$B$6+O522</f>
        <v>883.2</v>
      </c>
      <c r="Q522" s="161">
        <f>ROUND(cabinets_db!FN522/Prices!$B$27,0)</f>
        <v>797</v>
      </c>
      <c r="R522" s="71">
        <f>Q522*Prices!$B$6+Q522</f>
        <v>916.55</v>
      </c>
      <c r="S522" s="161">
        <f>ROUND(cabinets_db!FP522/Prices!$B$27,0)</f>
        <v>821</v>
      </c>
      <c r="T522" s="71">
        <f>S522*Prices!$B$6+S522</f>
        <v>944.15</v>
      </c>
      <c r="U522" s="161">
        <f>ROUND(cabinets_db!FR522/Prices!$B$27,0)</f>
        <v>904</v>
      </c>
      <c r="V522" s="71">
        <f>U522*Prices!$B$6+U522</f>
        <v>1039.5999999999999</v>
      </c>
      <c r="W522" s="162"/>
      <c r="X522" s="162"/>
      <c r="Y522" s="162"/>
      <c r="Z522" s="162"/>
      <c r="AA522" s="162"/>
      <c r="AB522" s="71">
        <f>ROUND(cabinets_db!HD522/Prices!$B$27,0)</f>
        <v>653</v>
      </c>
      <c r="AC522" s="71">
        <f>AB522*Prices!$B$6+AB522</f>
        <v>750.95</v>
      </c>
      <c r="AD522" s="71">
        <f>ROUND(cabinets_db!HF522/Prices!$B$27,0)</f>
        <v>688</v>
      </c>
      <c r="AE522" s="71">
        <f>AD522*Prices!$B$6+AD522</f>
        <v>791.2</v>
      </c>
      <c r="AF522" s="71">
        <f>ROUND(cabinets_db!HH522/Prices!$B$27,0)</f>
        <v>700</v>
      </c>
      <c r="AG522" s="71">
        <f>AF522*Prices!$B$6+AF522</f>
        <v>805</v>
      </c>
      <c r="AH522" s="71">
        <f>ROUND(cabinets_db!HJ522/Prices!$B$27,0)</f>
        <v>724</v>
      </c>
      <c r="AI522" s="71">
        <f>AH522*Prices!$B$6+AH522</f>
        <v>832.6</v>
      </c>
      <c r="AJ522" s="71">
        <f>ROUND(cabinets_db!HL522/Prices!$B$27,0)</f>
        <v>736</v>
      </c>
      <c r="AK522" s="71">
        <f>AJ522*Prices!$B$6+AJ522</f>
        <v>846.4</v>
      </c>
      <c r="AL522" s="71">
        <f>ROUND(cabinets_db!HN522/Prices!$B$27,0)</f>
        <v>766</v>
      </c>
      <c r="AM522" s="71">
        <f>AL522*Prices!$B$6+AL522</f>
        <v>880.9</v>
      </c>
      <c r="AN522" s="71">
        <f>ROUND(cabinets_db!HP522/Prices!$B$27,0)</f>
        <v>789</v>
      </c>
      <c r="AO522" s="71">
        <f>AN522*Prices!$B$6+AN522</f>
        <v>907.35</v>
      </c>
      <c r="AP522" s="71">
        <f>ROUND(cabinets_db!HR522/Prices!$B$27,0)</f>
        <v>873</v>
      </c>
      <c r="AQ522" s="163">
        <f>AP522*Prices!$B$6+AP522</f>
        <v>1003.95</v>
      </c>
      <c r="AW522" s="71">
        <f t="shared" si="681"/>
        <v>653</v>
      </c>
      <c r="AX522" s="71">
        <f t="shared" si="682"/>
        <v>750.95</v>
      </c>
      <c r="AY522" s="71">
        <f t="shared" si="683"/>
        <v>688</v>
      </c>
      <c r="AZ522" s="71">
        <f t="shared" si="684"/>
        <v>791.2</v>
      </c>
      <c r="BA522" s="71">
        <f t="shared" si="685"/>
        <v>700</v>
      </c>
      <c r="BB522" s="71">
        <f t="shared" si="686"/>
        <v>805</v>
      </c>
      <c r="BC522" s="71">
        <f t="shared" si="687"/>
        <v>724</v>
      </c>
      <c r="BD522" s="71">
        <f t="shared" si="688"/>
        <v>832.6</v>
      </c>
      <c r="BE522" s="71">
        <f t="shared" si="689"/>
        <v>736</v>
      </c>
      <c r="BF522" s="71">
        <f t="shared" si="690"/>
        <v>846.4</v>
      </c>
      <c r="BG522" s="71">
        <f t="shared" si="691"/>
        <v>766</v>
      </c>
      <c r="BH522" s="71">
        <f t="shared" si="692"/>
        <v>880.9</v>
      </c>
      <c r="BI522" s="71">
        <f t="shared" si="693"/>
        <v>789</v>
      </c>
      <c r="BJ522" s="71">
        <f t="shared" si="694"/>
        <v>907.35</v>
      </c>
      <c r="BK522" s="71">
        <f t="shared" si="695"/>
        <v>873</v>
      </c>
      <c r="BL522" s="163">
        <f t="shared" si="696"/>
        <v>1003.95</v>
      </c>
      <c r="BU522" s="161">
        <f>ROUND(cabinets_db!JE522/Prices!$B$27,0)</f>
        <v>1203</v>
      </c>
      <c r="BV522" s="71">
        <f>BU522*Prices!$B$6+BU522</f>
        <v>1383.45</v>
      </c>
      <c r="BW522" s="161">
        <f>ROUND(cabinets_db!JG522/Prices!$B$27,0)</f>
        <v>1239</v>
      </c>
      <c r="BX522" s="71">
        <f>BW522*Prices!$B$6+BW522</f>
        <v>1424.85</v>
      </c>
      <c r="BY522" s="161">
        <f>ROUND(cabinets_db!JI522/Prices!$B$27,0)</f>
        <v>1251</v>
      </c>
      <c r="BZ522" s="71">
        <f>BY522*Prices!$B$6+BY522</f>
        <v>1438.65</v>
      </c>
      <c r="CA522" s="161">
        <f>ROUND(cabinets_db!JK522/Prices!$B$27,0)</f>
        <v>1275</v>
      </c>
      <c r="CB522" s="71">
        <f>CA522*Prices!$B$6+CA522</f>
        <v>1466.25</v>
      </c>
      <c r="CC522" s="161">
        <f>ROUND(cabinets_db!JM522/Prices!$B$27,0)</f>
        <v>1287</v>
      </c>
      <c r="CD522" s="71">
        <f>CC522*Prices!$B$6+CC522</f>
        <v>1480.05</v>
      </c>
      <c r="CE522" s="161">
        <f>ROUND(cabinets_db!JO522/Prices!$B$27,0)</f>
        <v>1317</v>
      </c>
      <c r="CF522" s="71">
        <f>CE522*Prices!$B$6+CE522</f>
        <v>1514.55</v>
      </c>
      <c r="CG522" s="161">
        <f>ROUND(cabinets_db!JQ522/Prices!$B$27,0)</f>
        <v>1340</v>
      </c>
      <c r="CH522" s="71">
        <f>CG522*Prices!$B$6+CG522</f>
        <v>1541</v>
      </c>
      <c r="CI522" s="161">
        <f>ROUND(cabinets_db!JS522/Prices!$B$27,0)</f>
        <v>1424</v>
      </c>
      <c r="CJ522" s="71">
        <f>CI522*Prices!$B$6+CI522</f>
        <v>1637.6</v>
      </c>
      <c r="CK522" s="162"/>
      <c r="CL522" s="162"/>
      <c r="CM522" s="162"/>
      <c r="CN522" s="162"/>
      <c r="CO522" s="162"/>
      <c r="CP522" s="71">
        <f>ROUND(cabinets_db!LW522/Prices!$B$27,0)</f>
        <v>1172</v>
      </c>
      <c r="CQ522" s="71">
        <f>CP522*Prices!$B$6+CP522</f>
        <v>1347.8</v>
      </c>
      <c r="CR522" s="71">
        <f>ROUND(cabinets_db!LY522/Prices!$B$27,0)</f>
        <v>1207</v>
      </c>
      <c r="CS522" s="71">
        <f>CR522*Prices!$B$6+CR522</f>
        <v>1388.05</v>
      </c>
      <c r="CT522" s="71">
        <f>ROUND(cabinets_db!MA522/Prices!$B$27,0)</f>
        <v>1219</v>
      </c>
      <c r="CU522" s="71">
        <f>CT522*Prices!$B$6+CT522</f>
        <v>1401.85</v>
      </c>
      <c r="CV522" s="71">
        <f>ROUND(cabinets_db!MC522/Prices!$B$27,0)</f>
        <v>1243</v>
      </c>
      <c r="CW522" s="71">
        <f>CV522*Prices!$B$6+CV522</f>
        <v>1429.45</v>
      </c>
      <c r="CX522" s="71">
        <f>ROUND(cabinets_db!ME522/Prices!$B$27,0)</f>
        <v>1255</v>
      </c>
      <c r="CY522" s="71">
        <f>CX522*Prices!$B$6+CX522</f>
        <v>1443.25</v>
      </c>
      <c r="CZ522" s="71">
        <f>ROUND(cabinets_db!MG522/Prices!$B$27,0)</f>
        <v>1285</v>
      </c>
      <c r="DA522" s="71">
        <f>CZ522*Prices!$B$6+CZ522</f>
        <v>1477.75</v>
      </c>
      <c r="DB522" s="71">
        <f>ROUND(cabinets_db!MI522/Prices!$B$27,0)</f>
        <v>1309</v>
      </c>
      <c r="DC522" s="71">
        <f>DB522*Prices!$B$6+DB522</f>
        <v>1505.35</v>
      </c>
      <c r="DD522" s="71">
        <f>ROUND(cabinets_db!MK522/Prices!$B$27,0)</f>
        <v>1392</v>
      </c>
      <c r="DE522" s="163">
        <f>DD522*Prices!$B$6+DD522</f>
        <v>1600.8</v>
      </c>
      <c r="DK522" s="71">
        <f t="shared" si="697"/>
        <v>1172</v>
      </c>
      <c r="DL522" s="71">
        <f t="shared" si="698"/>
        <v>1347.8</v>
      </c>
      <c r="DM522" s="71">
        <f t="shared" si="699"/>
        <v>1207</v>
      </c>
      <c r="DN522" s="71">
        <f t="shared" si="700"/>
        <v>1388.05</v>
      </c>
      <c r="DO522" s="71">
        <f t="shared" si="701"/>
        <v>1219</v>
      </c>
      <c r="DP522" s="71">
        <f t="shared" si="702"/>
        <v>1401.85</v>
      </c>
      <c r="DQ522" s="71">
        <f t="shared" si="703"/>
        <v>1243</v>
      </c>
      <c r="DR522" s="71">
        <f t="shared" si="704"/>
        <v>1429.45</v>
      </c>
      <c r="DS522" s="71">
        <f t="shared" si="705"/>
        <v>1255</v>
      </c>
      <c r="DT522" s="71">
        <f t="shared" si="706"/>
        <v>1443.25</v>
      </c>
      <c r="DU522" s="71">
        <f t="shared" si="707"/>
        <v>1285</v>
      </c>
      <c r="DV522" s="71">
        <f t="shared" si="708"/>
        <v>1477.75</v>
      </c>
      <c r="DW522" s="71">
        <f t="shared" si="709"/>
        <v>1309</v>
      </c>
      <c r="DX522" s="71">
        <f t="shared" si="710"/>
        <v>1505.35</v>
      </c>
      <c r="DY522" s="71">
        <f t="shared" si="711"/>
        <v>1392</v>
      </c>
      <c r="DZ522" s="163">
        <f t="shared" si="712"/>
        <v>1600.8</v>
      </c>
      <c r="EP522" s="55">
        <v>2953.2687000000001</v>
      </c>
      <c r="EQ522" s="55">
        <f t="shared" si="759"/>
        <v>20.508810416666666</v>
      </c>
      <c r="ER522" s="74">
        <v>20.5</v>
      </c>
      <c r="ES522" s="55">
        <v>24</v>
      </c>
      <c r="EU522" s="75">
        <f t="shared" si="755"/>
        <v>5</v>
      </c>
      <c r="EV522" s="75">
        <v>4</v>
      </c>
      <c r="EY522" s="142">
        <v>20.5</v>
      </c>
      <c r="EZ522" s="82">
        <f>(EY522*1.2)*(Prices!$B$5/32)</f>
        <v>30.749999999999996</v>
      </c>
      <c r="FA522" s="82">
        <f>(EY522*1.3)*(Prices!$B$4/32)</f>
        <v>66.625</v>
      </c>
      <c r="FB522" s="79">
        <f>EV522*Prices!$B$2+EW522*Prices!$B$3</f>
        <v>160</v>
      </c>
      <c r="FC522" s="80">
        <f>EU522*Prices!$B$9</f>
        <v>30</v>
      </c>
      <c r="FD522" s="82">
        <f t="shared" si="713"/>
        <v>287.375</v>
      </c>
      <c r="FE522" s="82">
        <f>EU522*Prices!$B$10</f>
        <v>45</v>
      </c>
      <c r="FF522" s="82">
        <f t="shared" si="714"/>
        <v>302.375</v>
      </c>
      <c r="FG522" s="82">
        <f>EU522*Prices!$B$11</f>
        <v>50</v>
      </c>
      <c r="FH522" s="82">
        <f t="shared" si="715"/>
        <v>307.375</v>
      </c>
      <c r="FI522" s="82">
        <f>EU522*Prices!$B$12</f>
        <v>60</v>
      </c>
      <c r="FJ522" s="82">
        <f t="shared" si="716"/>
        <v>317.375</v>
      </c>
      <c r="FK522" s="82">
        <f>EU522*Prices!$B$13</f>
        <v>65</v>
      </c>
      <c r="FL522" s="82">
        <f t="shared" si="717"/>
        <v>322.375</v>
      </c>
      <c r="FM522" s="82">
        <f>EU522*Prices!$B$14</f>
        <v>77.5</v>
      </c>
      <c r="FN522" s="82">
        <f t="shared" si="718"/>
        <v>334.875</v>
      </c>
      <c r="FO522" s="82">
        <f>EU522*Prices!$B$15</f>
        <v>87.5</v>
      </c>
      <c r="FP522" s="82">
        <f t="shared" si="719"/>
        <v>344.875</v>
      </c>
      <c r="FQ522" s="82">
        <f>EU522*Prices!$B$16</f>
        <v>122.5</v>
      </c>
      <c r="FR522" s="82">
        <f t="shared" si="720"/>
        <v>379.875</v>
      </c>
      <c r="FS522" s="82">
        <f>EU522*Prices!$B$17</f>
        <v>0</v>
      </c>
      <c r="FT522" s="82"/>
      <c r="FU522" s="82"/>
      <c r="FV522" s="82"/>
      <c r="FW522" s="82"/>
      <c r="FX522" s="82"/>
      <c r="FY522" s="82"/>
      <c r="FZ522" s="82"/>
      <c r="GA522" s="82"/>
      <c r="GB522" s="82"/>
      <c r="GC522" s="82"/>
      <c r="GD522" s="82"/>
      <c r="GE522" s="82"/>
      <c r="GF522" s="82"/>
      <c r="GG522" s="82"/>
      <c r="GH522" s="82"/>
      <c r="GI522"/>
      <c r="GJ522"/>
      <c r="GK522"/>
      <c r="GL522"/>
      <c r="GM522"/>
      <c r="GN522"/>
      <c r="GO522"/>
      <c r="GP522" s="55">
        <v>2953.2687000000001</v>
      </c>
      <c r="GQ522" s="55">
        <f t="shared" si="760"/>
        <v>20.508810416666666</v>
      </c>
      <c r="GR522" s="74">
        <v>20.5</v>
      </c>
      <c r="GS522" s="55">
        <v>24</v>
      </c>
      <c r="GT522" s="55"/>
      <c r="GU522" s="75">
        <f t="shared" si="756"/>
        <v>5</v>
      </c>
      <c r="GV522" s="75">
        <v>4</v>
      </c>
      <c r="GW522" s="75"/>
      <c r="GX522" s="76"/>
      <c r="GY522" s="142">
        <v>20.5</v>
      </c>
      <c r="GZ522" s="82">
        <f>(GY522*1.2)*(Prices!$B$5/32)</f>
        <v>30.749999999999996</v>
      </c>
      <c r="HA522" s="82">
        <f>(GY522*1.3)*(Prices!$C$4/32)</f>
        <v>53.300000000000004</v>
      </c>
      <c r="HB522" s="79">
        <f>GV522*Prices!$B$2+GW522*Prices!$B$3</f>
        <v>160</v>
      </c>
      <c r="HC522" s="80">
        <f>GU522*Prices!$B$9</f>
        <v>30</v>
      </c>
      <c r="HD522" s="82">
        <f t="shared" si="721"/>
        <v>274.05</v>
      </c>
      <c r="HE522" s="82">
        <f>GU522*Prices!$B$10</f>
        <v>45</v>
      </c>
      <c r="HF522" s="82">
        <f t="shared" si="722"/>
        <v>289.05</v>
      </c>
      <c r="HG522" s="82">
        <f>GU522*Prices!$B$11</f>
        <v>50</v>
      </c>
      <c r="HH522" s="82">
        <f t="shared" si="723"/>
        <v>294.05</v>
      </c>
      <c r="HI522" s="82">
        <f>GU522*Prices!$B$12</f>
        <v>60</v>
      </c>
      <c r="HJ522" s="82">
        <f t="shared" si="724"/>
        <v>304.05</v>
      </c>
      <c r="HK522" s="82">
        <f>GU522*Prices!$B$13</f>
        <v>65</v>
      </c>
      <c r="HL522" s="82">
        <f t="shared" si="725"/>
        <v>309.05</v>
      </c>
      <c r="HM522" s="82">
        <f>GU522*Prices!$B$14</f>
        <v>77.5</v>
      </c>
      <c r="HN522" s="82">
        <f t="shared" si="726"/>
        <v>321.55</v>
      </c>
      <c r="HO522" s="82">
        <f>GU522*Prices!$B$15</f>
        <v>87.5</v>
      </c>
      <c r="HP522" s="82">
        <f t="shared" si="727"/>
        <v>331.55</v>
      </c>
      <c r="HQ522" s="82">
        <f>GU522*Prices!$B$16</f>
        <v>122.5</v>
      </c>
      <c r="HR522" s="82">
        <f t="shared" si="728"/>
        <v>366.55</v>
      </c>
      <c r="HS522" s="82">
        <f>GU522*Prices!$B$17</f>
        <v>0</v>
      </c>
      <c r="HT522" s="82"/>
      <c r="HU522" s="82"/>
      <c r="HV522" s="82"/>
      <c r="HW522" s="82"/>
      <c r="HX522" s="82"/>
      <c r="HY522" s="82"/>
      <c r="HZ522" s="82"/>
      <c r="IA522" s="82"/>
      <c r="IB522" s="82"/>
      <c r="IC522" s="82"/>
      <c r="ID522" s="82"/>
      <c r="IE522" s="82"/>
      <c r="IF522" s="82"/>
      <c r="IG522" s="82"/>
      <c r="IH522" s="82"/>
      <c r="II522"/>
      <c r="IJ522"/>
      <c r="IK522"/>
      <c r="IL522"/>
      <c r="IM522"/>
      <c r="IN522"/>
      <c r="IO522"/>
      <c r="IP522"/>
      <c r="IQ522" s="55">
        <v>2953.2687000000001</v>
      </c>
      <c r="IR522" s="55">
        <f t="shared" si="761"/>
        <v>20.508810416666666</v>
      </c>
      <c r="IS522" s="74">
        <v>20.5</v>
      </c>
      <c r="IT522" s="55">
        <v>24</v>
      </c>
      <c r="IV522" s="75">
        <f t="shared" si="757"/>
        <v>5</v>
      </c>
      <c r="IW522" s="75">
        <v>4</v>
      </c>
      <c r="IX522" s="75"/>
      <c r="IY522" s="76">
        <f t="shared" si="749"/>
        <v>218.09478640277777</v>
      </c>
      <c r="IZ522" s="142">
        <v>20.5</v>
      </c>
      <c r="JA522" s="82">
        <f>(IZ522*1.2)*(Prices!$B$5/32)</f>
        <v>30.749999999999996</v>
      </c>
      <c r="JB522" s="82">
        <f>(IZ522*1.3)*(Prices!$B$4/32)</f>
        <v>66.625</v>
      </c>
      <c r="JC522" s="79">
        <f>IW522*Prices!$B$2+IX522*Prices!$B$3</f>
        <v>160</v>
      </c>
      <c r="JD522" s="80">
        <f>IV522*Prices!$B$9</f>
        <v>30</v>
      </c>
      <c r="JE522" s="82">
        <f t="shared" si="729"/>
        <v>505.4697864027778</v>
      </c>
      <c r="JF522" s="82">
        <f>IV522*Prices!$B$10</f>
        <v>45</v>
      </c>
      <c r="JG522" s="82">
        <f t="shared" si="730"/>
        <v>520.4697864027778</v>
      </c>
      <c r="JH522" s="82">
        <f>IV522*Prices!$B$11</f>
        <v>50</v>
      </c>
      <c r="JI522" s="82">
        <f t="shared" si="731"/>
        <v>525.4697864027778</v>
      </c>
      <c r="JJ522" s="82">
        <f>IV522*Prices!$B$12</f>
        <v>60</v>
      </c>
      <c r="JK522" s="82">
        <f t="shared" si="732"/>
        <v>535.4697864027778</v>
      </c>
      <c r="JL522" s="82">
        <f>IV522*Prices!$B$13</f>
        <v>65</v>
      </c>
      <c r="JM522" s="82">
        <f t="shared" si="733"/>
        <v>540.4697864027778</v>
      </c>
      <c r="JN522" s="82">
        <f>IV522*Prices!$B$14</f>
        <v>77.5</v>
      </c>
      <c r="JO522" s="82">
        <f t="shared" si="734"/>
        <v>552.9697864027778</v>
      </c>
      <c r="JP522" s="82">
        <f>IV522*Prices!$B$15</f>
        <v>87.5</v>
      </c>
      <c r="JQ522" s="82">
        <f t="shared" si="735"/>
        <v>562.9697864027778</v>
      </c>
      <c r="JR522" s="82">
        <f>IV522*Prices!$B$16</f>
        <v>122.5</v>
      </c>
      <c r="JS522" s="82">
        <f t="shared" si="736"/>
        <v>597.9697864027778</v>
      </c>
      <c r="JT522" s="82">
        <f>IV522*Prices!$B$17</f>
        <v>0</v>
      </c>
      <c r="JU522" s="82"/>
      <c r="JV522" s="82"/>
      <c r="JW522" s="82"/>
      <c r="JX522" s="82"/>
      <c r="JY522" s="82"/>
      <c r="JZ522" s="82"/>
      <c r="KA522" s="82"/>
      <c r="KB522" s="82"/>
      <c r="KC522" s="82"/>
      <c r="KD522" s="82"/>
      <c r="KE522" s="82"/>
      <c r="KF522" s="82"/>
      <c r="KG522" s="8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 s="199">
        <v>0</v>
      </c>
      <c r="LB522" s="202">
        <v>4</v>
      </c>
      <c r="LC522" s="82">
        <f>(44+(cabinets_db!IR522*2-2))*0.58</f>
        <v>48.150220083333323</v>
      </c>
      <c r="LD522" s="82">
        <f>(44+(cabinets_db!IR522*2-2))*0.77</f>
        <v>63.923568041666663</v>
      </c>
      <c r="LE522" s="82">
        <f>3*(cabinets_db!IR522*22/144)</f>
        <v>9.3998714409722215</v>
      </c>
      <c r="LF522" s="82">
        <f t="shared" si="737"/>
        <v>38.750348642361104</v>
      </c>
      <c r="LG522" s="80">
        <f t="shared" si="738"/>
        <v>54.523696600694443</v>
      </c>
      <c r="LH522" s="234">
        <f t="shared" si="739"/>
        <v>218.09478640277777</v>
      </c>
      <c r="LI522" s="55">
        <v>2953.2687000000001</v>
      </c>
      <c r="LJ522" s="55">
        <f t="shared" si="762"/>
        <v>20.508810416666666</v>
      </c>
      <c r="LK522" s="74">
        <v>20.5</v>
      </c>
      <c r="LL522" s="55">
        <v>24</v>
      </c>
      <c r="LN522" s="75">
        <f t="shared" si="758"/>
        <v>5</v>
      </c>
      <c r="LO522" s="75">
        <v>4</v>
      </c>
      <c r="LP522" s="75"/>
      <c r="LQ522" s="76">
        <f t="shared" si="750"/>
        <v>218.09478640277777</v>
      </c>
      <c r="LR522" s="142">
        <v>20.5</v>
      </c>
      <c r="LS522" s="82">
        <f>(LR522*1.2)*(Prices!$B$5/32)</f>
        <v>30.749999999999996</v>
      </c>
      <c r="LT522" s="82">
        <f>(LR522*1.3)*(Prices!$C$4/32)</f>
        <v>53.300000000000004</v>
      </c>
      <c r="LU522" s="79">
        <f>LO522*Prices!$B$2+LP522*Prices!$B$3</f>
        <v>160</v>
      </c>
      <c r="LV522" s="80">
        <f>LN522*Prices!$B$9</f>
        <v>30</v>
      </c>
      <c r="LW522" s="82">
        <f t="shared" si="740"/>
        <v>492.14478640277775</v>
      </c>
      <c r="LX522" s="82">
        <f>LN522*Prices!$B$10</f>
        <v>45</v>
      </c>
      <c r="LY522" s="82">
        <f t="shared" si="741"/>
        <v>507.14478640277775</v>
      </c>
      <c r="LZ522" s="82">
        <f>LN522*Prices!$B$11</f>
        <v>50</v>
      </c>
      <c r="MA522" s="82">
        <f t="shared" si="742"/>
        <v>512.14478640277775</v>
      </c>
      <c r="MB522" s="82">
        <f>LN522*Prices!$B$12</f>
        <v>60</v>
      </c>
      <c r="MC522" s="82">
        <f t="shared" si="743"/>
        <v>522.14478640277775</v>
      </c>
      <c r="MD522" s="82">
        <f>LN522*Prices!$B$13</f>
        <v>65</v>
      </c>
      <c r="ME522" s="82">
        <f t="shared" si="744"/>
        <v>527.14478640277775</v>
      </c>
      <c r="MF522" s="82">
        <f>LN522*Prices!$B$14</f>
        <v>77.5</v>
      </c>
      <c r="MG522" s="82">
        <f t="shared" si="745"/>
        <v>539.64478640277775</v>
      </c>
      <c r="MH522" s="82">
        <f>LN522*Prices!$B$15</f>
        <v>87.5</v>
      </c>
      <c r="MI522" s="82">
        <f t="shared" si="746"/>
        <v>549.64478640277775</v>
      </c>
      <c r="MJ522" s="82">
        <f>LN522*Prices!$B$16</f>
        <v>122.5</v>
      </c>
      <c r="MK522" s="82">
        <f t="shared" si="747"/>
        <v>584.64478640277775</v>
      </c>
      <c r="ML522" s="82">
        <f>LN522*Prices!$B$17</f>
        <v>0</v>
      </c>
      <c r="MM522" s="82"/>
      <c r="MN522" s="82"/>
      <c r="MO522" s="82"/>
      <c r="MP522" s="82"/>
      <c r="MQ522" s="82"/>
      <c r="MR522" s="82"/>
      <c r="MS522" s="82"/>
      <c r="MT522" s="82"/>
      <c r="MU522" s="82"/>
      <c r="MV522" s="82"/>
      <c r="MW522" s="82"/>
      <c r="MX522" s="82"/>
      <c r="MY522" s="82"/>
      <c r="MZ522" s="82"/>
      <c r="NA522" s="8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</row>
    <row r="523" spans="1:449" ht="18" customHeight="1" thickBot="1" x14ac:dyDescent="0.3">
      <c r="A523" s="282"/>
      <c r="B523" s="404"/>
      <c r="C523" s="278"/>
      <c r="D523" s="279"/>
      <c r="E523" s="280"/>
      <c r="F523" s="284"/>
      <c r="G523" s="367"/>
      <c r="H523" s="71"/>
      <c r="I523" s="161"/>
      <c r="J523" s="71"/>
      <c r="K523" s="161"/>
      <c r="L523" s="71"/>
      <c r="M523" s="161"/>
      <c r="N523" s="71"/>
      <c r="O523" s="161"/>
      <c r="P523" s="71"/>
      <c r="Q523" s="161"/>
      <c r="R523" s="71"/>
      <c r="S523" s="161"/>
      <c r="T523" s="71"/>
      <c r="U523" s="161"/>
      <c r="V523" s="71"/>
      <c r="W523" s="162"/>
      <c r="X523" s="162"/>
      <c r="Y523" s="162"/>
      <c r="Z523" s="162"/>
      <c r="AA523" s="162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163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163"/>
      <c r="BU523" s="161"/>
      <c r="BV523" s="71"/>
      <c r="BW523" s="161"/>
      <c r="BX523" s="71"/>
      <c r="BY523" s="161"/>
      <c r="BZ523" s="71"/>
      <c r="CA523" s="161"/>
      <c r="CB523" s="71"/>
      <c r="CC523" s="161"/>
      <c r="CD523" s="71"/>
      <c r="CE523" s="161"/>
      <c r="CF523" s="71"/>
      <c r="CG523" s="161"/>
      <c r="CH523" s="71"/>
      <c r="CI523" s="161"/>
      <c r="CJ523" s="71"/>
      <c r="CK523" s="162"/>
      <c r="CL523" s="162"/>
      <c r="CM523" s="162"/>
      <c r="CN523" s="162"/>
      <c r="CO523" s="162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163"/>
      <c r="DK523" s="71"/>
      <c r="DL523" s="71"/>
      <c r="DM523" s="71"/>
      <c r="DN523" s="71"/>
      <c r="DO523" s="71"/>
      <c r="DP523" s="71"/>
      <c r="DQ523" s="71"/>
      <c r="DR523" s="71"/>
      <c r="DS523" s="71"/>
      <c r="DT523" s="71"/>
      <c r="DU523" s="71"/>
      <c r="DV523" s="71"/>
      <c r="DW523" s="71"/>
      <c r="DX523" s="71"/>
      <c r="DY523" s="71"/>
      <c r="DZ523" s="163"/>
      <c r="ER523" s="74"/>
      <c r="ES523" s="55"/>
      <c r="EU523" s="75"/>
      <c r="EY523" s="142"/>
      <c r="EZ523" s="82"/>
      <c r="FB523" s="79"/>
      <c r="FC523" s="80"/>
      <c r="FE523" s="82"/>
      <c r="FF523" s="82"/>
      <c r="FG523" s="82"/>
      <c r="FH523" s="82"/>
      <c r="FI523" s="82"/>
      <c r="FJ523" s="82"/>
      <c r="FK523" s="82"/>
      <c r="FL523" s="82"/>
      <c r="FM523" s="82"/>
      <c r="FN523" s="82"/>
      <c r="FO523" s="82"/>
      <c r="FP523" s="82"/>
      <c r="FQ523" s="82"/>
      <c r="FR523" s="82"/>
      <c r="FS523" s="82"/>
      <c r="FT523" s="82"/>
      <c r="FU523" s="82"/>
      <c r="FV523" s="82"/>
      <c r="FW523" s="82"/>
      <c r="FX523" s="82"/>
      <c r="FY523" s="82"/>
      <c r="FZ523" s="82"/>
      <c r="GA523" s="82"/>
      <c r="GB523" s="82"/>
      <c r="GC523" s="82"/>
      <c r="GD523" s="82"/>
      <c r="GE523" s="82"/>
      <c r="GF523" s="82"/>
      <c r="GG523" s="82"/>
      <c r="GH523" s="82"/>
      <c r="GI523"/>
      <c r="GJ523"/>
      <c r="GK523"/>
      <c r="GL523"/>
      <c r="GM523"/>
      <c r="GN523"/>
      <c r="GO523"/>
      <c r="GR523" s="74"/>
      <c r="GT523" s="55"/>
      <c r="GU523" s="75"/>
      <c r="GV523" s="75"/>
      <c r="GW523" s="75"/>
      <c r="GX523" s="76"/>
      <c r="GY523" s="142"/>
      <c r="GZ523" s="82"/>
      <c r="HA523" s="82"/>
      <c r="HB523" s="79"/>
      <c r="HC523" s="80"/>
      <c r="HE523" s="82"/>
      <c r="HF523" s="82"/>
      <c r="HG523" s="82"/>
      <c r="HH523" s="82"/>
      <c r="HI523" s="82"/>
      <c r="HJ523" s="82"/>
      <c r="HK523" s="82"/>
      <c r="HL523" s="82"/>
      <c r="HM523" s="82"/>
      <c r="HN523" s="82"/>
      <c r="HO523" s="82"/>
      <c r="HP523" s="82"/>
      <c r="HQ523" s="82"/>
      <c r="HR523" s="82"/>
      <c r="HS523" s="82"/>
      <c r="HT523" s="82"/>
      <c r="HU523" s="82"/>
      <c r="HV523" s="82"/>
      <c r="HW523" s="82"/>
      <c r="HX523" s="82"/>
      <c r="HY523" s="82"/>
      <c r="HZ523" s="82"/>
      <c r="IA523" s="82"/>
      <c r="IB523" s="82"/>
      <c r="IC523" s="82"/>
      <c r="ID523" s="82"/>
      <c r="IE523" s="82"/>
      <c r="IF523" s="82"/>
      <c r="IG523" s="82"/>
      <c r="IH523" s="82"/>
      <c r="II523"/>
      <c r="IJ523"/>
      <c r="IK523"/>
      <c r="IL523"/>
      <c r="IM523"/>
      <c r="IN523"/>
      <c r="IO523"/>
      <c r="IP523"/>
      <c r="IS523" s="74"/>
      <c r="IV523" s="75"/>
      <c r="IW523" s="75"/>
      <c r="IX523" s="75"/>
      <c r="IY523" s="76"/>
      <c r="IZ523" s="142"/>
      <c r="JA523" s="82"/>
      <c r="JB523" s="82"/>
      <c r="JC523" s="79"/>
      <c r="JD523" s="80"/>
      <c r="JE523" s="82"/>
      <c r="JF523" s="82"/>
      <c r="JG523" s="82"/>
      <c r="JH523" s="82"/>
      <c r="JI523" s="82"/>
      <c r="JJ523" s="82"/>
      <c r="JK523" s="82"/>
      <c r="JL523" s="82"/>
      <c r="JM523" s="82"/>
      <c r="JN523" s="82"/>
      <c r="JO523" s="82"/>
      <c r="JP523" s="82"/>
      <c r="JQ523" s="82"/>
      <c r="JR523" s="82"/>
      <c r="JS523" s="82"/>
      <c r="JT523" s="82"/>
      <c r="JU523" s="82"/>
      <c r="JV523" s="82"/>
      <c r="JW523" s="82"/>
      <c r="JX523" s="82"/>
      <c r="JY523" s="82"/>
      <c r="JZ523" s="82"/>
      <c r="KA523" s="82"/>
      <c r="KB523" s="82"/>
      <c r="KC523" s="82"/>
      <c r="KD523" s="82"/>
      <c r="KE523" s="82"/>
      <c r="KF523" s="82"/>
      <c r="KG523" s="82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 s="199"/>
      <c r="LB523" s="202"/>
      <c r="LF523" s="82"/>
      <c r="LG523" s="80"/>
      <c r="LH523" s="234"/>
      <c r="LK523" s="74"/>
      <c r="LN523" s="75"/>
      <c r="LO523" s="75"/>
      <c r="LP523" s="75"/>
      <c r="LQ523" s="76"/>
      <c r="LR523" s="142"/>
      <c r="LS523" s="82"/>
      <c r="LT523" s="82"/>
      <c r="LU523" s="79"/>
      <c r="LV523" s="80"/>
      <c r="LW523" s="82"/>
      <c r="LX523" s="82"/>
      <c r="LY523" s="82"/>
      <c r="LZ523" s="82"/>
      <c r="MA523" s="82"/>
      <c r="MB523" s="82"/>
      <c r="MC523" s="82"/>
      <c r="MD523" s="82"/>
      <c r="ME523" s="82"/>
      <c r="MF523" s="82"/>
      <c r="MG523" s="82"/>
      <c r="MH523" s="82"/>
      <c r="MI523" s="82"/>
      <c r="MJ523" s="82"/>
      <c r="MK523" s="82"/>
      <c r="ML523" s="82"/>
      <c r="MM523" s="82"/>
      <c r="MN523" s="82"/>
      <c r="MO523" s="82"/>
      <c r="MP523" s="82"/>
      <c r="MQ523" s="82"/>
      <c r="MR523" s="82"/>
      <c r="MS523" s="82"/>
      <c r="MT523" s="82"/>
      <c r="MU523" s="82"/>
      <c r="MV523" s="82"/>
      <c r="MW523" s="82"/>
      <c r="MX523" s="82"/>
      <c r="MY523" s="82"/>
      <c r="MZ523" s="82"/>
      <c r="NA523" s="82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</row>
    <row r="524" spans="1:449" ht="18" customHeight="1" x14ac:dyDescent="0.25">
      <c r="A524" s="151" t="s">
        <v>660</v>
      </c>
      <c r="B524" s="170" t="s">
        <v>628</v>
      </c>
      <c r="C524" s="152" t="str">
        <f t="shared" si="748"/>
        <v>Vanity Cab: 1 door - shelves (9" to 12")</v>
      </c>
      <c r="D524" s="121" t="s">
        <v>161</v>
      </c>
      <c r="E524" s="153" t="s">
        <v>95</v>
      </c>
      <c r="F524" s="266" t="s">
        <v>660</v>
      </c>
      <c r="G524" s="367">
        <f>ROUND(cabinets_db!FD524/Prices!$B$27,0)</f>
        <v>264</v>
      </c>
      <c r="H524" s="71">
        <f>G524*Prices!$B$6+G524</f>
        <v>303.60000000000002</v>
      </c>
      <c r="I524" s="161">
        <f>ROUND(cabinets_db!FF524/Prices!$B$27,0)</f>
        <v>282</v>
      </c>
      <c r="J524" s="71">
        <f>I524*Prices!$B$6+I524</f>
        <v>324.3</v>
      </c>
      <c r="K524" s="161">
        <f>ROUND(cabinets_db!FH524/Prices!$B$27,0)</f>
        <v>288</v>
      </c>
      <c r="L524" s="71">
        <f>K524*Prices!$B$6+K524</f>
        <v>331.2</v>
      </c>
      <c r="M524" s="161">
        <f>ROUND(cabinets_db!FJ524/Prices!$B$27,0)</f>
        <v>300</v>
      </c>
      <c r="N524" s="71">
        <f>M524*Prices!$B$6+M524</f>
        <v>345</v>
      </c>
      <c r="O524" s="161">
        <f>ROUND(cabinets_db!FL524/Prices!$B$27,0)</f>
        <v>306</v>
      </c>
      <c r="P524" s="71">
        <f>O524*Prices!$B$6+O524</f>
        <v>351.9</v>
      </c>
      <c r="Q524" s="161">
        <f>ROUND(cabinets_db!FN524/Prices!$B$27,0)</f>
        <v>321</v>
      </c>
      <c r="R524" s="71">
        <f>Q524*Prices!$B$6+Q524</f>
        <v>369.15</v>
      </c>
      <c r="S524" s="161">
        <f>ROUND(cabinets_db!FP524/Prices!$B$27,0)</f>
        <v>333</v>
      </c>
      <c r="T524" s="71">
        <f>S524*Prices!$B$6+S524</f>
        <v>382.95</v>
      </c>
      <c r="U524" s="161">
        <f>ROUND(cabinets_db!FR524/Prices!$B$27,0)</f>
        <v>374</v>
      </c>
      <c r="V524" s="71">
        <f>U524*Prices!$B$6+U524</f>
        <v>430.1</v>
      </c>
      <c r="W524" s="162"/>
      <c r="X524" s="162"/>
      <c r="Y524" s="162"/>
      <c r="Z524" s="162"/>
      <c r="AA524" s="162"/>
      <c r="AB524" s="71">
        <f>ROUND(cabinets_db!HD524/Prices!$B$27,0)</f>
        <v>236</v>
      </c>
      <c r="AC524" s="71">
        <f>AB524*Prices!$B$6+AB524</f>
        <v>271.39999999999998</v>
      </c>
      <c r="AD524" s="71">
        <f>ROUND(cabinets_db!HF524/Prices!$B$27,0)</f>
        <v>253</v>
      </c>
      <c r="AE524" s="71">
        <f>AD524*Prices!$B$6+AD524</f>
        <v>290.95</v>
      </c>
      <c r="AF524" s="71">
        <f>ROUND(cabinets_db!HH524/Prices!$B$27,0)</f>
        <v>259</v>
      </c>
      <c r="AG524" s="71">
        <f>AF524*Prices!$B$6+AF524</f>
        <v>297.85000000000002</v>
      </c>
      <c r="AH524" s="71">
        <f>ROUND(cabinets_db!HJ524/Prices!$B$27,0)</f>
        <v>271</v>
      </c>
      <c r="AI524" s="71">
        <f>AH524*Prices!$B$6+AH524</f>
        <v>311.64999999999998</v>
      </c>
      <c r="AJ524" s="71">
        <f>ROUND(cabinets_db!HL524/Prices!$B$27,0)</f>
        <v>277</v>
      </c>
      <c r="AK524" s="71">
        <f>AJ524*Prices!$B$6+AJ524</f>
        <v>318.55</v>
      </c>
      <c r="AL524" s="71">
        <f>ROUND(cabinets_db!HN524/Prices!$B$27,0)</f>
        <v>292</v>
      </c>
      <c r="AM524" s="71">
        <f>AL524*Prices!$B$6+AL524</f>
        <v>335.8</v>
      </c>
      <c r="AN524" s="71">
        <f>ROUND(cabinets_db!HP524/Prices!$B$27,0)</f>
        <v>304</v>
      </c>
      <c r="AO524" s="71">
        <f>AN524*Prices!$B$6+AN524</f>
        <v>349.6</v>
      </c>
      <c r="AP524" s="71">
        <f>ROUND(cabinets_db!HR524/Prices!$B$27,0)</f>
        <v>346</v>
      </c>
      <c r="AQ524" s="163">
        <f>AP524*Prices!$B$6+AP524</f>
        <v>397.9</v>
      </c>
      <c r="AW524" s="71">
        <f t="shared" si="681"/>
        <v>236</v>
      </c>
      <c r="AX524" s="71">
        <f t="shared" si="682"/>
        <v>271.39999999999998</v>
      </c>
      <c r="AY524" s="71">
        <f t="shared" si="683"/>
        <v>253</v>
      </c>
      <c r="AZ524" s="71">
        <f t="shared" si="684"/>
        <v>290.95</v>
      </c>
      <c r="BA524" s="71">
        <f t="shared" si="685"/>
        <v>259</v>
      </c>
      <c r="BB524" s="71">
        <f t="shared" si="686"/>
        <v>297.85000000000002</v>
      </c>
      <c r="BC524" s="71">
        <f t="shared" si="687"/>
        <v>271</v>
      </c>
      <c r="BD524" s="71">
        <f t="shared" si="688"/>
        <v>311.64999999999998</v>
      </c>
      <c r="BE524" s="71">
        <f t="shared" si="689"/>
        <v>277</v>
      </c>
      <c r="BF524" s="71">
        <f t="shared" si="690"/>
        <v>318.55</v>
      </c>
      <c r="BG524" s="71">
        <f t="shared" si="691"/>
        <v>292</v>
      </c>
      <c r="BH524" s="71">
        <f t="shared" si="692"/>
        <v>335.8</v>
      </c>
      <c r="BI524" s="71">
        <f t="shared" si="693"/>
        <v>304</v>
      </c>
      <c r="BJ524" s="71">
        <f t="shared" si="694"/>
        <v>349.6</v>
      </c>
      <c r="BK524" s="71">
        <f t="shared" si="695"/>
        <v>346</v>
      </c>
      <c r="BL524" s="163">
        <f t="shared" si="696"/>
        <v>397.9</v>
      </c>
      <c r="BU524" s="161">
        <f>ROUND(cabinets_db!JE524/Prices!$B$27,0)</f>
        <v>264</v>
      </c>
      <c r="BV524" s="71">
        <f>BU524*Prices!$B$6+BU524</f>
        <v>303.60000000000002</v>
      </c>
      <c r="BW524" s="161">
        <f>ROUND(cabinets_db!JG524/Prices!$B$27,0)</f>
        <v>282</v>
      </c>
      <c r="BX524" s="71">
        <f>BW524*Prices!$B$6+BW524</f>
        <v>324.3</v>
      </c>
      <c r="BY524" s="161">
        <f>ROUND(cabinets_db!JI524/Prices!$B$27,0)</f>
        <v>288</v>
      </c>
      <c r="BZ524" s="71">
        <f>BY524*Prices!$B$6+BY524</f>
        <v>331.2</v>
      </c>
      <c r="CA524" s="161">
        <f>ROUND(cabinets_db!JK524/Prices!$B$27,0)</f>
        <v>300</v>
      </c>
      <c r="CB524" s="71">
        <f>CA524*Prices!$B$6+CA524</f>
        <v>345</v>
      </c>
      <c r="CC524" s="161">
        <f>ROUND(cabinets_db!JM524/Prices!$B$27,0)</f>
        <v>306</v>
      </c>
      <c r="CD524" s="71">
        <f>CC524*Prices!$B$6+CC524</f>
        <v>351.9</v>
      </c>
      <c r="CE524" s="161">
        <f>ROUND(cabinets_db!JO524/Prices!$B$27,0)</f>
        <v>321</v>
      </c>
      <c r="CF524" s="71">
        <f>CE524*Prices!$B$6+CE524</f>
        <v>369.15</v>
      </c>
      <c r="CG524" s="161">
        <f>ROUND(cabinets_db!JQ524/Prices!$B$27,0)</f>
        <v>333</v>
      </c>
      <c r="CH524" s="71">
        <f>CG524*Prices!$B$6+CG524</f>
        <v>382.95</v>
      </c>
      <c r="CI524" s="161">
        <f>ROUND(cabinets_db!JS524/Prices!$B$27,0)</f>
        <v>374</v>
      </c>
      <c r="CJ524" s="71">
        <f>CI524*Prices!$B$6+CI524</f>
        <v>430.1</v>
      </c>
      <c r="CK524" s="162"/>
      <c r="CL524" s="162"/>
      <c r="CM524" s="162"/>
      <c r="CN524" s="162"/>
      <c r="CO524" s="162"/>
      <c r="CP524" s="71">
        <f>ROUND(cabinets_db!LW524/Prices!$B$27,0)</f>
        <v>236</v>
      </c>
      <c r="CQ524" s="71">
        <f>CP524*Prices!$B$6+CP524</f>
        <v>271.39999999999998</v>
      </c>
      <c r="CR524" s="71">
        <f>ROUND(cabinets_db!LY524/Prices!$B$27,0)</f>
        <v>253</v>
      </c>
      <c r="CS524" s="71">
        <f>CR524*Prices!$B$6+CR524</f>
        <v>290.95</v>
      </c>
      <c r="CT524" s="71">
        <f>ROUND(cabinets_db!MA524/Prices!$B$27,0)</f>
        <v>259</v>
      </c>
      <c r="CU524" s="71">
        <f>CT524*Prices!$B$6+CT524</f>
        <v>297.85000000000002</v>
      </c>
      <c r="CV524" s="71">
        <f>ROUND(cabinets_db!MC524/Prices!$B$27,0)</f>
        <v>271</v>
      </c>
      <c r="CW524" s="71">
        <f>CV524*Prices!$B$6+CV524</f>
        <v>311.64999999999998</v>
      </c>
      <c r="CX524" s="71">
        <f>ROUND(cabinets_db!ME524/Prices!$B$27,0)</f>
        <v>277</v>
      </c>
      <c r="CY524" s="71">
        <f>CX524*Prices!$B$6+CX524</f>
        <v>318.55</v>
      </c>
      <c r="CZ524" s="71">
        <f>ROUND(cabinets_db!MG524/Prices!$B$27,0)</f>
        <v>292</v>
      </c>
      <c r="DA524" s="71">
        <f>CZ524*Prices!$B$6+CZ524</f>
        <v>335.8</v>
      </c>
      <c r="DB524" s="71">
        <f>ROUND(cabinets_db!MI524/Prices!$B$27,0)</f>
        <v>304</v>
      </c>
      <c r="DC524" s="71">
        <f>DB524*Prices!$B$6+DB524</f>
        <v>349.6</v>
      </c>
      <c r="DD524" s="71">
        <f>ROUND(cabinets_db!MK524/Prices!$B$27,0)</f>
        <v>346</v>
      </c>
      <c r="DE524" s="163">
        <f>DD524*Prices!$B$6+DD524</f>
        <v>397.9</v>
      </c>
      <c r="DK524" s="71">
        <f t="shared" si="697"/>
        <v>236</v>
      </c>
      <c r="DL524" s="71">
        <f t="shared" si="698"/>
        <v>271.39999999999998</v>
      </c>
      <c r="DM524" s="71">
        <f t="shared" si="699"/>
        <v>253</v>
      </c>
      <c r="DN524" s="71">
        <f t="shared" si="700"/>
        <v>290.95</v>
      </c>
      <c r="DO524" s="71">
        <f t="shared" si="701"/>
        <v>259</v>
      </c>
      <c r="DP524" s="71">
        <f t="shared" si="702"/>
        <v>297.85000000000002</v>
      </c>
      <c r="DQ524" s="71">
        <f t="shared" si="703"/>
        <v>271</v>
      </c>
      <c r="DR524" s="71">
        <f t="shared" si="704"/>
        <v>311.64999999999998</v>
      </c>
      <c r="DS524" s="71">
        <f t="shared" si="705"/>
        <v>277</v>
      </c>
      <c r="DT524" s="71">
        <f t="shared" si="706"/>
        <v>318.55</v>
      </c>
      <c r="DU524" s="71">
        <f t="shared" si="707"/>
        <v>292</v>
      </c>
      <c r="DV524" s="71">
        <f t="shared" si="708"/>
        <v>335.8</v>
      </c>
      <c r="DW524" s="71">
        <f t="shared" si="709"/>
        <v>304</v>
      </c>
      <c r="DX524" s="71">
        <f t="shared" si="710"/>
        <v>349.6</v>
      </c>
      <c r="DY524" s="71">
        <f t="shared" si="711"/>
        <v>346</v>
      </c>
      <c r="DZ524" s="163">
        <f t="shared" si="712"/>
        <v>397.9</v>
      </c>
      <c r="EP524" s="159">
        <v>2624.4310999999998</v>
      </c>
      <c r="EQ524" s="55">
        <f t="shared" si="759"/>
        <v>18.22521597222222</v>
      </c>
      <c r="ER524" s="74">
        <v>18.5</v>
      </c>
      <c r="ES524" s="55">
        <v>12</v>
      </c>
      <c r="EU524" s="75">
        <f t="shared" si="755"/>
        <v>2.5</v>
      </c>
      <c r="EW524" s="75">
        <v>2</v>
      </c>
      <c r="EY524" s="142">
        <v>18.5</v>
      </c>
      <c r="EZ524" s="82">
        <f>(EY524*1.2)*(Prices!$B$5/32)</f>
        <v>27.75</v>
      </c>
      <c r="FA524" s="82">
        <f>(EY524*1.3)*(Prices!$B$4/32)</f>
        <v>60.125</v>
      </c>
      <c r="FB524" s="77">
        <f>EV524*Prices!$B$2+EW524*Prices!$B$3</f>
        <v>8.1</v>
      </c>
      <c r="FC524" s="80">
        <f>EU524*Prices!$B$9</f>
        <v>15</v>
      </c>
      <c r="FD524" s="82">
        <f t="shared" si="713"/>
        <v>110.97499999999999</v>
      </c>
      <c r="FE524" s="82">
        <f>EU524*Prices!$B$10</f>
        <v>22.5</v>
      </c>
      <c r="FF524" s="82">
        <f t="shared" si="714"/>
        <v>118.47499999999999</v>
      </c>
      <c r="FG524" s="82">
        <f>EU524*Prices!$B$11</f>
        <v>25</v>
      </c>
      <c r="FH524" s="82">
        <f t="shared" si="715"/>
        <v>120.97499999999999</v>
      </c>
      <c r="FI524" s="82">
        <f>EU524*Prices!$B$12</f>
        <v>30</v>
      </c>
      <c r="FJ524" s="82">
        <f t="shared" si="716"/>
        <v>125.97499999999999</v>
      </c>
      <c r="FK524" s="82">
        <f>EU524*Prices!$B$13</f>
        <v>32.5</v>
      </c>
      <c r="FL524" s="82">
        <f t="shared" si="717"/>
        <v>128.47499999999999</v>
      </c>
      <c r="FM524" s="82">
        <f>EU524*Prices!$B$14</f>
        <v>38.75</v>
      </c>
      <c r="FN524" s="82">
        <f t="shared" si="718"/>
        <v>134.72499999999999</v>
      </c>
      <c r="FO524" s="82">
        <f>EU524*Prices!$B$15</f>
        <v>43.75</v>
      </c>
      <c r="FP524" s="82">
        <f t="shared" si="719"/>
        <v>139.72499999999999</v>
      </c>
      <c r="FQ524" s="82">
        <f>EU524*Prices!$B$16</f>
        <v>61.25</v>
      </c>
      <c r="FR524" s="82">
        <f t="shared" si="720"/>
        <v>157.22499999999999</v>
      </c>
      <c r="FS524" s="82">
        <f>EU524*Prices!$B$17</f>
        <v>0</v>
      </c>
      <c r="FT524" s="82"/>
      <c r="FU524" s="82"/>
      <c r="FV524" s="82"/>
      <c r="FW524" s="82"/>
      <c r="FX524" s="82"/>
      <c r="FY524" s="82"/>
      <c r="FZ524" s="82"/>
      <c r="GA524" s="82"/>
      <c r="GB524" s="82"/>
      <c r="GC524" s="82"/>
      <c r="GD524" s="82"/>
      <c r="GE524" s="82"/>
      <c r="GF524" s="82"/>
      <c r="GG524" s="82"/>
      <c r="GH524" s="82"/>
      <c r="GI524"/>
      <c r="GJ524"/>
      <c r="GK524"/>
      <c r="GL524"/>
      <c r="GM524"/>
      <c r="GN524"/>
      <c r="GO524"/>
      <c r="GP524" s="159">
        <v>2624.4310999999998</v>
      </c>
      <c r="GQ524" s="55">
        <f t="shared" si="760"/>
        <v>18.22521597222222</v>
      </c>
      <c r="GR524" s="74">
        <v>18.5</v>
      </c>
      <c r="GS524" s="55">
        <v>12</v>
      </c>
      <c r="GT524" s="55"/>
      <c r="GU524" s="75">
        <f t="shared" si="756"/>
        <v>2.5</v>
      </c>
      <c r="GV524" s="75"/>
      <c r="GW524" s="75">
        <v>2</v>
      </c>
      <c r="GX524" s="76"/>
      <c r="GY524" s="142">
        <v>18.5</v>
      </c>
      <c r="GZ524" s="82">
        <f>(GY524*1.2)*(Prices!$B$5/32)</f>
        <v>27.75</v>
      </c>
      <c r="HA524" s="82">
        <f>(GY524*1.3)*(Prices!$C$4/32)</f>
        <v>48.1</v>
      </c>
      <c r="HB524" s="77">
        <f>GV524*Prices!$B$2+GW524*Prices!$B$3</f>
        <v>8.1</v>
      </c>
      <c r="HC524" s="80">
        <f>GU524*Prices!$B$9</f>
        <v>15</v>
      </c>
      <c r="HD524" s="82">
        <f t="shared" si="721"/>
        <v>98.95</v>
      </c>
      <c r="HE524" s="82">
        <f>GU524*Prices!$B$10</f>
        <v>22.5</v>
      </c>
      <c r="HF524" s="82">
        <f t="shared" si="722"/>
        <v>106.45</v>
      </c>
      <c r="HG524" s="82">
        <f>GU524*Prices!$B$11</f>
        <v>25</v>
      </c>
      <c r="HH524" s="82">
        <f t="shared" si="723"/>
        <v>108.95</v>
      </c>
      <c r="HI524" s="82">
        <f>GU524*Prices!$B$12</f>
        <v>30</v>
      </c>
      <c r="HJ524" s="82">
        <f t="shared" si="724"/>
        <v>113.95</v>
      </c>
      <c r="HK524" s="82">
        <f>GU524*Prices!$B$13</f>
        <v>32.5</v>
      </c>
      <c r="HL524" s="82">
        <f t="shared" si="725"/>
        <v>116.45</v>
      </c>
      <c r="HM524" s="82">
        <f>GU524*Prices!$B$14</f>
        <v>38.75</v>
      </c>
      <c r="HN524" s="82">
        <f t="shared" si="726"/>
        <v>122.7</v>
      </c>
      <c r="HO524" s="82">
        <f>GU524*Prices!$B$15</f>
        <v>43.75</v>
      </c>
      <c r="HP524" s="82">
        <f t="shared" si="727"/>
        <v>127.7</v>
      </c>
      <c r="HQ524" s="82">
        <f>GU524*Prices!$B$16</f>
        <v>61.25</v>
      </c>
      <c r="HR524" s="82">
        <f t="shared" si="728"/>
        <v>145.19999999999999</v>
      </c>
      <c r="HS524" s="82">
        <f>GU524*Prices!$B$17</f>
        <v>0</v>
      </c>
      <c r="HT524" s="82"/>
      <c r="HU524" s="82"/>
      <c r="HV524" s="82"/>
      <c r="HW524" s="82"/>
      <c r="HX524" s="82"/>
      <c r="HY524" s="82"/>
      <c r="HZ524" s="82"/>
      <c r="IA524" s="82"/>
      <c r="IB524" s="82"/>
      <c r="IC524" s="82"/>
      <c r="ID524" s="82"/>
      <c r="IE524" s="82"/>
      <c r="IF524" s="82"/>
      <c r="IG524" s="82"/>
      <c r="IH524" s="82"/>
      <c r="II524"/>
      <c r="IJ524"/>
      <c r="IK524"/>
      <c r="IL524"/>
      <c r="IM524"/>
      <c r="IN524"/>
      <c r="IO524"/>
      <c r="IP524"/>
      <c r="IQ524" s="159">
        <v>2624.4310999999998</v>
      </c>
      <c r="IR524" s="55">
        <f t="shared" si="761"/>
        <v>18.22521597222222</v>
      </c>
      <c r="IS524" s="74">
        <v>18.5</v>
      </c>
      <c r="IT524" s="55">
        <v>12</v>
      </c>
      <c r="IV524" s="75">
        <f t="shared" si="757"/>
        <v>2.5</v>
      </c>
      <c r="IW524" s="75"/>
      <c r="IX524" s="75">
        <v>2</v>
      </c>
      <c r="IY524" s="76">
        <f t="shared" si="749"/>
        <v>0</v>
      </c>
      <c r="IZ524" s="142">
        <v>18.5</v>
      </c>
      <c r="JA524" s="82">
        <f>(IZ524*1.2)*(Prices!$B$5/32)</f>
        <v>27.75</v>
      </c>
      <c r="JB524" s="82">
        <f>(IZ524*1.3)*(Prices!$B$4/32)</f>
        <v>60.125</v>
      </c>
      <c r="JC524" s="77">
        <f>IW524*Prices!$B$2+IX524*Prices!$B$3</f>
        <v>8.1</v>
      </c>
      <c r="JD524" s="80">
        <f>IV524*Prices!$B$9</f>
        <v>15</v>
      </c>
      <c r="JE524" s="82">
        <f t="shared" si="729"/>
        <v>110.97499999999999</v>
      </c>
      <c r="JF524" s="82">
        <f>IV524*Prices!$B$10</f>
        <v>22.5</v>
      </c>
      <c r="JG524" s="82">
        <f t="shared" si="730"/>
        <v>118.47499999999999</v>
      </c>
      <c r="JH524" s="82">
        <f>IV524*Prices!$B$11</f>
        <v>25</v>
      </c>
      <c r="JI524" s="82">
        <f t="shared" si="731"/>
        <v>120.97499999999999</v>
      </c>
      <c r="JJ524" s="82">
        <f>IV524*Prices!$B$12</f>
        <v>30</v>
      </c>
      <c r="JK524" s="82">
        <f t="shared" si="732"/>
        <v>125.97499999999999</v>
      </c>
      <c r="JL524" s="82">
        <f>IV524*Prices!$B$13</f>
        <v>32.5</v>
      </c>
      <c r="JM524" s="82">
        <f t="shared" si="733"/>
        <v>128.47499999999999</v>
      </c>
      <c r="JN524" s="82">
        <f>IV524*Prices!$B$14</f>
        <v>38.75</v>
      </c>
      <c r="JO524" s="82">
        <f t="shared" si="734"/>
        <v>134.72499999999999</v>
      </c>
      <c r="JP524" s="82">
        <f>IV524*Prices!$B$15</f>
        <v>43.75</v>
      </c>
      <c r="JQ524" s="82">
        <f t="shared" si="735"/>
        <v>139.72499999999999</v>
      </c>
      <c r="JR524" s="82">
        <f>IV524*Prices!$B$16</f>
        <v>61.25</v>
      </c>
      <c r="JS524" s="82">
        <f t="shared" si="736"/>
        <v>157.22499999999999</v>
      </c>
      <c r="JT524" s="82">
        <f>IV524*Prices!$B$17</f>
        <v>0</v>
      </c>
      <c r="JU524" s="82"/>
      <c r="JV524" s="82"/>
      <c r="JW524" s="82"/>
      <c r="JX524" s="82"/>
      <c r="JY524" s="82"/>
      <c r="JZ524" s="82"/>
      <c r="KA524" s="82"/>
      <c r="KB524" s="82"/>
      <c r="KC524" s="82"/>
      <c r="KD524" s="82"/>
      <c r="KE524" s="82"/>
      <c r="KF524" s="82"/>
      <c r="KG524" s="82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 s="199">
        <v>0</v>
      </c>
      <c r="LB524" s="202">
        <v>0</v>
      </c>
      <c r="LC524" s="82">
        <f>(44+(cabinets_db!IR524*2-2))*0.58</f>
        <v>45.501250527777771</v>
      </c>
      <c r="LD524" s="82">
        <f>(44+(cabinets_db!IR524*2-2))*0.77</f>
        <v>60.406832597222213</v>
      </c>
      <c r="LE524" s="82">
        <f>3*(cabinets_db!IR524*22/144)</f>
        <v>8.3532239872685174</v>
      </c>
      <c r="LF524" s="82">
        <f t="shared" si="737"/>
        <v>37.14802654050925</v>
      </c>
      <c r="LG524" s="80">
        <f t="shared" si="738"/>
        <v>52.053608609953699</v>
      </c>
      <c r="LH524" s="234">
        <f t="shared" si="739"/>
        <v>0</v>
      </c>
      <c r="LI524" s="159">
        <v>2624.4310999999998</v>
      </c>
      <c r="LJ524" s="55">
        <f t="shared" si="762"/>
        <v>18.22521597222222</v>
      </c>
      <c r="LK524" s="74">
        <v>18.5</v>
      </c>
      <c r="LL524" s="55">
        <v>12</v>
      </c>
      <c r="LN524" s="75">
        <f t="shared" si="758"/>
        <v>2.5</v>
      </c>
      <c r="LO524" s="75"/>
      <c r="LP524" s="75">
        <v>2</v>
      </c>
      <c r="LQ524" s="76">
        <f t="shared" si="750"/>
        <v>0</v>
      </c>
      <c r="LR524" s="142">
        <v>18.5</v>
      </c>
      <c r="LS524" s="82">
        <f>(LR524*1.2)*(Prices!$B$5/32)</f>
        <v>27.75</v>
      </c>
      <c r="LT524" s="82">
        <f>(LR524*1.3)*(Prices!$C$4/32)</f>
        <v>48.1</v>
      </c>
      <c r="LU524" s="77">
        <f>LO524*Prices!$B$2+LP524*Prices!$B$3</f>
        <v>8.1</v>
      </c>
      <c r="LV524" s="80">
        <f>LN524*Prices!$B$9</f>
        <v>15</v>
      </c>
      <c r="LW524" s="82">
        <f t="shared" si="740"/>
        <v>98.95</v>
      </c>
      <c r="LX524" s="82">
        <f>LN524*Prices!$B$10</f>
        <v>22.5</v>
      </c>
      <c r="LY524" s="82">
        <f t="shared" si="741"/>
        <v>106.45</v>
      </c>
      <c r="LZ524" s="82">
        <f>LN524*Prices!$B$11</f>
        <v>25</v>
      </c>
      <c r="MA524" s="82">
        <f t="shared" si="742"/>
        <v>108.95</v>
      </c>
      <c r="MB524" s="82">
        <f>LN524*Prices!$B$12</f>
        <v>30</v>
      </c>
      <c r="MC524" s="82">
        <f t="shared" si="743"/>
        <v>113.95</v>
      </c>
      <c r="MD524" s="82">
        <f>LN524*Prices!$B$13</f>
        <v>32.5</v>
      </c>
      <c r="ME524" s="82">
        <f t="shared" si="744"/>
        <v>116.45</v>
      </c>
      <c r="MF524" s="82">
        <f>LN524*Prices!$B$14</f>
        <v>38.75</v>
      </c>
      <c r="MG524" s="82">
        <f t="shared" si="745"/>
        <v>122.7</v>
      </c>
      <c r="MH524" s="82">
        <f>LN524*Prices!$B$15</f>
        <v>43.75</v>
      </c>
      <c r="MI524" s="82">
        <f t="shared" si="746"/>
        <v>127.7</v>
      </c>
      <c r="MJ524" s="82">
        <f>LN524*Prices!$B$16</f>
        <v>61.25</v>
      </c>
      <c r="MK524" s="82">
        <f t="shared" si="747"/>
        <v>145.19999999999999</v>
      </c>
      <c r="ML524" s="82">
        <f>LN524*Prices!$B$17</f>
        <v>0</v>
      </c>
      <c r="MM524" s="82"/>
      <c r="MN524" s="82"/>
      <c r="MO524" s="82"/>
      <c r="MP524" s="82"/>
      <c r="MQ524" s="82"/>
      <c r="MR524" s="82"/>
      <c r="MS524" s="82"/>
      <c r="MT524" s="82"/>
      <c r="MU524" s="82"/>
      <c r="MV524" s="82"/>
      <c r="MW524" s="82"/>
      <c r="MX524" s="82"/>
      <c r="MY524" s="82"/>
      <c r="MZ524" s="82"/>
      <c r="NA524" s="82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</row>
    <row r="525" spans="1:449" ht="18" customHeight="1" x14ac:dyDescent="0.25">
      <c r="A525" s="160" t="s">
        <v>661</v>
      </c>
      <c r="B525" s="172" t="s">
        <v>628</v>
      </c>
      <c r="C525" s="69" t="str">
        <f t="shared" si="748"/>
        <v>Vanity Cab: 1 door - shelves (13" to 15")</v>
      </c>
      <c r="D525" s="70" t="s">
        <v>161</v>
      </c>
      <c r="E525" s="68" t="s">
        <v>97</v>
      </c>
      <c r="F525" s="267" t="s">
        <v>661</v>
      </c>
      <c r="G525" s="367">
        <f>ROUND(cabinets_db!FD525/Prices!$B$27,0)</f>
        <v>296</v>
      </c>
      <c r="H525" s="71">
        <f>G525*Prices!$B$6+G525</f>
        <v>340.4</v>
      </c>
      <c r="I525" s="161">
        <f>ROUND(cabinets_db!FF525/Prices!$B$27,0)</f>
        <v>318</v>
      </c>
      <c r="J525" s="71">
        <f>I525*Prices!$B$6+I525</f>
        <v>365.7</v>
      </c>
      <c r="K525" s="161">
        <f>ROUND(cabinets_db!FH525/Prices!$B$27,0)</f>
        <v>326</v>
      </c>
      <c r="L525" s="71">
        <f>K525*Prices!$B$6+K525</f>
        <v>374.9</v>
      </c>
      <c r="M525" s="161">
        <f>ROUND(cabinets_db!FJ525/Prices!$B$27,0)</f>
        <v>340</v>
      </c>
      <c r="N525" s="71">
        <f>M525*Prices!$B$6+M525</f>
        <v>391</v>
      </c>
      <c r="O525" s="161">
        <f>ROUND(cabinets_db!FL525/Prices!$B$27,0)</f>
        <v>348</v>
      </c>
      <c r="P525" s="71">
        <f>O525*Prices!$B$6+O525</f>
        <v>400.2</v>
      </c>
      <c r="Q525" s="161">
        <f>ROUND(cabinets_db!FN525/Prices!$B$27,0)</f>
        <v>366</v>
      </c>
      <c r="R525" s="71">
        <f>Q525*Prices!$B$6+Q525</f>
        <v>420.9</v>
      </c>
      <c r="S525" s="161">
        <f>ROUND(cabinets_db!FP525/Prices!$B$27,0)</f>
        <v>381</v>
      </c>
      <c r="T525" s="71">
        <f>S525*Prices!$B$6+S525</f>
        <v>438.15</v>
      </c>
      <c r="U525" s="161">
        <f>ROUND(cabinets_db!FR525/Prices!$B$27,0)</f>
        <v>433</v>
      </c>
      <c r="V525" s="71">
        <f>U525*Prices!$B$6+U525</f>
        <v>497.95</v>
      </c>
      <c r="W525" s="162"/>
      <c r="X525" s="162"/>
      <c r="Y525" s="162"/>
      <c r="Z525" s="162"/>
      <c r="AA525" s="162"/>
      <c r="AB525" s="71">
        <f>ROUND(cabinets_db!HD525/Prices!$B$27,0)</f>
        <v>264</v>
      </c>
      <c r="AC525" s="71">
        <f>AB525*Prices!$B$6+AB525</f>
        <v>303.60000000000002</v>
      </c>
      <c r="AD525" s="71">
        <f>ROUND(cabinets_db!HF525/Prices!$B$27,0)</f>
        <v>286</v>
      </c>
      <c r="AE525" s="71">
        <f>AD525*Prices!$B$6+AD525</f>
        <v>328.9</v>
      </c>
      <c r="AF525" s="71">
        <f>ROUND(cabinets_db!HH525/Prices!$B$27,0)</f>
        <v>294</v>
      </c>
      <c r="AG525" s="71">
        <f>AF525*Prices!$B$6+AF525</f>
        <v>338.1</v>
      </c>
      <c r="AH525" s="71">
        <f>ROUND(cabinets_db!HJ525/Prices!$B$27,0)</f>
        <v>309</v>
      </c>
      <c r="AI525" s="71">
        <f>AH525*Prices!$B$6+AH525</f>
        <v>355.35</v>
      </c>
      <c r="AJ525" s="71">
        <f>ROUND(cabinets_db!HL525/Prices!$B$27,0)</f>
        <v>316</v>
      </c>
      <c r="AK525" s="71">
        <f>AJ525*Prices!$B$6+AJ525</f>
        <v>363.4</v>
      </c>
      <c r="AL525" s="71">
        <f>ROUND(cabinets_db!HN525/Prices!$B$27,0)</f>
        <v>335</v>
      </c>
      <c r="AM525" s="71">
        <f>AL525*Prices!$B$6+AL525</f>
        <v>385.25</v>
      </c>
      <c r="AN525" s="71">
        <f>ROUND(cabinets_db!HP525/Prices!$B$27,0)</f>
        <v>350</v>
      </c>
      <c r="AO525" s="71">
        <f>AN525*Prices!$B$6+AN525</f>
        <v>402.5</v>
      </c>
      <c r="AP525" s="71">
        <f>ROUND(cabinets_db!HR525/Prices!$B$27,0)</f>
        <v>402</v>
      </c>
      <c r="AQ525" s="163">
        <f>AP525*Prices!$B$6+AP525</f>
        <v>462.3</v>
      </c>
      <c r="AW525" s="71">
        <f t="shared" si="681"/>
        <v>264</v>
      </c>
      <c r="AX525" s="71">
        <f t="shared" si="682"/>
        <v>303.60000000000002</v>
      </c>
      <c r="AY525" s="71">
        <f t="shared" si="683"/>
        <v>286</v>
      </c>
      <c r="AZ525" s="71">
        <f t="shared" si="684"/>
        <v>328.9</v>
      </c>
      <c r="BA525" s="71">
        <f t="shared" si="685"/>
        <v>294</v>
      </c>
      <c r="BB525" s="71">
        <f t="shared" si="686"/>
        <v>338.1</v>
      </c>
      <c r="BC525" s="71">
        <f t="shared" si="687"/>
        <v>309</v>
      </c>
      <c r="BD525" s="71">
        <f t="shared" si="688"/>
        <v>355.35</v>
      </c>
      <c r="BE525" s="71">
        <f t="shared" si="689"/>
        <v>316</v>
      </c>
      <c r="BF525" s="71">
        <f t="shared" si="690"/>
        <v>363.4</v>
      </c>
      <c r="BG525" s="71">
        <f t="shared" si="691"/>
        <v>335</v>
      </c>
      <c r="BH525" s="71">
        <f t="shared" si="692"/>
        <v>385.25</v>
      </c>
      <c r="BI525" s="71">
        <f t="shared" si="693"/>
        <v>350</v>
      </c>
      <c r="BJ525" s="71">
        <f t="shared" si="694"/>
        <v>402.5</v>
      </c>
      <c r="BK525" s="71">
        <f t="shared" si="695"/>
        <v>402</v>
      </c>
      <c r="BL525" s="163">
        <f t="shared" si="696"/>
        <v>462.3</v>
      </c>
      <c r="BU525" s="161">
        <f>ROUND(cabinets_db!JE525/Prices!$B$27,0)</f>
        <v>296</v>
      </c>
      <c r="BV525" s="71">
        <f>BU525*Prices!$B$6+BU525</f>
        <v>340.4</v>
      </c>
      <c r="BW525" s="161">
        <f>ROUND(cabinets_db!JG525/Prices!$B$27,0)</f>
        <v>318</v>
      </c>
      <c r="BX525" s="71">
        <f>BW525*Prices!$B$6+BW525</f>
        <v>365.7</v>
      </c>
      <c r="BY525" s="161">
        <f>ROUND(cabinets_db!JI525/Prices!$B$27,0)</f>
        <v>326</v>
      </c>
      <c r="BZ525" s="71">
        <f>BY525*Prices!$B$6+BY525</f>
        <v>374.9</v>
      </c>
      <c r="CA525" s="161">
        <f>ROUND(cabinets_db!JK525/Prices!$B$27,0)</f>
        <v>340</v>
      </c>
      <c r="CB525" s="71">
        <f>CA525*Prices!$B$6+CA525</f>
        <v>391</v>
      </c>
      <c r="CC525" s="161">
        <f>ROUND(cabinets_db!JM525/Prices!$B$27,0)</f>
        <v>348</v>
      </c>
      <c r="CD525" s="71">
        <f>CC525*Prices!$B$6+CC525</f>
        <v>400.2</v>
      </c>
      <c r="CE525" s="161">
        <f>ROUND(cabinets_db!JO525/Prices!$B$27,0)</f>
        <v>366</v>
      </c>
      <c r="CF525" s="71">
        <f>CE525*Prices!$B$6+CE525</f>
        <v>420.9</v>
      </c>
      <c r="CG525" s="161">
        <f>ROUND(cabinets_db!JQ525/Prices!$B$27,0)</f>
        <v>381</v>
      </c>
      <c r="CH525" s="71">
        <f>CG525*Prices!$B$6+CG525</f>
        <v>438.15</v>
      </c>
      <c r="CI525" s="161">
        <f>ROUND(cabinets_db!JS525/Prices!$B$27,0)</f>
        <v>433</v>
      </c>
      <c r="CJ525" s="71">
        <f>CI525*Prices!$B$6+CI525</f>
        <v>497.95</v>
      </c>
      <c r="CK525" s="162"/>
      <c r="CL525" s="162"/>
      <c r="CM525" s="162"/>
      <c r="CN525" s="162"/>
      <c r="CO525" s="162"/>
      <c r="CP525" s="71">
        <f>ROUND(cabinets_db!LW525/Prices!$B$27,0)</f>
        <v>264</v>
      </c>
      <c r="CQ525" s="71">
        <f>CP525*Prices!$B$6+CP525</f>
        <v>303.60000000000002</v>
      </c>
      <c r="CR525" s="71">
        <f>ROUND(cabinets_db!LY525/Prices!$B$27,0)</f>
        <v>286</v>
      </c>
      <c r="CS525" s="71">
        <f>CR525*Prices!$B$6+CR525</f>
        <v>328.9</v>
      </c>
      <c r="CT525" s="71">
        <f>ROUND(cabinets_db!MA525/Prices!$B$27,0)</f>
        <v>294</v>
      </c>
      <c r="CU525" s="71">
        <f>CT525*Prices!$B$6+CT525</f>
        <v>338.1</v>
      </c>
      <c r="CV525" s="71">
        <f>ROUND(cabinets_db!MC525/Prices!$B$27,0)</f>
        <v>309</v>
      </c>
      <c r="CW525" s="71">
        <f>CV525*Prices!$B$6+CV525</f>
        <v>355.35</v>
      </c>
      <c r="CX525" s="71">
        <f>ROUND(cabinets_db!ME525/Prices!$B$27,0)</f>
        <v>316</v>
      </c>
      <c r="CY525" s="71">
        <f>CX525*Prices!$B$6+CX525</f>
        <v>363.4</v>
      </c>
      <c r="CZ525" s="71">
        <f>ROUND(cabinets_db!MG525/Prices!$B$27,0)</f>
        <v>335</v>
      </c>
      <c r="DA525" s="71">
        <f>CZ525*Prices!$B$6+CZ525</f>
        <v>385.25</v>
      </c>
      <c r="DB525" s="71">
        <f>ROUND(cabinets_db!MI525/Prices!$B$27,0)</f>
        <v>350</v>
      </c>
      <c r="DC525" s="71">
        <f>DB525*Prices!$B$6+DB525</f>
        <v>402.5</v>
      </c>
      <c r="DD525" s="71">
        <f>ROUND(cabinets_db!MK525/Prices!$B$27,0)</f>
        <v>402</v>
      </c>
      <c r="DE525" s="163">
        <f>DD525*Prices!$B$6+DD525</f>
        <v>462.3</v>
      </c>
      <c r="DK525" s="71">
        <f t="shared" si="697"/>
        <v>264</v>
      </c>
      <c r="DL525" s="71">
        <f t="shared" si="698"/>
        <v>303.60000000000002</v>
      </c>
      <c r="DM525" s="71">
        <f t="shared" si="699"/>
        <v>286</v>
      </c>
      <c r="DN525" s="71">
        <f t="shared" si="700"/>
        <v>328.9</v>
      </c>
      <c r="DO525" s="71">
        <f t="shared" si="701"/>
        <v>294</v>
      </c>
      <c r="DP525" s="71">
        <f t="shared" si="702"/>
        <v>338.1</v>
      </c>
      <c r="DQ525" s="71">
        <f t="shared" si="703"/>
        <v>309</v>
      </c>
      <c r="DR525" s="71">
        <f t="shared" si="704"/>
        <v>355.35</v>
      </c>
      <c r="DS525" s="71">
        <f t="shared" si="705"/>
        <v>316</v>
      </c>
      <c r="DT525" s="71">
        <f t="shared" si="706"/>
        <v>363.4</v>
      </c>
      <c r="DU525" s="71">
        <f t="shared" si="707"/>
        <v>335</v>
      </c>
      <c r="DV525" s="71">
        <f t="shared" si="708"/>
        <v>385.25</v>
      </c>
      <c r="DW525" s="71">
        <f t="shared" si="709"/>
        <v>350</v>
      </c>
      <c r="DX525" s="71">
        <f t="shared" si="710"/>
        <v>402.5</v>
      </c>
      <c r="DY525" s="71">
        <f t="shared" si="711"/>
        <v>402</v>
      </c>
      <c r="DZ525" s="163">
        <f t="shared" si="712"/>
        <v>462.3</v>
      </c>
      <c r="EP525" s="159">
        <v>2943.1061</v>
      </c>
      <c r="EQ525" s="55">
        <f t="shared" si="759"/>
        <v>20.438236805555555</v>
      </c>
      <c r="ER525" s="74">
        <v>20.5</v>
      </c>
      <c r="ES525" s="55">
        <v>15</v>
      </c>
      <c r="EU525" s="75">
        <f t="shared" si="755"/>
        <v>3.125</v>
      </c>
      <c r="EW525" s="75">
        <v>2</v>
      </c>
      <c r="EY525" s="142">
        <v>20.5</v>
      </c>
      <c r="EZ525" s="82">
        <f>(EY525*1.2)*(Prices!$B$5/32)</f>
        <v>30.749999999999996</v>
      </c>
      <c r="FA525" s="82">
        <f>(EY525*1.3)*(Prices!$B$4/32)</f>
        <v>66.625</v>
      </c>
      <c r="FB525" s="77">
        <f>EV525*Prices!$B$2+EW525*Prices!$B$3</f>
        <v>8.1</v>
      </c>
      <c r="FC525" s="80">
        <f>EU525*Prices!$B$9</f>
        <v>18.75</v>
      </c>
      <c r="FD525" s="82">
        <f t="shared" si="713"/>
        <v>124.22499999999999</v>
      </c>
      <c r="FE525" s="82">
        <f>EU525*Prices!$B$10</f>
        <v>28.125</v>
      </c>
      <c r="FF525" s="82">
        <f t="shared" si="714"/>
        <v>133.6</v>
      </c>
      <c r="FG525" s="82">
        <f>EU525*Prices!$B$11</f>
        <v>31.25</v>
      </c>
      <c r="FH525" s="82">
        <f t="shared" si="715"/>
        <v>136.72499999999999</v>
      </c>
      <c r="FI525" s="82">
        <f>EU525*Prices!$B$12</f>
        <v>37.5</v>
      </c>
      <c r="FJ525" s="82">
        <f t="shared" si="716"/>
        <v>142.97499999999999</v>
      </c>
      <c r="FK525" s="82">
        <f>EU525*Prices!$B$13</f>
        <v>40.625</v>
      </c>
      <c r="FL525" s="82">
        <f t="shared" si="717"/>
        <v>146.1</v>
      </c>
      <c r="FM525" s="82">
        <f>EU525*Prices!$B$14</f>
        <v>48.4375</v>
      </c>
      <c r="FN525" s="82">
        <f t="shared" si="718"/>
        <v>153.91249999999999</v>
      </c>
      <c r="FO525" s="82">
        <f>EU525*Prices!$B$15</f>
        <v>54.6875</v>
      </c>
      <c r="FP525" s="82">
        <f t="shared" si="719"/>
        <v>160.16249999999999</v>
      </c>
      <c r="FQ525" s="82">
        <f>EU525*Prices!$B$16</f>
        <v>76.5625</v>
      </c>
      <c r="FR525" s="82">
        <f t="shared" si="720"/>
        <v>182.03749999999999</v>
      </c>
      <c r="FS525" s="82">
        <f>EU525*Prices!$B$17</f>
        <v>0</v>
      </c>
      <c r="FT525" s="82"/>
      <c r="FU525" s="82"/>
      <c r="FV525" s="82"/>
      <c r="FW525" s="82"/>
      <c r="FX525" s="82"/>
      <c r="FY525" s="82"/>
      <c r="FZ525" s="82"/>
      <c r="GA525" s="82"/>
      <c r="GB525" s="82"/>
      <c r="GC525" s="82"/>
      <c r="GD525" s="82"/>
      <c r="GE525" s="82"/>
      <c r="GF525" s="82"/>
      <c r="GG525" s="82"/>
      <c r="GH525" s="82"/>
      <c r="GI525"/>
      <c r="GJ525"/>
      <c r="GK525"/>
      <c r="GL525"/>
      <c r="GM525"/>
      <c r="GN525"/>
      <c r="GO525"/>
      <c r="GP525" s="159">
        <v>2943.1061</v>
      </c>
      <c r="GQ525" s="55">
        <f t="shared" si="760"/>
        <v>20.438236805555555</v>
      </c>
      <c r="GR525" s="74">
        <v>20.5</v>
      </c>
      <c r="GS525" s="55">
        <v>15</v>
      </c>
      <c r="GT525" s="55"/>
      <c r="GU525" s="75">
        <f t="shared" si="756"/>
        <v>3.125</v>
      </c>
      <c r="GV525" s="75"/>
      <c r="GW525" s="75">
        <v>2</v>
      </c>
      <c r="GX525" s="76"/>
      <c r="GY525" s="142">
        <v>20.5</v>
      </c>
      <c r="GZ525" s="82">
        <f>(GY525*1.2)*(Prices!$B$5/32)</f>
        <v>30.749999999999996</v>
      </c>
      <c r="HA525" s="82">
        <f>(GY525*1.3)*(Prices!$C$4/32)</f>
        <v>53.300000000000004</v>
      </c>
      <c r="HB525" s="77">
        <f>GV525*Prices!$B$2+GW525*Prices!$B$3</f>
        <v>8.1</v>
      </c>
      <c r="HC525" s="80">
        <f>GU525*Prices!$B$9</f>
        <v>18.75</v>
      </c>
      <c r="HD525" s="82">
        <f t="shared" si="721"/>
        <v>110.9</v>
      </c>
      <c r="HE525" s="82">
        <f>GU525*Prices!$B$10</f>
        <v>28.125</v>
      </c>
      <c r="HF525" s="82">
        <f t="shared" si="722"/>
        <v>120.27500000000001</v>
      </c>
      <c r="HG525" s="82">
        <f>GU525*Prices!$B$11</f>
        <v>31.25</v>
      </c>
      <c r="HH525" s="82">
        <f t="shared" si="723"/>
        <v>123.4</v>
      </c>
      <c r="HI525" s="82">
        <f>GU525*Prices!$B$12</f>
        <v>37.5</v>
      </c>
      <c r="HJ525" s="82">
        <f t="shared" si="724"/>
        <v>129.65</v>
      </c>
      <c r="HK525" s="82">
        <f>GU525*Prices!$B$13</f>
        <v>40.625</v>
      </c>
      <c r="HL525" s="82">
        <f t="shared" si="725"/>
        <v>132.77500000000001</v>
      </c>
      <c r="HM525" s="82">
        <f>GU525*Prices!$B$14</f>
        <v>48.4375</v>
      </c>
      <c r="HN525" s="82">
        <f t="shared" si="726"/>
        <v>140.58750000000001</v>
      </c>
      <c r="HO525" s="82">
        <f>GU525*Prices!$B$15</f>
        <v>54.6875</v>
      </c>
      <c r="HP525" s="82">
        <f t="shared" si="727"/>
        <v>146.83750000000001</v>
      </c>
      <c r="HQ525" s="82">
        <f>GU525*Prices!$B$16</f>
        <v>76.5625</v>
      </c>
      <c r="HR525" s="82">
        <f t="shared" si="728"/>
        <v>168.71250000000001</v>
      </c>
      <c r="HS525" s="82">
        <f>GU525*Prices!$B$17</f>
        <v>0</v>
      </c>
      <c r="HT525" s="82"/>
      <c r="HU525" s="82"/>
      <c r="HV525" s="82"/>
      <c r="HW525" s="82"/>
      <c r="HX525" s="82"/>
      <c r="HY525" s="82"/>
      <c r="HZ525" s="82"/>
      <c r="IA525" s="82"/>
      <c r="IB525" s="82"/>
      <c r="IC525" s="82"/>
      <c r="ID525" s="82"/>
      <c r="IE525" s="82"/>
      <c r="IF525" s="82"/>
      <c r="IG525" s="82"/>
      <c r="IH525" s="82"/>
      <c r="II525"/>
      <c r="IJ525"/>
      <c r="IK525"/>
      <c r="IL525"/>
      <c r="IM525"/>
      <c r="IN525"/>
      <c r="IO525"/>
      <c r="IP525"/>
      <c r="IQ525" s="159">
        <v>2943.1061</v>
      </c>
      <c r="IR525" s="55">
        <f t="shared" si="761"/>
        <v>20.438236805555555</v>
      </c>
      <c r="IS525" s="74">
        <v>20.5</v>
      </c>
      <c r="IT525" s="55">
        <v>15</v>
      </c>
      <c r="IV525" s="75">
        <f t="shared" si="757"/>
        <v>3.125</v>
      </c>
      <c r="IW525" s="75"/>
      <c r="IX525" s="75">
        <v>2</v>
      </c>
      <c r="IY525" s="76">
        <f t="shared" si="749"/>
        <v>0</v>
      </c>
      <c r="IZ525" s="142">
        <v>20.5</v>
      </c>
      <c r="JA525" s="82">
        <f>(IZ525*1.2)*(Prices!$B$5/32)</f>
        <v>30.749999999999996</v>
      </c>
      <c r="JB525" s="82">
        <f>(IZ525*1.3)*(Prices!$B$4/32)</f>
        <v>66.625</v>
      </c>
      <c r="JC525" s="77">
        <f>IW525*Prices!$B$2+IX525*Prices!$B$3</f>
        <v>8.1</v>
      </c>
      <c r="JD525" s="80">
        <f>IV525*Prices!$B$9</f>
        <v>18.75</v>
      </c>
      <c r="JE525" s="82">
        <f t="shared" si="729"/>
        <v>124.22499999999999</v>
      </c>
      <c r="JF525" s="82">
        <f>IV525*Prices!$B$10</f>
        <v>28.125</v>
      </c>
      <c r="JG525" s="82">
        <f t="shared" si="730"/>
        <v>133.6</v>
      </c>
      <c r="JH525" s="82">
        <f>IV525*Prices!$B$11</f>
        <v>31.25</v>
      </c>
      <c r="JI525" s="82">
        <f t="shared" si="731"/>
        <v>136.72499999999999</v>
      </c>
      <c r="JJ525" s="82">
        <f>IV525*Prices!$B$12</f>
        <v>37.5</v>
      </c>
      <c r="JK525" s="82">
        <f t="shared" si="732"/>
        <v>142.97499999999999</v>
      </c>
      <c r="JL525" s="82">
        <f>IV525*Prices!$B$13</f>
        <v>40.625</v>
      </c>
      <c r="JM525" s="82">
        <f t="shared" si="733"/>
        <v>146.1</v>
      </c>
      <c r="JN525" s="82">
        <f>IV525*Prices!$B$14</f>
        <v>48.4375</v>
      </c>
      <c r="JO525" s="82">
        <f t="shared" si="734"/>
        <v>153.91249999999999</v>
      </c>
      <c r="JP525" s="82">
        <f>IV525*Prices!$B$15</f>
        <v>54.6875</v>
      </c>
      <c r="JQ525" s="82">
        <f t="shared" si="735"/>
        <v>160.16249999999999</v>
      </c>
      <c r="JR525" s="82">
        <f>IV525*Prices!$B$16</f>
        <v>76.5625</v>
      </c>
      <c r="JS525" s="82">
        <f t="shared" si="736"/>
        <v>182.03749999999999</v>
      </c>
      <c r="JT525" s="82">
        <f>IV525*Prices!$B$17</f>
        <v>0</v>
      </c>
      <c r="JU525" s="82"/>
      <c r="JV525" s="82"/>
      <c r="JW525" s="82"/>
      <c r="JX525" s="82"/>
      <c r="JY525" s="82"/>
      <c r="JZ525" s="82"/>
      <c r="KA525" s="82"/>
      <c r="KB525" s="82"/>
      <c r="KC525" s="82"/>
      <c r="KD525" s="82"/>
      <c r="KE525" s="82"/>
      <c r="KF525" s="82"/>
      <c r="KG525" s="82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 s="199">
        <v>0</v>
      </c>
      <c r="LB525" s="202">
        <v>0</v>
      </c>
      <c r="LC525" s="82">
        <f>(44+(cabinets_db!IR525*2-2))*0.58</f>
        <v>48.068354694444437</v>
      </c>
      <c r="LD525" s="82">
        <f>(44+(cabinets_db!IR525*2-2))*0.77</f>
        <v>63.814884680555558</v>
      </c>
      <c r="LE525" s="82">
        <f>3*(cabinets_db!IR525*22/144)</f>
        <v>9.3675252025462949</v>
      </c>
      <c r="LF525" s="82">
        <f t="shared" si="737"/>
        <v>38.700829491898141</v>
      </c>
      <c r="LG525" s="80">
        <f t="shared" si="738"/>
        <v>54.447359478009261</v>
      </c>
      <c r="LH525" s="234">
        <f t="shared" si="739"/>
        <v>0</v>
      </c>
      <c r="LI525" s="159">
        <v>2943.1061</v>
      </c>
      <c r="LJ525" s="55">
        <f t="shared" si="762"/>
        <v>20.438236805555555</v>
      </c>
      <c r="LK525" s="74">
        <v>20.5</v>
      </c>
      <c r="LL525" s="55">
        <v>15</v>
      </c>
      <c r="LN525" s="75">
        <f t="shared" si="758"/>
        <v>3.125</v>
      </c>
      <c r="LO525" s="75"/>
      <c r="LP525" s="75">
        <v>2</v>
      </c>
      <c r="LQ525" s="76">
        <f t="shared" si="750"/>
        <v>0</v>
      </c>
      <c r="LR525" s="142">
        <v>20.5</v>
      </c>
      <c r="LS525" s="82">
        <f>(LR525*1.2)*(Prices!$B$5/32)</f>
        <v>30.749999999999996</v>
      </c>
      <c r="LT525" s="82">
        <f>(LR525*1.3)*(Prices!$C$4/32)</f>
        <v>53.300000000000004</v>
      </c>
      <c r="LU525" s="77">
        <f>LO525*Prices!$B$2+LP525*Prices!$B$3</f>
        <v>8.1</v>
      </c>
      <c r="LV525" s="80">
        <f>LN525*Prices!$B$9</f>
        <v>18.75</v>
      </c>
      <c r="LW525" s="82">
        <f t="shared" si="740"/>
        <v>110.9</v>
      </c>
      <c r="LX525" s="82">
        <f>LN525*Prices!$B$10</f>
        <v>28.125</v>
      </c>
      <c r="LY525" s="82">
        <f t="shared" si="741"/>
        <v>120.27500000000001</v>
      </c>
      <c r="LZ525" s="82">
        <f>LN525*Prices!$B$11</f>
        <v>31.25</v>
      </c>
      <c r="MA525" s="82">
        <f t="shared" si="742"/>
        <v>123.4</v>
      </c>
      <c r="MB525" s="82">
        <f>LN525*Prices!$B$12</f>
        <v>37.5</v>
      </c>
      <c r="MC525" s="82">
        <f t="shared" si="743"/>
        <v>129.65</v>
      </c>
      <c r="MD525" s="82">
        <f>LN525*Prices!$B$13</f>
        <v>40.625</v>
      </c>
      <c r="ME525" s="82">
        <f t="shared" si="744"/>
        <v>132.77500000000001</v>
      </c>
      <c r="MF525" s="82">
        <f>LN525*Prices!$B$14</f>
        <v>48.4375</v>
      </c>
      <c r="MG525" s="82">
        <f t="shared" si="745"/>
        <v>140.58750000000001</v>
      </c>
      <c r="MH525" s="82">
        <f>LN525*Prices!$B$15</f>
        <v>54.6875</v>
      </c>
      <c r="MI525" s="82">
        <f t="shared" si="746"/>
        <v>146.83750000000001</v>
      </c>
      <c r="MJ525" s="82">
        <f>LN525*Prices!$B$16</f>
        <v>76.5625</v>
      </c>
      <c r="MK525" s="82">
        <f t="shared" si="747"/>
        <v>168.71250000000001</v>
      </c>
      <c r="ML525" s="82">
        <f>LN525*Prices!$B$17</f>
        <v>0</v>
      </c>
      <c r="MM525" s="82"/>
      <c r="MN525" s="82"/>
      <c r="MO525" s="82"/>
      <c r="MP525" s="82"/>
      <c r="MQ525" s="82"/>
      <c r="MR525" s="82"/>
      <c r="MS525" s="82"/>
      <c r="MT525" s="82"/>
      <c r="MU525" s="82"/>
      <c r="MV525" s="82"/>
      <c r="MW525" s="82"/>
      <c r="MX525" s="82"/>
      <c r="MY525" s="82"/>
      <c r="MZ525" s="82"/>
      <c r="NA525" s="82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</row>
    <row r="526" spans="1:449" ht="18" customHeight="1" x14ac:dyDescent="0.25">
      <c r="A526" s="171" t="s">
        <v>662</v>
      </c>
      <c r="B526" s="172" t="s">
        <v>628</v>
      </c>
      <c r="C526" s="69" t="str">
        <f t="shared" si="748"/>
        <v>Vanity Cab: 1 door - shelves (16" to 18")</v>
      </c>
      <c r="D526" s="70" t="s">
        <v>161</v>
      </c>
      <c r="E526" s="68" t="s">
        <v>99</v>
      </c>
      <c r="F526" s="268" t="s">
        <v>662</v>
      </c>
      <c r="G526" s="367">
        <f>ROUND(cabinets_db!FD526/Prices!$B$27,0)</f>
        <v>333</v>
      </c>
      <c r="H526" s="71">
        <f>G526*Prices!$B$6+G526</f>
        <v>382.95</v>
      </c>
      <c r="I526" s="161">
        <f>ROUND(cabinets_db!FF526/Prices!$B$27,0)</f>
        <v>360</v>
      </c>
      <c r="J526" s="71">
        <f>I526*Prices!$B$6+I526</f>
        <v>414</v>
      </c>
      <c r="K526" s="161">
        <f>ROUND(cabinets_db!FH526/Prices!$B$27,0)</f>
        <v>369</v>
      </c>
      <c r="L526" s="71">
        <f>K526*Prices!$B$6+K526</f>
        <v>424.35</v>
      </c>
      <c r="M526" s="161">
        <f>ROUND(cabinets_db!FJ526/Prices!$B$27,0)</f>
        <v>387</v>
      </c>
      <c r="N526" s="71">
        <f>M526*Prices!$B$6+M526</f>
        <v>445.05</v>
      </c>
      <c r="O526" s="161">
        <f>ROUND(cabinets_db!FL526/Prices!$B$27,0)</f>
        <v>395</v>
      </c>
      <c r="P526" s="71">
        <f>O526*Prices!$B$6+O526</f>
        <v>454.25</v>
      </c>
      <c r="Q526" s="161">
        <f>ROUND(cabinets_db!FN526/Prices!$B$27,0)</f>
        <v>418</v>
      </c>
      <c r="R526" s="71">
        <f>Q526*Prices!$B$6+Q526</f>
        <v>480.7</v>
      </c>
      <c r="S526" s="161">
        <f>ROUND(cabinets_db!FP526/Prices!$B$27,0)</f>
        <v>436</v>
      </c>
      <c r="T526" s="71">
        <f>S526*Prices!$B$6+S526</f>
        <v>501.4</v>
      </c>
      <c r="U526" s="161">
        <f>ROUND(cabinets_db!FR526/Prices!$B$27,0)</f>
        <v>498</v>
      </c>
      <c r="V526" s="71">
        <f>U526*Prices!$B$6+U526</f>
        <v>572.70000000000005</v>
      </c>
      <c r="W526" s="162"/>
      <c r="X526" s="162"/>
      <c r="Y526" s="162"/>
      <c r="Z526" s="162"/>
      <c r="AA526" s="162"/>
      <c r="AB526" s="71">
        <f>ROUND(cabinets_db!HD526/Prices!$B$27,0)</f>
        <v>297</v>
      </c>
      <c r="AC526" s="71">
        <f>AB526*Prices!$B$6+AB526</f>
        <v>341.55</v>
      </c>
      <c r="AD526" s="71">
        <f>ROUND(cabinets_db!HF526/Prices!$B$27,0)</f>
        <v>324</v>
      </c>
      <c r="AE526" s="71">
        <f>AD526*Prices!$B$6+AD526</f>
        <v>372.6</v>
      </c>
      <c r="AF526" s="71">
        <f>ROUND(cabinets_db!HH526/Prices!$B$27,0)</f>
        <v>333</v>
      </c>
      <c r="AG526" s="71">
        <f>AF526*Prices!$B$6+AF526</f>
        <v>382.95</v>
      </c>
      <c r="AH526" s="71">
        <f>ROUND(cabinets_db!HJ526/Prices!$B$27,0)</f>
        <v>351</v>
      </c>
      <c r="AI526" s="71">
        <f>AH526*Prices!$B$6+AH526</f>
        <v>403.65</v>
      </c>
      <c r="AJ526" s="71">
        <f>ROUND(cabinets_db!HL526/Prices!$B$27,0)</f>
        <v>360</v>
      </c>
      <c r="AK526" s="71">
        <f>AJ526*Prices!$B$6+AJ526</f>
        <v>414</v>
      </c>
      <c r="AL526" s="71">
        <f>ROUND(cabinets_db!HN526/Prices!$B$27,0)</f>
        <v>382</v>
      </c>
      <c r="AM526" s="71">
        <f>AL526*Prices!$B$6+AL526</f>
        <v>439.3</v>
      </c>
      <c r="AN526" s="71">
        <f>ROUND(cabinets_db!HP526/Prices!$B$27,0)</f>
        <v>400</v>
      </c>
      <c r="AO526" s="71">
        <f>AN526*Prices!$B$6+AN526</f>
        <v>460</v>
      </c>
      <c r="AP526" s="71">
        <f>ROUND(cabinets_db!HR526/Prices!$B$27,0)</f>
        <v>463</v>
      </c>
      <c r="AQ526" s="163">
        <f>AP526*Prices!$B$6+AP526</f>
        <v>532.45000000000005</v>
      </c>
      <c r="AW526" s="71">
        <f t="shared" si="681"/>
        <v>297</v>
      </c>
      <c r="AX526" s="71">
        <f t="shared" si="682"/>
        <v>341.55</v>
      </c>
      <c r="AY526" s="71">
        <f t="shared" si="683"/>
        <v>324</v>
      </c>
      <c r="AZ526" s="71">
        <f t="shared" si="684"/>
        <v>372.6</v>
      </c>
      <c r="BA526" s="71">
        <f t="shared" si="685"/>
        <v>333</v>
      </c>
      <c r="BB526" s="71">
        <f t="shared" si="686"/>
        <v>382.95</v>
      </c>
      <c r="BC526" s="71">
        <f t="shared" si="687"/>
        <v>351</v>
      </c>
      <c r="BD526" s="71">
        <f t="shared" si="688"/>
        <v>403.65</v>
      </c>
      <c r="BE526" s="71">
        <f t="shared" si="689"/>
        <v>360</v>
      </c>
      <c r="BF526" s="71">
        <f t="shared" si="690"/>
        <v>414</v>
      </c>
      <c r="BG526" s="71">
        <f t="shared" si="691"/>
        <v>382</v>
      </c>
      <c r="BH526" s="71">
        <f t="shared" si="692"/>
        <v>439.3</v>
      </c>
      <c r="BI526" s="71">
        <f t="shared" si="693"/>
        <v>400</v>
      </c>
      <c r="BJ526" s="71">
        <f t="shared" si="694"/>
        <v>460</v>
      </c>
      <c r="BK526" s="71">
        <f t="shared" si="695"/>
        <v>463</v>
      </c>
      <c r="BL526" s="163">
        <f t="shared" si="696"/>
        <v>532.45000000000005</v>
      </c>
      <c r="BU526" s="161">
        <f>ROUND(cabinets_db!JE526/Prices!$B$27,0)</f>
        <v>333</v>
      </c>
      <c r="BV526" s="71">
        <f>BU526*Prices!$B$6+BU526</f>
        <v>382.95</v>
      </c>
      <c r="BW526" s="161">
        <f>ROUND(cabinets_db!JG526/Prices!$B$27,0)</f>
        <v>360</v>
      </c>
      <c r="BX526" s="71">
        <f>BW526*Prices!$B$6+BW526</f>
        <v>414</v>
      </c>
      <c r="BY526" s="161">
        <f>ROUND(cabinets_db!JI526/Prices!$B$27,0)</f>
        <v>369</v>
      </c>
      <c r="BZ526" s="71">
        <f>BY526*Prices!$B$6+BY526</f>
        <v>424.35</v>
      </c>
      <c r="CA526" s="161">
        <f>ROUND(cabinets_db!JK526/Prices!$B$27,0)</f>
        <v>387</v>
      </c>
      <c r="CB526" s="71">
        <f>CA526*Prices!$B$6+CA526</f>
        <v>445.05</v>
      </c>
      <c r="CC526" s="161">
        <f>ROUND(cabinets_db!JM526/Prices!$B$27,0)</f>
        <v>395</v>
      </c>
      <c r="CD526" s="71">
        <f>CC526*Prices!$B$6+CC526</f>
        <v>454.25</v>
      </c>
      <c r="CE526" s="161">
        <f>ROUND(cabinets_db!JO526/Prices!$B$27,0)</f>
        <v>418</v>
      </c>
      <c r="CF526" s="71">
        <f>CE526*Prices!$B$6+CE526</f>
        <v>480.7</v>
      </c>
      <c r="CG526" s="161">
        <f>ROUND(cabinets_db!JQ526/Prices!$B$27,0)</f>
        <v>436</v>
      </c>
      <c r="CH526" s="71">
        <f>CG526*Prices!$B$6+CG526</f>
        <v>501.4</v>
      </c>
      <c r="CI526" s="161">
        <f>ROUND(cabinets_db!JS526/Prices!$B$27,0)</f>
        <v>498</v>
      </c>
      <c r="CJ526" s="71">
        <f>CI526*Prices!$B$6+CI526</f>
        <v>572.70000000000005</v>
      </c>
      <c r="CK526" s="162"/>
      <c r="CL526" s="162"/>
      <c r="CM526" s="162"/>
      <c r="CN526" s="162"/>
      <c r="CO526" s="162"/>
      <c r="CP526" s="71">
        <f>ROUND(cabinets_db!LW526/Prices!$B$27,0)</f>
        <v>297</v>
      </c>
      <c r="CQ526" s="71">
        <f>CP526*Prices!$B$6+CP526</f>
        <v>341.55</v>
      </c>
      <c r="CR526" s="71">
        <f>ROUND(cabinets_db!LY526/Prices!$B$27,0)</f>
        <v>324</v>
      </c>
      <c r="CS526" s="71">
        <f>CR526*Prices!$B$6+CR526</f>
        <v>372.6</v>
      </c>
      <c r="CT526" s="71">
        <f>ROUND(cabinets_db!MA526/Prices!$B$27,0)</f>
        <v>333</v>
      </c>
      <c r="CU526" s="71">
        <f>CT526*Prices!$B$6+CT526</f>
        <v>382.95</v>
      </c>
      <c r="CV526" s="71">
        <f>ROUND(cabinets_db!MC526/Prices!$B$27,0)</f>
        <v>351</v>
      </c>
      <c r="CW526" s="71">
        <f>CV526*Prices!$B$6+CV526</f>
        <v>403.65</v>
      </c>
      <c r="CX526" s="71">
        <f>ROUND(cabinets_db!ME526/Prices!$B$27,0)</f>
        <v>360</v>
      </c>
      <c r="CY526" s="71">
        <f>CX526*Prices!$B$6+CX526</f>
        <v>414</v>
      </c>
      <c r="CZ526" s="71">
        <f>ROUND(cabinets_db!MG526/Prices!$B$27,0)</f>
        <v>382</v>
      </c>
      <c r="DA526" s="71">
        <f>CZ526*Prices!$B$6+CZ526</f>
        <v>439.3</v>
      </c>
      <c r="DB526" s="71">
        <f>ROUND(cabinets_db!MI526/Prices!$B$27,0)</f>
        <v>400</v>
      </c>
      <c r="DC526" s="71">
        <f>DB526*Prices!$B$6+DB526</f>
        <v>460</v>
      </c>
      <c r="DD526" s="71">
        <f>ROUND(cabinets_db!MK526/Prices!$B$27,0)</f>
        <v>463</v>
      </c>
      <c r="DE526" s="163">
        <f>DD526*Prices!$B$6+DD526</f>
        <v>532.45000000000005</v>
      </c>
      <c r="DK526" s="71">
        <f t="shared" si="697"/>
        <v>297</v>
      </c>
      <c r="DL526" s="71">
        <f t="shared" si="698"/>
        <v>341.55</v>
      </c>
      <c r="DM526" s="71">
        <f t="shared" si="699"/>
        <v>324</v>
      </c>
      <c r="DN526" s="71">
        <f t="shared" si="700"/>
        <v>372.6</v>
      </c>
      <c r="DO526" s="71">
        <f t="shared" si="701"/>
        <v>333</v>
      </c>
      <c r="DP526" s="71">
        <f t="shared" si="702"/>
        <v>382.95</v>
      </c>
      <c r="DQ526" s="71">
        <f t="shared" si="703"/>
        <v>351</v>
      </c>
      <c r="DR526" s="71">
        <f t="shared" si="704"/>
        <v>403.65</v>
      </c>
      <c r="DS526" s="71">
        <f t="shared" si="705"/>
        <v>360</v>
      </c>
      <c r="DT526" s="71">
        <f t="shared" si="706"/>
        <v>414</v>
      </c>
      <c r="DU526" s="71">
        <f t="shared" si="707"/>
        <v>382</v>
      </c>
      <c r="DV526" s="71">
        <f t="shared" si="708"/>
        <v>439.3</v>
      </c>
      <c r="DW526" s="71">
        <f t="shared" si="709"/>
        <v>400</v>
      </c>
      <c r="DX526" s="71">
        <f t="shared" si="710"/>
        <v>460</v>
      </c>
      <c r="DY526" s="71">
        <f t="shared" si="711"/>
        <v>463</v>
      </c>
      <c r="DZ526" s="163">
        <f t="shared" si="712"/>
        <v>532.45000000000005</v>
      </c>
      <c r="EP526" s="159">
        <v>3261.7811000000002</v>
      </c>
      <c r="EQ526" s="55">
        <f t="shared" si="759"/>
        <v>22.65125763888889</v>
      </c>
      <c r="ER526" s="74">
        <v>23</v>
      </c>
      <c r="ES526" s="55">
        <v>18</v>
      </c>
      <c r="EU526" s="75">
        <f t="shared" si="755"/>
        <v>3.75</v>
      </c>
      <c r="EW526" s="75">
        <v>2</v>
      </c>
      <c r="EY526" s="142">
        <v>23</v>
      </c>
      <c r="EZ526" s="82">
        <f>(EY526*1.2)*(Prices!$B$5/32)</f>
        <v>34.5</v>
      </c>
      <c r="FA526" s="82">
        <f>(EY526*1.3)*(Prices!$B$4/32)</f>
        <v>74.75</v>
      </c>
      <c r="FB526" s="77">
        <f>EV526*Prices!$B$2+EW526*Prices!$B$3</f>
        <v>8.1</v>
      </c>
      <c r="FC526" s="80">
        <f>EU526*Prices!$B$9</f>
        <v>22.5</v>
      </c>
      <c r="FD526" s="82">
        <f t="shared" si="713"/>
        <v>139.85</v>
      </c>
      <c r="FE526" s="82">
        <f>EU526*Prices!$B$10</f>
        <v>33.75</v>
      </c>
      <c r="FF526" s="82">
        <f t="shared" si="714"/>
        <v>151.1</v>
      </c>
      <c r="FG526" s="82">
        <f>EU526*Prices!$B$11</f>
        <v>37.5</v>
      </c>
      <c r="FH526" s="82">
        <f t="shared" si="715"/>
        <v>154.85</v>
      </c>
      <c r="FI526" s="82">
        <f>EU526*Prices!$B$12</f>
        <v>45</v>
      </c>
      <c r="FJ526" s="82">
        <f t="shared" si="716"/>
        <v>162.35</v>
      </c>
      <c r="FK526" s="82">
        <f>EU526*Prices!$B$13</f>
        <v>48.75</v>
      </c>
      <c r="FL526" s="82">
        <f t="shared" si="717"/>
        <v>166.1</v>
      </c>
      <c r="FM526" s="82">
        <f>EU526*Prices!$B$14</f>
        <v>58.125</v>
      </c>
      <c r="FN526" s="82">
        <f t="shared" si="718"/>
        <v>175.47499999999999</v>
      </c>
      <c r="FO526" s="82">
        <f>EU526*Prices!$B$15</f>
        <v>65.625</v>
      </c>
      <c r="FP526" s="82">
        <f t="shared" si="719"/>
        <v>182.97499999999999</v>
      </c>
      <c r="FQ526" s="82">
        <f>EU526*Prices!$B$16</f>
        <v>91.875</v>
      </c>
      <c r="FR526" s="82">
        <f t="shared" si="720"/>
        <v>209.22499999999999</v>
      </c>
      <c r="FS526" s="82">
        <f>EU526*Prices!$B$17</f>
        <v>0</v>
      </c>
      <c r="FT526" s="82"/>
      <c r="FU526" s="82"/>
      <c r="FV526" s="82"/>
      <c r="FW526" s="82"/>
      <c r="FX526" s="82"/>
      <c r="FY526" s="82"/>
      <c r="FZ526" s="82"/>
      <c r="GA526" s="82"/>
      <c r="GB526" s="82"/>
      <c r="GC526" s="82"/>
      <c r="GD526" s="82"/>
      <c r="GE526" s="82"/>
      <c r="GF526" s="82"/>
      <c r="GG526" s="82"/>
      <c r="GH526" s="82"/>
      <c r="GI526"/>
      <c r="GJ526"/>
      <c r="GK526"/>
      <c r="GL526"/>
      <c r="GM526"/>
      <c r="GN526"/>
      <c r="GO526"/>
      <c r="GP526" s="159">
        <v>3261.7811000000002</v>
      </c>
      <c r="GQ526" s="55">
        <f t="shared" si="760"/>
        <v>22.65125763888889</v>
      </c>
      <c r="GR526" s="74">
        <v>23</v>
      </c>
      <c r="GS526" s="55">
        <v>18</v>
      </c>
      <c r="GT526" s="55"/>
      <c r="GU526" s="75">
        <f t="shared" si="756"/>
        <v>3.75</v>
      </c>
      <c r="GV526" s="75"/>
      <c r="GW526" s="75">
        <v>2</v>
      </c>
      <c r="GX526" s="76"/>
      <c r="GY526" s="142">
        <v>23</v>
      </c>
      <c r="GZ526" s="82">
        <f>(GY526*1.2)*(Prices!$B$5/32)</f>
        <v>34.5</v>
      </c>
      <c r="HA526" s="82">
        <f>(GY526*1.3)*(Prices!$C$4/32)</f>
        <v>59.800000000000004</v>
      </c>
      <c r="HB526" s="77">
        <f>GV526*Prices!$B$2+GW526*Prices!$B$3</f>
        <v>8.1</v>
      </c>
      <c r="HC526" s="80">
        <f>GU526*Prices!$B$9</f>
        <v>22.5</v>
      </c>
      <c r="HD526" s="82">
        <f t="shared" si="721"/>
        <v>124.9</v>
      </c>
      <c r="HE526" s="82">
        <f>GU526*Prices!$B$10</f>
        <v>33.75</v>
      </c>
      <c r="HF526" s="82">
        <f t="shared" si="722"/>
        <v>136.15</v>
      </c>
      <c r="HG526" s="82">
        <f>GU526*Prices!$B$11</f>
        <v>37.5</v>
      </c>
      <c r="HH526" s="82">
        <f t="shared" si="723"/>
        <v>139.9</v>
      </c>
      <c r="HI526" s="82">
        <f>GU526*Prices!$B$12</f>
        <v>45</v>
      </c>
      <c r="HJ526" s="82">
        <f t="shared" si="724"/>
        <v>147.4</v>
      </c>
      <c r="HK526" s="82">
        <f>GU526*Prices!$B$13</f>
        <v>48.75</v>
      </c>
      <c r="HL526" s="82">
        <f t="shared" si="725"/>
        <v>151.15</v>
      </c>
      <c r="HM526" s="82">
        <f>GU526*Prices!$B$14</f>
        <v>58.125</v>
      </c>
      <c r="HN526" s="82">
        <f t="shared" si="726"/>
        <v>160.52500000000001</v>
      </c>
      <c r="HO526" s="82">
        <f>GU526*Prices!$B$15</f>
        <v>65.625</v>
      </c>
      <c r="HP526" s="82">
        <f t="shared" si="727"/>
        <v>168.02500000000001</v>
      </c>
      <c r="HQ526" s="82">
        <f>GU526*Prices!$B$16</f>
        <v>91.875</v>
      </c>
      <c r="HR526" s="82">
        <f t="shared" si="728"/>
        <v>194.27500000000001</v>
      </c>
      <c r="HS526" s="82">
        <f>GU526*Prices!$B$17</f>
        <v>0</v>
      </c>
      <c r="HT526" s="82"/>
      <c r="HU526" s="82"/>
      <c r="HV526" s="82"/>
      <c r="HW526" s="82"/>
      <c r="HX526" s="82"/>
      <c r="HY526" s="82"/>
      <c r="HZ526" s="82"/>
      <c r="IA526" s="82"/>
      <c r="IB526" s="82"/>
      <c r="IC526" s="82"/>
      <c r="ID526" s="82"/>
      <c r="IE526" s="82"/>
      <c r="IF526" s="82"/>
      <c r="IG526" s="82"/>
      <c r="IH526" s="82"/>
      <c r="II526"/>
      <c r="IJ526"/>
      <c r="IK526"/>
      <c r="IL526"/>
      <c r="IM526"/>
      <c r="IN526"/>
      <c r="IO526"/>
      <c r="IP526"/>
      <c r="IQ526" s="159">
        <v>3261.7811000000002</v>
      </c>
      <c r="IR526" s="55">
        <f t="shared" si="761"/>
        <v>22.65125763888889</v>
      </c>
      <c r="IS526" s="74">
        <v>23</v>
      </c>
      <c r="IT526" s="55">
        <v>18</v>
      </c>
      <c r="IV526" s="75">
        <f t="shared" si="757"/>
        <v>3.75</v>
      </c>
      <c r="IW526" s="75"/>
      <c r="IX526" s="75">
        <v>2</v>
      </c>
      <c r="IY526" s="76">
        <f t="shared" si="749"/>
        <v>0</v>
      </c>
      <c r="IZ526" s="142">
        <v>23</v>
      </c>
      <c r="JA526" s="82">
        <f>(IZ526*1.2)*(Prices!$B$5/32)</f>
        <v>34.5</v>
      </c>
      <c r="JB526" s="82">
        <f>(IZ526*1.3)*(Prices!$B$4/32)</f>
        <v>74.75</v>
      </c>
      <c r="JC526" s="77">
        <f>IW526*Prices!$B$2+IX526*Prices!$B$3</f>
        <v>8.1</v>
      </c>
      <c r="JD526" s="80">
        <f>IV526*Prices!$B$9</f>
        <v>22.5</v>
      </c>
      <c r="JE526" s="82">
        <f t="shared" si="729"/>
        <v>139.85</v>
      </c>
      <c r="JF526" s="82">
        <f>IV526*Prices!$B$10</f>
        <v>33.75</v>
      </c>
      <c r="JG526" s="82">
        <f t="shared" si="730"/>
        <v>151.1</v>
      </c>
      <c r="JH526" s="82">
        <f>IV526*Prices!$B$11</f>
        <v>37.5</v>
      </c>
      <c r="JI526" s="82">
        <f t="shared" si="731"/>
        <v>154.85</v>
      </c>
      <c r="JJ526" s="82">
        <f>IV526*Prices!$B$12</f>
        <v>45</v>
      </c>
      <c r="JK526" s="82">
        <f t="shared" si="732"/>
        <v>162.35</v>
      </c>
      <c r="JL526" s="82">
        <f>IV526*Prices!$B$13</f>
        <v>48.75</v>
      </c>
      <c r="JM526" s="82">
        <f t="shared" si="733"/>
        <v>166.1</v>
      </c>
      <c r="JN526" s="82">
        <f>IV526*Prices!$B$14</f>
        <v>58.125</v>
      </c>
      <c r="JO526" s="82">
        <f t="shared" si="734"/>
        <v>175.47499999999999</v>
      </c>
      <c r="JP526" s="82">
        <f>IV526*Prices!$B$15</f>
        <v>65.625</v>
      </c>
      <c r="JQ526" s="82">
        <f t="shared" si="735"/>
        <v>182.97499999999999</v>
      </c>
      <c r="JR526" s="82">
        <f>IV526*Prices!$B$16</f>
        <v>91.875</v>
      </c>
      <c r="JS526" s="82">
        <f t="shared" si="736"/>
        <v>209.22499999999999</v>
      </c>
      <c r="JT526" s="82">
        <f>IV526*Prices!$B$17</f>
        <v>0</v>
      </c>
      <c r="JU526" s="82"/>
      <c r="JV526" s="82"/>
      <c r="JW526" s="82"/>
      <c r="JX526" s="82"/>
      <c r="JY526" s="82"/>
      <c r="JZ526" s="82"/>
      <c r="KA526" s="82"/>
      <c r="KB526" s="82"/>
      <c r="KC526" s="82"/>
      <c r="KD526" s="82"/>
      <c r="KE526" s="82"/>
      <c r="KF526" s="82"/>
      <c r="KG526" s="82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 s="199">
        <v>0</v>
      </c>
      <c r="LB526" s="202">
        <v>0</v>
      </c>
      <c r="LC526" s="82">
        <f>(44+(cabinets_db!IR526*2-2))*0.58</f>
        <v>50.635458861111111</v>
      </c>
      <c r="LD526" s="82">
        <f>(44+(cabinets_db!IR526*2-2))*0.77</f>
        <v>67.222936763888896</v>
      </c>
      <c r="LE526" s="82">
        <f>3*(cabinets_db!IR526*22/144)</f>
        <v>10.381826417824074</v>
      </c>
      <c r="LF526" s="82">
        <f t="shared" si="737"/>
        <v>40.253632443287039</v>
      </c>
      <c r="LG526" s="80">
        <f t="shared" si="738"/>
        <v>56.841110346064823</v>
      </c>
      <c r="LH526" s="234">
        <f t="shared" si="739"/>
        <v>0</v>
      </c>
      <c r="LI526" s="159">
        <v>3261.7811000000002</v>
      </c>
      <c r="LJ526" s="55">
        <f t="shared" si="762"/>
        <v>22.65125763888889</v>
      </c>
      <c r="LK526" s="74">
        <v>23</v>
      </c>
      <c r="LL526" s="55">
        <v>18</v>
      </c>
      <c r="LN526" s="75">
        <f t="shared" si="758"/>
        <v>3.75</v>
      </c>
      <c r="LO526" s="75"/>
      <c r="LP526" s="75">
        <v>2</v>
      </c>
      <c r="LQ526" s="76">
        <f t="shared" si="750"/>
        <v>0</v>
      </c>
      <c r="LR526" s="142">
        <v>23</v>
      </c>
      <c r="LS526" s="82">
        <f>(LR526*1.2)*(Prices!$B$5/32)</f>
        <v>34.5</v>
      </c>
      <c r="LT526" s="82">
        <f>(LR526*1.3)*(Prices!$C$4/32)</f>
        <v>59.800000000000004</v>
      </c>
      <c r="LU526" s="77">
        <f>LO526*Prices!$B$2+LP526*Prices!$B$3</f>
        <v>8.1</v>
      </c>
      <c r="LV526" s="80">
        <f>LN526*Prices!$B$9</f>
        <v>22.5</v>
      </c>
      <c r="LW526" s="82">
        <f t="shared" si="740"/>
        <v>124.9</v>
      </c>
      <c r="LX526" s="82">
        <f>LN526*Prices!$B$10</f>
        <v>33.75</v>
      </c>
      <c r="LY526" s="82">
        <f t="shared" si="741"/>
        <v>136.15</v>
      </c>
      <c r="LZ526" s="82">
        <f>LN526*Prices!$B$11</f>
        <v>37.5</v>
      </c>
      <c r="MA526" s="82">
        <f t="shared" si="742"/>
        <v>139.9</v>
      </c>
      <c r="MB526" s="82">
        <f>LN526*Prices!$B$12</f>
        <v>45</v>
      </c>
      <c r="MC526" s="82">
        <f t="shared" si="743"/>
        <v>147.4</v>
      </c>
      <c r="MD526" s="82">
        <f>LN526*Prices!$B$13</f>
        <v>48.75</v>
      </c>
      <c r="ME526" s="82">
        <f t="shared" si="744"/>
        <v>151.15</v>
      </c>
      <c r="MF526" s="82">
        <f>LN526*Prices!$B$14</f>
        <v>58.125</v>
      </c>
      <c r="MG526" s="82">
        <f t="shared" si="745"/>
        <v>160.52500000000001</v>
      </c>
      <c r="MH526" s="82">
        <f>LN526*Prices!$B$15</f>
        <v>65.625</v>
      </c>
      <c r="MI526" s="82">
        <f t="shared" si="746"/>
        <v>168.02500000000001</v>
      </c>
      <c r="MJ526" s="82">
        <f>LN526*Prices!$B$16</f>
        <v>91.875</v>
      </c>
      <c r="MK526" s="82">
        <f t="shared" si="747"/>
        <v>194.27500000000001</v>
      </c>
      <c r="ML526" s="82">
        <f>LN526*Prices!$B$17</f>
        <v>0</v>
      </c>
      <c r="MM526" s="82"/>
      <c r="MN526" s="82"/>
      <c r="MO526" s="82"/>
      <c r="MP526" s="82"/>
      <c r="MQ526" s="82"/>
      <c r="MR526" s="82"/>
      <c r="MS526" s="82"/>
      <c r="MT526" s="82"/>
      <c r="MU526" s="82"/>
      <c r="MV526" s="82"/>
      <c r="MW526" s="82"/>
      <c r="MX526" s="82"/>
      <c r="MY526" s="82"/>
      <c r="MZ526" s="82"/>
      <c r="NA526" s="82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</row>
    <row r="527" spans="1:449" ht="18" customHeight="1" x14ac:dyDescent="0.25">
      <c r="A527" s="171" t="s">
        <v>663</v>
      </c>
      <c r="B527" s="172" t="s">
        <v>628</v>
      </c>
      <c r="C527" s="69" t="str">
        <f t="shared" si="748"/>
        <v>Vanity Cab: 1 door - shelves (19" to 21")</v>
      </c>
      <c r="D527" s="70" t="s">
        <v>161</v>
      </c>
      <c r="E527" s="68" t="s">
        <v>101</v>
      </c>
      <c r="F527" s="268" t="s">
        <v>663</v>
      </c>
      <c r="G527" s="367">
        <f>ROUND(cabinets_db!FD527/Prices!$B$27,0)</f>
        <v>365</v>
      </c>
      <c r="H527" s="71">
        <f>G527*Prices!$B$6+G527</f>
        <v>419.75</v>
      </c>
      <c r="I527" s="161">
        <f>ROUND(cabinets_db!FF527/Prices!$B$27,0)</f>
        <v>396</v>
      </c>
      <c r="J527" s="71">
        <f>I527*Prices!$B$6+I527</f>
        <v>455.4</v>
      </c>
      <c r="K527" s="161">
        <f>ROUND(cabinets_db!FH527/Prices!$B$27,0)</f>
        <v>406</v>
      </c>
      <c r="L527" s="71">
        <f>K527*Prices!$B$6+K527</f>
        <v>466.9</v>
      </c>
      <c r="M527" s="161">
        <f>ROUND(cabinets_db!FJ527/Prices!$B$27,0)</f>
        <v>427</v>
      </c>
      <c r="N527" s="71">
        <f>M527*Prices!$B$6+M527</f>
        <v>491.05</v>
      </c>
      <c r="O527" s="161">
        <f>ROUND(cabinets_db!FL527/Prices!$B$27,0)</f>
        <v>437</v>
      </c>
      <c r="P527" s="71">
        <f>O527*Prices!$B$6+O527</f>
        <v>502.55</v>
      </c>
      <c r="Q527" s="161">
        <f>ROUND(cabinets_db!FN527/Prices!$B$27,0)</f>
        <v>463</v>
      </c>
      <c r="R527" s="71">
        <f>Q527*Prices!$B$6+Q527</f>
        <v>532.45000000000005</v>
      </c>
      <c r="S527" s="161">
        <f>ROUND(cabinets_db!FP527/Prices!$B$27,0)</f>
        <v>484</v>
      </c>
      <c r="T527" s="71">
        <f>S527*Prices!$B$6+S527</f>
        <v>556.6</v>
      </c>
      <c r="U527" s="161">
        <f>ROUND(cabinets_db!FR527/Prices!$B$27,0)</f>
        <v>557</v>
      </c>
      <c r="V527" s="71">
        <f>U527*Prices!$B$6+U527</f>
        <v>640.54999999999995</v>
      </c>
      <c r="W527" s="162"/>
      <c r="X527" s="162"/>
      <c r="Y527" s="162"/>
      <c r="Z527" s="162"/>
      <c r="AA527" s="162"/>
      <c r="AB527" s="71">
        <f>ROUND(cabinets_db!HD527/Prices!$B$27,0)</f>
        <v>326</v>
      </c>
      <c r="AC527" s="71">
        <f>AB527*Prices!$B$6+AB527</f>
        <v>374.9</v>
      </c>
      <c r="AD527" s="71">
        <f>ROUND(cabinets_db!HF527/Prices!$B$27,0)</f>
        <v>357</v>
      </c>
      <c r="AE527" s="71">
        <f>AD527*Prices!$B$6+AD527</f>
        <v>410.55</v>
      </c>
      <c r="AF527" s="71">
        <f>ROUND(cabinets_db!HH527/Prices!$B$27,0)</f>
        <v>368</v>
      </c>
      <c r="AG527" s="71">
        <f>AF527*Prices!$B$6+AF527</f>
        <v>423.2</v>
      </c>
      <c r="AH527" s="71">
        <f>ROUND(cabinets_db!HJ527/Prices!$B$27,0)</f>
        <v>388</v>
      </c>
      <c r="AI527" s="71">
        <f>AH527*Prices!$B$6+AH527</f>
        <v>446.2</v>
      </c>
      <c r="AJ527" s="71">
        <f>ROUND(cabinets_db!HL527/Prices!$B$27,0)</f>
        <v>399</v>
      </c>
      <c r="AK527" s="71">
        <f>AJ527*Prices!$B$6+AJ527</f>
        <v>458.85</v>
      </c>
      <c r="AL527" s="71">
        <f>ROUND(cabinets_db!HN527/Prices!$B$27,0)</f>
        <v>425</v>
      </c>
      <c r="AM527" s="71">
        <f>AL527*Prices!$B$6+AL527</f>
        <v>488.75</v>
      </c>
      <c r="AN527" s="71">
        <f>ROUND(cabinets_db!HP527/Prices!$B$27,0)</f>
        <v>446</v>
      </c>
      <c r="AO527" s="71">
        <f>AN527*Prices!$B$6+AN527</f>
        <v>512.9</v>
      </c>
      <c r="AP527" s="71">
        <f>ROUND(cabinets_db!HR527/Prices!$B$27,0)</f>
        <v>519</v>
      </c>
      <c r="AQ527" s="163">
        <f>AP527*Prices!$B$6+AP527</f>
        <v>596.85</v>
      </c>
      <c r="AW527" s="71">
        <f t="shared" si="681"/>
        <v>326</v>
      </c>
      <c r="AX527" s="71">
        <f t="shared" si="682"/>
        <v>374.9</v>
      </c>
      <c r="AY527" s="71">
        <f t="shared" si="683"/>
        <v>357</v>
      </c>
      <c r="AZ527" s="71">
        <f t="shared" si="684"/>
        <v>410.55</v>
      </c>
      <c r="BA527" s="71">
        <f t="shared" si="685"/>
        <v>368</v>
      </c>
      <c r="BB527" s="71">
        <f t="shared" si="686"/>
        <v>423.2</v>
      </c>
      <c r="BC527" s="71">
        <f t="shared" si="687"/>
        <v>388</v>
      </c>
      <c r="BD527" s="71">
        <f t="shared" si="688"/>
        <v>446.2</v>
      </c>
      <c r="BE527" s="71">
        <f t="shared" si="689"/>
        <v>399</v>
      </c>
      <c r="BF527" s="71">
        <f t="shared" si="690"/>
        <v>458.85</v>
      </c>
      <c r="BG527" s="71">
        <f t="shared" si="691"/>
        <v>425</v>
      </c>
      <c r="BH527" s="71">
        <f t="shared" si="692"/>
        <v>488.75</v>
      </c>
      <c r="BI527" s="71">
        <f t="shared" si="693"/>
        <v>446</v>
      </c>
      <c r="BJ527" s="71">
        <f t="shared" si="694"/>
        <v>512.9</v>
      </c>
      <c r="BK527" s="71">
        <f t="shared" si="695"/>
        <v>519</v>
      </c>
      <c r="BL527" s="163">
        <f t="shared" si="696"/>
        <v>596.85</v>
      </c>
      <c r="BU527" s="161">
        <f>ROUND(cabinets_db!JE527/Prices!$B$27,0)</f>
        <v>365</v>
      </c>
      <c r="BV527" s="71">
        <f>BU527*Prices!$B$6+BU527</f>
        <v>419.75</v>
      </c>
      <c r="BW527" s="161">
        <f>ROUND(cabinets_db!JG527/Prices!$B$27,0)</f>
        <v>396</v>
      </c>
      <c r="BX527" s="71">
        <f>BW527*Prices!$B$6+BW527</f>
        <v>455.4</v>
      </c>
      <c r="BY527" s="161">
        <f>ROUND(cabinets_db!JI527/Prices!$B$27,0)</f>
        <v>406</v>
      </c>
      <c r="BZ527" s="71">
        <f>BY527*Prices!$B$6+BY527</f>
        <v>466.9</v>
      </c>
      <c r="CA527" s="161">
        <f>ROUND(cabinets_db!JK527/Prices!$B$27,0)</f>
        <v>427</v>
      </c>
      <c r="CB527" s="71">
        <f>CA527*Prices!$B$6+CA527</f>
        <v>491.05</v>
      </c>
      <c r="CC527" s="161">
        <f>ROUND(cabinets_db!JM527/Prices!$B$27,0)</f>
        <v>437</v>
      </c>
      <c r="CD527" s="71">
        <f>CC527*Prices!$B$6+CC527</f>
        <v>502.55</v>
      </c>
      <c r="CE527" s="161">
        <f>ROUND(cabinets_db!JO527/Prices!$B$27,0)</f>
        <v>463</v>
      </c>
      <c r="CF527" s="71">
        <f>CE527*Prices!$B$6+CE527</f>
        <v>532.45000000000005</v>
      </c>
      <c r="CG527" s="161">
        <f>ROUND(cabinets_db!JQ527/Prices!$B$27,0)</f>
        <v>484</v>
      </c>
      <c r="CH527" s="71">
        <f>CG527*Prices!$B$6+CG527</f>
        <v>556.6</v>
      </c>
      <c r="CI527" s="161">
        <f>ROUND(cabinets_db!JS527/Prices!$B$27,0)</f>
        <v>557</v>
      </c>
      <c r="CJ527" s="71">
        <f>CI527*Prices!$B$6+CI527</f>
        <v>640.54999999999995</v>
      </c>
      <c r="CK527" s="162"/>
      <c r="CL527" s="162"/>
      <c r="CM527" s="162"/>
      <c r="CN527" s="162"/>
      <c r="CO527" s="162"/>
      <c r="CP527" s="71">
        <f>ROUND(cabinets_db!LW527/Prices!$B$27,0)</f>
        <v>326</v>
      </c>
      <c r="CQ527" s="71">
        <f>CP527*Prices!$B$6+CP527</f>
        <v>374.9</v>
      </c>
      <c r="CR527" s="71">
        <f>ROUND(cabinets_db!LY527/Prices!$B$27,0)</f>
        <v>357</v>
      </c>
      <c r="CS527" s="71">
        <f>CR527*Prices!$B$6+CR527</f>
        <v>410.55</v>
      </c>
      <c r="CT527" s="71">
        <f>ROUND(cabinets_db!MA527/Prices!$B$27,0)</f>
        <v>368</v>
      </c>
      <c r="CU527" s="71">
        <f>CT527*Prices!$B$6+CT527</f>
        <v>423.2</v>
      </c>
      <c r="CV527" s="71">
        <f>ROUND(cabinets_db!MC527/Prices!$B$27,0)</f>
        <v>388</v>
      </c>
      <c r="CW527" s="71">
        <f>CV527*Prices!$B$6+CV527</f>
        <v>446.2</v>
      </c>
      <c r="CX527" s="71">
        <f>ROUND(cabinets_db!ME527/Prices!$B$27,0)</f>
        <v>399</v>
      </c>
      <c r="CY527" s="71">
        <f>CX527*Prices!$B$6+CX527</f>
        <v>458.85</v>
      </c>
      <c r="CZ527" s="71">
        <f>ROUND(cabinets_db!MG527/Prices!$B$27,0)</f>
        <v>425</v>
      </c>
      <c r="DA527" s="71">
        <f>CZ527*Prices!$B$6+CZ527</f>
        <v>488.75</v>
      </c>
      <c r="DB527" s="71">
        <f>ROUND(cabinets_db!MI527/Prices!$B$27,0)</f>
        <v>446</v>
      </c>
      <c r="DC527" s="71">
        <f>DB527*Prices!$B$6+DB527</f>
        <v>512.9</v>
      </c>
      <c r="DD527" s="71">
        <f>ROUND(cabinets_db!MK527/Prices!$B$27,0)</f>
        <v>519</v>
      </c>
      <c r="DE527" s="163">
        <f>DD527*Prices!$B$6+DD527</f>
        <v>596.85</v>
      </c>
      <c r="DK527" s="71">
        <f t="shared" si="697"/>
        <v>326</v>
      </c>
      <c r="DL527" s="71">
        <f t="shared" si="698"/>
        <v>374.9</v>
      </c>
      <c r="DM527" s="71">
        <f t="shared" si="699"/>
        <v>357</v>
      </c>
      <c r="DN527" s="71">
        <f t="shared" si="700"/>
        <v>410.55</v>
      </c>
      <c r="DO527" s="71">
        <f t="shared" si="701"/>
        <v>368</v>
      </c>
      <c r="DP527" s="71">
        <f t="shared" si="702"/>
        <v>423.2</v>
      </c>
      <c r="DQ527" s="71">
        <f t="shared" si="703"/>
        <v>388</v>
      </c>
      <c r="DR527" s="71">
        <f t="shared" si="704"/>
        <v>446.2</v>
      </c>
      <c r="DS527" s="71">
        <f t="shared" si="705"/>
        <v>399</v>
      </c>
      <c r="DT527" s="71">
        <f t="shared" si="706"/>
        <v>458.85</v>
      </c>
      <c r="DU527" s="71">
        <f t="shared" si="707"/>
        <v>425</v>
      </c>
      <c r="DV527" s="71">
        <f t="shared" si="708"/>
        <v>488.75</v>
      </c>
      <c r="DW527" s="71">
        <f t="shared" si="709"/>
        <v>446</v>
      </c>
      <c r="DX527" s="71">
        <f t="shared" si="710"/>
        <v>512.9</v>
      </c>
      <c r="DY527" s="71">
        <f t="shared" si="711"/>
        <v>519</v>
      </c>
      <c r="DZ527" s="163">
        <f t="shared" si="712"/>
        <v>596.85</v>
      </c>
      <c r="EP527" s="159">
        <v>3580.4560999999999</v>
      </c>
      <c r="EQ527" s="55">
        <f t="shared" si="759"/>
        <v>24.864278472222221</v>
      </c>
      <c r="ER527" s="74">
        <v>25</v>
      </c>
      <c r="ES527" s="55">
        <v>21</v>
      </c>
      <c r="EU527" s="75">
        <f t="shared" si="755"/>
        <v>4.375</v>
      </c>
      <c r="EW527" s="75">
        <v>2</v>
      </c>
      <c r="EY527" s="142">
        <v>25</v>
      </c>
      <c r="EZ527" s="82">
        <f>(EY527*1.2)*(Prices!$B$5/32)</f>
        <v>37.5</v>
      </c>
      <c r="FA527" s="82">
        <f>(EY527*1.3)*(Prices!$B$4/32)</f>
        <v>81.25</v>
      </c>
      <c r="FB527" s="77">
        <f>EV527*Prices!$B$2+EW527*Prices!$B$3</f>
        <v>8.1</v>
      </c>
      <c r="FC527" s="80">
        <f>EU527*Prices!$B$9</f>
        <v>26.25</v>
      </c>
      <c r="FD527" s="82">
        <f t="shared" si="713"/>
        <v>153.1</v>
      </c>
      <c r="FE527" s="82">
        <f>EU527*Prices!$B$10</f>
        <v>39.375</v>
      </c>
      <c r="FF527" s="82">
        <f t="shared" si="714"/>
        <v>166.22499999999999</v>
      </c>
      <c r="FG527" s="82">
        <f>EU527*Prices!$B$11</f>
        <v>43.75</v>
      </c>
      <c r="FH527" s="82">
        <f t="shared" si="715"/>
        <v>170.6</v>
      </c>
      <c r="FI527" s="82">
        <f>EU527*Prices!$B$12</f>
        <v>52.5</v>
      </c>
      <c r="FJ527" s="82">
        <f t="shared" si="716"/>
        <v>179.35</v>
      </c>
      <c r="FK527" s="82">
        <f>EU527*Prices!$B$13</f>
        <v>56.875</v>
      </c>
      <c r="FL527" s="82">
        <f t="shared" si="717"/>
        <v>183.72499999999999</v>
      </c>
      <c r="FM527" s="82">
        <f>EU527*Prices!$B$14</f>
        <v>67.8125</v>
      </c>
      <c r="FN527" s="82">
        <f t="shared" si="718"/>
        <v>194.66249999999999</v>
      </c>
      <c r="FO527" s="82">
        <f>EU527*Prices!$B$15</f>
        <v>76.5625</v>
      </c>
      <c r="FP527" s="82">
        <f t="shared" si="719"/>
        <v>203.41249999999999</v>
      </c>
      <c r="FQ527" s="82">
        <f>EU527*Prices!$B$16</f>
        <v>107.1875</v>
      </c>
      <c r="FR527" s="82">
        <f t="shared" si="720"/>
        <v>234.03749999999999</v>
      </c>
      <c r="FS527" s="82">
        <f>EU527*Prices!$B$17</f>
        <v>0</v>
      </c>
      <c r="FT527" s="82"/>
      <c r="FU527" s="82"/>
      <c r="FV527" s="82"/>
      <c r="FW527" s="82"/>
      <c r="FX527" s="82"/>
      <c r="FY527" s="82"/>
      <c r="FZ527" s="82"/>
      <c r="GA527" s="82"/>
      <c r="GB527" s="82"/>
      <c r="GC527" s="82"/>
      <c r="GD527" s="82"/>
      <c r="GE527" s="82"/>
      <c r="GF527" s="82"/>
      <c r="GG527" s="82"/>
      <c r="GH527" s="82"/>
      <c r="GI527"/>
      <c r="GJ527"/>
      <c r="GK527"/>
      <c r="GL527"/>
      <c r="GM527"/>
      <c r="GN527"/>
      <c r="GO527"/>
      <c r="GP527" s="159">
        <v>3580.4560999999999</v>
      </c>
      <c r="GQ527" s="55">
        <f t="shared" si="760"/>
        <v>24.864278472222221</v>
      </c>
      <c r="GR527" s="74">
        <v>25</v>
      </c>
      <c r="GS527" s="55">
        <v>21</v>
      </c>
      <c r="GT527" s="55"/>
      <c r="GU527" s="75">
        <f t="shared" si="756"/>
        <v>4.375</v>
      </c>
      <c r="GV527" s="75"/>
      <c r="GW527" s="75">
        <v>2</v>
      </c>
      <c r="GX527" s="76"/>
      <c r="GY527" s="142">
        <v>25</v>
      </c>
      <c r="GZ527" s="82">
        <f>(GY527*1.2)*(Prices!$B$5/32)</f>
        <v>37.5</v>
      </c>
      <c r="HA527" s="82">
        <f>(GY527*1.3)*(Prices!$C$4/32)</f>
        <v>65</v>
      </c>
      <c r="HB527" s="77">
        <f>GV527*Prices!$B$2+GW527*Prices!$B$3</f>
        <v>8.1</v>
      </c>
      <c r="HC527" s="80">
        <f>GU527*Prices!$B$9</f>
        <v>26.25</v>
      </c>
      <c r="HD527" s="82">
        <f t="shared" si="721"/>
        <v>136.85</v>
      </c>
      <c r="HE527" s="82">
        <f>GU527*Prices!$B$10</f>
        <v>39.375</v>
      </c>
      <c r="HF527" s="82">
        <f t="shared" si="722"/>
        <v>149.97499999999999</v>
      </c>
      <c r="HG527" s="82">
        <f>GU527*Prices!$B$11</f>
        <v>43.75</v>
      </c>
      <c r="HH527" s="82">
        <f t="shared" si="723"/>
        <v>154.35</v>
      </c>
      <c r="HI527" s="82">
        <f>GU527*Prices!$B$12</f>
        <v>52.5</v>
      </c>
      <c r="HJ527" s="82">
        <f t="shared" si="724"/>
        <v>163.1</v>
      </c>
      <c r="HK527" s="82">
        <f>GU527*Prices!$B$13</f>
        <v>56.875</v>
      </c>
      <c r="HL527" s="82">
        <f t="shared" si="725"/>
        <v>167.47499999999999</v>
      </c>
      <c r="HM527" s="82">
        <f>GU527*Prices!$B$14</f>
        <v>67.8125</v>
      </c>
      <c r="HN527" s="82">
        <f t="shared" si="726"/>
        <v>178.41249999999999</v>
      </c>
      <c r="HO527" s="82">
        <f>GU527*Prices!$B$15</f>
        <v>76.5625</v>
      </c>
      <c r="HP527" s="82">
        <f t="shared" si="727"/>
        <v>187.16249999999999</v>
      </c>
      <c r="HQ527" s="82">
        <f>GU527*Prices!$B$16</f>
        <v>107.1875</v>
      </c>
      <c r="HR527" s="82">
        <f t="shared" si="728"/>
        <v>217.78749999999999</v>
      </c>
      <c r="HS527" s="82">
        <f>GU527*Prices!$B$17</f>
        <v>0</v>
      </c>
      <c r="HT527" s="82"/>
      <c r="HU527" s="82"/>
      <c r="HV527" s="82"/>
      <c r="HW527" s="82"/>
      <c r="HX527" s="82"/>
      <c r="HY527" s="82"/>
      <c r="HZ527" s="82"/>
      <c r="IA527" s="82"/>
      <c r="IB527" s="82"/>
      <c r="IC527" s="82"/>
      <c r="ID527" s="82"/>
      <c r="IE527" s="82"/>
      <c r="IF527" s="82"/>
      <c r="IG527" s="82"/>
      <c r="IH527" s="82"/>
      <c r="II527"/>
      <c r="IJ527"/>
      <c r="IK527"/>
      <c r="IL527"/>
      <c r="IM527"/>
      <c r="IN527"/>
      <c r="IO527"/>
      <c r="IP527"/>
      <c r="IQ527" s="159">
        <v>3580.4560999999999</v>
      </c>
      <c r="IR527" s="55">
        <f t="shared" si="761"/>
        <v>24.864278472222221</v>
      </c>
      <c r="IS527" s="74">
        <v>25</v>
      </c>
      <c r="IT527" s="55">
        <v>21</v>
      </c>
      <c r="IV527" s="75">
        <f t="shared" si="757"/>
        <v>4.375</v>
      </c>
      <c r="IW527" s="75"/>
      <c r="IX527" s="75">
        <v>2</v>
      </c>
      <c r="IY527" s="76">
        <f t="shared" si="749"/>
        <v>0</v>
      </c>
      <c r="IZ527" s="142">
        <v>25</v>
      </c>
      <c r="JA527" s="82">
        <f>(IZ527*1.2)*(Prices!$B$5/32)</f>
        <v>37.5</v>
      </c>
      <c r="JB527" s="82">
        <f>(IZ527*1.3)*(Prices!$B$4/32)</f>
        <v>81.25</v>
      </c>
      <c r="JC527" s="77">
        <f>IW527*Prices!$B$2+IX527*Prices!$B$3</f>
        <v>8.1</v>
      </c>
      <c r="JD527" s="80">
        <f>IV527*Prices!$B$9</f>
        <v>26.25</v>
      </c>
      <c r="JE527" s="82">
        <f t="shared" si="729"/>
        <v>153.1</v>
      </c>
      <c r="JF527" s="82">
        <f>IV527*Prices!$B$10</f>
        <v>39.375</v>
      </c>
      <c r="JG527" s="82">
        <f t="shared" si="730"/>
        <v>166.22499999999999</v>
      </c>
      <c r="JH527" s="82">
        <f>IV527*Prices!$B$11</f>
        <v>43.75</v>
      </c>
      <c r="JI527" s="82">
        <f t="shared" si="731"/>
        <v>170.6</v>
      </c>
      <c r="JJ527" s="82">
        <f>IV527*Prices!$B$12</f>
        <v>52.5</v>
      </c>
      <c r="JK527" s="82">
        <f t="shared" si="732"/>
        <v>179.35</v>
      </c>
      <c r="JL527" s="82">
        <f>IV527*Prices!$B$13</f>
        <v>56.875</v>
      </c>
      <c r="JM527" s="82">
        <f t="shared" si="733"/>
        <v>183.72499999999999</v>
      </c>
      <c r="JN527" s="82">
        <f>IV527*Prices!$B$14</f>
        <v>67.8125</v>
      </c>
      <c r="JO527" s="82">
        <f t="shared" si="734"/>
        <v>194.66249999999999</v>
      </c>
      <c r="JP527" s="82">
        <f>IV527*Prices!$B$15</f>
        <v>76.5625</v>
      </c>
      <c r="JQ527" s="82">
        <f t="shared" si="735"/>
        <v>203.41249999999999</v>
      </c>
      <c r="JR527" s="82">
        <f>IV527*Prices!$B$16</f>
        <v>107.1875</v>
      </c>
      <c r="JS527" s="82">
        <f t="shared" si="736"/>
        <v>234.03749999999999</v>
      </c>
      <c r="JT527" s="82">
        <f>IV527*Prices!$B$17</f>
        <v>0</v>
      </c>
      <c r="JU527" s="82"/>
      <c r="JV527" s="82"/>
      <c r="JW527" s="82"/>
      <c r="JX527" s="82"/>
      <c r="JY527" s="82"/>
      <c r="JZ527" s="82"/>
      <c r="KA527" s="82"/>
      <c r="KB527" s="82"/>
      <c r="KC527" s="82"/>
      <c r="KD527" s="82"/>
      <c r="KE527" s="82"/>
      <c r="KF527" s="82"/>
      <c r="KG527" s="82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 s="199">
        <v>0</v>
      </c>
      <c r="LB527" s="202">
        <v>0</v>
      </c>
      <c r="LC527" s="82">
        <f>(44+(cabinets_db!IR527*2-2))*0.58</f>
        <v>53.202563027777778</v>
      </c>
      <c r="LD527" s="82">
        <f>(44+(cabinets_db!IR527*2-2))*0.77</f>
        <v>70.630988847222227</v>
      </c>
      <c r="LE527" s="82">
        <f>3*(cabinets_db!IR527*22/144)</f>
        <v>11.39612763310185</v>
      </c>
      <c r="LF527" s="82">
        <f t="shared" si="737"/>
        <v>41.80643539467593</v>
      </c>
      <c r="LG527" s="80">
        <f t="shared" si="738"/>
        <v>59.234861214120379</v>
      </c>
      <c r="LH527" s="234">
        <f t="shared" si="739"/>
        <v>0</v>
      </c>
      <c r="LI527" s="159">
        <v>3580.4560999999999</v>
      </c>
      <c r="LJ527" s="55">
        <f t="shared" si="762"/>
        <v>24.864278472222221</v>
      </c>
      <c r="LK527" s="74">
        <v>25</v>
      </c>
      <c r="LL527" s="55">
        <v>21</v>
      </c>
      <c r="LN527" s="75">
        <f t="shared" si="758"/>
        <v>4.375</v>
      </c>
      <c r="LO527" s="75"/>
      <c r="LP527" s="75">
        <v>2</v>
      </c>
      <c r="LQ527" s="76">
        <f t="shared" si="750"/>
        <v>0</v>
      </c>
      <c r="LR527" s="142">
        <v>25</v>
      </c>
      <c r="LS527" s="82">
        <f>(LR527*1.2)*(Prices!$B$5/32)</f>
        <v>37.5</v>
      </c>
      <c r="LT527" s="82">
        <f>(LR527*1.3)*(Prices!$C$4/32)</f>
        <v>65</v>
      </c>
      <c r="LU527" s="77">
        <f>LO527*Prices!$B$2+LP527*Prices!$B$3</f>
        <v>8.1</v>
      </c>
      <c r="LV527" s="80">
        <f>LN527*Prices!$B$9</f>
        <v>26.25</v>
      </c>
      <c r="LW527" s="82">
        <f t="shared" si="740"/>
        <v>136.85</v>
      </c>
      <c r="LX527" s="82">
        <f>LN527*Prices!$B$10</f>
        <v>39.375</v>
      </c>
      <c r="LY527" s="82">
        <f t="shared" si="741"/>
        <v>149.97499999999999</v>
      </c>
      <c r="LZ527" s="82">
        <f>LN527*Prices!$B$11</f>
        <v>43.75</v>
      </c>
      <c r="MA527" s="82">
        <f t="shared" si="742"/>
        <v>154.35</v>
      </c>
      <c r="MB527" s="82">
        <f>LN527*Prices!$B$12</f>
        <v>52.5</v>
      </c>
      <c r="MC527" s="82">
        <f t="shared" si="743"/>
        <v>163.1</v>
      </c>
      <c r="MD527" s="82">
        <f>LN527*Prices!$B$13</f>
        <v>56.875</v>
      </c>
      <c r="ME527" s="82">
        <f t="shared" si="744"/>
        <v>167.47499999999999</v>
      </c>
      <c r="MF527" s="82">
        <f>LN527*Prices!$B$14</f>
        <v>67.8125</v>
      </c>
      <c r="MG527" s="82">
        <f t="shared" si="745"/>
        <v>178.41249999999999</v>
      </c>
      <c r="MH527" s="82">
        <f>LN527*Prices!$B$15</f>
        <v>76.5625</v>
      </c>
      <c r="MI527" s="82">
        <f t="shared" si="746"/>
        <v>187.16249999999999</v>
      </c>
      <c r="MJ527" s="82">
        <f>LN527*Prices!$B$16</f>
        <v>107.1875</v>
      </c>
      <c r="MK527" s="82">
        <f t="shared" si="747"/>
        <v>217.78749999999999</v>
      </c>
      <c r="ML527" s="82">
        <f>LN527*Prices!$B$17</f>
        <v>0</v>
      </c>
      <c r="MM527" s="82"/>
      <c r="MN527" s="82"/>
      <c r="MO527" s="82"/>
      <c r="MP527" s="82"/>
      <c r="MQ527" s="82"/>
      <c r="MR527" s="82"/>
      <c r="MS527" s="82"/>
      <c r="MT527" s="82"/>
      <c r="MU527" s="82"/>
      <c r="MV527" s="82"/>
      <c r="MW527" s="82"/>
      <c r="MX527" s="82"/>
      <c r="MY527" s="82"/>
      <c r="MZ527" s="82"/>
      <c r="NA527" s="82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</row>
    <row r="528" spans="1:449" ht="18" customHeight="1" thickBot="1" x14ac:dyDescent="0.3">
      <c r="A528" s="174" t="s">
        <v>664</v>
      </c>
      <c r="B528" s="175" t="s">
        <v>628</v>
      </c>
      <c r="C528" s="176" t="str">
        <f t="shared" si="748"/>
        <v>Vanity Cab: 1 door - shelves (22" to 24")</v>
      </c>
      <c r="D528" s="177" t="s">
        <v>161</v>
      </c>
      <c r="E528" s="178" t="s">
        <v>103</v>
      </c>
      <c r="F528" s="271" t="s">
        <v>664</v>
      </c>
      <c r="G528" s="367">
        <f>ROUND(cabinets_db!FD528/Prices!$B$27,0)</f>
        <v>396</v>
      </c>
      <c r="H528" s="71">
        <f>G528*Prices!$B$6+G528</f>
        <v>455.4</v>
      </c>
      <c r="I528" s="161">
        <f>ROUND(cabinets_db!FF528/Prices!$B$27,0)</f>
        <v>432</v>
      </c>
      <c r="J528" s="71">
        <f>I528*Prices!$B$6+I528</f>
        <v>496.8</v>
      </c>
      <c r="K528" s="161">
        <f>ROUND(cabinets_db!FH528/Prices!$B$27,0)</f>
        <v>444</v>
      </c>
      <c r="L528" s="71">
        <f>K528*Prices!$B$6+K528</f>
        <v>510.6</v>
      </c>
      <c r="M528" s="161">
        <f>ROUND(cabinets_db!FJ528/Prices!$B$27,0)</f>
        <v>468</v>
      </c>
      <c r="N528" s="71">
        <f>M528*Prices!$B$6+M528</f>
        <v>538.20000000000005</v>
      </c>
      <c r="O528" s="161">
        <f>ROUND(cabinets_db!FL528/Prices!$B$27,0)</f>
        <v>479</v>
      </c>
      <c r="P528" s="71">
        <f>O528*Prices!$B$6+O528</f>
        <v>550.85</v>
      </c>
      <c r="Q528" s="161">
        <f>ROUND(cabinets_db!FN528/Prices!$B$27,0)</f>
        <v>509</v>
      </c>
      <c r="R528" s="71">
        <f>Q528*Prices!$B$6+Q528</f>
        <v>585.35</v>
      </c>
      <c r="S528" s="161">
        <f>ROUND(cabinets_db!FP528/Prices!$B$27,0)</f>
        <v>533</v>
      </c>
      <c r="T528" s="71">
        <f>S528*Prices!$B$6+S528</f>
        <v>612.95000000000005</v>
      </c>
      <c r="U528" s="161">
        <f>ROUND(cabinets_db!FR528/Prices!$B$27,0)</f>
        <v>616</v>
      </c>
      <c r="V528" s="71">
        <f>U528*Prices!$B$6+U528</f>
        <v>708.4</v>
      </c>
      <c r="W528" s="162"/>
      <c r="X528" s="162"/>
      <c r="Y528" s="162"/>
      <c r="Z528" s="162"/>
      <c r="AA528" s="162"/>
      <c r="AB528" s="71">
        <f>ROUND(cabinets_db!HD528/Prices!$B$27,0)</f>
        <v>354</v>
      </c>
      <c r="AC528" s="71">
        <f>AB528*Prices!$B$6+AB528</f>
        <v>407.1</v>
      </c>
      <c r="AD528" s="71">
        <f>ROUND(cabinets_db!HF528/Prices!$B$27,0)</f>
        <v>390</v>
      </c>
      <c r="AE528" s="71">
        <f>AD528*Prices!$B$6+AD528</f>
        <v>448.5</v>
      </c>
      <c r="AF528" s="71">
        <f>ROUND(cabinets_db!HH528/Prices!$B$27,0)</f>
        <v>402</v>
      </c>
      <c r="AG528" s="71">
        <f>AF528*Prices!$B$6+AF528</f>
        <v>462.3</v>
      </c>
      <c r="AH528" s="71">
        <f>ROUND(cabinets_db!HJ528/Prices!$B$27,0)</f>
        <v>426</v>
      </c>
      <c r="AI528" s="71">
        <f>AH528*Prices!$B$6+AH528</f>
        <v>489.9</v>
      </c>
      <c r="AJ528" s="71">
        <f>ROUND(cabinets_db!HL528/Prices!$B$27,0)</f>
        <v>438</v>
      </c>
      <c r="AK528" s="71">
        <f>AJ528*Prices!$B$6+AJ528</f>
        <v>503.7</v>
      </c>
      <c r="AL528" s="71">
        <f>ROUND(cabinets_db!HN528/Prices!$B$27,0)</f>
        <v>467</v>
      </c>
      <c r="AM528" s="71">
        <f>AL528*Prices!$B$6+AL528</f>
        <v>537.04999999999995</v>
      </c>
      <c r="AN528" s="71">
        <f>ROUND(cabinets_db!HP528/Prices!$B$27,0)</f>
        <v>491</v>
      </c>
      <c r="AO528" s="71">
        <f>AN528*Prices!$B$6+AN528</f>
        <v>564.65</v>
      </c>
      <c r="AP528" s="71">
        <f>ROUND(cabinets_db!HR528/Prices!$B$27,0)</f>
        <v>575</v>
      </c>
      <c r="AQ528" s="163">
        <f>AP528*Prices!$B$6+AP528</f>
        <v>661.25</v>
      </c>
      <c r="AW528" s="71">
        <f t="shared" si="681"/>
        <v>354</v>
      </c>
      <c r="AX528" s="71">
        <f t="shared" si="682"/>
        <v>407.1</v>
      </c>
      <c r="AY528" s="71">
        <f t="shared" si="683"/>
        <v>390</v>
      </c>
      <c r="AZ528" s="71">
        <f t="shared" si="684"/>
        <v>448.5</v>
      </c>
      <c r="BA528" s="71">
        <f t="shared" si="685"/>
        <v>402</v>
      </c>
      <c r="BB528" s="71">
        <f t="shared" si="686"/>
        <v>462.3</v>
      </c>
      <c r="BC528" s="71">
        <f t="shared" si="687"/>
        <v>426</v>
      </c>
      <c r="BD528" s="71">
        <f t="shared" si="688"/>
        <v>489.9</v>
      </c>
      <c r="BE528" s="71">
        <f t="shared" si="689"/>
        <v>438</v>
      </c>
      <c r="BF528" s="71">
        <f t="shared" si="690"/>
        <v>503.7</v>
      </c>
      <c r="BG528" s="71">
        <f t="shared" si="691"/>
        <v>467</v>
      </c>
      <c r="BH528" s="71">
        <f t="shared" si="692"/>
        <v>537.04999999999995</v>
      </c>
      <c r="BI528" s="71">
        <f t="shared" si="693"/>
        <v>491</v>
      </c>
      <c r="BJ528" s="71">
        <f t="shared" si="694"/>
        <v>564.65</v>
      </c>
      <c r="BK528" s="71">
        <f t="shared" si="695"/>
        <v>575</v>
      </c>
      <c r="BL528" s="163">
        <f t="shared" si="696"/>
        <v>661.25</v>
      </c>
      <c r="BU528" s="161">
        <f>ROUND(cabinets_db!JE528/Prices!$B$27,0)</f>
        <v>396</v>
      </c>
      <c r="BV528" s="71">
        <f>BU528*Prices!$B$6+BU528</f>
        <v>455.4</v>
      </c>
      <c r="BW528" s="161">
        <f>ROUND(cabinets_db!JG528/Prices!$B$27,0)</f>
        <v>432</v>
      </c>
      <c r="BX528" s="71">
        <f>BW528*Prices!$B$6+BW528</f>
        <v>496.8</v>
      </c>
      <c r="BY528" s="161">
        <f>ROUND(cabinets_db!JI528/Prices!$B$27,0)</f>
        <v>444</v>
      </c>
      <c r="BZ528" s="71">
        <f>BY528*Prices!$B$6+BY528</f>
        <v>510.6</v>
      </c>
      <c r="CA528" s="161">
        <f>ROUND(cabinets_db!JK528/Prices!$B$27,0)</f>
        <v>468</v>
      </c>
      <c r="CB528" s="71">
        <f>CA528*Prices!$B$6+CA528</f>
        <v>538.20000000000005</v>
      </c>
      <c r="CC528" s="161">
        <f>ROUND(cabinets_db!JM528/Prices!$B$27,0)</f>
        <v>479</v>
      </c>
      <c r="CD528" s="71">
        <f>CC528*Prices!$B$6+CC528</f>
        <v>550.85</v>
      </c>
      <c r="CE528" s="161">
        <f>ROUND(cabinets_db!JO528/Prices!$B$27,0)</f>
        <v>509</v>
      </c>
      <c r="CF528" s="71">
        <f>CE528*Prices!$B$6+CE528</f>
        <v>585.35</v>
      </c>
      <c r="CG528" s="161">
        <f>ROUND(cabinets_db!JQ528/Prices!$B$27,0)</f>
        <v>533</v>
      </c>
      <c r="CH528" s="71">
        <f>CG528*Prices!$B$6+CG528</f>
        <v>612.95000000000005</v>
      </c>
      <c r="CI528" s="161">
        <f>ROUND(cabinets_db!JS528/Prices!$B$27,0)</f>
        <v>616</v>
      </c>
      <c r="CJ528" s="71">
        <f>CI528*Prices!$B$6+CI528</f>
        <v>708.4</v>
      </c>
      <c r="CK528" s="162"/>
      <c r="CL528" s="162"/>
      <c r="CM528" s="162"/>
      <c r="CN528" s="162"/>
      <c r="CO528" s="162"/>
      <c r="CP528" s="71">
        <f>ROUND(cabinets_db!LW528/Prices!$B$27,0)</f>
        <v>354</v>
      </c>
      <c r="CQ528" s="71">
        <f>CP528*Prices!$B$6+CP528</f>
        <v>407.1</v>
      </c>
      <c r="CR528" s="71">
        <f>ROUND(cabinets_db!LY528/Prices!$B$27,0)</f>
        <v>390</v>
      </c>
      <c r="CS528" s="71">
        <f>CR528*Prices!$B$6+CR528</f>
        <v>448.5</v>
      </c>
      <c r="CT528" s="71">
        <f>ROUND(cabinets_db!MA528/Prices!$B$27,0)</f>
        <v>402</v>
      </c>
      <c r="CU528" s="71">
        <f>CT528*Prices!$B$6+CT528</f>
        <v>462.3</v>
      </c>
      <c r="CV528" s="71">
        <f>ROUND(cabinets_db!MC528/Prices!$B$27,0)</f>
        <v>426</v>
      </c>
      <c r="CW528" s="71">
        <f>CV528*Prices!$B$6+CV528</f>
        <v>489.9</v>
      </c>
      <c r="CX528" s="71">
        <f>ROUND(cabinets_db!ME528/Prices!$B$27,0)</f>
        <v>438</v>
      </c>
      <c r="CY528" s="71">
        <f>CX528*Prices!$B$6+CX528</f>
        <v>503.7</v>
      </c>
      <c r="CZ528" s="71">
        <f>ROUND(cabinets_db!MG528/Prices!$B$27,0)</f>
        <v>467</v>
      </c>
      <c r="DA528" s="71">
        <f>CZ528*Prices!$B$6+CZ528</f>
        <v>537.04999999999995</v>
      </c>
      <c r="DB528" s="71">
        <f>ROUND(cabinets_db!MI528/Prices!$B$27,0)</f>
        <v>491</v>
      </c>
      <c r="DC528" s="71">
        <f>DB528*Prices!$B$6+DB528</f>
        <v>564.65</v>
      </c>
      <c r="DD528" s="71">
        <f>ROUND(cabinets_db!MK528/Prices!$B$27,0)</f>
        <v>575</v>
      </c>
      <c r="DE528" s="163">
        <f>DD528*Prices!$B$6+DD528</f>
        <v>661.25</v>
      </c>
      <c r="DK528" s="71">
        <f t="shared" si="697"/>
        <v>354</v>
      </c>
      <c r="DL528" s="71">
        <f t="shared" si="698"/>
        <v>407.1</v>
      </c>
      <c r="DM528" s="71">
        <f t="shared" si="699"/>
        <v>390</v>
      </c>
      <c r="DN528" s="71">
        <f t="shared" si="700"/>
        <v>448.5</v>
      </c>
      <c r="DO528" s="71">
        <f t="shared" si="701"/>
        <v>402</v>
      </c>
      <c r="DP528" s="71">
        <f t="shared" si="702"/>
        <v>462.3</v>
      </c>
      <c r="DQ528" s="71">
        <f t="shared" si="703"/>
        <v>426</v>
      </c>
      <c r="DR528" s="71">
        <f t="shared" si="704"/>
        <v>489.9</v>
      </c>
      <c r="DS528" s="71">
        <f t="shared" si="705"/>
        <v>438</v>
      </c>
      <c r="DT528" s="71">
        <f t="shared" si="706"/>
        <v>503.7</v>
      </c>
      <c r="DU528" s="71">
        <f t="shared" si="707"/>
        <v>467</v>
      </c>
      <c r="DV528" s="71">
        <f t="shared" si="708"/>
        <v>537.04999999999995</v>
      </c>
      <c r="DW528" s="71">
        <f t="shared" si="709"/>
        <v>491</v>
      </c>
      <c r="DX528" s="71">
        <f t="shared" si="710"/>
        <v>564.65</v>
      </c>
      <c r="DY528" s="71">
        <f t="shared" si="711"/>
        <v>575</v>
      </c>
      <c r="DZ528" s="163">
        <f t="shared" si="712"/>
        <v>661.25</v>
      </c>
      <c r="EP528" s="159">
        <v>3899.1311000000001</v>
      </c>
      <c r="EQ528" s="55">
        <f t="shared" si="759"/>
        <v>27.077299305555556</v>
      </c>
      <c r="ER528" s="74">
        <v>27</v>
      </c>
      <c r="ES528" s="55">
        <v>24</v>
      </c>
      <c r="EU528" s="75">
        <f t="shared" si="755"/>
        <v>5</v>
      </c>
      <c r="EW528" s="75">
        <v>2</v>
      </c>
      <c r="EY528" s="142">
        <v>27</v>
      </c>
      <c r="EZ528" s="82">
        <f>(EY528*1.2)*(Prices!$B$5/32)</f>
        <v>40.5</v>
      </c>
      <c r="FA528" s="82">
        <f>(EY528*1.3)*(Prices!$B$4/32)</f>
        <v>87.75</v>
      </c>
      <c r="FB528" s="77">
        <f>EV528*Prices!$B$2+EW528*Prices!$B$3</f>
        <v>8.1</v>
      </c>
      <c r="FC528" s="80">
        <f>EU528*Prices!$B$9</f>
        <v>30</v>
      </c>
      <c r="FD528" s="82">
        <f t="shared" si="713"/>
        <v>166.35</v>
      </c>
      <c r="FE528" s="82">
        <f>EU528*Prices!$B$10</f>
        <v>45</v>
      </c>
      <c r="FF528" s="82">
        <f t="shared" si="714"/>
        <v>181.35</v>
      </c>
      <c r="FG528" s="82">
        <f>EU528*Prices!$B$11</f>
        <v>50</v>
      </c>
      <c r="FH528" s="82">
        <f t="shared" si="715"/>
        <v>186.35</v>
      </c>
      <c r="FI528" s="82">
        <f>EU528*Prices!$B$12</f>
        <v>60</v>
      </c>
      <c r="FJ528" s="82">
        <f t="shared" si="716"/>
        <v>196.35</v>
      </c>
      <c r="FK528" s="82">
        <f>EU528*Prices!$B$13</f>
        <v>65</v>
      </c>
      <c r="FL528" s="82">
        <f t="shared" si="717"/>
        <v>201.35</v>
      </c>
      <c r="FM528" s="82">
        <f>EU528*Prices!$B$14</f>
        <v>77.5</v>
      </c>
      <c r="FN528" s="82">
        <f t="shared" si="718"/>
        <v>213.85</v>
      </c>
      <c r="FO528" s="82">
        <f>EU528*Prices!$B$15</f>
        <v>87.5</v>
      </c>
      <c r="FP528" s="82">
        <f t="shared" si="719"/>
        <v>223.85</v>
      </c>
      <c r="FQ528" s="82">
        <f>EU528*Prices!$B$16</f>
        <v>122.5</v>
      </c>
      <c r="FR528" s="82">
        <f t="shared" si="720"/>
        <v>258.85000000000002</v>
      </c>
      <c r="FS528" s="82">
        <f>EU528*Prices!$B$17</f>
        <v>0</v>
      </c>
      <c r="FT528" s="82"/>
      <c r="FU528" s="82"/>
      <c r="FV528" s="82"/>
      <c r="FW528" s="82"/>
      <c r="FX528" s="82"/>
      <c r="FY528" s="82"/>
      <c r="FZ528" s="82"/>
      <c r="GA528" s="82"/>
      <c r="GB528" s="82"/>
      <c r="GC528" s="78"/>
      <c r="GD528" s="82"/>
      <c r="GE528" s="82"/>
      <c r="GF528" s="82"/>
      <c r="GG528" s="82"/>
      <c r="GH528" s="82"/>
      <c r="GI528"/>
      <c r="GJ528"/>
      <c r="GK528"/>
      <c r="GL528"/>
      <c r="GM528"/>
      <c r="GN528"/>
      <c r="GO528"/>
      <c r="GP528" s="159">
        <v>3899.1311000000001</v>
      </c>
      <c r="GQ528" s="55">
        <f t="shared" si="760"/>
        <v>27.077299305555556</v>
      </c>
      <c r="GR528" s="74">
        <v>27</v>
      </c>
      <c r="GS528" s="55">
        <v>24</v>
      </c>
      <c r="GT528" s="55"/>
      <c r="GU528" s="75">
        <f t="shared" si="756"/>
        <v>5</v>
      </c>
      <c r="GV528" s="75"/>
      <c r="GW528" s="75">
        <v>2</v>
      </c>
      <c r="GX528" s="76"/>
      <c r="GY528" s="142">
        <v>27</v>
      </c>
      <c r="GZ528" s="82">
        <f>(GY528*1.2)*(Prices!$B$5/32)</f>
        <v>40.5</v>
      </c>
      <c r="HA528" s="82">
        <f>(GY528*1.3)*(Prices!$C$4/32)</f>
        <v>70.2</v>
      </c>
      <c r="HB528" s="77">
        <f>GV528*Prices!$B$2+GW528*Prices!$B$3</f>
        <v>8.1</v>
      </c>
      <c r="HC528" s="80">
        <f>GU528*Prices!$B$9</f>
        <v>30</v>
      </c>
      <c r="HD528" s="82">
        <f t="shared" si="721"/>
        <v>148.80000000000001</v>
      </c>
      <c r="HE528" s="82">
        <f>GU528*Prices!$B$10</f>
        <v>45</v>
      </c>
      <c r="HF528" s="82">
        <f t="shared" si="722"/>
        <v>163.80000000000001</v>
      </c>
      <c r="HG528" s="82">
        <f>GU528*Prices!$B$11</f>
        <v>50</v>
      </c>
      <c r="HH528" s="82">
        <f t="shared" si="723"/>
        <v>168.8</v>
      </c>
      <c r="HI528" s="82">
        <f>GU528*Prices!$B$12</f>
        <v>60</v>
      </c>
      <c r="HJ528" s="82">
        <f t="shared" si="724"/>
        <v>178.8</v>
      </c>
      <c r="HK528" s="82">
        <f>GU528*Prices!$B$13</f>
        <v>65</v>
      </c>
      <c r="HL528" s="82">
        <f t="shared" si="725"/>
        <v>183.8</v>
      </c>
      <c r="HM528" s="82">
        <f>GU528*Prices!$B$14</f>
        <v>77.5</v>
      </c>
      <c r="HN528" s="82">
        <f t="shared" si="726"/>
        <v>196.3</v>
      </c>
      <c r="HO528" s="82">
        <f>GU528*Prices!$B$15</f>
        <v>87.5</v>
      </c>
      <c r="HP528" s="82">
        <f t="shared" si="727"/>
        <v>206.3</v>
      </c>
      <c r="HQ528" s="82">
        <f>GU528*Prices!$B$16</f>
        <v>122.5</v>
      </c>
      <c r="HR528" s="82">
        <f t="shared" si="728"/>
        <v>241.3</v>
      </c>
      <c r="HS528" s="82">
        <f>GU528*Prices!$B$17</f>
        <v>0</v>
      </c>
      <c r="HT528" s="82"/>
      <c r="HU528" s="82"/>
      <c r="HV528" s="82"/>
      <c r="HW528" s="82"/>
      <c r="HX528" s="82"/>
      <c r="HY528" s="82"/>
      <c r="HZ528" s="82"/>
      <c r="IA528" s="82"/>
      <c r="IB528" s="82"/>
      <c r="IC528" s="78"/>
      <c r="ID528" s="82"/>
      <c r="IE528" s="82"/>
      <c r="IF528" s="82"/>
      <c r="IG528" s="82"/>
      <c r="IH528" s="82"/>
      <c r="II528"/>
      <c r="IJ528"/>
      <c r="IK528"/>
      <c r="IL528"/>
      <c r="IM528"/>
      <c r="IN528"/>
      <c r="IO528"/>
      <c r="IP528"/>
      <c r="IQ528" s="159">
        <v>3899.1311000000001</v>
      </c>
      <c r="IR528" s="55">
        <f t="shared" si="761"/>
        <v>27.077299305555556</v>
      </c>
      <c r="IS528" s="74">
        <v>27</v>
      </c>
      <c r="IT528" s="55">
        <v>24</v>
      </c>
      <c r="IV528" s="75">
        <f t="shared" si="757"/>
        <v>5</v>
      </c>
      <c r="IW528" s="75"/>
      <c r="IX528" s="75">
        <v>2</v>
      </c>
      <c r="IY528" s="76">
        <f t="shared" si="749"/>
        <v>0</v>
      </c>
      <c r="IZ528" s="142">
        <v>27</v>
      </c>
      <c r="JA528" s="82">
        <f>(IZ528*1.2)*(Prices!$B$5/32)</f>
        <v>40.5</v>
      </c>
      <c r="JB528" s="82">
        <f>(IZ528*1.3)*(Prices!$B$4/32)</f>
        <v>87.75</v>
      </c>
      <c r="JC528" s="77">
        <f>IW528*Prices!$B$2+IX528*Prices!$B$3</f>
        <v>8.1</v>
      </c>
      <c r="JD528" s="80">
        <f>IV528*Prices!$B$9</f>
        <v>30</v>
      </c>
      <c r="JE528" s="82">
        <f t="shared" si="729"/>
        <v>166.35</v>
      </c>
      <c r="JF528" s="82">
        <f>IV528*Prices!$B$10</f>
        <v>45</v>
      </c>
      <c r="JG528" s="82">
        <f t="shared" si="730"/>
        <v>181.35</v>
      </c>
      <c r="JH528" s="82">
        <f>IV528*Prices!$B$11</f>
        <v>50</v>
      </c>
      <c r="JI528" s="82">
        <f t="shared" si="731"/>
        <v>186.35</v>
      </c>
      <c r="JJ528" s="82">
        <f>IV528*Prices!$B$12</f>
        <v>60</v>
      </c>
      <c r="JK528" s="82">
        <f t="shared" si="732"/>
        <v>196.35</v>
      </c>
      <c r="JL528" s="82">
        <f>IV528*Prices!$B$13</f>
        <v>65</v>
      </c>
      <c r="JM528" s="82">
        <f t="shared" si="733"/>
        <v>201.35</v>
      </c>
      <c r="JN528" s="82">
        <f>IV528*Prices!$B$14</f>
        <v>77.5</v>
      </c>
      <c r="JO528" s="82">
        <f t="shared" si="734"/>
        <v>213.85</v>
      </c>
      <c r="JP528" s="82">
        <f>IV528*Prices!$B$15</f>
        <v>87.5</v>
      </c>
      <c r="JQ528" s="82">
        <f t="shared" si="735"/>
        <v>223.85</v>
      </c>
      <c r="JR528" s="82">
        <f>IV528*Prices!$B$16</f>
        <v>122.5</v>
      </c>
      <c r="JS528" s="82">
        <f t="shared" si="736"/>
        <v>258.85000000000002</v>
      </c>
      <c r="JT528" s="82">
        <f>IV528*Prices!$B$17</f>
        <v>0</v>
      </c>
      <c r="JU528" s="82"/>
      <c r="JV528" s="82"/>
      <c r="JW528" s="82"/>
      <c r="JX528" s="82"/>
      <c r="JY528" s="82"/>
      <c r="JZ528" s="82"/>
      <c r="KA528" s="82"/>
      <c r="KB528" s="82"/>
      <c r="KC528" s="82"/>
      <c r="KD528" s="78"/>
      <c r="KE528" s="82"/>
      <c r="KF528" s="82"/>
      <c r="KG528" s="82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 s="199">
        <v>0</v>
      </c>
      <c r="LB528" s="202">
        <v>0</v>
      </c>
      <c r="LC528" s="82">
        <f>(44+(cabinets_db!IR528*2-2))*0.58</f>
        <v>55.769667194444438</v>
      </c>
      <c r="LD528" s="82">
        <f>(44+(cabinets_db!IR528*2-2))*0.77</f>
        <v>74.039040930555558</v>
      </c>
      <c r="LE528" s="82">
        <f>3*(cabinets_db!IR528*22/144)</f>
        <v>12.410428848379629</v>
      </c>
      <c r="LF528" s="82">
        <f t="shared" si="737"/>
        <v>43.359238346064807</v>
      </c>
      <c r="LG528" s="80">
        <f t="shared" si="738"/>
        <v>61.628612082175927</v>
      </c>
      <c r="LH528" s="234">
        <f t="shared" si="739"/>
        <v>0</v>
      </c>
      <c r="LI528" s="159">
        <v>3899.1311000000001</v>
      </c>
      <c r="LJ528" s="55">
        <f t="shared" si="762"/>
        <v>27.077299305555556</v>
      </c>
      <c r="LK528" s="74">
        <v>27</v>
      </c>
      <c r="LL528" s="55">
        <v>24</v>
      </c>
      <c r="LN528" s="75">
        <f t="shared" si="758"/>
        <v>5</v>
      </c>
      <c r="LO528" s="75"/>
      <c r="LP528" s="75">
        <v>2</v>
      </c>
      <c r="LQ528" s="76">
        <f t="shared" si="750"/>
        <v>0</v>
      </c>
      <c r="LR528" s="142">
        <v>27</v>
      </c>
      <c r="LS528" s="82">
        <f>(LR528*1.2)*(Prices!$B$5/32)</f>
        <v>40.5</v>
      </c>
      <c r="LT528" s="82">
        <f>(LR528*1.3)*(Prices!$C$4/32)</f>
        <v>70.2</v>
      </c>
      <c r="LU528" s="77">
        <f>LO528*Prices!$B$2+LP528*Prices!$B$3</f>
        <v>8.1</v>
      </c>
      <c r="LV528" s="80">
        <f>LN528*Prices!$B$9</f>
        <v>30</v>
      </c>
      <c r="LW528" s="82">
        <f t="shared" si="740"/>
        <v>148.80000000000001</v>
      </c>
      <c r="LX528" s="82">
        <f>LN528*Prices!$B$10</f>
        <v>45</v>
      </c>
      <c r="LY528" s="82">
        <f t="shared" si="741"/>
        <v>163.80000000000001</v>
      </c>
      <c r="LZ528" s="82">
        <f>LN528*Prices!$B$11</f>
        <v>50</v>
      </c>
      <c r="MA528" s="82">
        <f t="shared" si="742"/>
        <v>168.8</v>
      </c>
      <c r="MB528" s="82">
        <f>LN528*Prices!$B$12</f>
        <v>60</v>
      </c>
      <c r="MC528" s="82">
        <f t="shared" si="743"/>
        <v>178.8</v>
      </c>
      <c r="MD528" s="82">
        <f>LN528*Prices!$B$13</f>
        <v>65</v>
      </c>
      <c r="ME528" s="82">
        <f t="shared" si="744"/>
        <v>183.8</v>
      </c>
      <c r="MF528" s="82">
        <f>LN528*Prices!$B$14</f>
        <v>77.5</v>
      </c>
      <c r="MG528" s="82">
        <f t="shared" si="745"/>
        <v>196.3</v>
      </c>
      <c r="MH528" s="82">
        <f>LN528*Prices!$B$15</f>
        <v>87.5</v>
      </c>
      <c r="MI528" s="82">
        <f t="shared" si="746"/>
        <v>206.3</v>
      </c>
      <c r="MJ528" s="82">
        <f>LN528*Prices!$B$16</f>
        <v>122.5</v>
      </c>
      <c r="MK528" s="82">
        <f t="shared" si="747"/>
        <v>241.3</v>
      </c>
      <c r="ML528" s="82">
        <f>LN528*Prices!$B$17</f>
        <v>0</v>
      </c>
      <c r="MM528" s="82"/>
      <c r="MN528" s="82"/>
      <c r="MO528" s="82"/>
      <c r="MP528" s="82"/>
      <c r="MQ528" s="82"/>
      <c r="MR528" s="82"/>
      <c r="MS528" s="82"/>
      <c r="MT528" s="82"/>
      <c r="MU528" s="82"/>
      <c r="MV528" s="78"/>
      <c r="MW528" s="82"/>
      <c r="MX528" s="82"/>
      <c r="MY528" s="82"/>
      <c r="MZ528" s="82"/>
      <c r="NA528" s="82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</row>
    <row r="529" spans="1:449" ht="18" customHeight="1" thickBot="1" x14ac:dyDescent="0.3">
      <c r="A529" s="282"/>
      <c r="B529" s="404"/>
      <c r="C529" s="278"/>
      <c r="D529" s="279"/>
      <c r="E529" s="280"/>
      <c r="F529" s="284"/>
      <c r="G529" s="367"/>
      <c r="H529" s="71"/>
      <c r="I529" s="161"/>
      <c r="J529" s="71"/>
      <c r="K529" s="161"/>
      <c r="L529" s="71"/>
      <c r="M529" s="161"/>
      <c r="N529" s="71"/>
      <c r="O529" s="161"/>
      <c r="P529" s="71"/>
      <c r="Q529" s="161"/>
      <c r="R529" s="71"/>
      <c r="S529" s="161"/>
      <c r="T529" s="71"/>
      <c r="U529" s="161"/>
      <c r="V529" s="71"/>
      <c r="W529" s="162"/>
      <c r="X529" s="162"/>
      <c r="Y529" s="162"/>
      <c r="Z529" s="162"/>
      <c r="AA529" s="162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163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163"/>
      <c r="BU529" s="161"/>
      <c r="BV529" s="71"/>
      <c r="BW529" s="161"/>
      <c r="BX529" s="71"/>
      <c r="BY529" s="161"/>
      <c r="BZ529" s="71"/>
      <c r="CA529" s="161"/>
      <c r="CB529" s="71"/>
      <c r="CC529" s="161"/>
      <c r="CD529" s="71"/>
      <c r="CE529" s="161"/>
      <c r="CF529" s="71"/>
      <c r="CG529" s="161"/>
      <c r="CH529" s="71"/>
      <c r="CI529" s="161"/>
      <c r="CJ529" s="71"/>
      <c r="CK529" s="162"/>
      <c r="CL529" s="162"/>
      <c r="CM529" s="162"/>
      <c r="CN529" s="162"/>
      <c r="CO529" s="162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163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163"/>
      <c r="EP529" s="159"/>
      <c r="ER529" s="74"/>
      <c r="ES529" s="55"/>
      <c r="EU529" s="75"/>
      <c r="EY529" s="142"/>
      <c r="EZ529" s="82"/>
      <c r="FB529" s="77"/>
      <c r="FC529" s="80"/>
      <c r="FE529" s="82"/>
      <c r="FF529" s="82"/>
      <c r="FG529" s="82"/>
      <c r="FH529" s="82"/>
      <c r="FI529" s="82"/>
      <c r="FJ529" s="82"/>
      <c r="FK529" s="82"/>
      <c r="FL529" s="82"/>
      <c r="FM529" s="82"/>
      <c r="FN529" s="82"/>
      <c r="FO529" s="82"/>
      <c r="FP529" s="82"/>
      <c r="FQ529" s="82"/>
      <c r="FR529" s="82"/>
      <c r="FS529" s="82"/>
      <c r="FT529" s="82"/>
      <c r="FU529" s="82"/>
      <c r="FV529" s="82"/>
      <c r="FW529" s="82"/>
      <c r="FX529" s="82"/>
      <c r="FY529" s="82"/>
      <c r="FZ529" s="82"/>
      <c r="GA529" s="82"/>
      <c r="GB529" s="82"/>
      <c r="GC529" s="78"/>
      <c r="GD529" s="82"/>
      <c r="GE529" s="82"/>
      <c r="GF529" s="82"/>
      <c r="GG529" s="82"/>
      <c r="GH529" s="82"/>
      <c r="GI529"/>
      <c r="GJ529"/>
      <c r="GK529"/>
      <c r="GL529"/>
      <c r="GM529"/>
      <c r="GN529"/>
      <c r="GO529"/>
      <c r="GP529" s="159"/>
      <c r="GR529" s="74"/>
      <c r="GT529" s="55"/>
      <c r="GU529" s="75"/>
      <c r="GV529" s="75"/>
      <c r="GW529" s="75"/>
      <c r="GX529" s="76"/>
      <c r="GY529" s="142"/>
      <c r="GZ529" s="82"/>
      <c r="HA529" s="82"/>
      <c r="HB529" s="77"/>
      <c r="HC529" s="80"/>
      <c r="HE529" s="82"/>
      <c r="HF529" s="82"/>
      <c r="HG529" s="82"/>
      <c r="HH529" s="82"/>
      <c r="HI529" s="82"/>
      <c r="HJ529" s="82"/>
      <c r="HK529" s="82"/>
      <c r="HL529" s="82"/>
      <c r="HM529" s="82"/>
      <c r="HN529" s="82"/>
      <c r="HO529" s="82"/>
      <c r="HP529" s="82"/>
      <c r="HQ529" s="82"/>
      <c r="HR529" s="82"/>
      <c r="HS529" s="82"/>
      <c r="HT529" s="82"/>
      <c r="HU529" s="82"/>
      <c r="HV529" s="82"/>
      <c r="HW529" s="82"/>
      <c r="HX529" s="82"/>
      <c r="HY529" s="82"/>
      <c r="HZ529" s="82"/>
      <c r="IA529" s="82"/>
      <c r="IB529" s="82"/>
      <c r="IC529" s="78"/>
      <c r="ID529" s="82"/>
      <c r="IE529" s="82"/>
      <c r="IF529" s="82"/>
      <c r="IG529" s="82"/>
      <c r="IH529" s="82"/>
      <c r="II529"/>
      <c r="IJ529"/>
      <c r="IK529"/>
      <c r="IL529"/>
      <c r="IM529"/>
      <c r="IN529"/>
      <c r="IO529"/>
      <c r="IP529"/>
      <c r="IQ529" s="159"/>
      <c r="IS529" s="74"/>
      <c r="IV529" s="75"/>
      <c r="IW529" s="75"/>
      <c r="IX529" s="75"/>
      <c r="IY529" s="76"/>
      <c r="IZ529" s="142"/>
      <c r="JA529" s="82"/>
      <c r="JB529" s="82"/>
      <c r="JC529" s="77"/>
      <c r="JD529" s="80"/>
      <c r="JE529" s="82"/>
      <c r="JF529" s="82"/>
      <c r="JG529" s="82"/>
      <c r="JH529" s="82"/>
      <c r="JI529" s="82"/>
      <c r="JJ529" s="82"/>
      <c r="JK529" s="82"/>
      <c r="JL529" s="82"/>
      <c r="JM529" s="82"/>
      <c r="JN529" s="82"/>
      <c r="JO529" s="82"/>
      <c r="JP529" s="82"/>
      <c r="JQ529" s="82"/>
      <c r="JR529" s="82"/>
      <c r="JS529" s="82"/>
      <c r="JT529" s="82"/>
      <c r="JU529" s="82"/>
      <c r="JV529" s="82"/>
      <c r="JW529" s="82"/>
      <c r="JX529" s="82"/>
      <c r="JY529" s="82"/>
      <c r="JZ529" s="82"/>
      <c r="KA529" s="82"/>
      <c r="KB529" s="82"/>
      <c r="KC529" s="82"/>
      <c r="KD529" s="78"/>
      <c r="KE529" s="82"/>
      <c r="KF529" s="82"/>
      <c r="KG529" s="82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 s="199"/>
      <c r="LB529" s="202"/>
      <c r="LF529" s="82"/>
      <c r="LG529" s="80"/>
      <c r="LH529" s="234"/>
      <c r="LI529" s="159"/>
      <c r="LK529" s="74"/>
      <c r="LN529" s="75"/>
      <c r="LO529" s="75"/>
      <c r="LP529" s="75"/>
      <c r="LQ529" s="76"/>
      <c r="LR529" s="142"/>
      <c r="LS529" s="82"/>
      <c r="LT529" s="82"/>
      <c r="LU529" s="77"/>
      <c r="LV529" s="80"/>
      <c r="LW529" s="82"/>
      <c r="LX529" s="82"/>
      <c r="LY529" s="82"/>
      <c r="LZ529" s="82"/>
      <c r="MA529" s="82"/>
      <c r="MB529" s="82"/>
      <c r="MC529" s="82"/>
      <c r="MD529" s="82"/>
      <c r="ME529" s="82"/>
      <c r="MF529" s="82"/>
      <c r="MG529" s="82"/>
      <c r="MH529" s="82"/>
      <c r="MI529" s="82"/>
      <c r="MJ529" s="82"/>
      <c r="MK529" s="82"/>
      <c r="ML529" s="82"/>
      <c r="MM529" s="82"/>
      <c r="MN529" s="82"/>
      <c r="MO529" s="82"/>
      <c r="MP529" s="82"/>
      <c r="MQ529" s="82"/>
      <c r="MR529" s="82"/>
      <c r="MS529" s="82"/>
      <c r="MT529" s="82"/>
      <c r="MU529" s="82"/>
      <c r="MV529" s="78"/>
      <c r="MW529" s="82"/>
      <c r="MX529" s="82"/>
      <c r="MY529" s="82"/>
      <c r="MZ529" s="82"/>
      <c r="NA529" s="82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</row>
    <row r="530" spans="1:449" ht="18" customHeight="1" x14ac:dyDescent="0.25">
      <c r="A530" s="169" t="s">
        <v>665</v>
      </c>
      <c r="B530" s="170" t="s">
        <v>628</v>
      </c>
      <c r="C530" s="152" t="str">
        <f t="shared" si="748"/>
        <v>Vanity Cab: 2 doors - shelves (22" to 24")</v>
      </c>
      <c r="D530" s="121" t="s">
        <v>666</v>
      </c>
      <c r="E530" s="153" t="s">
        <v>103</v>
      </c>
      <c r="F530" s="303" t="s">
        <v>665</v>
      </c>
      <c r="G530" s="367">
        <f>ROUND(cabinets_db!FD530/Prices!$B$27,0)</f>
        <v>415</v>
      </c>
      <c r="H530" s="71">
        <f>G530*Prices!$B$6+G530</f>
        <v>477.25</v>
      </c>
      <c r="I530" s="161">
        <f>ROUND(cabinets_db!FF530/Prices!$B$27,0)</f>
        <v>451</v>
      </c>
      <c r="J530" s="71">
        <f>I530*Prices!$B$6+I530</f>
        <v>518.65</v>
      </c>
      <c r="K530" s="161">
        <f>ROUND(cabinets_db!FH530/Prices!$B$27,0)</f>
        <v>463</v>
      </c>
      <c r="L530" s="71">
        <f>K530*Prices!$B$6+K530</f>
        <v>532.45000000000005</v>
      </c>
      <c r="M530" s="161">
        <f>ROUND(cabinets_db!FJ530/Prices!$B$27,0)</f>
        <v>487</v>
      </c>
      <c r="N530" s="71">
        <f>M530*Prices!$B$6+M530</f>
        <v>560.04999999999995</v>
      </c>
      <c r="O530" s="161">
        <f>ROUND(cabinets_db!FL530/Prices!$B$27,0)</f>
        <v>499</v>
      </c>
      <c r="P530" s="71">
        <f>O530*Prices!$B$6+O530</f>
        <v>573.85</v>
      </c>
      <c r="Q530" s="161">
        <f>ROUND(cabinets_db!FN530/Prices!$B$27,0)</f>
        <v>528</v>
      </c>
      <c r="R530" s="71">
        <f>Q530*Prices!$B$6+Q530</f>
        <v>607.20000000000005</v>
      </c>
      <c r="S530" s="161">
        <f>ROUND(cabinets_db!FP530/Prices!$B$27,0)</f>
        <v>552</v>
      </c>
      <c r="T530" s="71">
        <f>S530*Prices!$B$6+S530</f>
        <v>634.79999999999995</v>
      </c>
      <c r="U530" s="161">
        <f>ROUND(cabinets_db!FR530/Prices!$B$27,0)</f>
        <v>636</v>
      </c>
      <c r="V530" s="71">
        <f>U530*Prices!$B$6+U530</f>
        <v>731.4</v>
      </c>
      <c r="W530" s="162"/>
      <c r="X530" s="162"/>
      <c r="Y530" s="162"/>
      <c r="Z530" s="162"/>
      <c r="AA530" s="162"/>
      <c r="AB530" s="71">
        <f>ROUND(cabinets_db!HD530/Prices!$B$27,0)</f>
        <v>374</v>
      </c>
      <c r="AC530" s="71">
        <f>AB530*Prices!$B$6+AB530</f>
        <v>430.1</v>
      </c>
      <c r="AD530" s="71">
        <f>ROUND(cabinets_db!HF530/Prices!$B$27,0)</f>
        <v>409</v>
      </c>
      <c r="AE530" s="71">
        <f>AD530*Prices!$B$6+AD530</f>
        <v>470.35</v>
      </c>
      <c r="AF530" s="71">
        <f>ROUND(cabinets_db!HH530/Prices!$B$27,0)</f>
        <v>421</v>
      </c>
      <c r="AG530" s="71">
        <f>AF530*Prices!$B$6+AF530</f>
        <v>484.15</v>
      </c>
      <c r="AH530" s="71">
        <f>ROUND(cabinets_db!HJ530/Prices!$B$27,0)</f>
        <v>445</v>
      </c>
      <c r="AI530" s="71">
        <f>AH530*Prices!$B$6+AH530</f>
        <v>511.75</v>
      </c>
      <c r="AJ530" s="71">
        <f>ROUND(cabinets_db!HL530/Prices!$B$27,0)</f>
        <v>457</v>
      </c>
      <c r="AK530" s="71">
        <f>AJ530*Prices!$B$6+AJ530</f>
        <v>525.54999999999995</v>
      </c>
      <c r="AL530" s="71">
        <f>ROUND(cabinets_db!HN530/Prices!$B$27,0)</f>
        <v>487</v>
      </c>
      <c r="AM530" s="71">
        <f>AL530*Prices!$B$6+AL530</f>
        <v>560.04999999999995</v>
      </c>
      <c r="AN530" s="71">
        <f>ROUND(cabinets_db!HP530/Prices!$B$27,0)</f>
        <v>510</v>
      </c>
      <c r="AO530" s="71">
        <f>AN530*Prices!$B$6+AN530</f>
        <v>586.5</v>
      </c>
      <c r="AP530" s="71">
        <f>ROUND(cabinets_db!HR530/Prices!$B$27,0)</f>
        <v>594</v>
      </c>
      <c r="AQ530" s="163">
        <f>AP530*Prices!$B$6+AP530</f>
        <v>683.1</v>
      </c>
      <c r="AW530" s="71">
        <f t="shared" si="681"/>
        <v>374</v>
      </c>
      <c r="AX530" s="71">
        <f t="shared" si="682"/>
        <v>430.1</v>
      </c>
      <c r="AY530" s="71">
        <f t="shared" si="683"/>
        <v>409</v>
      </c>
      <c r="AZ530" s="71">
        <f t="shared" si="684"/>
        <v>470.35</v>
      </c>
      <c r="BA530" s="71">
        <f t="shared" si="685"/>
        <v>421</v>
      </c>
      <c r="BB530" s="71">
        <f t="shared" si="686"/>
        <v>484.15</v>
      </c>
      <c r="BC530" s="71">
        <f t="shared" si="687"/>
        <v>445</v>
      </c>
      <c r="BD530" s="71">
        <f t="shared" si="688"/>
        <v>511.75</v>
      </c>
      <c r="BE530" s="71">
        <f t="shared" si="689"/>
        <v>457</v>
      </c>
      <c r="BF530" s="71">
        <f t="shared" si="690"/>
        <v>525.54999999999995</v>
      </c>
      <c r="BG530" s="71">
        <f t="shared" si="691"/>
        <v>487</v>
      </c>
      <c r="BH530" s="71">
        <f t="shared" si="692"/>
        <v>560.04999999999995</v>
      </c>
      <c r="BI530" s="71">
        <f t="shared" si="693"/>
        <v>510</v>
      </c>
      <c r="BJ530" s="71">
        <f t="shared" si="694"/>
        <v>586.5</v>
      </c>
      <c r="BK530" s="71">
        <f t="shared" si="695"/>
        <v>594</v>
      </c>
      <c r="BL530" s="163">
        <f t="shared" si="696"/>
        <v>683.1</v>
      </c>
      <c r="BU530" s="161">
        <f>ROUND(cabinets_db!JE530/Prices!$B$27,0)</f>
        <v>415</v>
      </c>
      <c r="BV530" s="71">
        <f>BU530*Prices!$B$6+BU530</f>
        <v>477.25</v>
      </c>
      <c r="BW530" s="161">
        <f>ROUND(cabinets_db!JG530/Prices!$B$27,0)</f>
        <v>451</v>
      </c>
      <c r="BX530" s="71">
        <f>BW530*Prices!$B$6+BW530</f>
        <v>518.65</v>
      </c>
      <c r="BY530" s="161">
        <f>ROUND(cabinets_db!JI530/Prices!$B$27,0)</f>
        <v>463</v>
      </c>
      <c r="BZ530" s="71">
        <f>BY530*Prices!$B$6+BY530</f>
        <v>532.45000000000005</v>
      </c>
      <c r="CA530" s="161">
        <f>ROUND(cabinets_db!JK530/Prices!$B$27,0)</f>
        <v>487</v>
      </c>
      <c r="CB530" s="71">
        <f>CA530*Prices!$B$6+CA530</f>
        <v>560.04999999999995</v>
      </c>
      <c r="CC530" s="161">
        <f>ROUND(cabinets_db!JM530/Prices!$B$27,0)</f>
        <v>499</v>
      </c>
      <c r="CD530" s="71">
        <f>CC530*Prices!$B$6+CC530</f>
        <v>573.85</v>
      </c>
      <c r="CE530" s="161">
        <f>ROUND(cabinets_db!JO530/Prices!$B$27,0)</f>
        <v>528</v>
      </c>
      <c r="CF530" s="71">
        <f>CE530*Prices!$B$6+CE530</f>
        <v>607.20000000000005</v>
      </c>
      <c r="CG530" s="161">
        <f>ROUND(cabinets_db!JQ530/Prices!$B$27,0)</f>
        <v>552</v>
      </c>
      <c r="CH530" s="71">
        <f>CG530*Prices!$B$6+CG530</f>
        <v>634.79999999999995</v>
      </c>
      <c r="CI530" s="161">
        <f>ROUND(cabinets_db!JS530/Prices!$B$27,0)</f>
        <v>636</v>
      </c>
      <c r="CJ530" s="71">
        <f>CI530*Prices!$B$6+CI530</f>
        <v>731.4</v>
      </c>
      <c r="CK530" s="162"/>
      <c r="CL530" s="162"/>
      <c r="CM530" s="162"/>
      <c r="CN530" s="162"/>
      <c r="CO530" s="162"/>
      <c r="CP530" s="71">
        <f>ROUND(cabinets_db!LW530/Prices!$B$27,0)</f>
        <v>374</v>
      </c>
      <c r="CQ530" s="71">
        <f>CP530*Prices!$B$6+CP530</f>
        <v>430.1</v>
      </c>
      <c r="CR530" s="71">
        <f>ROUND(cabinets_db!LY530/Prices!$B$27,0)</f>
        <v>409</v>
      </c>
      <c r="CS530" s="71">
        <f>CR530*Prices!$B$6+CR530</f>
        <v>470.35</v>
      </c>
      <c r="CT530" s="71">
        <f>ROUND(cabinets_db!MA530/Prices!$B$27,0)</f>
        <v>421</v>
      </c>
      <c r="CU530" s="71">
        <f>CT530*Prices!$B$6+CT530</f>
        <v>484.15</v>
      </c>
      <c r="CV530" s="71">
        <f>ROUND(cabinets_db!MC530/Prices!$B$27,0)</f>
        <v>445</v>
      </c>
      <c r="CW530" s="71">
        <f>CV530*Prices!$B$6+CV530</f>
        <v>511.75</v>
      </c>
      <c r="CX530" s="71">
        <f>ROUND(cabinets_db!ME530/Prices!$B$27,0)</f>
        <v>457</v>
      </c>
      <c r="CY530" s="71">
        <f>CX530*Prices!$B$6+CX530</f>
        <v>525.54999999999995</v>
      </c>
      <c r="CZ530" s="71">
        <f>ROUND(cabinets_db!MG530/Prices!$B$27,0)</f>
        <v>487</v>
      </c>
      <c r="DA530" s="71">
        <f>CZ530*Prices!$B$6+CZ530</f>
        <v>560.04999999999995</v>
      </c>
      <c r="DB530" s="71">
        <f>ROUND(cabinets_db!MI530/Prices!$B$27,0)</f>
        <v>510</v>
      </c>
      <c r="DC530" s="71">
        <f>DB530*Prices!$B$6+DB530</f>
        <v>586.5</v>
      </c>
      <c r="DD530" s="71">
        <f>ROUND(cabinets_db!MK530/Prices!$B$27,0)</f>
        <v>594</v>
      </c>
      <c r="DE530" s="163">
        <f>DD530*Prices!$B$6+DD530</f>
        <v>683.1</v>
      </c>
      <c r="DK530" s="71">
        <f t="shared" si="697"/>
        <v>374</v>
      </c>
      <c r="DL530" s="71">
        <f t="shared" si="698"/>
        <v>430.1</v>
      </c>
      <c r="DM530" s="71">
        <f t="shared" si="699"/>
        <v>409</v>
      </c>
      <c r="DN530" s="71">
        <f t="shared" si="700"/>
        <v>470.35</v>
      </c>
      <c r="DO530" s="71">
        <f t="shared" si="701"/>
        <v>421</v>
      </c>
      <c r="DP530" s="71">
        <f t="shared" si="702"/>
        <v>484.15</v>
      </c>
      <c r="DQ530" s="71">
        <f t="shared" si="703"/>
        <v>445</v>
      </c>
      <c r="DR530" s="71">
        <f t="shared" si="704"/>
        <v>511.75</v>
      </c>
      <c r="DS530" s="71">
        <f t="shared" si="705"/>
        <v>457</v>
      </c>
      <c r="DT530" s="71">
        <f t="shared" si="706"/>
        <v>525.54999999999995</v>
      </c>
      <c r="DU530" s="71">
        <f t="shared" si="707"/>
        <v>487</v>
      </c>
      <c r="DV530" s="71">
        <f t="shared" si="708"/>
        <v>560.04999999999995</v>
      </c>
      <c r="DW530" s="71">
        <f t="shared" si="709"/>
        <v>510</v>
      </c>
      <c r="DX530" s="71">
        <f t="shared" si="710"/>
        <v>586.5</v>
      </c>
      <c r="DY530" s="71">
        <f t="shared" si="711"/>
        <v>594</v>
      </c>
      <c r="DZ530" s="163">
        <f t="shared" si="712"/>
        <v>683.1</v>
      </c>
      <c r="EP530" s="159">
        <v>3899.1311000000001</v>
      </c>
      <c r="EQ530" s="55">
        <f t="shared" si="759"/>
        <v>27.077299305555556</v>
      </c>
      <c r="ER530" s="74">
        <v>27</v>
      </c>
      <c r="ES530" s="55">
        <v>24</v>
      </c>
      <c r="EU530" s="75">
        <f t="shared" si="755"/>
        <v>5</v>
      </c>
      <c r="EW530" s="75">
        <v>4</v>
      </c>
      <c r="EY530" s="142">
        <v>27</v>
      </c>
      <c r="EZ530" s="82">
        <f>(EY530*1.2)*(Prices!$B$5/32)</f>
        <v>40.5</v>
      </c>
      <c r="FA530" s="82">
        <f>(EY530*1.3)*(Prices!$B$4/32)</f>
        <v>87.75</v>
      </c>
      <c r="FB530" s="77">
        <f>EV530*Prices!$B$2+EW530*Prices!$B$3</f>
        <v>16.2</v>
      </c>
      <c r="FC530" s="80">
        <f>EU530*Prices!$B$9</f>
        <v>30</v>
      </c>
      <c r="FD530" s="82">
        <f t="shared" si="713"/>
        <v>174.45</v>
      </c>
      <c r="FE530" s="82">
        <f>EU530*Prices!$B$10</f>
        <v>45</v>
      </c>
      <c r="FF530" s="82">
        <f t="shared" si="714"/>
        <v>189.45</v>
      </c>
      <c r="FG530" s="82">
        <f>EU530*Prices!$B$11</f>
        <v>50</v>
      </c>
      <c r="FH530" s="82">
        <f t="shared" si="715"/>
        <v>194.45</v>
      </c>
      <c r="FI530" s="82">
        <f>EU530*Prices!$B$12</f>
        <v>60</v>
      </c>
      <c r="FJ530" s="82">
        <f t="shared" si="716"/>
        <v>204.45</v>
      </c>
      <c r="FK530" s="82">
        <f>EU530*Prices!$B$13</f>
        <v>65</v>
      </c>
      <c r="FL530" s="82">
        <f t="shared" si="717"/>
        <v>209.45</v>
      </c>
      <c r="FM530" s="82">
        <f>EU530*Prices!$B$14</f>
        <v>77.5</v>
      </c>
      <c r="FN530" s="82">
        <f t="shared" si="718"/>
        <v>221.95</v>
      </c>
      <c r="FO530" s="82">
        <f>EU530*Prices!$B$15</f>
        <v>87.5</v>
      </c>
      <c r="FP530" s="82">
        <f t="shared" si="719"/>
        <v>231.95</v>
      </c>
      <c r="FQ530" s="82">
        <f>EU530*Prices!$B$16</f>
        <v>122.5</v>
      </c>
      <c r="FR530" s="82">
        <f t="shared" si="720"/>
        <v>266.95</v>
      </c>
      <c r="FS530" s="82">
        <f>EU530*Prices!$B$17</f>
        <v>0</v>
      </c>
      <c r="FT530" s="82"/>
      <c r="FU530" s="82"/>
      <c r="FV530" s="82"/>
      <c r="FW530" s="82"/>
      <c r="FX530" s="82"/>
      <c r="FY530" s="82"/>
      <c r="FZ530" s="82"/>
      <c r="GA530" s="82"/>
      <c r="GB530" s="82"/>
      <c r="GC530" s="82"/>
      <c r="GD530" s="82"/>
      <c r="GE530" s="82"/>
      <c r="GF530" s="82"/>
      <c r="GG530" s="82"/>
      <c r="GH530" s="82"/>
      <c r="GI530"/>
      <c r="GJ530"/>
      <c r="GK530"/>
      <c r="GL530"/>
      <c r="GM530"/>
      <c r="GN530"/>
      <c r="GO530"/>
      <c r="GP530" s="159">
        <v>3899.1311000000001</v>
      </c>
      <c r="GQ530" s="55">
        <f t="shared" si="760"/>
        <v>27.077299305555556</v>
      </c>
      <c r="GR530" s="74">
        <v>27</v>
      </c>
      <c r="GS530" s="55">
        <v>24</v>
      </c>
      <c r="GT530" s="55"/>
      <c r="GU530" s="75">
        <f t="shared" si="756"/>
        <v>5</v>
      </c>
      <c r="GV530" s="75"/>
      <c r="GW530" s="75">
        <v>4</v>
      </c>
      <c r="GX530" s="76"/>
      <c r="GY530" s="142">
        <v>27</v>
      </c>
      <c r="GZ530" s="82">
        <f>(GY530*1.2)*(Prices!$B$5/32)</f>
        <v>40.5</v>
      </c>
      <c r="HA530" s="82">
        <f>(GY530*1.3)*(Prices!$C$4/32)</f>
        <v>70.2</v>
      </c>
      <c r="HB530" s="77">
        <f>GV530*Prices!$B$2+GW530*Prices!$B$3</f>
        <v>16.2</v>
      </c>
      <c r="HC530" s="80">
        <f>GU530*Prices!$B$9</f>
        <v>30</v>
      </c>
      <c r="HD530" s="82">
        <f t="shared" si="721"/>
        <v>156.9</v>
      </c>
      <c r="HE530" s="82">
        <f>GU530*Prices!$B$10</f>
        <v>45</v>
      </c>
      <c r="HF530" s="82">
        <f t="shared" si="722"/>
        <v>171.9</v>
      </c>
      <c r="HG530" s="82">
        <f>GU530*Prices!$B$11</f>
        <v>50</v>
      </c>
      <c r="HH530" s="82">
        <f t="shared" si="723"/>
        <v>176.9</v>
      </c>
      <c r="HI530" s="82">
        <f>GU530*Prices!$B$12</f>
        <v>60</v>
      </c>
      <c r="HJ530" s="82">
        <f t="shared" si="724"/>
        <v>186.9</v>
      </c>
      <c r="HK530" s="82">
        <f>GU530*Prices!$B$13</f>
        <v>65</v>
      </c>
      <c r="HL530" s="82">
        <f t="shared" si="725"/>
        <v>191.9</v>
      </c>
      <c r="HM530" s="82">
        <f>GU530*Prices!$B$14</f>
        <v>77.5</v>
      </c>
      <c r="HN530" s="82">
        <f t="shared" si="726"/>
        <v>204.4</v>
      </c>
      <c r="HO530" s="82">
        <f>GU530*Prices!$B$15</f>
        <v>87.5</v>
      </c>
      <c r="HP530" s="82">
        <f t="shared" si="727"/>
        <v>214.4</v>
      </c>
      <c r="HQ530" s="82">
        <f>GU530*Prices!$B$16</f>
        <v>122.5</v>
      </c>
      <c r="HR530" s="82">
        <f t="shared" si="728"/>
        <v>249.39999999999998</v>
      </c>
      <c r="HS530" s="82">
        <f>GU530*Prices!$B$17</f>
        <v>0</v>
      </c>
      <c r="HT530" s="82"/>
      <c r="HU530" s="82"/>
      <c r="HV530" s="82"/>
      <c r="HW530" s="82"/>
      <c r="HX530" s="82"/>
      <c r="HY530" s="82"/>
      <c r="HZ530" s="82"/>
      <c r="IA530" s="82"/>
      <c r="IB530" s="82"/>
      <c r="IC530" s="82"/>
      <c r="ID530" s="82"/>
      <c r="IE530" s="82"/>
      <c r="IF530" s="82"/>
      <c r="IG530" s="82"/>
      <c r="IH530" s="82"/>
      <c r="II530"/>
      <c r="IJ530"/>
      <c r="IK530"/>
      <c r="IL530"/>
      <c r="IM530"/>
      <c r="IN530"/>
      <c r="IO530"/>
      <c r="IP530"/>
      <c r="IQ530" s="159">
        <v>3899.1311000000001</v>
      </c>
      <c r="IR530" s="55">
        <f t="shared" si="761"/>
        <v>27.077299305555556</v>
      </c>
      <c r="IS530" s="74">
        <v>27</v>
      </c>
      <c r="IT530" s="55">
        <v>24</v>
      </c>
      <c r="IV530" s="75">
        <f t="shared" si="757"/>
        <v>5</v>
      </c>
      <c r="IW530" s="75"/>
      <c r="IX530" s="75">
        <v>4</v>
      </c>
      <c r="IY530" s="76">
        <f t="shared" si="749"/>
        <v>0</v>
      </c>
      <c r="IZ530" s="142">
        <v>27</v>
      </c>
      <c r="JA530" s="82">
        <f>(IZ530*1.2)*(Prices!$B$5/32)</f>
        <v>40.5</v>
      </c>
      <c r="JB530" s="82">
        <f>(IZ530*1.3)*(Prices!$B$4/32)</f>
        <v>87.75</v>
      </c>
      <c r="JC530" s="77">
        <f>IW530*Prices!$B$2+IX530*Prices!$B$3</f>
        <v>16.2</v>
      </c>
      <c r="JD530" s="80">
        <f>IV530*Prices!$B$9</f>
        <v>30</v>
      </c>
      <c r="JE530" s="82">
        <f t="shared" si="729"/>
        <v>174.45</v>
      </c>
      <c r="JF530" s="82">
        <f>IV530*Prices!$B$10</f>
        <v>45</v>
      </c>
      <c r="JG530" s="82">
        <f t="shared" si="730"/>
        <v>189.45</v>
      </c>
      <c r="JH530" s="82">
        <f>IV530*Prices!$B$11</f>
        <v>50</v>
      </c>
      <c r="JI530" s="82">
        <f t="shared" si="731"/>
        <v>194.45</v>
      </c>
      <c r="JJ530" s="82">
        <f>IV530*Prices!$B$12</f>
        <v>60</v>
      </c>
      <c r="JK530" s="82">
        <f t="shared" si="732"/>
        <v>204.45</v>
      </c>
      <c r="JL530" s="82">
        <f>IV530*Prices!$B$13</f>
        <v>65</v>
      </c>
      <c r="JM530" s="82">
        <f t="shared" si="733"/>
        <v>209.45</v>
      </c>
      <c r="JN530" s="82">
        <f>IV530*Prices!$B$14</f>
        <v>77.5</v>
      </c>
      <c r="JO530" s="82">
        <f t="shared" si="734"/>
        <v>221.95</v>
      </c>
      <c r="JP530" s="82">
        <f>IV530*Prices!$B$15</f>
        <v>87.5</v>
      </c>
      <c r="JQ530" s="82">
        <f t="shared" si="735"/>
        <v>231.95</v>
      </c>
      <c r="JR530" s="82">
        <f>IV530*Prices!$B$16</f>
        <v>122.5</v>
      </c>
      <c r="JS530" s="82">
        <f t="shared" si="736"/>
        <v>266.95</v>
      </c>
      <c r="JT530" s="82">
        <f>IV530*Prices!$B$17</f>
        <v>0</v>
      </c>
      <c r="JU530" s="82"/>
      <c r="JV530" s="82"/>
      <c r="JW530" s="82"/>
      <c r="JX530" s="82"/>
      <c r="JY530" s="82"/>
      <c r="JZ530" s="82"/>
      <c r="KA530" s="82"/>
      <c r="KB530" s="82"/>
      <c r="KC530" s="82"/>
      <c r="KD530" s="82"/>
      <c r="KE530" s="82"/>
      <c r="KF530" s="82"/>
      <c r="KG530" s="82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 s="199">
        <v>0</v>
      </c>
      <c r="LB530" s="202">
        <v>0</v>
      </c>
      <c r="LC530" s="82">
        <f>(44+(cabinets_db!IR530*2-2))*0.58</f>
        <v>55.769667194444438</v>
      </c>
      <c r="LD530" s="82">
        <f>(44+(cabinets_db!IR530*2-2))*0.77</f>
        <v>74.039040930555558</v>
      </c>
      <c r="LE530" s="82">
        <f>3*(cabinets_db!IR530*22/144)</f>
        <v>12.410428848379629</v>
      </c>
      <c r="LF530" s="82">
        <f t="shared" si="737"/>
        <v>43.359238346064807</v>
      </c>
      <c r="LG530" s="80">
        <f t="shared" si="738"/>
        <v>61.628612082175927</v>
      </c>
      <c r="LH530" s="234">
        <f t="shared" si="739"/>
        <v>0</v>
      </c>
      <c r="LI530" s="159">
        <v>3899.1311000000001</v>
      </c>
      <c r="LJ530" s="55">
        <f t="shared" si="762"/>
        <v>27.077299305555556</v>
      </c>
      <c r="LK530" s="74">
        <v>27</v>
      </c>
      <c r="LL530" s="55">
        <v>24</v>
      </c>
      <c r="LN530" s="75">
        <f t="shared" si="758"/>
        <v>5</v>
      </c>
      <c r="LO530" s="75"/>
      <c r="LP530" s="75">
        <v>4</v>
      </c>
      <c r="LQ530" s="76">
        <f t="shared" si="750"/>
        <v>0</v>
      </c>
      <c r="LR530" s="142">
        <v>27</v>
      </c>
      <c r="LS530" s="82">
        <f>(LR530*1.2)*(Prices!$B$5/32)</f>
        <v>40.5</v>
      </c>
      <c r="LT530" s="82">
        <f>(LR530*1.3)*(Prices!$C$4/32)</f>
        <v>70.2</v>
      </c>
      <c r="LU530" s="77">
        <f>LO530*Prices!$B$2+LP530*Prices!$B$3</f>
        <v>16.2</v>
      </c>
      <c r="LV530" s="80">
        <f>LN530*Prices!$B$9</f>
        <v>30</v>
      </c>
      <c r="LW530" s="82">
        <f t="shared" si="740"/>
        <v>156.9</v>
      </c>
      <c r="LX530" s="82">
        <f>LN530*Prices!$B$10</f>
        <v>45</v>
      </c>
      <c r="LY530" s="82">
        <f t="shared" si="741"/>
        <v>171.9</v>
      </c>
      <c r="LZ530" s="82">
        <f>LN530*Prices!$B$11</f>
        <v>50</v>
      </c>
      <c r="MA530" s="82">
        <f t="shared" si="742"/>
        <v>176.9</v>
      </c>
      <c r="MB530" s="82">
        <f>LN530*Prices!$B$12</f>
        <v>60</v>
      </c>
      <c r="MC530" s="82">
        <f t="shared" si="743"/>
        <v>186.9</v>
      </c>
      <c r="MD530" s="82">
        <f>LN530*Prices!$B$13</f>
        <v>65</v>
      </c>
      <c r="ME530" s="82">
        <f t="shared" si="744"/>
        <v>191.9</v>
      </c>
      <c r="MF530" s="82">
        <f>LN530*Prices!$B$14</f>
        <v>77.5</v>
      </c>
      <c r="MG530" s="82">
        <f t="shared" si="745"/>
        <v>204.4</v>
      </c>
      <c r="MH530" s="82">
        <f>LN530*Prices!$B$15</f>
        <v>87.5</v>
      </c>
      <c r="MI530" s="82">
        <f t="shared" si="746"/>
        <v>214.4</v>
      </c>
      <c r="MJ530" s="82">
        <f>LN530*Prices!$B$16</f>
        <v>122.5</v>
      </c>
      <c r="MK530" s="82">
        <f t="shared" si="747"/>
        <v>249.39999999999998</v>
      </c>
      <c r="ML530" s="82">
        <f>LN530*Prices!$B$17</f>
        <v>0</v>
      </c>
      <c r="MM530" s="82"/>
      <c r="MN530" s="82"/>
      <c r="MO530" s="82"/>
      <c r="MP530" s="82"/>
      <c r="MQ530" s="82"/>
      <c r="MR530" s="82"/>
      <c r="MS530" s="82"/>
      <c r="MT530" s="82"/>
      <c r="MU530" s="82"/>
      <c r="MV530" s="82"/>
      <c r="MW530" s="82"/>
      <c r="MX530" s="82"/>
      <c r="MY530" s="82"/>
      <c r="MZ530" s="82"/>
      <c r="NA530" s="82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</row>
    <row r="531" spans="1:449" ht="18" customHeight="1" x14ac:dyDescent="0.25">
      <c r="A531" s="171" t="s">
        <v>667</v>
      </c>
      <c r="B531" s="172" t="s">
        <v>628</v>
      </c>
      <c r="C531" s="69" t="str">
        <f t="shared" si="748"/>
        <v>Vanity Cab: 2 doors - shelves (25" to 27")</v>
      </c>
      <c r="D531" s="70" t="s">
        <v>666</v>
      </c>
      <c r="E531" s="68" t="s">
        <v>107</v>
      </c>
      <c r="F531" s="268" t="s">
        <v>667</v>
      </c>
      <c r="G531" s="367">
        <f>ROUND(cabinets_db!FD531/Prices!$B$27,0)</f>
        <v>453</v>
      </c>
      <c r="H531" s="71">
        <f>G531*Prices!$B$6+G531</f>
        <v>520.95000000000005</v>
      </c>
      <c r="I531" s="161">
        <f>ROUND(cabinets_db!FF531/Prices!$B$27,0)</f>
        <v>493</v>
      </c>
      <c r="J531" s="71">
        <f>I531*Prices!$B$6+I531</f>
        <v>566.95000000000005</v>
      </c>
      <c r="K531" s="161">
        <f>ROUND(cabinets_db!FH531/Prices!$B$27,0)</f>
        <v>506</v>
      </c>
      <c r="L531" s="71">
        <f>K531*Prices!$B$6+K531</f>
        <v>581.9</v>
      </c>
      <c r="M531" s="161">
        <f>ROUND(cabinets_db!FJ531/Prices!$B$27,0)</f>
        <v>533</v>
      </c>
      <c r="N531" s="71">
        <f>M531*Prices!$B$6+M531</f>
        <v>612.95000000000005</v>
      </c>
      <c r="O531" s="161">
        <f>ROUND(cabinets_db!FL531/Prices!$B$27,0)</f>
        <v>546</v>
      </c>
      <c r="P531" s="71">
        <f>O531*Prices!$B$6+O531</f>
        <v>627.9</v>
      </c>
      <c r="Q531" s="161">
        <f>ROUND(cabinets_db!FN531/Prices!$B$27,0)</f>
        <v>580</v>
      </c>
      <c r="R531" s="71">
        <f>Q531*Prices!$B$6+Q531</f>
        <v>667</v>
      </c>
      <c r="S531" s="161">
        <f>ROUND(cabinets_db!FP531/Prices!$B$27,0)</f>
        <v>607</v>
      </c>
      <c r="T531" s="71">
        <f>S531*Prices!$B$6+S531</f>
        <v>698.05</v>
      </c>
      <c r="U531" s="161">
        <f>ROUND(cabinets_db!FR531/Prices!$B$27,0)</f>
        <v>700</v>
      </c>
      <c r="V531" s="71">
        <f>U531*Prices!$B$6+U531</f>
        <v>805</v>
      </c>
      <c r="W531" s="162"/>
      <c r="X531" s="162"/>
      <c r="Y531" s="162"/>
      <c r="Z531" s="162"/>
      <c r="AA531" s="162"/>
      <c r="AB531" s="71">
        <f>ROUND(cabinets_db!HD531/Prices!$B$27,0)</f>
        <v>407</v>
      </c>
      <c r="AC531" s="71">
        <f>AB531*Prices!$B$6+AB531</f>
        <v>468.05</v>
      </c>
      <c r="AD531" s="71">
        <f>ROUND(cabinets_db!HF531/Prices!$B$27,0)</f>
        <v>447</v>
      </c>
      <c r="AE531" s="71">
        <f>AD531*Prices!$B$6+AD531</f>
        <v>514.04999999999995</v>
      </c>
      <c r="AF531" s="71">
        <f>ROUND(cabinets_db!HH531/Prices!$B$27,0)</f>
        <v>460</v>
      </c>
      <c r="AG531" s="71">
        <f>AF531*Prices!$B$6+AF531</f>
        <v>529</v>
      </c>
      <c r="AH531" s="71">
        <f>ROUND(cabinets_db!HJ531/Prices!$B$27,0)</f>
        <v>487</v>
      </c>
      <c r="AI531" s="71">
        <f>AH531*Prices!$B$6+AH531</f>
        <v>560.04999999999995</v>
      </c>
      <c r="AJ531" s="71">
        <f>ROUND(cabinets_db!HL531/Prices!$B$27,0)</f>
        <v>501</v>
      </c>
      <c r="AK531" s="71">
        <f>AJ531*Prices!$B$6+AJ531</f>
        <v>576.15</v>
      </c>
      <c r="AL531" s="71">
        <f>ROUND(cabinets_db!HN531/Prices!$B$27,0)</f>
        <v>534</v>
      </c>
      <c r="AM531" s="71">
        <f>AL531*Prices!$B$6+AL531</f>
        <v>614.1</v>
      </c>
      <c r="AN531" s="71">
        <f>ROUND(cabinets_db!HP531/Prices!$B$27,0)</f>
        <v>561</v>
      </c>
      <c r="AO531" s="71">
        <f>AN531*Prices!$B$6+AN531</f>
        <v>645.15</v>
      </c>
      <c r="AP531" s="71">
        <f>ROUND(cabinets_db!HR531/Prices!$B$27,0)</f>
        <v>655</v>
      </c>
      <c r="AQ531" s="163">
        <f>AP531*Prices!$B$6+AP531</f>
        <v>753.25</v>
      </c>
      <c r="AW531" s="71">
        <f t="shared" si="681"/>
        <v>407</v>
      </c>
      <c r="AX531" s="71">
        <f t="shared" si="682"/>
        <v>468.05</v>
      </c>
      <c r="AY531" s="71">
        <f t="shared" si="683"/>
        <v>447</v>
      </c>
      <c r="AZ531" s="71">
        <f t="shared" si="684"/>
        <v>514.04999999999995</v>
      </c>
      <c r="BA531" s="71">
        <f t="shared" si="685"/>
        <v>460</v>
      </c>
      <c r="BB531" s="71">
        <f t="shared" si="686"/>
        <v>529</v>
      </c>
      <c r="BC531" s="71">
        <f t="shared" si="687"/>
        <v>487</v>
      </c>
      <c r="BD531" s="71">
        <f t="shared" si="688"/>
        <v>560.04999999999995</v>
      </c>
      <c r="BE531" s="71">
        <f t="shared" si="689"/>
        <v>501</v>
      </c>
      <c r="BF531" s="71">
        <f t="shared" si="690"/>
        <v>576.15</v>
      </c>
      <c r="BG531" s="71">
        <f t="shared" si="691"/>
        <v>534</v>
      </c>
      <c r="BH531" s="71">
        <f t="shared" si="692"/>
        <v>614.1</v>
      </c>
      <c r="BI531" s="71">
        <f t="shared" si="693"/>
        <v>561</v>
      </c>
      <c r="BJ531" s="71">
        <f t="shared" si="694"/>
        <v>645.15</v>
      </c>
      <c r="BK531" s="71">
        <f t="shared" si="695"/>
        <v>655</v>
      </c>
      <c r="BL531" s="163">
        <f t="shared" si="696"/>
        <v>753.25</v>
      </c>
      <c r="BU531" s="161">
        <f>ROUND(cabinets_db!JE531/Prices!$B$27,0)</f>
        <v>453</v>
      </c>
      <c r="BV531" s="71">
        <f>BU531*Prices!$B$6+BU531</f>
        <v>520.95000000000005</v>
      </c>
      <c r="BW531" s="161">
        <f>ROUND(cabinets_db!JG531/Prices!$B$27,0)</f>
        <v>493</v>
      </c>
      <c r="BX531" s="71">
        <f>BW531*Prices!$B$6+BW531</f>
        <v>566.95000000000005</v>
      </c>
      <c r="BY531" s="161">
        <f>ROUND(cabinets_db!JI531/Prices!$B$27,0)</f>
        <v>506</v>
      </c>
      <c r="BZ531" s="71">
        <f>BY531*Prices!$B$6+BY531</f>
        <v>581.9</v>
      </c>
      <c r="CA531" s="161">
        <f>ROUND(cabinets_db!JK531/Prices!$B$27,0)</f>
        <v>533</v>
      </c>
      <c r="CB531" s="71">
        <f>CA531*Prices!$B$6+CA531</f>
        <v>612.95000000000005</v>
      </c>
      <c r="CC531" s="161">
        <f>ROUND(cabinets_db!JM531/Prices!$B$27,0)</f>
        <v>546</v>
      </c>
      <c r="CD531" s="71">
        <f>CC531*Prices!$B$6+CC531</f>
        <v>627.9</v>
      </c>
      <c r="CE531" s="161">
        <f>ROUND(cabinets_db!JO531/Prices!$B$27,0)</f>
        <v>580</v>
      </c>
      <c r="CF531" s="71">
        <f>CE531*Prices!$B$6+CE531</f>
        <v>667</v>
      </c>
      <c r="CG531" s="161">
        <f>ROUND(cabinets_db!JQ531/Prices!$B$27,0)</f>
        <v>607</v>
      </c>
      <c r="CH531" s="71">
        <f>CG531*Prices!$B$6+CG531</f>
        <v>698.05</v>
      </c>
      <c r="CI531" s="161">
        <f>ROUND(cabinets_db!JS531/Prices!$B$27,0)</f>
        <v>700</v>
      </c>
      <c r="CJ531" s="71">
        <f>CI531*Prices!$B$6+CI531</f>
        <v>805</v>
      </c>
      <c r="CK531" s="162"/>
      <c r="CL531" s="162"/>
      <c r="CM531" s="162"/>
      <c r="CN531" s="162"/>
      <c r="CO531" s="162"/>
      <c r="CP531" s="71">
        <f>ROUND(cabinets_db!LW531/Prices!$B$27,0)</f>
        <v>407</v>
      </c>
      <c r="CQ531" s="71">
        <f>CP531*Prices!$B$6+CP531</f>
        <v>468.05</v>
      </c>
      <c r="CR531" s="71">
        <f>ROUND(cabinets_db!LY531/Prices!$B$27,0)</f>
        <v>447</v>
      </c>
      <c r="CS531" s="71">
        <f>CR531*Prices!$B$6+CR531</f>
        <v>514.04999999999995</v>
      </c>
      <c r="CT531" s="71">
        <f>ROUND(cabinets_db!MA531/Prices!$B$27,0)</f>
        <v>460</v>
      </c>
      <c r="CU531" s="71">
        <f>CT531*Prices!$B$6+CT531</f>
        <v>529</v>
      </c>
      <c r="CV531" s="71">
        <f>ROUND(cabinets_db!MC531/Prices!$B$27,0)</f>
        <v>487</v>
      </c>
      <c r="CW531" s="71">
        <f>CV531*Prices!$B$6+CV531</f>
        <v>560.04999999999995</v>
      </c>
      <c r="CX531" s="71">
        <f>ROUND(cabinets_db!ME531/Prices!$B$27,0)</f>
        <v>501</v>
      </c>
      <c r="CY531" s="71">
        <f>CX531*Prices!$B$6+CX531</f>
        <v>576.15</v>
      </c>
      <c r="CZ531" s="71">
        <f>ROUND(cabinets_db!MG531/Prices!$B$27,0)</f>
        <v>534</v>
      </c>
      <c r="DA531" s="71">
        <f>CZ531*Prices!$B$6+CZ531</f>
        <v>614.1</v>
      </c>
      <c r="DB531" s="71">
        <f>ROUND(cabinets_db!MI531/Prices!$B$27,0)</f>
        <v>561</v>
      </c>
      <c r="DC531" s="71">
        <f>DB531*Prices!$B$6+DB531</f>
        <v>645.15</v>
      </c>
      <c r="DD531" s="71">
        <f>ROUND(cabinets_db!MK531/Prices!$B$27,0)</f>
        <v>655</v>
      </c>
      <c r="DE531" s="163">
        <f>DD531*Prices!$B$6+DD531</f>
        <v>753.25</v>
      </c>
      <c r="DK531" s="71">
        <f t="shared" si="697"/>
        <v>407</v>
      </c>
      <c r="DL531" s="71">
        <f t="shared" si="698"/>
        <v>468.05</v>
      </c>
      <c r="DM531" s="71">
        <f t="shared" si="699"/>
        <v>447</v>
      </c>
      <c r="DN531" s="71">
        <f t="shared" si="700"/>
        <v>514.04999999999995</v>
      </c>
      <c r="DO531" s="71">
        <f t="shared" si="701"/>
        <v>460</v>
      </c>
      <c r="DP531" s="71">
        <f t="shared" si="702"/>
        <v>529</v>
      </c>
      <c r="DQ531" s="71">
        <f t="shared" si="703"/>
        <v>487</v>
      </c>
      <c r="DR531" s="71">
        <f t="shared" si="704"/>
        <v>560.04999999999995</v>
      </c>
      <c r="DS531" s="71">
        <f t="shared" si="705"/>
        <v>501</v>
      </c>
      <c r="DT531" s="71">
        <f t="shared" si="706"/>
        <v>576.15</v>
      </c>
      <c r="DU531" s="71">
        <f t="shared" si="707"/>
        <v>534</v>
      </c>
      <c r="DV531" s="71">
        <f t="shared" si="708"/>
        <v>614.1</v>
      </c>
      <c r="DW531" s="71">
        <f t="shared" si="709"/>
        <v>561</v>
      </c>
      <c r="DX531" s="71">
        <f t="shared" si="710"/>
        <v>645.15</v>
      </c>
      <c r="DY531" s="71">
        <f t="shared" si="711"/>
        <v>655</v>
      </c>
      <c r="DZ531" s="163">
        <f t="shared" si="712"/>
        <v>753.25</v>
      </c>
      <c r="EP531" s="159">
        <v>4217.8060999999998</v>
      </c>
      <c r="EQ531" s="55">
        <f t="shared" si="759"/>
        <v>29.290320138888887</v>
      </c>
      <c r="ER531" s="74">
        <v>29.5</v>
      </c>
      <c r="ES531" s="55">
        <v>27</v>
      </c>
      <c r="EU531" s="75">
        <f t="shared" si="755"/>
        <v>5.625</v>
      </c>
      <c r="EW531" s="75">
        <v>4</v>
      </c>
      <c r="EY531" s="142">
        <v>29.5</v>
      </c>
      <c r="EZ531" s="82">
        <f>(EY531*1.2)*(Prices!$B$5/32)</f>
        <v>44.25</v>
      </c>
      <c r="FA531" s="82">
        <f>(EY531*1.3)*(Prices!$B$4/32)</f>
        <v>95.875</v>
      </c>
      <c r="FB531" s="77">
        <f>EV531*Prices!$B$2+EW531*Prices!$B$3</f>
        <v>16.2</v>
      </c>
      <c r="FC531" s="80">
        <f>EU531*Prices!$B$9</f>
        <v>33.75</v>
      </c>
      <c r="FD531" s="82">
        <f t="shared" si="713"/>
        <v>190.07499999999999</v>
      </c>
      <c r="FE531" s="82">
        <f>EU531*Prices!$B$10</f>
        <v>50.625</v>
      </c>
      <c r="FF531" s="82">
        <f t="shared" si="714"/>
        <v>206.95</v>
      </c>
      <c r="FG531" s="82">
        <f>EU531*Prices!$B$11</f>
        <v>56.25</v>
      </c>
      <c r="FH531" s="82">
        <f t="shared" si="715"/>
        <v>212.57499999999999</v>
      </c>
      <c r="FI531" s="82">
        <f>EU531*Prices!$B$12</f>
        <v>67.5</v>
      </c>
      <c r="FJ531" s="82">
        <f t="shared" si="716"/>
        <v>223.82499999999999</v>
      </c>
      <c r="FK531" s="82">
        <f>EU531*Prices!$B$13</f>
        <v>73.125</v>
      </c>
      <c r="FL531" s="82">
        <f t="shared" si="717"/>
        <v>229.45</v>
      </c>
      <c r="FM531" s="82">
        <f>EU531*Prices!$B$14</f>
        <v>87.1875</v>
      </c>
      <c r="FN531" s="82">
        <f t="shared" si="718"/>
        <v>243.51249999999999</v>
      </c>
      <c r="FO531" s="82">
        <f>EU531*Prices!$B$15</f>
        <v>98.4375</v>
      </c>
      <c r="FP531" s="82">
        <f t="shared" si="719"/>
        <v>254.76249999999999</v>
      </c>
      <c r="FQ531" s="82">
        <f>EU531*Prices!$B$16</f>
        <v>137.8125</v>
      </c>
      <c r="FR531" s="82">
        <f t="shared" si="720"/>
        <v>294.13749999999999</v>
      </c>
      <c r="FS531" s="82">
        <f>EU531*Prices!$B$17</f>
        <v>0</v>
      </c>
      <c r="FT531" s="82"/>
      <c r="FU531" s="82"/>
      <c r="FV531" s="82"/>
      <c r="FW531" s="82"/>
      <c r="FX531" s="82"/>
      <c r="FY531" s="82"/>
      <c r="FZ531" s="82"/>
      <c r="GA531" s="82"/>
      <c r="GB531" s="82"/>
      <c r="GC531" s="82"/>
      <c r="GD531" s="82"/>
      <c r="GE531" s="82"/>
      <c r="GF531" s="82"/>
      <c r="GG531" s="82"/>
      <c r="GH531" s="82"/>
      <c r="GI531"/>
      <c r="GJ531"/>
      <c r="GK531"/>
      <c r="GL531"/>
      <c r="GM531"/>
      <c r="GN531"/>
      <c r="GO531"/>
      <c r="GP531" s="159">
        <v>4217.8060999999998</v>
      </c>
      <c r="GQ531" s="55">
        <f t="shared" si="760"/>
        <v>29.290320138888887</v>
      </c>
      <c r="GR531" s="74">
        <v>29.5</v>
      </c>
      <c r="GS531" s="55">
        <v>27</v>
      </c>
      <c r="GT531" s="55"/>
      <c r="GU531" s="75">
        <f t="shared" si="756"/>
        <v>5.625</v>
      </c>
      <c r="GV531" s="75"/>
      <c r="GW531" s="75">
        <v>4</v>
      </c>
      <c r="GX531" s="76"/>
      <c r="GY531" s="142">
        <v>29.5</v>
      </c>
      <c r="GZ531" s="82">
        <f>(GY531*1.2)*(Prices!$B$5/32)</f>
        <v>44.25</v>
      </c>
      <c r="HA531" s="82">
        <f>(GY531*1.3)*(Prices!$C$4/32)</f>
        <v>76.7</v>
      </c>
      <c r="HB531" s="77">
        <f>GV531*Prices!$B$2+GW531*Prices!$B$3</f>
        <v>16.2</v>
      </c>
      <c r="HC531" s="80">
        <f>GU531*Prices!$B$9</f>
        <v>33.75</v>
      </c>
      <c r="HD531" s="82">
        <f t="shared" si="721"/>
        <v>170.9</v>
      </c>
      <c r="HE531" s="82">
        <f>GU531*Prices!$B$10</f>
        <v>50.625</v>
      </c>
      <c r="HF531" s="82">
        <f t="shared" si="722"/>
        <v>187.77500000000001</v>
      </c>
      <c r="HG531" s="82">
        <f>GU531*Prices!$B$11</f>
        <v>56.25</v>
      </c>
      <c r="HH531" s="82">
        <f t="shared" si="723"/>
        <v>193.4</v>
      </c>
      <c r="HI531" s="82">
        <f>GU531*Prices!$B$12</f>
        <v>67.5</v>
      </c>
      <c r="HJ531" s="82">
        <f t="shared" si="724"/>
        <v>204.65</v>
      </c>
      <c r="HK531" s="82">
        <f>GU531*Prices!$B$13</f>
        <v>73.125</v>
      </c>
      <c r="HL531" s="82">
        <f t="shared" si="725"/>
        <v>210.27500000000001</v>
      </c>
      <c r="HM531" s="82">
        <f>GU531*Prices!$B$14</f>
        <v>87.1875</v>
      </c>
      <c r="HN531" s="82">
        <f t="shared" si="726"/>
        <v>224.33750000000001</v>
      </c>
      <c r="HO531" s="82">
        <f>GU531*Prices!$B$15</f>
        <v>98.4375</v>
      </c>
      <c r="HP531" s="82">
        <f t="shared" si="727"/>
        <v>235.58750000000001</v>
      </c>
      <c r="HQ531" s="82">
        <f>GU531*Prices!$B$16</f>
        <v>137.8125</v>
      </c>
      <c r="HR531" s="82">
        <f t="shared" si="728"/>
        <v>274.96249999999998</v>
      </c>
      <c r="HS531" s="82">
        <f>GU531*Prices!$B$17</f>
        <v>0</v>
      </c>
      <c r="HT531" s="82"/>
      <c r="HU531" s="82"/>
      <c r="HV531" s="82"/>
      <c r="HW531" s="82"/>
      <c r="HX531" s="82"/>
      <c r="HY531" s="82"/>
      <c r="HZ531" s="82"/>
      <c r="IA531" s="82"/>
      <c r="IB531" s="82"/>
      <c r="IC531" s="82"/>
      <c r="ID531" s="82"/>
      <c r="IE531" s="82"/>
      <c r="IF531" s="82"/>
      <c r="IG531" s="82"/>
      <c r="IH531" s="82"/>
      <c r="II531"/>
      <c r="IJ531"/>
      <c r="IK531"/>
      <c r="IL531"/>
      <c r="IM531"/>
      <c r="IN531"/>
      <c r="IO531"/>
      <c r="IP531"/>
      <c r="IQ531" s="159">
        <v>4217.8060999999998</v>
      </c>
      <c r="IR531" s="55">
        <f t="shared" si="761"/>
        <v>29.290320138888887</v>
      </c>
      <c r="IS531" s="74">
        <v>29.5</v>
      </c>
      <c r="IT531" s="55">
        <v>27</v>
      </c>
      <c r="IV531" s="75">
        <f t="shared" si="757"/>
        <v>5.625</v>
      </c>
      <c r="IW531" s="75"/>
      <c r="IX531" s="75">
        <v>4</v>
      </c>
      <c r="IY531" s="76">
        <f t="shared" si="749"/>
        <v>0</v>
      </c>
      <c r="IZ531" s="142">
        <v>29.5</v>
      </c>
      <c r="JA531" s="82">
        <f>(IZ531*1.2)*(Prices!$B$5/32)</f>
        <v>44.25</v>
      </c>
      <c r="JB531" s="82">
        <f>(IZ531*1.3)*(Prices!$B$4/32)</f>
        <v>95.875</v>
      </c>
      <c r="JC531" s="77">
        <f>IW531*Prices!$B$2+IX531*Prices!$B$3</f>
        <v>16.2</v>
      </c>
      <c r="JD531" s="80">
        <f>IV531*Prices!$B$9</f>
        <v>33.75</v>
      </c>
      <c r="JE531" s="82">
        <f t="shared" si="729"/>
        <v>190.07499999999999</v>
      </c>
      <c r="JF531" s="82">
        <f>IV531*Prices!$B$10</f>
        <v>50.625</v>
      </c>
      <c r="JG531" s="82">
        <f t="shared" si="730"/>
        <v>206.95</v>
      </c>
      <c r="JH531" s="82">
        <f>IV531*Prices!$B$11</f>
        <v>56.25</v>
      </c>
      <c r="JI531" s="82">
        <f t="shared" si="731"/>
        <v>212.57499999999999</v>
      </c>
      <c r="JJ531" s="82">
        <f>IV531*Prices!$B$12</f>
        <v>67.5</v>
      </c>
      <c r="JK531" s="82">
        <f t="shared" si="732"/>
        <v>223.82499999999999</v>
      </c>
      <c r="JL531" s="82">
        <f>IV531*Prices!$B$13</f>
        <v>73.125</v>
      </c>
      <c r="JM531" s="82">
        <f t="shared" si="733"/>
        <v>229.45</v>
      </c>
      <c r="JN531" s="82">
        <f>IV531*Prices!$B$14</f>
        <v>87.1875</v>
      </c>
      <c r="JO531" s="82">
        <f t="shared" si="734"/>
        <v>243.51249999999999</v>
      </c>
      <c r="JP531" s="82">
        <f>IV531*Prices!$B$15</f>
        <v>98.4375</v>
      </c>
      <c r="JQ531" s="82">
        <f t="shared" si="735"/>
        <v>254.76249999999999</v>
      </c>
      <c r="JR531" s="82">
        <f>IV531*Prices!$B$16</f>
        <v>137.8125</v>
      </c>
      <c r="JS531" s="82">
        <f t="shared" si="736"/>
        <v>294.13749999999999</v>
      </c>
      <c r="JT531" s="82">
        <f>IV531*Prices!$B$17</f>
        <v>0</v>
      </c>
      <c r="JU531" s="82"/>
      <c r="JV531" s="82"/>
      <c r="JW531" s="82"/>
      <c r="JX531" s="82"/>
      <c r="JY531" s="82"/>
      <c r="JZ531" s="82"/>
      <c r="KA531" s="82"/>
      <c r="KB531" s="82"/>
      <c r="KC531" s="82"/>
      <c r="KD531" s="82"/>
      <c r="KE531" s="82"/>
      <c r="KF531" s="82"/>
      <c r="KG531" s="82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 s="199">
        <v>0</v>
      </c>
      <c r="LB531" s="202">
        <v>0</v>
      </c>
      <c r="LC531" s="82">
        <f>(44+(cabinets_db!IR531*2-2))*0.58</f>
        <v>58.336771361111104</v>
      </c>
      <c r="LD531" s="82">
        <f>(44+(cabinets_db!IR531*2-2))*0.77</f>
        <v>77.447093013888889</v>
      </c>
      <c r="LE531" s="82">
        <f>3*(cabinets_db!IR531*22/144)</f>
        <v>13.424730063657407</v>
      </c>
      <c r="LF531" s="82">
        <f t="shared" si="737"/>
        <v>44.912041297453698</v>
      </c>
      <c r="LG531" s="80">
        <f t="shared" si="738"/>
        <v>64.022362950231482</v>
      </c>
      <c r="LH531" s="234">
        <f t="shared" si="739"/>
        <v>0</v>
      </c>
      <c r="LI531" s="159">
        <v>4217.8060999999998</v>
      </c>
      <c r="LJ531" s="55">
        <f t="shared" si="762"/>
        <v>29.290320138888887</v>
      </c>
      <c r="LK531" s="74">
        <v>29.5</v>
      </c>
      <c r="LL531" s="55">
        <v>27</v>
      </c>
      <c r="LN531" s="75">
        <f t="shared" si="758"/>
        <v>5.625</v>
      </c>
      <c r="LO531" s="75"/>
      <c r="LP531" s="75">
        <v>4</v>
      </c>
      <c r="LQ531" s="76">
        <f t="shared" si="750"/>
        <v>0</v>
      </c>
      <c r="LR531" s="142">
        <v>29.5</v>
      </c>
      <c r="LS531" s="82">
        <f>(LR531*1.2)*(Prices!$B$5/32)</f>
        <v>44.25</v>
      </c>
      <c r="LT531" s="82">
        <f>(LR531*1.3)*(Prices!$C$4/32)</f>
        <v>76.7</v>
      </c>
      <c r="LU531" s="77">
        <f>LO531*Prices!$B$2+LP531*Prices!$B$3</f>
        <v>16.2</v>
      </c>
      <c r="LV531" s="80">
        <f>LN531*Prices!$B$9</f>
        <v>33.75</v>
      </c>
      <c r="LW531" s="82">
        <f t="shared" si="740"/>
        <v>170.9</v>
      </c>
      <c r="LX531" s="82">
        <f>LN531*Prices!$B$10</f>
        <v>50.625</v>
      </c>
      <c r="LY531" s="82">
        <f t="shared" si="741"/>
        <v>187.77500000000001</v>
      </c>
      <c r="LZ531" s="82">
        <f>LN531*Prices!$B$11</f>
        <v>56.25</v>
      </c>
      <c r="MA531" s="82">
        <f t="shared" si="742"/>
        <v>193.4</v>
      </c>
      <c r="MB531" s="82">
        <f>LN531*Prices!$B$12</f>
        <v>67.5</v>
      </c>
      <c r="MC531" s="82">
        <f t="shared" si="743"/>
        <v>204.65</v>
      </c>
      <c r="MD531" s="82">
        <f>LN531*Prices!$B$13</f>
        <v>73.125</v>
      </c>
      <c r="ME531" s="82">
        <f t="shared" si="744"/>
        <v>210.27500000000001</v>
      </c>
      <c r="MF531" s="82">
        <f>LN531*Prices!$B$14</f>
        <v>87.1875</v>
      </c>
      <c r="MG531" s="82">
        <f t="shared" si="745"/>
        <v>224.33750000000001</v>
      </c>
      <c r="MH531" s="82">
        <f>LN531*Prices!$B$15</f>
        <v>98.4375</v>
      </c>
      <c r="MI531" s="82">
        <f t="shared" si="746"/>
        <v>235.58750000000001</v>
      </c>
      <c r="MJ531" s="82">
        <f>LN531*Prices!$B$16</f>
        <v>137.8125</v>
      </c>
      <c r="MK531" s="82">
        <f t="shared" si="747"/>
        <v>274.96249999999998</v>
      </c>
      <c r="ML531" s="82">
        <f>LN531*Prices!$B$17</f>
        <v>0</v>
      </c>
      <c r="MM531" s="82"/>
      <c r="MN531" s="82"/>
      <c r="MO531" s="82"/>
      <c r="MP531" s="82"/>
      <c r="MQ531" s="82"/>
      <c r="MR531" s="82"/>
      <c r="MS531" s="82"/>
      <c r="MT531" s="82"/>
      <c r="MU531" s="82"/>
      <c r="MV531" s="82"/>
      <c r="MW531" s="82"/>
      <c r="MX531" s="82"/>
      <c r="MY531" s="82"/>
      <c r="MZ531" s="82"/>
      <c r="NA531" s="82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</row>
    <row r="532" spans="1:449" ht="18" customHeight="1" x14ac:dyDescent="0.25">
      <c r="A532" s="171" t="s">
        <v>668</v>
      </c>
      <c r="B532" s="172" t="s">
        <v>628</v>
      </c>
      <c r="C532" s="69" t="str">
        <f t="shared" si="748"/>
        <v>Vanity Cab: 2 doors - shelves (28" to 30")</v>
      </c>
      <c r="D532" s="70" t="s">
        <v>666</v>
      </c>
      <c r="E532" s="68" t="s">
        <v>109</v>
      </c>
      <c r="F532" s="268" t="s">
        <v>668</v>
      </c>
      <c r="G532" s="367">
        <f>ROUND(cabinets_db!FD532/Prices!$B$27,0)</f>
        <v>484</v>
      </c>
      <c r="H532" s="71">
        <f>G532*Prices!$B$6+G532</f>
        <v>556.6</v>
      </c>
      <c r="I532" s="161">
        <f>ROUND(cabinets_db!FF532/Prices!$B$27,0)</f>
        <v>529</v>
      </c>
      <c r="J532" s="71">
        <f>I532*Prices!$B$6+I532</f>
        <v>608.35</v>
      </c>
      <c r="K532" s="161">
        <f>ROUND(cabinets_db!FH532/Prices!$B$27,0)</f>
        <v>544</v>
      </c>
      <c r="L532" s="71">
        <f>K532*Prices!$B$6+K532</f>
        <v>625.6</v>
      </c>
      <c r="M532" s="161">
        <f>ROUND(cabinets_db!FJ532/Prices!$B$27,0)</f>
        <v>573</v>
      </c>
      <c r="N532" s="71">
        <f>M532*Prices!$B$6+M532</f>
        <v>658.95</v>
      </c>
      <c r="O532" s="161">
        <f>ROUND(cabinets_db!FL532/Prices!$B$27,0)</f>
        <v>588</v>
      </c>
      <c r="P532" s="71">
        <f>O532*Prices!$B$6+O532</f>
        <v>676.2</v>
      </c>
      <c r="Q532" s="161">
        <f>ROUND(cabinets_db!FN532/Prices!$B$27,0)</f>
        <v>625</v>
      </c>
      <c r="R532" s="71">
        <f>Q532*Prices!$B$6+Q532</f>
        <v>718.75</v>
      </c>
      <c r="S532" s="161">
        <f>ROUND(cabinets_db!FP532/Prices!$B$27,0)</f>
        <v>655</v>
      </c>
      <c r="T532" s="71">
        <f>S532*Prices!$B$6+S532</f>
        <v>753.25</v>
      </c>
      <c r="U532" s="161">
        <f>ROUND(cabinets_db!FR532/Prices!$B$27,0)</f>
        <v>759</v>
      </c>
      <c r="V532" s="71">
        <f>U532*Prices!$B$6+U532</f>
        <v>872.85</v>
      </c>
      <c r="W532" s="162"/>
      <c r="X532" s="162"/>
      <c r="Y532" s="162"/>
      <c r="Z532" s="162"/>
      <c r="AA532" s="162"/>
      <c r="AB532" s="71">
        <f>ROUND(cabinets_db!HD532/Prices!$B$27,0)</f>
        <v>435</v>
      </c>
      <c r="AC532" s="71">
        <f>AB532*Prices!$B$6+AB532</f>
        <v>500.25</v>
      </c>
      <c r="AD532" s="71">
        <f>ROUND(cabinets_db!HF532/Prices!$B$27,0)</f>
        <v>480</v>
      </c>
      <c r="AE532" s="71">
        <f>AD532*Prices!$B$6+AD532</f>
        <v>552</v>
      </c>
      <c r="AF532" s="71">
        <f>ROUND(cabinets_db!HH532/Prices!$B$27,0)</f>
        <v>495</v>
      </c>
      <c r="AG532" s="71">
        <f>AF532*Prices!$B$6+AF532</f>
        <v>569.25</v>
      </c>
      <c r="AH532" s="71">
        <f>ROUND(cabinets_db!HJ532/Prices!$B$27,0)</f>
        <v>525</v>
      </c>
      <c r="AI532" s="71">
        <f>AH532*Prices!$B$6+AH532</f>
        <v>603.75</v>
      </c>
      <c r="AJ532" s="71">
        <f>ROUND(cabinets_db!HL532/Prices!$B$27,0)</f>
        <v>540</v>
      </c>
      <c r="AK532" s="71">
        <f>AJ532*Prices!$B$6+AJ532</f>
        <v>621</v>
      </c>
      <c r="AL532" s="71">
        <f>ROUND(cabinets_db!HN532/Prices!$B$27,0)</f>
        <v>577</v>
      </c>
      <c r="AM532" s="71">
        <f>AL532*Prices!$B$6+AL532</f>
        <v>663.55</v>
      </c>
      <c r="AN532" s="71">
        <f>ROUND(cabinets_db!HP532/Prices!$B$27,0)</f>
        <v>606</v>
      </c>
      <c r="AO532" s="71">
        <f>AN532*Prices!$B$6+AN532</f>
        <v>696.9</v>
      </c>
      <c r="AP532" s="71">
        <f>ROUND(cabinets_db!HR532/Prices!$B$27,0)</f>
        <v>711</v>
      </c>
      <c r="AQ532" s="163">
        <f>AP532*Prices!$B$6+AP532</f>
        <v>817.65</v>
      </c>
      <c r="AW532" s="71">
        <f t="shared" si="681"/>
        <v>435</v>
      </c>
      <c r="AX532" s="71">
        <f t="shared" si="682"/>
        <v>500.25</v>
      </c>
      <c r="AY532" s="71">
        <f t="shared" si="683"/>
        <v>480</v>
      </c>
      <c r="AZ532" s="71">
        <f t="shared" si="684"/>
        <v>552</v>
      </c>
      <c r="BA532" s="71">
        <f t="shared" si="685"/>
        <v>495</v>
      </c>
      <c r="BB532" s="71">
        <f t="shared" si="686"/>
        <v>569.25</v>
      </c>
      <c r="BC532" s="71">
        <f t="shared" si="687"/>
        <v>525</v>
      </c>
      <c r="BD532" s="71">
        <f t="shared" si="688"/>
        <v>603.75</v>
      </c>
      <c r="BE532" s="71">
        <f t="shared" si="689"/>
        <v>540</v>
      </c>
      <c r="BF532" s="71">
        <f t="shared" si="690"/>
        <v>621</v>
      </c>
      <c r="BG532" s="71">
        <f t="shared" si="691"/>
        <v>577</v>
      </c>
      <c r="BH532" s="71">
        <f t="shared" si="692"/>
        <v>663.55</v>
      </c>
      <c r="BI532" s="71">
        <f t="shared" si="693"/>
        <v>606</v>
      </c>
      <c r="BJ532" s="71">
        <f t="shared" si="694"/>
        <v>696.9</v>
      </c>
      <c r="BK532" s="71">
        <f t="shared" si="695"/>
        <v>711</v>
      </c>
      <c r="BL532" s="163">
        <f t="shared" si="696"/>
        <v>817.65</v>
      </c>
      <c r="BU532" s="161">
        <f>ROUND(cabinets_db!JE532/Prices!$B$27,0)</f>
        <v>484</v>
      </c>
      <c r="BV532" s="71">
        <f>BU532*Prices!$B$6+BU532</f>
        <v>556.6</v>
      </c>
      <c r="BW532" s="161">
        <f>ROUND(cabinets_db!JG532/Prices!$B$27,0)</f>
        <v>529</v>
      </c>
      <c r="BX532" s="71">
        <f>BW532*Prices!$B$6+BW532</f>
        <v>608.35</v>
      </c>
      <c r="BY532" s="161">
        <f>ROUND(cabinets_db!JI532/Prices!$B$27,0)</f>
        <v>544</v>
      </c>
      <c r="BZ532" s="71">
        <f>BY532*Prices!$B$6+BY532</f>
        <v>625.6</v>
      </c>
      <c r="CA532" s="161">
        <f>ROUND(cabinets_db!JK532/Prices!$B$27,0)</f>
        <v>573</v>
      </c>
      <c r="CB532" s="71">
        <f>CA532*Prices!$B$6+CA532</f>
        <v>658.95</v>
      </c>
      <c r="CC532" s="161">
        <f>ROUND(cabinets_db!JM532/Prices!$B$27,0)</f>
        <v>588</v>
      </c>
      <c r="CD532" s="71">
        <f>CC532*Prices!$B$6+CC532</f>
        <v>676.2</v>
      </c>
      <c r="CE532" s="161">
        <f>ROUND(cabinets_db!JO532/Prices!$B$27,0)</f>
        <v>625</v>
      </c>
      <c r="CF532" s="71">
        <f>CE532*Prices!$B$6+CE532</f>
        <v>718.75</v>
      </c>
      <c r="CG532" s="161">
        <f>ROUND(cabinets_db!JQ532/Prices!$B$27,0)</f>
        <v>655</v>
      </c>
      <c r="CH532" s="71">
        <f>CG532*Prices!$B$6+CG532</f>
        <v>753.25</v>
      </c>
      <c r="CI532" s="161">
        <f>ROUND(cabinets_db!JS532/Prices!$B$27,0)</f>
        <v>759</v>
      </c>
      <c r="CJ532" s="71">
        <f>CI532*Prices!$B$6+CI532</f>
        <v>872.85</v>
      </c>
      <c r="CK532" s="162"/>
      <c r="CL532" s="162"/>
      <c r="CM532" s="162"/>
      <c r="CN532" s="162"/>
      <c r="CO532" s="162"/>
      <c r="CP532" s="71">
        <f>ROUND(cabinets_db!LW532/Prices!$B$27,0)</f>
        <v>435</v>
      </c>
      <c r="CQ532" s="71">
        <f>CP532*Prices!$B$6+CP532</f>
        <v>500.25</v>
      </c>
      <c r="CR532" s="71">
        <f>ROUND(cabinets_db!LY532/Prices!$B$27,0)</f>
        <v>480</v>
      </c>
      <c r="CS532" s="71">
        <f>CR532*Prices!$B$6+CR532</f>
        <v>552</v>
      </c>
      <c r="CT532" s="71">
        <f>ROUND(cabinets_db!MA532/Prices!$B$27,0)</f>
        <v>495</v>
      </c>
      <c r="CU532" s="71">
        <f>CT532*Prices!$B$6+CT532</f>
        <v>569.25</v>
      </c>
      <c r="CV532" s="71">
        <f>ROUND(cabinets_db!MC532/Prices!$B$27,0)</f>
        <v>525</v>
      </c>
      <c r="CW532" s="71">
        <f>CV532*Prices!$B$6+CV532</f>
        <v>603.75</v>
      </c>
      <c r="CX532" s="71">
        <f>ROUND(cabinets_db!ME532/Prices!$B$27,0)</f>
        <v>540</v>
      </c>
      <c r="CY532" s="71">
        <f>CX532*Prices!$B$6+CX532</f>
        <v>621</v>
      </c>
      <c r="CZ532" s="71">
        <f>ROUND(cabinets_db!MG532/Prices!$B$27,0)</f>
        <v>577</v>
      </c>
      <c r="DA532" s="71">
        <f>CZ532*Prices!$B$6+CZ532</f>
        <v>663.55</v>
      </c>
      <c r="DB532" s="71">
        <f>ROUND(cabinets_db!MI532/Prices!$B$27,0)</f>
        <v>606</v>
      </c>
      <c r="DC532" s="71">
        <f>DB532*Prices!$B$6+DB532</f>
        <v>696.9</v>
      </c>
      <c r="DD532" s="71">
        <f>ROUND(cabinets_db!MK532/Prices!$B$27,0)</f>
        <v>711</v>
      </c>
      <c r="DE532" s="163">
        <f>DD532*Prices!$B$6+DD532</f>
        <v>817.65</v>
      </c>
      <c r="DK532" s="71">
        <f t="shared" si="697"/>
        <v>435</v>
      </c>
      <c r="DL532" s="71">
        <f t="shared" si="698"/>
        <v>500.25</v>
      </c>
      <c r="DM532" s="71">
        <f t="shared" si="699"/>
        <v>480</v>
      </c>
      <c r="DN532" s="71">
        <f t="shared" si="700"/>
        <v>552</v>
      </c>
      <c r="DO532" s="71">
        <f t="shared" si="701"/>
        <v>495</v>
      </c>
      <c r="DP532" s="71">
        <f t="shared" si="702"/>
        <v>569.25</v>
      </c>
      <c r="DQ532" s="71">
        <f t="shared" si="703"/>
        <v>525</v>
      </c>
      <c r="DR532" s="71">
        <f t="shared" si="704"/>
        <v>603.75</v>
      </c>
      <c r="DS532" s="71">
        <f t="shared" si="705"/>
        <v>540</v>
      </c>
      <c r="DT532" s="71">
        <f t="shared" si="706"/>
        <v>621</v>
      </c>
      <c r="DU532" s="71">
        <f t="shared" si="707"/>
        <v>577</v>
      </c>
      <c r="DV532" s="71">
        <f t="shared" si="708"/>
        <v>663.55</v>
      </c>
      <c r="DW532" s="71">
        <f t="shared" si="709"/>
        <v>606</v>
      </c>
      <c r="DX532" s="71">
        <f t="shared" si="710"/>
        <v>696.9</v>
      </c>
      <c r="DY532" s="71">
        <f t="shared" si="711"/>
        <v>711</v>
      </c>
      <c r="DZ532" s="163">
        <f t="shared" si="712"/>
        <v>817.65</v>
      </c>
      <c r="EP532" s="159">
        <v>4536.4811</v>
      </c>
      <c r="EQ532" s="55">
        <f t="shared" si="759"/>
        <v>31.503340972222222</v>
      </c>
      <c r="ER532" s="74">
        <v>31.5</v>
      </c>
      <c r="ES532" s="55">
        <v>30</v>
      </c>
      <c r="EU532" s="75">
        <f t="shared" si="755"/>
        <v>6.25</v>
      </c>
      <c r="EW532" s="75">
        <v>4</v>
      </c>
      <c r="EY532" s="142">
        <v>31.5</v>
      </c>
      <c r="EZ532" s="82">
        <f>(EY532*1.2)*(Prices!$B$5/32)</f>
        <v>47.25</v>
      </c>
      <c r="FA532" s="82">
        <f>(EY532*1.3)*(Prices!$B$4/32)</f>
        <v>102.375</v>
      </c>
      <c r="FB532" s="77">
        <f>EV532*Prices!$B$2+EW532*Prices!$B$3</f>
        <v>16.2</v>
      </c>
      <c r="FC532" s="80">
        <f>EU532*Prices!$B$9</f>
        <v>37.5</v>
      </c>
      <c r="FD532" s="82">
        <f t="shared" si="713"/>
        <v>203.32499999999999</v>
      </c>
      <c r="FE532" s="82">
        <f>EU532*Prices!$B$10</f>
        <v>56.25</v>
      </c>
      <c r="FF532" s="82">
        <f t="shared" si="714"/>
        <v>222.07499999999999</v>
      </c>
      <c r="FG532" s="82">
        <f>EU532*Prices!$B$11</f>
        <v>62.5</v>
      </c>
      <c r="FH532" s="82">
        <f t="shared" si="715"/>
        <v>228.32499999999999</v>
      </c>
      <c r="FI532" s="82">
        <f>EU532*Prices!$B$12</f>
        <v>75</v>
      </c>
      <c r="FJ532" s="82">
        <f t="shared" si="716"/>
        <v>240.82499999999999</v>
      </c>
      <c r="FK532" s="82">
        <f>EU532*Prices!$B$13</f>
        <v>81.25</v>
      </c>
      <c r="FL532" s="82">
        <f t="shared" si="717"/>
        <v>247.07499999999999</v>
      </c>
      <c r="FM532" s="82">
        <f>EU532*Prices!$B$14</f>
        <v>96.875</v>
      </c>
      <c r="FN532" s="82">
        <f t="shared" si="718"/>
        <v>262.7</v>
      </c>
      <c r="FO532" s="82">
        <f>EU532*Prices!$B$15</f>
        <v>109.375</v>
      </c>
      <c r="FP532" s="82">
        <f t="shared" si="719"/>
        <v>275.2</v>
      </c>
      <c r="FQ532" s="82">
        <f>EU532*Prices!$B$16</f>
        <v>153.125</v>
      </c>
      <c r="FR532" s="82">
        <f t="shared" si="720"/>
        <v>318.95</v>
      </c>
      <c r="FS532" s="82">
        <f>EU532*Prices!$B$17</f>
        <v>0</v>
      </c>
      <c r="FT532" s="82"/>
      <c r="FU532" s="82"/>
      <c r="FV532" s="82"/>
      <c r="FW532" s="82"/>
      <c r="FX532" s="82"/>
      <c r="FY532" s="82"/>
      <c r="FZ532" s="82"/>
      <c r="GA532" s="82"/>
      <c r="GB532" s="82"/>
      <c r="GC532" s="82"/>
      <c r="GD532" s="82"/>
      <c r="GE532" s="82"/>
      <c r="GF532" s="82"/>
      <c r="GG532" s="82"/>
      <c r="GH532" s="82"/>
      <c r="GI532"/>
      <c r="GJ532"/>
      <c r="GK532"/>
      <c r="GL532"/>
      <c r="GM532"/>
      <c r="GN532"/>
      <c r="GO532"/>
      <c r="GP532" s="159">
        <v>4536.4811</v>
      </c>
      <c r="GQ532" s="55">
        <f t="shared" si="760"/>
        <v>31.503340972222222</v>
      </c>
      <c r="GR532" s="74">
        <v>31.5</v>
      </c>
      <c r="GS532" s="55">
        <v>30</v>
      </c>
      <c r="GT532" s="55"/>
      <c r="GU532" s="75">
        <f t="shared" si="756"/>
        <v>6.25</v>
      </c>
      <c r="GV532" s="75"/>
      <c r="GW532" s="75">
        <v>4</v>
      </c>
      <c r="GX532" s="76"/>
      <c r="GY532" s="142">
        <v>31.5</v>
      </c>
      <c r="GZ532" s="82">
        <f>(GY532*1.2)*(Prices!$B$5/32)</f>
        <v>47.25</v>
      </c>
      <c r="HA532" s="82">
        <f>(GY532*1.3)*(Prices!$C$4/32)</f>
        <v>81.900000000000006</v>
      </c>
      <c r="HB532" s="77">
        <f>GV532*Prices!$B$2+GW532*Prices!$B$3</f>
        <v>16.2</v>
      </c>
      <c r="HC532" s="80">
        <f>GU532*Prices!$B$9</f>
        <v>37.5</v>
      </c>
      <c r="HD532" s="82">
        <f t="shared" si="721"/>
        <v>182.85000000000002</v>
      </c>
      <c r="HE532" s="82">
        <f>GU532*Prices!$B$10</f>
        <v>56.25</v>
      </c>
      <c r="HF532" s="82">
        <f t="shared" si="722"/>
        <v>201.60000000000002</v>
      </c>
      <c r="HG532" s="82">
        <f>GU532*Prices!$B$11</f>
        <v>62.5</v>
      </c>
      <c r="HH532" s="82">
        <f t="shared" si="723"/>
        <v>207.85000000000002</v>
      </c>
      <c r="HI532" s="82">
        <f>GU532*Prices!$B$12</f>
        <v>75</v>
      </c>
      <c r="HJ532" s="82">
        <f t="shared" si="724"/>
        <v>220.35000000000002</v>
      </c>
      <c r="HK532" s="82">
        <f>GU532*Prices!$B$13</f>
        <v>81.25</v>
      </c>
      <c r="HL532" s="82">
        <f t="shared" si="725"/>
        <v>226.60000000000002</v>
      </c>
      <c r="HM532" s="82">
        <f>GU532*Prices!$B$14</f>
        <v>96.875</v>
      </c>
      <c r="HN532" s="82">
        <f t="shared" si="726"/>
        <v>242.22500000000002</v>
      </c>
      <c r="HO532" s="82">
        <f>GU532*Prices!$B$15</f>
        <v>109.375</v>
      </c>
      <c r="HP532" s="82">
        <f t="shared" si="727"/>
        <v>254.72500000000002</v>
      </c>
      <c r="HQ532" s="82">
        <f>GU532*Prices!$B$16</f>
        <v>153.125</v>
      </c>
      <c r="HR532" s="82">
        <f t="shared" si="728"/>
        <v>298.47500000000002</v>
      </c>
      <c r="HS532" s="82">
        <f>GU532*Prices!$B$17</f>
        <v>0</v>
      </c>
      <c r="HT532" s="82"/>
      <c r="HU532" s="82"/>
      <c r="HV532" s="82"/>
      <c r="HW532" s="82"/>
      <c r="HX532" s="82"/>
      <c r="HY532" s="82"/>
      <c r="HZ532" s="82"/>
      <c r="IA532" s="82"/>
      <c r="IB532" s="82"/>
      <c r="IC532" s="82"/>
      <c r="ID532" s="82"/>
      <c r="IE532" s="82"/>
      <c r="IF532" s="82"/>
      <c r="IG532" s="82"/>
      <c r="IH532" s="82"/>
      <c r="II532"/>
      <c r="IJ532"/>
      <c r="IK532"/>
      <c r="IL532"/>
      <c r="IM532"/>
      <c r="IN532"/>
      <c r="IO532"/>
      <c r="IP532"/>
      <c r="IQ532" s="159">
        <v>4536.4811</v>
      </c>
      <c r="IR532" s="55">
        <f t="shared" si="761"/>
        <v>31.503340972222222</v>
      </c>
      <c r="IS532" s="74">
        <v>31.5</v>
      </c>
      <c r="IT532" s="55">
        <v>30</v>
      </c>
      <c r="IV532" s="75">
        <f t="shared" si="757"/>
        <v>6.25</v>
      </c>
      <c r="IW532" s="75"/>
      <c r="IX532" s="75">
        <v>4</v>
      </c>
      <c r="IY532" s="76">
        <f t="shared" si="749"/>
        <v>0</v>
      </c>
      <c r="IZ532" s="142">
        <v>31.5</v>
      </c>
      <c r="JA532" s="82">
        <f>(IZ532*1.2)*(Prices!$B$5/32)</f>
        <v>47.25</v>
      </c>
      <c r="JB532" s="82">
        <f>(IZ532*1.3)*(Prices!$B$4/32)</f>
        <v>102.375</v>
      </c>
      <c r="JC532" s="77">
        <f>IW532*Prices!$B$2+IX532*Prices!$B$3</f>
        <v>16.2</v>
      </c>
      <c r="JD532" s="80">
        <f>IV532*Prices!$B$9</f>
        <v>37.5</v>
      </c>
      <c r="JE532" s="82">
        <f t="shared" si="729"/>
        <v>203.32499999999999</v>
      </c>
      <c r="JF532" s="82">
        <f>IV532*Prices!$B$10</f>
        <v>56.25</v>
      </c>
      <c r="JG532" s="82">
        <f t="shared" si="730"/>
        <v>222.07499999999999</v>
      </c>
      <c r="JH532" s="82">
        <f>IV532*Prices!$B$11</f>
        <v>62.5</v>
      </c>
      <c r="JI532" s="82">
        <f t="shared" si="731"/>
        <v>228.32499999999999</v>
      </c>
      <c r="JJ532" s="82">
        <f>IV532*Prices!$B$12</f>
        <v>75</v>
      </c>
      <c r="JK532" s="82">
        <f t="shared" si="732"/>
        <v>240.82499999999999</v>
      </c>
      <c r="JL532" s="82">
        <f>IV532*Prices!$B$13</f>
        <v>81.25</v>
      </c>
      <c r="JM532" s="82">
        <f t="shared" si="733"/>
        <v>247.07499999999999</v>
      </c>
      <c r="JN532" s="82">
        <f>IV532*Prices!$B$14</f>
        <v>96.875</v>
      </c>
      <c r="JO532" s="82">
        <f t="shared" si="734"/>
        <v>262.7</v>
      </c>
      <c r="JP532" s="82">
        <f>IV532*Prices!$B$15</f>
        <v>109.375</v>
      </c>
      <c r="JQ532" s="82">
        <f t="shared" si="735"/>
        <v>275.2</v>
      </c>
      <c r="JR532" s="82">
        <f>IV532*Prices!$B$16</f>
        <v>153.125</v>
      </c>
      <c r="JS532" s="82">
        <f t="shared" si="736"/>
        <v>318.95</v>
      </c>
      <c r="JT532" s="82">
        <f>IV532*Prices!$B$17</f>
        <v>0</v>
      </c>
      <c r="JU532" s="82"/>
      <c r="JV532" s="82"/>
      <c r="JW532" s="82"/>
      <c r="JX532" s="82"/>
      <c r="JY532" s="82"/>
      <c r="JZ532" s="82"/>
      <c r="KA532" s="82"/>
      <c r="KB532" s="82"/>
      <c r="KC532" s="82"/>
      <c r="KD532" s="82"/>
      <c r="KE532" s="82"/>
      <c r="KF532" s="82"/>
      <c r="KG532" s="8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 s="199">
        <v>0</v>
      </c>
      <c r="LB532" s="202">
        <v>0</v>
      </c>
      <c r="LC532" s="82">
        <f>(44+(cabinets_db!IR532*2-2))*0.58</f>
        <v>60.903875527777771</v>
      </c>
      <c r="LD532" s="82">
        <f>(44+(cabinets_db!IR532*2-2))*0.77</f>
        <v>80.85514509722222</v>
      </c>
      <c r="LE532" s="82">
        <f>3*(cabinets_db!IR532*22/144)</f>
        <v>14.439031278935186</v>
      </c>
      <c r="LF532" s="82">
        <f t="shared" si="737"/>
        <v>46.464844248842581</v>
      </c>
      <c r="LG532" s="80">
        <f t="shared" si="738"/>
        <v>66.41611381828703</v>
      </c>
      <c r="LH532" s="234">
        <f t="shared" si="739"/>
        <v>0</v>
      </c>
      <c r="LI532" s="159">
        <v>4536.4811</v>
      </c>
      <c r="LJ532" s="55">
        <f t="shared" si="762"/>
        <v>31.503340972222222</v>
      </c>
      <c r="LK532" s="74">
        <v>31.5</v>
      </c>
      <c r="LL532" s="55">
        <v>30</v>
      </c>
      <c r="LN532" s="75">
        <f t="shared" si="758"/>
        <v>6.25</v>
      </c>
      <c r="LO532" s="75"/>
      <c r="LP532" s="75">
        <v>4</v>
      </c>
      <c r="LQ532" s="76">
        <f t="shared" si="750"/>
        <v>0</v>
      </c>
      <c r="LR532" s="142">
        <v>31.5</v>
      </c>
      <c r="LS532" s="82">
        <f>(LR532*1.2)*(Prices!$B$5/32)</f>
        <v>47.25</v>
      </c>
      <c r="LT532" s="82">
        <f>(LR532*1.3)*(Prices!$C$4/32)</f>
        <v>81.900000000000006</v>
      </c>
      <c r="LU532" s="77">
        <f>LO532*Prices!$B$2+LP532*Prices!$B$3</f>
        <v>16.2</v>
      </c>
      <c r="LV532" s="80">
        <f>LN532*Prices!$B$9</f>
        <v>37.5</v>
      </c>
      <c r="LW532" s="82">
        <f t="shared" si="740"/>
        <v>182.85000000000002</v>
      </c>
      <c r="LX532" s="82">
        <f>LN532*Prices!$B$10</f>
        <v>56.25</v>
      </c>
      <c r="LY532" s="82">
        <f t="shared" si="741"/>
        <v>201.60000000000002</v>
      </c>
      <c r="LZ532" s="82">
        <f>LN532*Prices!$B$11</f>
        <v>62.5</v>
      </c>
      <c r="MA532" s="82">
        <f t="shared" si="742"/>
        <v>207.85000000000002</v>
      </c>
      <c r="MB532" s="82">
        <f>LN532*Prices!$B$12</f>
        <v>75</v>
      </c>
      <c r="MC532" s="82">
        <f t="shared" si="743"/>
        <v>220.35000000000002</v>
      </c>
      <c r="MD532" s="82">
        <f>LN532*Prices!$B$13</f>
        <v>81.25</v>
      </c>
      <c r="ME532" s="82">
        <f t="shared" si="744"/>
        <v>226.60000000000002</v>
      </c>
      <c r="MF532" s="82">
        <f>LN532*Prices!$B$14</f>
        <v>96.875</v>
      </c>
      <c r="MG532" s="82">
        <f t="shared" si="745"/>
        <v>242.22500000000002</v>
      </c>
      <c r="MH532" s="82">
        <f>LN532*Prices!$B$15</f>
        <v>109.375</v>
      </c>
      <c r="MI532" s="82">
        <f t="shared" si="746"/>
        <v>254.72500000000002</v>
      </c>
      <c r="MJ532" s="82">
        <f>LN532*Prices!$B$16</f>
        <v>153.125</v>
      </c>
      <c r="MK532" s="82">
        <f t="shared" si="747"/>
        <v>298.47500000000002</v>
      </c>
      <c r="ML532" s="82">
        <f>LN532*Prices!$B$17</f>
        <v>0</v>
      </c>
      <c r="MM532" s="82"/>
      <c r="MN532" s="82"/>
      <c r="MO532" s="82"/>
      <c r="MP532" s="82"/>
      <c r="MQ532" s="82"/>
      <c r="MR532" s="82"/>
      <c r="MS532" s="82"/>
      <c r="MT532" s="82"/>
      <c r="MU532" s="82"/>
      <c r="MV532" s="82"/>
      <c r="MW532" s="82"/>
      <c r="MX532" s="82"/>
      <c r="MY532" s="82"/>
      <c r="MZ532" s="82"/>
      <c r="NA532" s="8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</row>
    <row r="533" spans="1:449" ht="18" customHeight="1" x14ac:dyDescent="0.25">
      <c r="A533" s="171" t="s">
        <v>669</v>
      </c>
      <c r="B533" s="172" t="s">
        <v>628</v>
      </c>
      <c r="C533" s="69" t="str">
        <f t="shared" si="748"/>
        <v>Vanity Cab: 2 doors - shelves (31" to 33")</v>
      </c>
      <c r="D533" s="70" t="s">
        <v>666</v>
      </c>
      <c r="E533" s="68" t="s">
        <v>111</v>
      </c>
      <c r="F533" s="268" t="s">
        <v>669</v>
      </c>
      <c r="G533" s="367">
        <f>ROUND(cabinets_db!FD533/Prices!$B$27,0)</f>
        <v>521</v>
      </c>
      <c r="H533" s="71">
        <f>G533*Prices!$B$6+G533</f>
        <v>599.15</v>
      </c>
      <c r="I533" s="161">
        <f>ROUND(cabinets_db!FF533/Prices!$B$27,0)</f>
        <v>570</v>
      </c>
      <c r="J533" s="71">
        <f>I533*Prices!$B$6+I533</f>
        <v>655.5</v>
      </c>
      <c r="K533" s="161">
        <f>ROUND(cabinets_db!FH533/Prices!$B$27,0)</f>
        <v>587</v>
      </c>
      <c r="L533" s="71">
        <f>K533*Prices!$B$6+K533</f>
        <v>675.05</v>
      </c>
      <c r="M533" s="161">
        <f>ROUND(cabinets_db!FJ533/Prices!$B$27,0)</f>
        <v>620</v>
      </c>
      <c r="N533" s="71">
        <f>M533*Prices!$B$6+M533</f>
        <v>713</v>
      </c>
      <c r="O533" s="161">
        <f>ROUND(cabinets_db!FL533/Prices!$B$27,0)</f>
        <v>636</v>
      </c>
      <c r="P533" s="71">
        <f>O533*Prices!$B$6+O533</f>
        <v>731.4</v>
      </c>
      <c r="Q533" s="161">
        <f>ROUND(cabinets_db!FN533/Prices!$B$27,0)</f>
        <v>677</v>
      </c>
      <c r="R533" s="71">
        <f>Q533*Prices!$B$6+Q533</f>
        <v>778.55</v>
      </c>
      <c r="S533" s="161">
        <f>ROUND(cabinets_db!FP533/Prices!$B$27,0)</f>
        <v>710</v>
      </c>
      <c r="T533" s="71">
        <f>S533*Prices!$B$6+S533</f>
        <v>816.5</v>
      </c>
      <c r="U533" s="161">
        <f>ROUND(cabinets_db!FR533/Prices!$B$27,0)</f>
        <v>824</v>
      </c>
      <c r="V533" s="71">
        <f>U533*Prices!$B$6+U533</f>
        <v>947.6</v>
      </c>
      <c r="W533" s="162"/>
      <c r="X533" s="162"/>
      <c r="Y533" s="162"/>
      <c r="Z533" s="162"/>
      <c r="AA533" s="162"/>
      <c r="AB533" s="71">
        <f>ROUND(cabinets_db!HD533/Prices!$B$27,0)</f>
        <v>469</v>
      </c>
      <c r="AC533" s="71">
        <f>AB533*Prices!$B$6+AB533</f>
        <v>539.35</v>
      </c>
      <c r="AD533" s="71">
        <f>ROUND(cabinets_db!HF533/Prices!$B$27,0)</f>
        <v>518</v>
      </c>
      <c r="AE533" s="71">
        <f>AD533*Prices!$B$6+AD533</f>
        <v>595.70000000000005</v>
      </c>
      <c r="AF533" s="71">
        <f>ROUND(cabinets_db!HH533/Prices!$B$27,0)</f>
        <v>534</v>
      </c>
      <c r="AG533" s="71">
        <f>AF533*Prices!$B$6+AF533</f>
        <v>614.1</v>
      </c>
      <c r="AH533" s="71">
        <f>ROUND(cabinets_db!HJ533/Prices!$B$27,0)</f>
        <v>567</v>
      </c>
      <c r="AI533" s="71">
        <f>AH533*Prices!$B$6+AH533</f>
        <v>652.04999999999995</v>
      </c>
      <c r="AJ533" s="71">
        <f>ROUND(cabinets_db!HL533/Prices!$B$27,0)</f>
        <v>583</v>
      </c>
      <c r="AK533" s="71">
        <f>AJ533*Prices!$B$6+AJ533</f>
        <v>670.45</v>
      </c>
      <c r="AL533" s="71">
        <f>ROUND(cabinets_db!HN533/Prices!$B$27,0)</f>
        <v>624</v>
      </c>
      <c r="AM533" s="71">
        <f>AL533*Prices!$B$6+AL533</f>
        <v>717.6</v>
      </c>
      <c r="AN533" s="71">
        <f>ROUND(cabinets_db!HP533/Prices!$B$27,0)</f>
        <v>657</v>
      </c>
      <c r="AO533" s="71">
        <f>AN533*Prices!$B$6+AN533</f>
        <v>755.55</v>
      </c>
      <c r="AP533" s="71">
        <f>ROUND(cabinets_db!HR533/Prices!$B$27,0)</f>
        <v>772</v>
      </c>
      <c r="AQ533" s="163">
        <f>AP533*Prices!$B$6+AP533</f>
        <v>887.8</v>
      </c>
      <c r="AW533" s="71">
        <f t="shared" si="681"/>
        <v>469</v>
      </c>
      <c r="AX533" s="71">
        <f t="shared" si="682"/>
        <v>539.35</v>
      </c>
      <c r="AY533" s="71">
        <f t="shared" si="683"/>
        <v>518</v>
      </c>
      <c r="AZ533" s="71">
        <f t="shared" si="684"/>
        <v>595.70000000000005</v>
      </c>
      <c r="BA533" s="71">
        <f t="shared" si="685"/>
        <v>534</v>
      </c>
      <c r="BB533" s="71">
        <f t="shared" si="686"/>
        <v>614.1</v>
      </c>
      <c r="BC533" s="71">
        <f t="shared" si="687"/>
        <v>567</v>
      </c>
      <c r="BD533" s="71">
        <f t="shared" si="688"/>
        <v>652.04999999999995</v>
      </c>
      <c r="BE533" s="71">
        <f t="shared" si="689"/>
        <v>583</v>
      </c>
      <c r="BF533" s="71">
        <f t="shared" si="690"/>
        <v>670.45</v>
      </c>
      <c r="BG533" s="71">
        <f t="shared" si="691"/>
        <v>624</v>
      </c>
      <c r="BH533" s="71">
        <f t="shared" si="692"/>
        <v>717.6</v>
      </c>
      <c r="BI533" s="71">
        <f t="shared" si="693"/>
        <v>657</v>
      </c>
      <c r="BJ533" s="71">
        <f t="shared" si="694"/>
        <v>755.55</v>
      </c>
      <c r="BK533" s="71">
        <f t="shared" si="695"/>
        <v>772</v>
      </c>
      <c r="BL533" s="163">
        <f t="shared" si="696"/>
        <v>887.8</v>
      </c>
      <c r="BU533" s="161">
        <f>ROUND(cabinets_db!JE533/Prices!$B$27,0)</f>
        <v>521</v>
      </c>
      <c r="BV533" s="71">
        <f>BU533*Prices!$B$6+BU533</f>
        <v>599.15</v>
      </c>
      <c r="BW533" s="161">
        <f>ROUND(cabinets_db!JG533/Prices!$B$27,0)</f>
        <v>570</v>
      </c>
      <c r="BX533" s="71">
        <f>BW533*Prices!$B$6+BW533</f>
        <v>655.5</v>
      </c>
      <c r="BY533" s="161">
        <f>ROUND(cabinets_db!JI533/Prices!$B$27,0)</f>
        <v>587</v>
      </c>
      <c r="BZ533" s="71">
        <f>BY533*Prices!$B$6+BY533</f>
        <v>675.05</v>
      </c>
      <c r="CA533" s="161">
        <f>ROUND(cabinets_db!JK533/Prices!$B$27,0)</f>
        <v>620</v>
      </c>
      <c r="CB533" s="71">
        <f>CA533*Prices!$B$6+CA533</f>
        <v>713</v>
      </c>
      <c r="CC533" s="161">
        <f>ROUND(cabinets_db!JM533/Prices!$B$27,0)</f>
        <v>636</v>
      </c>
      <c r="CD533" s="71">
        <f>CC533*Prices!$B$6+CC533</f>
        <v>731.4</v>
      </c>
      <c r="CE533" s="161">
        <f>ROUND(cabinets_db!JO533/Prices!$B$27,0)</f>
        <v>677</v>
      </c>
      <c r="CF533" s="71">
        <f>CE533*Prices!$B$6+CE533</f>
        <v>778.55</v>
      </c>
      <c r="CG533" s="161">
        <f>ROUND(cabinets_db!JQ533/Prices!$B$27,0)</f>
        <v>710</v>
      </c>
      <c r="CH533" s="71">
        <f>CG533*Prices!$B$6+CG533</f>
        <v>816.5</v>
      </c>
      <c r="CI533" s="161">
        <f>ROUND(cabinets_db!JS533/Prices!$B$27,0)</f>
        <v>824</v>
      </c>
      <c r="CJ533" s="71">
        <f>CI533*Prices!$B$6+CI533</f>
        <v>947.6</v>
      </c>
      <c r="CK533" s="162"/>
      <c r="CL533" s="162"/>
      <c r="CM533" s="162"/>
      <c r="CN533" s="162"/>
      <c r="CO533" s="162"/>
      <c r="CP533" s="71">
        <f>ROUND(cabinets_db!LW533/Prices!$B$27,0)</f>
        <v>469</v>
      </c>
      <c r="CQ533" s="71">
        <f>CP533*Prices!$B$6+CP533</f>
        <v>539.35</v>
      </c>
      <c r="CR533" s="71">
        <f>ROUND(cabinets_db!LY533/Prices!$B$27,0)</f>
        <v>518</v>
      </c>
      <c r="CS533" s="71">
        <f>CR533*Prices!$B$6+CR533</f>
        <v>595.70000000000005</v>
      </c>
      <c r="CT533" s="71">
        <f>ROUND(cabinets_db!MA533/Prices!$B$27,0)</f>
        <v>534</v>
      </c>
      <c r="CU533" s="71">
        <f>CT533*Prices!$B$6+CT533</f>
        <v>614.1</v>
      </c>
      <c r="CV533" s="71">
        <f>ROUND(cabinets_db!MC533/Prices!$B$27,0)</f>
        <v>567</v>
      </c>
      <c r="CW533" s="71">
        <f>CV533*Prices!$B$6+CV533</f>
        <v>652.04999999999995</v>
      </c>
      <c r="CX533" s="71">
        <f>ROUND(cabinets_db!ME533/Prices!$B$27,0)</f>
        <v>583</v>
      </c>
      <c r="CY533" s="71">
        <f>CX533*Prices!$B$6+CX533</f>
        <v>670.45</v>
      </c>
      <c r="CZ533" s="71">
        <f>ROUND(cabinets_db!MG533/Prices!$B$27,0)</f>
        <v>624</v>
      </c>
      <c r="DA533" s="71">
        <f>CZ533*Prices!$B$6+CZ533</f>
        <v>717.6</v>
      </c>
      <c r="DB533" s="71">
        <f>ROUND(cabinets_db!MI533/Prices!$B$27,0)</f>
        <v>657</v>
      </c>
      <c r="DC533" s="71">
        <f>DB533*Prices!$B$6+DB533</f>
        <v>755.55</v>
      </c>
      <c r="DD533" s="71">
        <f>ROUND(cabinets_db!MK533/Prices!$B$27,0)</f>
        <v>772</v>
      </c>
      <c r="DE533" s="163">
        <f>DD533*Prices!$B$6+DD533</f>
        <v>887.8</v>
      </c>
      <c r="DK533" s="71">
        <f t="shared" si="697"/>
        <v>469</v>
      </c>
      <c r="DL533" s="71">
        <f t="shared" si="698"/>
        <v>539.35</v>
      </c>
      <c r="DM533" s="71">
        <f t="shared" si="699"/>
        <v>518</v>
      </c>
      <c r="DN533" s="71">
        <f t="shared" si="700"/>
        <v>595.70000000000005</v>
      </c>
      <c r="DO533" s="71">
        <f t="shared" si="701"/>
        <v>534</v>
      </c>
      <c r="DP533" s="71">
        <f t="shared" si="702"/>
        <v>614.1</v>
      </c>
      <c r="DQ533" s="71">
        <f t="shared" si="703"/>
        <v>567</v>
      </c>
      <c r="DR533" s="71">
        <f t="shared" si="704"/>
        <v>652.04999999999995</v>
      </c>
      <c r="DS533" s="71">
        <f t="shared" si="705"/>
        <v>583</v>
      </c>
      <c r="DT533" s="71">
        <f t="shared" si="706"/>
        <v>670.45</v>
      </c>
      <c r="DU533" s="71">
        <f t="shared" si="707"/>
        <v>624</v>
      </c>
      <c r="DV533" s="71">
        <f t="shared" si="708"/>
        <v>717.6</v>
      </c>
      <c r="DW533" s="71">
        <f t="shared" si="709"/>
        <v>657</v>
      </c>
      <c r="DX533" s="71">
        <f t="shared" si="710"/>
        <v>755.55</v>
      </c>
      <c r="DY533" s="71">
        <f t="shared" si="711"/>
        <v>772</v>
      </c>
      <c r="DZ533" s="163">
        <f t="shared" si="712"/>
        <v>887.8</v>
      </c>
      <c r="EP533" s="159">
        <v>4855.1561000000002</v>
      </c>
      <c r="EQ533" s="55">
        <f t="shared" si="759"/>
        <v>33.716361805555557</v>
      </c>
      <c r="ER533" s="74">
        <v>34</v>
      </c>
      <c r="ES533" s="55">
        <v>33</v>
      </c>
      <c r="EU533" s="75">
        <f t="shared" si="755"/>
        <v>6.875</v>
      </c>
      <c r="EW533" s="75">
        <v>4</v>
      </c>
      <c r="EY533" s="142">
        <v>34</v>
      </c>
      <c r="EZ533" s="82">
        <f>(EY533*1.2)*(Prices!$B$5/32)</f>
        <v>51</v>
      </c>
      <c r="FA533" s="82">
        <f>(EY533*1.3)*(Prices!$B$4/32)</f>
        <v>110.5</v>
      </c>
      <c r="FB533" s="77">
        <f>EV533*Prices!$B$2+EW533*Prices!$B$3</f>
        <v>16.2</v>
      </c>
      <c r="FC533" s="80">
        <f>EU533*Prices!$B$9</f>
        <v>41.25</v>
      </c>
      <c r="FD533" s="82">
        <f t="shared" si="713"/>
        <v>218.95</v>
      </c>
      <c r="FE533" s="82">
        <f>EU533*Prices!$B$10</f>
        <v>61.875</v>
      </c>
      <c r="FF533" s="82">
        <f t="shared" si="714"/>
        <v>239.57499999999999</v>
      </c>
      <c r="FG533" s="82">
        <f>EU533*Prices!$B$11</f>
        <v>68.75</v>
      </c>
      <c r="FH533" s="82">
        <f t="shared" si="715"/>
        <v>246.45</v>
      </c>
      <c r="FI533" s="82">
        <f>EU533*Prices!$B$12</f>
        <v>82.5</v>
      </c>
      <c r="FJ533" s="82">
        <f t="shared" si="716"/>
        <v>260.2</v>
      </c>
      <c r="FK533" s="82">
        <f>EU533*Prices!$B$13</f>
        <v>89.375</v>
      </c>
      <c r="FL533" s="82">
        <f t="shared" si="717"/>
        <v>267.07499999999999</v>
      </c>
      <c r="FM533" s="82">
        <f>EU533*Prices!$B$14</f>
        <v>106.5625</v>
      </c>
      <c r="FN533" s="82">
        <f t="shared" si="718"/>
        <v>284.26249999999999</v>
      </c>
      <c r="FO533" s="82">
        <f>EU533*Prices!$B$15</f>
        <v>120.3125</v>
      </c>
      <c r="FP533" s="82">
        <f t="shared" si="719"/>
        <v>298.01249999999999</v>
      </c>
      <c r="FQ533" s="82">
        <f>EU533*Prices!$B$16</f>
        <v>168.4375</v>
      </c>
      <c r="FR533" s="82">
        <f t="shared" si="720"/>
        <v>346.13749999999999</v>
      </c>
      <c r="FS533" s="82">
        <f>EU533*Prices!$B$17</f>
        <v>0</v>
      </c>
      <c r="FT533" s="82"/>
      <c r="FU533" s="82"/>
      <c r="FV533" s="82"/>
      <c r="FW533" s="82"/>
      <c r="FX533" s="82"/>
      <c r="FY533" s="82"/>
      <c r="FZ533" s="82"/>
      <c r="GA533" s="82"/>
      <c r="GB533" s="82"/>
      <c r="GC533" s="82"/>
      <c r="GD533" s="82"/>
      <c r="GE533" s="82"/>
      <c r="GF533" s="82"/>
      <c r="GG533" s="82"/>
      <c r="GH533" s="82"/>
      <c r="GI533"/>
      <c r="GJ533"/>
      <c r="GK533"/>
      <c r="GL533"/>
      <c r="GM533"/>
      <c r="GN533"/>
      <c r="GO533"/>
      <c r="GP533" s="159">
        <v>4855.1561000000002</v>
      </c>
      <c r="GQ533" s="55">
        <f t="shared" si="760"/>
        <v>33.716361805555557</v>
      </c>
      <c r="GR533" s="74">
        <v>34</v>
      </c>
      <c r="GS533" s="55">
        <v>33</v>
      </c>
      <c r="GT533" s="55"/>
      <c r="GU533" s="75">
        <f t="shared" si="756"/>
        <v>6.875</v>
      </c>
      <c r="GV533" s="75"/>
      <c r="GW533" s="75">
        <v>4</v>
      </c>
      <c r="GX533" s="76"/>
      <c r="GY533" s="142">
        <v>34</v>
      </c>
      <c r="GZ533" s="82">
        <f>(GY533*1.2)*(Prices!$B$5/32)</f>
        <v>51</v>
      </c>
      <c r="HA533" s="82">
        <f>(GY533*1.3)*(Prices!$C$4/32)</f>
        <v>88.4</v>
      </c>
      <c r="HB533" s="77">
        <f>GV533*Prices!$B$2+GW533*Prices!$B$3</f>
        <v>16.2</v>
      </c>
      <c r="HC533" s="80">
        <f>GU533*Prices!$B$9</f>
        <v>41.25</v>
      </c>
      <c r="HD533" s="82">
        <f t="shared" si="721"/>
        <v>196.85000000000002</v>
      </c>
      <c r="HE533" s="82">
        <f>GU533*Prices!$B$10</f>
        <v>61.875</v>
      </c>
      <c r="HF533" s="82">
        <f t="shared" si="722"/>
        <v>217.47500000000002</v>
      </c>
      <c r="HG533" s="82">
        <f>GU533*Prices!$B$11</f>
        <v>68.75</v>
      </c>
      <c r="HH533" s="82">
        <f t="shared" si="723"/>
        <v>224.35000000000002</v>
      </c>
      <c r="HI533" s="82">
        <f>GU533*Prices!$B$12</f>
        <v>82.5</v>
      </c>
      <c r="HJ533" s="82">
        <f t="shared" si="724"/>
        <v>238.10000000000002</v>
      </c>
      <c r="HK533" s="82">
        <f>GU533*Prices!$B$13</f>
        <v>89.375</v>
      </c>
      <c r="HL533" s="82">
        <f t="shared" si="725"/>
        <v>244.97500000000002</v>
      </c>
      <c r="HM533" s="82">
        <f>GU533*Prices!$B$14</f>
        <v>106.5625</v>
      </c>
      <c r="HN533" s="82">
        <f t="shared" si="726"/>
        <v>262.16250000000002</v>
      </c>
      <c r="HO533" s="82">
        <f>GU533*Prices!$B$15</f>
        <v>120.3125</v>
      </c>
      <c r="HP533" s="82">
        <f t="shared" si="727"/>
        <v>275.91250000000002</v>
      </c>
      <c r="HQ533" s="82">
        <f>GU533*Prices!$B$16</f>
        <v>168.4375</v>
      </c>
      <c r="HR533" s="82">
        <f t="shared" si="728"/>
        <v>324.03750000000002</v>
      </c>
      <c r="HS533" s="82">
        <f>GU533*Prices!$B$17</f>
        <v>0</v>
      </c>
      <c r="HT533" s="82"/>
      <c r="HU533" s="82"/>
      <c r="HV533" s="82"/>
      <c r="HW533" s="82"/>
      <c r="HX533" s="82"/>
      <c r="HY533" s="82"/>
      <c r="HZ533" s="82"/>
      <c r="IA533" s="82"/>
      <c r="IB533" s="82"/>
      <c r="IC533" s="82"/>
      <c r="ID533" s="82"/>
      <c r="IE533" s="82"/>
      <c r="IF533" s="82"/>
      <c r="IG533" s="82"/>
      <c r="IH533" s="82"/>
      <c r="II533"/>
      <c r="IJ533"/>
      <c r="IK533"/>
      <c r="IL533"/>
      <c r="IM533"/>
      <c r="IN533"/>
      <c r="IO533"/>
      <c r="IP533"/>
      <c r="IQ533" s="159">
        <v>4855.1561000000002</v>
      </c>
      <c r="IR533" s="55">
        <f t="shared" si="761"/>
        <v>33.716361805555557</v>
      </c>
      <c r="IS533" s="74">
        <v>34</v>
      </c>
      <c r="IT533" s="55">
        <v>33</v>
      </c>
      <c r="IV533" s="75">
        <f t="shared" si="757"/>
        <v>6.875</v>
      </c>
      <c r="IW533" s="75"/>
      <c r="IX533" s="75">
        <v>4</v>
      </c>
      <c r="IY533" s="76">
        <f t="shared" si="749"/>
        <v>0</v>
      </c>
      <c r="IZ533" s="142">
        <v>34</v>
      </c>
      <c r="JA533" s="82">
        <f>(IZ533*1.2)*(Prices!$B$5/32)</f>
        <v>51</v>
      </c>
      <c r="JB533" s="82">
        <f>(IZ533*1.3)*(Prices!$B$4/32)</f>
        <v>110.5</v>
      </c>
      <c r="JC533" s="77">
        <f>IW533*Prices!$B$2+IX533*Prices!$B$3</f>
        <v>16.2</v>
      </c>
      <c r="JD533" s="80">
        <f>IV533*Prices!$B$9</f>
        <v>41.25</v>
      </c>
      <c r="JE533" s="82">
        <f t="shared" si="729"/>
        <v>218.95</v>
      </c>
      <c r="JF533" s="82">
        <f>IV533*Prices!$B$10</f>
        <v>61.875</v>
      </c>
      <c r="JG533" s="82">
        <f t="shared" si="730"/>
        <v>239.57499999999999</v>
      </c>
      <c r="JH533" s="82">
        <f>IV533*Prices!$B$11</f>
        <v>68.75</v>
      </c>
      <c r="JI533" s="82">
        <f t="shared" si="731"/>
        <v>246.45</v>
      </c>
      <c r="JJ533" s="82">
        <f>IV533*Prices!$B$12</f>
        <v>82.5</v>
      </c>
      <c r="JK533" s="82">
        <f t="shared" si="732"/>
        <v>260.2</v>
      </c>
      <c r="JL533" s="82">
        <f>IV533*Prices!$B$13</f>
        <v>89.375</v>
      </c>
      <c r="JM533" s="82">
        <f t="shared" si="733"/>
        <v>267.07499999999999</v>
      </c>
      <c r="JN533" s="82">
        <f>IV533*Prices!$B$14</f>
        <v>106.5625</v>
      </c>
      <c r="JO533" s="82">
        <f t="shared" si="734"/>
        <v>284.26249999999999</v>
      </c>
      <c r="JP533" s="82">
        <f>IV533*Prices!$B$15</f>
        <v>120.3125</v>
      </c>
      <c r="JQ533" s="82">
        <f t="shared" si="735"/>
        <v>298.01249999999999</v>
      </c>
      <c r="JR533" s="82">
        <f>IV533*Prices!$B$16</f>
        <v>168.4375</v>
      </c>
      <c r="JS533" s="82">
        <f t="shared" si="736"/>
        <v>346.13749999999999</v>
      </c>
      <c r="JT533" s="82">
        <f>IV533*Prices!$B$17</f>
        <v>0</v>
      </c>
      <c r="JU533" s="82"/>
      <c r="JV533" s="82"/>
      <c r="JW533" s="82"/>
      <c r="JX533" s="82"/>
      <c r="JY533" s="82"/>
      <c r="JZ533" s="82"/>
      <c r="KA533" s="82"/>
      <c r="KB533" s="82"/>
      <c r="KC533" s="82"/>
      <c r="KD533" s="82"/>
      <c r="KE533" s="82"/>
      <c r="KF533" s="82"/>
      <c r="KG533" s="82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 s="199">
        <v>0</v>
      </c>
      <c r="LB533" s="202">
        <v>0</v>
      </c>
      <c r="LC533" s="82">
        <f>(44+(cabinets_db!IR533*2-2))*0.58</f>
        <v>63.470979694444445</v>
      </c>
      <c r="LD533" s="82">
        <f>(44+(cabinets_db!IR533*2-2))*0.77</f>
        <v>84.263197180555565</v>
      </c>
      <c r="LE533" s="82">
        <f>3*(cabinets_db!IR533*22/144)</f>
        <v>15.453332494212962</v>
      </c>
      <c r="LF533" s="82">
        <f t="shared" si="737"/>
        <v>48.01764720023148</v>
      </c>
      <c r="LG533" s="80">
        <f t="shared" si="738"/>
        <v>68.809864686342607</v>
      </c>
      <c r="LH533" s="234">
        <f t="shared" si="739"/>
        <v>0</v>
      </c>
      <c r="LI533" s="159">
        <v>4855.1561000000002</v>
      </c>
      <c r="LJ533" s="55">
        <f t="shared" si="762"/>
        <v>33.716361805555557</v>
      </c>
      <c r="LK533" s="74">
        <v>34</v>
      </c>
      <c r="LL533" s="55">
        <v>33</v>
      </c>
      <c r="LN533" s="75">
        <f t="shared" si="758"/>
        <v>6.875</v>
      </c>
      <c r="LO533" s="75"/>
      <c r="LP533" s="75">
        <v>4</v>
      </c>
      <c r="LQ533" s="76">
        <f t="shared" si="750"/>
        <v>0</v>
      </c>
      <c r="LR533" s="142">
        <v>34</v>
      </c>
      <c r="LS533" s="82">
        <f>(LR533*1.2)*(Prices!$B$5/32)</f>
        <v>51</v>
      </c>
      <c r="LT533" s="82">
        <f>(LR533*1.3)*(Prices!$C$4/32)</f>
        <v>88.4</v>
      </c>
      <c r="LU533" s="77">
        <f>LO533*Prices!$B$2+LP533*Prices!$B$3</f>
        <v>16.2</v>
      </c>
      <c r="LV533" s="80">
        <f>LN533*Prices!$B$9</f>
        <v>41.25</v>
      </c>
      <c r="LW533" s="82">
        <f t="shared" si="740"/>
        <v>196.85000000000002</v>
      </c>
      <c r="LX533" s="82">
        <f>LN533*Prices!$B$10</f>
        <v>61.875</v>
      </c>
      <c r="LY533" s="82">
        <f t="shared" si="741"/>
        <v>217.47500000000002</v>
      </c>
      <c r="LZ533" s="82">
        <f>LN533*Prices!$B$11</f>
        <v>68.75</v>
      </c>
      <c r="MA533" s="82">
        <f t="shared" si="742"/>
        <v>224.35000000000002</v>
      </c>
      <c r="MB533" s="82">
        <f>LN533*Prices!$B$12</f>
        <v>82.5</v>
      </c>
      <c r="MC533" s="82">
        <f t="shared" si="743"/>
        <v>238.10000000000002</v>
      </c>
      <c r="MD533" s="82">
        <f>LN533*Prices!$B$13</f>
        <v>89.375</v>
      </c>
      <c r="ME533" s="82">
        <f t="shared" si="744"/>
        <v>244.97500000000002</v>
      </c>
      <c r="MF533" s="82">
        <f>LN533*Prices!$B$14</f>
        <v>106.5625</v>
      </c>
      <c r="MG533" s="82">
        <f t="shared" si="745"/>
        <v>262.16250000000002</v>
      </c>
      <c r="MH533" s="82">
        <f>LN533*Prices!$B$15</f>
        <v>120.3125</v>
      </c>
      <c r="MI533" s="82">
        <f t="shared" si="746"/>
        <v>275.91250000000002</v>
      </c>
      <c r="MJ533" s="82">
        <f>LN533*Prices!$B$16</f>
        <v>168.4375</v>
      </c>
      <c r="MK533" s="82">
        <f t="shared" si="747"/>
        <v>324.03750000000002</v>
      </c>
      <c r="ML533" s="82">
        <f>LN533*Prices!$B$17</f>
        <v>0</v>
      </c>
      <c r="MM533" s="82"/>
      <c r="MN533" s="82"/>
      <c r="MO533" s="82"/>
      <c r="MP533" s="82"/>
      <c r="MQ533" s="82"/>
      <c r="MR533" s="82"/>
      <c r="MS533" s="82"/>
      <c r="MT533" s="82"/>
      <c r="MU533" s="82"/>
      <c r="MV533" s="82"/>
      <c r="MW533" s="82"/>
      <c r="MX533" s="82"/>
      <c r="MY533" s="82"/>
      <c r="MZ533" s="82"/>
      <c r="NA533" s="82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</row>
    <row r="534" spans="1:449" ht="18" customHeight="1" x14ac:dyDescent="0.25">
      <c r="A534" s="160" t="s">
        <v>670</v>
      </c>
      <c r="B534" s="172" t="s">
        <v>628</v>
      </c>
      <c r="C534" s="69" t="str">
        <f t="shared" si="748"/>
        <v>Vanity Cab: 2 doors - shelves (34" to 36")</v>
      </c>
      <c r="D534" s="70" t="s">
        <v>666</v>
      </c>
      <c r="E534" s="68" t="s">
        <v>113</v>
      </c>
      <c r="F534" s="267" t="s">
        <v>670</v>
      </c>
      <c r="G534" s="367">
        <f>ROUND(cabinets_db!FD534/Prices!$B$27,0)</f>
        <v>553</v>
      </c>
      <c r="H534" s="71">
        <f>G534*Prices!$B$6+G534</f>
        <v>635.95000000000005</v>
      </c>
      <c r="I534" s="161">
        <f>ROUND(cabinets_db!FF534/Prices!$B$27,0)</f>
        <v>606</v>
      </c>
      <c r="J534" s="71">
        <f>I534*Prices!$B$6+I534</f>
        <v>696.9</v>
      </c>
      <c r="K534" s="161">
        <f>ROUND(cabinets_db!FH534/Prices!$B$27,0)</f>
        <v>624</v>
      </c>
      <c r="L534" s="71">
        <f>K534*Prices!$B$6+K534</f>
        <v>717.6</v>
      </c>
      <c r="M534" s="161">
        <f>ROUND(cabinets_db!FJ534/Prices!$B$27,0)</f>
        <v>660</v>
      </c>
      <c r="N534" s="71">
        <f>M534*Prices!$B$6+M534</f>
        <v>759</v>
      </c>
      <c r="O534" s="161">
        <f>ROUND(cabinets_db!FL534/Prices!$B$27,0)</f>
        <v>678</v>
      </c>
      <c r="P534" s="71">
        <f>O534*Prices!$B$6+O534</f>
        <v>779.7</v>
      </c>
      <c r="Q534" s="161">
        <f>ROUND(cabinets_db!FN534/Prices!$B$27,0)</f>
        <v>723</v>
      </c>
      <c r="R534" s="71">
        <f>Q534*Prices!$B$6+Q534</f>
        <v>831.45</v>
      </c>
      <c r="S534" s="161">
        <f>ROUND(cabinets_db!FP534/Prices!$B$27,0)</f>
        <v>758</v>
      </c>
      <c r="T534" s="71">
        <f>S534*Prices!$B$6+S534</f>
        <v>871.7</v>
      </c>
      <c r="U534" s="161">
        <f>ROUND(cabinets_db!FR534/Prices!$B$27,0)</f>
        <v>883</v>
      </c>
      <c r="V534" s="71">
        <f>U534*Prices!$B$6+U534</f>
        <v>1015.45</v>
      </c>
      <c r="W534" s="162"/>
      <c r="X534" s="162"/>
      <c r="Y534" s="162"/>
      <c r="Z534" s="162"/>
      <c r="AA534" s="162"/>
      <c r="AB534" s="71">
        <f>ROUND(cabinets_db!HD534/Prices!$B$27,0)</f>
        <v>497</v>
      </c>
      <c r="AC534" s="71">
        <f>AB534*Prices!$B$6+AB534</f>
        <v>571.54999999999995</v>
      </c>
      <c r="AD534" s="71">
        <f>ROUND(cabinets_db!HF534/Prices!$B$27,0)</f>
        <v>551</v>
      </c>
      <c r="AE534" s="71">
        <f>AD534*Prices!$B$6+AD534</f>
        <v>633.65</v>
      </c>
      <c r="AF534" s="71">
        <f>ROUND(cabinets_db!HH534/Prices!$B$27,0)</f>
        <v>569</v>
      </c>
      <c r="AG534" s="71">
        <f>AF534*Prices!$B$6+AF534</f>
        <v>654.35</v>
      </c>
      <c r="AH534" s="71">
        <f>ROUND(cabinets_db!HJ534/Prices!$B$27,0)</f>
        <v>604</v>
      </c>
      <c r="AI534" s="71">
        <f>AH534*Prices!$B$6+AH534</f>
        <v>694.6</v>
      </c>
      <c r="AJ534" s="71">
        <f>ROUND(cabinets_db!HL534/Prices!$B$27,0)</f>
        <v>622</v>
      </c>
      <c r="AK534" s="71">
        <f>AJ534*Prices!$B$6+AJ534</f>
        <v>715.3</v>
      </c>
      <c r="AL534" s="71">
        <f>ROUND(cabinets_db!HN534/Prices!$B$27,0)</f>
        <v>667</v>
      </c>
      <c r="AM534" s="71">
        <f>AL534*Prices!$B$6+AL534</f>
        <v>767.05</v>
      </c>
      <c r="AN534" s="71">
        <f>ROUND(cabinets_db!HP534/Prices!$B$27,0)</f>
        <v>703</v>
      </c>
      <c r="AO534" s="71">
        <f>AN534*Prices!$B$6+AN534</f>
        <v>808.45</v>
      </c>
      <c r="AP534" s="71">
        <f>ROUND(cabinets_db!HR534/Prices!$B$27,0)</f>
        <v>828</v>
      </c>
      <c r="AQ534" s="163">
        <f>AP534*Prices!$B$6+AP534</f>
        <v>952.2</v>
      </c>
      <c r="AW534" s="71">
        <f t="shared" si="681"/>
        <v>497</v>
      </c>
      <c r="AX534" s="71">
        <f t="shared" si="682"/>
        <v>571.54999999999995</v>
      </c>
      <c r="AY534" s="71">
        <f t="shared" si="683"/>
        <v>551</v>
      </c>
      <c r="AZ534" s="71">
        <f t="shared" si="684"/>
        <v>633.65</v>
      </c>
      <c r="BA534" s="71">
        <f t="shared" si="685"/>
        <v>569</v>
      </c>
      <c r="BB534" s="71">
        <f t="shared" si="686"/>
        <v>654.35</v>
      </c>
      <c r="BC534" s="71">
        <f t="shared" si="687"/>
        <v>604</v>
      </c>
      <c r="BD534" s="71">
        <f t="shared" si="688"/>
        <v>694.6</v>
      </c>
      <c r="BE534" s="71">
        <f t="shared" si="689"/>
        <v>622</v>
      </c>
      <c r="BF534" s="71">
        <f t="shared" si="690"/>
        <v>715.3</v>
      </c>
      <c r="BG534" s="71">
        <f t="shared" si="691"/>
        <v>667</v>
      </c>
      <c r="BH534" s="71">
        <f t="shared" si="692"/>
        <v>767.05</v>
      </c>
      <c r="BI534" s="71">
        <f t="shared" si="693"/>
        <v>703</v>
      </c>
      <c r="BJ534" s="71">
        <f t="shared" si="694"/>
        <v>808.45</v>
      </c>
      <c r="BK534" s="71">
        <f t="shared" si="695"/>
        <v>828</v>
      </c>
      <c r="BL534" s="163">
        <f t="shared" si="696"/>
        <v>952.2</v>
      </c>
      <c r="BU534" s="161">
        <f>ROUND(cabinets_db!JE534/Prices!$B$27,0)</f>
        <v>553</v>
      </c>
      <c r="BV534" s="71">
        <f>BU534*Prices!$B$6+BU534</f>
        <v>635.95000000000005</v>
      </c>
      <c r="BW534" s="161">
        <f>ROUND(cabinets_db!JG534/Prices!$B$27,0)</f>
        <v>606</v>
      </c>
      <c r="BX534" s="71">
        <f>BW534*Prices!$B$6+BW534</f>
        <v>696.9</v>
      </c>
      <c r="BY534" s="161">
        <f>ROUND(cabinets_db!JI534/Prices!$B$27,0)</f>
        <v>624</v>
      </c>
      <c r="BZ534" s="71">
        <f>BY534*Prices!$B$6+BY534</f>
        <v>717.6</v>
      </c>
      <c r="CA534" s="161">
        <f>ROUND(cabinets_db!JK534/Prices!$B$27,0)</f>
        <v>660</v>
      </c>
      <c r="CB534" s="71">
        <f>CA534*Prices!$B$6+CA534</f>
        <v>759</v>
      </c>
      <c r="CC534" s="161">
        <f>ROUND(cabinets_db!JM534/Prices!$B$27,0)</f>
        <v>678</v>
      </c>
      <c r="CD534" s="71">
        <f>CC534*Prices!$B$6+CC534</f>
        <v>779.7</v>
      </c>
      <c r="CE534" s="161">
        <f>ROUND(cabinets_db!JO534/Prices!$B$27,0)</f>
        <v>723</v>
      </c>
      <c r="CF534" s="71">
        <f>CE534*Prices!$B$6+CE534</f>
        <v>831.45</v>
      </c>
      <c r="CG534" s="161">
        <f>ROUND(cabinets_db!JQ534/Prices!$B$27,0)</f>
        <v>758</v>
      </c>
      <c r="CH534" s="71">
        <f>CG534*Prices!$B$6+CG534</f>
        <v>871.7</v>
      </c>
      <c r="CI534" s="161">
        <f>ROUND(cabinets_db!JS534/Prices!$B$27,0)</f>
        <v>883</v>
      </c>
      <c r="CJ534" s="71">
        <f>CI534*Prices!$B$6+CI534</f>
        <v>1015.45</v>
      </c>
      <c r="CK534" s="162"/>
      <c r="CL534" s="162"/>
      <c r="CM534" s="162"/>
      <c r="CN534" s="162"/>
      <c r="CO534" s="162"/>
      <c r="CP534" s="71">
        <f>ROUND(cabinets_db!LW534/Prices!$B$27,0)</f>
        <v>497</v>
      </c>
      <c r="CQ534" s="71">
        <f>CP534*Prices!$B$6+CP534</f>
        <v>571.54999999999995</v>
      </c>
      <c r="CR534" s="71">
        <f>ROUND(cabinets_db!LY534/Prices!$B$27,0)</f>
        <v>551</v>
      </c>
      <c r="CS534" s="71">
        <f>CR534*Prices!$B$6+CR534</f>
        <v>633.65</v>
      </c>
      <c r="CT534" s="71">
        <f>ROUND(cabinets_db!MA534/Prices!$B$27,0)</f>
        <v>569</v>
      </c>
      <c r="CU534" s="71">
        <f>CT534*Prices!$B$6+CT534</f>
        <v>654.35</v>
      </c>
      <c r="CV534" s="71">
        <f>ROUND(cabinets_db!MC534/Prices!$B$27,0)</f>
        <v>604</v>
      </c>
      <c r="CW534" s="71">
        <f>CV534*Prices!$B$6+CV534</f>
        <v>694.6</v>
      </c>
      <c r="CX534" s="71">
        <f>ROUND(cabinets_db!ME534/Prices!$B$27,0)</f>
        <v>622</v>
      </c>
      <c r="CY534" s="71">
        <f>CX534*Prices!$B$6+CX534</f>
        <v>715.3</v>
      </c>
      <c r="CZ534" s="71">
        <f>ROUND(cabinets_db!MG534/Prices!$B$27,0)</f>
        <v>667</v>
      </c>
      <c r="DA534" s="71">
        <f>CZ534*Prices!$B$6+CZ534</f>
        <v>767.05</v>
      </c>
      <c r="DB534" s="71">
        <f>ROUND(cabinets_db!MI534/Prices!$B$27,0)</f>
        <v>703</v>
      </c>
      <c r="DC534" s="71">
        <f>DB534*Prices!$B$6+DB534</f>
        <v>808.45</v>
      </c>
      <c r="DD534" s="71">
        <f>ROUND(cabinets_db!MK534/Prices!$B$27,0)</f>
        <v>828</v>
      </c>
      <c r="DE534" s="163">
        <f>DD534*Prices!$B$6+DD534</f>
        <v>952.2</v>
      </c>
      <c r="DK534" s="71">
        <f t="shared" si="697"/>
        <v>497</v>
      </c>
      <c r="DL534" s="71">
        <f t="shared" si="698"/>
        <v>571.54999999999995</v>
      </c>
      <c r="DM534" s="71">
        <f t="shared" si="699"/>
        <v>551</v>
      </c>
      <c r="DN534" s="71">
        <f t="shared" si="700"/>
        <v>633.65</v>
      </c>
      <c r="DO534" s="71">
        <f t="shared" si="701"/>
        <v>569</v>
      </c>
      <c r="DP534" s="71">
        <f t="shared" si="702"/>
        <v>654.35</v>
      </c>
      <c r="DQ534" s="71">
        <f t="shared" si="703"/>
        <v>604</v>
      </c>
      <c r="DR534" s="71">
        <f t="shared" si="704"/>
        <v>694.6</v>
      </c>
      <c r="DS534" s="71">
        <f t="shared" si="705"/>
        <v>622</v>
      </c>
      <c r="DT534" s="71">
        <f t="shared" si="706"/>
        <v>715.3</v>
      </c>
      <c r="DU534" s="71">
        <f t="shared" si="707"/>
        <v>667</v>
      </c>
      <c r="DV534" s="71">
        <f t="shared" si="708"/>
        <v>767.05</v>
      </c>
      <c r="DW534" s="71">
        <f t="shared" si="709"/>
        <v>703</v>
      </c>
      <c r="DX534" s="71">
        <f t="shared" si="710"/>
        <v>808.45</v>
      </c>
      <c r="DY534" s="71">
        <f t="shared" si="711"/>
        <v>828</v>
      </c>
      <c r="DZ534" s="163">
        <f t="shared" si="712"/>
        <v>952.2</v>
      </c>
      <c r="EP534" s="159">
        <v>5173.8311000000003</v>
      </c>
      <c r="EQ534" s="55">
        <f t="shared" si="759"/>
        <v>35.929382638888889</v>
      </c>
      <c r="ER534" s="74">
        <v>36</v>
      </c>
      <c r="ES534" s="55">
        <v>36</v>
      </c>
      <c r="EU534" s="75">
        <f t="shared" si="755"/>
        <v>7.5</v>
      </c>
      <c r="EW534" s="75">
        <v>4</v>
      </c>
      <c r="EY534" s="142">
        <v>36</v>
      </c>
      <c r="EZ534" s="82">
        <f>(EY534*1.2)*(Prices!$B$5/32)</f>
        <v>53.999999999999993</v>
      </c>
      <c r="FA534" s="82">
        <f>(EY534*1.3)*(Prices!$B$4/32)</f>
        <v>117.00000000000001</v>
      </c>
      <c r="FB534" s="77">
        <f>EV534*Prices!$B$2+EW534*Prices!$B$3</f>
        <v>16.2</v>
      </c>
      <c r="FC534" s="80">
        <f>EU534*Prices!$B$9</f>
        <v>45</v>
      </c>
      <c r="FD534" s="82">
        <f t="shared" si="713"/>
        <v>232.20000000000002</v>
      </c>
      <c r="FE534" s="82">
        <f>EU534*Prices!$B$10</f>
        <v>67.5</v>
      </c>
      <c r="FF534" s="82">
        <f t="shared" si="714"/>
        <v>254.70000000000002</v>
      </c>
      <c r="FG534" s="82">
        <f>EU534*Prices!$B$11</f>
        <v>75</v>
      </c>
      <c r="FH534" s="82">
        <f t="shared" si="715"/>
        <v>262.2</v>
      </c>
      <c r="FI534" s="82">
        <f>EU534*Prices!$B$12</f>
        <v>90</v>
      </c>
      <c r="FJ534" s="82">
        <f t="shared" si="716"/>
        <v>277.2</v>
      </c>
      <c r="FK534" s="82">
        <f>EU534*Prices!$B$13</f>
        <v>97.5</v>
      </c>
      <c r="FL534" s="82">
        <f t="shared" si="717"/>
        <v>284.7</v>
      </c>
      <c r="FM534" s="82">
        <f>EU534*Prices!$B$14</f>
        <v>116.25</v>
      </c>
      <c r="FN534" s="82">
        <f t="shared" si="718"/>
        <v>303.45</v>
      </c>
      <c r="FO534" s="82">
        <f>EU534*Prices!$B$15</f>
        <v>131.25</v>
      </c>
      <c r="FP534" s="82">
        <f t="shared" si="719"/>
        <v>318.45</v>
      </c>
      <c r="FQ534" s="82">
        <f>EU534*Prices!$B$16</f>
        <v>183.75</v>
      </c>
      <c r="FR534" s="82">
        <f t="shared" si="720"/>
        <v>370.95</v>
      </c>
      <c r="FS534" s="82">
        <f>EU534*Prices!$B$17</f>
        <v>0</v>
      </c>
      <c r="FT534" s="82"/>
      <c r="FU534" s="82"/>
      <c r="FV534" s="82"/>
      <c r="FW534" s="82"/>
      <c r="FX534" s="82"/>
      <c r="FY534" s="82"/>
      <c r="FZ534" s="82"/>
      <c r="GA534" s="82"/>
      <c r="GB534" s="82"/>
      <c r="GC534" s="82"/>
      <c r="GD534" s="82"/>
      <c r="GE534" s="82"/>
      <c r="GF534" s="82"/>
      <c r="GG534" s="82"/>
      <c r="GH534" s="82"/>
      <c r="GI534"/>
      <c r="GJ534"/>
      <c r="GK534"/>
      <c r="GL534"/>
      <c r="GM534"/>
      <c r="GN534"/>
      <c r="GO534"/>
      <c r="GP534" s="159">
        <v>5173.8311000000003</v>
      </c>
      <c r="GQ534" s="55">
        <f t="shared" si="760"/>
        <v>35.929382638888889</v>
      </c>
      <c r="GR534" s="74">
        <v>36</v>
      </c>
      <c r="GS534" s="55">
        <v>36</v>
      </c>
      <c r="GT534" s="55"/>
      <c r="GU534" s="75">
        <f t="shared" si="756"/>
        <v>7.5</v>
      </c>
      <c r="GV534" s="75"/>
      <c r="GW534" s="75">
        <v>4</v>
      </c>
      <c r="GX534" s="76"/>
      <c r="GY534" s="142">
        <v>36</v>
      </c>
      <c r="GZ534" s="82">
        <f>(GY534*1.2)*(Prices!$B$5/32)</f>
        <v>53.999999999999993</v>
      </c>
      <c r="HA534" s="82">
        <f>(GY534*1.3)*(Prices!$C$4/32)</f>
        <v>93.600000000000009</v>
      </c>
      <c r="HB534" s="77">
        <f>GV534*Prices!$B$2+GW534*Prices!$B$3</f>
        <v>16.2</v>
      </c>
      <c r="HC534" s="80">
        <f>GU534*Prices!$B$9</f>
        <v>45</v>
      </c>
      <c r="HD534" s="82">
        <f t="shared" si="721"/>
        <v>208.8</v>
      </c>
      <c r="HE534" s="82">
        <f>GU534*Prices!$B$10</f>
        <v>67.5</v>
      </c>
      <c r="HF534" s="82">
        <f t="shared" si="722"/>
        <v>231.3</v>
      </c>
      <c r="HG534" s="82">
        <f>GU534*Prices!$B$11</f>
        <v>75</v>
      </c>
      <c r="HH534" s="82">
        <f t="shared" si="723"/>
        <v>238.8</v>
      </c>
      <c r="HI534" s="82">
        <f>GU534*Prices!$B$12</f>
        <v>90</v>
      </c>
      <c r="HJ534" s="82">
        <f t="shared" si="724"/>
        <v>253.8</v>
      </c>
      <c r="HK534" s="82">
        <f>GU534*Prices!$B$13</f>
        <v>97.5</v>
      </c>
      <c r="HL534" s="82">
        <f t="shared" si="725"/>
        <v>261.3</v>
      </c>
      <c r="HM534" s="82">
        <f>GU534*Prices!$B$14</f>
        <v>116.25</v>
      </c>
      <c r="HN534" s="82">
        <f t="shared" si="726"/>
        <v>280.05</v>
      </c>
      <c r="HO534" s="82">
        <f>GU534*Prices!$B$15</f>
        <v>131.25</v>
      </c>
      <c r="HP534" s="82">
        <f t="shared" si="727"/>
        <v>295.05</v>
      </c>
      <c r="HQ534" s="82">
        <f>GU534*Prices!$B$16</f>
        <v>183.75</v>
      </c>
      <c r="HR534" s="82">
        <f t="shared" si="728"/>
        <v>347.55</v>
      </c>
      <c r="HS534" s="82">
        <f>GU534*Prices!$B$17</f>
        <v>0</v>
      </c>
      <c r="HT534" s="82"/>
      <c r="HU534" s="82"/>
      <c r="HV534" s="82"/>
      <c r="HW534" s="82"/>
      <c r="HX534" s="82"/>
      <c r="HY534" s="82"/>
      <c r="HZ534" s="82"/>
      <c r="IA534" s="82"/>
      <c r="IB534" s="82"/>
      <c r="IC534" s="82"/>
      <c r="ID534" s="82"/>
      <c r="IE534" s="82"/>
      <c r="IF534" s="82"/>
      <c r="IG534" s="82"/>
      <c r="IH534" s="82"/>
      <c r="II534"/>
      <c r="IJ534"/>
      <c r="IK534"/>
      <c r="IL534"/>
      <c r="IM534"/>
      <c r="IN534"/>
      <c r="IO534"/>
      <c r="IP534"/>
      <c r="IQ534" s="159">
        <v>5173.8311000000003</v>
      </c>
      <c r="IR534" s="55">
        <f t="shared" si="761"/>
        <v>35.929382638888889</v>
      </c>
      <c r="IS534" s="74">
        <v>36</v>
      </c>
      <c r="IT534" s="55">
        <v>36</v>
      </c>
      <c r="IV534" s="75">
        <f t="shared" si="757"/>
        <v>7.5</v>
      </c>
      <c r="IW534" s="75"/>
      <c r="IX534" s="75">
        <v>4</v>
      </c>
      <c r="IY534" s="76">
        <f t="shared" si="749"/>
        <v>0</v>
      </c>
      <c r="IZ534" s="142">
        <v>36</v>
      </c>
      <c r="JA534" s="82">
        <f>(IZ534*1.2)*(Prices!$B$5/32)</f>
        <v>53.999999999999993</v>
      </c>
      <c r="JB534" s="82">
        <f>(IZ534*1.3)*(Prices!$B$4/32)</f>
        <v>117.00000000000001</v>
      </c>
      <c r="JC534" s="77">
        <f>IW534*Prices!$B$2+IX534*Prices!$B$3</f>
        <v>16.2</v>
      </c>
      <c r="JD534" s="80">
        <f>IV534*Prices!$B$9</f>
        <v>45</v>
      </c>
      <c r="JE534" s="82">
        <f t="shared" si="729"/>
        <v>232.20000000000002</v>
      </c>
      <c r="JF534" s="82">
        <f>IV534*Prices!$B$10</f>
        <v>67.5</v>
      </c>
      <c r="JG534" s="82">
        <f t="shared" si="730"/>
        <v>254.70000000000002</v>
      </c>
      <c r="JH534" s="82">
        <f>IV534*Prices!$B$11</f>
        <v>75</v>
      </c>
      <c r="JI534" s="82">
        <f t="shared" si="731"/>
        <v>262.2</v>
      </c>
      <c r="JJ534" s="82">
        <f>IV534*Prices!$B$12</f>
        <v>90</v>
      </c>
      <c r="JK534" s="82">
        <f t="shared" si="732"/>
        <v>277.2</v>
      </c>
      <c r="JL534" s="82">
        <f>IV534*Prices!$B$13</f>
        <v>97.5</v>
      </c>
      <c r="JM534" s="82">
        <f t="shared" si="733"/>
        <v>284.7</v>
      </c>
      <c r="JN534" s="82">
        <f>IV534*Prices!$B$14</f>
        <v>116.25</v>
      </c>
      <c r="JO534" s="82">
        <f t="shared" si="734"/>
        <v>303.45</v>
      </c>
      <c r="JP534" s="82">
        <f>IV534*Prices!$B$15</f>
        <v>131.25</v>
      </c>
      <c r="JQ534" s="82">
        <f t="shared" si="735"/>
        <v>318.45</v>
      </c>
      <c r="JR534" s="82">
        <f>IV534*Prices!$B$16</f>
        <v>183.75</v>
      </c>
      <c r="JS534" s="82">
        <f t="shared" si="736"/>
        <v>370.95</v>
      </c>
      <c r="JT534" s="82">
        <f>IV534*Prices!$B$17</f>
        <v>0</v>
      </c>
      <c r="JU534" s="82"/>
      <c r="JV534" s="82"/>
      <c r="JW534" s="82"/>
      <c r="JX534" s="82"/>
      <c r="JY534" s="82"/>
      <c r="JZ534" s="82"/>
      <c r="KA534" s="82"/>
      <c r="KB534" s="82"/>
      <c r="KC534" s="82"/>
      <c r="KD534" s="82"/>
      <c r="KE534" s="82"/>
      <c r="KF534" s="82"/>
      <c r="KG534" s="82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 s="199">
        <v>0</v>
      </c>
      <c r="LB534" s="202">
        <v>0</v>
      </c>
      <c r="LC534" s="82">
        <f>(44+(cabinets_db!IR534*2-2))*0.58</f>
        <v>66.038083861111105</v>
      </c>
      <c r="LD534" s="82">
        <f>(44+(cabinets_db!IR534*2-2))*0.77</f>
        <v>87.671249263888896</v>
      </c>
      <c r="LE534" s="82">
        <f>3*(cabinets_db!IR534*22/144)</f>
        <v>16.467633709490741</v>
      </c>
      <c r="LF534" s="82">
        <f t="shared" si="737"/>
        <v>49.570450151620363</v>
      </c>
      <c r="LG534" s="80">
        <f t="shared" si="738"/>
        <v>71.203615554398155</v>
      </c>
      <c r="LH534" s="234">
        <f t="shared" si="739"/>
        <v>0</v>
      </c>
      <c r="LI534" s="159">
        <v>5173.8311000000003</v>
      </c>
      <c r="LJ534" s="55">
        <f t="shared" si="762"/>
        <v>35.929382638888889</v>
      </c>
      <c r="LK534" s="74">
        <v>36</v>
      </c>
      <c r="LL534" s="55">
        <v>36</v>
      </c>
      <c r="LN534" s="75">
        <f t="shared" si="758"/>
        <v>7.5</v>
      </c>
      <c r="LO534" s="75"/>
      <c r="LP534" s="75">
        <v>4</v>
      </c>
      <c r="LQ534" s="76">
        <f t="shared" si="750"/>
        <v>0</v>
      </c>
      <c r="LR534" s="142">
        <v>36</v>
      </c>
      <c r="LS534" s="82">
        <f>(LR534*1.2)*(Prices!$B$5/32)</f>
        <v>53.999999999999993</v>
      </c>
      <c r="LT534" s="82">
        <f>(LR534*1.3)*(Prices!$C$4/32)</f>
        <v>93.600000000000009</v>
      </c>
      <c r="LU534" s="77">
        <f>LO534*Prices!$B$2+LP534*Prices!$B$3</f>
        <v>16.2</v>
      </c>
      <c r="LV534" s="80">
        <f>LN534*Prices!$B$9</f>
        <v>45</v>
      </c>
      <c r="LW534" s="82">
        <f t="shared" si="740"/>
        <v>208.8</v>
      </c>
      <c r="LX534" s="82">
        <f>LN534*Prices!$B$10</f>
        <v>67.5</v>
      </c>
      <c r="LY534" s="82">
        <f t="shared" si="741"/>
        <v>231.3</v>
      </c>
      <c r="LZ534" s="82">
        <f>LN534*Prices!$B$11</f>
        <v>75</v>
      </c>
      <c r="MA534" s="82">
        <f t="shared" si="742"/>
        <v>238.8</v>
      </c>
      <c r="MB534" s="82">
        <f>LN534*Prices!$B$12</f>
        <v>90</v>
      </c>
      <c r="MC534" s="82">
        <f t="shared" si="743"/>
        <v>253.8</v>
      </c>
      <c r="MD534" s="82">
        <f>LN534*Prices!$B$13</f>
        <v>97.5</v>
      </c>
      <c r="ME534" s="82">
        <f t="shared" si="744"/>
        <v>261.3</v>
      </c>
      <c r="MF534" s="82">
        <f>LN534*Prices!$B$14</f>
        <v>116.25</v>
      </c>
      <c r="MG534" s="82">
        <f t="shared" si="745"/>
        <v>280.05</v>
      </c>
      <c r="MH534" s="82">
        <f>LN534*Prices!$B$15</f>
        <v>131.25</v>
      </c>
      <c r="MI534" s="82">
        <f t="shared" si="746"/>
        <v>295.05</v>
      </c>
      <c r="MJ534" s="82">
        <f>LN534*Prices!$B$16</f>
        <v>183.75</v>
      </c>
      <c r="MK534" s="82">
        <f t="shared" si="747"/>
        <v>347.55</v>
      </c>
      <c r="ML534" s="82">
        <f>LN534*Prices!$B$17</f>
        <v>0</v>
      </c>
      <c r="MM534" s="82"/>
      <c r="MN534" s="82"/>
      <c r="MO534" s="82"/>
      <c r="MP534" s="82"/>
      <c r="MQ534" s="82"/>
      <c r="MR534" s="82"/>
      <c r="MS534" s="82"/>
      <c r="MT534" s="82"/>
      <c r="MU534" s="82"/>
      <c r="MV534" s="82"/>
      <c r="MW534" s="82"/>
      <c r="MX534" s="82"/>
      <c r="MY534" s="82"/>
      <c r="MZ534" s="82"/>
      <c r="NA534" s="82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</row>
    <row r="535" spans="1:449" ht="18" customHeight="1" thickBot="1" x14ac:dyDescent="0.3">
      <c r="A535" s="269" t="s">
        <v>671</v>
      </c>
      <c r="B535" s="175" t="s">
        <v>628</v>
      </c>
      <c r="C535" s="176" t="str">
        <f t="shared" si="748"/>
        <v>Vanity Cab: 2 doors - shelves (37" to 39" )</v>
      </c>
      <c r="D535" s="177" t="s">
        <v>666</v>
      </c>
      <c r="E535" s="178" t="s">
        <v>115</v>
      </c>
      <c r="F535" s="270" t="s">
        <v>671</v>
      </c>
      <c r="G535" s="367">
        <f>ROUND(cabinets_db!FD535/Prices!$B$27,0)</f>
        <v>584</v>
      </c>
      <c r="H535" s="71">
        <f>G535*Prices!$B$6+G535</f>
        <v>671.6</v>
      </c>
      <c r="I535" s="161">
        <f>ROUND(cabinets_db!FF535/Prices!$B$27,0)</f>
        <v>642</v>
      </c>
      <c r="J535" s="71">
        <f>I535*Prices!$B$6+I535</f>
        <v>738.3</v>
      </c>
      <c r="K535" s="161">
        <f>ROUND(cabinets_db!FH535/Prices!$B$27,0)</f>
        <v>662</v>
      </c>
      <c r="L535" s="71">
        <f>K535*Prices!$B$6+K535</f>
        <v>761.3</v>
      </c>
      <c r="M535" s="161">
        <f>ROUND(cabinets_db!FJ535/Prices!$B$27,0)</f>
        <v>700</v>
      </c>
      <c r="N535" s="71">
        <f>M535*Prices!$B$6+M535</f>
        <v>805</v>
      </c>
      <c r="O535" s="161">
        <f>ROUND(cabinets_db!FL535/Prices!$B$27,0)</f>
        <v>720</v>
      </c>
      <c r="P535" s="71">
        <f>O535*Prices!$B$6+O535</f>
        <v>828</v>
      </c>
      <c r="Q535" s="161">
        <f>ROUND(cabinets_db!FN535/Prices!$B$27,0)</f>
        <v>768</v>
      </c>
      <c r="R535" s="71">
        <f>Q535*Prices!$B$6+Q535</f>
        <v>883.2</v>
      </c>
      <c r="S535" s="161">
        <f>ROUND(cabinets_db!FP535/Prices!$B$27,0)</f>
        <v>807</v>
      </c>
      <c r="T535" s="71">
        <f>S535*Prices!$B$6+S535</f>
        <v>928.05</v>
      </c>
      <c r="U535" s="161">
        <f>ROUND(cabinets_db!FR535/Prices!$B$27,0)</f>
        <v>942</v>
      </c>
      <c r="V535" s="71">
        <f>U535*Prices!$B$6+U535</f>
        <v>1083.3</v>
      </c>
      <c r="W535" s="162"/>
      <c r="X535" s="162"/>
      <c r="Y535" s="162"/>
      <c r="Z535" s="162"/>
      <c r="AA535" s="162"/>
      <c r="AB535" s="71">
        <f>ROUND(cabinets_db!HD535/Prices!$B$27,0)</f>
        <v>526</v>
      </c>
      <c r="AC535" s="71">
        <f>AB535*Prices!$B$6+AB535</f>
        <v>604.9</v>
      </c>
      <c r="AD535" s="71">
        <f>ROUND(cabinets_db!HF535/Prices!$B$27,0)</f>
        <v>584</v>
      </c>
      <c r="AE535" s="71">
        <f>AD535*Prices!$B$6+AD535</f>
        <v>671.6</v>
      </c>
      <c r="AF535" s="71">
        <f>ROUND(cabinets_db!HH535/Prices!$B$27,0)</f>
        <v>603</v>
      </c>
      <c r="AG535" s="71">
        <f>AF535*Prices!$B$6+AF535</f>
        <v>693.45</v>
      </c>
      <c r="AH535" s="71">
        <f>ROUND(cabinets_db!HJ535/Prices!$B$27,0)</f>
        <v>642</v>
      </c>
      <c r="AI535" s="71">
        <f>AH535*Prices!$B$6+AH535</f>
        <v>738.3</v>
      </c>
      <c r="AJ535" s="71">
        <f>ROUND(cabinets_db!HL535/Prices!$B$27,0)</f>
        <v>661</v>
      </c>
      <c r="AK535" s="71">
        <f>AJ535*Prices!$B$6+AJ535</f>
        <v>760.15</v>
      </c>
      <c r="AL535" s="71">
        <f>ROUND(cabinets_db!HN535/Prices!$B$27,0)</f>
        <v>709</v>
      </c>
      <c r="AM535" s="71">
        <f>AL535*Prices!$B$6+AL535</f>
        <v>815.35</v>
      </c>
      <c r="AN535" s="71">
        <f>ROUND(cabinets_db!HP535/Prices!$B$27,0)</f>
        <v>748</v>
      </c>
      <c r="AO535" s="71">
        <f>AN535*Prices!$B$6+AN535</f>
        <v>860.2</v>
      </c>
      <c r="AP535" s="71">
        <f>ROUND(cabinets_db!HR535/Prices!$B$27,0)</f>
        <v>883</v>
      </c>
      <c r="AQ535" s="163">
        <f>AP535*Prices!$B$6+AP535</f>
        <v>1015.45</v>
      </c>
      <c r="AW535" s="71">
        <f t="shared" si="681"/>
        <v>526</v>
      </c>
      <c r="AX535" s="71">
        <f t="shared" si="682"/>
        <v>604.9</v>
      </c>
      <c r="AY535" s="71">
        <f t="shared" si="683"/>
        <v>584</v>
      </c>
      <c r="AZ535" s="71">
        <f t="shared" si="684"/>
        <v>671.6</v>
      </c>
      <c r="BA535" s="71">
        <f t="shared" si="685"/>
        <v>603</v>
      </c>
      <c r="BB535" s="71">
        <f t="shared" si="686"/>
        <v>693.45</v>
      </c>
      <c r="BC535" s="71">
        <f t="shared" si="687"/>
        <v>642</v>
      </c>
      <c r="BD535" s="71">
        <f t="shared" si="688"/>
        <v>738.3</v>
      </c>
      <c r="BE535" s="71">
        <f t="shared" si="689"/>
        <v>661</v>
      </c>
      <c r="BF535" s="71">
        <f t="shared" si="690"/>
        <v>760.15</v>
      </c>
      <c r="BG535" s="71">
        <f t="shared" si="691"/>
        <v>709</v>
      </c>
      <c r="BH535" s="71">
        <f t="shared" si="692"/>
        <v>815.35</v>
      </c>
      <c r="BI535" s="71">
        <f t="shared" si="693"/>
        <v>748</v>
      </c>
      <c r="BJ535" s="71">
        <f t="shared" si="694"/>
        <v>860.2</v>
      </c>
      <c r="BK535" s="71">
        <f t="shared" si="695"/>
        <v>883</v>
      </c>
      <c r="BL535" s="163">
        <f t="shared" si="696"/>
        <v>1015.45</v>
      </c>
      <c r="BU535" s="161">
        <f>ROUND(cabinets_db!JE535/Prices!$B$27,0)</f>
        <v>584</v>
      </c>
      <c r="BV535" s="71">
        <f>BU535*Prices!$B$6+BU535</f>
        <v>671.6</v>
      </c>
      <c r="BW535" s="161">
        <f>ROUND(cabinets_db!JG535/Prices!$B$27,0)</f>
        <v>642</v>
      </c>
      <c r="BX535" s="71">
        <f>BW535*Prices!$B$6+BW535</f>
        <v>738.3</v>
      </c>
      <c r="BY535" s="161">
        <f>ROUND(cabinets_db!JI535/Prices!$B$27,0)</f>
        <v>662</v>
      </c>
      <c r="BZ535" s="71">
        <f>BY535*Prices!$B$6+BY535</f>
        <v>761.3</v>
      </c>
      <c r="CA535" s="161">
        <f>ROUND(cabinets_db!JK535/Prices!$B$27,0)</f>
        <v>700</v>
      </c>
      <c r="CB535" s="71">
        <f>CA535*Prices!$B$6+CA535</f>
        <v>805</v>
      </c>
      <c r="CC535" s="161">
        <f>ROUND(cabinets_db!JM535/Prices!$B$27,0)</f>
        <v>720</v>
      </c>
      <c r="CD535" s="71">
        <f>CC535*Prices!$B$6+CC535</f>
        <v>828</v>
      </c>
      <c r="CE535" s="161">
        <f>ROUND(cabinets_db!JO535/Prices!$B$27,0)</f>
        <v>768</v>
      </c>
      <c r="CF535" s="71">
        <f>CE535*Prices!$B$6+CE535</f>
        <v>883.2</v>
      </c>
      <c r="CG535" s="161">
        <f>ROUND(cabinets_db!JQ535/Prices!$B$27,0)</f>
        <v>807</v>
      </c>
      <c r="CH535" s="71">
        <f>CG535*Prices!$B$6+CG535</f>
        <v>928.05</v>
      </c>
      <c r="CI535" s="161">
        <f>ROUND(cabinets_db!JS535/Prices!$B$27,0)</f>
        <v>942</v>
      </c>
      <c r="CJ535" s="71">
        <f>CI535*Prices!$B$6+CI535</f>
        <v>1083.3</v>
      </c>
      <c r="CK535" s="162"/>
      <c r="CL535" s="162"/>
      <c r="CM535" s="162"/>
      <c r="CN535" s="162"/>
      <c r="CO535" s="162"/>
      <c r="CP535" s="71">
        <f>ROUND(cabinets_db!LW535/Prices!$B$27,0)</f>
        <v>526</v>
      </c>
      <c r="CQ535" s="71">
        <f>CP535*Prices!$B$6+CP535</f>
        <v>604.9</v>
      </c>
      <c r="CR535" s="71">
        <f>ROUND(cabinets_db!LY535/Prices!$B$27,0)</f>
        <v>584</v>
      </c>
      <c r="CS535" s="71">
        <f>CR535*Prices!$B$6+CR535</f>
        <v>671.6</v>
      </c>
      <c r="CT535" s="71">
        <f>ROUND(cabinets_db!MA535/Prices!$B$27,0)</f>
        <v>603</v>
      </c>
      <c r="CU535" s="71">
        <f>CT535*Prices!$B$6+CT535</f>
        <v>693.45</v>
      </c>
      <c r="CV535" s="71">
        <f>ROUND(cabinets_db!MC535/Prices!$B$27,0)</f>
        <v>642</v>
      </c>
      <c r="CW535" s="71">
        <f>CV535*Prices!$B$6+CV535</f>
        <v>738.3</v>
      </c>
      <c r="CX535" s="71">
        <f>ROUND(cabinets_db!ME535/Prices!$B$27,0)</f>
        <v>661</v>
      </c>
      <c r="CY535" s="71">
        <f>CX535*Prices!$B$6+CX535</f>
        <v>760.15</v>
      </c>
      <c r="CZ535" s="71">
        <f>ROUND(cabinets_db!MG535/Prices!$B$27,0)</f>
        <v>709</v>
      </c>
      <c r="DA535" s="71">
        <f>CZ535*Prices!$B$6+CZ535</f>
        <v>815.35</v>
      </c>
      <c r="DB535" s="71">
        <f>ROUND(cabinets_db!MI535/Prices!$B$27,0)</f>
        <v>748</v>
      </c>
      <c r="DC535" s="71">
        <f>DB535*Prices!$B$6+DB535</f>
        <v>860.2</v>
      </c>
      <c r="DD535" s="71">
        <f>ROUND(cabinets_db!MK535/Prices!$B$27,0)</f>
        <v>883</v>
      </c>
      <c r="DE535" s="163">
        <f>DD535*Prices!$B$6+DD535</f>
        <v>1015.45</v>
      </c>
      <c r="DK535" s="71">
        <f t="shared" si="697"/>
        <v>526</v>
      </c>
      <c r="DL535" s="71">
        <f t="shared" si="698"/>
        <v>604.9</v>
      </c>
      <c r="DM535" s="71">
        <f t="shared" si="699"/>
        <v>584</v>
      </c>
      <c r="DN535" s="71">
        <f t="shared" si="700"/>
        <v>671.6</v>
      </c>
      <c r="DO535" s="71">
        <f t="shared" si="701"/>
        <v>603</v>
      </c>
      <c r="DP535" s="71">
        <f t="shared" si="702"/>
        <v>693.45</v>
      </c>
      <c r="DQ535" s="71">
        <f t="shared" si="703"/>
        <v>642</v>
      </c>
      <c r="DR535" s="71">
        <f t="shared" si="704"/>
        <v>738.3</v>
      </c>
      <c r="DS535" s="71">
        <f t="shared" si="705"/>
        <v>661</v>
      </c>
      <c r="DT535" s="71">
        <f t="shared" si="706"/>
        <v>760.15</v>
      </c>
      <c r="DU535" s="71">
        <f t="shared" si="707"/>
        <v>709</v>
      </c>
      <c r="DV535" s="71">
        <f t="shared" si="708"/>
        <v>815.35</v>
      </c>
      <c r="DW535" s="71">
        <f t="shared" si="709"/>
        <v>748</v>
      </c>
      <c r="DX535" s="71">
        <f t="shared" si="710"/>
        <v>860.2</v>
      </c>
      <c r="DY535" s="71">
        <f t="shared" si="711"/>
        <v>883</v>
      </c>
      <c r="DZ535" s="163">
        <f t="shared" si="712"/>
        <v>1015.45</v>
      </c>
      <c r="EP535" s="159">
        <v>5492.5060999999996</v>
      </c>
      <c r="EQ535" s="55">
        <f t="shared" si="759"/>
        <v>38.14240347222222</v>
      </c>
      <c r="ER535" s="74">
        <v>38</v>
      </c>
      <c r="ES535" s="55">
        <v>39</v>
      </c>
      <c r="EU535" s="75">
        <f t="shared" si="755"/>
        <v>8.125</v>
      </c>
      <c r="EW535" s="75">
        <v>4</v>
      </c>
      <c r="EY535" s="142">
        <v>38</v>
      </c>
      <c r="EZ535" s="82">
        <f>(EY535*1.2)*(Prices!$B$5/32)</f>
        <v>57</v>
      </c>
      <c r="FA535" s="82">
        <f>(EY535*1.3)*(Prices!$B$4/32)</f>
        <v>123.5</v>
      </c>
      <c r="FB535" s="77">
        <f>EV535*Prices!$B$2+EW535*Prices!$B$3</f>
        <v>16.2</v>
      </c>
      <c r="FC535" s="80">
        <f>EU535*Prices!$B$9</f>
        <v>48.75</v>
      </c>
      <c r="FD535" s="82">
        <f t="shared" si="713"/>
        <v>245.45</v>
      </c>
      <c r="FE535" s="82">
        <f>EU535*Prices!$B$10</f>
        <v>73.125</v>
      </c>
      <c r="FF535" s="82">
        <f t="shared" si="714"/>
        <v>269.82499999999999</v>
      </c>
      <c r="FG535" s="82">
        <f>EU535*Prices!$B$11</f>
        <v>81.25</v>
      </c>
      <c r="FH535" s="82">
        <f t="shared" si="715"/>
        <v>277.95</v>
      </c>
      <c r="FI535" s="82">
        <f>EU535*Prices!$B$12</f>
        <v>97.5</v>
      </c>
      <c r="FJ535" s="82">
        <f t="shared" si="716"/>
        <v>294.2</v>
      </c>
      <c r="FK535" s="82">
        <f>EU535*Prices!$B$13</f>
        <v>105.625</v>
      </c>
      <c r="FL535" s="82">
        <f t="shared" si="717"/>
        <v>302.32499999999999</v>
      </c>
      <c r="FM535" s="82">
        <f>EU535*Prices!$B$14</f>
        <v>125.9375</v>
      </c>
      <c r="FN535" s="82">
        <f t="shared" si="718"/>
        <v>322.63749999999999</v>
      </c>
      <c r="FO535" s="82">
        <f>EU535*Prices!$B$15</f>
        <v>142.1875</v>
      </c>
      <c r="FP535" s="82">
        <f t="shared" si="719"/>
        <v>338.88749999999999</v>
      </c>
      <c r="FQ535" s="82">
        <f>EU535*Prices!$B$16</f>
        <v>199.0625</v>
      </c>
      <c r="FR535" s="82">
        <f t="shared" si="720"/>
        <v>395.76249999999999</v>
      </c>
      <c r="FS535" s="82">
        <f>EU535*Prices!$B$17</f>
        <v>0</v>
      </c>
      <c r="FT535" s="82"/>
      <c r="FU535" s="82"/>
      <c r="FV535" s="82"/>
      <c r="FW535" s="82"/>
      <c r="FX535" s="82"/>
      <c r="FY535" s="82"/>
      <c r="FZ535" s="82"/>
      <c r="GA535" s="82"/>
      <c r="GB535" s="82"/>
      <c r="GC535" s="82"/>
      <c r="GD535" s="82"/>
      <c r="GE535" s="82"/>
      <c r="GF535" s="82"/>
      <c r="GG535" s="82"/>
      <c r="GH535" s="82"/>
      <c r="GI535"/>
      <c r="GJ535"/>
      <c r="GK535"/>
      <c r="GL535"/>
      <c r="GM535"/>
      <c r="GN535"/>
      <c r="GO535"/>
      <c r="GP535" s="159">
        <v>5492.5060999999996</v>
      </c>
      <c r="GQ535" s="55">
        <f t="shared" si="760"/>
        <v>38.14240347222222</v>
      </c>
      <c r="GR535" s="74">
        <v>38</v>
      </c>
      <c r="GS535" s="55">
        <v>39</v>
      </c>
      <c r="GT535" s="55"/>
      <c r="GU535" s="75">
        <f t="shared" si="756"/>
        <v>8.125</v>
      </c>
      <c r="GV535" s="75"/>
      <c r="GW535" s="75">
        <v>4</v>
      </c>
      <c r="GX535" s="76"/>
      <c r="GY535" s="142">
        <v>38</v>
      </c>
      <c r="GZ535" s="82">
        <f>(GY535*1.2)*(Prices!$B$5/32)</f>
        <v>57</v>
      </c>
      <c r="HA535" s="82">
        <f>(GY535*1.3)*(Prices!$C$4/32)</f>
        <v>98.8</v>
      </c>
      <c r="HB535" s="77">
        <f>GV535*Prices!$B$2+GW535*Prices!$B$3</f>
        <v>16.2</v>
      </c>
      <c r="HC535" s="80">
        <f>GU535*Prices!$B$9</f>
        <v>48.75</v>
      </c>
      <c r="HD535" s="82">
        <f t="shared" si="721"/>
        <v>220.75</v>
      </c>
      <c r="HE535" s="82">
        <f>GU535*Prices!$B$10</f>
        <v>73.125</v>
      </c>
      <c r="HF535" s="82">
        <f t="shared" si="722"/>
        <v>245.125</v>
      </c>
      <c r="HG535" s="82">
        <f>GU535*Prices!$B$11</f>
        <v>81.25</v>
      </c>
      <c r="HH535" s="82">
        <f t="shared" si="723"/>
        <v>253.25</v>
      </c>
      <c r="HI535" s="82">
        <f>GU535*Prices!$B$12</f>
        <v>97.5</v>
      </c>
      <c r="HJ535" s="82">
        <f t="shared" si="724"/>
        <v>269.5</v>
      </c>
      <c r="HK535" s="82">
        <f>GU535*Prices!$B$13</f>
        <v>105.625</v>
      </c>
      <c r="HL535" s="82">
        <f t="shared" si="725"/>
        <v>277.625</v>
      </c>
      <c r="HM535" s="82">
        <f>GU535*Prices!$B$14</f>
        <v>125.9375</v>
      </c>
      <c r="HN535" s="82">
        <f t="shared" si="726"/>
        <v>297.9375</v>
      </c>
      <c r="HO535" s="82">
        <f>GU535*Prices!$B$15</f>
        <v>142.1875</v>
      </c>
      <c r="HP535" s="82">
        <f t="shared" si="727"/>
        <v>314.1875</v>
      </c>
      <c r="HQ535" s="82">
        <f>GU535*Prices!$B$16</f>
        <v>199.0625</v>
      </c>
      <c r="HR535" s="82">
        <f t="shared" si="728"/>
        <v>371.0625</v>
      </c>
      <c r="HS535" s="82">
        <f>GU535*Prices!$B$17</f>
        <v>0</v>
      </c>
      <c r="HT535" s="82"/>
      <c r="HU535" s="82"/>
      <c r="HV535" s="82"/>
      <c r="HW535" s="82"/>
      <c r="HX535" s="82"/>
      <c r="HY535" s="82"/>
      <c r="HZ535" s="82"/>
      <c r="IA535" s="82"/>
      <c r="IB535" s="82"/>
      <c r="IC535" s="82"/>
      <c r="ID535" s="82"/>
      <c r="IE535" s="82"/>
      <c r="IF535" s="82"/>
      <c r="IG535" s="82"/>
      <c r="IH535" s="82"/>
      <c r="II535"/>
      <c r="IJ535"/>
      <c r="IK535"/>
      <c r="IL535"/>
      <c r="IM535"/>
      <c r="IN535"/>
      <c r="IO535"/>
      <c r="IP535"/>
      <c r="IQ535" s="159">
        <v>5492.5060999999996</v>
      </c>
      <c r="IR535" s="55">
        <f t="shared" si="761"/>
        <v>38.14240347222222</v>
      </c>
      <c r="IS535" s="74">
        <v>38</v>
      </c>
      <c r="IT535" s="55">
        <v>39</v>
      </c>
      <c r="IV535" s="75">
        <f t="shared" si="757"/>
        <v>8.125</v>
      </c>
      <c r="IW535" s="75"/>
      <c r="IX535" s="75">
        <v>4</v>
      </c>
      <c r="IY535" s="76">
        <f t="shared" si="749"/>
        <v>0</v>
      </c>
      <c r="IZ535" s="142">
        <v>38</v>
      </c>
      <c r="JA535" s="82">
        <f>(IZ535*1.2)*(Prices!$B$5/32)</f>
        <v>57</v>
      </c>
      <c r="JB535" s="82">
        <f>(IZ535*1.3)*(Prices!$B$4/32)</f>
        <v>123.5</v>
      </c>
      <c r="JC535" s="77">
        <f>IW535*Prices!$B$2+IX535*Prices!$B$3</f>
        <v>16.2</v>
      </c>
      <c r="JD535" s="80">
        <f>IV535*Prices!$B$9</f>
        <v>48.75</v>
      </c>
      <c r="JE535" s="82">
        <f t="shared" si="729"/>
        <v>245.45</v>
      </c>
      <c r="JF535" s="82">
        <f>IV535*Prices!$B$10</f>
        <v>73.125</v>
      </c>
      <c r="JG535" s="82">
        <f t="shared" si="730"/>
        <v>269.82499999999999</v>
      </c>
      <c r="JH535" s="82">
        <f>IV535*Prices!$B$11</f>
        <v>81.25</v>
      </c>
      <c r="JI535" s="82">
        <f t="shared" si="731"/>
        <v>277.95</v>
      </c>
      <c r="JJ535" s="82">
        <f>IV535*Prices!$B$12</f>
        <v>97.5</v>
      </c>
      <c r="JK535" s="82">
        <f t="shared" si="732"/>
        <v>294.2</v>
      </c>
      <c r="JL535" s="82">
        <f>IV535*Prices!$B$13</f>
        <v>105.625</v>
      </c>
      <c r="JM535" s="82">
        <f t="shared" si="733"/>
        <v>302.32499999999999</v>
      </c>
      <c r="JN535" s="82">
        <f>IV535*Prices!$B$14</f>
        <v>125.9375</v>
      </c>
      <c r="JO535" s="82">
        <f t="shared" si="734"/>
        <v>322.63749999999999</v>
      </c>
      <c r="JP535" s="82">
        <f>IV535*Prices!$B$15</f>
        <v>142.1875</v>
      </c>
      <c r="JQ535" s="82">
        <f t="shared" si="735"/>
        <v>338.88749999999999</v>
      </c>
      <c r="JR535" s="82">
        <f>IV535*Prices!$B$16</f>
        <v>199.0625</v>
      </c>
      <c r="JS535" s="82">
        <f t="shared" si="736"/>
        <v>395.76249999999999</v>
      </c>
      <c r="JT535" s="82">
        <f>IV535*Prices!$B$17</f>
        <v>0</v>
      </c>
      <c r="JU535" s="82"/>
      <c r="JV535" s="82"/>
      <c r="JW535" s="82"/>
      <c r="JX535" s="82"/>
      <c r="JY535" s="82"/>
      <c r="JZ535" s="82"/>
      <c r="KA535" s="82"/>
      <c r="KB535" s="82"/>
      <c r="KC535" s="82"/>
      <c r="KD535" s="82"/>
      <c r="KE535" s="82"/>
      <c r="KF535" s="82"/>
      <c r="KG535" s="82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 s="199">
        <v>0</v>
      </c>
      <c r="LB535" s="202">
        <v>0</v>
      </c>
      <c r="LC535" s="82">
        <f>(44+(cabinets_db!IR535*2-2))*0.58</f>
        <v>68.605188027777771</v>
      </c>
      <c r="LD535" s="82">
        <f>(44+(cabinets_db!IR535*2-2))*0.77</f>
        <v>91.079301347222227</v>
      </c>
      <c r="LE535" s="82">
        <f>3*(cabinets_db!IR535*22/144)</f>
        <v>17.481934924768517</v>
      </c>
      <c r="LF535" s="82">
        <f t="shared" si="737"/>
        <v>51.123253103009255</v>
      </c>
      <c r="LG535" s="80">
        <f t="shared" si="738"/>
        <v>73.597366422453717</v>
      </c>
      <c r="LH535" s="234">
        <f t="shared" si="739"/>
        <v>0</v>
      </c>
      <c r="LI535" s="159">
        <v>5492.5060999999996</v>
      </c>
      <c r="LJ535" s="55">
        <f t="shared" si="762"/>
        <v>38.14240347222222</v>
      </c>
      <c r="LK535" s="74">
        <v>38</v>
      </c>
      <c r="LL535" s="55">
        <v>39</v>
      </c>
      <c r="LN535" s="75">
        <f t="shared" si="758"/>
        <v>8.125</v>
      </c>
      <c r="LO535" s="75"/>
      <c r="LP535" s="75">
        <v>4</v>
      </c>
      <c r="LQ535" s="76">
        <f t="shared" si="750"/>
        <v>0</v>
      </c>
      <c r="LR535" s="142">
        <v>38</v>
      </c>
      <c r="LS535" s="82">
        <f>(LR535*1.2)*(Prices!$B$5/32)</f>
        <v>57</v>
      </c>
      <c r="LT535" s="82">
        <f>(LR535*1.3)*(Prices!$C$4/32)</f>
        <v>98.8</v>
      </c>
      <c r="LU535" s="77">
        <f>LO535*Prices!$B$2+LP535*Prices!$B$3</f>
        <v>16.2</v>
      </c>
      <c r="LV535" s="80">
        <f>LN535*Prices!$B$9</f>
        <v>48.75</v>
      </c>
      <c r="LW535" s="82">
        <f t="shared" si="740"/>
        <v>220.75</v>
      </c>
      <c r="LX535" s="82">
        <f>LN535*Prices!$B$10</f>
        <v>73.125</v>
      </c>
      <c r="LY535" s="82">
        <f t="shared" si="741"/>
        <v>245.125</v>
      </c>
      <c r="LZ535" s="82">
        <f>LN535*Prices!$B$11</f>
        <v>81.25</v>
      </c>
      <c r="MA535" s="82">
        <f t="shared" si="742"/>
        <v>253.25</v>
      </c>
      <c r="MB535" s="82">
        <f>LN535*Prices!$B$12</f>
        <v>97.5</v>
      </c>
      <c r="MC535" s="82">
        <f t="shared" si="743"/>
        <v>269.5</v>
      </c>
      <c r="MD535" s="82">
        <f>LN535*Prices!$B$13</f>
        <v>105.625</v>
      </c>
      <c r="ME535" s="82">
        <f t="shared" si="744"/>
        <v>277.625</v>
      </c>
      <c r="MF535" s="82">
        <f>LN535*Prices!$B$14</f>
        <v>125.9375</v>
      </c>
      <c r="MG535" s="82">
        <f t="shared" si="745"/>
        <v>297.9375</v>
      </c>
      <c r="MH535" s="82">
        <f>LN535*Prices!$B$15</f>
        <v>142.1875</v>
      </c>
      <c r="MI535" s="82">
        <f t="shared" si="746"/>
        <v>314.1875</v>
      </c>
      <c r="MJ535" s="82">
        <f>LN535*Prices!$B$16</f>
        <v>199.0625</v>
      </c>
      <c r="MK535" s="82">
        <f t="shared" si="747"/>
        <v>371.0625</v>
      </c>
      <c r="ML535" s="82">
        <f>LN535*Prices!$B$17</f>
        <v>0</v>
      </c>
      <c r="MM535" s="82"/>
      <c r="MN535" s="82"/>
      <c r="MO535" s="82"/>
      <c r="MP535" s="82"/>
      <c r="MQ535" s="82"/>
      <c r="MR535" s="82"/>
      <c r="MS535" s="82"/>
      <c r="MT535" s="82"/>
      <c r="MU535" s="82"/>
      <c r="MV535" s="82"/>
      <c r="MW535" s="82"/>
      <c r="MX535" s="82"/>
      <c r="MY535" s="82"/>
      <c r="MZ535" s="82"/>
      <c r="NA535" s="82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</row>
    <row r="536" spans="1:449" ht="18" customHeight="1" thickBot="1" x14ac:dyDescent="0.3">
      <c r="A536" s="277"/>
      <c r="B536" s="404"/>
      <c r="C536" s="278"/>
      <c r="D536" s="279"/>
      <c r="E536" s="280"/>
      <c r="F536" s="281"/>
      <c r="G536" s="367"/>
      <c r="H536" s="71"/>
      <c r="I536" s="161"/>
      <c r="J536" s="71"/>
      <c r="K536" s="161"/>
      <c r="L536" s="71"/>
      <c r="M536" s="161"/>
      <c r="N536" s="71"/>
      <c r="O536" s="161"/>
      <c r="P536" s="71"/>
      <c r="Q536" s="161"/>
      <c r="R536" s="71"/>
      <c r="S536" s="161"/>
      <c r="T536" s="71"/>
      <c r="U536" s="161"/>
      <c r="V536" s="71"/>
      <c r="W536" s="162"/>
      <c r="X536" s="162"/>
      <c r="Y536" s="162"/>
      <c r="Z536" s="162"/>
      <c r="AA536" s="162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163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163"/>
      <c r="BU536" s="161"/>
      <c r="BV536" s="71"/>
      <c r="BW536" s="161"/>
      <c r="BX536" s="71"/>
      <c r="BY536" s="161"/>
      <c r="BZ536" s="71"/>
      <c r="CA536" s="161"/>
      <c r="CB536" s="71"/>
      <c r="CC536" s="161"/>
      <c r="CD536" s="71"/>
      <c r="CE536" s="161"/>
      <c r="CF536" s="71"/>
      <c r="CG536" s="161"/>
      <c r="CH536" s="71"/>
      <c r="CI536" s="161"/>
      <c r="CJ536" s="71"/>
      <c r="CK536" s="162"/>
      <c r="CL536" s="162"/>
      <c r="CM536" s="162"/>
      <c r="CN536" s="162"/>
      <c r="CO536" s="162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163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163"/>
      <c r="EP536" s="159"/>
      <c r="ER536" s="74"/>
      <c r="ES536" s="55"/>
      <c r="EU536" s="75"/>
      <c r="EY536" s="142"/>
      <c r="EZ536" s="82"/>
      <c r="FB536" s="77"/>
      <c r="FC536" s="80"/>
      <c r="FE536" s="82"/>
      <c r="FF536" s="82"/>
      <c r="FG536" s="82"/>
      <c r="FH536" s="82"/>
      <c r="FI536" s="82"/>
      <c r="FJ536" s="82"/>
      <c r="FK536" s="82"/>
      <c r="FL536" s="82"/>
      <c r="FM536" s="82"/>
      <c r="FN536" s="82"/>
      <c r="FO536" s="82"/>
      <c r="FP536" s="82"/>
      <c r="FQ536" s="82"/>
      <c r="FR536" s="82"/>
      <c r="FS536" s="82"/>
      <c r="FT536" s="82"/>
      <c r="FU536" s="82"/>
      <c r="FV536" s="82"/>
      <c r="FW536" s="82"/>
      <c r="FX536" s="82"/>
      <c r="FY536" s="82"/>
      <c r="FZ536" s="82"/>
      <c r="GA536" s="82"/>
      <c r="GB536" s="82"/>
      <c r="GC536" s="82"/>
      <c r="GD536" s="82"/>
      <c r="GE536" s="82"/>
      <c r="GF536" s="82"/>
      <c r="GG536" s="82"/>
      <c r="GH536" s="82"/>
      <c r="GI536"/>
      <c r="GJ536"/>
      <c r="GK536"/>
      <c r="GL536"/>
      <c r="GM536"/>
      <c r="GN536"/>
      <c r="GO536"/>
      <c r="GP536" s="159"/>
      <c r="GR536" s="74"/>
      <c r="GT536" s="55"/>
      <c r="GU536" s="75"/>
      <c r="GV536" s="75"/>
      <c r="GW536" s="75"/>
      <c r="GX536" s="76"/>
      <c r="GY536" s="142"/>
      <c r="GZ536" s="82"/>
      <c r="HA536" s="82"/>
      <c r="HB536" s="77"/>
      <c r="HC536" s="80"/>
      <c r="HE536" s="82"/>
      <c r="HF536" s="82"/>
      <c r="HG536" s="82"/>
      <c r="HH536" s="82"/>
      <c r="HI536" s="82"/>
      <c r="HJ536" s="82"/>
      <c r="HK536" s="82"/>
      <c r="HL536" s="82"/>
      <c r="HM536" s="82"/>
      <c r="HN536" s="82"/>
      <c r="HO536" s="82"/>
      <c r="HP536" s="82"/>
      <c r="HQ536" s="82"/>
      <c r="HR536" s="82"/>
      <c r="HS536" s="82"/>
      <c r="HT536" s="82"/>
      <c r="HU536" s="82"/>
      <c r="HV536" s="82"/>
      <c r="HW536" s="82"/>
      <c r="HX536" s="82"/>
      <c r="HY536" s="82"/>
      <c r="HZ536" s="82"/>
      <c r="IA536" s="82"/>
      <c r="IB536" s="82"/>
      <c r="IC536" s="82"/>
      <c r="ID536" s="82"/>
      <c r="IE536" s="82"/>
      <c r="IF536" s="82"/>
      <c r="IG536" s="82"/>
      <c r="IH536" s="82"/>
      <c r="II536"/>
      <c r="IJ536"/>
      <c r="IK536"/>
      <c r="IL536"/>
      <c r="IM536"/>
      <c r="IN536"/>
      <c r="IO536"/>
      <c r="IP536"/>
      <c r="IQ536" s="159"/>
      <c r="IS536" s="74"/>
      <c r="IV536" s="75"/>
      <c r="IW536" s="75"/>
      <c r="IX536" s="75"/>
      <c r="IY536" s="76"/>
      <c r="IZ536" s="142"/>
      <c r="JA536" s="82"/>
      <c r="JB536" s="82"/>
      <c r="JC536" s="77"/>
      <c r="JD536" s="80"/>
      <c r="JE536" s="82"/>
      <c r="JF536" s="82"/>
      <c r="JG536" s="82"/>
      <c r="JH536" s="82"/>
      <c r="JI536" s="82"/>
      <c r="JJ536" s="82"/>
      <c r="JK536" s="82"/>
      <c r="JL536" s="82"/>
      <c r="JM536" s="82"/>
      <c r="JN536" s="82"/>
      <c r="JO536" s="82"/>
      <c r="JP536" s="82"/>
      <c r="JQ536" s="82"/>
      <c r="JR536" s="82"/>
      <c r="JS536" s="82"/>
      <c r="JT536" s="82"/>
      <c r="JU536" s="82"/>
      <c r="JV536" s="82"/>
      <c r="JW536" s="82"/>
      <c r="JX536" s="82"/>
      <c r="JY536" s="82"/>
      <c r="JZ536" s="82"/>
      <c r="KA536" s="82"/>
      <c r="KB536" s="82"/>
      <c r="KC536" s="82"/>
      <c r="KD536" s="82"/>
      <c r="KE536" s="82"/>
      <c r="KF536" s="82"/>
      <c r="KG536" s="82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 s="199"/>
      <c r="LB536" s="202"/>
      <c r="LF536" s="82"/>
      <c r="LG536" s="80"/>
      <c r="LH536" s="234"/>
      <c r="LI536" s="159"/>
      <c r="LK536" s="74"/>
      <c r="LN536" s="75"/>
      <c r="LO536" s="75"/>
      <c r="LP536" s="75"/>
      <c r="LQ536" s="76"/>
      <c r="LR536" s="142"/>
      <c r="LS536" s="82"/>
      <c r="LT536" s="82"/>
      <c r="LU536" s="77"/>
      <c r="LV536" s="80"/>
      <c r="LW536" s="82"/>
      <c r="LX536" s="82"/>
      <c r="LY536" s="82"/>
      <c r="LZ536" s="82"/>
      <c r="MA536" s="82"/>
      <c r="MB536" s="82"/>
      <c r="MC536" s="82"/>
      <c r="MD536" s="82"/>
      <c r="ME536" s="82"/>
      <c r="MF536" s="82"/>
      <c r="MG536" s="82"/>
      <c r="MH536" s="82"/>
      <c r="MI536" s="82"/>
      <c r="MJ536" s="82"/>
      <c r="MK536" s="82"/>
      <c r="ML536" s="82"/>
      <c r="MM536" s="82"/>
      <c r="MN536" s="82"/>
      <c r="MO536" s="82"/>
      <c r="MP536" s="82"/>
      <c r="MQ536" s="82"/>
      <c r="MR536" s="82"/>
      <c r="MS536" s="82"/>
      <c r="MT536" s="82"/>
      <c r="MU536" s="82"/>
      <c r="MV536" s="82"/>
      <c r="MW536" s="82"/>
      <c r="MX536" s="82"/>
      <c r="MY536" s="82"/>
      <c r="MZ536" s="82"/>
      <c r="NA536" s="82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</row>
    <row r="537" spans="1:449" s="84" customFormat="1" ht="18" customHeight="1" x14ac:dyDescent="0.25">
      <c r="A537" s="387" t="s">
        <v>672</v>
      </c>
      <c r="B537" s="388" t="s">
        <v>628</v>
      </c>
      <c r="C537" s="389" t="str">
        <f t="shared" si="748"/>
        <v>Vanity Cab: Laundry Hamper (19")</v>
      </c>
      <c r="D537" s="390" t="s">
        <v>673</v>
      </c>
      <c r="E537" s="391" t="s">
        <v>674</v>
      </c>
      <c r="F537" s="392" t="s">
        <v>672</v>
      </c>
      <c r="G537" s="386">
        <f>ROUND(cabinets_db!FD537/Prices!$B$27,0)</f>
        <v>508</v>
      </c>
      <c r="H537" s="220">
        <f>G537*Prices!$B$6+G537</f>
        <v>584.20000000000005</v>
      </c>
      <c r="I537" s="226">
        <f>ROUND(cabinets_db!FF537/Prices!$B$27,0)</f>
        <v>544</v>
      </c>
      <c r="J537" s="220">
        <f>I537*Prices!$B$6+I537</f>
        <v>625.6</v>
      </c>
      <c r="K537" s="226">
        <f>ROUND(cabinets_db!FH537/Prices!$B$27,0)</f>
        <v>556</v>
      </c>
      <c r="L537" s="220">
        <f>K537*Prices!$B$6+K537</f>
        <v>639.4</v>
      </c>
      <c r="M537" s="226">
        <f>ROUND(cabinets_db!FJ537/Prices!$B$27,0)</f>
        <v>579</v>
      </c>
      <c r="N537" s="220">
        <f>M537*Prices!$B$6+M537</f>
        <v>665.85</v>
      </c>
      <c r="O537" s="226">
        <f>ROUND(cabinets_db!FL537/Prices!$B$27,0)</f>
        <v>591</v>
      </c>
      <c r="P537" s="220">
        <f>O537*Prices!$B$6+O537</f>
        <v>679.65</v>
      </c>
      <c r="Q537" s="226">
        <f>ROUND(cabinets_db!FN537/Prices!$B$27,0)</f>
        <v>621</v>
      </c>
      <c r="R537" s="220">
        <f>Q537*Prices!$B$6+Q537</f>
        <v>714.15</v>
      </c>
      <c r="S537" s="226">
        <f>ROUND(cabinets_db!FP537/Prices!$B$27,0)</f>
        <v>645</v>
      </c>
      <c r="T537" s="220">
        <f>S537*Prices!$B$6+S537</f>
        <v>741.75</v>
      </c>
      <c r="U537" s="226">
        <f>ROUND(cabinets_db!FR537/Prices!$B$27,0)</f>
        <v>728</v>
      </c>
      <c r="V537" s="220">
        <f>U537*Prices!$B$6+U537</f>
        <v>837.2</v>
      </c>
      <c r="W537" s="213"/>
      <c r="X537" s="213"/>
      <c r="Y537" s="213"/>
      <c r="Z537" s="213"/>
      <c r="AA537" s="213"/>
      <c r="AB537" s="220">
        <f>ROUND(cabinets_db!HD537/Prices!$B$27,0)</f>
        <v>479</v>
      </c>
      <c r="AC537" s="220">
        <f>AB537*Prices!$B$6+AB537</f>
        <v>550.85</v>
      </c>
      <c r="AD537" s="220">
        <f>ROUND(cabinets_db!HF537/Prices!$B$27,0)</f>
        <v>514</v>
      </c>
      <c r="AE537" s="220">
        <f>AD537*Prices!$B$6+AD537</f>
        <v>591.1</v>
      </c>
      <c r="AF537" s="220">
        <f>ROUND(cabinets_db!HH537/Prices!$B$27,0)</f>
        <v>526</v>
      </c>
      <c r="AG537" s="220">
        <f>AF537*Prices!$B$6+AF537</f>
        <v>604.9</v>
      </c>
      <c r="AH537" s="220">
        <f>ROUND(cabinets_db!HJ537/Prices!$B$27,0)</f>
        <v>550</v>
      </c>
      <c r="AI537" s="220">
        <f>AH537*Prices!$B$6+AH537</f>
        <v>632.5</v>
      </c>
      <c r="AJ537" s="220">
        <f>ROUND(cabinets_db!HL537/Prices!$B$27,0)</f>
        <v>562</v>
      </c>
      <c r="AK537" s="220">
        <f>AJ537*Prices!$B$6+AJ537</f>
        <v>646.29999999999995</v>
      </c>
      <c r="AL537" s="220">
        <f>ROUND(cabinets_db!HN537/Prices!$B$27,0)</f>
        <v>592</v>
      </c>
      <c r="AM537" s="220">
        <f>AL537*Prices!$B$6+AL537</f>
        <v>680.8</v>
      </c>
      <c r="AN537" s="220">
        <f>ROUND(cabinets_db!HP537/Prices!$B$27,0)</f>
        <v>615</v>
      </c>
      <c r="AO537" s="220">
        <f>AN537*Prices!$B$6+AN537</f>
        <v>707.25</v>
      </c>
      <c r="AP537" s="220">
        <f>ROUND(cabinets_db!HR537/Prices!$B$27,0)</f>
        <v>699</v>
      </c>
      <c r="AQ537" s="227">
        <f>AP537*Prices!$B$6+AP537</f>
        <v>803.85</v>
      </c>
      <c r="AR537" s="221"/>
      <c r="AS537" s="221"/>
      <c r="AT537" s="221"/>
      <c r="AU537" s="221"/>
      <c r="AV537" s="221"/>
      <c r="AW537" s="220">
        <f t="shared" si="681"/>
        <v>479</v>
      </c>
      <c r="AX537" s="220">
        <f t="shared" si="682"/>
        <v>550.85</v>
      </c>
      <c r="AY537" s="220">
        <f t="shared" si="683"/>
        <v>514</v>
      </c>
      <c r="AZ537" s="220">
        <f t="shared" si="684"/>
        <v>591.1</v>
      </c>
      <c r="BA537" s="220">
        <f t="shared" si="685"/>
        <v>526</v>
      </c>
      <c r="BB537" s="220">
        <f t="shared" si="686"/>
        <v>604.9</v>
      </c>
      <c r="BC537" s="220">
        <f t="shared" si="687"/>
        <v>550</v>
      </c>
      <c r="BD537" s="220">
        <f t="shared" si="688"/>
        <v>632.5</v>
      </c>
      <c r="BE537" s="220">
        <f t="shared" si="689"/>
        <v>562</v>
      </c>
      <c r="BF537" s="220">
        <f t="shared" si="690"/>
        <v>646.29999999999995</v>
      </c>
      <c r="BG537" s="220">
        <f t="shared" si="691"/>
        <v>592</v>
      </c>
      <c r="BH537" s="220">
        <f t="shared" si="692"/>
        <v>680.8</v>
      </c>
      <c r="BI537" s="220">
        <f t="shared" si="693"/>
        <v>615</v>
      </c>
      <c r="BJ537" s="220">
        <f t="shared" si="694"/>
        <v>707.25</v>
      </c>
      <c r="BK537" s="220">
        <f t="shared" si="695"/>
        <v>699</v>
      </c>
      <c r="BL537" s="227">
        <f t="shared" si="696"/>
        <v>803.85</v>
      </c>
      <c r="BM537" s="228"/>
      <c r="BN537" s="228"/>
      <c r="BO537" s="228"/>
      <c r="BP537" s="228"/>
      <c r="BQ537" s="228"/>
      <c r="BR537" s="228"/>
      <c r="BS537" s="228"/>
      <c r="BT537" s="228"/>
      <c r="BU537" s="226">
        <f>ROUND(cabinets_db!JE537/Prices!$B$27,0)</f>
        <v>508</v>
      </c>
      <c r="BV537" s="220">
        <f>BU537*Prices!$B$6+BU537</f>
        <v>584.20000000000005</v>
      </c>
      <c r="BW537" s="226">
        <f>ROUND(cabinets_db!JG537/Prices!$B$27,0)</f>
        <v>544</v>
      </c>
      <c r="BX537" s="220">
        <f>BW537*Prices!$B$6+BW537</f>
        <v>625.6</v>
      </c>
      <c r="BY537" s="226">
        <f>ROUND(cabinets_db!JI537/Prices!$B$27,0)</f>
        <v>556</v>
      </c>
      <c r="BZ537" s="220">
        <f>BY537*Prices!$B$6+BY537</f>
        <v>639.4</v>
      </c>
      <c r="CA537" s="226">
        <f>ROUND(cabinets_db!JK537/Prices!$B$27,0)</f>
        <v>579</v>
      </c>
      <c r="CB537" s="220">
        <f>CA537*Prices!$B$6+CA537</f>
        <v>665.85</v>
      </c>
      <c r="CC537" s="226">
        <f>ROUND(cabinets_db!JM537/Prices!$B$27,0)</f>
        <v>591</v>
      </c>
      <c r="CD537" s="220">
        <f>CC537*Prices!$B$6+CC537</f>
        <v>679.65</v>
      </c>
      <c r="CE537" s="226">
        <f>ROUND(cabinets_db!JO537/Prices!$B$27,0)</f>
        <v>621</v>
      </c>
      <c r="CF537" s="220">
        <f>CE537*Prices!$B$6+CE537</f>
        <v>714.15</v>
      </c>
      <c r="CG537" s="226">
        <f>ROUND(cabinets_db!JQ537/Prices!$B$27,0)</f>
        <v>645</v>
      </c>
      <c r="CH537" s="220">
        <f>CG537*Prices!$B$6+CG537</f>
        <v>741.75</v>
      </c>
      <c r="CI537" s="226">
        <f>ROUND(cabinets_db!JS537/Prices!$B$27,0)</f>
        <v>728</v>
      </c>
      <c r="CJ537" s="220">
        <f>CI537*Prices!$B$6+CI537</f>
        <v>837.2</v>
      </c>
      <c r="CK537" s="213"/>
      <c r="CL537" s="213"/>
      <c r="CM537" s="213"/>
      <c r="CN537" s="213"/>
      <c r="CO537" s="213"/>
      <c r="CP537" s="220">
        <f>ROUND(cabinets_db!LW537/Prices!$B$27,0)</f>
        <v>479</v>
      </c>
      <c r="CQ537" s="220">
        <f>CP537*Prices!$B$6+CP537</f>
        <v>550.85</v>
      </c>
      <c r="CR537" s="220">
        <f>ROUND(cabinets_db!LY537/Prices!$B$27,0)</f>
        <v>514</v>
      </c>
      <c r="CS537" s="220">
        <f>CR537*Prices!$B$6+CR537</f>
        <v>591.1</v>
      </c>
      <c r="CT537" s="220">
        <f>ROUND(cabinets_db!MA537/Prices!$B$27,0)</f>
        <v>526</v>
      </c>
      <c r="CU537" s="220">
        <f>CT537*Prices!$B$6+CT537</f>
        <v>604.9</v>
      </c>
      <c r="CV537" s="220">
        <f>ROUND(cabinets_db!MC537/Prices!$B$27,0)</f>
        <v>550</v>
      </c>
      <c r="CW537" s="220">
        <f>CV537*Prices!$B$6+CV537</f>
        <v>632.5</v>
      </c>
      <c r="CX537" s="220">
        <f>ROUND(cabinets_db!ME537/Prices!$B$27,0)</f>
        <v>562</v>
      </c>
      <c r="CY537" s="220">
        <f>CX537*Prices!$B$6+CX537</f>
        <v>646.29999999999995</v>
      </c>
      <c r="CZ537" s="220">
        <f>ROUND(cabinets_db!MG537/Prices!$B$27,0)</f>
        <v>592</v>
      </c>
      <c r="DA537" s="220">
        <f>CZ537*Prices!$B$6+CZ537</f>
        <v>680.8</v>
      </c>
      <c r="DB537" s="220">
        <f>ROUND(cabinets_db!MI537/Prices!$B$27,0)</f>
        <v>615</v>
      </c>
      <c r="DC537" s="220">
        <f>DB537*Prices!$B$6+DB537</f>
        <v>707.25</v>
      </c>
      <c r="DD537" s="220">
        <f>ROUND(cabinets_db!MK537/Prices!$B$27,0)</f>
        <v>699</v>
      </c>
      <c r="DE537" s="227">
        <f>DD537*Prices!$B$6+DD537</f>
        <v>803.85</v>
      </c>
      <c r="DF537" s="221"/>
      <c r="DG537" s="221"/>
      <c r="DH537" s="221"/>
      <c r="DI537" s="221"/>
      <c r="DJ537" s="221"/>
      <c r="DK537" s="220">
        <f t="shared" si="697"/>
        <v>479</v>
      </c>
      <c r="DL537" s="220">
        <f t="shared" si="698"/>
        <v>550.85</v>
      </c>
      <c r="DM537" s="220">
        <f t="shared" si="699"/>
        <v>514</v>
      </c>
      <c r="DN537" s="220">
        <f t="shared" si="700"/>
        <v>591.1</v>
      </c>
      <c r="DO537" s="220">
        <f t="shared" si="701"/>
        <v>526</v>
      </c>
      <c r="DP537" s="220">
        <f t="shared" si="702"/>
        <v>604.9</v>
      </c>
      <c r="DQ537" s="220">
        <f t="shared" si="703"/>
        <v>550</v>
      </c>
      <c r="DR537" s="220">
        <f t="shared" si="704"/>
        <v>632.5</v>
      </c>
      <c r="DS537" s="220">
        <f t="shared" si="705"/>
        <v>562</v>
      </c>
      <c r="DT537" s="220">
        <f t="shared" si="706"/>
        <v>646.29999999999995</v>
      </c>
      <c r="DU537" s="220">
        <f t="shared" si="707"/>
        <v>592</v>
      </c>
      <c r="DV537" s="220">
        <f t="shared" si="708"/>
        <v>680.8</v>
      </c>
      <c r="DW537" s="220">
        <f t="shared" si="709"/>
        <v>615</v>
      </c>
      <c r="DX537" s="220">
        <f t="shared" si="710"/>
        <v>707.25</v>
      </c>
      <c r="DY537" s="220">
        <f t="shared" si="711"/>
        <v>699</v>
      </c>
      <c r="DZ537" s="227">
        <f t="shared" si="712"/>
        <v>803.85</v>
      </c>
      <c r="EA537" s="228"/>
      <c r="EB537" s="228"/>
      <c r="EC537" s="228"/>
      <c r="ED537" s="228"/>
      <c r="EE537" s="228"/>
      <c r="EF537" s="228"/>
      <c r="EG537" s="228"/>
      <c r="EH537" s="228"/>
      <c r="EI537" s="228"/>
      <c r="EJ537" s="228"/>
      <c r="EK537" s="228"/>
      <c r="EL537" s="228"/>
      <c r="EM537" s="228"/>
      <c r="EN537" s="228"/>
      <c r="EP537" s="84">
        <v>2633.6986999999999</v>
      </c>
      <c r="EQ537" s="84">
        <f t="shared" si="759"/>
        <v>18.289574305555554</v>
      </c>
      <c r="ER537" s="223">
        <v>19</v>
      </c>
      <c r="ES537" s="84">
        <v>24</v>
      </c>
      <c r="EU537" s="85">
        <f t="shared" si="755"/>
        <v>5</v>
      </c>
      <c r="EV537" s="85"/>
      <c r="EW537" s="85">
        <v>2</v>
      </c>
      <c r="EX537" s="86">
        <v>85</v>
      </c>
      <c r="EY537" s="229">
        <v>19</v>
      </c>
      <c r="EZ537" s="88">
        <f>(EY537*1.2)*(Prices!$B$5/32)</f>
        <v>28.5</v>
      </c>
      <c r="FA537" s="88">
        <f>(EY537*1.3)*(Prices!$B$4/32)</f>
        <v>61.75</v>
      </c>
      <c r="FB537" s="87">
        <f>EV537*Prices!$B$2+EW537*Prices!$B$3</f>
        <v>8.1</v>
      </c>
      <c r="FC537" s="90">
        <f>EU537*Prices!$B$9</f>
        <v>30</v>
      </c>
      <c r="FD537" s="88">
        <f t="shared" si="713"/>
        <v>213.35</v>
      </c>
      <c r="FE537" s="88">
        <f>EU537*Prices!$B$10</f>
        <v>45</v>
      </c>
      <c r="FF537" s="88">
        <f t="shared" si="714"/>
        <v>228.35</v>
      </c>
      <c r="FG537" s="88">
        <f>EU537*Prices!$B$11</f>
        <v>50</v>
      </c>
      <c r="FH537" s="88">
        <f t="shared" si="715"/>
        <v>233.35</v>
      </c>
      <c r="FI537" s="88">
        <f>EU537*Prices!$B$12</f>
        <v>60</v>
      </c>
      <c r="FJ537" s="88">
        <f t="shared" si="716"/>
        <v>243.35</v>
      </c>
      <c r="FK537" s="88">
        <f>EU537*Prices!$B$13</f>
        <v>65</v>
      </c>
      <c r="FL537" s="88">
        <f t="shared" si="717"/>
        <v>248.35</v>
      </c>
      <c r="FM537" s="88">
        <f>EU537*Prices!$B$14</f>
        <v>77.5</v>
      </c>
      <c r="FN537" s="88">
        <f t="shared" si="718"/>
        <v>260.85000000000002</v>
      </c>
      <c r="FO537" s="88">
        <f>EU537*Prices!$B$15</f>
        <v>87.5</v>
      </c>
      <c r="FP537" s="88">
        <f t="shared" si="719"/>
        <v>270.85000000000002</v>
      </c>
      <c r="FQ537" s="88">
        <f>EU537*Prices!$B$16</f>
        <v>122.5</v>
      </c>
      <c r="FR537" s="88">
        <f t="shared" si="720"/>
        <v>305.85000000000002</v>
      </c>
      <c r="FS537" s="88">
        <f>EU537*Prices!$B$17</f>
        <v>0</v>
      </c>
      <c r="FT537" s="88"/>
      <c r="FU537" s="88"/>
      <c r="FV537" s="88"/>
      <c r="FW537" s="88"/>
      <c r="FX537" s="88"/>
      <c r="FY537" s="88"/>
      <c r="FZ537" s="88"/>
      <c r="GA537" s="88"/>
      <c r="GB537" s="88"/>
      <c r="GC537" s="88"/>
      <c r="GD537" s="88"/>
      <c r="GE537" s="88"/>
      <c r="GF537" s="88"/>
      <c r="GG537" s="88"/>
      <c r="GH537" s="88"/>
      <c r="GI537"/>
      <c r="GJ537"/>
      <c r="GK537"/>
      <c r="GL537"/>
      <c r="GM537"/>
      <c r="GN537"/>
      <c r="GO537"/>
      <c r="GP537" s="84">
        <v>2633.6986999999999</v>
      </c>
      <c r="GQ537" s="84">
        <f t="shared" si="760"/>
        <v>18.289574305555554</v>
      </c>
      <c r="GR537" s="223">
        <v>19</v>
      </c>
      <c r="GS537" s="84">
        <v>24</v>
      </c>
      <c r="GU537" s="85">
        <f t="shared" si="756"/>
        <v>5</v>
      </c>
      <c r="GV537" s="85"/>
      <c r="GW537" s="85">
        <v>2</v>
      </c>
      <c r="GX537" s="86">
        <v>85</v>
      </c>
      <c r="GY537" s="229">
        <v>19</v>
      </c>
      <c r="GZ537" s="88">
        <f>(GY537*1.2)*(Prices!$B$5/32)</f>
        <v>28.5</v>
      </c>
      <c r="HA537" s="88">
        <f>(GY537*1.3)*(Prices!$C$4/32)</f>
        <v>49.4</v>
      </c>
      <c r="HB537" s="87">
        <f>GV537*Prices!$B$2+GW537*Prices!$B$3</f>
        <v>8.1</v>
      </c>
      <c r="HC537" s="90">
        <f>GU537*Prices!$B$9</f>
        <v>30</v>
      </c>
      <c r="HD537" s="88">
        <f t="shared" si="721"/>
        <v>201</v>
      </c>
      <c r="HE537" s="88">
        <f>GU537*Prices!$B$10</f>
        <v>45</v>
      </c>
      <c r="HF537" s="88">
        <f t="shared" si="722"/>
        <v>216</v>
      </c>
      <c r="HG537" s="88">
        <f>GU537*Prices!$B$11</f>
        <v>50</v>
      </c>
      <c r="HH537" s="88">
        <f t="shared" si="723"/>
        <v>221</v>
      </c>
      <c r="HI537" s="88">
        <f>GU537*Prices!$B$12</f>
        <v>60</v>
      </c>
      <c r="HJ537" s="88">
        <f t="shared" si="724"/>
        <v>231</v>
      </c>
      <c r="HK537" s="88">
        <f>GU537*Prices!$B$13</f>
        <v>65</v>
      </c>
      <c r="HL537" s="88">
        <f t="shared" si="725"/>
        <v>236</v>
      </c>
      <c r="HM537" s="88">
        <f>GU537*Prices!$B$14</f>
        <v>77.5</v>
      </c>
      <c r="HN537" s="88">
        <f t="shared" si="726"/>
        <v>248.5</v>
      </c>
      <c r="HO537" s="88">
        <f>GU537*Prices!$B$15</f>
        <v>87.5</v>
      </c>
      <c r="HP537" s="88">
        <f t="shared" si="727"/>
        <v>258.5</v>
      </c>
      <c r="HQ537" s="88">
        <f>GU537*Prices!$B$16</f>
        <v>122.5</v>
      </c>
      <c r="HR537" s="88">
        <f t="shared" si="728"/>
        <v>293.5</v>
      </c>
      <c r="HS537" s="88">
        <f>GU537*Prices!$B$17</f>
        <v>0</v>
      </c>
      <c r="HT537" s="88"/>
      <c r="HU537" s="88"/>
      <c r="HV537" s="88"/>
      <c r="HW537" s="88"/>
      <c r="HX537" s="88"/>
      <c r="HY537" s="88"/>
      <c r="HZ537" s="88"/>
      <c r="IA537" s="88"/>
      <c r="IB537" s="88"/>
      <c r="IC537" s="88"/>
      <c r="ID537" s="88"/>
      <c r="IE537" s="88"/>
      <c r="IF537" s="88"/>
      <c r="IG537" s="88"/>
      <c r="IH537" s="88"/>
      <c r="II537"/>
      <c r="IJ537"/>
      <c r="IK537"/>
      <c r="IL537"/>
      <c r="IM537"/>
      <c r="IN537"/>
      <c r="IO537"/>
      <c r="IP537"/>
      <c r="IQ537" s="84">
        <v>2633.6986999999999</v>
      </c>
      <c r="IR537" s="84">
        <f t="shared" si="761"/>
        <v>18.289574305555554</v>
      </c>
      <c r="IS537" s="223">
        <v>19</v>
      </c>
      <c r="IT537" s="84">
        <v>24</v>
      </c>
      <c r="IV537" s="85">
        <f t="shared" si="757"/>
        <v>5</v>
      </c>
      <c r="IW537" s="85"/>
      <c r="IX537" s="85">
        <v>2</v>
      </c>
      <c r="IY537" s="86">
        <v>85</v>
      </c>
      <c r="IZ537" s="229">
        <v>19</v>
      </c>
      <c r="JA537" s="88">
        <f>(IZ537*1.2)*(Prices!$B$5/32)</f>
        <v>28.5</v>
      </c>
      <c r="JB537" s="88">
        <f>(IZ537*1.3)*(Prices!$B$4/32)</f>
        <v>61.75</v>
      </c>
      <c r="JC537" s="87">
        <f>IW537*Prices!$B$2+IX537*Prices!$B$3</f>
        <v>8.1</v>
      </c>
      <c r="JD537" s="90">
        <f>IV537*Prices!$B$9</f>
        <v>30</v>
      </c>
      <c r="JE537" s="88">
        <f t="shared" si="729"/>
        <v>213.35</v>
      </c>
      <c r="JF537" s="88">
        <f>IV537*Prices!$B$10</f>
        <v>45</v>
      </c>
      <c r="JG537" s="88">
        <f t="shared" si="730"/>
        <v>228.35</v>
      </c>
      <c r="JH537" s="88">
        <f>IV537*Prices!$B$11</f>
        <v>50</v>
      </c>
      <c r="JI537" s="88">
        <f t="shared" si="731"/>
        <v>233.35</v>
      </c>
      <c r="JJ537" s="88">
        <f>IV537*Prices!$B$12</f>
        <v>60</v>
      </c>
      <c r="JK537" s="88">
        <f t="shared" si="732"/>
        <v>243.35</v>
      </c>
      <c r="JL537" s="88">
        <f>IV537*Prices!$B$13</f>
        <v>65</v>
      </c>
      <c r="JM537" s="88">
        <f t="shared" si="733"/>
        <v>248.35</v>
      </c>
      <c r="JN537" s="88">
        <f>IV537*Prices!$B$14</f>
        <v>77.5</v>
      </c>
      <c r="JO537" s="88">
        <f t="shared" si="734"/>
        <v>260.85000000000002</v>
      </c>
      <c r="JP537" s="88">
        <f>IV537*Prices!$B$15</f>
        <v>87.5</v>
      </c>
      <c r="JQ537" s="88">
        <f t="shared" si="735"/>
        <v>270.85000000000002</v>
      </c>
      <c r="JR537" s="88">
        <f>IV537*Prices!$B$16</f>
        <v>122.5</v>
      </c>
      <c r="JS537" s="88">
        <f t="shared" si="736"/>
        <v>305.85000000000002</v>
      </c>
      <c r="JT537" s="88">
        <f>IV537*Prices!$B$17</f>
        <v>0</v>
      </c>
      <c r="JU537" s="88"/>
      <c r="JV537" s="88"/>
      <c r="JW537" s="88"/>
      <c r="JX537" s="88"/>
      <c r="JY537" s="88"/>
      <c r="JZ537" s="88"/>
      <c r="KA537" s="88"/>
      <c r="KB537" s="88"/>
      <c r="KC537" s="88"/>
      <c r="KD537" s="88"/>
      <c r="KE537" s="88"/>
      <c r="KF537" s="88"/>
      <c r="KG537" s="88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 s="230">
        <v>0</v>
      </c>
      <c r="LB537" s="231">
        <v>0</v>
      </c>
      <c r="LC537" s="88">
        <f>(44+(cabinets_db!IR537*2-2))*0.58</f>
        <v>45.575906194444443</v>
      </c>
      <c r="LD537" s="88">
        <f>(44+(cabinets_db!IR537*2-2))*0.77</f>
        <v>60.505944430555552</v>
      </c>
      <c r="LE537" s="88">
        <f>3*(cabinets_db!IR537*22/144)</f>
        <v>8.382721556712962</v>
      </c>
      <c r="LF537" s="88">
        <f t="shared" si="737"/>
        <v>37.193184637731477</v>
      </c>
      <c r="LG537" s="90">
        <f t="shared" si="738"/>
        <v>52.123222873842593</v>
      </c>
      <c r="LH537" s="234">
        <f t="shared" si="739"/>
        <v>0</v>
      </c>
      <c r="LI537" s="84">
        <v>2633.6986999999999</v>
      </c>
      <c r="LJ537" s="84">
        <f t="shared" si="762"/>
        <v>18.289574305555554</v>
      </c>
      <c r="LK537" s="223">
        <v>19</v>
      </c>
      <c r="LL537" s="84">
        <v>24</v>
      </c>
      <c r="LN537" s="85">
        <f t="shared" si="758"/>
        <v>5</v>
      </c>
      <c r="LO537" s="85"/>
      <c r="LP537" s="85">
        <v>2</v>
      </c>
      <c r="LQ537" s="86">
        <v>85</v>
      </c>
      <c r="LR537" s="229">
        <v>19</v>
      </c>
      <c r="LS537" s="88">
        <f>(LR537*1.2)*(Prices!$B$5/32)</f>
        <v>28.5</v>
      </c>
      <c r="LT537" s="88">
        <f>(LR537*1.3)*(Prices!$C$4/32)</f>
        <v>49.4</v>
      </c>
      <c r="LU537" s="87">
        <f>LO537*Prices!$B$2+LP537*Prices!$B$3</f>
        <v>8.1</v>
      </c>
      <c r="LV537" s="90">
        <f>LN537*Prices!$B$9</f>
        <v>30</v>
      </c>
      <c r="LW537" s="88">
        <f t="shared" si="740"/>
        <v>201</v>
      </c>
      <c r="LX537" s="88">
        <f>LN537*Prices!$B$10</f>
        <v>45</v>
      </c>
      <c r="LY537" s="88">
        <f t="shared" si="741"/>
        <v>216</v>
      </c>
      <c r="LZ537" s="88">
        <f>LN537*Prices!$B$11</f>
        <v>50</v>
      </c>
      <c r="MA537" s="88">
        <f t="shared" si="742"/>
        <v>221</v>
      </c>
      <c r="MB537" s="88">
        <f>LN537*Prices!$B$12</f>
        <v>60</v>
      </c>
      <c r="MC537" s="88">
        <f t="shared" si="743"/>
        <v>231</v>
      </c>
      <c r="MD537" s="88">
        <f>LN537*Prices!$B$13</f>
        <v>65</v>
      </c>
      <c r="ME537" s="88">
        <f t="shared" si="744"/>
        <v>236</v>
      </c>
      <c r="MF537" s="88">
        <f>LN537*Prices!$B$14</f>
        <v>77.5</v>
      </c>
      <c r="MG537" s="88">
        <f t="shared" si="745"/>
        <v>248.5</v>
      </c>
      <c r="MH537" s="88">
        <f>LN537*Prices!$B$15</f>
        <v>87.5</v>
      </c>
      <c r="MI537" s="88">
        <f t="shared" si="746"/>
        <v>258.5</v>
      </c>
      <c r="MJ537" s="88">
        <f>LN537*Prices!$B$16</f>
        <v>122.5</v>
      </c>
      <c r="MK537" s="88">
        <f t="shared" si="747"/>
        <v>293.5</v>
      </c>
      <c r="ML537" s="88">
        <f>LN537*Prices!$B$17</f>
        <v>0</v>
      </c>
      <c r="MM537" s="88"/>
      <c r="MN537" s="88"/>
      <c r="MO537" s="88"/>
      <c r="MP537" s="88"/>
      <c r="MQ537" s="88"/>
      <c r="MR537" s="88"/>
      <c r="MS537" s="88"/>
      <c r="MT537" s="88"/>
      <c r="MU537" s="88"/>
      <c r="MV537" s="88"/>
      <c r="MW537" s="88"/>
      <c r="MX537" s="88"/>
      <c r="MY537" s="88"/>
      <c r="MZ537" s="88"/>
      <c r="NA537" s="88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</row>
    <row r="538" spans="1:449" s="84" customFormat="1" ht="18" customHeight="1" thickBot="1" x14ac:dyDescent="0.3">
      <c r="A538" s="393" t="s">
        <v>675</v>
      </c>
      <c r="B538" s="394" t="s">
        <v>628</v>
      </c>
      <c r="C538" s="395" t="str">
        <f t="shared" si="748"/>
        <v>Vanity Cab: Laundry Hamper (25")</v>
      </c>
      <c r="D538" s="396" t="s">
        <v>673</v>
      </c>
      <c r="E538" s="397" t="s">
        <v>676</v>
      </c>
      <c r="F538" s="398" t="s">
        <v>675</v>
      </c>
      <c r="G538" s="386">
        <f>ROUND(cabinets_db!FD538/Prices!$B$27,0)</f>
        <v>572</v>
      </c>
      <c r="H538" s="220">
        <f>G538*Prices!$B$6+G538</f>
        <v>657.8</v>
      </c>
      <c r="I538" s="226">
        <f>ROUND(cabinets_db!FF538/Prices!$B$27,0)</f>
        <v>617</v>
      </c>
      <c r="J538" s="220">
        <f>I538*Prices!$B$6+I538</f>
        <v>709.55</v>
      </c>
      <c r="K538" s="226">
        <f>ROUND(cabinets_db!FH538/Prices!$B$27,0)</f>
        <v>632</v>
      </c>
      <c r="L538" s="220">
        <f>K538*Prices!$B$6+K538</f>
        <v>726.8</v>
      </c>
      <c r="M538" s="226">
        <f>ROUND(cabinets_db!FJ538/Prices!$B$27,0)</f>
        <v>662</v>
      </c>
      <c r="N538" s="220">
        <f>M538*Prices!$B$6+M538</f>
        <v>761.3</v>
      </c>
      <c r="O538" s="226">
        <f>ROUND(cabinets_db!FL538/Prices!$B$27,0)</f>
        <v>676</v>
      </c>
      <c r="P538" s="220">
        <f>O538*Prices!$B$6+O538</f>
        <v>777.4</v>
      </c>
      <c r="Q538" s="226">
        <f>ROUND(cabinets_db!FN538/Prices!$B$27,0)</f>
        <v>714</v>
      </c>
      <c r="R538" s="220">
        <f>Q538*Prices!$B$6+Q538</f>
        <v>821.1</v>
      </c>
      <c r="S538" s="226">
        <f>ROUND(cabinets_db!FP538/Prices!$B$27,0)</f>
        <v>743</v>
      </c>
      <c r="T538" s="220">
        <f>S538*Prices!$B$6+S538</f>
        <v>854.45</v>
      </c>
      <c r="U538" s="226">
        <f>ROUND(cabinets_db!FR538/Prices!$B$27,0)</f>
        <v>848</v>
      </c>
      <c r="V538" s="220">
        <f>U538*Prices!$B$6+U538</f>
        <v>975.2</v>
      </c>
      <c r="W538" s="213"/>
      <c r="X538" s="213"/>
      <c r="Y538" s="213"/>
      <c r="Z538" s="213"/>
      <c r="AA538" s="213"/>
      <c r="AB538" s="220">
        <f>ROUND(cabinets_db!HD538/Prices!$B$27,0)</f>
        <v>540</v>
      </c>
      <c r="AC538" s="220">
        <f>AB538*Prices!$B$6+AB538</f>
        <v>621</v>
      </c>
      <c r="AD538" s="220">
        <f>ROUND(cabinets_db!HF538/Prices!$B$27,0)</f>
        <v>584</v>
      </c>
      <c r="AE538" s="220">
        <f>AD538*Prices!$B$6+AD538</f>
        <v>671.6</v>
      </c>
      <c r="AF538" s="220">
        <f>ROUND(cabinets_db!HH538/Prices!$B$27,0)</f>
        <v>599</v>
      </c>
      <c r="AG538" s="220">
        <f>AF538*Prices!$B$6+AF538</f>
        <v>688.85</v>
      </c>
      <c r="AH538" s="220">
        <f>ROUND(cabinets_db!HJ538/Prices!$B$27,0)</f>
        <v>629</v>
      </c>
      <c r="AI538" s="220">
        <f>AH538*Prices!$B$6+AH538</f>
        <v>723.35</v>
      </c>
      <c r="AJ538" s="220">
        <f>ROUND(cabinets_db!HL538/Prices!$B$27,0)</f>
        <v>644</v>
      </c>
      <c r="AK538" s="220">
        <f>AJ538*Prices!$B$6+AJ538</f>
        <v>740.6</v>
      </c>
      <c r="AL538" s="220">
        <f>ROUND(cabinets_db!HN538/Prices!$B$27,0)</f>
        <v>681</v>
      </c>
      <c r="AM538" s="220">
        <f>AL538*Prices!$B$6+AL538</f>
        <v>783.15</v>
      </c>
      <c r="AN538" s="220">
        <f>ROUND(cabinets_db!HP538/Prices!$B$27,0)</f>
        <v>711</v>
      </c>
      <c r="AO538" s="220">
        <f>AN538*Prices!$B$6+AN538</f>
        <v>817.65</v>
      </c>
      <c r="AP538" s="220">
        <f>ROUND(cabinets_db!HR538/Prices!$B$27,0)</f>
        <v>815</v>
      </c>
      <c r="AQ538" s="227">
        <f>AP538*Prices!$B$6+AP538</f>
        <v>937.25</v>
      </c>
      <c r="AR538" s="221"/>
      <c r="AS538" s="221"/>
      <c r="AT538" s="221"/>
      <c r="AU538" s="221"/>
      <c r="AV538" s="221"/>
      <c r="AW538" s="220">
        <f t="shared" si="681"/>
        <v>540</v>
      </c>
      <c r="AX538" s="220">
        <f t="shared" si="682"/>
        <v>621</v>
      </c>
      <c r="AY538" s="220">
        <f t="shared" si="683"/>
        <v>584</v>
      </c>
      <c r="AZ538" s="220">
        <f t="shared" si="684"/>
        <v>671.6</v>
      </c>
      <c r="BA538" s="220">
        <f t="shared" si="685"/>
        <v>599</v>
      </c>
      <c r="BB538" s="220">
        <f t="shared" si="686"/>
        <v>688.85</v>
      </c>
      <c r="BC538" s="220">
        <f t="shared" si="687"/>
        <v>629</v>
      </c>
      <c r="BD538" s="220">
        <f t="shared" si="688"/>
        <v>723.35</v>
      </c>
      <c r="BE538" s="220">
        <f t="shared" si="689"/>
        <v>644</v>
      </c>
      <c r="BF538" s="220">
        <f t="shared" si="690"/>
        <v>740.6</v>
      </c>
      <c r="BG538" s="220">
        <f t="shared" si="691"/>
        <v>681</v>
      </c>
      <c r="BH538" s="220">
        <f t="shared" si="692"/>
        <v>783.15</v>
      </c>
      <c r="BI538" s="220">
        <f t="shared" si="693"/>
        <v>711</v>
      </c>
      <c r="BJ538" s="220">
        <f t="shared" si="694"/>
        <v>817.65</v>
      </c>
      <c r="BK538" s="220">
        <f t="shared" si="695"/>
        <v>815</v>
      </c>
      <c r="BL538" s="227">
        <f t="shared" si="696"/>
        <v>937.25</v>
      </c>
      <c r="BM538" s="228"/>
      <c r="BN538" s="228"/>
      <c r="BO538" s="228"/>
      <c r="BP538" s="228"/>
      <c r="BQ538" s="228"/>
      <c r="BR538" s="228"/>
      <c r="BS538" s="228"/>
      <c r="BT538" s="228"/>
      <c r="BU538" s="226">
        <f>ROUND(cabinets_db!JE538/Prices!$B$27,0)</f>
        <v>572</v>
      </c>
      <c r="BV538" s="220">
        <f>BU538*Prices!$B$6+BU538</f>
        <v>657.8</v>
      </c>
      <c r="BW538" s="226">
        <f>ROUND(cabinets_db!JG538/Prices!$B$27,0)</f>
        <v>617</v>
      </c>
      <c r="BX538" s="220">
        <f>BW538*Prices!$B$6+BW538</f>
        <v>709.55</v>
      </c>
      <c r="BY538" s="226">
        <f>ROUND(cabinets_db!JI538/Prices!$B$27,0)</f>
        <v>632</v>
      </c>
      <c r="BZ538" s="220">
        <f>BY538*Prices!$B$6+BY538</f>
        <v>726.8</v>
      </c>
      <c r="CA538" s="226">
        <f>ROUND(cabinets_db!JK538/Prices!$B$27,0)</f>
        <v>662</v>
      </c>
      <c r="CB538" s="220">
        <f>CA538*Prices!$B$6+CA538</f>
        <v>761.3</v>
      </c>
      <c r="CC538" s="226">
        <f>ROUND(cabinets_db!JM538/Prices!$B$27,0)</f>
        <v>676</v>
      </c>
      <c r="CD538" s="220">
        <f>CC538*Prices!$B$6+CC538</f>
        <v>777.4</v>
      </c>
      <c r="CE538" s="226">
        <f>ROUND(cabinets_db!JO538/Prices!$B$27,0)</f>
        <v>714</v>
      </c>
      <c r="CF538" s="220">
        <f>CE538*Prices!$B$6+CE538</f>
        <v>821.1</v>
      </c>
      <c r="CG538" s="226">
        <f>ROUND(cabinets_db!JQ538/Prices!$B$27,0)</f>
        <v>743</v>
      </c>
      <c r="CH538" s="220">
        <f>CG538*Prices!$B$6+CG538</f>
        <v>854.45</v>
      </c>
      <c r="CI538" s="226">
        <f>ROUND(cabinets_db!JS538/Prices!$B$27,0)</f>
        <v>848</v>
      </c>
      <c r="CJ538" s="220">
        <f>CI538*Prices!$B$6+CI538</f>
        <v>975.2</v>
      </c>
      <c r="CK538" s="213"/>
      <c r="CL538" s="213"/>
      <c r="CM538" s="213"/>
      <c r="CN538" s="213"/>
      <c r="CO538" s="213"/>
      <c r="CP538" s="220">
        <f>ROUND(cabinets_db!LW538/Prices!$B$27,0)</f>
        <v>540</v>
      </c>
      <c r="CQ538" s="220">
        <f>CP538*Prices!$B$6+CP538</f>
        <v>621</v>
      </c>
      <c r="CR538" s="220">
        <f>ROUND(cabinets_db!LY538/Prices!$B$27,0)</f>
        <v>584</v>
      </c>
      <c r="CS538" s="220">
        <f>CR538*Prices!$B$6+CR538</f>
        <v>671.6</v>
      </c>
      <c r="CT538" s="220">
        <f>ROUND(cabinets_db!MA538/Prices!$B$27,0)</f>
        <v>599</v>
      </c>
      <c r="CU538" s="220">
        <f>CT538*Prices!$B$6+CT538</f>
        <v>688.85</v>
      </c>
      <c r="CV538" s="220">
        <f>ROUND(cabinets_db!MC538/Prices!$B$27,0)</f>
        <v>629</v>
      </c>
      <c r="CW538" s="220">
        <f>CV538*Prices!$B$6+CV538</f>
        <v>723.35</v>
      </c>
      <c r="CX538" s="220">
        <f>ROUND(cabinets_db!ME538/Prices!$B$27,0)</f>
        <v>644</v>
      </c>
      <c r="CY538" s="220">
        <f>CX538*Prices!$B$6+CX538</f>
        <v>740.6</v>
      </c>
      <c r="CZ538" s="220">
        <f>ROUND(cabinets_db!MG538/Prices!$B$27,0)</f>
        <v>681</v>
      </c>
      <c r="DA538" s="220">
        <f>CZ538*Prices!$B$6+CZ538</f>
        <v>783.15</v>
      </c>
      <c r="DB538" s="220">
        <f>ROUND(cabinets_db!MI538/Prices!$B$27,0)</f>
        <v>711</v>
      </c>
      <c r="DC538" s="220">
        <f>DB538*Prices!$B$6+DB538</f>
        <v>817.65</v>
      </c>
      <c r="DD538" s="220">
        <f>ROUND(cabinets_db!MK538/Prices!$B$27,0)</f>
        <v>815</v>
      </c>
      <c r="DE538" s="227">
        <f>DD538*Prices!$B$6+DD538</f>
        <v>937.25</v>
      </c>
      <c r="DF538" s="221"/>
      <c r="DG538" s="221"/>
      <c r="DH538" s="221"/>
      <c r="DI538" s="221"/>
      <c r="DJ538" s="221"/>
      <c r="DK538" s="220">
        <f t="shared" si="697"/>
        <v>540</v>
      </c>
      <c r="DL538" s="220">
        <f t="shared" si="698"/>
        <v>621</v>
      </c>
      <c r="DM538" s="220">
        <f t="shared" si="699"/>
        <v>584</v>
      </c>
      <c r="DN538" s="220">
        <f t="shared" si="700"/>
        <v>671.6</v>
      </c>
      <c r="DO538" s="220">
        <f t="shared" si="701"/>
        <v>599</v>
      </c>
      <c r="DP538" s="220">
        <f t="shared" si="702"/>
        <v>688.85</v>
      </c>
      <c r="DQ538" s="220">
        <f t="shared" si="703"/>
        <v>629</v>
      </c>
      <c r="DR538" s="220">
        <f t="shared" si="704"/>
        <v>723.35</v>
      </c>
      <c r="DS538" s="220">
        <f t="shared" si="705"/>
        <v>644</v>
      </c>
      <c r="DT538" s="220">
        <f t="shared" si="706"/>
        <v>740.6</v>
      </c>
      <c r="DU538" s="220">
        <f t="shared" si="707"/>
        <v>681</v>
      </c>
      <c r="DV538" s="220">
        <f t="shared" si="708"/>
        <v>783.15</v>
      </c>
      <c r="DW538" s="220">
        <f t="shared" si="709"/>
        <v>711</v>
      </c>
      <c r="DX538" s="220">
        <f t="shared" si="710"/>
        <v>817.65</v>
      </c>
      <c r="DY538" s="220">
        <f t="shared" si="711"/>
        <v>815</v>
      </c>
      <c r="DZ538" s="227">
        <f t="shared" si="712"/>
        <v>937.25</v>
      </c>
      <c r="EA538" s="228"/>
      <c r="EB538" s="228"/>
      <c r="EC538" s="228"/>
      <c r="ED538" s="228"/>
      <c r="EE538" s="228"/>
      <c r="EF538" s="228"/>
      <c r="EG538" s="228"/>
      <c r="EH538" s="228"/>
      <c r="EI538" s="228"/>
      <c r="EJ538" s="228"/>
      <c r="EK538" s="228"/>
      <c r="EL538" s="228"/>
      <c r="EM538" s="228"/>
      <c r="EN538" s="228"/>
      <c r="EP538" s="84">
        <v>3017.1826999999998</v>
      </c>
      <c r="EQ538" s="84">
        <f t="shared" si="759"/>
        <v>20.952657638888887</v>
      </c>
      <c r="ER538" s="223">
        <v>21</v>
      </c>
      <c r="ES538" s="84">
        <v>30</v>
      </c>
      <c r="EU538" s="85">
        <f t="shared" si="755"/>
        <v>6.25</v>
      </c>
      <c r="EV538" s="85"/>
      <c r="EW538" s="85">
        <v>2</v>
      </c>
      <c r="EX538" s="86">
        <v>95</v>
      </c>
      <c r="EY538" s="229">
        <v>21</v>
      </c>
      <c r="EZ538" s="88">
        <f>(EY538*1.2)*(Prices!$B$5/32)</f>
        <v>31.5</v>
      </c>
      <c r="FA538" s="88">
        <f>(EY538*1.3)*(Prices!$B$4/32)</f>
        <v>68.25</v>
      </c>
      <c r="FB538" s="87">
        <f>EV538*Prices!$B$2+EW538*Prices!$B$3</f>
        <v>8.1</v>
      </c>
      <c r="FC538" s="90">
        <f>EU538*Prices!$B$9</f>
        <v>37.5</v>
      </c>
      <c r="FD538" s="88">
        <f t="shared" si="713"/>
        <v>240.35</v>
      </c>
      <c r="FE538" s="88">
        <f>EU538*Prices!$B$10</f>
        <v>56.25</v>
      </c>
      <c r="FF538" s="88">
        <f t="shared" si="714"/>
        <v>259.10000000000002</v>
      </c>
      <c r="FG538" s="88">
        <f>EU538*Prices!$B$11</f>
        <v>62.5</v>
      </c>
      <c r="FH538" s="88">
        <f t="shared" si="715"/>
        <v>265.35000000000002</v>
      </c>
      <c r="FI538" s="88">
        <f>EU538*Prices!$B$12</f>
        <v>75</v>
      </c>
      <c r="FJ538" s="88">
        <f t="shared" si="716"/>
        <v>277.85000000000002</v>
      </c>
      <c r="FK538" s="88">
        <f>EU538*Prices!$B$13</f>
        <v>81.25</v>
      </c>
      <c r="FL538" s="88">
        <f t="shared" si="717"/>
        <v>284.10000000000002</v>
      </c>
      <c r="FM538" s="88">
        <f>EU538*Prices!$B$14</f>
        <v>96.875</v>
      </c>
      <c r="FN538" s="88">
        <f t="shared" si="718"/>
        <v>299.72500000000002</v>
      </c>
      <c r="FO538" s="88">
        <f>EU538*Prices!$B$15</f>
        <v>109.375</v>
      </c>
      <c r="FP538" s="88">
        <f t="shared" si="719"/>
        <v>312.22500000000002</v>
      </c>
      <c r="FQ538" s="88">
        <f>EU538*Prices!$B$16</f>
        <v>153.125</v>
      </c>
      <c r="FR538" s="88">
        <f t="shared" si="720"/>
        <v>355.97500000000002</v>
      </c>
      <c r="FS538" s="88">
        <f>EU538*Prices!$B$17</f>
        <v>0</v>
      </c>
      <c r="FT538" s="88"/>
      <c r="FU538" s="88"/>
      <c r="FV538" s="88"/>
      <c r="FW538" s="88"/>
      <c r="FX538" s="88"/>
      <c r="FY538" s="88"/>
      <c r="FZ538" s="88"/>
      <c r="GA538" s="88"/>
      <c r="GB538" s="88"/>
      <c r="GC538" s="88"/>
      <c r="GD538" s="88"/>
      <c r="GE538" s="88"/>
      <c r="GF538" s="88"/>
      <c r="GG538" s="88"/>
      <c r="GH538" s="88"/>
      <c r="GI538"/>
      <c r="GJ538"/>
      <c r="GK538"/>
      <c r="GL538"/>
      <c r="GM538"/>
      <c r="GN538"/>
      <c r="GO538"/>
      <c r="GP538" s="84">
        <v>3017.1826999999998</v>
      </c>
      <c r="GQ538" s="84">
        <f t="shared" si="760"/>
        <v>20.952657638888887</v>
      </c>
      <c r="GR538" s="223">
        <v>21</v>
      </c>
      <c r="GS538" s="84">
        <v>30</v>
      </c>
      <c r="GU538" s="85">
        <f t="shared" si="756"/>
        <v>6.25</v>
      </c>
      <c r="GV538" s="85"/>
      <c r="GW538" s="85">
        <v>2</v>
      </c>
      <c r="GX538" s="86">
        <v>95</v>
      </c>
      <c r="GY538" s="229">
        <v>21</v>
      </c>
      <c r="GZ538" s="88">
        <f>(GY538*1.2)*(Prices!$B$5/32)</f>
        <v>31.5</v>
      </c>
      <c r="HA538" s="88">
        <f>(GY538*1.3)*(Prices!$C$4/32)</f>
        <v>54.6</v>
      </c>
      <c r="HB538" s="87">
        <f>GV538*Prices!$B$2+GW538*Prices!$B$3</f>
        <v>8.1</v>
      </c>
      <c r="HC538" s="90">
        <f>GU538*Prices!$B$9</f>
        <v>37.5</v>
      </c>
      <c r="HD538" s="88">
        <f t="shared" si="721"/>
        <v>226.7</v>
      </c>
      <c r="HE538" s="88">
        <f>GU538*Prices!$B$10</f>
        <v>56.25</v>
      </c>
      <c r="HF538" s="88">
        <f t="shared" si="722"/>
        <v>245.45</v>
      </c>
      <c r="HG538" s="88">
        <f>GU538*Prices!$B$11</f>
        <v>62.5</v>
      </c>
      <c r="HH538" s="88">
        <f t="shared" si="723"/>
        <v>251.7</v>
      </c>
      <c r="HI538" s="88">
        <f>GU538*Prices!$B$12</f>
        <v>75</v>
      </c>
      <c r="HJ538" s="88">
        <f t="shared" si="724"/>
        <v>264.2</v>
      </c>
      <c r="HK538" s="88">
        <f>GU538*Prices!$B$13</f>
        <v>81.25</v>
      </c>
      <c r="HL538" s="88">
        <f t="shared" si="725"/>
        <v>270.45</v>
      </c>
      <c r="HM538" s="88">
        <f>GU538*Prices!$B$14</f>
        <v>96.875</v>
      </c>
      <c r="HN538" s="88">
        <f t="shared" si="726"/>
        <v>286.07499999999999</v>
      </c>
      <c r="HO538" s="88">
        <f>GU538*Prices!$B$15</f>
        <v>109.375</v>
      </c>
      <c r="HP538" s="88">
        <f t="shared" si="727"/>
        <v>298.57499999999999</v>
      </c>
      <c r="HQ538" s="88">
        <f>GU538*Prices!$B$16</f>
        <v>153.125</v>
      </c>
      <c r="HR538" s="88">
        <f t="shared" si="728"/>
        <v>342.32499999999999</v>
      </c>
      <c r="HS538" s="88">
        <f>GU538*Prices!$B$17</f>
        <v>0</v>
      </c>
      <c r="HT538" s="88"/>
      <c r="HU538" s="88"/>
      <c r="HV538" s="88"/>
      <c r="HW538" s="88"/>
      <c r="HX538" s="88"/>
      <c r="HY538" s="88"/>
      <c r="HZ538" s="88"/>
      <c r="IA538" s="88"/>
      <c r="IB538" s="88"/>
      <c r="IC538" s="88"/>
      <c r="ID538" s="88"/>
      <c r="IE538" s="88"/>
      <c r="IF538" s="88"/>
      <c r="IG538" s="88"/>
      <c r="IH538" s="88"/>
      <c r="II538"/>
      <c r="IJ538"/>
      <c r="IK538"/>
      <c r="IL538"/>
      <c r="IM538"/>
      <c r="IN538"/>
      <c r="IO538"/>
      <c r="IP538"/>
      <c r="IQ538" s="84">
        <v>3017.1826999999998</v>
      </c>
      <c r="IR538" s="84">
        <f t="shared" si="761"/>
        <v>20.952657638888887</v>
      </c>
      <c r="IS538" s="223">
        <v>21</v>
      </c>
      <c r="IT538" s="84">
        <v>30</v>
      </c>
      <c r="IV538" s="85">
        <f t="shared" si="757"/>
        <v>6.25</v>
      </c>
      <c r="IW538" s="85"/>
      <c r="IX538" s="85">
        <v>2</v>
      </c>
      <c r="IY538" s="86">
        <v>95</v>
      </c>
      <c r="IZ538" s="229">
        <v>21</v>
      </c>
      <c r="JA538" s="88">
        <f>(IZ538*1.2)*(Prices!$B$5/32)</f>
        <v>31.5</v>
      </c>
      <c r="JB538" s="88">
        <f>(IZ538*1.3)*(Prices!$B$4/32)</f>
        <v>68.25</v>
      </c>
      <c r="JC538" s="87">
        <f>IW538*Prices!$B$2+IX538*Prices!$B$3</f>
        <v>8.1</v>
      </c>
      <c r="JD538" s="90">
        <f>IV538*Prices!$B$9</f>
        <v>37.5</v>
      </c>
      <c r="JE538" s="88">
        <f t="shared" si="729"/>
        <v>240.35</v>
      </c>
      <c r="JF538" s="88">
        <f>IV538*Prices!$B$10</f>
        <v>56.25</v>
      </c>
      <c r="JG538" s="88">
        <f t="shared" si="730"/>
        <v>259.10000000000002</v>
      </c>
      <c r="JH538" s="88">
        <f>IV538*Prices!$B$11</f>
        <v>62.5</v>
      </c>
      <c r="JI538" s="88">
        <f t="shared" si="731"/>
        <v>265.35000000000002</v>
      </c>
      <c r="JJ538" s="88">
        <f>IV538*Prices!$B$12</f>
        <v>75</v>
      </c>
      <c r="JK538" s="88">
        <f t="shared" si="732"/>
        <v>277.85000000000002</v>
      </c>
      <c r="JL538" s="88">
        <f>IV538*Prices!$B$13</f>
        <v>81.25</v>
      </c>
      <c r="JM538" s="88">
        <f t="shared" si="733"/>
        <v>284.10000000000002</v>
      </c>
      <c r="JN538" s="88">
        <f>IV538*Prices!$B$14</f>
        <v>96.875</v>
      </c>
      <c r="JO538" s="88">
        <f t="shared" si="734"/>
        <v>299.72500000000002</v>
      </c>
      <c r="JP538" s="88">
        <f>IV538*Prices!$B$15</f>
        <v>109.375</v>
      </c>
      <c r="JQ538" s="88">
        <f t="shared" si="735"/>
        <v>312.22500000000002</v>
      </c>
      <c r="JR538" s="88">
        <f>IV538*Prices!$B$16</f>
        <v>153.125</v>
      </c>
      <c r="JS538" s="88">
        <f t="shared" si="736"/>
        <v>355.97500000000002</v>
      </c>
      <c r="JT538" s="88">
        <f>IV538*Prices!$B$17</f>
        <v>0</v>
      </c>
      <c r="JU538" s="88"/>
      <c r="JV538" s="88"/>
      <c r="JW538" s="88"/>
      <c r="JX538" s="88"/>
      <c r="JY538" s="88"/>
      <c r="JZ538" s="88"/>
      <c r="KA538" s="88"/>
      <c r="KB538" s="88"/>
      <c r="KC538" s="88"/>
      <c r="KD538" s="88"/>
      <c r="KE538" s="88"/>
      <c r="KF538" s="88"/>
      <c r="KG538" s="8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 s="230">
        <v>0</v>
      </c>
      <c r="LB538" s="231">
        <v>0</v>
      </c>
      <c r="LC538" s="88">
        <f>(44+(cabinets_db!IR538*2-2))*0.58</f>
        <v>48.665082861111102</v>
      </c>
      <c r="LD538" s="88">
        <f>(44+(cabinets_db!IR538*2-2))*0.77</f>
        <v>64.607092763888886</v>
      </c>
      <c r="LE538" s="88">
        <f>3*(cabinets_db!IR538*22/144)</f>
        <v>9.6033014178240723</v>
      </c>
      <c r="LF538" s="88">
        <f t="shared" si="737"/>
        <v>39.061781443287032</v>
      </c>
      <c r="LG538" s="90">
        <f t="shared" si="738"/>
        <v>55.003791346064816</v>
      </c>
      <c r="LH538" s="234">
        <f t="shared" si="739"/>
        <v>0</v>
      </c>
      <c r="LI538" s="84">
        <v>3017.1826999999998</v>
      </c>
      <c r="LJ538" s="84">
        <f t="shared" si="762"/>
        <v>20.952657638888887</v>
      </c>
      <c r="LK538" s="223">
        <v>21</v>
      </c>
      <c r="LL538" s="84">
        <v>30</v>
      </c>
      <c r="LN538" s="85">
        <f t="shared" si="758"/>
        <v>6.25</v>
      </c>
      <c r="LO538" s="85"/>
      <c r="LP538" s="85">
        <v>2</v>
      </c>
      <c r="LQ538" s="86">
        <v>95</v>
      </c>
      <c r="LR538" s="229">
        <v>21</v>
      </c>
      <c r="LS538" s="88">
        <f>(LR538*1.2)*(Prices!$B$5/32)</f>
        <v>31.5</v>
      </c>
      <c r="LT538" s="88">
        <f>(LR538*1.3)*(Prices!$C$4/32)</f>
        <v>54.6</v>
      </c>
      <c r="LU538" s="87">
        <f>LO538*Prices!$B$2+LP538*Prices!$B$3</f>
        <v>8.1</v>
      </c>
      <c r="LV538" s="90">
        <f>LN538*Prices!$B$9</f>
        <v>37.5</v>
      </c>
      <c r="LW538" s="88">
        <f t="shared" si="740"/>
        <v>226.7</v>
      </c>
      <c r="LX538" s="88">
        <f>LN538*Prices!$B$10</f>
        <v>56.25</v>
      </c>
      <c r="LY538" s="88">
        <f t="shared" si="741"/>
        <v>245.45</v>
      </c>
      <c r="LZ538" s="88">
        <f>LN538*Prices!$B$11</f>
        <v>62.5</v>
      </c>
      <c r="MA538" s="88">
        <f t="shared" si="742"/>
        <v>251.7</v>
      </c>
      <c r="MB538" s="88">
        <f>LN538*Prices!$B$12</f>
        <v>75</v>
      </c>
      <c r="MC538" s="88">
        <f t="shared" si="743"/>
        <v>264.2</v>
      </c>
      <c r="MD538" s="88">
        <f>LN538*Prices!$B$13</f>
        <v>81.25</v>
      </c>
      <c r="ME538" s="88">
        <f t="shared" si="744"/>
        <v>270.45</v>
      </c>
      <c r="MF538" s="88">
        <f>LN538*Prices!$B$14</f>
        <v>96.875</v>
      </c>
      <c r="MG538" s="88">
        <f t="shared" si="745"/>
        <v>286.07499999999999</v>
      </c>
      <c r="MH538" s="88">
        <f>LN538*Prices!$B$15</f>
        <v>109.375</v>
      </c>
      <c r="MI538" s="88">
        <f t="shared" si="746"/>
        <v>298.57499999999999</v>
      </c>
      <c r="MJ538" s="88">
        <f>LN538*Prices!$B$16</f>
        <v>153.125</v>
      </c>
      <c r="MK538" s="88">
        <f t="shared" si="747"/>
        <v>342.32499999999999</v>
      </c>
      <c r="ML538" s="88">
        <f>LN538*Prices!$B$17</f>
        <v>0</v>
      </c>
      <c r="MM538" s="88"/>
      <c r="MN538" s="88"/>
      <c r="MO538" s="88"/>
      <c r="MP538" s="88"/>
      <c r="MQ538" s="88"/>
      <c r="MR538" s="88"/>
      <c r="MS538" s="88"/>
      <c r="MT538" s="88"/>
      <c r="MU538" s="88"/>
      <c r="MV538" s="88"/>
      <c r="MW538" s="88"/>
      <c r="MX538" s="88"/>
      <c r="MY538" s="88"/>
      <c r="MZ538" s="88"/>
      <c r="NA538" s="8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</row>
    <row r="539" spans="1:449" s="84" customFormat="1" ht="18" customHeight="1" thickBot="1" x14ac:dyDescent="0.3">
      <c r="A539" s="407"/>
      <c r="B539" s="408"/>
      <c r="C539" s="409"/>
      <c r="D539" s="410"/>
      <c r="E539" s="411"/>
      <c r="F539" s="412"/>
      <c r="G539" s="386"/>
      <c r="H539" s="220"/>
      <c r="I539" s="226"/>
      <c r="J539" s="220"/>
      <c r="K539" s="226"/>
      <c r="L539" s="220"/>
      <c r="M539" s="226"/>
      <c r="N539" s="220"/>
      <c r="O539" s="226"/>
      <c r="P539" s="220"/>
      <c r="Q539" s="226"/>
      <c r="R539" s="220"/>
      <c r="S539" s="226"/>
      <c r="T539" s="220"/>
      <c r="U539" s="226"/>
      <c r="V539" s="220"/>
      <c r="W539" s="213"/>
      <c r="X539" s="213"/>
      <c r="Y539" s="213"/>
      <c r="Z539" s="213"/>
      <c r="AA539" s="213"/>
      <c r="AB539" s="220"/>
      <c r="AC539" s="220"/>
      <c r="AD539" s="220"/>
      <c r="AE539" s="220"/>
      <c r="AF539" s="220"/>
      <c r="AG539" s="220"/>
      <c r="AH539" s="220"/>
      <c r="AI539" s="220"/>
      <c r="AJ539" s="220"/>
      <c r="AK539" s="220"/>
      <c r="AL539" s="220"/>
      <c r="AM539" s="220"/>
      <c r="AN539" s="220"/>
      <c r="AO539" s="220"/>
      <c r="AP539" s="220"/>
      <c r="AQ539" s="227"/>
      <c r="AR539" s="221"/>
      <c r="AS539" s="221"/>
      <c r="AT539" s="221"/>
      <c r="AU539" s="221"/>
      <c r="AV539" s="221"/>
      <c r="AW539" s="220"/>
      <c r="AX539" s="220"/>
      <c r="AY539" s="220"/>
      <c r="AZ539" s="220"/>
      <c r="BA539" s="220"/>
      <c r="BB539" s="220"/>
      <c r="BC539" s="220"/>
      <c r="BD539" s="220"/>
      <c r="BE539" s="220"/>
      <c r="BF539" s="220"/>
      <c r="BG539" s="220"/>
      <c r="BH539" s="220"/>
      <c r="BI539" s="220"/>
      <c r="BJ539" s="220"/>
      <c r="BK539" s="220"/>
      <c r="BL539" s="227"/>
      <c r="BM539" s="228"/>
      <c r="BN539" s="228"/>
      <c r="BO539" s="228"/>
      <c r="BP539" s="228"/>
      <c r="BQ539" s="228"/>
      <c r="BR539" s="228"/>
      <c r="BS539" s="228"/>
      <c r="BT539" s="228"/>
      <c r="BU539" s="226"/>
      <c r="BV539" s="220"/>
      <c r="BW539" s="226"/>
      <c r="BX539" s="220"/>
      <c r="BY539" s="226"/>
      <c r="BZ539" s="220"/>
      <c r="CA539" s="226"/>
      <c r="CB539" s="220"/>
      <c r="CC539" s="226"/>
      <c r="CD539" s="220"/>
      <c r="CE539" s="226"/>
      <c r="CF539" s="220"/>
      <c r="CG539" s="226"/>
      <c r="CH539" s="220"/>
      <c r="CI539" s="226"/>
      <c r="CJ539" s="220"/>
      <c r="CK539" s="213"/>
      <c r="CL539" s="213"/>
      <c r="CM539" s="213"/>
      <c r="CN539" s="213"/>
      <c r="CO539" s="213"/>
      <c r="CP539" s="220"/>
      <c r="CQ539" s="220"/>
      <c r="CR539" s="220"/>
      <c r="CS539" s="220"/>
      <c r="CT539" s="220"/>
      <c r="CU539" s="220"/>
      <c r="CV539" s="220"/>
      <c r="CW539" s="220"/>
      <c r="CX539" s="220"/>
      <c r="CY539" s="220"/>
      <c r="CZ539" s="220"/>
      <c r="DA539" s="220"/>
      <c r="DB539" s="220"/>
      <c r="DC539" s="220"/>
      <c r="DD539" s="220"/>
      <c r="DE539" s="227"/>
      <c r="DF539" s="221"/>
      <c r="DG539" s="221"/>
      <c r="DH539" s="221"/>
      <c r="DI539" s="221"/>
      <c r="DJ539" s="221"/>
      <c r="DK539" s="220"/>
      <c r="DL539" s="220"/>
      <c r="DM539" s="220"/>
      <c r="DN539" s="220"/>
      <c r="DO539" s="220"/>
      <c r="DP539" s="220"/>
      <c r="DQ539" s="220"/>
      <c r="DR539" s="220"/>
      <c r="DS539" s="220"/>
      <c r="DT539" s="220"/>
      <c r="DU539" s="220"/>
      <c r="DV539" s="220"/>
      <c r="DW539" s="220"/>
      <c r="DX539" s="220"/>
      <c r="DY539" s="220"/>
      <c r="DZ539" s="227"/>
      <c r="EA539" s="228"/>
      <c r="EB539" s="228"/>
      <c r="EC539" s="228"/>
      <c r="ED539" s="228"/>
      <c r="EE539" s="228"/>
      <c r="EF539" s="228"/>
      <c r="EG539" s="228"/>
      <c r="EH539" s="228"/>
      <c r="EI539" s="228"/>
      <c r="EJ539" s="228"/>
      <c r="EK539" s="228"/>
      <c r="EL539" s="228"/>
      <c r="EM539" s="228"/>
      <c r="EN539" s="228"/>
      <c r="ER539" s="223"/>
      <c r="EU539" s="85"/>
      <c r="EV539" s="85"/>
      <c r="EW539" s="85"/>
      <c r="EX539" s="86"/>
      <c r="EY539" s="229"/>
      <c r="EZ539" s="88"/>
      <c r="FA539" s="88"/>
      <c r="FB539" s="87"/>
      <c r="FC539" s="90"/>
      <c r="FD539" s="88"/>
      <c r="FE539" s="88"/>
      <c r="FF539" s="88"/>
      <c r="FG539" s="88"/>
      <c r="FH539" s="88"/>
      <c r="FI539" s="88"/>
      <c r="FJ539" s="88"/>
      <c r="FK539" s="88"/>
      <c r="FL539" s="88"/>
      <c r="FM539" s="88"/>
      <c r="FN539" s="88"/>
      <c r="FO539" s="88"/>
      <c r="FP539" s="88"/>
      <c r="FQ539" s="88"/>
      <c r="FR539" s="88"/>
      <c r="FS539" s="88"/>
      <c r="FT539" s="88"/>
      <c r="FU539" s="88"/>
      <c r="FV539" s="88"/>
      <c r="FW539" s="88"/>
      <c r="FX539" s="88"/>
      <c r="FY539" s="88"/>
      <c r="FZ539" s="88"/>
      <c r="GA539" s="88"/>
      <c r="GB539" s="88"/>
      <c r="GC539" s="88"/>
      <c r="GD539" s="88"/>
      <c r="GE539" s="88"/>
      <c r="GF539" s="88"/>
      <c r="GG539" s="88"/>
      <c r="GH539" s="88"/>
      <c r="GI539"/>
      <c r="GJ539"/>
      <c r="GK539"/>
      <c r="GL539"/>
      <c r="GM539"/>
      <c r="GN539"/>
      <c r="GO539"/>
      <c r="GR539" s="223"/>
      <c r="GU539" s="85"/>
      <c r="GV539" s="85"/>
      <c r="GW539" s="85"/>
      <c r="GX539" s="86"/>
      <c r="GY539" s="229"/>
      <c r="GZ539" s="88"/>
      <c r="HA539" s="88"/>
      <c r="HB539" s="87"/>
      <c r="HC539" s="90"/>
      <c r="HD539" s="88"/>
      <c r="HE539" s="88"/>
      <c r="HF539" s="88"/>
      <c r="HG539" s="88"/>
      <c r="HH539" s="88"/>
      <c r="HI539" s="88"/>
      <c r="HJ539" s="88"/>
      <c r="HK539" s="88"/>
      <c r="HL539" s="88"/>
      <c r="HM539" s="88"/>
      <c r="HN539" s="88"/>
      <c r="HO539" s="88"/>
      <c r="HP539" s="88"/>
      <c r="HQ539" s="88"/>
      <c r="HR539" s="88"/>
      <c r="HS539" s="88"/>
      <c r="HT539" s="88"/>
      <c r="HU539" s="88"/>
      <c r="HV539" s="88"/>
      <c r="HW539" s="88"/>
      <c r="HX539" s="88"/>
      <c r="HY539" s="88"/>
      <c r="HZ539" s="88"/>
      <c r="IA539" s="88"/>
      <c r="IB539" s="88"/>
      <c r="IC539" s="88"/>
      <c r="ID539" s="88"/>
      <c r="IE539" s="88"/>
      <c r="IF539" s="88"/>
      <c r="IG539" s="88"/>
      <c r="IH539" s="88"/>
      <c r="II539"/>
      <c r="IJ539"/>
      <c r="IK539"/>
      <c r="IL539"/>
      <c r="IM539"/>
      <c r="IN539"/>
      <c r="IO539"/>
      <c r="IP539"/>
      <c r="IS539" s="223"/>
      <c r="IV539" s="85"/>
      <c r="IW539" s="85"/>
      <c r="IX539" s="85"/>
      <c r="IY539" s="86"/>
      <c r="IZ539" s="229"/>
      <c r="JA539" s="88"/>
      <c r="JB539" s="88"/>
      <c r="JC539" s="87"/>
      <c r="JD539" s="90"/>
      <c r="JE539" s="88"/>
      <c r="JF539" s="88"/>
      <c r="JG539" s="88"/>
      <c r="JH539" s="88"/>
      <c r="JI539" s="88"/>
      <c r="JJ539" s="88"/>
      <c r="JK539" s="88"/>
      <c r="JL539" s="88"/>
      <c r="JM539" s="88"/>
      <c r="JN539" s="88"/>
      <c r="JO539" s="88"/>
      <c r="JP539" s="88"/>
      <c r="JQ539" s="88"/>
      <c r="JR539" s="88"/>
      <c r="JS539" s="88"/>
      <c r="JT539" s="88"/>
      <c r="JU539" s="88"/>
      <c r="JV539" s="88"/>
      <c r="JW539" s="88"/>
      <c r="JX539" s="88"/>
      <c r="JY539" s="88"/>
      <c r="JZ539" s="88"/>
      <c r="KA539" s="88"/>
      <c r="KB539" s="88"/>
      <c r="KC539" s="88"/>
      <c r="KD539" s="88"/>
      <c r="KE539" s="88"/>
      <c r="KF539" s="88"/>
      <c r="KG539" s="88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 s="230"/>
      <c r="LB539" s="231"/>
      <c r="LC539" s="88"/>
      <c r="LD539" s="88"/>
      <c r="LE539" s="88"/>
      <c r="LF539" s="88"/>
      <c r="LG539" s="90"/>
      <c r="LH539" s="234"/>
      <c r="LK539" s="223"/>
      <c r="LN539" s="85"/>
      <c r="LO539" s="85"/>
      <c r="LP539" s="85"/>
      <c r="LQ539" s="86"/>
      <c r="LR539" s="229"/>
      <c r="LS539" s="88"/>
      <c r="LT539" s="88"/>
      <c r="LU539" s="87"/>
      <c r="LV539" s="90"/>
      <c r="LW539" s="88"/>
      <c r="LX539" s="88"/>
      <c r="LY539" s="88"/>
      <c r="LZ539" s="88"/>
      <c r="MA539" s="88"/>
      <c r="MB539" s="88"/>
      <c r="MC539" s="88"/>
      <c r="MD539" s="88"/>
      <c r="ME539" s="88"/>
      <c r="MF539" s="88"/>
      <c r="MG539" s="88"/>
      <c r="MH539" s="88"/>
      <c r="MI539" s="88"/>
      <c r="MJ539" s="88"/>
      <c r="MK539" s="88"/>
      <c r="ML539" s="88"/>
      <c r="MM539" s="88"/>
      <c r="MN539" s="88"/>
      <c r="MO539" s="88"/>
      <c r="MP539" s="88"/>
      <c r="MQ539" s="88"/>
      <c r="MR539" s="88"/>
      <c r="MS539" s="88"/>
      <c r="MT539" s="88"/>
      <c r="MU539" s="88"/>
      <c r="MV539" s="88"/>
      <c r="MW539" s="88"/>
      <c r="MX539" s="88"/>
      <c r="MY539" s="88"/>
      <c r="MZ539" s="88"/>
      <c r="NA539" s="88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</row>
    <row r="540" spans="1:449" s="84" customFormat="1" ht="18" customHeight="1" x14ac:dyDescent="0.25">
      <c r="A540" s="387" t="s">
        <v>677</v>
      </c>
      <c r="B540" s="388" t="s">
        <v>628</v>
      </c>
      <c r="C540" s="389" t="str">
        <f t="shared" si="748"/>
        <v>Vanity Cab: Vanity Pullout (5" WIDE)</v>
      </c>
      <c r="D540" s="390" t="s">
        <v>678</v>
      </c>
      <c r="E540" s="391" t="s">
        <v>679</v>
      </c>
      <c r="F540" s="392" t="s">
        <v>677</v>
      </c>
      <c r="G540" s="386">
        <f>ROUND(cabinets_db!FD540/Prices!$B$27,0)</f>
        <v>699</v>
      </c>
      <c r="H540" s="220">
        <f>G540*Prices!$B$6+G540</f>
        <v>803.85</v>
      </c>
      <c r="I540" s="226">
        <f>ROUND(cabinets_db!FF540/Prices!$B$27,0)</f>
        <v>717</v>
      </c>
      <c r="J540" s="220">
        <f>I540*Prices!$B$6+I540</f>
        <v>824.55</v>
      </c>
      <c r="K540" s="226">
        <f>ROUND(cabinets_db!FH540/Prices!$B$27,0)</f>
        <v>723</v>
      </c>
      <c r="L540" s="220">
        <f>K540*Prices!$B$6+K540</f>
        <v>831.45</v>
      </c>
      <c r="M540" s="226">
        <f>ROUND(cabinets_db!FJ540/Prices!$B$27,0)</f>
        <v>735</v>
      </c>
      <c r="N540" s="220">
        <f>M540*Prices!$B$6+M540</f>
        <v>845.25</v>
      </c>
      <c r="O540" s="226">
        <f>ROUND(cabinets_db!FL540/Prices!$B$27,0)</f>
        <v>741</v>
      </c>
      <c r="P540" s="220">
        <f>O540*Prices!$B$6+O540</f>
        <v>852.15</v>
      </c>
      <c r="Q540" s="226">
        <f>ROUND(cabinets_db!FN540/Prices!$B$27,0)</f>
        <v>756</v>
      </c>
      <c r="R540" s="220">
        <f>Q540*Prices!$B$6+Q540</f>
        <v>869.4</v>
      </c>
      <c r="S540" s="226">
        <f>ROUND(cabinets_db!FP540/Prices!$B$27,0)</f>
        <v>768</v>
      </c>
      <c r="T540" s="220">
        <f>S540*Prices!$B$6+S540</f>
        <v>883.2</v>
      </c>
      <c r="U540" s="226">
        <f>ROUND(cabinets_db!FR540/Prices!$B$27,0)</f>
        <v>809</v>
      </c>
      <c r="V540" s="220">
        <f>U540*Prices!$B$6+U540</f>
        <v>930.35</v>
      </c>
      <c r="W540" s="213"/>
      <c r="X540" s="213"/>
      <c r="Y540" s="213"/>
      <c r="Z540" s="213"/>
      <c r="AA540" s="213"/>
      <c r="AB540" s="220">
        <f>ROUND(cabinets_db!HD540/Prices!$B$27,0)</f>
        <v>675</v>
      </c>
      <c r="AC540" s="220">
        <f>AB540*Prices!$B$6+AB540</f>
        <v>776.25</v>
      </c>
      <c r="AD540" s="220">
        <f>ROUND(cabinets_db!HF540/Prices!$B$27,0)</f>
        <v>693</v>
      </c>
      <c r="AE540" s="220">
        <f>AD540*Prices!$B$6+AD540</f>
        <v>796.95</v>
      </c>
      <c r="AF540" s="220">
        <f>ROUND(cabinets_db!HH540/Prices!$B$27,0)</f>
        <v>699</v>
      </c>
      <c r="AG540" s="220">
        <f>AF540*Prices!$B$6+AF540</f>
        <v>803.85</v>
      </c>
      <c r="AH540" s="220">
        <f>ROUND(cabinets_db!HJ540/Prices!$B$27,0)</f>
        <v>711</v>
      </c>
      <c r="AI540" s="220">
        <f>AH540*Prices!$B$6+AH540</f>
        <v>817.65</v>
      </c>
      <c r="AJ540" s="220">
        <f>ROUND(cabinets_db!HL540/Prices!$B$27,0)</f>
        <v>717</v>
      </c>
      <c r="AK540" s="220">
        <f>AJ540*Prices!$B$6+AJ540</f>
        <v>824.55</v>
      </c>
      <c r="AL540" s="220">
        <f>ROUND(cabinets_db!HN540/Prices!$B$27,0)</f>
        <v>732</v>
      </c>
      <c r="AM540" s="220">
        <f>AL540*Prices!$B$6+AL540</f>
        <v>841.8</v>
      </c>
      <c r="AN540" s="220">
        <f>ROUND(cabinets_db!HP540/Prices!$B$27,0)</f>
        <v>744</v>
      </c>
      <c r="AO540" s="220">
        <f>AN540*Prices!$B$6+AN540</f>
        <v>855.6</v>
      </c>
      <c r="AP540" s="220">
        <f>ROUND(cabinets_db!HR540/Prices!$B$27,0)</f>
        <v>785</v>
      </c>
      <c r="AQ540" s="227">
        <f>AP540*Prices!$B$6+AP540</f>
        <v>902.75</v>
      </c>
      <c r="AR540" s="221"/>
      <c r="AS540" s="221"/>
      <c r="AT540" s="221"/>
      <c r="AU540" s="221"/>
      <c r="AV540" s="221"/>
      <c r="AW540" s="220">
        <f t="shared" si="681"/>
        <v>675</v>
      </c>
      <c r="AX540" s="220">
        <f t="shared" si="682"/>
        <v>776.25</v>
      </c>
      <c r="AY540" s="220">
        <f t="shared" si="683"/>
        <v>693</v>
      </c>
      <c r="AZ540" s="220">
        <f t="shared" si="684"/>
        <v>796.95</v>
      </c>
      <c r="BA540" s="220">
        <f t="shared" si="685"/>
        <v>699</v>
      </c>
      <c r="BB540" s="220">
        <f t="shared" si="686"/>
        <v>803.85</v>
      </c>
      <c r="BC540" s="220">
        <f t="shared" si="687"/>
        <v>711</v>
      </c>
      <c r="BD540" s="220">
        <f t="shared" si="688"/>
        <v>817.65</v>
      </c>
      <c r="BE540" s="220">
        <f t="shared" si="689"/>
        <v>717</v>
      </c>
      <c r="BF540" s="220">
        <f t="shared" si="690"/>
        <v>824.55</v>
      </c>
      <c r="BG540" s="220">
        <f t="shared" si="691"/>
        <v>732</v>
      </c>
      <c r="BH540" s="220">
        <f t="shared" si="692"/>
        <v>841.8</v>
      </c>
      <c r="BI540" s="220">
        <f t="shared" si="693"/>
        <v>744</v>
      </c>
      <c r="BJ540" s="220">
        <f t="shared" si="694"/>
        <v>855.6</v>
      </c>
      <c r="BK540" s="220">
        <f t="shared" si="695"/>
        <v>785</v>
      </c>
      <c r="BL540" s="227">
        <f t="shared" si="696"/>
        <v>902.75</v>
      </c>
      <c r="BM540" s="228"/>
      <c r="BN540" s="228"/>
      <c r="BO540" s="228"/>
      <c r="BP540" s="228"/>
      <c r="BQ540" s="228"/>
      <c r="BR540" s="228"/>
      <c r="BS540" s="228"/>
      <c r="BT540" s="228"/>
      <c r="BU540" s="226">
        <f>ROUND(cabinets_db!JE540/Prices!$B$27,0)</f>
        <v>699</v>
      </c>
      <c r="BV540" s="220">
        <f>BU540*Prices!$B$6+BU540</f>
        <v>803.85</v>
      </c>
      <c r="BW540" s="226">
        <f>ROUND(cabinets_db!JG540/Prices!$B$27,0)</f>
        <v>717</v>
      </c>
      <c r="BX540" s="220">
        <f>BW540*Prices!$B$6+BW540</f>
        <v>824.55</v>
      </c>
      <c r="BY540" s="226">
        <f>ROUND(cabinets_db!JI540/Prices!$B$27,0)</f>
        <v>723</v>
      </c>
      <c r="BZ540" s="220">
        <f>BY540*Prices!$B$6+BY540</f>
        <v>831.45</v>
      </c>
      <c r="CA540" s="226">
        <f>ROUND(cabinets_db!JK540/Prices!$B$27,0)</f>
        <v>735</v>
      </c>
      <c r="CB540" s="220">
        <f>CA540*Prices!$B$6+CA540</f>
        <v>845.25</v>
      </c>
      <c r="CC540" s="226">
        <f>ROUND(cabinets_db!JM540/Prices!$B$27,0)</f>
        <v>741</v>
      </c>
      <c r="CD540" s="220">
        <f>CC540*Prices!$B$6+CC540</f>
        <v>852.15</v>
      </c>
      <c r="CE540" s="226">
        <f>ROUND(cabinets_db!JO540/Prices!$B$27,0)</f>
        <v>756</v>
      </c>
      <c r="CF540" s="220">
        <f>CE540*Prices!$B$6+CE540</f>
        <v>869.4</v>
      </c>
      <c r="CG540" s="226">
        <f>ROUND(cabinets_db!JQ540/Prices!$B$27,0)</f>
        <v>768</v>
      </c>
      <c r="CH540" s="220">
        <f>CG540*Prices!$B$6+CG540</f>
        <v>883.2</v>
      </c>
      <c r="CI540" s="226">
        <f>ROUND(cabinets_db!JS540/Prices!$B$27,0)</f>
        <v>809</v>
      </c>
      <c r="CJ540" s="220">
        <f>CI540*Prices!$B$6+CI540</f>
        <v>930.35</v>
      </c>
      <c r="CK540" s="213"/>
      <c r="CL540" s="213"/>
      <c r="CM540" s="213"/>
      <c r="CN540" s="213"/>
      <c r="CO540" s="213"/>
      <c r="CP540" s="220">
        <f>ROUND(cabinets_db!LW540/Prices!$B$27,0)</f>
        <v>675</v>
      </c>
      <c r="CQ540" s="220">
        <f>CP540*Prices!$B$6+CP540</f>
        <v>776.25</v>
      </c>
      <c r="CR540" s="220">
        <f>ROUND(cabinets_db!LY540/Prices!$B$27,0)</f>
        <v>693</v>
      </c>
      <c r="CS540" s="220">
        <f>CR540*Prices!$B$6+CR540</f>
        <v>796.95</v>
      </c>
      <c r="CT540" s="220">
        <f>ROUND(cabinets_db!MA540/Prices!$B$27,0)</f>
        <v>699</v>
      </c>
      <c r="CU540" s="220">
        <f>CT540*Prices!$B$6+CT540</f>
        <v>803.85</v>
      </c>
      <c r="CV540" s="220">
        <f>ROUND(cabinets_db!MC540/Prices!$B$27,0)</f>
        <v>711</v>
      </c>
      <c r="CW540" s="220">
        <f>CV540*Prices!$B$6+CV540</f>
        <v>817.65</v>
      </c>
      <c r="CX540" s="220">
        <f>ROUND(cabinets_db!ME540/Prices!$B$27,0)</f>
        <v>717</v>
      </c>
      <c r="CY540" s="220">
        <f>CX540*Prices!$B$6+CX540</f>
        <v>824.55</v>
      </c>
      <c r="CZ540" s="220">
        <f>ROUND(cabinets_db!MG540/Prices!$B$27,0)</f>
        <v>732</v>
      </c>
      <c r="DA540" s="220">
        <f>CZ540*Prices!$B$6+CZ540</f>
        <v>841.8</v>
      </c>
      <c r="DB540" s="220">
        <f>ROUND(cabinets_db!MI540/Prices!$B$27,0)</f>
        <v>744</v>
      </c>
      <c r="DC540" s="220">
        <f>DB540*Prices!$B$6+DB540</f>
        <v>855.6</v>
      </c>
      <c r="DD540" s="220">
        <f>ROUND(cabinets_db!MK540/Prices!$B$27,0)</f>
        <v>785</v>
      </c>
      <c r="DE540" s="227">
        <f>DD540*Prices!$B$6+DD540</f>
        <v>902.75</v>
      </c>
      <c r="DF540" s="221"/>
      <c r="DG540" s="221"/>
      <c r="DH540" s="221"/>
      <c r="DI540" s="221"/>
      <c r="DJ540" s="221"/>
      <c r="DK540" s="220">
        <f t="shared" si="697"/>
        <v>675</v>
      </c>
      <c r="DL540" s="220">
        <f t="shared" si="698"/>
        <v>776.25</v>
      </c>
      <c r="DM540" s="220">
        <f t="shared" si="699"/>
        <v>693</v>
      </c>
      <c r="DN540" s="220">
        <f t="shared" si="700"/>
        <v>796.95</v>
      </c>
      <c r="DO540" s="220">
        <f t="shared" si="701"/>
        <v>699</v>
      </c>
      <c r="DP540" s="220">
        <f t="shared" si="702"/>
        <v>803.85</v>
      </c>
      <c r="DQ540" s="220">
        <f t="shared" si="703"/>
        <v>711</v>
      </c>
      <c r="DR540" s="220">
        <f t="shared" si="704"/>
        <v>817.65</v>
      </c>
      <c r="DS540" s="220">
        <f t="shared" si="705"/>
        <v>717</v>
      </c>
      <c r="DT540" s="220">
        <f t="shared" si="706"/>
        <v>824.55</v>
      </c>
      <c r="DU540" s="220">
        <f t="shared" si="707"/>
        <v>732</v>
      </c>
      <c r="DV540" s="220">
        <f t="shared" si="708"/>
        <v>841.8</v>
      </c>
      <c r="DW540" s="220">
        <f t="shared" si="709"/>
        <v>744</v>
      </c>
      <c r="DX540" s="220">
        <f t="shared" si="710"/>
        <v>855.6</v>
      </c>
      <c r="DY540" s="220">
        <f t="shared" si="711"/>
        <v>785</v>
      </c>
      <c r="DZ540" s="227">
        <f t="shared" si="712"/>
        <v>902.75</v>
      </c>
      <c r="EA540" s="228"/>
      <c r="EB540" s="228"/>
      <c r="EC540" s="228"/>
      <c r="ED540" s="228"/>
      <c r="EE540" s="228"/>
      <c r="EF540" s="228"/>
      <c r="EG540" s="228"/>
      <c r="EH540" s="228"/>
      <c r="EI540" s="228"/>
      <c r="EJ540" s="228"/>
      <c r="EK540" s="228"/>
      <c r="EL540" s="228"/>
      <c r="EM540" s="228"/>
      <c r="EN540" s="228"/>
      <c r="EP540" s="84">
        <v>2186.3006999999998</v>
      </c>
      <c r="EQ540" s="84">
        <f t="shared" si="759"/>
        <v>15.182643749999999</v>
      </c>
      <c r="ER540" s="223">
        <v>15.5</v>
      </c>
      <c r="ES540" s="84">
        <v>12</v>
      </c>
      <c r="EU540" s="85">
        <f t="shared" si="755"/>
        <v>2.5</v>
      </c>
      <c r="EV540" s="85">
        <v>1</v>
      </c>
      <c r="EW540" s="85"/>
      <c r="EX540" s="86">
        <v>165</v>
      </c>
      <c r="EY540" s="229">
        <v>15.5</v>
      </c>
      <c r="EZ540" s="88">
        <f>(EY540*1.2)*(Prices!$B$5/32)</f>
        <v>23.249999999999996</v>
      </c>
      <c r="FA540" s="88">
        <f>(EY540*1.3)*(Prices!$B$4/32)</f>
        <v>50.375000000000007</v>
      </c>
      <c r="FB540" s="87">
        <f>EV540*Prices!$B$2+EW540*Prices!$B$3</f>
        <v>40</v>
      </c>
      <c r="FC540" s="90">
        <f>EU540*Prices!$B$9</f>
        <v>15</v>
      </c>
      <c r="FD540" s="88">
        <f t="shared" si="713"/>
        <v>293.625</v>
      </c>
      <c r="FE540" s="88">
        <f>EU540*Prices!$B$10</f>
        <v>22.5</v>
      </c>
      <c r="FF540" s="88">
        <f t="shared" si="714"/>
        <v>301.125</v>
      </c>
      <c r="FG540" s="88">
        <f>EU540*Prices!$B$11</f>
        <v>25</v>
      </c>
      <c r="FH540" s="88">
        <f t="shared" si="715"/>
        <v>303.625</v>
      </c>
      <c r="FI540" s="88">
        <f>EU540*Prices!$B$12</f>
        <v>30</v>
      </c>
      <c r="FJ540" s="88">
        <f t="shared" si="716"/>
        <v>308.625</v>
      </c>
      <c r="FK540" s="88">
        <f>EU540*Prices!$B$13</f>
        <v>32.5</v>
      </c>
      <c r="FL540" s="88">
        <f t="shared" si="717"/>
        <v>311.125</v>
      </c>
      <c r="FM540" s="88">
        <f>EU540*Prices!$B$14</f>
        <v>38.75</v>
      </c>
      <c r="FN540" s="88">
        <f t="shared" si="718"/>
        <v>317.375</v>
      </c>
      <c r="FO540" s="88">
        <f>EU540*Prices!$B$15</f>
        <v>43.75</v>
      </c>
      <c r="FP540" s="88">
        <f t="shared" si="719"/>
        <v>322.375</v>
      </c>
      <c r="FQ540" s="88">
        <f>EU540*Prices!$B$16</f>
        <v>61.25</v>
      </c>
      <c r="FR540" s="88">
        <f t="shared" si="720"/>
        <v>339.875</v>
      </c>
      <c r="FS540" s="88">
        <f>EU540*Prices!$B$17</f>
        <v>0</v>
      </c>
      <c r="FT540" s="88"/>
      <c r="FU540" s="88"/>
      <c r="FV540" s="88"/>
      <c r="FW540" s="88"/>
      <c r="FX540" s="88"/>
      <c r="FY540" s="88"/>
      <c r="FZ540" s="88"/>
      <c r="GA540" s="88"/>
      <c r="GB540" s="88"/>
      <c r="GC540" s="88"/>
      <c r="GD540" s="88"/>
      <c r="GE540" s="88"/>
      <c r="GF540" s="88"/>
      <c r="GG540" s="88"/>
      <c r="GH540" s="88"/>
      <c r="GI540"/>
      <c r="GJ540"/>
      <c r="GK540"/>
      <c r="GL540"/>
      <c r="GM540"/>
      <c r="GN540"/>
      <c r="GO540"/>
      <c r="GP540" s="84">
        <v>2186.3006999999998</v>
      </c>
      <c r="GQ540" s="84">
        <f t="shared" si="760"/>
        <v>15.182643749999999</v>
      </c>
      <c r="GR540" s="223">
        <v>15.5</v>
      </c>
      <c r="GS540" s="84">
        <v>12</v>
      </c>
      <c r="GU540" s="85">
        <f t="shared" si="756"/>
        <v>2.5</v>
      </c>
      <c r="GV540" s="85">
        <v>1</v>
      </c>
      <c r="GW540" s="85"/>
      <c r="GX540" s="86">
        <v>165</v>
      </c>
      <c r="GY540" s="229">
        <v>15.5</v>
      </c>
      <c r="GZ540" s="88">
        <f>(GY540*1.2)*(Prices!$B$5/32)</f>
        <v>23.249999999999996</v>
      </c>
      <c r="HA540" s="88">
        <f>(GY540*1.3)*(Prices!$C$4/32)</f>
        <v>40.300000000000004</v>
      </c>
      <c r="HB540" s="87">
        <f>GV540*Prices!$B$2+GW540*Prices!$B$3</f>
        <v>40</v>
      </c>
      <c r="HC540" s="90">
        <f>GU540*Prices!$B$9</f>
        <v>15</v>
      </c>
      <c r="HD540" s="88">
        <f t="shared" si="721"/>
        <v>283.55</v>
      </c>
      <c r="HE540" s="88">
        <f>GU540*Prices!$B$10</f>
        <v>22.5</v>
      </c>
      <c r="HF540" s="88">
        <f t="shared" si="722"/>
        <v>291.05</v>
      </c>
      <c r="HG540" s="88">
        <f>GU540*Prices!$B$11</f>
        <v>25</v>
      </c>
      <c r="HH540" s="88">
        <f t="shared" si="723"/>
        <v>293.55</v>
      </c>
      <c r="HI540" s="88">
        <f>GU540*Prices!$B$12</f>
        <v>30</v>
      </c>
      <c r="HJ540" s="88">
        <f t="shared" si="724"/>
        <v>298.55</v>
      </c>
      <c r="HK540" s="88">
        <f>GU540*Prices!$B$13</f>
        <v>32.5</v>
      </c>
      <c r="HL540" s="88">
        <f t="shared" si="725"/>
        <v>301.05</v>
      </c>
      <c r="HM540" s="88">
        <f>GU540*Prices!$B$14</f>
        <v>38.75</v>
      </c>
      <c r="HN540" s="88">
        <f t="shared" si="726"/>
        <v>307.3</v>
      </c>
      <c r="HO540" s="88">
        <f>GU540*Prices!$B$15</f>
        <v>43.75</v>
      </c>
      <c r="HP540" s="88">
        <f t="shared" si="727"/>
        <v>312.3</v>
      </c>
      <c r="HQ540" s="88">
        <f>GU540*Prices!$B$16</f>
        <v>61.25</v>
      </c>
      <c r="HR540" s="88">
        <f t="shared" si="728"/>
        <v>329.8</v>
      </c>
      <c r="HS540" s="88">
        <f>GU540*Prices!$B$17</f>
        <v>0</v>
      </c>
      <c r="HT540" s="88"/>
      <c r="HU540" s="88"/>
      <c r="HV540" s="88"/>
      <c r="HW540" s="88"/>
      <c r="HX540" s="88"/>
      <c r="HY540" s="88"/>
      <c r="HZ540" s="88"/>
      <c r="IA540" s="88"/>
      <c r="IB540" s="88"/>
      <c r="IC540" s="88"/>
      <c r="ID540" s="88"/>
      <c r="IE540" s="88"/>
      <c r="IF540" s="88"/>
      <c r="IG540" s="88"/>
      <c r="IH540" s="88"/>
      <c r="II540"/>
      <c r="IJ540"/>
      <c r="IK540"/>
      <c r="IL540"/>
      <c r="IM540"/>
      <c r="IN540"/>
      <c r="IO540"/>
      <c r="IP540"/>
      <c r="IQ540" s="84">
        <v>2186.3006999999998</v>
      </c>
      <c r="IR540" s="84">
        <f t="shared" si="761"/>
        <v>15.182643749999999</v>
      </c>
      <c r="IS540" s="223">
        <v>15.5</v>
      </c>
      <c r="IT540" s="84">
        <v>12</v>
      </c>
      <c r="IV540" s="85">
        <f t="shared" si="757"/>
        <v>2.5</v>
      </c>
      <c r="IW540" s="85">
        <v>1</v>
      </c>
      <c r="IX540" s="85"/>
      <c r="IY540" s="86">
        <v>165</v>
      </c>
      <c r="IZ540" s="229">
        <v>15.5</v>
      </c>
      <c r="JA540" s="88">
        <f>(IZ540*1.2)*(Prices!$B$5/32)</f>
        <v>23.249999999999996</v>
      </c>
      <c r="JB540" s="88">
        <f>(IZ540*1.3)*(Prices!$B$4/32)</f>
        <v>50.375000000000007</v>
      </c>
      <c r="JC540" s="87">
        <f>IW540*Prices!$B$2+IX540*Prices!$B$3</f>
        <v>40</v>
      </c>
      <c r="JD540" s="90">
        <f>IV540*Prices!$B$9</f>
        <v>15</v>
      </c>
      <c r="JE540" s="88">
        <f t="shared" si="729"/>
        <v>293.625</v>
      </c>
      <c r="JF540" s="88">
        <f>IV540*Prices!$B$10</f>
        <v>22.5</v>
      </c>
      <c r="JG540" s="88">
        <f t="shared" si="730"/>
        <v>301.125</v>
      </c>
      <c r="JH540" s="88">
        <f>IV540*Prices!$B$11</f>
        <v>25</v>
      </c>
      <c r="JI540" s="88">
        <f t="shared" si="731"/>
        <v>303.625</v>
      </c>
      <c r="JJ540" s="88">
        <f>IV540*Prices!$B$12</f>
        <v>30</v>
      </c>
      <c r="JK540" s="88">
        <f t="shared" si="732"/>
        <v>308.625</v>
      </c>
      <c r="JL540" s="88">
        <f>IV540*Prices!$B$13</f>
        <v>32.5</v>
      </c>
      <c r="JM540" s="88">
        <f t="shared" si="733"/>
        <v>311.125</v>
      </c>
      <c r="JN540" s="88">
        <f>IV540*Prices!$B$14</f>
        <v>38.75</v>
      </c>
      <c r="JO540" s="88">
        <f t="shared" si="734"/>
        <v>317.375</v>
      </c>
      <c r="JP540" s="88">
        <f>IV540*Prices!$B$15</f>
        <v>43.75</v>
      </c>
      <c r="JQ540" s="88">
        <f t="shared" si="735"/>
        <v>322.375</v>
      </c>
      <c r="JR540" s="88">
        <f>IV540*Prices!$B$16</f>
        <v>61.25</v>
      </c>
      <c r="JS540" s="88">
        <f t="shared" si="736"/>
        <v>339.875</v>
      </c>
      <c r="JT540" s="88">
        <f>IV540*Prices!$B$17</f>
        <v>0</v>
      </c>
      <c r="JU540" s="88"/>
      <c r="JV540" s="88"/>
      <c r="JW540" s="88"/>
      <c r="JX540" s="88"/>
      <c r="JY540" s="88"/>
      <c r="JZ540" s="88"/>
      <c r="KA540" s="88"/>
      <c r="KB540" s="88"/>
      <c r="KC540" s="88"/>
      <c r="KD540" s="88"/>
      <c r="KE540" s="88"/>
      <c r="KF540" s="88"/>
      <c r="KG540" s="88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 s="230">
        <v>0</v>
      </c>
      <c r="LB540" s="231">
        <v>0</v>
      </c>
      <c r="LC540" s="88">
        <f>(44+(cabinets_db!IR540*2-2))*0.58</f>
        <v>41.971866749999997</v>
      </c>
      <c r="LD540" s="88">
        <f>(44+(cabinets_db!IR540*2-2))*0.77</f>
        <v>55.721271374999993</v>
      </c>
      <c r="LE540" s="88">
        <f>3*(cabinets_db!IR540*22/144)</f>
        <v>6.9587117187499992</v>
      </c>
      <c r="LF540" s="88">
        <f t="shared" si="737"/>
        <v>35.013155031249994</v>
      </c>
      <c r="LG540" s="90">
        <f t="shared" si="738"/>
        <v>48.762559656249991</v>
      </c>
      <c r="LH540" s="234">
        <f t="shared" si="739"/>
        <v>0</v>
      </c>
      <c r="LI540" s="84">
        <v>2186.3006999999998</v>
      </c>
      <c r="LJ540" s="84">
        <f t="shared" si="762"/>
        <v>15.182643749999999</v>
      </c>
      <c r="LK540" s="223">
        <v>15.5</v>
      </c>
      <c r="LL540" s="84">
        <v>12</v>
      </c>
      <c r="LN540" s="85">
        <f t="shared" si="758"/>
        <v>2.5</v>
      </c>
      <c r="LO540" s="85">
        <v>1</v>
      </c>
      <c r="LP540" s="85"/>
      <c r="LQ540" s="86">
        <v>165</v>
      </c>
      <c r="LR540" s="229">
        <v>15.5</v>
      </c>
      <c r="LS540" s="88">
        <f>(LR540*1.2)*(Prices!$B$5/32)</f>
        <v>23.249999999999996</v>
      </c>
      <c r="LT540" s="88">
        <f>(LR540*1.3)*(Prices!$C$4/32)</f>
        <v>40.300000000000004</v>
      </c>
      <c r="LU540" s="87">
        <f>LO540*Prices!$B$2+LP540*Prices!$B$3</f>
        <v>40</v>
      </c>
      <c r="LV540" s="90">
        <f>LN540*Prices!$B$9</f>
        <v>15</v>
      </c>
      <c r="LW540" s="88">
        <f t="shared" si="740"/>
        <v>283.55</v>
      </c>
      <c r="LX540" s="88">
        <f>LN540*Prices!$B$10</f>
        <v>22.5</v>
      </c>
      <c r="LY540" s="88">
        <f t="shared" si="741"/>
        <v>291.05</v>
      </c>
      <c r="LZ540" s="88">
        <f>LN540*Prices!$B$11</f>
        <v>25</v>
      </c>
      <c r="MA540" s="88">
        <f t="shared" si="742"/>
        <v>293.55</v>
      </c>
      <c r="MB540" s="88">
        <f>LN540*Prices!$B$12</f>
        <v>30</v>
      </c>
      <c r="MC540" s="88">
        <f t="shared" si="743"/>
        <v>298.55</v>
      </c>
      <c r="MD540" s="88">
        <f>LN540*Prices!$B$13</f>
        <v>32.5</v>
      </c>
      <c r="ME540" s="88">
        <f t="shared" si="744"/>
        <v>301.05</v>
      </c>
      <c r="MF540" s="88">
        <f>LN540*Prices!$B$14</f>
        <v>38.75</v>
      </c>
      <c r="MG540" s="88">
        <f t="shared" si="745"/>
        <v>307.3</v>
      </c>
      <c r="MH540" s="88">
        <f>LN540*Prices!$B$15</f>
        <v>43.75</v>
      </c>
      <c r="MI540" s="88">
        <f t="shared" si="746"/>
        <v>312.3</v>
      </c>
      <c r="MJ540" s="88">
        <f>LN540*Prices!$B$16</f>
        <v>61.25</v>
      </c>
      <c r="MK540" s="88">
        <f t="shared" si="747"/>
        <v>329.8</v>
      </c>
      <c r="ML540" s="88">
        <f>LN540*Prices!$B$17</f>
        <v>0</v>
      </c>
      <c r="MM540" s="88"/>
      <c r="MN540" s="88"/>
      <c r="MO540" s="88"/>
      <c r="MP540" s="88"/>
      <c r="MQ540" s="88"/>
      <c r="MR540" s="88"/>
      <c r="MS540" s="88"/>
      <c r="MT540" s="88"/>
      <c r="MU540" s="88"/>
      <c r="MV540" s="88"/>
      <c r="MW540" s="88"/>
      <c r="MX540" s="88"/>
      <c r="MY540" s="88"/>
      <c r="MZ540" s="88"/>
      <c r="NA540" s="88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</row>
    <row r="541" spans="1:449" s="84" customFormat="1" ht="18" customHeight="1" thickBot="1" x14ac:dyDescent="0.3">
      <c r="A541" s="393" t="s">
        <v>680</v>
      </c>
      <c r="B541" s="394" t="s">
        <v>628</v>
      </c>
      <c r="C541" s="395" t="str">
        <f t="shared" si="748"/>
        <v>Vanity Cab: Vanity Pullout (8")</v>
      </c>
      <c r="D541" s="396" t="s">
        <v>678</v>
      </c>
      <c r="E541" s="397" t="s">
        <v>681</v>
      </c>
      <c r="F541" s="398" t="s">
        <v>680</v>
      </c>
      <c r="G541" s="386">
        <f>ROUND(cabinets_db!FD541/Prices!$B$27,0)</f>
        <v>840</v>
      </c>
      <c r="H541" s="220">
        <f>G541*Prices!$B$6+G541</f>
        <v>966</v>
      </c>
      <c r="I541" s="226">
        <f>ROUND(cabinets_db!FF541/Prices!$B$27,0)</f>
        <v>867</v>
      </c>
      <c r="J541" s="220">
        <f>I541*Prices!$B$6+I541</f>
        <v>997.05</v>
      </c>
      <c r="K541" s="226">
        <f>ROUND(cabinets_db!FH541/Prices!$B$27,0)</f>
        <v>876</v>
      </c>
      <c r="L541" s="220">
        <f>K541*Prices!$B$6+K541</f>
        <v>1007.4</v>
      </c>
      <c r="M541" s="226">
        <f>ROUND(cabinets_db!FJ541/Prices!$B$27,0)</f>
        <v>894</v>
      </c>
      <c r="N541" s="220">
        <f>M541*Prices!$B$6+M541</f>
        <v>1028.0999999999999</v>
      </c>
      <c r="O541" s="226">
        <f>ROUND(cabinets_db!FL541/Prices!$B$27,0)</f>
        <v>903</v>
      </c>
      <c r="P541" s="220">
        <f>O541*Prices!$B$6+O541</f>
        <v>1038.45</v>
      </c>
      <c r="Q541" s="226">
        <f>ROUND(cabinets_db!FN541/Prices!$B$27,0)</f>
        <v>925</v>
      </c>
      <c r="R541" s="220">
        <f>Q541*Prices!$B$6+Q541</f>
        <v>1063.75</v>
      </c>
      <c r="S541" s="226">
        <f>ROUND(cabinets_db!FP541/Prices!$B$27,0)</f>
        <v>943</v>
      </c>
      <c r="T541" s="220">
        <f>S541*Prices!$B$6+S541</f>
        <v>1084.45</v>
      </c>
      <c r="U541" s="226">
        <f>ROUND(cabinets_db!FR541/Prices!$B$27,0)</f>
        <v>1006</v>
      </c>
      <c r="V541" s="220">
        <f>U541*Prices!$B$6+U541</f>
        <v>1156.9000000000001</v>
      </c>
      <c r="W541" s="213"/>
      <c r="X541" s="213"/>
      <c r="Y541" s="213"/>
      <c r="Z541" s="213"/>
      <c r="AA541" s="213"/>
      <c r="AB541" s="220">
        <f>ROUND(cabinets_db!HD541/Prices!$B$27,0)</f>
        <v>813</v>
      </c>
      <c r="AC541" s="220">
        <f>AB541*Prices!$B$6+AB541</f>
        <v>934.95</v>
      </c>
      <c r="AD541" s="220">
        <f>ROUND(cabinets_db!HF541/Prices!$B$27,0)</f>
        <v>839</v>
      </c>
      <c r="AE541" s="220">
        <f>AD541*Prices!$B$6+AD541</f>
        <v>964.85</v>
      </c>
      <c r="AF541" s="220">
        <f>ROUND(cabinets_db!HH541/Prices!$B$27,0)</f>
        <v>848</v>
      </c>
      <c r="AG541" s="220">
        <f>AF541*Prices!$B$6+AF541</f>
        <v>975.2</v>
      </c>
      <c r="AH541" s="220">
        <f>ROUND(cabinets_db!HJ541/Prices!$B$27,0)</f>
        <v>866</v>
      </c>
      <c r="AI541" s="220">
        <f>AH541*Prices!$B$6+AH541</f>
        <v>995.9</v>
      </c>
      <c r="AJ541" s="220">
        <f>ROUND(cabinets_db!HL541/Prices!$B$27,0)</f>
        <v>875</v>
      </c>
      <c r="AK541" s="220">
        <f>AJ541*Prices!$B$6+AJ541</f>
        <v>1006.25</v>
      </c>
      <c r="AL541" s="220">
        <f>ROUND(cabinets_db!HN541/Prices!$B$27,0)</f>
        <v>897</v>
      </c>
      <c r="AM541" s="220">
        <f>AL541*Prices!$B$6+AL541</f>
        <v>1031.55</v>
      </c>
      <c r="AN541" s="220">
        <f>ROUND(cabinets_db!HP541/Prices!$B$27,0)</f>
        <v>915</v>
      </c>
      <c r="AO541" s="220">
        <f>AN541*Prices!$B$6+AN541</f>
        <v>1052.25</v>
      </c>
      <c r="AP541" s="220">
        <f>ROUND(cabinets_db!HR541/Prices!$B$27,0)</f>
        <v>978</v>
      </c>
      <c r="AQ541" s="227">
        <f>AP541*Prices!$B$6+AP541</f>
        <v>1124.7</v>
      </c>
      <c r="AR541" s="221"/>
      <c r="AS541" s="221"/>
      <c r="AT541" s="221"/>
      <c r="AU541" s="221"/>
      <c r="AV541" s="221"/>
      <c r="AW541" s="220">
        <f t="shared" si="681"/>
        <v>813</v>
      </c>
      <c r="AX541" s="220">
        <f t="shared" si="682"/>
        <v>934.95</v>
      </c>
      <c r="AY541" s="220">
        <f t="shared" si="683"/>
        <v>839</v>
      </c>
      <c r="AZ541" s="220">
        <f t="shared" si="684"/>
        <v>964.85</v>
      </c>
      <c r="BA541" s="220">
        <f t="shared" si="685"/>
        <v>848</v>
      </c>
      <c r="BB541" s="220">
        <f t="shared" si="686"/>
        <v>975.2</v>
      </c>
      <c r="BC541" s="220">
        <f t="shared" si="687"/>
        <v>866</v>
      </c>
      <c r="BD541" s="220">
        <f t="shared" si="688"/>
        <v>995.9</v>
      </c>
      <c r="BE541" s="220">
        <f t="shared" si="689"/>
        <v>875</v>
      </c>
      <c r="BF541" s="220">
        <f t="shared" si="690"/>
        <v>1006.25</v>
      </c>
      <c r="BG541" s="220">
        <f t="shared" si="691"/>
        <v>897</v>
      </c>
      <c r="BH541" s="220">
        <f t="shared" si="692"/>
        <v>1031.55</v>
      </c>
      <c r="BI541" s="220">
        <f t="shared" si="693"/>
        <v>915</v>
      </c>
      <c r="BJ541" s="220">
        <f t="shared" si="694"/>
        <v>1052.25</v>
      </c>
      <c r="BK541" s="220">
        <f t="shared" si="695"/>
        <v>978</v>
      </c>
      <c r="BL541" s="227">
        <f t="shared" si="696"/>
        <v>1124.7</v>
      </c>
      <c r="BM541" s="228"/>
      <c r="BN541" s="228"/>
      <c r="BO541" s="228"/>
      <c r="BP541" s="228"/>
      <c r="BQ541" s="228"/>
      <c r="BR541" s="228"/>
      <c r="BS541" s="228"/>
      <c r="BT541" s="228"/>
      <c r="BU541" s="226">
        <f>ROUND(cabinets_db!JE541/Prices!$B$27,0)</f>
        <v>840</v>
      </c>
      <c r="BV541" s="220">
        <f>BU541*Prices!$B$6+BU541</f>
        <v>966</v>
      </c>
      <c r="BW541" s="226">
        <f>ROUND(cabinets_db!JG541/Prices!$B$27,0)</f>
        <v>867</v>
      </c>
      <c r="BX541" s="220">
        <f>BW541*Prices!$B$6+BW541</f>
        <v>997.05</v>
      </c>
      <c r="BY541" s="226">
        <f>ROUND(cabinets_db!JI541/Prices!$B$27,0)</f>
        <v>876</v>
      </c>
      <c r="BZ541" s="220">
        <f>BY541*Prices!$B$6+BY541</f>
        <v>1007.4</v>
      </c>
      <c r="CA541" s="226">
        <f>ROUND(cabinets_db!JK541/Prices!$B$27,0)</f>
        <v>894</v>
      </c>
      <c r="CB541" s="220">
        <f>CA541*Prices!$B$6+CA541</f>
        <v>1028.0999999999999</v>
      </c>
      <c r="CC541" s="226">
        <f>ROUND(cabinets_db!JM541/Prices!$B$27,0)</f>
        <v>903</v>
      </c>
      <c r="CD541" s="220">
        <f>CC541*Prices!$B$6+CC541</f>
        <v>1038.45</v>
      </c>
      <c r="CE541" s="226">
        <f>ROUND(cabinets_db!JO541/Prices!$B$27,0)</f>
        <v>925</v>
      </c>
      <c r="CF541" s="220">
        <f>CE541*Prices!$B$6+CE541</f>
        <v>1063.75</v>
      </c>
      <c r="CG541" s="226">
        <f>ROUND(cabinets_db!JQ541/Prices!$B$27,0)</f>
        <v>943</v>
      </c>
      <c r="CH541" s="220">
        <f>CG541*Prices!$B$6+CG541</f>
        <v>1084.45</v>
      </c>
      <c r="CI541" s="226">
        <f>ROUND(cabinets_db!JS541/Prices!$B$27,0)</f>
        <v>1006</v>
      </c>
      <c r="CJ541" s="220">
        <f>CI541*Prices!$B$6+CI541</f>
        <v>1156.9000000000001</v>
      </c>
      <c r="CK541" s="213"/>
      <c r="CL541" s="213"/>
      <c r="CM541" s="213"/>
      <c r="CN541" s="213"/>
      <c r="CO541" s="213"/>
      <c r="CP541" s="220">
        <f>ROUND(cabinets_db!LW541/Prices!$B$27,0)</f>
        <v>813</v>
      </c>
      <c r="CQ541" s="220">
        <f>CP541*Prices!$B$6+CP541</f>
        <v>934.95</v>
      </c>
      <c r="CR541" s="220">
        <f>ROUND(cabinets_db!LY541/Prices!$B$27,0)</f>
        <v>839</v>
      </c>
      <c r="CS541" s="220">
        <f>CR541*Prices!$B$6+CR541</f>
        <v>964.85</v>
      </c>
      <c r="CT541" s="220">
        <f>ROUND(cabinets_db!MA541/Prices!$B$27,0)</f>
        <v>848</v>
      </c>
      <c r="CU541" s="220">
        <f>CT541*Prices!$B$6+CT541</f>
        <v>975.2</v>
      </c>
      <c r="CV541" s="220">
        <f>ROUND(cabinets_db!MC541/Prices!$B$27,0)</f>
        <v>866</v>
      </c>
      <c r="CW541" s="220">
        <f>CV541*Prices!$B$6+CV541</f>
        <v>995.9</v>
      </c>
      <c r="CX541" s="220">
        <f>ROUND(cabinets_db!ME541/Prices!$B$27,0)</f>
        <v>875</v>
      </c>
      <c r="CY541" s="220">
        <f>CX541*Prices!$B$6+CX541</f>
        <v>1006.25</v>
      </c>
      <c r="CZ541" s="220">
        <f>ROUND(cabinets_db!MG541/Prices!$B$27,0)</f>
        <v>897</v>
      </c>
      <c r="DA541" s="220">
        <f>CZ541*Prices!$B$6+CZ541</f>
        <v>1031.55</v>
      </c>
      <c r="DB541" s="220">
        <f>ROUND(cabinets_db!MI541/Prices!$B$27,0)</f>
        <v>915</v>
      </c>
      <c r="DC541" s="220">
        <f>DB541*Prices!$B$6+DB541</f>
        <v>1052.25</v>
      </c>
      <c r="DD541" s="220">
        <f>ROUND(cabinets_db!MK541/Prices!$B$27,0)</f>
        <v>978</v>
      </c>
      <c r="DE541" s="227">
        <f>DD541*Prices!$B$6+DD541</f>
        <v>1124.7</v>
      </c>
      <c r="DF541" s="221"/>
      <c r="DG541" s="221"/>
      <c r="DH541" s="221"/>
      <c r="DI541" s="221"/>
      <c r="DJ541" s="221"/>
      <c r="DK541" s="220">
        <f t="shared" si="697"/>
        <v>813</v>
      </c>
      <c r="DL541" s="220">
        <f t="shared" si="698"/>
        <v>934.95</v>
      </c>
      <c r="DM541" s="220">
        <f t="shared" si="699"/>
        <v>839</v>
      </c>
      <c r="DN541" s="220">
        <f t="shared" si="700"/>
        <v>964.85</v>
      </c>
      <c r="DO541" s="220">
        <f t="shared" si="701"/>
        <v>848</v>
      </c>
      <c r="DP541" s="220">
        <f t="shared" si="702"/>
        <v>975.2</v>
      </c>
      <c r="DQ541" s="220">
        <f t="shared" si="703"/>
        <v>866</v>
      </c>
      <c r="DR541" s="220">
        <f t="shared" si="704"/>
        <v>995.9</v>
      </c>
      <c r="DS541" s="220">
        <f t="shared" si="705"/>
        <v>875</v>
      </c>
      <c r="DT541" s="220">
        <f t="shared" si="706"/>
        <v>1006.25</v>
      </c>
      <c r="DU541" s="220">
        <f t="shared" si="707"/>
        <v>897</v>
      </c>
      <c r="DV541" s="220">
        <f t="shared" si="708"/>
        <v>1031.55</v>
      </c>
      <c r="DW541" s="220">
        <f t="shared" si="709"/>
        <v>915</v>
      </c>
      <c r="DX541" s="220">
        <f t="shared" si="710"/>
        <v>1052.25</v>
      </c>
      <c r="DY541" s="220">
        <f t="shared" si="711"/>
        <v>978</v>
      </c>
      <c r="DZ541" s="227">
        <f t="shared" si="712"/>
        <v>1124.7</v>
      </c>
      <c r="EA541" s="228"/>
      <c r="EB541" s="228"/>
      <c r="EC541" s="228"/>
      <c r="ED541" s="228"/>
      <c r="EE541" s="228"/>
      <c r="EF541" s="228"/>
      <c r="EG541" s="228"/>
      <c r="EH541" s="228"/>
      <c r="EI541" s="228"/>
      <c r="EJ541" s="228"/>
      <c r="EK541" s="228"/>
      <c r="EL541" s="228"/>
      <c r="EM541" s="228"/>
      <c r="EN541" s="228"/>
      <c r="EP541" s="84">
        <v>2569.7847000000002</v>
      </c>
      <c r="EQ541" s="84">
        <f t="shared" si="759"/>
        <v>17.845727083333333</v>
      </c>
      <c r="ER541" s="223">
        <v>18</v>
      </c>
      <c r="ES541" s="84">
        <v>18</v>
      </c>
      <c r="EU541" s="85">
        <f t="shared" si="755"/>
        <v>3.75</v>
      </c>
      <c r="EV541" s="85">
        <v>1</v>
      </c>
      <c r="EW541" s="85"/>
      <c r="EX541" s="86">
        <v>205</v>
      </c>
      <c r="EY541" s="229">
        <v>18</v>
      </c>
      <c r="EZ541" s="88">
        <f>(EY541*1.2)*(Prices!$B$5/32)</f>
        <v>26.999999999999996</v>
      </c>
      <c r="FA541" s="88">
        <f>(EY541*1.3)*(Prices!$B$4/32)</f>
        <v>58.500000000000007</v>
      </c>
      <c r="FB541" s="87">
        <f>EV541*Prices!$B$2+EW541*Prices!$B$3</f>
        <v>40</v>
      </c>
      <c r="FC541" s="90">
        <f>EU541*Prices!$B$9</f>
        <v>22.5</v>
      </c>
      <c r="FD541" s="88">
        <f t="shared" si="713"/>
        <v>353</v>
      </c>
      <c r="FE541" s="88">
        <f>EU541*Prices!$B$10</f>
        <v>33.75</v>
      </c>
      <c r="FF541" s="88">
        <f t="shared" si="714"/>
        <v>364.25</v>
      </c>
      <c r="FG541" s="88">
        <f>EU541*Prices!$B$11</f>
        <v>37.5</v>
      </c>
      <c r="FH541" s="88">
        <f t="shared" si="715"/>
        <v>368</v>
      </c>
      <c r="FI541" s="88">
        <f>EU541*Prices!$B$12</f>
        <v>45</v>
      </c>
      <c r="FJ541" s="88">
        <f t="shared" si="716"/>
        <v>375.5</v>
      </c>
      <c r="FK541" s="88">
        <f>EU541*Prices!$B$13</f>
        <v>48.75</v>
      </c>
      <c r="FL541" s="88">
        <f t="shared" si="717"/>
        <v>379.25</v>
      </c>
      <c r="FM541" s="88">
        <f>EU541*Prices!$B$14</f>
        <v>58.125</v>
      </c>
      <c r="FN541" s="88">
        <f t="shared" si="718"/>
        <v>388.625</v>
      </c>
      <c r="FO541" s="88">
        <f>EU541*Prices!$B$15</f>
        <v>65.625</v>
      </c>
      <c r="FP541" s="88">
        <f t="shared" si="719"/>
        <v>396.125</v>
      </c>
      <c r="FQ541" s="88">
        <f>EU541*Prices!$B$16</f>
        <v>91.875</v>
      </c>
      <c r="FR541" s="88">
        <f t="shared" si="720"/>
        <v>422.375</v>
      </c>
      <c r="FS541" s="88">
        <f>EU541*Prices!$B$17</f>
        <v>0</v>
      </c>
      <c r="FT541" s="88"/>
      <c r="FU541" s="88"/>
      <c r="FV541" s="88"/>
      <c r="FW541" s="88"/>
      <c r="FX541" s="88"/>
      <c r="FY541" s="88"/>
      <c r="FZ541" s="88"/>
      <c r="GA541" s="88"/>
      <c r="GB541" s="88"/>
      <c r="GC541" s="88"/>
      <c r="GD541" s="88"/>
      <c r="GE541" s="88"/>
      <c r="GF541" s="88"/>
      <c r="GG541" s="88"/>
      <c r="GH541" s="88"/>
      <c r="GI541"/>
      <c r="GJ541"/>
      <c r="GK541"/>
      <c r="GL541"/>
      <c r="GM541"/>
      <c r="GN541"/>
      <c r="GO541"/>
      <c r="GP541" s="84">
        <v>2569.7847000000002</v>
      </c>
      <c r="GQ541" s="84">
        <f t="shared" si="760"/>
        <v>17.845727083333333</v>
      </c>
      <c r="GR541" s="223">
        <v>18</v>
      </c>
      <c r="GS541" s="84">
        <v>18</v>
      </c>
      <c r="GU541" s="85">
        <f t="shared" si="756"/>
        <v>3.75</v>
      </c>
      <c r="GV541" s="85">
        <v>1</v>
      </c>
      <c r="GW541" s="85"/>
      <c r="GX541" s="86">
        <v>205</v>
      </c>
      <c r="GY541" s="229">
        <v>18</v>
      </c>
      <c r="GZ541" s="88">
        <f>(GY541*1.2)*(Prices!$B$5/32)</f>
        <v>26.999999999999996</v>
      </c>
      <c r="HA541" s="88">
        <f>(GY541*1.3)*(Prices!$C$4/32)</f>
        <v>46.800000000000004</v>
      </c>
      <c r="HB541" s="87">
        <f>GV541*Prices!$B$2+GW541*Prices!$B$3</f>
        <v>40</v>
      </c>
      <c r="HC541" s="90">
        <f>GU541*Prices!$B$9</f>
        <v>22.5</v>
      </c>
      <c r="HD541" s="88">
        <f t="shared" si="721"/>
        <v>341.3</v>
      </c>
      <c r="HE541" s="88">
        <f>GU541*Prices!$B$10</f>
        <v>33.75</v>
      </c>
      <c r="HF541" s="88">
        <f t="shared" si="722"/>
        <v>352.55</v>
      </c>
      <c r="HG541" s="88">
        <f>GU541*Prices!$B$11</f>
        <v>37.5</v>
      </c>
      <c r="HH541" s="88">
        <f t="shared" si="723"/>
        <v>356.3</v>
      </c>
      <c r="HI541" s="88">
        <f>GU541*Prices!$B$12</f>
        <v>45</v>
      </c>
      <c r="HJ541" s="88">
        <f t="shared" si="724"/>
        <v>363.8</v>
      </c>
      <c r="HK541" s="88">
        <f>GU541*Prices!$B$13</f>
        <v>48.75</v>
      </c>
      <c r="HL541" s="88">
        <f t="shared" si="725"/>
        <v>367.55</v>
      </c>
      <c r="HM541" s="88">
        <f>GU541*Prices!$B$14</f>
        <v>58.125</v>
      </c>
      <c r="HN541" s="88">
        <f t="shared" si="726"/>
        <v>376.92500000000001</v>
      </c>
      <c r="HO541" s="88">
        <f>GU541*Prices!$B$15</f>
        <v>65.625</v>
      </c>
      <c r="HP541" s="88">
        <f t="shared" si="727"/>
        <v>384.42500000000001</v>
      </c>
      <c r="HQ541" s="88">
        <f>GU541*Prices!$B$16</f>
        <v>91.875</v>
      </c>
      <c r="HR541" s="88">
        <f t="shared" si="728"/>
        <v>410.67500000000001</v>
      </c>
      <c r="HS541" s="88">
        <f>GU541*Prices!$B$17</f>
        <v>0</v>
      </c>
      <c r="HT541" s="88"/>
      <c r="HU541" s="88"/>
      <c r="HV541" s="88"/>
      <c r="HW541" s="88"/>
      <c r="HX541" s="88"/>
      <c r="HY541" s="88"/>
      <c r="HZ541" s="88"/>
      <c r="IA541" s="88"/>
      <c r="IB541" s="88"/>
      <c r="IC541" s="88"/>
      <c r="ID541" s="88"/>
      <c r="IE541" s="88"/>
      <c r="IF541" s="88"/>
      <c r="IG541" s="88"/>
      <c r="IH541" s="88"/>
      <c r="II541"/>
      <c r="IJ541"/>
      <c r="IK541"/>
      <c r="IL541"/>
      <c r="IM541"/>
      <c r="IN541"/>
      <c r="IO541"/>
      <c r="IP541"/>
      <c r="IQ541" s="84">
        <v>2569.7847000000002</v>
      </c>
      <c r="IR541" s="84">
        <f t="shared" si="761"/>
        <v>17.845727083333333</v>
      </c>
      <c r="IS541" s="223">
        <v>18</v>
      </c>
      <c r="IT541" s="84">
        <v>18</v>
      </c>
      <c r="IV541" s="85">
        <f t="shared" si="757"/>
        <v>3.75</v>
      </c>
      <c r="IW541" s="85">
        <v>1</v>
      </c>
      <c r="IX541" s="85"/>
      <c r="IY541" s="86">
        <v>205</v>
      </c>
      <c r="IZ541" s="229">
        <v>18</v>
      </c>
      <c r="JA541" s="88">
        <f>(IZ541*1.2)*(Prices!$B$5/32)</f>
        <v>26.999999999999996</v>
      </c>
      <c r="JB541" s="88">
        <f>(IZ541*1.3)*(Prices!$B$4/32)</f>
        <v>58.500000000000007</v>
      </c>
      <c r="JC541" s="87">
        <f>IW541*Prices!$B$2+IX541*Prices!$B$3</f>
        <v>40</v>
      </c>
      <c r="JD541" s="90">
        <f>IV541*Prices!$B$9</f>
        <v>22.5</v>
      </c>
      <c r="JE541" s="88">
        <f t="shared" si="729"/>
        <v>353</v>
      </c>
      <c r="JF541" s="88">
        <f>IV541*Prices!$B$10</f>
        <v>33.75</v>
      </c>
      <c r="JG541" s="88">
        <f t="shared" si="730"/>
        <v>364.25</v>
      </c>
      <c r="JH541" s="88">
        <f>IV541*Prices!$B$11</f>
        <v>37.5</v>
      </c>
      <c r="JI541" s="88">
        <f t="shared" si="731"/>
        <v>368</v>
      </c>
      <c r="JJ541" s="88">
        <f>IV541*Prices!$B$12</f>
        <v>45</v>
      </c>
      <c r="JK541" s="88">
        <f t="shared" si="732"/>
        <v>375.5</v>
      </c>
      <c r="JL541" s="88">
        <f>IV541*Prices!$B$13</f>
        <v>48.75</v>
      </c>
      <c r="JM541" s="88">
        <f t="shared" si="733"/>
        <v>379.25</v>
      </c>
      <c r="JN541" s="88">
        <f>IV541*Prices!$B$14</f>
        <v>58.125</v>
      </c>
      <c r="JO541" s="88">
        <f t="shared" si="734"/>
        <v>388.625</v>
      </c>
      <c r="JP541" s="88">
        <f>IV541*Prices!$B$15</f>
        <v>65.625</v>
      </c>
      <c r="JQ541" s="88">
        <f t="shared" si="735"/>
        <v>396.125</v>
      </c>
      <c r="JR541" s="88">
        <f>IV541*Prices!$B$16</f>
        <v>91.875</v>
      </c>
      <c r="JS541" s="88">
        <f t="shared" si="736"/>
        <v>422.375</v>
      </c>
      <c r="JT541" s="88">
        <f>IV541*Prices!$B$17</f>
        <v>0</v>
      </c>
      <c r="JU541" s="88"/>
      <c r="JV541" s="88"/>
      <c r="JW541" s="88"/>
      <c r="JX541" s="88"/>
      <c r="JY541" s="88"/>
      <c r="JZ541" s="88"/>
      <c r="KA541" s="88"/>
      <c r="KB541" s="88"/>
      <c r="KC541" s="88"/>
      <c r="KD541" s="88"/>
      <c r="KE541" s="88"/>
      <c r="KF541" s="88"/>
      <c r="KG541" s="88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 s="230">
        <v>0</v>
      </c>
      <c r="LB541" s="231">
        <v>0</v>
      </c>
      <c r="LC541" s="88">
        <f>(44+(cabinets_db!IR541*2-2))*0.58</f>
        <v>45.061043416666656</v>
      </c>
      <c r="LD541" s="88">
        <f>(44+(cabinets_db!IR541*2-2))*0.77</f>
        <v>59.822419708333328</v>
      </c>
      <c r="LE541" s="88">
        <f>3*(cabinets_db!IR541*22/144)</f>
        <v>8.1792915798611112</v>
      </c>
      <c r="LF541" s="88">
        <f t="shared" si="737"/>
        <v>36.881751836805549</v>
      </c>
      <c r="LG541" s="90">
        <f t="shared" si="738"/>
        <v>51.643128128472213</v>
      </c>
      <c r="LH541" s="234">
        <f t="shared" si="739"/>
        <v>0</v>
      </c>
      <c r="LI541" s="84">
        <v>2569.7847000000002</v>
      </c>
      <c r="LJ541" s="84">
        <f t="shared" si="762"/>
        <v>17.845727083333333</v>
      </c>
      <c r="LK541" s="223">
        <v>18</v>
      </c>
      <c r="LL541" s="84">
        <v>18</v>
      </c>
      <c r="LN541" s="85">
        <f t="shared" si="758"/>
        <v>3.75</v>
      </c>
      <c r="LO541" s="85">
        <v>1</v>
      </c>
      <c r="LP541" s="85"/>
      <c r="LQ541" s="86">
        <v>205</v>
      </c>
      <c r="LR541" s="229">
        <v>18</v>
      </c>
      <c r="LS541" s="88">
        <f>(LR541*1.2)*(Prices!$B$5/32)</f>
        <v>26.999999999999996</v>
      </c>
      <c r="LT541" s="88">
        <f>(LR541*1.3)*(Prices!$C$4/32)</f>
        <v>46.800000000000004</v>
      </c>
      <c r="LU541" s="87">
        <f>LO541*Prices!$B$2+LP541*Prices!$B$3</f>
        <v>40</v>
      </c>
      <c r="LV541" s="90">
        <f>LN541*Prices!$B$9</f>
        <v>22.5</v>
      </c>
      <c r="LW541" s="88">
        <f t="shared" si="740"/>
        <v>341.3</v>
      </c>
      <c r="LX541" s="88">
        <f>LN541*Prices!$B$10</f>
        <v>33.75</v>
      </c>
      <c r="LY541" s="88">
        <f t="shared" si="741"/>
        <v>352.55</v>
      </c>
      <c r="LZ541" s="88">
        <f>LN541*Prices!$B$11</f>
        <v>37.5</v>
      </c>
      <c r="MA541" s="88">
        <f t="shared" si="742"/>
        <v>356.3</v>
      </c>
      <c r="MB541" s="88">
        <f>LN541*Prices!$B$12</f>
        <v>45</v>
      </c>
      <c r="MC541" s="88">
        <f t="shared" si="743"/>
        <v>363.8</v>
      </c>
      <c r="MD541" s="88">
        <f>LN541*Prices!$B$13</f>
        <v>48.75</v>
      </c>
      <c r="ME541" s="88">
        <f t="shared" si="744"/>
        <v>367.55</v>
      </c>
      <c r="MF541" s="88">
        <f>LN541*Prices!$B$14</f>
        <v>58.125</v>
      </c>
      <c r="MG541" s="88">
        <f t="shared" si="745"/>
        <v>376.92500000000001</v>
      </c>
      <c r="MH541" s="88">
        <f>LN541*Prices!$B$15</f>
        <v>65.625</v>
      </c>
      <c r="MI541" s="88">
        <f t="shared" si="746"/>
        <v>384.42500000000001</v>
      </c>
      <c r="MJ541" s="88">
        <f>LN541*Prices!$B$16</f>
        <v>91.875</v>
      </c>
      <c r="MK541" s="88">
        <f t="shared" si="747"/>
        <v>410.67500000000001</v>
      </c>
      <c r="ML541" s="88">
        <f>LN541*Prices!$B$17</f>
        <v>0</v>
      </c>
      <c r="MM541" s="88"/>
      <c r="MN541" s="88"/>
      <c r="MO541" s="88"/>
      <c r="MP541" s="88"/>
      <c r="MQ541" s="88"/>
      <c r="MR541" s="88"/>
      <c r="MS541" s="88"/>
      <c r="MT541" s="88"/>
      <c r="MU541" s="88"/>
      <c r="MV541" s="88"/>
      <c r="MW541" s="88"/>
      <c r="MX541" s="88"/>
      <c r="MY541" s="88"/>
      <c r="MZ541" s="88"/>
      <c r="NA541" s="88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</row>
    <row r="542" spans="1:449" s="84" customFormat="1" ht="18" customHeight="1" thickBot="1" x14ac:dyDescent="0.3">
      <c r="A542" s="407"/>
      <c r="B542" s="408"/>
      <c r="C542" s="409"/>
      <c r="D542" s="410"/>
      <c r="E542" s="411"/>
      <c r="F542" s="412"/>
      <c r="G542" s="386"/>
      <c r="H542" s="220"/>
      <c r="I542" s="226"/>
      <c r="J542" s="220"/>
      <c r="K542" s="226"/>
      <c r="L542" s="220"/>
      <c r="M542" s="226"/>
      <c r="N542" s="220"/>
      <c r="O542" s="226"/>
      <c r="P542" s="220"/>
      <c r="Q542" s="226"/>
      <c r="R542" s="220"/>
      <c r="S542" s="226"/>
      <c r="T542" s="220"/>
      <c r="U542" s="226"/>
      <c r="V542" s="220"/>
      <c r="W542" s="213"/>
      <c r="X542" s="213"/>
      <c r="Y542" s="213"/>
      <c r="Z542" s="213"/>
      <c r="AA542" s="213"/>
      <c r="AB542" s="220"/>
      <c r="AC542" s="220"/>
      <c r="AD542" s="220"/>
      <c r="AE542" s="220"/>
      <c r="AF542" s="220"/>
      <c r="AG542" s="220"/>
      <c r="AH542" s="220"/>
      <c r="AI542" s="220"/>
      <c r="AJ542" s="220"/>
      <c r="AK542" s="220"/>
      <c r="AL542" s="220"/>
      <c r="AM542" s="220"/>
      <c r="AN542" s="220"/>
      <c r="AO542" s="220"/>
      <c r="AP542" s="220"/>
      <c r="AQ542" s="227"/>
      <c r="AR542" s="221"/>
      <c r="AS542" s="221"/>
      <c r="AT542" s="221"/>
      <c r="AU542" s="221"/>
      <c r="AV542" s="221"/>
      <c r="AW542" s="220"/>
      <c r="AX542" s="220"/>
      <c r="AY542" s="220"/>
      <c r="AZ542" s="220"/>
      <c r="BA542" s="220"/>
      <c r="BB542" s="220"/>
      <c r="BC542" s="220"/>
      <c r="BD542" s="220"/>
      <c r="BE542" s="220"/>
      <c r="BF542" s="220"/>
      <c r="BG542" s="220"/>
      <c r="BH542" s="220"/>
      <c r="BI542" s="220"/>
      <c r="BJ542" s="220"/>
      <c r="BK542" s="220"/>
      <c r="BL542" s="227"/>
      <c r="BM542" s="228"/>
      <c r="BN542" s="228"/>
      <c r="BO542" s="228"/>
      <c r="BP542" s="228"/>
      <c r="BQ542" s="228"/>
      <c r="BR542" s="228"/>
      <c r="BS542" s="228"/>
      <c r="BT542" s="228"/>
      <c r="BU542" s="226"/>
      <c r="BV542" s="220"/>
      <c r="BW542" s="226"/>
      <c r="BX542" s="220"/>
      <c r="BY542" s="226"/>
      <c r="BZ542" s="220"/>
      <c r="CA542" s="226"/>
      <c r="CB542" s="220"/>
      <c r="CC542" s="226"/>
      <c r="CD542" s="220"/>
      <c r="CE542" s="226"/>
      <c r="CF542" s="220"/>
      <c r="CG542" s="226"/>
      <c r="CH542" s="220"/>
      <c r="CI542" s="226"/>
      <c r="CJ542" s="220"/>
      <c r="CK542" s="213"/>
      <c r="CL542" s="213"/>
      <c r="CM542" s="213"/>
      <c r="CN542" s="213"/>
      <c r="CO542" s="213"/>
      <c r="CP542" s="220"/>
      <c r="CQ542" s="220"/>
      <c r="CR542" s="220"/>
      <c r="CS542" s="220"/>
      <c r="CT542" s="220"/>
      <c r="CU542" s="220"/>
      <c r="CV542" s="220"/>
      <c r="CW542" s="220"/>
      <c r="CX542" s="220"/>
      <c r="CY542" s="220"/>
      <c r="CZ542" s="220"/>
      <c r="DA542" s="220"/>
      <c r="DB542" s="220"/>
      <c r="DC542" s="220"/>
      <c r="DD542" s="220"/>
      <c r="DE542" s="227"/>
      <c r="DF542" s="221"/>
      <c r="DG542" s="221"/>
      <c r="DH542" s="221"/>
      <c r="DI542" s="221"/>
      <c r="DJ542" s="221"/>
      <c r="DK542" s="220"/>
      <c r="DL542" s="220"/>
      <c r="DM542" s="220"/>
      <c r="DN542" s="220"/>
      <c r="DO542" s="220"/>
      <c r="DP542" s="220"/>
      <c r="DQ542" s="220"/>
      <c r="DR542" s="220"/>
      <c r="DS542" s="220"/>
      <c r="DT542" s="220"/>
      <c r="DU542" s="220"/>
      <c r="DV542" s="220"/>
      <c r="DW542" s="220"/>
      <c r="DX542" s="220"/>
      <c r="DY542" s="220"/>
      <c r="DZ542" s="227"/>
      <c r="EA542" s="228"/>
      <c r="EB542" s="228"/>
      <c r="EC542" s="228"/>
      <c r="ED542" s="228"/>
      <c r="EE542" s="228"/>
      <c r="EF542" s="228"/>
      <c r="EG542" s="228"/>
      <c r="EH542" s="228"/>
      <c r="EI542" s="228"/>
      <c r="EJ542" s="228"/>
      <c r="EK542" s="228"/>
      <c r="EL542" s="228"/>
      <c r="EM542" s="228"/>
      <c r="EN542" s="228"/>
      <c r="ER542" s="223"/>
      <c r="EU542" s="85"/>
      <c r="EV542" s="85"/>
      <c r="EW542" s="85"/>
      <c r="EX542" s="86"/>
      <c r="EY542" s="229"/>
      <c r="EZ542" s="88"/>
      <c r="FA542" s="88"/>
      <c r="FB542" s="87"/>
      <c r="FC542" s="90"/>
      <c r="FD542" s="88"/>
      <c r="FE542" s="88"/>
      <c r="FF542" s="88"/>
      <c r="FG542" s="88"/>
      <c r="FH542" s="88"/>
      <c r="FI542" s="88"/>
      <c r="FJ542" s="88"/>
      <c r="FK542" s="88"/>
      <c r="FL542" s="88"/>
      <c r="FM542" s="88"/>
      <c r="FN542" s="88"/>
      <c r="FO542" s="88"/>
      <c r="FP542" s="88"/>
      <c r="FQ542" s="88"/>
      <c r="FR542" s="88"/>
      <c r="FS542" s="88"/>
      <c r="FT542" s="88"/>
      <c r="FU542" s="88"/>
      <c r="FV542" s="88"/>
      <c r="FW542" s="88"/>
      <c r="FX542" s="88"/>
      <c r="FY542" s="88"/>
      <c r="FZ542" s="88"/>
      <c r="GA542" s="88"/>
      <c r="GB542" s="88"/>
      <c r="GC542" s="88"/>
      <c r="GD542" s="88"/>
      <c r="GE542" s="88"/>
      <c r="GF542" s="88"/>
      <c r="GG542" s="88"/>
      <c r="GH542" s="88"/>
      <c r="GI542"/>
      <c r="GJ542"/>
      <c r="GK542"/>
      <c r="GL542"/>
      <c r="GM542"/>
      <c r="GN542"/>
      <c r="GO542"/>
      <c r="GR542" s="223"/>
      <c r="GU542" s="85"/>
      <c r="GV542" s="85"/>
      <c r="GW542" s="85"/>
      <c r="GX542" s="86"/>
      <c r="GY542" s="229"/>
      <c r="GZ542" s="88"/>
      <c r="HA542" s="88"/>
      <c r="HB542" s="87"/>
      <c r="HC542" s="90"/>
      <c r="HD542" s="88"/>
      <c r="HE542" s="88"/>
      <c r="HF542" s="88"/>
      <c r="HG542" s="88"/>
      <c r="HH542" s="88"/>
      <c r="HI542" s="88"/>
      <c r="HJ542" s="88"/>
      <c r="HK542" s="88"/>
      <c r="HL542" s="88"/>
      <c r="HM542" s="88"/>
      <c r="HN542" s="88"/>
      <c r="HO542" s="88"/>
      <c r="HP542" s="88"/>
      <c r="HQ542" s="88"/>
      <c r="HR542" s="88"/>
      <c r="HS542" s="88"/>
      <c r="HT542" s="88"/>
      <c r="HU542" s="88"/>
      <c r="HV542" s="88"/>
      <c r="HW542" s="88"/>
      <c r="HX542" s="88"/>
      <c r="HY542" s="88"/>
      <c r="HZ542" s="88"/>
      <c r="IA542" s="88"/>
      <c r="IB542" s="88"/>
      <c r="IC542" s="88"/>
      <c r="ID542" s="88"/>
      <c r="IE542" s="88"/>
      <c r="IF542" s="88"/>
      <c r="IG542" s="88"/>
      <c r="IH542" s="88"/>
      <c r="II542"/>
      <c r="IJ542"/>
      <c r="IK542"/>
      <c r="IL542"/>
      <c r="IM542"/>
      <c r="IN542"/>
      <c r="IO542"/>
      <c r="IP542"/>
      <c r="IS542" s="223"/>
      <c r="IV542" s="85"/>
      <c r="IW542" s="85"/>
      <c r="IX542" s="85"/>
      <c r="IY542" s="86"/>
      <c r="IZ542" s="229"/>
      <c r="JA542" s="88"/>
      <c r="JB542" s="88"/>
      <c r="JC542" s="87"/>
      <c r="JD542" s="90"/>
      <c r="JE542" s="88"/>
      <c r="JF542" s="88"/>
      <c r="JG542" s="88"/>
      <c r="JH542" s="88"/>
      <c r="JI542" s="88"/>
      <c r="JJ542" s="88"/>
      <c r="JK542" s="88"/>
      <c r="JL542" s="88"/>
      <c r="JM542" s="88"/>
      <c r="JN542" s="88"/>
      <c r="JO542" s="88"/>
      <c r="JP542" s="88"/>
      <c r="JQ542" s="88"/>
      <c r="JR542" s="88"/>
      <c r="JS542" s="88"/>
      <c r="JT542" s="88"/>
      <c r="JU542" s="88"/>
      <c r="JV542" s="88"/>
      <c r="JW542" s="88"/>
      <c r="JX542" s="88"/>
      <c r="JY542" s="88"/>
      <c r="JZ542" s="88"/>
      <c r="KA542" s="88"/>
      <c r="KB542" s="88"/>
      <c r="KC542" s="88"/>
      <c r="KD542" s="88"/>
      <c r="KE542" s="88"/>
      <c r="KF542" s="88"/>
      <c r="KG542" s="88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 s="230"/>
      <c r="LB542" s="231"/>
      <c r="LC542" s="88"/>
      <c r="LD542" s="88"/>
      <c r="LE542" s="88"/>
      <c r="LF542" s="88"/>
      <c r="LG542" s="90"/>
      <c r="LH542" s="234"/>
      <c r="LK542" s="223"/>
      <c r="LN542" s="85"/>
      <c r="LO542" s="85"/>
      <c r="LP542" s="85"/>
      <c r="LQ542" s="86"/>
      <c r="LR542" s="229"/>
      <c r="LS542" s="88"/>
      <c r="LT542" s="88"/>
      <c r="LU542" s="87"/>
      <c r="LV542" s="90"/>
      <c r="LW542" s="88"/>
      <c r="LX542" s="88"/>
      <c r="LY542" s="88"/>
      <c r="LZ542" s="88"/>
      <c r="MA542" s="88"/>
      <c r="MB542" s="88"/>
      <c r="MC542" s="88"/>
      <c r="MD542" s="88"/>
      <c r="ME542" s="88"/>
      <c r="MF542" s="88"/>
      <c r="MG542" s="88"/>
      <c r="MH542" s="88"/>
      <c r="MI542" s="88"/>
      <c r="MJ542" s="88"/>
      <c r="MK542" s="88"/>
      <c r="ML542" s="88"/>
      <c r="MM542" s="88"/>
      <c r="MN542" s="88"/>
      <c r="MO542" s="88"/>
      <c r="MP542" s="88"/>
      <c r="MQ542" s="88"/>
      <c r="MR542" s="88"/>
      <c r="MS542" s="88"/>
      <c r="MT542" s="88"/>
      <c r="MU542" s="88"/>
      <c r="MV542" s="88"/>
      <c r="MW542" s="88"/>
      <c r="MX542" s="88"/>
      <c r="MY542" s="88"/>
      <c r="MZ542" s="88"/>
      <c r="NA542" s="88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</row>
    <row r="543" spans="1:449" ht="18" customHeight="1" x14ac:dyDescent="0.25">
      <c r="A543" s="151" t="s">
        <v>262</v>
      </c>
      <c r="B543" s="170" t="s">
        <v>628</v>
      </c>
      <c r="C543" s="152" t="str">
        <f t="shared" si="748"/>
        <v>Vanity Cab: Single Drawer (22" to 24")</v>
      </c>
      <c r="D543" s="121" t="s">
        <v>263</v>
      </c>
      <c r="E543" s="153" t="s">
        <v>103</v>
      </c>
      <c r="F543" s="266" t="s">
        <v>262</v>
      </c>
      <c r="G543" s="367">
        <f>ROUND(cabinets_db!FD543/Prices!$B$27,0)</f>
        <v>221</v>
      </c>
      <c r="H543" s="71">
        <f>G543*Prices!$B$6+G543</f>
        <v>254.15</v>
      </c>
      <c r="I543" s="161">
        <f>ROUND(cabinets_db!FF543/Prices!$B$27,0)</f>
        <v>239</v>
      </c>
      <c r="J543" s="71">
        <f>I543*Prices!$B$6+I543</f>
        <v>274.85000000000002</v>
      </c>
      <c r="K543" s="161">
        <f>ROUND(cabinets_db!FH543/Prices!$B$27,0)</f>
        <v>245</v>
      </c>
      <c r="L543" s="71">
        <f>K543*Prices!$B$6+K543</f>
        <v>281.75</v>
      </c>
      <c r="M543" s="161">
        <f>ROUND(cabinets_db!FJ543/Prices!$B$27,0)</f>
        <v>257</v>
      </c>
      <c r="N543" s="71">
        <f>M543*Prices!$B$6+M543</f>
        <v>295.55</v>
      </c>
      <c r="O543" s="161">
        <f>ROUND(cabinets_db!FL543/Prices!$B$27,0)</f>
        <v>263</v>
      </c>
      <c r="P543" s="71">
        <f>O543*Prices!$B$6+O543</f>
        <v>302.45</v>
      </c>
      <c r="Q543" s="161">
        <f>ROUND(cabinets_db!FN543/Prices!$B$27,0)</f>
        <v>278</v>
      </c>
      <c r="R543" s="71">
        <f>Q543*Prices!$B$6+Q543</f>
        <v>319.7</v>
      </c>
      <c r="S543" s="161">
        <f>ROUND(cabinets_db!FP543/Prices!$B$27,0)</f>
        <v>290</v>
      </c>
      <c r="T543" s="71">
        <f>S543*Prices!$B$6+S543</f>
        <v>333.5</v>
      </c>
      <c r="U543" s="161">
        <f>ROUND(cabinets_db!FR543/Prices!$B$27,0)</f>
        <v>332</v>
      </c>
      <c r="V543" s="71">
        <f>U543*Prices!$B$6+U543</f>
        <v>381.8</v>
      </c>
      <c r="W543" s="162"/>
      <c r="X543" s="162"/>
      <c r="Y543" s="162"/>
      <c r="Z543" s="162"/>
      <c r="AA543" s="162"/>
      <c r="AB543" s="71">
        <f>ROUND(cabinets_db!HD543/Prices!$B$27,0)</f>
        <v>209</v>
      </c>
      <c r="AC543" s="71">
        <f>AB543*Prices!$B$6+AB543</f>
        <v>240.35</v>
      </c>
      <c r="AD543" s="71">
        <f>ROUND(cabinets_db!HF543/Prices!$B$27,0)</f>
        <v>227</v>
      </c>
      <c r="AE543" s="71">
        <f>AD543*Prices!$B$6+AD543</f>
        <v>261.05</v>
      </c>
      <c r="AF543" s="71">
        <f>ROUND(cabinets_db!HH543/Prices!$B$27,0)</f>
        <v>233</v>
      </c>
      <c r="AG543" s="71">
        <f>AF543*Prices!$B$6+AF543</f>
        <v>267.95</v>
      </c>
      <c r="AH543" s="71">
        <f>ROUND(cabinets_db!HJ543/Prices!$B$27,0)</f>
        <v>245</v>
      </c>
      <c r="AI543" s="71">
        <f>AH543*Prices!$B$6+AH543</f>
        <v>281.75</v>
      </c>
      <c r="AJ543" s="71">
        <f>ROUND(cabinets_db!HL543/Prices!$B$27,0)</f>
        <v>251</v>
      </c>
      <c r="AK543" s="71">
        <f>AJ543*Prices!$B$6+AJ543</f>
        <v>288.64999999999998</v>
      </c>
      <c r="AL543" s="71">
        <f>ROUND(cabinets_db!HN543/Prices!$B$27,0)</f>
        <v>266</v>
      </c>
      <c r="AM543" s="71">
        <f>AL543*Prices!$B$6+AL543</f>
        <v>305.89999999999998</v>
      </c>
      <c r="AN543" s="71">
        <f>ROUND(cabinets_db!HP543/Prices!$B$27,0)</f>
        <v>278</v>
      </c>
      <c r="AO543" s="71">
        <f>AN543*Prices!$B$6+AN543</f>
        <v>319.7</v>
      </c>
      <c r="AP543" s="71">
        <f>ROUND(cabinets_db!HR543/Prices!$B$27,0)</f>
        <v>319</v>
      </c>
      <c r="AQ543" s="163">
        <f>AP543*Prices!$B$6+AP543</f>
        <v>366.85</v>
      </c>
      <c r="AW543" s="71">
        <f t="shared" si="681"/>
        <v>209</v>
      </c>
      <c r="AX543" s="71">
        <f t="shared" si="682"/>
        <v>240.35</v>
      </c>
      <c r="AY543" s="71">
        <f t="shared" si="683"/>
        <v>227</v>
      </c>
      <c r="AZ543" s="71">
        <f t="shared" si="684"/>
        <v>261.05</v>
      </c>
      <c r="BA543" s="71">
        <f t="shared" si="685"/>
        <v>233</v>
      </c>
      <c r="BB543" s="71">
        <f t="shared" si="686"/>
        <v>267.95</v>
      </c>
      <c r="BC543" s="71">
        <f t="shared" si="687"/>
        <v>245</v>
      </c>
      <c r="BD543" s="71">
        <f t="shared" si="688"/>
        <v>281.75</v>
      </c>
      <c r="BE543" s="71">
        <f t="shared" si="689"/>
        <v>251</v>
      </c>
      <c r="BF543" s="71">
        <f t="shared" si="690"/>
        <v>288.64999999999998</v>
      </c>
      <c r="BG543" s="71">
        <f t="shared" si="691"/>
        <v>266</v>
      </c>
      <c r="BH543" s="71">
        <f t="shared" si="692"/>
        <v>305.89999999999998</v>
      </c>
      <c r="BI543" s="71">
        <f t="shared" si="693"/>
        <v>278</v>
      </c>
      <c r="BJ543" s="71">
        <f t="shared" si="694"/>
        <v>319.7</v>
      </c>
      <c r="BK543" s="71">
        <f t="shared" si="695"/>
        <v>319</v>
      </c>
      <c r="BL543" s="163">
        <f t="shared" si="696"/>
        <v>366.85</v>
      </c>
      <c r="BU543" s="161">
        <f>ROUND(cabinets_db!JE543/Prices!$B$27,0)</f>
        <v>292</v>
      </c>
      <c r="BV543" s="71">
        <f>BU543*Prices!$B$6+BU543</f>
        <v>335.8</v>
      </c>
      <c r="BW543" s="161">
        <f>ROUND(cabinets_db!JG543/Prices!$B$27,0)</f>
        <v>310</v>
      </c>
      <c r="BX543" s="71">
        <f>BW543*Prices!$B$6+BW543</f>
        <v>356.5</v>
      </c>
      <c r="BY543" s="161">
        <f>ROUND(cabinets_db!JI543/Prices!$B$27,0)</f>
        <v>316</v>
      </c>
      <c r="BZ543" s="71">
        <f>BY543*Prices!$B$6+BY543</f>
        <v>363.4</v>
      </c>
      <c r="CA543" s="161">
        <f>ROUND(cabinets_db!JK543/Prices!$B$27,0)</f>
        <v>328</v>
      </c>
      <c r="CB543" s="71">
        <f>CA543*Prices!$B$6+CA543</f>
        <v>377.2</v>
      </c>
      <c r="CC543" s="161">
        <f>ROUND(cabinets_db!JM543/Prices!$B$27,0)</f>
        <v>334</v>
      </c>
      <c r="CD543" s="71">
        <f>CC543*Prices!$B$6+CC543</f>
        <v>384.1</v>
      </c>
      <c r="CE543" s="161">
        <f>ROUND(cabinets_db!JO543/Prices!$B$27,0)</f>
        <v>349</v>
      </c>
      <c r="CF543" s="71">
        <f>CE543*Prices!$B$6+CE543</f>
        <v>401.35</v>
      </c>
      <c r="CG543" s="161">
        <f>ROUND(cabinets_db!JQ543/Prices!$B$27,0)</f>
        <v>361</v>
      </c>
      <c r="CH543" s="71">
        <f>CG543*Prices!$B$6+CG543</f>
        <v>415.15</v>
      </c>
      <c r="CI543" s="161">
        <f>ROUND(cabinets_db!JS543/Prices!$B$27,0)</f>
        <v>402</v>
      </c>
      <c r="CJ543" s="71">
        <f>CI543*Prices!$B$6+CI543</f>
        <v>462.3</v>
      </c>
      <c r="CK543" s="162"/>
      <c r="CL543" s="162"/>
      <c r="CM543" s="162"/>
      <c r="CN543" s="162"/>
      <c r="CO543" s="162"/>
      <c r="CP543" s="71">
        <f>ROUND(cabinets_db!LW543/Prices!$B$27,0)</f>
        <v>280</v>
      </c>
      <c r="CQ543" s="71">
        <f>CP543*Prices!$B$6+CP543</f>
        <v>322</v>
      </c>
      <c r="CR543" s="71">
        <f>ROUND(cabinets_db!LY543/Prices!$B$27,0)</f>
        <v>298</v>
      </c>
      <c r="CS543" s="71">
        <f>CR543*Prices!$B$6+CR543</f>
        <v>342.7</v>
      </c>
      <c r="CT543" s="71">
        <f>ROUND(cabinets_db!MA543/Prices!$B$27,0)</f>
        <v>304</v>
      </c>
      <c r="CU543" s="71">
        <f>CT543*Prices!$B$6+CT543</f>
        <v>349.6</v>
      </c>
      <c r="CV543" s="71">
        <f>ROUND(cabinets_db!MC543/Prices!$B$27,0)</f>
        <v>316</v>
      </c>
      <c r="CW543" s="71">
        <f>CV543*Prices!$B$6+CV543</f>
        <v>363.4</v>
      </c>
      <c r="CX543" s="71">
        <f>ROUND(cabinets_db!ME543/Prices!$B$27,0)</f>
        <v>321</v>
      </c>
      <c r="CY543" s="71">
        <f>CX543*Prices!$B$6+CX543</f>
        <v>369.15</v>
      </c>
      <c r="CZ543" s="71">
        <f>ROUND(cabinets_db!MG543/Prices!$B$27,0)</f>
        <v>336</v>
      </c>
      <c r="DA543" s="71">
        <f>CZ543*Prices!$B$6+CZ543</f>
        <v>386.4</v>
      </c>
      <c r="DB543" s="71">
        <f>ROUND(cabinets_db!MI543/Prices!$B$27,0)</f>
        <v>348</v>
      </c>
      <c r="DC543" s="71">
        <f>DB543*Prices!$B$6+DB543</f>
        <v>400.2</v>
      </c>
      <c r="DD543" s="71">
        <f>ROUND(cabinets_db!MK543/Prices!$B$27,0)</f>
        <v>390</v>
      </c>
      <c r="DE543" s="163">
        <f>DD543*Prices!$B$6+DD543</f>
        <v>448.5</v>
      </c>
      <c r="DK543" s="71">
        <f t="shared" si="697"/>
        <v>280</v>
      </c>
      <c r="DL543" s="71">
        <f t="shared" si="698"/>
        <v>322</v>
      </c>
      <c r="DM543" s="71">
        <f t="shared" si="699"/>
        <v>298</v>
      </c>
      <c r="DN543" s="71">
        <f t="shared" si="700"/>
        <v>342.7</v>
      </c>
      <c r="DO543" s="71">
        <f t="shared" si="701"/>
        <v>304</v>
      </c>
      <c r="DP543" s="71">
        <f t="shared" si="702"/>
        <v>349.6</v>
      </c>
      <c r="DQ543" s="71">
        <f t="shared" si="703"/>
        <v>316</v>
      </c>
      <c r="DR543" s="71">
        <f t="shared" si="704"/>
        <v>363.4</v>
      </c>
      <c r="DS543" s="71">
        <f t="shared" si="705"/>
        <v>321</v>
      </c>
      <c r="DT543" s="71">
        <f t="shared" si="706"/>
        <v>369.15</v>
      </c>
      <c r="DU543" s="71">
        <f t="shared" si="707"/>
        <v>336</v>
      </c>
      <c r="DV543" s="71">
        <f t="shared" si="708"/>
        <v>386.4</v>
      </c>
      <c r="DW543" s="71">
        <f t="shared" si="709"/>
        <v>348</v>
      </c>
      <c r="DX543" s="71">
        <f t="shared" si="710"/>
        <v>400.2</v>
      </c>
      <c r="DY543" s="71">
        <f t="shared" si="711"/>
        <v>390</v>
      </c>
      <c r="DZ543" s="163">
        <f t="shared" si="712"/>
        <v>448.5</v>
      </c>
      <c r="EP543" s="55">
        <v>1101.3652</v>
      </c>
      <c r="EQ543" s="55">
        <f t="shared" si="759"/>
        <v>7.6483694444444446</v>
      </c>
      <c r="ER543" s="74">
        <v>8</v>
      </c>
      <c r="ES543" s="55">
        <v>24</v>
      </c>
      <c r="EU543" s="75">
        <f>ES543*15/144</f>
        <v>2.5</v>
      </c>
      <c r="EV543" s="75">
        <v>1</v>
      </c>
      <c r="EY543" s="142">
        <f>ER543</f>
        <v>8</v>
      </c>
      <c r="EZ543" s="82">
        <f>(EY543*1.2)*(Prices!$B$5/32)</f>
        <v>12</v>
      </c>
      <c r="FA543" s="82">
        <f>(EY543*1.3)*(Prices!$B$4/32)</f>
        <v>26</v>
      </c>
      <c r="FB543" s="77">
        <f>EV543*Prices!$B$2+EW543*Prices!$B$3</f>
        <v>40</v>
      </c>
      <c r="FC543" s="80">
        <f>EU543*Prices!$B$9</f>
        <v>15</v>
      </c>
      <c r="FD543" s="82">
        <f t="shared" si="713"/>
        <v>93</v>
      </c>
      <c r="FE543" s="82">
        <f>EU543*Prices!$B$10</f>
        <v>22.5</v>
      </c>
      <c r="FF543" s="82">
        <f t="shared" si="714"/>
        <v>100.5</v>
      </c>
      <c r="FG543" s="82">
        <f>EU543*Prices!$B$11</f>
        <v>25</v>
      </c>
      <c r="FH543" s="82">
        <f t="shared" si="715"/>
        <v>103</v>
      </c>
      <c r="FI543" s="82">
        <f>EU543*Prices!$B$12</f>
        <v>30</v>
      </c>
      <c r="FJ543" s="82">
        <f t="shared" si="716"/>
        <v>108</v>
      </c>
      <c r="FK543" s="82">
        <f>EU543*Prices!$B$13</f>
        <v>32.5</v>
      </c>
      <c r="FL543" s="82">
        <f t="shared" si="717"/>
        <v>110.5</v>
      </c>
      <c r="FM543" s="82">
        <f>EU543*Prices!$B$14</f>
        <v>38.75</v>
      </c>
      <c r="FN543" s="82">
        <f t="shared" si="718"/>
        <v>116.75</v>
      </c>
      <c r="FO543" s="82">
        <f>EU543*Prices!$B$15</f>
        <v>43.75</v>
      </c>
      <c r="FP543" s="82">
        <f t="shared" si="719"/>
        <v>121.75</v>
      </c>
      <c r="FQ543" s="82">
        <f>EU543*Prices!$B$16</f>
        <v>61.25</v>
      </c>
      <c r="FR543" s="82">
        <f t="shared" si="720"/>
        <v>139.25</v>
      </c>
      <c r="FS543" s="82">
        <f>EU543*Prices!$B$17</f>
        <v>0</v>
      </c>
      <c r="FT543" s="82"/>
      <c r="FU543" s="82"/>
      <c r="FV543" s="82"/>
      <c r="FW543" s="82"/>
      <c r="FX543" s="82"/>
      <c r="FY543" s="82"/>
      <c r="FZ543" s="82"/>
      <c r="GA543" s="82"/>
      <c r="GB543" s="82"/>
      <c r="GC543" s="82"/>
      <c r="GD543" s="82"/>
      <c r="GE543" s="82"/>
      <c r="GF543" s="82"/>
      <c r="GG543" s="82"/>
      <c r="GH543" s="82"/>
      <c r="GI543"/>
      <c r="GJ543"/>
      <c r="GK543"/>
      <c r="GL543"/>
      <c r="GM543"/>
      <c r="GN543"/>
      <c r="GO543"/>
      <c r="GP543" s="55">
        <v>1101.3652</v>
      </c>
      <c r="GQ543" s="55">
        <f t="shared" si="760"/>
        <v>7.6483694444444446</v>
      </c>
      <c r="GR543" s="74">
        <v>8</v>
      </c>
      <c r="GS543" s="55">
        <v>24</v>
      </c>
      <c r="GT543" s="55"/>
      <c r="GU543" s="75">
        <f>GS543*15/144</f>
        <v>2.5</v>
      </c>
      <c r="GV543" s="75">
        <v>1</v>
      </c>
      <c r="GW543" s="75"/>
      <c r="GX543" s="76"/>
      <c r="GY543" s="142">
        <f>GR543</f>
        <v>8</v>
      </c>
      <c r="GZ543" s="82">
        <f>(GY543*1.2)*(Prices!$B$5/32)</f>
        <v>12</v>
      </c>
      <c r="HA543" s="82">
        <f>(GY543*1.3)*(Prices!$C$4/32)</f>
        <v>20.8</v>
      </c>
      <c r="HB543" s="77">
        <f>GV543*Prices!$B$2+GW543*Prices!$B$3</f>
        <v>40</v>
      </c>
      <c r="HC543" s="80">
        <f>GU543*Prices!$B$9</f>
        <v>15</v>
      </c>
      <c r="HD543" s="82">
        <f t="shared" si="721"/>
        <v>87.8</v>
      </c>
      <c r="HE543" s="82">
        <f>GU543*Prices!$B$10</f>
        <v>22.5</v>
      </c>
      <c r="HF543" s="82">
        <f t="shared" si="722"/>
        <v>95.3</v>
      </c>
      <c r="HG543" s="82">
        <f>GU543*Prices!$B$11</f>
        <v>25</v>
      </c>
      <c r="HH543" s="82">
        <f t="shared" si="723"/>
        <v>97.8</v>
      </c>
      <c r="HI543" s="82">
        <f>GU543*Prices!$B$12</f>
        <v>30</v>
      </c>
      <c r="HJ543" s="82">
        <f t="shared" si="724"/>
        <v>102.8</v>
      </c>
      <c r="HK543" s="82">
        <f>GU543*Prices!$B$13</f>
        <v>32.5</v>
      </c>
      <c r="HL543" s="82">
        <f t="shared" si="725"/>
        <v>105.3</v>
      </c>
      <c r="HM543" s="82">
        <f>GU543*Prices!$B$14</f>
        <v>38.75</v>
      </c>
      <c r="HN543" s="82">
        <f t="shared" si="726"/>
        <v>111.55</v>
      </c>
      <c r="HO543" s="82">
        <f>GU543*Prices!$B$15</f>
        <v>43.75</v>
      </c>
      <c r="HP543" s="82">
        <f t="shared" si="727"/>
        <v>116.55</v>
      </c>
      <c r="HQ543" s="82">
        <f>GU543*Prices!$B$16</f>
        <v>61.25</v>
      </c>
      <c r="HR543" s="82">
        <f t="shared" si="728"/>
        <v>134.05000000000001</v>
      </c>
      <c r="HS543" s="82">
        <f>GU543*Prices!$B$17</f>
        <v>0</v>
      </c>
      <c r="HT543" s="82"/>
      <c r="HU543" s="82"/>
      <c r="HV543" s="82"/>
      <c r="HW543" s="82"/>
      <c r="HX543" s="82"/>
      <c r="HY543" s="82"/>
      <c r="HZ543" s="82"/>
      <c r="IA543" s="82"/>
      <c r="IB543" s="82"/>
      <c r="IC543" s="82"/>
      <c r="ID543" s="82"/>
      <c r="IE543" s="82"/>
      <c r="IF543" s="82"/>
      <c r="IG543" s="82"/>
      <c r="IH543" s="82"/>
      <c r="II543"/>
      <c r="IJ543"/>
      <c r="IK543"/>
      <c r="IL543"/>
      <c r="IM543"/>
      <c r="IN543"/>
      <c r="IO543"/>
      <c r="IP543"/>
      <c r="IQ543" s="55">
        <v>1101.3652</v>
      </c>
      <c r="IR543" s="55">
        <f t="shared" si="761"/>
        <v>7.6483694444444446</v>
      </c>
      <c r="IS543" s="74">
        <v>8</v>
      </c>
      <c r="IT543" s="55">
        <v>24</v>
      </c>
      <c r="IV543" s="75">
        <f>IT543*15/144</f>
        <v>2.5</v>
      </c>
      <c r="IW543" s="75">
        <v>1</v>
      </c>
      <c r="IX543" s="75"/>
      <c r="IY543" s="76">
        <f t="shared" ref="IY543:IY600" si="763">LH543</f>
        <v>29.726605893518517</v>
      </c>
      <c r="IZ543" s="142">
        <f>IS543</f>
        <v>8</v>
      </c>
      <c r="JA543" s="82">
        <f>(IZ543*1.2)*(Prices!$B$5/32)</f>
        <v>12</v>
      </c>
      <c r="JB543" s="82">
        <f>(IZ543*1.3)*(Prices!$B$4/32)</f>
        <v>26</v>
      </c>
      <c r="JC543" s="77">
        <f>IW543*Prices!$B$2+IX543*Prices!$B$3</f>
        <v>40</v>
      </c>
      <c r="JD543" s="80">
        <f>IV543*Prices!$B$9</f>
        <v>15</v>
      </c>
      <c r="JE543" s="82">
        <f t="shared" si="729"/>
        <v>122.72660589351852</v>
      </c>
      <c r="JF543" s="82">
        <f>IV543*Prices!$B$10</f>
        <v>22.5</v>
      </c>
      <c r="JG543" s="82">
        <f t="shared" si="730"/>
        <v>130.22660589351852</v>
      </c>
      <c r="JH543" s="82">
        <f>IV543*Prices!$B$11</f>
        <v>25</v>
      </c>
      <c r="JI543" s="82">
        <f t="shared" si="731"/>
        <v>132.72660589351852</v>
      </c>
      <c r="JJ543" s="82">
        <f>IV543*Prices!$B$12</f>
        <v>30</v>
      </c>
      <c r="JK543" s="82">
        <f t="shared" si="732"/>
        <v>137.72660589351852</v>
      </c>
      <c r="JL543" s="82">
        <f>IV543*Prices!$B$13</f>
        <v>32.5</v>
      </c>
      <c r="JM543" s="82">
        <f t="shared" si="733"/>
        <v>140.22660589351852</v>
      </c>
      <c r="JN543" s="82">
        <f>IV543*Prices!$B$14</f>
        <v>38.75</v>
      </c>
      <c r="JO543" s="82">
        <f t="shared" si="734"/>
        <v>146.47660589351852</v>
      </c>
      <c r="JP543" s="82">
        <f>IV543*Prices!$B$15</f>
        <v>43.75</v>
      </c>
      <c r="JQ543" s="82">
        <f t="shared" si="735"/>
        <v>151.47660589351852</v>
      </c>
      <c r="JR543" s="82">
        <f>IV543*Prices!$B$16</f>
        <v>61.25</v>
      </c>
      <c r="JS543" s="82">
        <f t="shared" si="736"/>
        <v>168.97660589351852</v>
      </c>
      <c r="JT543" s="82">
        <f>IV543*Prices!$B$17</f>
        <v>0</v>
      </c>
      <c r="JU543" s="82"/>
      <c r="JV543" s="82"/>
      <c r="JW543" s="82"/>
      <c r="JX543" s="82"/>
      <c r="JY543" s="82"/>
      <c r="JZ543" s="82"/>
      <c r="KA543" s="82"/>
      <c r="KB543" s="82"/>
      <c r="KC543" s="82"/>
      <c r="KD543" s="82"/>
      <c r="KE543" s="82"/>
      <c r="KF543" s="82"/>
      <c r="KG543" s="82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 s="199">
        <v>1</v>
      </c>
      <c r="LB543" s="202">
        <v>0</v>
      </c>
      <c r="LC543" s="82">
        <f>(44+(cabinets_db!IR543*2-2))*0.58</f>
        <v>33.232108555555556</v>
      </c>
      <c r="LD543" s="82">
        <f>(44+(cabinets_db!IR543*2-2))*0.77</f>
        <v>44.118488944444444</v>
      </c>
      <c r="LE543" s="82">
        <f>3*(cabinets_db!IR543*22/144)</f>
        <v>3.5055026620370371</v>
      </c>
      <c r="LF543" s="82">
        <f t="shared" si="737"/>
        <v>29.726605893518517</v>
      </c>
      <c r="LG543" s="80">
        <f t="shared" si="738"/>
        <v>40.612986282407405</v>
      </c>
      <c r="LH543" s="234">
        <f t="shared" si="739"/>
        <v>29.726605893518517</v>
      </c>
      <c r="LI543" s="55">
        <v>1101.3652</v>
      </c>
      <c r="LJ543" s="55">
        <f t="shared" si="762"/>
        <v>7.6483694444444446</v>
      </c>
      <c r="LK543" s="74">
        <v>8</v>
      </c>
      <c r="LL543" s="55">
        <v>24</v>
      </c>
      <c r="LN543" s="75">
        <f>LL543*15/144</f>
        <v>2.5</v>
      </c>
      <c r="LO543" s="75">
        <v>1</v>
      </c>
      <c r="LP543" s="75"/>
      <c r="LQ543" s="76">
        <f t="shared" ref="LQ543:LQ600" si="764">LH543</f>
        <v>29.726605893518517</v>
      </c>
      <c r="LR543" s="142">
        <f>LK543</f>
        <v>8</v>
      </c>
      <c r="LS543" s="82">
        <f>(LR543*1.2)*(Prices!$B$5/32)</f>
        <v>12</v>
      </c>
      <c r="LT543" s="82">
        <f>(LR543*1.3)*(Prices!$C$4/32)</f>
        <v>20.8</v>
      </c>
      <c r="LU543" s="77">
        <f>LO543*Prices!$B$2+LP543*Prices!$B$3</f>
        <v>40</v>
      </c>
      <c r="LV543" s="80">
        <f>LN543*Prices!$B$9</f>
        <v>15</v>
      </c>
      <c r="LW543" s="82">
        <f t="shared" si="740"/>
        <v>117.52660589351851</v>
      </c>
      <c r="LX543" s="82">
        <f>LN543*Prices!$B$10</f>
        <v>22.5</v>
      </c>
      <c r="LY543" s="82">
        <f t="shared" si="741"/>
        <v>125.02660589351851</v>
      </c>
      <c r="LZ543" s="82">
        <f>LN543*Prices!$B$11</f>
        <v>25</v>
      </c>
      <c r="MA543" s="82">
        <f t="shared" si="742"/>
        <v>127.52660589351851</v>
      </c>
      <c r="MB543" s="82">
        <f>LN543*Prices!$B$12</f>
        <v>30</v>
      </c>
      <c r="MC543" s="82">
        <f t="shared" si="743"/>
        <v>132.52660589351851</v>
      </c>
      <c r="MD543" s="82">
        <f>LN543*Prices!$B$13</f>
        <v>32.5</v>
      </c>
      <c r="ME543" s="82">
        <f t="shared" si="744"/>
        <v>135.02660589351851</v>
      </c>
      <c r="MF543" s="82">
        <f>LN543*Prices!$B$14</f>
        <v>38.75</v>
      </c>
      <c r="MG543" s="82">
        <f t="shared" si="745"/>
        <v>141.27660589351851</v>
      </c>
      <c r="MH543" s="82">
        <f>LN543*Prices!$B$15</f>
        <v>43.75</v>
      </c>
      <c r="MI543" s="82">
        <f t="shared" si="746"/>
        <v>146.27660589351851</v>
      </c>
      <c r="MJ543" s="82">
        <f>LN543*Prices!$B$16</f>
        <v>61.25</v>
      </c>
      <c r="MK543" s="82">
        <f t="shared" si="747"/>
        <v>163.77660589351854</v>
      </c>
      <c r="ML543" s="82">
        <f>LN543*Prices!$B$17</f>
        <v>0</v>
      </c>
      <c r="MM543" s="82"/>
      <c r="MN543" s="82"/>
      <c r="MO543" s="82"/>
      <c r="MP543" s="82"/>
      <c r="MQ543" s="82"/>
      <c r="MR543" s="82"/>
      <c r="MS543" s="82"/>
      <c r="MT543" s="82"/>
      <c r="MU543" s="82"/>
      <c r="MV543" s="82"/>
      <c r="MW543" s="82"/>
      <c r="MX543" s="82"/>
      <c r="MY543" s="82"/>
      <c r="MZ543" s="82"/>
      <c r="NA543" s="82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</row>
    <row r="544" spans="1:449" ht="18" customHeight="1" x14ac:dyDescent="0.25">
      <c r="A544" s="160" t="s">
        <v>264</v>
      </c>
      <c r="B544" s="172" t="s">
        <v>628</v>
      </c>
      <c r="C544" s="69" t="str">
        <f t="shared" si="748"/>
        <v>Vanity Cab: Single Drawer (25" to 27")</v>
      </c>
      <c r="D544" s="70" t="s">
        <v>263</v>
      </c>
      <c r="E544" s="68" t="s">
        <v>107</v>
      </c>
      <c r="F544" s="267" t="s">
        <v>264</v>
      </c>
      <c r="G544" s="367">
        <f>ROUND(cabinets_db!FD544/Prices!$B$27,0)</f>
        <v>232</v>
      </c>
      <c r="H544" s="71">
        <f>G544*Prices!$B$6+G544</f>
        <v>266.8</v>
      </c>
      <c r="I544" s="161">
        <f>ROUND(cabinets_db!FF544/Prices!$B$27,0)</f>
        <v>252</v>
      </c>
      <c r="J544" s="71">
        <f>I544*Prices!$B$6+I544</f>
        <v>289.8</v>
      </c>
      <c r="K544" s="161">
        <f>ROUND(cabinets_db!FH544/Prices!$B$27,0)</f>
        <v>258</v>
      </c>
      <c r="L544" s="71">
        <f>K544*Prices!$B$6+K544</f>
        <v>296.7</v>
      </c>
      <c r="M544" s="161">
        <f>ROUND(cabinets_db!FJ544/Prices!$B$27,0)</f>
        <v>272</v>
      </c>
      <c r="N544" s="71">
        <f>M544*Prices!$B$6+M544</f>
        <v>312.8</v>
      </c>
      <c r="O544" s="161">
        <f>ROUND(cabinets_db!FL544/Prices!$B$27,0)</f>
        <v>278</v>
      </c>
      <c r="P544" s="71">
        <f>O544*Prices!$B$6+O544</f>
        <v>319.7</v>
      </c>
      <c r="Q544" s="161">
        <f>ROUND(cabinets_db!FN544/Prices!$B$27,0)</f>
        <v>295</v>
      </c>
      <c r="R544" s="71">
        <f>Q544*Prices!$B$6+Q544</f>
        <v>339.25</v>
      </c>
      <c r="S544" s="161">
        <f>ROUND(cabinets_db!FP544/Prices!$B$27,0)</f>
        <v>309</v>
      </c>
      <c r="T544" s="71">
        <f>S544*Prices!$B$6+S544</f>
        <v>355.35</v>
      </c>
      <c r="U544" s="161">
        <f>ROUND(cabinets_db!FR544/Prices!$B$27,0)</f>
        <v>355</v>
      </c>
      <c r="V544" s="71">
        <f>U544*Prices!$B$6+U544</f>
        <v>408.25</v>
      </c>
      <c r="W544" s="162"/>
      <c r="X544" s="162"/>
      <c r="Y544" s="162"/>
      <c r="Z544" s="162"/>
      <c r="AA544" s="162"/>
      <c r="AB544" s="71">
        <f>ROUND(cabinets_db!HD544/Prices!$B$27,0)</f>
        <v>218</v>
      </c>
      <c r="AC544" s="71">
        <f>AB544*Prices!$B$6+AB544</f>
        <v>250.7</v>
      </c>
      <c r="AD544" s="71">
        <f>ROUND(cabinets_db!HF544/Prices!$B$27,0)</f>
        <v>238</v>
      </c>
      <c r="AE544" s="71">
        <f>AD544*Prices!$B$6+AD544</f>
        <v>273.7</v>
      </c>
      <c r="AF544" s="71">
        <f>ROUND(cabinets_db!HH544/Prices!$B$27,0)</f>
        <v>245</v>
      </c>
      <c r="AG544" s="71">
        <f>AF544*Prices!$B$6+AF544</f>
        <v>281.75</v>
      </c>
      <c r="AH544" s="71">
        <f>ROUND(cabinets_db!HJ544/Prices!$B$27,0)</f>
        <v>259</v>
      </c>
      <c r="AI544" s="71">
        <f>AH544*Prices!$B$6+AH544</f>
        <v>297.85000000000002</v>
      </c>
      <c r="AJ544" s="71">
        <f>ROUND(cabinets_db!HL544/Prices!$B$27,0)</f>
        <v>265</v>
      </c>
      <c r="AK544" s="71">
        <f>AJ544*Prices!$B$6+AJ544</f>
        <v>304.75</v>
      </c>
      <c r="AL544" s="71">
        <f>ROUND(cabinets_db!HN544/Prices!$B$27,0)</f>
        <v>282</v>
      </c>
      <c r="AM544" s="71">
        <f>AL544*Prices!$B$6+AL544</f>
        <v>324.3</v>
      </c>
      <c r="AN544" s="71">
        <f>ROUND(cabinets_db!HP544/Prices!$B$27,0)</f>
        <v>295</v>
      </c>
      <c r="AO544" s="71">
        <f>AN544*Prices!$B$6+AN544</f>
        <v>339.25</v>
      </c>
      <c r="AP544" s="71">
        <f>ROUND(cabinets_db!HR544/Prices!$B$27,0)</f>
        <v>342</v>
      </c>
      <c r="AQ544" s="163">
        <f>AP544*Prices!$B$6+AP544</f>
        <v>393.3</v>
      </c>
      <c r="AW544" s="71">
        <f t="shared" si="681"/>
        <v>218</v>
      </c>
      <c r="AX544" s="71">
        <f t="shared" si="682"/>
        <v>250.7</v>
      </c>
      <c r="AY544" s="71">
        <f t="shared" si="683"/>
        <v>238</v>
      </c>
      <c r="AZ544" s="71">
        <f t="shared" si="684"/>
        <v>273.7</v>
      </c>
      <c r="BA544" s="71">
        <f t="shared" si="685"/>
        <v>245</v>
      </c>
      <c r="BB544" s="71">
        <f t="shared" si="686"/>
        <v>281.75</v>
      </c>
      <c r="BC544" s="71">
        <f t="shared" si="687"/>
        <v>259</v>
      </c>
      <c r="BD544" s="71">
        <f t="shared" si="688"/>
        <v>297.85000000000002</v>
      </c>
      <c r="BE544" s="71">
        <f t="shared" si="689"/>
        <v>265</v>
      </c>
      <c r="BF544" s="71">
        <f t="shared" si="690"/>
        <v>304.75</v>
      </c>
      <c r="BG544" s="71">
        <f t="shared" si="691"/>
        <v>282</v>
      </c>
      <c r="BH544" s="71">
        <f t="shared" si="692"/>
        <v>324.3</v>
      </c>
      <c r="BI544" s="71">
        <f t="shared" si="693"/>
        <v>295</v>
      </c>
      <c r="BJ544" s="71">
        <f t="shared" si="694"/>
        <v>339.25</v>
      </c>
      <c r="BK544" s="71">
        <f t="shared" si="695"/>
        <v>342</v>
      </c>
      <c r="BL544" s="163">
        <f t="shared" si="696"/>
        <v>393.3</v>
      </c>
      <c r="BU544" s="161">
        <f>ROUND(cabinets_db!JE544/Prices!$B$27,0)</f>
        <v>304</v>
      </c>
      <c r="BV544" s="71">
        <f>BU544*Prices!$B$6+BU544</f>
        <v>349.6</v>
      </c>
      <c r="BW544" s="161">
        <f>ROUND(cabinets_db!JG544/Prices!$B$27,0)</f>
        <v>324</v>
      </c>
      <c r="BX544" s="71">
        <f>BW544*Prices!$B$6+BW544</f>
        <v>372.6</v>
      </c>
      <c r="BY544" s="161">
        <f>ROUND(cabinets_db!JI544/Prices!$B$27,0)</f>
        <v>330</v>
      </c>
      <c r="BZ544" s="71">
        <f>BY544*Prices!$B$6+BY544</f>
        <v>379.5</v>
      </c>
      <c r="CA544" s="161">
        <f>ROUND(cabinets_db!JK544/Prices!$B$27,0)</f>
        <v>344</v>
      </c>
      <c r="CB544" s="71">
        <f>CA544*Prices!$B$6+CA544</f>
        <v>395.6</v>
      </c>
      <c r="CC544" s="161">
        <f>ROUND(cabinets_db!JM544/Prices!$B$27,0)</f>
        <v>350</v>
      </c>
      <c r="CD544" s="71">
        <f>CC544*Prices!$B$6+CC544</f>
        <v>402.5</v>
      </c>
      <c r="CE544" s="161">
        <f>ROUND(cabinets_db!JO544/Prices!$B$27,0)</f>
        <v>367</v>
      </c>
      <c r="CF544" s="71">
        <f>CE544*Prices!$B$6+CE544</f>
        <v>422.05</v>
      </c>
      <c r="CG544" s="161">
        <f>ROUND(cabinets_db!JQ544/Prices!$B$27,0)</f>
        <v>381</v>
      </c>
      <c r="CH544" s="71">
        <f>CG544*Prices!$B$6+CG544</f>
        <v>438.15</v>
      </c>
      <c r="CI544" s="161">
        <f>ROUND(cabinets_db!JS544/Prices!$B$27,0)</f>
        <v>427</v>
      </c>
      <c r="CJ544" s="71">
        <f>CI544*Prices!$B$6+CI544</f>
        <v>491.05</v>
      </c>
      <c r="CK544" s="162"/>
      <c r="CL544" s="162"/>
      <c r="CM544" s="162"/>
      <c r="CN544" s="162"/>
      <c r="CO544" s="162"/>
      <c r="CP544" s="71">
        <f>ROUND(cabinets_db!LW544/Prices!$B$27,0)</f>
        <v>290</v>
      </c>
      <c r="CQ544" s="71">
        <f>CP544*Prices!$B$6+CP544</f>
        <v>333.5</v>
      </c>
      <c r="CR544" s="71">
        <f>ROUND(cabinets_db!LY544/Prices!$B$27,0)</f>
        <v>311</v>
      </c>
      <c r="CS544" s="71">
        <f>CR544*Prices!$B$6+CR544</f>
        <v>357.65</v>
      </c>
      <c r="CT544" s="71">
        <f>ROUND(cabinets_db!MA544/Prices!$B$27,0)</f>
        <v>317</v>
      </c>
      <c r="CU544" s="71">
        <f>CT544*Prices!$B$6+CT544</f>
        <v>364.55</v>
      </c>
      <c r="CV544" s="71">
        <f>ROUND(cabinets_db!MC544/Prices!$B$27,0)</f>
        <v>331</v>
      </c>
      <c r="CW544" s="71">
        <f>CV544*Prices!$B$6+CV544</f>
        <v>380.65</v>
      </c>
      <c r="CX544" s="71">
        <f>ROUND(cabinets_db!ME544/Prices!$B$27,0)</f>
        <v>337</v>
      </c>
      <c r="CY544" s="71">
        <f>CX544*Prices!$B$6+CX544</f>
        <v>387.55</v>
      </c>
      <c r="CZ544" s="71">
        <f>ROUND(cabinets_db!MG544/Prices!$B$27,0)</f>
        <v>354</v>
      </c>
      <c r="DA544" s="71">
        <f>CZ544*Prices!$B$6+CZ544</f>
        <v>407.1</v>
      </c>
      <c r="DB544" s="71">
        <f>ROUND(cabinets_db!MI544/Prices!$B$27,0)</f>
        <v>367</v>
      </c>
      <c r="DC544" s="71">
        <f>DB544*Prices!$B$6+DB544</f>
        <v>422.05</v>
      </c>
      <c r="DD544" s="71">
        <f>ROUND(cabinets_db!MK544/Prices!$B$27,0)</f>
        <v>414</v>
      </c>
      <c r="DE544" s="163">
        <f>DD544*Prices!$B$6+DD544</f>
        <v>476.1</v>
      </c>
      <c r="DK544" s="71">
        <f t="shared" si="697"/>
        <v>290</v>
      </c>
      <c r="DL544" s="71">
        <f t="shared" si="698"/>
        <v>333.5</v>
      </c>
      <c r="DM544" s="71">
        <f t="shared" si="699"/>
        <v>311</v>
      </c>
      <c r="DN544" s="71">
        <f t="shared" si="700"/>
        <v>357.65</v>
      </c>
      <c r="DO544" s="71">
        <f t="shared" si="701"/>
        <v>317</v>
      </c>
      <c r="DP544" s="71">
        <f t="shared" si="702"/>
        <v>364.55</v>
      </c>
      <c r="DQ544" s="71">
        <f t="shared" si="703"/>
        <v>331</v>
      </c>
      <c r="DR544" s="71">
        <f t="shared" si="704"/>
        <v>380.65</v>
      </c>
      <c r="DS544" s="71">
        <f t="shared" si="705"/>
        <v>337</v>
      </c>
      <c r="DT544" s="71">
        <f t="shared" si="706"/>
        <v>387.55</v>
      </c>
      <c r="DU544" s="71">
        <f t="shared" si="707"/>
        <v>354</v>
      </c>
      <c r="DV544" s="71">
        <f t="shared" si="708"/>
        <v>407.1</v>
      </c>
      <c r="DW544" s="71">
        <f t="shared" si="709"/>
        <v>367</v>
      </c>
      <c r="DX544" s="71">
        <f t="shared" si="710"/>
        <v>422.05</v>
      </c>
      <c r="DY544" s="71">
        <f t="shared" si="711"/>
        <v>414</v>
      </c>
      <c r="DZ544" s="163">
        <f t="shared" si="712"/>
        <v>476.1</v>
      </c>
      <c r="EP544" s="55">
        <v>1209.4821999999999</v>
      </c>
      <c r="EQ544" s="55">
        <f t="shared" si="759"/>
        <v>8.3991819444444431</v>
      </c>
      <c r="ER544" s="74">
        <v>8.5</v>
      </c>
      <c r="ES544" s="55">
        <v>27</v>
      </c>
      <c r="EU544" s="75">
        <f>ES544*15/144</f>
        <v>2.8125</v>
      </c>
      <c r="EV544" s="75">
        <v>1</v>
      </c>
      <c r="EY544" s="142">
        <f>ER544</f>
        <v>8.5</v>
      </c>
      <c r="EZ544" s="82">
        <f>(EY544*1.2)*(Prices!$B$5/32)</f>
        <v>12.75</v>
      </c>
      <c r="FA544" s="82">
        <f>(EY544*1.3)*(Prices!$B$4/32)</f>
        <v>27.625</v>
      </c>
      <c r="FB544" s="77">
        <f>EV544*Prices!$B$2+EW544*Prices!$B$3</f>
        <v>40</v>
      </c>
      <c r="FC544" s="80">
        <f>EU544*Prices!$B$9</f>
        <v>16.875</v>
      </c>
      <c r="FD544" s="82">
        <f t="shared" si="713"/>
        <v>97.25</v>
      </c>
      <c r="FE544" s="82">
        <f>EU544*Prices!$B$10</f>
        <v>25.3125</v>
      </c>
      <c r="FF544" s="82">
        <f t="shared" si="714"/>
        <v>105.6875</v>
      </c>
      <c r="FG544" s="82">
        <f>EU544*Prices!$B$11</f>
        <v>28.125</v>
      </c>
      <c r="FH544" s="82">
        <f t="shared" si="715"/>
        <v>108.5</v>
      </c>
      <c r="FI544" s="82">
        <f>EU544*Prices!$B$12</f>
        <v>33.75</v>
      </c>
      <c r="FJ544" s="82">
        <f t="shared" si="716"/>
        <v>114.125</v>
      </c>
      <c r="FK544" s="82">
        <f>EU544*Prices!$B$13</f>
        <v>36.5625</v>
      </c>
      <c r="FL544" s="82">
        <f t="shared" si="717"/>
        <v>116.9375</v>
      </c>
      <c r="FM544" s="82">
        <f>EU544*Prices!$B$14</f>
        <v>43.59375</v>
      </c>
      <c r="FN544" s="82">
        <f t="shared" si="718"/>
        <v>123.96875</v>
      </c>
      <c r="FO544" s="82">
        <f>EU544*Prices!$B$15</f>
        <v>49.21875</v>
      </c>
      <c r="FP544" s="82">
        <f t="shared" si="719"/>
        <v>129.59375</v>
      </c>
      <c r="FQ544" s="82">
        <f>EU544*Prices!$B$16</f>
        <v>68.90625</v>
      </c>
      <c r="FR544" s="82">
        <f t="shared" si="720"/>
        <v>149.28125</v>
      </c>
      <c r="FS544" s="82">
        <f>EU544*Prices!$B$17</f>
        <v>0</v>
      </c>
      <c r="FT544" s="82"/>
      <c r="FU544" s="82"/>
      <c r="FV544" s="82"/>
      <c r="FW544" s="82"/>
      <c r="FX544" s="82"/>
      <c r="FY544" s="82"/>
      <c r="FZ544" s="82"/>
      <c r="GA544" s="82"/>
      <c r="GB544" s="82"/>
      <c r="GC544" s="82"/>
      <c r="GD544" s="82"/>
      <c r="GE544" s="82"/>
      <c r="GF544" s="82"/>
      <c r="GG544" s="82"/>
      <c r="GH544" s="82"/>
      <c r="GI544"/>
      <c r="GJ544"/>
      <c r="GK544"/>
      <c r="GL544"/>
      <c r="GM544"/>
      <c r="GN544"/>
      <c r="GO544"/>
      <c r="GP544" s="55">
        <v>1209.4821999999999</v>
      </c>
      <c r="GQ544" s="55">
        <f t="shared" si="760"/>
        <v>8.3991819444444431</v>
      </c>
      <c r="GR544" s="74">
        <v>8.5</v>
      </c>
      <c r="GS544" s="55">
        <v>27</v>
      </c>
      <c r="GT544" s="55"/>
      <c r="GU544" s="75">
        <f>GS544*15/144</f>
        <v>2.8125</v>
      </c>
      <c r="GV544" s="75">
        <v>1</v>
      </c>
      <c r="GW544" s="75"/>
      <c r="GX544" s="76"/>
      <c r="GY544" s="142">
        <f>GR544</f>
        <v>8.5</v>
      </c>
      <c r="GZ544" s="82">
        <f>(GY544*1.2)*(Prices!$B$5/32)</f>
        <v>12.75</v>
      </c>
      <c r="HA544" s="82">
        <f>(GY544*1.3)*(Prices!$C$4/32)</f>
        <v>22.1</v>
      </c>
      <c r="HB544" s="77">
        <f>GV544*Prices!$B$2+GW544*Prices!$B$3</f>
        <v>40</v>
      </c>
      <c r="HC544" s="80">
        <f>GU544*Prices!$B$9</f>
        <v>16.875</v>
      </c>
      <c r="HD544" s="82">
        <f t="shared" si="721"/>
        <v>91.724999999999994</v>
      </c>
      <c r="HE544" s="82">
        <f>GU544*Prices!$B$10</f>
        <v>25.3125</v>
      </c>
      <c r="HF544" s="82">
        <f t="shared" si="722"/>
        <v>100.16249999999999</v>
      </c>
      <c r="HG544" s="82">
        <f>GU544*Prices!$B$11</f>
        <v>28.125</v>
      </c>
      <c r="HH544" s="82">
        <f t="shared" si="723"/>
        <v>102.97499999999999</v>
      </c>
      <c r="HI544" s="82">
        <f>GU544*Prices!$B$12</f>
        <v>33.75</v>
      </c>
      <c r="HJ544" s="82">
        <f t="shared" si="724"/>
        <v>108.6</v>
      </c>
      <c r="HK544" s="82">
        <f>GU544*Prices!$B$13</f>
        <v>36.5625</v>
      </c>
      <c r="HL544" s="82">
        <f t="shared" si="725"/>
        <v>111.41249999999999</v>
      </c>
      <c r="HM544" s="82">
        <f>GU544*Prices!$B$14</f>
        <v>43.59375</v>
      </c>
      <c r="HN544" s="82">
        <f t="shared" si="726"/>
        <v>118.44374999999999</v>
      </c>
      <c r="HO544" s="82">
        <f>GU544*Prices!$B$15</f>
        <v>49.21875</v>
      </c>
      <c r="HP544" s="82">
        <f t="shared" si="727"/>
        <v>124.06874999999999</v>
      </c>
      <c r="HQ544" s="82">
        <f>GU544*Prices!$B$16</f>
        <v>68.90625</v>
      </c>
      <c r="HR544" s="82">
        <f t="shared" si="728"/>
        <v>143.75624999999999</v>
      </c>
      <c r="HS544" s="82">
        <f>GU544*Prices!$B$17</f>
        <v>0</v>
      </c>
      <c r="HT544" s="82"/>
      <c r="HU544" s="82"/>
      <c r="HV544" s="82"/>
      <c r="HW544" s="82"/>
      <c r="HX544" s="82"/>
      <c r="HY544" s="82"/>
      <c r="HZ544" s="82"/>
      <c r="IA544" s="82"/>
      <c r="IB544" s="82"/>
      <c r="IC544" s="82"/>
      <c r="ID544" s="82"/>
      <c r="IE544" s="82"/>
      <c r="IF544" s="82"/>
      <c r="IG544" s="82"/>
      <c r="IH544" s="82"/>
      <c r="II544"/>
      <c r="IJ544"/>
      <c r="IK544"/>
      <c r="IL544"/>
      <c r="IM544"/>
      <c r="IN544"/>
      <c r="IO544"/>
      <c r="IP544"/>
      <c r="IQ544" s="55">
        <v>1209.4821999999999</v>
      </c>
      <c r="IR544" s="55">
        <f t="shared" si="761"/>
        <v>8.3991819444444431</v>
      </c>
      <c r="IS544" s="74">
        <v>8.5</v>
      </c>
      <c r="IT544" s="55">
        <v>27</v>
      </c>
      <c r="IV544" s="75">
        <f>IT544*15/144</f>
        <v>2.8125</v>
      </c>
      <c r="IW544" s="75">
        <v>1</v>
      </c>
      <c r="IX544" s="75"/>
      <c r="IY544" s="76">
        <f t="shared" si="763"/>
        <v>30.253425997685184</v>
      </c>
      <c r="IZ544" s="142">
        <f>IS544</f>
        <v>8.5</v>
      </c>
      <c r="JA544" s="82">
        <f>(IZ544*1.2)*(Prices!$B$5/32)</f>
        <v>12.75</v>
      </c>
      <c r="JB544" s="82">
        <f>(IZ544*1.3)*(Prices!$B$4/32)</f>
        <v>27.625</v>
      </c>
      <c r="JC544" s="77">
        <f>IW544*Prices!$B$2+IX544*Prices!$B$3</f>
        <v>40</v>
      </c>
      <c r="JD544" s="80">
        <f>IV544*Prices!$B$9</f>
        <v>16.875</v>
      </c>
      <c r="JE544" s="82">
        <f t="shared" si="729"/>
        <v>127.50342599768518</v>
      </c>
      <c r="JF544" s="82">
        <f>IV544*Prices!$B$10</f>
        <v>25.3125</v>
      </c>
      <c r="JG544" s="82">
        <f t="shared" si="730"/>
        <v>135.94092599768518</v>
      </c>
      <c r="JH544" s="82">
        <f>IV544*Prices!$B$11</f>
        <v>28.125</v>
      </c>
      <c r="JI544" s="82">
        <f t="shared" si="731"/>
        <v>138.75342599768518</v>
      </c>
      <c r="JJ544" s="82">
        <f>IV544*Prices!$B$12</f>
        <v>33.75</v>
      </c>
      <c r="JK544" s="82">
        <f t="shared" si="732"/>
        <v>144.37842599768518</v>
      </c>
      <c r="JL544" s="82">
        <f>IV544*Prices!$B$13</f>
        <v>36.5625</v>
      </c>
      <c r="JM544" s="82">
        <f t="shared" si="733"/>
        <v>147.19092599768518</v>
      </c>
      <c r="JN544" s="82">
        <f>IV544*Prices!$B$14</f>
        <v>43.59375</v>
      </c>
      <c r="JO544" s="82">
        <f t="shared" si="734"/>
        <v>154.22217599768518</v>
      </c>
      <c r="JP544" s="82">
        <f>IV544*Prices!$B$15</f>
        <v>49.21875</v>
      </c>
      <c r="JQ544" s="82">
        <f t="shared" si="735"/>
        <v>159.84717599768518</v>
      </c>
      <c r="JR544" s="82">
        <f>IV544*Prices!$B$16</f>
        <v>68.90625</v>
      </c>
      <c r="JS544" s="82">
        <f t="shared" si="736"/>
        <v>179.53467599768518</v>
      </c>
      <c r="JT544" s="82">
        <f>IV544*Prices!$B$17</f>
        <v>0</v>
      </c>
      <c r="JU544" s="82"/>
      <c r="JV544" s="82"/>
      <c r="JW544" s="82"/>
      <c r="JX544" s="82"/>
      <c r="JY544" s="82"/>
      <c r="JZ544" s="82"/>
      <c r="KA544" s="82"/>
      <c r="KB544" s="82"/>
      <c r="KC544" s="82"/>
      <c r="KD544" s="82"/>
      <c r="KE544" s="82"/>
      <c r="KF544" s="82"/>
      <c r="KG544" s="82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 s="199">
        <v>1</v>
      </c>
      <c r="LB544" s="202">
        <v>0</v>
      </c>
      <c r="LC544" s="82">
        <f>(44+(cabinets_db!IR544*2-2))*0.58</f>
        <v>34.103051055555554</v>
      </c>
      <c r="LD544" s="82">
        <f>(44+(cabinets_db!IR544*2-2))*0.77</f>
        <v>45.274740194444441</v>
      </c>
      <c r="LE544" s="82">
        <f>3*(cabinets_db!IR544*22/144)</f>
        <v>3.8496250578703695</v>
      </c>
      <c r="LF544" s="82">
        <f t="shared" si="737"/>
        <v>30.253425997685184</v>
      </c>
      <c r="LG544" s="80">
        <f t="shared" si="738"/>
        <v>41.425115136574071</v>
      </c>
      <c r="LH544" s="234">
        <f t="shared" si="739"/>
        <v>30.253425997685184</v>
      </c>
      <c r="LI544" s="55">
        <v>1209.4821999999999</v>
      </c>
      <c r="LJ544" s="55">
        <f t="shared" si="762"/>
        <v>8.3991819444444431</v>
      </c>
      <c r="LK544" s="74">
        <v>8.5</v>
      </c>
      <c r="LL544" s="55">
        <v>27</v>
      </c>
      <c r="LN544" s="75">
        <f>LL544*15/144</f>
        <v>2.8125</v>
      </c>
      <c r="LO544" s="75">
        <v>1</v>
      </c>
      <c r="LP544" s="75"/>
      <c r="LQ544" s="76">
        <f t="shared" si="764"/>
        <v>30.253425997685184</v>
      </c>
      <c r="LR544" s="142">
        <f>LK544</f>
        <v>8.5</v>
      </c>
      <c r="LS544" s="82">
        <f>(LR544*1.2)*(Prices!$B$5/32)</f>
        <v>12.75</v>
      </c>
      <c r="LT544" s="82">
        <f>(LR544*1.3)*(Prices!$C$4/32)</f>
        <v>22.1</v>
      </c>
      <c r="LU544" s="77">
        <f>LO544*Prices!$B$2+LP544*Prices!$B$3</f>
        <v>40</v>
      </c>
      <c r="LV544" s="80">
        <f>LN544*Prices!$B$9</f>
        <v>16.875</v>
      </c>
      <c r="LW544" s="82">
        <f t="shared" si="740"/>
        <v>121.97842599768518</v>
      </c>
      <c r="LX544" s="82">
        <f>LN544*Prices!$B$10</f>
        <v>25.3125</v>
      </c>
      <c r="LY544" s="82">
        <f t="shared" si="741"/>
        <v>130.41592599768518</v>
      </c>
      <c r="LZ544" s="82">
        <f>LN544*Prices!$B$11</f>
        <v>28.125</v>
      </c>
      <c r="MA544" s="82">
        <f t="shared" si="742"/>
        <v>133.22842599768518</v>
      </c>
      <c r="MB544" s="82">
        <f>LN544*Prices!$B$12</f>
        <v>33.75</v>
      </c>
      <c r="MC544" s="82">
        <f t="shared" si="743"/>
        <v>138.85342599768518</v>
      </c>
      <c r="MD544" s="82">
        <f>LN544*Prices!$B$13</f>
        <v>36.5625</v>
      </c>
      <c r="ME544" s="82">
        <f t="shared" si="744"/>
        <v>141.66592599768518</v>
      </c>
      <c r="MF544" s="82">
        <f>LN544*Prices!$B$14</f>
        <v>43.59375</v>
      </c>
      <c r="MG544" s="82">
        <f t="shared" si="745"/>
        <v>148.69717599768518</v>
      </c>
      <c r="MH544" s="82">
        <f>LN544*Prices!$B$15</f>
        <v>49.21875</v>
      </c>
      <c r="MI544" s="82">
        <f t="shared" si="746"/>
        <v>154.32217599768518</v>
      </c>
      <c r="MJ544" s="82">
        <f>LN544*Prices!$B$16</f>
        <v>68.90625</v>
      </c>
      <c r="MK544" s="82">
        <f t="shared" si="747"/>
        <v>174.00967599768518</v>
      </c>
      <c r="ML544" s="82">
        <f>LN544*Prices!$B$17</f>
        <v>0</v>
      </c>
      <c r="MM544" s="82"/>
      <c r="MN544" s="82"/>
      <c r="MO544" s="82"/>
      <c r="MP544" s="82"/>
      <c r="MQ544" s="82"/>
      <c r="MR544" s="82"/>
      <c r="MS544" s="82"/>
      <c r="MT544" s="82"/>
      <c r="MU544" s="82"/>
      <c r="MV544" s="82"/>
      <c r="MW544" s="82"/>
      <c r="MX544" s="82"/>
      <c r="MY544" s="82"/>
      <c r="MZ544" s="82"/>
      <c r="NA544" s="82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</row>
    <row r="545" spans="1:449" ht="18" customHeight="1" x14ac:dyDescent="0.25">
      <c r="A545" s="160" t="s">
        <v>265</v>
      </c>
      <c r="B545" s="172" t="s">
        <v>628</v>
      </c>
      <c r="C545" s="69" t="str">
        <f t="shared" si="748"/>
        <v>Vanity Cab: Single Drawer (28" to 30")</v>
      </c>
      <c r="D545" s="70" t="s">
        <v>263</v>
      </c>
      <c r="E545" s="68" t="s">
        <v>109</v>
      </c>
      <c r="F545" s="267" t="s">
        <v>265</v>
      </c>
      <c r="G545" s="367">
        <f>ROUND(cabinets_db!FD545/Prices!$B$27,0)</f>
        <v>247</v>
      </c>
      <c r="H545" s="71">
        <f>G545*Prices!$B$6+G545</f>
        <v>284.05</v>
      </c>
      <c r="I545" s="161">
        <f>ROUND(cabinets_db!FF545/Prices!$B$27,0)</f>
        <v>270</v>
      </c>
      <c r="J545" s="71">
        <f>I545*Prices!$B$6+I545</f>
        <v>310.5</v>
      </c>
      <c r="K545" s="161">
        <f>ROUND(cabinets_db!FH545/Prices!$B$27,0)</f>
        <v>277</v>
      </c>
      <c r="L545" s="71">
        <f>K545*Prices!$B$6+K545</f>
        <v>318.55</v>
      </c>
      <c r="M545" s="161">
        <f>ROUND(cabinets_db!FJ545/Prices!$B$27,0)</f>
        <v>292</v>
      </c>
      <c r="N545" s="71">
        <f>M545*Prices!$B$6+M545</f>
        <v>335.8</v>
      </c>
      <c r="O545" s="161">
        <f>ROUND(cabinets_db!FL545/Prices!$B$27,0)</f>
        <v>299</v>
      </c>
      <c r="P545" s="71">
        <f>O545*Prices!$B$6+O545</f>
        <v>343.85</v>
      </c>
      <c r="Q545" s="161">
        <f>ROUND(cabinets_db!FN545/Prices!$B$27,0)</f>
        <v>318</v>
      </c>
      <c r="R545" s="71">
        <f>Q545*Prices!$B$6+Q545</f>
        <v>365.7</v>
      </c>
      <c r="S545" s="161">
        <f>ROUND(cabinets_db!FP545/Prices!$B$27,0)</f>
        <v>333</v>
      </c>
      <c r="T545" s="71">
        <f>S545*Prices!$B$6+S545</f>
        <v>382.95</v>
      </c>
      <c r="U545" s="161">
        <f>ROUND(cabinets_db!FR545/Prices!$B$27,0)</f>
        <v>385</v>
      </c>
      <c r="V545" s="71">
        <f>U545*Prices!$B$6+U545</f>
        <v>442.75</v>
      </c>
      <c r="W545" s="162"/>
      <c r="X545" s="162"/>
      <c r="Y545" s="162"/>
      <c r="Z545" s="162"/>
      <c r="AA545" s="162"/>
      <c r="AB545" s="71">
        <f>ROUND(cabinets_db!HD545/Prices!$B$27,0)</f>
        <v>233</v>
      </c>
      <c r="AC545" s="71">
        <f>AB545*Prices!$B$6+AB545</f>
        <v>267.95</v>
      </c>
      <c r="AD545" s="71">
        <f>ROUND(cabinets_db!HF545/Prices!$B$27,0)</f>
        <v>255</v>
      </c>
      <c r="AE545" s="71">
        <f>AD545*Prices!$B$6+AD545</f>
        <v>293.25</v>
      </c>
      <c r="AF545" s="71">
        <f>ROUND(cabinets_db!HH545/Prices!$B$27,0)</f>
        <v>262</v>
      </c>
      <c r="AG545" s="71">
        <f>AF545*Prices!$B$6+AF545</f>
        <v>301.3</v>
      </c>
      <c r="AH545" s="71">
        <f>ROUND(cabinets_db!HJ545/Prices!$B$27,0)</f>
        <v>277</v>
      </c>
      <c r="AI545" s="71">
        <f>AH545*Prices!$B$6+AH545</f>
        <v>318.55</v>
      </c>
      <c r="AJ545" s="71">
        <f>ROUND(cabinets_db!HL545/Prices!$B$27,0)</f>
        <v>285</v>
      </c>
      <c r="AK545" s="71">
        <f>AJ545*Prices!$B$6+AJ545</f>
        <v>327.75</v>
      </c>
      <c r="AL545" s="71">
        <f>ROUND(cabinets_db!HN545/Prices!$B$27,0)</f>
        <v>303</v>
      </c>
      <c r="AM545" s="71">
        <f>AL545*Prices!$B$6+AL545</f>
        <v>348.45</v>
      </c>
      <c r="AN545" s="71">
        <f>ROUND(cabinets_db!HP545/Prices!$B$27,0)</f>
        <v>318</v>
      </c>
      <c r="AO545" s="71">
        <f>AN545*Prices!$B$6+AN545</f>
        <v>365.7</v>
      </c>
      <c r="AP545" s="71">
        <f>ROUND(cabinets_db!HR545/Prices!$B$27,0)</f>
        <v>370</v>
      </c>
      <c r="AQ545" s="163">
        <f>AP545*Prices!$B$6+AP545</f>
        <v>425.5</v>
      </c>
      <c r="AW545" s="71">
        <f t="shared" si="681"/>
        <v>233</v>
      </c>
      <c r="AX545" s="71">
        <f t="shared" si="682"/>
        <v>267.95</v>
      </c>
      <c r="AY545" s="71">
        <f t="shared" si="683"/>
        <v>255</v>
      </c>
      <c r="AZ545" s="71">
        <f t="shared" si="684"/>
        <v>293.25</v>
      </c>
      <c r="BA545" s="71">
        <f t="shared" si="685"/>
        <v>262</v>
      </c>
      <c r="BB545" s="71">
        <f t="shared" si="686"/>
        <v>301.3</v>
      </c>
      <c r="BC545" s="71">
        <f t="shared" si="687"/>
        <v>277</v>
      </c>
      <c r="BD545" s="71">
        <f t="shared" si="688"/>
        <v>318.55</v>
      </c>
      <c r="BE545" s="71">
        <f t="shared" si="689"/>
        <v>285</v>
      </c>
      <c r="BF545" s="71">
        <f t="shared" si="690"/>
        <v>327.75</v>
      </c>
      <c r="BG545" s="71">
        <f t="shared" si="691"/>
        <v>303</v>
      </c>
      <c r="BH545" s="71">
        <f t="shared" si="692"/>
        <v>348.45</v>
      </c>
      <c r="BI545" s="71">
        <f t="shared" si="693"/>
        <v>318</v>
      </c>
      <c r="BJ545" s="71">
        <f t="shared" si="694"/>
        <v>365.7</v>
      </c>
      <c r="BK545" s="71">
        <f t="shared" si="695"/>
        <v>370</v>
      </c>
      <c r="BL545" s="163">
        <f t="shared" si="696"/>
        <v>425.5</v>
      </c>
      <c r="BU545" s="161">
        <f>ROUND(cabinets_db!JE545/Prices!$B$27,0)</f>
        <v>321</v>
      </c>
      <c r="BV545" s="71">
        <f>BU545*Prices!$B$6+BU545</f>
        <v>369.15</v>
      </c>
      <c r="BW545" s="161">
        <f>ROUND(cabinets_db!JG545/Prices!$B$27,0)</f>
        <v>343</v>
      </c>
      <c r="BX545" s="71">
        <f>BW545*Prices!$B$6+BW545</f>
        <v>394.45</v>
      </c>
      <c r="BY545" s="161">
        <f>ROUND(cabinets_db!JI545/Prices!$B$27,0)</f>
        <v>350</v>
      </c>
      <c r="BZ545" s="71">
        <f>BY545*Prices!$B$6+BY545</f>
        <v>402.5</v>
      </c>
      <c r="CA545" s="161">
        <f>ROUND(cabinets_db!JK545/Prices!$B$27,0)</f>
        <v>365</v>
      </c>
      <c r="CB545" s="71">
        <f>CA545*Prices!$B$6+CA545</f>
        <v>419.75</v>
      </c>
      <c r="CC545" s="161">
        <f>ROUND(cabinets_db!JM545/Prices!$B$27,0)</f>
        <v>373</v>
      </c>
      <c r="CD545" s="71">
        <f>CC545*Prices!$B$6+CC545</f>
        <v>428.95</v>
      </c>
      <c r="CE545" s="161">
        <f>ROUND(cabinets_db!JO545/Prices!$B$27,0)</f>
        <v>391</v>
      </c>
      <c r="CF545" s="71">
        <f>CE545*Prices!$B$6+CE545</f>
        <v>449.65</v>
      </c>
      <c r="CG545" s="161">
        <f>ROUND(cabinets_db!JQ545/Prices!$B$27,0)</f>
        <v>406</v>
      </c>
      <c r="CH545" s="71">
        <f>CG545*Prices!$B$6+CG545</f>
        <v>466.9</v>
      </c>
      <c r="CI545" s="161">
        <f>ROUND(cabinets_db!JS545/Prices!$B$27,0)</f>
        <v>458</v>
      </c>
      <c r="CJ545" s="71">
        <f>CI545*Prices!$B$6+CI545</f>
        <v>526.70000000000005</v>
      </c>
      <c r="CK545" s="162"/>
      <c r="CL545" s="162"/>
      <c r="CM545" s="162"/>
      <c r="CN545" s="162"/>
      <c r="CO545" s="162"/>
      <c r="CP545" s="71">
        <f>ROUND(cabinets_db!LW545/Prices!$B$27,0)</f>
        <v>306</v>
      </c>
      <c r="CQ545" s="71">
        <f>CP545*Prices!$B$6+CP545</f>
        <v>351.9</v>
      </c>
      <c r="CR545" s="71">
        <f>ROUND(cabinets_db!LY545/Prices!$B$27,0)</f>
        <v>328</v>
      </c>
      <c r="CS545" s="71">
        <f>CR545*Prices!$B$6+CR545</f>
        <v>377.2</v>
      </c>
      <c r="CT545" s="71">
        <f>ROUND(cabinets_db!MA545/Prices!$B$27,0)</f>
        <v>336</v>
      </c>
      <c r="CU545" s="71">
        <f>CT545*Prices!$B$6+CT545</f>
        <v>386.4</v>
      </c>
      <c r="CV545" s="71">
        <f>ROUND(cabinets_db!MC545/Prices!$B$27,0)</f>
        <v>351</v>
      </c>
      <c r="CW545" s="71">
        <f>CV545*Prices!$B$6+CV545</f>
        <v>403.65</v>
      </c>
      <c r="CX545" s="71">
        <f>ROUND(cabinets_db!ME545/Prices!$B$27,0)</f>
        <v>358</v>
      </c>
      <c r="CY545" s="71">
        <f>CX545*Prices!$B$6+CX545</f>
        <v>411.7</v>
      </c>
      <c r="CZ545" s="71">
        <f>ROUND(cabinets_db!MG545/Prices!$B$27,0)</f>
        <v>377</v>
      </c>
      <c r="DA545" s="71">
        <f>CZ545*Prices!$B$6+CZ545</f>
        <v>433.55</v>
      </c>
      <c r="DB545" s="71">
        <f>ROUND(cabinets_db!MI545/Prices!$B$27,0)</f>
        <v>391</v>
      </c>
      <c r="DC545" s="71">
        <f>DB545*Prices!$B$6+DB545</f>
        <v>449.65</v>
      </c>
      <c r="DD545" s="71">
        <f>ROUND(cabinets_db!MK545/Prices!$B$27,0)</f>
        <v>444</v>
      </c>
      <c r="DE545" s="163">
        <f>DD545*Prices!$B$6+DD545</f>
        <v>510.6</v>
      </c>
      <c r="DK545" s="71">
        <f t="shared" si="697"/>
        <v>306</v>
      </c>
      <c r="DL545" s="71">
        <f t="shared" si="698"/>
        <v>351.9</v>
      </c>
      <c r="DM545" s="71">
        <f t="shared" si="699"/>
        <v>328</v>
      </c>
      <c r="DN545" s="71">
        <f t="shared" si="700"/>
        <v>377.2</v>
      </c>
      <c r="DO545" s="71">
        <f t="shared" si="701"/>
        <v>336</v>
      </c>
      <c r="DP545" s="71">
        <f t="shared" si="702"/>
        <v>386.4</v>
      </c>
      <c r="DQ545" s="71">
        <f t="shared" si="703"/>
        <v>351</v>
      </c>
      <c r="DR545" s="71">
        <f t="shared" si="704"/>
        <v>403.65</v>
      </c>
      <c r="DS545" s="71">
        <f t="shared" si="705"/>
        <v>358</v>
      </c>
      <c r="DT545" s="71">
        <f t="shared" si="706"/>
        <v>411.7</v>
      </c>
      <c r="DU545" s="71">
        <f t="shared" si="707"/>
        <v>377</v>
      </c>
      <c r="DV545" s="71">
        <f t="shared" si="708"/>
        <v>433.55</v>
      </c>
      <c r="DW545" s="71">
        <f t="shared" si="709"/>
        <v>391</v>
      </c>
      <c r="DX545" s="71">
        <f t="shared" si="710"/>
        <v>449.65</v>
      </c>
      <c r="DY545" s="71">
        <f t="shared" si="711"/>
        <v>444</v>
      </c>
      <c r="DZ545" s="163">
        <f t="shared" si="712"/>
        <v>510.6</v>
      </c>
      <c r="EP545" s="55">
        <v>1317.5992000000001</v>
      </c>
      <c r="EQ545" s="55">
        <f t="shared" si="759"/>
        <v>9.1499944444444452</v>
      </c>
      <c r="ER545" s="74">
        <v>9.5</v>
      </c>
      <c r="ES545" s="55">
        <v>30</v>
      </c>
      <c r="EU545" s="75">
        <f>ES545*15/144</f>
        <v>3.125</v>
      </c>
      <c r="EV545" s="75">
        <v>1</v>
      </c>
      <c r="EY545" s="142">
        <f>ER545</f>
        <v>9.5</v>
      </c>
      <c r="EZ545" s="82">
        <f>(EY545*1.2)*(Prices!$B$5/32)</f>
        <v>14.25</v>
      </c>
      <c r="FA545" s="82">
        <f>(EY545*1.3)*(Prices!$B$4/32)</f>
        <v>30.875</v>
      </c>
      <c r="FB545" s="77">
        <f>EV545*Prices!$B$2+EW545*Prices!$B$3</f>
        <v>40</v>
      </c>
      <c r="FC545" s="80">
        <f>EU545*Prices!$B$9</f>
        <v>18.75</v>
      </c>
      <c r="FD545" s="82">
        <f t="shared" si="713"/>
        <v>103.875</v>
      </c>
      <c r="FE545" s="82">
        <f>EU545*Prices!$B$10</f>
        <v>28.125</v>
      </c>
      <c r="FF545" s="82">
        <f t="shared" si="714"/>
        <v>113.25</v>
      </c>
      <c r="FG545" s="82">
        <f>EU545*Prices!$B$11</f>
        <v>31.25</v>
      </c>
      <c r="FH545" s="82">
        <f t="shared" si="715"/>
        <v>116.375</v>
      </c>
      <c r="FI545" s="82">
        <f>EU545*Prices!$B$12</f>
        <v>37.5</v>
      </c>
      <c r="FJ545" s="82">
        <f t="shared" si="716"/>
        <v>122.625</v>
      </c>
      <c r="FK545" s="82">
        <f>EU545*Prices!$B$13</f>
        <v>40.625</v>
      </c>
      <c r="FL545" s="82">
        <f t="shared" si="717"/>
        <v>125.75</v>
      </c>
      <c r="FM545" s="82">
        <f>EU545*Prices!$B$14</f>
        <v>48.4375</v>
      </c>
      <c r="FN545" s="82">
        <f t="shared" si="718"/>
        <v>133.5625</v>
      </c>
      <c r="FO545" s="82">
        <f>EU545*Prices!$B$15</f>
        <v>54.6875</v>
      </c>
      <c r="FP545" s="82">
        <f t="shared" si="719"/>
        <v>139.8125</v>
      </c>
      <c r="FQ545" s="82">
        <f>EU545*Prices!$B$16</f>
        <v>76.5625</v>
      </c>
      <c r="FR545" s="82">
        <f t="shared" si="720"/>
        <v>161.6875</v>
      </c>
      <c r="FS545" s="82">
        <f>EU545*Prices!$B$17</f>
        <v>0</v>
      </c>
      <c r="FT545" s="82"/>
      <c r="FU545" s="82"/>
      <c r="FV545" s="82"/>
      <c r="FW545" s="82"/>
      <c r="FX545" s="82"/>
      <c r="FY545" s="82"/>
      <c r="FZ545" s="82"/>
      <c r="GA545" s="82"/>
      <c r="GB545" s="82"/>
      <c r="GC545" s="82"/>
      <c r="GD545" s="82"/>
      <c r="GE545" s="82"/>
      <c r="GF545" s="82"/>
      <c r="GG545" s="82"/>
      <c r="GH545" s="82"/>
      <c r="GI545"/>
      <c r="GJ545"/>
      <c r="GK545"/>
      <c r="GL545"/>
      <c r="GM545"/>
      <c r="GN545"/>
      <c r="GO545"/>
      <c r="GP545" s="55">
        <v>1317.5992000000001</v>
      </c>
      <c r="GQ545" s="55">
        <f t="shared" si="760"/>
        <v>9.1499944444444452</v>
      </c>
      <c r="GR545" s="74">
        <v>9.5</v>
      </c>
      <c r="GS545" s="55">
        <v>30</v>
      </c>
      <c r="GT545" s="55"/>
      <c r="GU545" s="75">
        <f>GS545*15/144</f>
        <v>3.125</v>
      </c>
      <c r="GV545" s="75">
        <v>1</v>
      </c>
      <c r="GW545" s="75"/>
      <c r="GX545" s="76"/>
      <c r="GY545" s="142">
        <f>GR545</f>
        <v>9.5</v>
      </c>
      <c r="GZ545" s="82">
        <f>(GY545*1.2)*(Prices!$B$5/32)</f>
        <v>14.25</v>
      </c>
      <c r="HA545" s="82">
        <f>(GY545*1.3)*(Prices!$C$4/32)</f>
        <v>24.7</v>
      </c>
      <c r="HB545" s="77">
        <f>GV545*Prices!$B$2+GW545*Prices!$B$3</f>
        <v>40</v>
      </c>
      <c r="HC545" s="80">
        <f>GU545*Prices!$B$9</f>
        <v>18.75</v>
      </c>
      <c r="HD545" s="82">
        <f t="shared" si="721"/>
        <v>97.7</v>
      </c>
      <c r="HE545" s="82">
        <f>GU545*Prices!$B$10</f>
        <v>28.125</v>
      </c>
      <c r="HF545" s="82">
        <f t="shared" si="722"/>
        <v>107.075</v>
      </c>
      <c r="HG545" s="82">
        <f>GU545*Prices!$B$11</f>
        <v>31.25</v>
      </c>
      <c r="HH545" s="82">
        <f t="shared" si="723"/>
        <v>110.2</v>
      </c>
      <c r="HI545" s="82">
        <f>GU545*Prices!$B$12</f>
        <v>37.5</v>
      </c>
      <c r="HJ545" s="82">
        <f t="shared" si="724"/>
        <v>116.45</v>
      </c>
      <c r="HK545" s="82">
        <f>GU545*Prices!$B$13</f>
        <v>40.625</v>
      </c>
      <c r="HL545" s="82">
        <f t="shared" si="725"/>
        <v>119.575</v>
      </c>
      <c r="HM545" s="82">
        <f>GU545*Prices!$B$14</f>
        <v>48.4375</v>
      </c>
      <c r="HN545" s="82">
        <f t="shared" si="726"/>
        <v>127.3875</v>
      </c>
      <c r="HO545" s="82">
        <f>GU545*Prices!$B$15</f>
        <v>54.6875</v>
      </c>
      <c r="HP545" s="82">
        <f t="shared" si="727"/>
        <v>133.63749999999999</v>
      </c>
      <c r="HQ545" s="82">
        <f>GU545*Prices!$B$16</f>
        <v>76.5625</v>
      </c>
      <c r="HR545" s="82">
        <f t="shared" si="728"/>
        <v>155.51249999999999</v>
      </c>
      <c r="HS545" s="82">
        <f>GU545*Prices!$B$17</f>
        <v>0</v>
      </c>
      <c r="HT545" s="82"/>
      <c r="HU545" s="82"/>
      <c r="HV545" s="82"/>
      <c r="HW545" s="82"/>
      <c r="HX545" s="82"/>
      <c r="HY545" s="82"/>
      <c r="HZ545" s="82"/>
      <c r="IA545" s="82"/>
      <c r="IB545" s="82"/>
      <c r="IC545" s="82"/>
      <c r="ID545" s="82"/>
      <c r="IE545" s="82"/>
      <c r="IF545" s="82"/>
      <c r="IG545" s="82"/>
      <c r="IH545" s="82"/>
      <c r="II545"/>
      <c r="IJ545"/>
      <c r="IK545"/>
      <c r="IL545"/>
      <c r="IM545"/>
      <c r="IN545"/>
      <c r="IO545"/>
      <c r="IP545"/>
      <c r="IQ545" s="55">
        <v>1317.5992000000001</v>
      </c>
      <c r="IR545" s="55">
        <f t="shared" si="761"/>
        <v>9.1499944444444452</v>
      </c>
      <c r="IS545" s="74">
        <v>9.5</v>
      </c>
      <c r="IT545" s="55">
        <v>30</v>
      </c>
      <c r="IV545" s="75">
        <f>IT545*15/144</f>
        <v>3.125</v>
      </c>
      <c r="IW545" s="75">
        <v>1</v>
      </c>
      <c r="IX545" s="75"/>
      <c r="IY545" s="76">
        <f t="shared" si="763"/>
        <v>30.780246101851848</v>
      </c>
      <c r="IZ545" s="142">
        <f>IS545</f>
        <v>9.5</v>
      </c>
      <c r="JA545" s="82">
        <f>(IZ545*1.2)*(Prices!$B$5/32)</f>
        <v>14.25</v>
      </c>
      <c r="JB545" s="82">
        <f>(IZ545*1.3)*(Prices!$B$4/32)</f>
        <v>30.875</v>
      </c>
      <c r="JC545" s="77">
        <f>IW545*Prices!$B$2+IX545*Prices!$B$3</f>
        <v>40</v>
      </c>
      <c r="JD545" s="80">
        <f>IV545*Prices!$B$9</f>
        <v>18.75</v>
      </c>
      <c r="JE545" s="82">
        <f t="shared" si="729"/>
        <v>134.65524610185184</v>
      </c>
      <c r="JF545" s="82">
        <f>IV545*Prices!$B$10</f>
        <v>28.125</v>
      </c>
      <c r="JG545" s="82">
        <f t="shared" si="730"/>
        <v>144.03024610185184</v>
      </c>
      <c r="JH545" s="82">
        <f>IV545*Prices!$B$11</f>
        <v>31.25</v>
      </c>
      <c r="JI545" s="82">
        <f t="shared" si="731"/>
        <v>147.15524610185184</v>
      </c>
      <c r="JJ545" s="82">
        <f>IV545*Prices!$B$12</f>
        <v>37.5</v>
      </c>
      <c r="JK545" s="82">
        <f t="shared" si="732"/>
        <v>153.40524610185184</v>
      </c>
      <c r="JL545" s="82">
        <f>IV545*Prices!$B$13</f>
        <v>40.625</v>
      </c>
      <c r="JM545" s="82">
        <f t="shared" si="733"/>
        <v>156.53024610185184</v>
      </c>
      <c r="JN545" s="82">
        <f>IV545*Prices!$B$14</f>
        <v>48.4375</v>
      </c>
      <c r="JO545" s="82">
        <f t="shared" si="734"/>
        <v>164.34274610185184</v>
      </c>
      <c r="JP545" s="82">
        <f>IV545*Prices!$B$15</f>
        <v>54.6875</v>
      </c>
      <c r="JQ545" s="82">
        <f t="shared" si="735"/>
        <v>170.59274610185184</v>
      </c>
      <c r="JR545" s="82">
        <f>IV545*Prices!$B$16</f>
        <v>76.5625</v>
      </c>
      <c r="JS545" s="82">
        <f t="shared" si="736"/>
        <v>192.46774610185184</v>
      </c>
      <c r="JT545" s="82">
        <f>IV545*Prices!$B$17</f>
        <v>0</v>
      </c>
      <c r="JU545" s="82"/>
      <c r="JV545" s="82"/>
      <c r="JW545" s="82"/>
      <c r="JX545" s="82"/>
      <c r="JY545" s="82"/>
      <c r="JZ545" s="82"/>
      <c r="KA545" s="82"/>
      <c r="KB545" s="82"/>
      <c r="KC545" s="82"/>
      <c r="KD545" s="82"/>
      <c r="KE545" s="82"/>
      <c r="KF545" s="82"/>
      <c r="KG545" s="82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 s="199">
        <v>1</v>
      </c>
      <c r="LB545" s="202">
        <v>0</v>
      </c>
      <c r="LC545" s="82">
        <f>(44+(cabinets_db!IR545*2-2))*0.58</f>
        <v>34.973993555555552</v>
      </c>
      <c r="LD545" s="82">
        <f>(44+(cabinets_db!IR545*2-2))*0.77</f>
        <v>46.430991444444444</v>
      </c>
      <c r="LE545" s="82">
        <f>3*(cabinets_db!IR545*22/144)</f>
        <v>4.1937474537037041</v>
      </c>
      <c r="LF545" s="82">
        <f t="shared" si="737"/>
        <v>30.780246101851848</v>
      </c>
      <c r="LG545" s="80">
        <f t="shared" si="738"/>
        <v>42.237243990740737</v>
      </c>
      <c r="LH545" s="234">
        <f t="shared" si="739"/>
        <v>30.780246101851848</v>
      </c>
      <c r="LI545" s="55">
        <v>1317.5992000000001</v>
      </c>
      <c r="LJ545" s="55">
        <f t="shared" si="762"/>
        <v>9.1499944444444452</v>
      </c>
      <c r="LK545" s="74">
        <v>9.5</v>
      </c>
      <c r="LL545" s="55">
        <v>30</v>
      </c>
      <c r="LN545" s="75">
        <f>LL545*15/144</f>
        <v>3.125</v>
      </c>
      <c r="LO545" s="75">
        <v>1</v>
      </c>
      <c r="LP545" s="75"/>
      <c r="LQ545" s="76">
        <f t="shared" si="764"/>
        <v>30.780246101851848</v>
      </c>
      <c r="LR545" s="142">
        <f>LK545</f>
        <v>9.5</v>
      </c>
      <c r="LS545" s="82">
        <f>(LR545*1.2)*(Prices!$B$5/32)</f>
        <v>14.25</v>
      </c>
      <c r="LT545" s="82">
        <f>(LR545*1.3)*(Prices!$C$4/32)</f>
        <v>24.7</v>
      </c>
      <c r="LU545" s="77">
        <f>LO545*Prices!$B$2+LP545*Prices!$B$3</f>
        <v>40</v>
      </c>
      <c r="LV545" s="80">
        <f>LN545*Prices!$B$9</f>
        <v>18.75</v>
      </c>
      <c r="LW545" s="82">
        <f t="shared" si="740"/>
        <v>128.48024610185186</v>
      </c>
      <c r="LX545" s="82">
        <f>LN545*Prices!$B$10</f>
        <v>28.125</v>
      </c>
      <c r="LY545" s="82">
        <f t="shared" si="741"/>
        <v>137.85524610185186</v>
      </c>
      <c r="LZ545" s="82">
        <f>LN545*Prices!$B$11</f>
        <v>31.25</v>
      </c>
      <c r="MA545" s="82">
        <f t="shared" si="742"/>
        <v>140.98024610185186</v>
      </c>
      <c r="MB545" s="82">
        <f>LN545*Prices!$B$12</f>
        <v>37.5</v>
      </c>
      <c r="MC545" s="82">
        <f t="shared" si="743"/>
        <v>147.23024610185186</v>
      </c>
      <c r="MD545" s="82">
        <f>LN545*Prices!$B$13</f>
        <v>40.625</v>
      </c>
      <c r="ME545" s="82">
        <f t="shared" si="744"/>
        <v>150.35524610185186</v>
      </c>
      <c r="MF545" s="82">
        <f>LN545*Prices!$B$14</f>
        <v>48.4375</v>
      </c>
      <c r="MG545" s="82">
        <f t="shared" si="745"/>
        <v>158.16774610185186</v>
      </c>
      <c r="MH545" s="82">
        <f>LN545*Prices!$B$15</f>
        <v>54.6875</v>
      </c>
      <c r="MI545" s="82">
        <f t="shared" si="746"/>
        <v>164.41774610185183</v>
      </c>
      <c r="MJ545" s="82">
        <f>LN545*Prices!$B$16</f>
        <v>76.5625</v>
      </c>
      <c r="MK545" s="82">
        <f t="shared" si="747"/>
        <v>186.29274610185183</v>
      </c>
      <c r="ML545" s="82">
        <f>LN545*Prices!$B$17</f>
        <v>0</v>
      </c>
      <c r="MM545" s="82"/>
      <c r="MN545" s="82"/>
      <c r="MO545" s="82"/>
      <c r="MP545" s="82"/>
      <c r="MQ545" s="82"/>
      <c r="MR545" s="82"/>
      <c r="MS545" s="82"/>
      <c r="MT545" s="82"/>
      <c r="MU545" s="82"/>
      <c r="MV545" s="82"/>
      <c r="MW545" s="82"/>
      <c r="MX545" s="82"/>
      <c r="MY545" s="82"/>
      <c r="MZ545" s="82"/>
      <c r="NA545" s="82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</row>
    <row r="546" spans="1:449" ht="18" customHeight="1" thickBot="1" x14ac:dyDescent="0.3">
      <c r="A546" s="269" t="s">
        <v>266</v>
      </c>
      <c r="B546" s="175" t="s">
        <v>628</v>
      </c>
      <c r="C546" s="176" t="str">
        <f t="shared" si="748"/>
        <v>Vanity Cab: Single Drawer (31" to 33")</v>
      </c>
      <c r="D546" s="177" t="s">
        <v>263</v>
      </c>
      <c r="E546" s="178" t="s">
        <v>111</v>
      </c>
      <c r="F546" s="270" t="s">
        <v>266</v>
      </c>
      <c r="G546" s="367">
        <f>ROUND(cabinets_db!FD546/Prices!$B$27,0)</f>
        <v>257</v>
      </c>
      <c r="H546" s="71">
        <f>G546*Prices!$B$6+G546</f>
        <v>295.55</v>
      </c>
      <c r="I546" s="161">
        <f>ROUND(cabinets_db!FF546/Prices!$B$27,0)</f>
        <v>282</v>
      </c>
      <c r="J546" s="71">
        <f>I546*Prices!$B$6+I546</f>
        <v>324.3</v>
      </c>
      <c r="K546" s="161">
        <f>ROUND(cabinets_db!FH546/Prices!$B$27,0)</f>
        <v>290</v>
      </c>
      <c r="L546" s="71">
        <f>K546*Prices!$B$6+K546</f>
        <v>333.5</v>
      </c>
      <c r="M546" s="161">
        <f>ROUND(cabinets_db!FJ546/Prices!$B$27,0)</f>
        <v>307</v>
      </c>
      <c r="N546" s="71">
        <f>M546*Prices!$B$6+M546</f>
        <v>353.05</v>
      </c>
      <c r="O546" s="161">
        <f>ROUND(cabinets_db!FL546/Prices!$B$27,0)</f>
        <v>315</v>
      </c>
      <c r="P546" s="71">
        <f>O546*Prices!$B$6+O546</f>
        <v>362.25</v>
      </c>
      <c r="Q546" s="161">
        <f>ROUND(cabinets_db!FN546/Prices!$B$27,0)</f>
        <v>335</v>
      </c>
      <c r="R546" s="71">
        <f>Q546*Prices!$B$6+Q546</f>
        <v>385.25</v>
      </c>
      <c r="S546" s="161">
        <f>ROUND(cabinets_db!FP546/Prices!$B$27,0)</f>
        <v>352</v>
      </c>
      <c r="T546" s="71">
        <f>S546*Prices!$B$6+S546</f>
        <v>404.8</v>
      </c>
      <c r="U546" s="161">
        <f>ROUND(cabinets_db!FR546/Prices!$B$27,0)</f>
        <v>409</v>
      </c>
      <c r="V546" s="71">
        <f>U546*Prices!$B$6+U546</f>
        <v>470.35</v>
      </c>
      <c r="W546" s="162"/>
      <c r="X546" s="162"/>
      <c r="Y546" s="162"/>
      <c r="Z546" s="162"/>
      <c r="AA546" s="162"/>
      <c r="AB546" s="71">
        <f>ROUND(cabinets_db!HD546/Prices!$B$27,0)</f>
        <v>242</v>
      </c>
      <c r="AC546" s="71">
        <f>AB546*Prices!$B$6+AB546</f>
        <v>278.3</v>
      </c>
      <c r="AD546" s="71">
        <f>ROUND(cabinets_db!HF546/Prices!$B$27,0)</f>
        <v>267</v>
      </c>
      <c r="AE546" s="71">
        <f>AD546*Prices!$B$6+AD546</f>
        <v>307.05</v>
      </c>
      <c r="AF546" s="71">
        <f>ROUND(cabinets_db!HH546/Prices!$B$27,0)</f>
        <v>275</v>
      </c>
      <c r="AG546" s="71">
        <f>AF546*Prices!$B$6+AF546</f>
        <v>316.25</v>
      </c>
      <c r="AH546" s="71">
        <f>ROUND(cabinets_db!HJ546/Prices!$B$27,0)</f>
        <v>291</v>
      </c>
      <c r="AI546" s="71">
        <f>AH546*Prices!$B$6+AH546</f>
        <v>334.65</v>
      </c>
      <c r="AJ546" s="71">
        <f>ROUND(cabinets_db!HL546/Prices!$B$27,0)</f>
        <v>299</v>
      </c>
      <c r="AK546" s="71">
        <f>AJ546*Prices!$B$6+AJ546</f>
        <v>343.85</v>
      </c>
      <c r="AL546" s="71">
        <f>ROUND(cabinets_db!HN546/Prices!$B$27,0)</f>
        <v>320</v>
      </c>
      <c r="AM546" s="71">
        <f>AL546*Prices!$B$6+AL546</f>
        <v>368</v>
      </c>
      <c r="AN546" s="71">
        <f>ROUND(cabinets_db!HP546/Prices!$B$27,0)</f>
        <v>336</v>
      </c>
      <c r="AO546" s="71">
        <f>AN546*Prices!$B$6+AN546</f>
        <v>386.4</v>
      </c>
      <c r="AP546" s="71">
        <f>ROUND(cabinets_db!HR546/Prices!$B$27,0)</f>
        <v>393</v>
      </c>
      <c r="AQ546" s="163">
        <f>AP546*Prices!$B$6+AP546</f>
        <v>451.95</v>
      </c>
      <c r="AW546" s="71">
        <f t="shared" si="681"/>
        <v>242</v>
      </c>
      <c r="AX546" s="71">
        <f t="shared" si="682"/>
        <v>278.3</v>
      </c>
      <c r="AY546" s="71">
        <f t="shared" si="683"/>
        <v>267</v>
      </c>
      <c r="AZ546" s="71">
        <f t="shared" si="684"/>
        <v>307.05</v>
      </c>
      <c r="BA546" s="71">
        <f t="shared" si="685"/>
        <v>275</v>
      </c>
      <c r="BB546" s="71">
        <f t="shared" si="686"/>
        <v>316.25</v>
      </c>
      <c r="BC546" s="71">
        <f t="shared" si="687"/>
        <v>291</v>
      </c>
      <c r="BD546" s="71">
        <f t="shared" si="688"/>
        <v>334.65</v>
      </c>
      <c r="BE546" s="71">
        <f t="shared" si="689"/>
        <v>299</v>
      </c>
      <c r="BF546" s="71">
        <f t="shared" si="690"/>
        <v>343.85</v>
      </c>
      <c r="BG546" s="71">
        <f t="shared" si="691"/>
        <v>320</v>
      </c>
      <c r="BH546" s="71">
        <f t="shared" si="692"/>
        <v>368</v>
      </c>
      <c r="BI546" s="71">
        <f t="shared" si="693"/>
        <v>336</v>
      </c>
      <c r="BJ546" s="71">
        <f t="shared" si="694"/>
        <v>386.4</v>
      </c>
      <c r="BK546" s="71">
        <f t="shared" si="695"/>
        <v>393</v>
      </c>
      <c r="BL546" s="163">
        <f t="shared" si="696"/>
        <v>451.95</v>
      </c>
      <c r="BU546" s="161">
        <f>ROUND(cabinets_db!JE546/Prices!$B$27,0)</f>
        <v>332</v>
      </c>
      <c r="BV546" s="71">
        <f>BU546*Prices!$B$6+BU546</f>
        <v>381.8</v>
      </c>
      <c r="BW546" s="161">
        <f>ROUND(cabinets_db!JG546/Prices!$B$27,0)</f>
        <v>357</v>
      </c>
      <c r="BX546" s="71">
        <f>BW546*Prices!$B$6+BW546</f>
        <v>410.55</v>
      </c>
      <c r="BY546" s="161">
        <f>ROUND(cabinets_db!JI546/Prices!$B$27,0)</f>
        <v>365</v>
      </c>
      <c r="BZ546" s="71">
        <f>BY546*Prices!$B$6+BY546</f>
        <v>419.75</v>
      </c>
      <c r="CA546" s="161">
        <f>ROUND(cabinets_db!JK546/Prices!$B$27,0)</f>
        <v>381</v>
      </c>
      <c r="CB546" s="71">
        <f>CA546*Prices!$B$6+CA546</f>
        <v>438.15</v>
      </c>
      <c r="CC546" s="161">
        <f>ROUND(cabinets_db!JM546/Prices!$B$27,0)</f>
        <v>389</v>
      </c>
      <c r="CD546" s="71">
        <f>CC546*Prices!$B$6+CC546</f>
        <v>447.35</v>
      </c>
      <c r="CE546" s="161">
        <f>ROUND(cabinets_db!JO546/Prices!$B$27,0)</f>
        <v>410</v>
      </c>
      <c r="CF546" s="71">
        <f>CE546*Prices!$B$6+CE546</f>
        <v>471.5</v>
      </c>
      <c r="CG546" s="161">
        <f>ROUND(cabinets_db!JQ546/Prices!$B$27,0)</f>
        <v>426</v>
      </c>
      <c r="CH546" s="71">
        <f>CG546*Prices!$B$6+CG546</f>
        <v>489.9</v>
      </c>
      <c r="CI546" s="161">
        <f>ROUND(cabinets_db!JS546/Prices!$B$27,0)</f>
        <v>483</v>
      </c>
      <c r="CJ546" s="71">
        <f>CI546*Prices!$B$6+CI546</f>
        <v>555.45000000000005</v>
      </c>
      <c r="CK546" s="162"/>
      <c r="CL546" s="162"/>
      <c r="CM546" s="162"/>
      <c r="CN546" s="162"/>
      <c r="CO546" s="162"/>
      <c r="CP546" s="71">
        <f>ROUND(cabinets_db!LW546/Prices!$B$27,0)</f>
        <v>317</v>
      </c>
      <c r="CQ546" s="71">
        <f>CP546*Prices!$B$6+CP546</f>
        <v>364.55</v>
      </c>
      <c r="CR546" s="71">
        <f>ROUND(cabinets_db!LY546/Prices!$B$27,0)</f>
        <v>341</v>
      </c>
      <c r="CS546" s="71">
        <f>CR546*Prices!$B$6+CR546</f>
        <v>392.15</v>
      </c>
      <c r="CT546" s="71">
        <f>ROUND(cabinets_db!MA546/Prices!$B$27,0)</f>
        <v>349</v>
      </c>
      <c r="CU546" s="71">
        <f>CT546*Prices!$B$6+CT546</f>
        <v>401.35</v>
      </c>
      <c r="CV546" s="71">
        <f>ROUND(cabinets_db!MC546/Prices!$B$27,0)</f>
        <v>366</v>
      </c>
      <c r="CW546" s="71">
        <f>CV546*Prices!$B$6+CV546</f>
        <v>420.9</v>
      </c>
      <c r="CX546" s="71">
        <f>ROUND(cabinets_db!ME546/Prices!$B$27,0)</f>
        <v>374</v>
      </c>
      <c r="CY546" s="71">
        <f>CX546*Prices!$B$6+CX546</f>
        <v>430.1</v>
      </c>
      <c r="CZ546" s="71">
        <f>ROUND(cabinets_db!MG546/Prices!$B$27,0)</f>
        <v>394</v>
      </c>
      <c r="DA546" s="71">
        <f>CZ546*Prices!$B$6+CZ546</f>
        <v>453.1</v>
      </c>
      <c r="DB546" s="71">
        <f>ROUND(cabinets_db!MI546/Prices!$B$27,0)</f>
        <v>411</v>
      </c>
      <c r="DC546" s="71">
        <f>DB546*Prices!$B$6+DB546</f>
        <v>472.65</v>
      </c>
      <c r="DD546" s="71">
        <f>ROUND(cabinets_db!MK546/Prices!$B$27,0)</f>
        <v>468</v>
      </c>
      <c r="DE546" s="163">
        <f>DD546*Prices!$B$6+DD546</f>
        <v>538.20000000000005</v>
      </c>
      <c r="DK546" s="71">
        <f t="shared" si="697"/>
        <v>317</v>
      </c>
      <c r="DL546" s="71">
        <f t="shared" si="698"/>
        <v>364.55</v>
      </c>
      <c r="DM546" s="71">
        <f t="shared" si="699"/>
        <v>341</v>
      </c>
      <c r="DN546" s="71">
        <f t="shared" si="700"/>
        <v>392.15</v>
      </c>
      <c r="DO546" s="71">
        <f t="shared" si="701"/>
        <v>349</v>
      </c>
      <c r="DP546" s="71">
        <f t="shared" si="702"/>
        <v>401.35</v>
      </c>
      <c r="DQ546" s="71">
        <f t="shared" si="703"/>
        <v>366</v>
      </c>
      <c r="DR546" s="71">
        <f t="shared" si="704"/>
        <v>420.9</v>
      </c>
      <c r="DS546" s="71">
        <f t="shared" si="705"/>
        <v>374</v>
      </c>
      <c r="DT546" s="71">
        <f t="shared" si="706"/>
        <v>430.1</v>
      </c>
      <c r="DU546" s="71">
        <f t="shared" si="707"/>
        <v>394</v>
      </c>
      <c r="DV546" s="71">
        <f t="shared" si="708"/>
        <v>453.1</v>
      </c>
      <c r="DW546" s="71">
        <f t="shared" si="709"/>
        <v>411</v>
      </c>
      <c r="DX546" s="71">
        <f t="shared" si="710"/>
        <v>472.65</v>
      </c>
      <c r="DY546" s="71">
        <f t="shared" si="711"/>
        <v>468</v>
      </c>
      <c r="DZ546" s="163">
        <f t="shared" si="712"/>
        <v>538.20000000000005</v>
      </c>
      <c r="EP546" s="55">
        <v>1425.7162000000001</v>
      </c>
      <c r="EQ546" s="55">
        <f t="shared" si="759"/>
        <v>9.9008069444444455</v>
      </c>
      <c r="ER546" s="74">
        <v>10</v>
      </c>
      <c r="ES546" s="55">
        <v>33</v>
      </c>
      <c r="EU546" s="75">
        <f>ES546*15/144</f>
        <v>3.4375</v>
      </c>
      <c r="EV546" s="75">
        <v>1</v>
      </c>
      <c r="EY546" s="142">
        <f>ER546</f>
        <v>10</v>
      </c>
      <c r="EZ546" s="82">
        <f>(EY546*1.2)*(Prices!$B$5/32)</f>
        <v>15</v>
      </c>
      <c r="FA546" s="82">
        <f>(EY546*1.3)*(Prices!$B$4/32)</f>
        <v>32.5</v>
      </c>
      <c r="FB546" s="77">
        <f>EV546*Prices!$B$2+EW546*Prices!$B$3</f>
        <v>40</v>
      </c>
      <c r="FC546" s="80">
        <f>EU546*Prices!$B$9</f>
        <v>20.625</v>
      </c>
      <c r="FD546" s="82">
        <f t="shared" si="713"/>
        <v>108.125</v>
      </c>
      <c r="FE546" s="82">
        <f>EU546*Prices!$B$10</f>
        <v>30.9375</v>
      </c>
      <c r="FF546" s="82">
        <f t="shared" si="714"/>
        <v>118.4375</v>
      </c>
      <c r="FG546" s="82">
        <f>EU546*Prices!$B$11</f>
        <v>34.375</v>
      </c>
      <c r="FH546" s="82">
        <f t="shared" si="715"/>
        <v>121.875</v>
      </c>
      <c r="FI546" s="82">
        <f>EU546*Prices!$B$12</f>
        <v>41.25</v>
      </c>
      <c r="FJ546" s="82">
        <f t="shared" si="716"/>
        <v>128.75</v>
      </c>
      <c r="FK546" s="82">
        <f>EU546*Prices!$B$13</f>
        <v>44.6875</v>
      </c>
      <c r="FL546" s="82">
        <f t="shared" si="717"/>
        <v>132.1875</v>
      </c>
      <c r="FM546" s="82">
        <f>EU546*Prices!$B$14</f>
        <v>53.28125</v>
      </c>
      <c r="FN546" s="82">
        <f t="shared" si="718"/>
        <v>140.78125</v>
      </c>
      <c r="FO546" s="82">
        <f>EU546*Prices!$B$15</f>
        <v>60.15625</v>
      </c>
      <c r="FP546" s="82">
        <f t="shared" si="719"/>
        <v>147.65625</v>
      </c>
      <c r="FQ546" s="82">
        <f>EU546*Prices!$B$16</f>
        <v>84.21875</v>
      </c>
      <c r="FR546" s="82">
        <f t="shared" si="720"/>
        <v>171.71875</v>
      </c>
      <c r="FS546" s="82">
        <f>EU546*Prices!$B$17</f>
        <v>0</v>
      </c>
      <c r="FT546" s="82"/>
      <c r="FU546" s="82"/>
      <c r="FV546" s="82"/>
      <c r="FW546" s="82"/>
      <c r="FX546" s="82"/>
      <c r="FY546" s="82"/>
      <c r="FZ546" s="82"/>
      <c r="GA546" s="82"/>
      <c r="GB546" s="82"/>
      <c r="GC546" s="82"/>
      <c r="GD546" s="82"/>
      <c r="GE546" s="82"/>
      <c r="GF546" s="82"/>
      <c r="GG546" s="82"/>
      <c r="GH546" s="82"/>
      <c r="GI546"/>
      <c r="GJ546"/>
      <c r="GK546"/>
      <c r="GL546"/>
      <c r="GM546"/>
      <c r="GN546"/>
      <c r="GO546"/>
      <c r="GP546" s="55">
        <v>1425.7162000000001</v>
      </c>
      <c r="GQ546" s="55">
        <f t="shared" si="760"/>
        <v>9.9008069444444455</v>
      </c>
      <c r="GR546" s="74">
        <v>10</v>
      </c>
      <c r="GS546" s="55">
        <v>33</v>
      </c>
      <c r="GT546" s="55"/>
      <c r="GU546" s="75">
        <f>GS546*15/144</f>
        <v>3.4375</v>
      </c>
      <c r="GV546" s="75">
        <v>1</v>
      </c>
      <c r="GW546" s="75"/>
      <c r="GX546" s="76"/>
      <c r="GY546" s="142">
        <f>GR546</f>
        <v>10</v>
      </c>
      <c r="GZ546" s="82">
        <f>(GY546*1.2)*(Prices!$B$5/32)</f>
        <v>15</v>
      </c>
      <c r="HA546" s="82">
        <f>(GY546*1.3)*(Prices!$C$4/32)</f>
        <v>26</v>
      </c>
      <c r="HB546" s="77">
        <f>GV546*Prices!$B$2+GW546*Prices!$B$3</f>
        <v>40</v>
      </c>
      <c r="HC546" s="80">
        <f>GU546*Prices!$B$9</f>
        <v>20.625</v>
      </c>
      <c r="HD546" s="82">
        <f t="shared" si="721"/>
        <v>101.625</v>
      </c>
      <c r="HE546" s="82">
        <f>GU546*Prices!$B$10</f>
        <v>30.9375</v>
      </c>
      <c r="HF546" s="82">
        <f t="shared" si="722"/>
        <v>111.9375</v>
      </c>
      <c r="HG546" s="82">
        <f>GU546*Prices!$B$11</f>
        <v>34.375</v>
      </c>
      <c r="HH546" s="82">
        <f t="shared" si="723"/>
        <v>115.375</v>
      </c>
      <c r="HI546" s="82">
        <f>GU546*Prices!$B$12</f>
        <v>41.25</v>
      </c>
      <c r="HJ546" s="82">
        <f t="shared" si="724"/>
        <v>122.25</v>
      </c>
      <c r="HK546" s="82">
        <f>GU546*Prices!$B$13</f>
        <v>44.6875</v>
      </c>
      <c r="HL546" s="82">
        <f t="shared" si="725"/>
        <v>125.6875</v>
      </c>
      <c r="HM546" s="82">
        <f>GU546*Prices!$B$14</f>
        <v>53.28125</v>
      </c>
      <c r="HN546" s="82">
        <f t="shared" si="726"/>
        <v>134.28125</v>
      </c>
      <c r="HO546" s="82">
        <f>GU546*Prices!$B$15</f>
        <v>60.15625</v>
      </c>
      <c r="HP546" s="82">
        <f t="shared" si="727"/>
        <v>141.15625</v>
      </c>
      <c r="HQ546" s="82">
        <f>GU546*Prices!$B$16</f>
        <v>84.21875</v>
      </c>
      <c r="HR546" s="82">
        <f t="shared" si="728"/>
        <v>165.21875</v>
      </c>
      <c r="HS546" s="82">
        <f>GU546*Prices!$B$17</f>
        <v>0</v>
      </c>
      <c r="HT546" s="82"/>
      <c r="HU546" s="82"/>
      <c r="HV546" s="82"/>
      <c r="HW546" s="82"/>
      <c r="HX546" s="82"/>
      <c r="HY546" s="82"/>
      <c r="HZ546" s="82"/>
      <c r="IA546" s="82"/>
      <c r="IB546" s="82"/>
      <c r="IC546" s="82"/>
      <c r="ID546" s="82"/>
      <c r="IE546" s="82"/>
      <c r="IF546" s="82"/>
      <c r="IG546" s="82"/>
      <c r="IH546" s="82"/>
      <c r="II546"/>
      <c r="IJ546"/>
      <c r="IK546"/>
      <c r="IL546"/>
      <c r="IM546"/>
      <c r="IN546"/>
      <c r="IO546"/>
      <c r="IP546"/>
      <c r="IQ546" s="55">
        <v>1425.7162000000001</v>
      </c>
      <c r="IR546" s="55">
        <f t="shared" si="761"/>
        <v>9.9008069444444455</v>
      </c>
      <c r="IS546" s="74">
        <v>10</v>
      </c>
      <c r="IT546" s="55">
        <v>33</v>
      </c>
      <c r="IV546" s="75">
        <f>IT546*15/144</f>
        <v>3.4375</v>
      </c>
      <c r="IW546" s="75">
        <v>1</v>
      </c>
      <c r="IX546" s="75"/>
      <c r="IY546" s="76">
        <f t="shared" si="763"/>
        <v>31.307066206018519</v>
      </c>
      <c r="IZ546" s="142">
        <f>IS546</f>
        <v>10</v>
      </c>
      <c r="JA546" s="82">
        <f>(IZ546*1.2)*(Prices!$B$5/32)</f>
        <v>15</v>
      </c>
      <c r="JB546" s="82">
        <f>(IZ546*1.3)*(Prices!$B$4/32)</f>
        <v>32.5</v>
      </c>
      <c r="JC546" s="77">
        <f>IW546*Prices!$B$2+IX546*Prices!$B$3</f>
        <v>40</v>
      </c>
      <c r="JD546" s="80">
        <f>IV546*Prices!$B$9</f>
        <v>20.625</v>
      </c>
      <c r="JE546" s="82">
        <f t="shared" si="729"/>
        <v>139.43206620601853</v>
      </c>
      <c r="JF546" s="82">
        <f>IV546*Prices!$B$10</f>
        <v>30.9375</v>
      </c>
      <c r="JG546" s="82">
        <f t="shared" si="730"/>
        <v>149.74456620601853</v>
      </c>
      <c r="JH546" s="82">
        <f>IV546*Prices!$B$11</f>
        <v>34.375</v>
      </c>
      <c r="JI546" s="82">
        <f t="shared" si="731"/>
        <v>153.18206620601853</v>
      </c>
      <c r="JJ546" s="82">
        <f>IV546*Prices!$B$12</f>
        <v>41.25</v>
      </c>
      <c r="JK546" s="82">
        <f t="shared" si="732"/>
        <v>160.05706620601853</v>
      </c>
      <c r="JL546" s="82">
        <f>IV546*Prices!$B$13</f>
        <v>44.6875</v>
      </c>
      <c r="JM546" s="82">
        <f t="shared" si="733"/>
        <v>163.49456620601853</v>
      </c>
      <c r="JN546" s="82">
        <f>IV546*Prices!$B$14</f>
        <v>53.28125</v>
      </c>
      <c r="JO546" s="82">
        <f t="shared" si="734"/>
        <v>172.08831620601853</v>
      </c>
      <c r="JP546" s="82">
        <f>IV546*Prices!$B$15</f>
        <v>60.15625</v>
      </c>
      <c r="JQ546" s="82">
        <f t="shared" si="735"/>
        <v>178.96331620601853</v>
      </c>
      <c r="JR546" s="82">
        <f>IV546*Prices!$B$16</f>
        <v>84.21875</v>
      </c>
      <c r="JS546" s="82">
        <f t="shared" si="736"/>
        <v>203.02581620601853</v>
      </c>
      <c r="JT546" s="82">
        <f>IV546*Prices!$B$17</f>
        <v>0</v>
      </c>
      <c r="JU546" s="82"/>
      <c r="JV546" s="82"/>
      <c r="JW546" s="82"/>
      <c r="JX546" s="82"/>
      <c r="JY546" s="82"/>
      <c r="JZ546" s="82"/>
      <c r="KA546" s="82"/>
      <c r="KB546" s="82"/>
      <c r="KC546" s="82"/>
      <c r="KD546" s="82"/>
      <c r="KE546" s="82"/>
      <c r="KF546" s="82"/>
      <c r="KG546" s="82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 s="199">
        <v>1</v>
      </c>
      <c r="LB546" s="202">
        <v>0</v>
      </c>
      <c r="LC546" s="82">
        <f>(44+(cabinets_db!IR546*2-2))*0.58</f>
        <v>35.844936055555557</v>
      </c>
      <c r="LD546" s="82">
        <f>(44+(cabinets_db!IR546*2-2))*0.77</f>
        <v>47.587242694444448</v>
      </c>
      <c r="LE546" s="82">
        <f>3*(cabinets_db!IR546*22/144)</f>
        <v>4.5378698495370378</v>
      </c>
      <c r="LF546" s="82">
        <f t="shared" si="737"/>
        <v>31.307066206018519</v>
      </c>
      <c r="LG546" s="80">
        <f t="shared" si="738"/>
        <v>43.04937284490741</v>
      </c>
      <c r="LH546" s="234">
        <f t="shared" si="739"/>
        <v>31.307066206018519</v>
      </c>
      <c r="LI546" s="55">
        <v>1425.7162000000001</v>
      </c>
      <c r="LJ546" s="55">
        <f t="shared" si="762"/>
        <v>9.9008069444444455</v>
      </c>
      <c r="LK546" s="74">
        <v>10</v>
      </c>
      <c r="LL546" s="55">
        <v>33</v>
      </c>
      <c r="LN546" s="75">
        <f>LL546*15/144</f>
        <v>3.4375</v>
      </c>
      <c r="LO546" s="75">
        <v>1</v>
      </c>
      <c r="LP546" s="75"/>
      <c r="LQ546" s="76">
        <f t="shared" si="764"/>
        <v>31.307066206018519</v>
      </c>
      <c r="LR546" s="142">
        <f>LK546</f>
        <v>10</v>
      </c>
      <c r="LS546" s="82">
        <f>(LR546*1.2)*(Prices!$B$5/32)</f>
        <v>15</v>
      </c>
      <c r="LT546" s="82">
        <f>(LR546*1.3)*(Prices!$C$4/32)</f>
        <v>26</v>
      </c>
      <c r="LU546" s="77">
        <f>LO546*Prices!$B$2+LP546*Prices!$B$3</f>
        <v>40</v>
      </c>
      <c r="LV546" s="80">
        <f>LN546*Prices!$B$9</f>
        <v>20.625</v>
      </c>
      <c r="LW546" s="82">
        <f t="shared" si="740"/>
        <v>132.93206620601853</v>
      </c>
      <c r="LX546" s="82">
        <f>LN546*Prices!$B$10</f>
        <v>30.9375</v>
      </c>
      <c r="LY546" s="82">
        <f t="shared" si="741"/>
        <v>143.24456620601853</v>
      </c>
      <c r="LZ546" s="82">
        <f>LN546*Prices!$B$11</f>
        <v>34.375</v>
      </c>
      <c r="MA546" s="82">
        <f t="shared" si="742"/>
        <v>146.68206620601853</v>
      </c>
      <c r="MB546" s="82">
        <f>LN546*Prices!$B$12</f>
        <v>41.25</v>
      </c>
      <c r="MC546" s="82">
        <f t="shared" si="743"/>
        <v>153.55706620601853</v>
      </c>
      <c r="MD546" s="82">
        <f>LN546*Prices!$B$13</f>
        <v>44.6875</v>
      </c>
      <c r="ME546" s="82">
        <f t="shared" si="744"/>
        <v>156.99456620601853</v>
      </c>
      <c r="MF546" s="82">
        <f>LN546*Prices!$B$14</f>
        <v>53.28125</v>
      </c>
      <c r="MG546" s="82">
        <f t="shared" si="745"/>
        <v>165.58831620601853</v>
      </c>
      <c r="MH546" s="82">
        <f>LN546*Prices!$B$15</f>
        <v>60.15625</v>
      </c>
      <c r="MI546" s="82">
        <f t="shared" si="746"/>
        <v>172.46331620601853</v>
      </c>
      <c r="MJ546" s="82">
        <f>LN546*Prices!$B$16</f>
        <v>84.21875</v>
      </c>
      <c r="MK546" s="82">
        <f t="shared" si="747"/>
        <v>196.52581620601853</v>
      </c>
      <c r="ML546" s="82">
        <f>LN546*Prices!$B$17</f>
        <v>0</v>
      </c>
      <c r="MM546" s="82"/>
      <c r="MN546" s="82"/>
      <c r="MO546" s="82"/>
      <c r="MP546" s="82"/>
      <c r="MQ546" s="82"/>
      <c r="MR546" s="82"/>
      <c r="MS546" s="82"/>
      <c r="MT546" s="82"/>
      <c r="MU546" s="82"/>
      <c r="MV546" s="82"/>
      <c r="MW546" s="82"/>
      <c r="MX546" s="82"/>
      <c r="MY546" s="82"/>
      <c r="MZ546" s="82"/>
      <c r="NA546" s="82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</row>
    <row r="547" spans="1:449" ht="18" customHeight="1" thickBot="1" x14ac:dyDescent="0.3">
      <c r="A547" s="277"/>
      <c r="B547" s="404"/>
      <c r="C547" s="278"/>
      <c r="D547" s="279"/>
      <c r="E547" s="280"/>
      <c r="F547" s="281"/>
      <c r="G547" s="367"/>
      <c r="H547" s="71"/>
      <c r="I547" s="161"/>
      <c r="J547" s="71"/>
      <c r="K547" s="161"/>
      <c r="L547" s="71"/>
      <c r="M547" s="161"/>
      <c r="N547" s="71"/>
      <c r="O547" s="161"/>
      <c r="P547" s="71"/>
      <c r="Q547" s="161"/>
      <c r="R547" s="71"/>
      <c r="S547" s="161"/>
      <c r="T547" s="71"/>
      <c r="U547" s="161"/>
      <c r="V547" s="71"/>
      <c r="W547" s="162"/>
      <c r="X547" s="162"/>
      <c r="Y547" s="162"/>
      <c r="Z547" s="162"/>
      <c r="AA547" s="162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163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163"/>
      <c r="BU547" s="161"/>
      <c r="BV547" s="71"/>
      <c r="BW547" s="161"/>
      <c r="BX547" s="71"/>
      <c r="BY547" s="161"/>
      <c r="BZ547" s="71"/>
      <c r="CA547" s="161"/>
      <c r="CB547" s="71"/>
      <c r="CC547" s="161"/>
      <c r="CD547" s="71"/>
      <c r="CE547" s="161"/>
      <c r="CF547" s="71"/>
      <c r="CG547" s="161"/>
      <c r="CH547" s="71"/>
      <c r="CI547" s="161"/>
      <c r="CJ547" s="71"/>
      <c r="CK547" s="162"/>
      <c r="CL547" s="162"/>
      <c r="CM547" s="162"/>
      <c r="CN547" s="162"/>
      <c r="CO547" s="162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163"/>
      <c r="DK547" s="71"/>
      <c r="DL547" s="71"/>
      <c r="DM547" s="71"/>
      <c r="DN547" s="71"/>
      <c r="DO547" s="71"/>
      <c r="DP547" s="71"/>
      <c r="DQ547" s="71"/>
      <c r="DR547" s="71"/>
      <c r="DS547" s="71"/>
      <c r="DT547" s="71"/>
      <c r="DU547" s="71"/>
      <c r="DV547" s="71"/>
      <c r="DW547" s="71"/>
      <c r="DX547" s="71"/>
      <c r="DY547" s="71"/>
      <c r="DZ547" s="163"/>
      <c r="ER547" s="74"/>
      <c r="ES547" s="55"/>
      <c r="EU547" s="75"/>
      <c r="EY547" s="142"/>
      <c r="EZ547" s="82"/>
      <c r="FB547" s="77"/>
      <c r="FC547" s="80"/>
      <c r="FE547" s="82"/>
      <c r="FF547" s="82"/>
      <c r="FG547" s="82"/>
      <c r="FH547" s="82"/>
      <c r="FI547" s="82"/>
      <c r="FJ547" s="82"/>
      <c r="FK547" s="82"/>
      <c r="FL547" s="82"/>
      <c r="FM547" s="82"/>
      <c r="FN547" s="82"/>
      <c r="FO547" s="82"/>
      <c r="FP547" s="82"/>
      <c r="FQ547" s="82"/>
      <c r="FR547" s="82"/>
      <c r="FS547" s="82"/>
      <c r="FT547" s="82"/>
      <c r="FU547" s="82"/>
      <c r="FV547" s="82"/>
      <c r="FW547" s="82"/>
      <c r="FX547" s="82"/>
      <c r="FY547" s="82"/>
      <c r="FZ547" s="82"/>
      <c r="GA547" s="82"/>
      <c r="GB547" s="82"/>
      <c r="GC547" s="82"/>
      <c r="GD547" s="82"/>
      <c r="GE547" s="82"/>
      <c r="GF547" s="82"/>
      <c r="GG547" s="82"/>
      <c r="GH547" s="82"/>
      <c r="GI547"/>
      <c r="GJ547"/>
      <c r="GK547"/>
      <c r="GL547"/>
      <c r="GM547"/>
      <c r="GN547"/>
      <c r="GO547"/>
      <c r="GR547" s="74"/>
      <c r="GT547" s="55"/>
      <c r="GU547" s="75"/>
      <c r="GV547" s="75"/>
      <c r="GW547" s="75"/>
      <c r="GX547" s="76"/>
      <c r="GY547" s="142"/>
      <c r="GZ547" s="82"/>
      <c r="HA547" s="82"/>
      <c r="HB547" s="77"/>
      <c r="HC547" s="80"/>
      <c r="HE547" s="82"/>
      <c r="HF547" s="82"/>
      <c r="HG547" s="82"/>
      <c r="HH547" s="82"/>
      <c r="HI547" s="82"/>
      <c r="HJ547" s="82"/>
      <c r="HK547" s="82"/>
      <c r="HL547" s="82"/>
      <c r="HM547" s="82"/>
      <c r="HN547" s="82"/>
      <c r="HO547" s="82"/>
      <c r="HP547" s="82"/>
      <c r="HQ547" s="82"/>
      <c r="HR547" s="82"/>
      <c r="HS547" s="82"/>
      <c r="HT547" s="82"/>
      <c r="HU547" s="82"/>
      <c r="HV547" s="82"/>
      <c r="HW547" s="82"/>
      <c r="HX547" s="82"/>
      <c r="HY547" s="82"/>
      <c r="HZ547" s="82"/>
      <c r="IA547" s="82"/>
      <c r="IB547" s="82"/>
      <c r="IC547" s="82"/>
      <c r="ID547" s="82"/>
      <c r="IE547" s="82"/>
      <c r="IF547" s="82"/>
      <c r="IG547" s="82"/>
      <c r="IH547" s="82"/>
      <c r="II547"/>
      <c r="IJ547"/>
      <c r="IK547"/>
      <c r="IL547"/>
      <c r="IM547"/>
      <c r="IN547"/>
      <c r="IO547"/>
      <c r="IP547"/>
      <c r="IS547" s="74"/>
      <c r="IV547" s="75"/>
      <c r="IW547" s="75"/>
      <c r="IX547" s="75"/>
      <c r="IY547" s="76"/>
      <c r="IZ547" s="142"/>
      <c r="JA547" s="82"/>
      <c r="JB547" s="82"/>
      <c r="JC547" s="77"/>
      <c r="JD547" s="80"/>
      <c r="JE547" s="82"/>
      <c r="JF547" s="82"/>
      <c r="JG547" s="82"/>
      <c r="JH547" s="82"/>
      <c r="JI547" s="82"/>
      <c r="JJ547" s="82"/>
      <c r="JK547" s="82"/>
      <c r="JL547" s="82"/>
      <c r="JM547" s="82"/>
      <c r="JN547" s="82"/>
      <c r="JO547" s="82"/>
      <c r="JP547" s="82"/>
      <c r="JQ547" s="82"/>
      <c r="JR547" s="82"/>
      <c r="JS547" s="82"/>
      <c r="JT547" s="82"/>
      <c r="JU547" s="82"/>
      <c r="JV547" s="82"/>
      <c r="JW547" s="82"/>
      <c r="JX547" s="82"/>
      <c r="JY547" s="82"/>
      <c r="JZ547" s="82"/>
      <c r="KA547" s="82"/>
      <c r="KB547" s="82"/>
      <c r="KC547" s="82"/>
      <c r="KD547" s="82"/>
      <c r="KE547" s="82"/>
      <c r="KF547" s="82"/>
      <c r="KG547" s="82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 s="199"/>
      <c r="LB547" s="202"/>
      <c r="LF547" s="82"/>
      <c r="LG547" s="80"/>
      <c r="LH547" s="234"/>
      <c r="LK547" s="74"/>
      <c r="LN547" s="75"/>
      <c r="LO547" s="75"/>
      <c r="LP547" s="75"/>
      <c r="LQ547" s="76"/>
      <c r="LR547" s="142"/>
      <c r="LS547" s="82"/>
      <c r="LT547" s="82"/>
      <c r="LU547" s="77"/>
      <c r="LV547" s="80"/>
      <c r="LW547" s="82"/>
      <c r="LX547" s="82"/>
      <c r="LY547" s="82"/>
      <c r="LZ547" s="82"/>
      <c r="MA547" s="82"/>
      <c r="MB547" s="82"/>
      <c r="MC547" s="82"/>
      <c r="MD547" s="82"/>
      <c r="ME547" s="82"/>
      <c r="MF547" s="82"/>
      <c r="MG547" s="82"/>
      <c r="MH547" s="82"/>
      <c r="MI547" s="82"/>
      <c r="MJ547" s="82"/>
      <c r="MK547" s="82"/>
      <c r="ML547" s="82"/>
      <c r="MM547" s="82"/>
      <c r="MN547" s="82"/>
      <c r="MO547" s="82"/>
      <c r="MP547" s="82"/>
      <c r="MQ547" s="82"/>
      <c r="MR547" s="82"/>
      <c r="MS547" s="82"/>
      <c r="MT547" s="82"/>
      <c r="MU547" s="82"/>
      <c r="MV547" s="82"/>
      <c r="MW547" s="82"/>
      <c r="MX547" s="82"/>
      <c r="MY547" s="82"/>
      <c r="MZ547" s="82"/>
      <c r="NA547" s="82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</row>
    <row r="548" spans="1:449" ht="18" customHeight="1" x14ac:dyDescent="0.25">
      <c r="A548" s="151" t="s">
        <v>682</v>
      </c>
      <c r="B548" s="170" t="s">
        <v>628</v>
      </c>
      <c r="C548" s="152" t="str">
        <f t="shared" si="748"/>
        <v>Vanity Cab: Sink Cabinets (22" to 24")</v>
      </c>
      <c r="D548" s="121" t="s">
        <v>187</v>
      </c>
      <c r="E548" s="153" t="s">
        <v>103</v>
      </c>
      <c r="F548" s="266" t="s">
        <v>682</v>
      </c>
      <c r="G548" s="367">
        <f>ROUND(cabinets_db!FD548/Prices!$B$27,0)</f>
        <v>545</v>
      </c>
      <c r="H548" s="71">
        <f>G548*Prices!$B$6+G548</f>
        <v>626.75</v>
      </c>
      <c r="I548" s="161">
        <f>ROUND(cabinets_db!FF548/Prices!$B$27,0)</f>
        <v>581</v>
      </c>
      <c r="J548" s="71">
        <f>I548*Prices!$B$6+I548</f>
        <v>668.15</v>
      </c>
      <c r="K548" s="161">
        <f>ROUND(cabinets_db!FH548/Prices!$B$27,0)</f>
        <v>593</v>
      </c>
      <c r="L548" s="71">
        <f>K548*Prices!$B$6+K548</f>
        <v>681.95</v>
      </c>
      <c r="M548" s="161">
        <f>ROUND(cabinets_db!FJ548/Prices!$B$27,0)</f>
        <v>617</v>
      </c>
      <c r="N548" s="71">
        <f>M548*Prices!$B$6+M548</f>
        <v>709.55</v>
      </c>
      <c r="O548" s="161">
        <f>ROUND(cabinets_db!FL548/Prices!$B$27,0)</f>
        <v>629</v>
      </c>
      <c r="P548" s="71">
        <f>O548*Prices!$B$6+O548</f>
        <v>723.35</v>
      </c>
      <c r="Q548" s="161">
        <f>ROUND(cabinets_db!FN548/Prices!$B$27,0)</f>
        <v>658</v>
      </c>
      <c r="R548" s="71">
        <f>Q548*Prices!$B$6+Q548</f>
        <v>756.7</v>
      </c>
      <c r="S548" s="161">
        <f>ROUND(cabinets_db!FP548/Prices!$B$27,0)</f>
        <v>682</v>
      </c>
      <c r="T548" s="71">
        <f>S548*Prices!$B$6+S548</f>
        <v>784.3</v>
      </c>
      <c r="U548" s="161">
        <f>ROUND(cabinets_db!FR548/Prices!$B$27,0)</f>
        <v>766</v>
      </c>
      <c r="V548" s="71">
        <f>U548*Prices!$B$6+U548</f>
        <v>880.9</v>
      </c>
      <c r="W548" s="162"/>
      <c r="X548" s="162"/>
      <c r="Y548" s="162"/>
      <c r="Z548" s="162"/>
      <c r="AA548" s="162"/>
      <c r="AB548" s="71">
        <f>ROUND(cabinets_db!HD548/Prices!$B$27,0)</f>
        <v>493</v>
      </c>
      <c r="AC548" s="71">
        <f>AB548*Prices!$B$6+AB548</f>
        <v>566.95000000000005</v>
      </c>
      <c r="AD548" s="71">
        <f>ROUND(cabinets_db!HF548/Prices!$B$27,0)</f>
        <v>529</v>
      </c>
      <c r="AE548" s="71">
        <f>AD548*Prices!$B$6+AD548</f>
        <v>608.35</v>
      </c>
      <c r="AF548" s="71">
        <f>ROUND(cabinets_db!HH548/Prices!$B$27,0)</f>
        <v>541</v>
      </c>
      <c r="AG548" s="71">
        <f>AF548*Prices!$B$6+AF548</f>
        <v>622.15</v>
      </c>
      <c r="AH548" s="71">
        <f>ROUND(cabinets_db!HJ548/Prices!$B$27,0)</f>
        <v>564</v>
      </c>
      <c r="AI548" s="71">
        <f>AH548*Prices!$B$6+AH548</f>
        <v>648.6</v>
      </c>
      <c r="AJ548" s="71">
        <f>ROUND(cabinets_db!HL548/Prices!$B$27,0)</f>
        <v>576</v>
      </c>
      <c r="AK548" s="71">
        <f>AJ548*Prices!$B$6+AJ548</f>
        <v>662.4</v>
      </c>
      <c r="AL548" s="71">
        <f>ROUND(cabinets_db!HN548/Prices!$B$27,0)</f>
        <v>606</v>
      </c>
      <c r="AM548" s="71">
        <f>AL548*Prices!$B$6+AL548</f>
        <v>696.9</v>
      </c>
      <c r="AN548" s="71">
        <f>ROUND(cabinets_db!HP548/Prices!$B$27,0)</f>
        <v>630</v>
      </c>
      <c r="AO548" s="71">
        <f>AN548*Prices!$B$6+AN548</f>
        <v>724.5</v>
      </c>
      <c r="AP548" s="71">
        <f>ROUND(cabinets_db!HR548/Prices!$B$27,0)</f>
        <v>713</v>
      </c>
      <c r="AQ548" s="163">
        <f>AP548*Prices!$B$6+AP548</f>
        <v>819.95</v>
      </c>
      <c r="AW548" s="71">
        <f t="shared" si="681"/>
        <v>493</v>
      </c>
      <c r="AX548" s="71">
        <f t="shared" si="682"/>
        <v>566.95000000000005</v>
      </c>
      <c r="AY548" s="71">
        <f t="shared" si="683"/>
        <v>529</v>
      </c>
      <c r="AZ548" s="71">
        <f t="shared" si="684"/>
        <v>608.35</v>
      </c>
      <c r="BA548" s="71">
        <f t="shared" si="685"/>
        <v>541</v>
      </c>
      <c r="BB548" s="71">
        <f t="shared" si="686"/>
        <v>622.15</v>
      </c>
      <c r="BC548" s="71">
        <f t="shared" si="687"/>
        <v>564</v>
      </c>
      <c r="BD548" s="71">
        <f t="shared" si="688"/>
        <v>648.6</v>
      </c>
      <c r="BE548" s="71">
        <f t="shared" si="689"/>
        <v>576</v>
      </c>
      <c r="BF548" s="71">
        <f t="shared" si="690"/>
        <v>662.4</v>
      </c>
      <c r="BG548" s="71">
        <f t="shared" si="691"/>
        <v>606</v>
      </c>
      <c r="BH548" s="71">
        <f t="shared" si="692"/>
        <v>696.9</v>
      </c>
      <c r="BI548" s="71">
        <f t="shared" si="693"/>
        <v>630</v>
      </c>
      <c r="BJ548" s="71">
        <f t="shared" si="694"/>
        <v>724.5</v>
      </c>
      <c r="BK548" s="71">
        <f t="shared" si="695"/>
        <v>713</v>
      </c>
      <c r="BL548" s="163">
        <f t="shared" si="696"/>
        <v>819.95</v>
      </c>
      <c r="BU548" s="161">
        <f>ROUND(cabinets_db!JE548/Prices!$B$27,0)</f>
        <v>110</v>
      </c>
      <c r="BV548" s="71">
        <f>BU548*Prices!$B$6+BU548</f>
        <v>126.5</v>
      </c>
      <c r="BW548" s="161">
        <f>ROUND(cabinets_db!JG548/Prices!$B$27,0)</f>
        <v>146</v>
      </c>
      <c r="BX548" s="71">
        <f>BW548*Prices!$B$6+BW548</f>
        <v>167.9</v>
      </c>
      <c r="BY548" s="161">
        <f>ROUND(cabinets_db!JI548/Prices!$B$27,0)</f>
        <v>158</v>
      </c>
      <c r="BZ548" s="71">
        <f>BY548*Prices!$B$6+BY548</f>
        <v>181.7</v>
      </c>
      <c r="CA548" s="161">
        <f>ROUND(cabinets_db!JK548/Prices!$B$27,0)</f>
        <v>181</v>
      </c>
      <c r="CB548" s="71">
        <f>CA548*Prices!$B$6+CA548</f>
        <v>208.15</v>
      </c>
      <c r="CC548" s="161">
        <f>ROUND(cabinets_db!JM548/Prices!$B$27,0)</f>
        <v>193</v>
      </c>
      <c r="CD548" s="71">
        <f>CC548*Prices!$B$6+CC548</f>
        <v>221.95</v>
      </c>
      <c r="CE548" s="161">
        <f>ROUND(cabinets_db!JO548/Prices!$B$27,0)</f>
        <v>223</v>
      </c>
      <c r="CF548" s="71">
        <f>CE548*Prices!$B$6+CE548</f>
        <v>256.45</v>
      </c>
      <c r="CG548" s="161">
        <f>ROUND(cabinets_db!JQ548/Prices!$B$27,0)</f>
        <v>247</v>
      </c>
      <c r="CH548" s="71">
        <f>CG548*Prices!$B$6+CG548</f>
        <v>284.05</v>
      </c>
      <c r="CI548" s="161">
        <f>ROUND(cabinets_db!JS548/Prices!$B$27,0)</f>
        <v>330</v>
      </c>
      <c r="CJ548" s="71">
        <f>CI548*Prices!$B$6+CI548</f>
        <v>379.5</v>
      </c>
      <c r="CK548" s="162"/>
      <c r="CL548" s="162"/>
      <c r="CM548" s="162"/>
      <c r="CN548" s="162"/>
      <c r="CO548" s="162"/>
      <c r="CP548" s="71">
        <f>ROUND(cabinets_db!LW548/Prices!$B$27,0)</f>
        <v>110</v>
      </c>
      <c r="CQ548" s="71">
        <f>CP548*Prices!$B$6+CP548</f>
        <v>126.5</v>
      </c>
      <c r="CR548" s="71">
        <f>ROUND(cabinets_db!LY548/Prices!$B$27,0)</f>
        <v>146</v>
      </c>
      <c r="CS548" s="71">
        <f>CR548*Prices!$B$6+CR548</f>
        <v>167.9</v>
      </c>
      <c r="CT548" s="71">
        <f>ROUND(cabinets_db!MA548/Prices!$B$27,0)</f>
        <v>158</v>
      </c>
      <c r="CU548" s="71">
        <f>CT548*Prices!$B$6+CT548</f>
        <v>181.7</v>
      </c>
      <c r="CV548" s="71">
        <f>ROUND(cabinets_db!MC548/Prices!$B$27,0)</f>
        <v>181</v>
      </c>
      <c r="CW548" s="71">
        <f>CV548*Prices!$B$6+CV548</f>
        <v>208.15</v>
      </c>
      <c r="CX548" s="71">
        <f>ROUND(cabinets_db!ME548/Prices!$B$27,0)</f>
        <v>193</v>
      </c>
      <c r="CY548" s="71">
        <f>CX548*Prices!$B$6+CX548</f>
        <v>221.95</v>
      </c>
      <c r="CZ548" s="71">
        <f>ROUND(cabinets_db!MG548/Prices!$B$27,0)</f>
        <v>223</v>
      </c>
      <c r="DA548" s="71">
        <f>CZ548*Prices!$B$6+CZ548</f>
        <v>256.45</v>
      </c>
      <c r="DB548" s="71">
        <f>ROUND(cabinets_db!MI548/Prices!$B$27,0)</f>
        <v>247</v>
      </c>
      <c r="DC548" s="71">
        <f>DB548*Prices!$B$6+DB548</f>
        <v>284.05</v>
      </c>
      <c r="DD548" s="71">
        <f>ROUND(cabinets_db!MK548/Prices!$B$27,0)</f>
        <v>330</v>
      </c>
      <c r="DE548" s="163">
        <f>DD548*Prices!$B$6+DD548</f>
        <v>379.5</v>
      </c>
      <c r="DK548" s="71">
        <f t="shared" si="697"/>
        <v>110</v>
      </c>
      <c r="DL548" s="71">
        <f t="shared" si="698"/>
        <v>126.5</v>
      </c>
      <c r="DM548" s="71">
        <f t="shared" si="699"/>
        <v>146</v>
      </c>
      <c r="DN548" s="71">
        <f t="shared" si="700"/>
        <v>167.9</v>
      </c>
      <c r="DO548" s="71">
        <f t="shared" si="701"/>
        <v>158</v>
      </c>
      <c r="DP548" s="71">
        <f t="shared" si="702"/>
        <v>181.7</v>
      </c>
      <c r="DQ548" s="71">
        <f t="shared" si="703"/>
        <v>181</v>
      </c>
      <c r="DR548" s="71">
        <f t="shared" si="704"/>
        <v>208.15</v>
      </c>
      <c r="DS548" s="71">
        <f t="shared" si="705"/>
        <v>193</v>
      </c>
      <c r="DT548" s="71">
        <f t="shared" si="706"/>
        <v>221.95</v>
      </c>
      <c r="DU548" s="71">
        <f t="shared" si="707"/>
        <v>223</v>
      </c>
      <c r="DV548" s="71">
        <f t="shared" si="708"/>
        <v>256.45</v>
      </c>
      <c r="DW548" s="71">
        <f t="shared" si="709"/>
        <v>247</v>
      </c>
      <c r="DX548" s="71">
        <f t="shared" si="710"/>
        <v>284.05</v>
      </c>
      <c r="DY548" s="71">
        <f t="shared" si="711"/>
        <v>330</v>
      </c>
      <c r="DZ548" s="163">
        <f t="shared" si="712"/>
        <v>379.5</v>
      </c>
      <c r="EP548" s="55">
        <v>3059.3292999999999</v>
      </c>
      <c r="EQ548" s="55">
        <f t="shared" si="759"/>
        <v>21.24534236111111</v>
      </c>
      <c r="ER548" s="74">
        <v>21.5</v>
      </c>
      <c r="ES548" s="55">
        <v>24</v>
      </c>
      <c r="EU548" s="75">
        <f t="shared" ref="EU548:EU564" si="765">ES548*30/144</f>
        <v>5</v>
      </c>
      <c r="EW548" s="75">
        <v>4</v>
      </c>
      <c r="EX548" s="76">
        <v>22.5</v>
      </c>
      <c r="EY548" s="142">
        <f>(EX548*1.2)*(Prices!$B$5/32)</f>
        <v>33.75</v>
      </c>
      <c r="EZ548" s="82">
        <f>(EY548*1.2)*(Prices!$B$5/32)</f>
        <v>50.625</v>
      </c>
      <c r="FA548" s="82">
        <f>(EY548*1.3)*(Prices!$B$4/32)</f>
        <v>109.6875</v>
      </c>
      <c r="FB548" s="77">
        <f>EV548*Prices!$B$2+EW548*Prices!$B$3</f>
        <v>16.2</v>
      </c>
      <c r="FC548" s="80">
        <f>EU548*Prices!$B$9</f>
        <v>30</v>
      </c>
      <c r="FD548" s="82">
        <f t="shared" si="713"/>
        <v>229.01249999999999</v>
      </c>
      <c r="FE548" s="82">
        <f>EU548*Prices!$B$10</f>
        <v>45</v>
      </c>
      <c r="FF548" s="82">
        <f t="shared" si="714"/>
        <v>244.01249999999999</v>
      </c>
      <c r="FG548" s="82">
        <f>EU548*Prices!$B$11</f>
        <v>50</v>
      </c>
      <c r="FH548" s="82">
        <f t="shared" si="715"/>
        <v>249.01249999999999</v>
      </c>
      <c r="FI548" s="82">
        <f>EU548*Prices!$B$12</f>
        <v>60</v>
      </c>
      <c r="FJ548" s="82">
        <f t="shared" si="716"/>
        <v>259.01249999999999</v>
      </c>
      <c r="FK548" s="82">
        <f>EU548*Prices!$B$13</f>
        <v>65</v>
      </c>
      <c r="FL548" s="82">
        <f t="shared" si="717"/>
        <v>264.01249999999999</v>
      </c>
      <c r="FM548" s="82">
        <f>EU548*Prices!$B$14</f>
        <v>77.5</v>
      </c>
      <c r="FN548" s="82">
        <f t="shared" si="718"/>
        <v>276.51249999999999</v>
      </c>
      <c r="FO548" s="82">
        <f>EU548*Prices!$B$15</f>
        <v>87.5</v>
      </c>
      <c r="FP548" s="82">
        <f t="shared" si="719"/>
        <v>286.51249999999999</v>
      </c>
      <c r="FQ548" s="82">
        <f>EU548*Prices!$B$16</f>
        <v>122.5</v>
      </c>
      <c r="FR548" s="82">
        <f t="shared" si="720"/>
        <v>321.51249999999999</v>
      </c>
      <c r="FS548" s="82">
        <f>EU548*Prices!$B$17</f>
        <v>0</v>
      </c>
      <c r="FT548" s="82"/>
      <c r="FU548" s="82"/>
      <c r="FV548" s="82"/>
      <c r="FW548" s="82"/>
      <c r="FX548" s="82"/>
      <c r="FY548" s="82"/>
      <c r="FZ548" s="82"/>
      <c r="GA548" s="82"/>
      <c r="GB548" s="82"/>
      <c r="GC548" s="82"/>
      <c r="GD548" s="82"/>
      <c r="GE548" s="82"/>
      <c r="GF548" s="82"/>
      <c r="GG548" s="82"/>
      <c r="GH548" s="82"/>
      <c r="GI548"/>
      <c r="GJ548"/>
      <c r="GK548"/>
      <c r="GL548"/>
      <c r="GM548"/>
      <c r="GN548"/>
      <c r="GO548"/>
      <c r="GP548" s="55">
        <v>3059.3292999999999</v>
      </c>
      <c r="GQ548" s="55">
        <f t="shared" si="760"/>
        <v>21.24534236111111</v>
      </c>
      <c r="GR548" s="74">
        <v>21.5</v>
      </c>
      <c r="GS548" s="55">
        <v>24</v>
      </c>
      <c r="GT548" s="55"/>
      <c r="GU548" s="75">
        <f t="shared" ref="GU548:GU564" si="766">GS548*30/144</f>
        <v>5</v>
      </c>
      <c r="GV548" s="75"/>
      <c r="GW548" s="75">
        <v>4</v>
      </c>
      <c r="GX548" s="76">
        <v>22.5</v>
      </c>
      <c r="GY548" s="142">
        <f>(GX548*1.2)*(Prices!$B$5/32)</f>
        <v>33.75</v>
      </c>
      <c r="GZ548" s="82">
        <f>(GY548*1.2)*(Prices!$B$5/32)</f>
        <v>50.625</v>
      </c>
      <c r="HA548" s="82">
        <f>(GY548*1.3)*(Prices!$C$4/32)</f>
        <v>87.75</v>
      </c>
      <c r="HB548" s="77">
        <f>GV548*Prices!$B$2+GW548*Prices!$B$3</f>
        <v>16.2</v>
      </c>
      <c r="HC548" s="80">
        <f>GU548*Prices!$B$9</f>
        <v>30</v>
      </c>
      <c r="HD548" s="82">
        <f t="shared" si="721"/>
        <v>207.07499999999999</v>
      </c>
      <c r="HE548" s="82">
        <f>GU548*Prices!$B$10</f>
        <v>45</v>
      </c>
      <c r="HF548" s="82">
        <f t="shared" si="722"/>
        <v>222.07499999999999</v>
      </c>
      <c r="HG548" s="82">
        <f>GU548*Prices!$B$11</f>
        <v>50</v>
      </c>
      <c r="HH548" s="82">
        <f t="shared" si="723"/>
        <v>227.07499999999999</v>
      </c>
      <c r="HI548" s="82">
        <f>GU548*Prices!$B$12</f>
        <v>60</v>
      </c>
      <c r="HJ548" s="82">
        <f t="shared" si="724"/>
        <v>237.07499999999999</v>
      </c>
      <c r="HK548" s="82">
        <f>GU548*Prices!$B$13</f>
        <v>65</v>
      </c>
      <c r="HL548" s="82">
        <f t="shared" si="725"/>
        <v>242.07499999999999</v>
      </c>
      <c r="HM548" s="82">
        <f>GU548*Prices!$B$14</f>
        <v>77.5</v>
      </c>
      <c r="HN548" s="82">
        <f t="shared" si="726"/>
        <v>254.57499999999999</v>
      </c>
      <c r="HO548" s="82">
        <f>GU548*Prices!$B$15</f>
        <v>87.5</v>
      </c>
      <c r="HP548" s="82">
        <f t="shared" si="727"/>
        <v>264.57499999999999</v>
      </c>
      <c r="HQ548" s="82">
        <f>GU548*Prices!$B$16</f>
        <v>122.5</v>
      </c>
      <c r="HR548" s="82">
        <f t="shared" si="728"/>
        <v>299.57499999999999</v>
      </c>
      <c r="HS548" s="82">
        <f>GU548*Prices!$B$17</f>
        <v>0</v>
      </c>
      <c r="HT548" s="82"/>
      <c r="HU548" s="82"/>
      <c r="HV548" s="82"/>
      <c r="HW548" s="82"/>
      <c r="HX548" s="82"/>
      <c r="HY548" s="82"/>
      <c r="HZ548" s="82"/>
      <c r="IA548" s="82"/>
      <c r="IB548" s="82"/>
      <c r="IC548" s="82"/>
      <c r="ID548" s="82"/>
      <c r="IE548" s="82"/>
      <c r="IF548" s="82"/>
      <c r="IG548" s="82"/>
      <c r="IH548" s="82"/>
      <c r="II548"/>
      <c r="IJ548"/>
      <c r="IK548"/>
      <c r="IL548"/>
      <c r="IM548"/>
      <c r="IN548"/>
      <c r="IO548"/>
      <c r="IP548"/>
      <c r="IQ548" s="55">
        <v>3059.3292999999999</v>
      </c>
      <c r="IR548" s="55">
        <f t="shared" si="761"/>
        <v>21.24534236111111</v>
      </c>
      <c r="IS548" s="74">
        <v>21.5</v>
      </c>
      <c r="IT548" s="55">
        <v>24</v>
      </c>
      <c r="IV548" s="75">
        <f t="shared" ref="IV548:IV564" si="767">IT548*30/144</f>
        <v>5</v>
      </c>
      <c r="IW548" s="75"/>
      <c r="IX548" s="75">
        <v>4</v>
      </c>
      <c r="IY548" s="76">
        <f t="shared" si="763"/>
        <v>0</v>
      </c>
      <c r="IZ548" s="142">
        <f>(IY548*1.2)*(Prices!$B$5/32)</f>
        <v>0</v>
      </c>
      <c r="JA548" s="82">
        <f>(IZ548*1.2)*(Prices!$B$5/32)</f>
        <v>0</v>
      </c>
      <c r="JB548" s="82">
        <f>(IZ548*1.3)*(Prices!$B$4/32)</f>
        <v>0</v>
      </c>
      <c r="JC548" s="77">
        <f>IW548*Prices!$B$2+IX548*Prices!$B$3</f>
        <v>16.2</v>
      </c>
      <c r="JD548" s="80">
        <f>IV548*Prices!$B$9</f>
        <v>30</v>
      </c>
      <c r="JE548" s="82">
        <f t="shared" si="729"/>
        <v>46.2</v>
      </c>
      <c r="JF548" s="82">
        <f>IV548*Prices!$B$10</f>
        <v>45</v>
      </c>
      <c r="JG548" s="82">
        <f t="shared" si="730"/>
        <v>61.2</v>
      </c>
      <c r="JH548" s="82">
        <f>IV548*Prices!$B$11</f>
        <v>50</v>
      </c>
      <c r="JI548" s="82">
        <f t="shared" si="731"/>
        <v>66.2</v>
      </c>
      <c r="JJ548" s="82">
        <f>IV548*Prices!$B$12</f>
        <v>60</v>
      </c>
      <c r="JK548" s="82">
        <f t="shared" si="732"/>
        <v>76.2</v>
      </c>
      <c r="JL548" s="82">
        <f>IV548*Prices!$B$13</f>
        <v>65</v>
      </c>
      <c r="JM548" s="82">
        <f t="shared" si="733"/>
        <v>81.2</v>
      </c>
      <c r="JN548" s="82">
        <f>IV548*Prices!$B$14</f>
        <v>77.5</v>
      </c>
      <c r="JO548" s="82">
        <f t="shared" si="734"/>
        <v>93.7</v>
      </c>
      <c r="JP548" s="82">
        <f>IV548*Prices!$B$15</f>
        <v>87.5</v>
      </c>
      <c r="JQ548" s="82">
        <f t="shared" si="735"/>
        <v>103.7</v>
      </c>
      <c r="JR548" s="82">
        <f>IV548*Prices!$B$16</f>
        <v>122.5</v>
      </c>
      <c r="JS548" s="82">
        <f t="shared" si="736"/>
        <v>138.69999999999999</v>
      </c>
      <c r="JT548" s="82">
        <f>IV548*Prices!$B$17</f>
        <v>0</v>
      </c>
      <c r="JU548" s="82"/>
      <c r="JV548" s="82"/>
      <c r="JW548" s="82"/>
      <c r="JX548" s="82"/>
      <c r="JY548" s="82"/>
      <c r="JZ548" s="82"/>
      <c r="KA548" s="82"/>
      <c r="KB548" s="82"/>
      <c r="KC548" s="82"/>
      <c r="KD548" s="82"/>
      <c r="KE548" s="82"/>
      <c r="KF548" s="82"/>
      <c r="KG548" s="82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 s="199">
        <v>0</v>
      </c>
      <c r="LB548" s="202">
        <v>0</v>
      </c>
      <c r="LC548" s="82">
        <f>(44+(cabinets_db!IR548*2-2))*0.58</f>
        <v>49.00459713888889</v>
      </c>
      <c r="LD548" s="82">
        <f>(44+(cabinets_db!IR548*2-2))*0.77</f>
        <v>65.057827236111123</v>
      </c>
      <c r="LE548" s="82">
        <f>3*(cabinets_db!IR548*22/144)</f>
        <v>9.7374485821759258</v>
      </c>
      <c r="LF548" s="82">
        <f t="shared" si="737"/>
        <v>39.267148556712968</v>
      </c>
      <c r="LG548" s="80">
        <f t="shared" si="738"/>
        <v>55.320378653935194</v>
      </c>
      <c r="LH548" s="234">
        <f t="shared" si="739"/>
        <v>0</v>
      </c>
      <c r="LI548" s="55">
        <v>3059.3292999999999</v>
      </c>
      <c r="LJ548" s="55">
        <f t="shared" si="762"/>
        <v>21.24534236111111</v>
      </c>
      <c r="LK548" s="74">
        <v>21.5</v>
      </c>
      <c r="LL548" s="55">
        <v>24</v>
      </c>
      <c r="LN548" s="75">
        <f t="shared" ref="LN548:LN564" si="768">LL548*30/144</f>
        <v>5</v>
      </c>
      <c r="LO548" s="75"/>
      <c r="LP548" s="75">
        <v>4</v>
      </c>
      <c r="LQ548" s="76">
        <f t="shared" si="764"/>
        <v>0</v>
      </c>
      <c r="LR548" s="142">
        <f>(LQ548*1.2)*(Prices!$B$5/32)</f>
        <v>0</v>
      </c>
      <c r="LS548" s="82">
        <f>(LR548*1.2)*(Prices!$B$5/32)</f>
        <v>0</v>
      </c>
      <c r="LT548" s="82">
        <f>(LR548*1.3)*(Prices!$C$4/32)</f>
        <v>0</v>
      </c>
      <c r="LU548" s="77">
        <f>LO548*Prices!$B$2+LP548*Prices!$B$3</f>
        <v>16.2</v>
      </c>
      <c r="LV548" s="80">
        <f>LN548*Prices!$B$9</f>
        <v>30</v>
      </c>
      <c r="LW548" s="82">
        <f t="shared" si="740"/>
        <v>46.2</v>
      </c>
      <c r="LX548" s="82">
        <f>LN548*Prices!$B$10</f>
        <v>45</v>
      </c>
      <c r="LY548" s="82">
        <f t="shared" si="741"/>
        <v>61.2</v>
      </c>
      <c r="LZ548" s="82">
        <f>LN548*Prices!$B$11</f>
        <v>50</v>
      </c>
      <c r="MA548" s="82">
        <f t="shared" si="742"/>
        <v>66.2</v>
      </c>
      <c r="MB548" s="82">
        <f>LN548*Prices!$B$12</f>
        <v>60</v>
      </c>
      <c r="MC548" s="82">
        <f t="shared" si="743"/>
        <v>76.2</v>
      </c>
      <c r="MD548" s="82">
        <f>LN548*Prices!$B$13</f>
        <v>65</v>
      </c>
      <c r="ME548" s="82">
        <f t="shared" si="744"/>
        <v>81.2</v>
      </c>
      <c r="MF548" s="82">
        <f>LN548*Prices!$B$14</f>
        <v>77.5</v>
      </c>
      <c r="MG548" s="82">
        <f t="shared" si="745"/>
        <v>93.7</v>
      </c>
      <c r="MH548" s="82">
        <f>LN548*Prices!$B$15</f>
        <v>87.5</v>
      </c>
      <c r="MI548" s="82">
        <f t="shared" si="746"/>
        <v>103.7</v>
      </c>
      <c r="MJ548" s="82">
        <f>LN548*Prices!$B$16</f>
        <v>122.5</v>
      </c>
      <c r="MK548" s="82">
        <f t="shared" si="747"/>
        <v>138.69999999999999</v>
      </c>
      <c r="ML548" s="82">
        <f>LN548*Prices!$B$17</f>
        <v>0</v>
      </c>
      <c r="MM548" s="82"/>
      <c r="MN548" s="82"/>
      <c r="MO548" s="82"/>
      <c r="MP548" s="82"/>
      <c r="MQ548" s="82"/>
      <c r="MR548" s="82"/>
      <c r="MS548" s="82"/>
      <c r="MT548" s="82"/>
      <c r="MU548" s="82"/>
      <c r="MV548" s="82"/>
      <c r="MW548" s="82"/>
      <c r="MX548" s="82"/>
      <c r="MY548" s="82"/>
      <c r="MZ548" s="82"/>
      <c r="NA548" s="82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</row>
    <row r="549" spans="1:449" ht="18" customHeight="1" x14ac:dyDescent="0.25">
      <c r="A549" s="160" t="s">
        <v>683</v>
      </c>
      <c r="B549" s="172" t="s">
        <v>628</v>
      </c>
      <c r="C549" s="69" t="str">
        <f t="shared" si="748"/>
        <v>Vanity Cab: Sink Cabinets (25" to 27")</v>
      </c>
      <c r="D549" s="70" t="s">
        <v>187</v>
      </c>
      <c r="E549" s="68" t="s">
        <v>107</v>
      </c>
      <c r="F549" s="267" t="s">
        <v>683</v>
      </c>
      <c r="G549" s="367">
        <f>ROUND(cabinets_db!FD549/Prices!$B$27,0)</f>
        <v>583</v>
      </c>
      <c r="H549" s="71">
        <f>G549*Prices!$B$6+G549</f>
        <v>670.45</v>
      </c>
      <c r="I549" s="161">
        <f>ROUND(cabinets_db!FF549/Prices!$B$27,0)</f>
        <v>623</v>
      </c>
      <c r="J549" s="71">
        <f>I549*Prices!$B$6+I549</f>
        <v>716.45</v>
      </c>
      <c r="K549" s="161">
        <f>ROUND(cabinets_db!FH549/Prices!$B$27,0)</f>
        <v>637</v>
      </c>
      <c r="L549" s="71">
        <f>K549*Prices!$B$6+K549</f>
        <v>732.55</v>
      </c>
      <c r="M549" s="161">
        <f>ROUND(cabinets_db!FJ549/Prices!$B$27,0)</f>
        <v>664</v>
      </c>
      <c r="N549" s="71">
        <f>M549*Prices!$B$6+M549</f>
        <v>763.6</v>
      </c>
      <c r="O549" s="161">
        <f>ROUND(cabinets_db!FL549/Prices!$B$27,0)</f>
        <v>677</v>
      </c>
      <c r="P549" s="71">
        <f>O549*Prices!$B$6+O549</f>
        <v>778.55</v>
      </c>
      <c r="Q549" s="161">
        <f>ROUND(cabinets_db!FN549/Prices!$B$27,0)</f>
        <v>710</v>
      </c>
      <c r="R549" s="71">
        <f>Q549*Prices!$B$6+Q549</f>
        <v>816.5</v>
      </c>
      <c r="S549" s="161">
        <f>ROUND(cabinets_db!FP549/Prices!$B$27,0)</f>
        <v>737</v>
      </c>
      <c r="T549" s="71">
        <f>S549*Prices!$B$6+S549</f>
        <v>847.55</v>
      </c>
      <c r="U549" s="161">
        <f>ROUND(cabinets_db!FR549/Prices!$B$27,0)</f>
        <v>831</v>
      </c>
      <c r="V549" s="71">
        <f>U549*Prices!$B$6+U549</f>
        <v>955.65</v>
      </c>
      <c r="W549" s="162"/>
      <c r="X549" s="162"/>
      <c r="Y549" s="162"/>
      <c r="Z549" s="162"/>
      <c r="AA549" s="162"/>
      <c r="AB549" s="71">
        <f>ROUND(cabinets_db!HD549/Prices!$B$27,0)</f>
        <v>528</v>
      </c>
      <c r="AC549" s="71">
        <f>AB549*Prices!$B$6+AB549</f>
        <v>607.20000000000005</v>
      </c>
      <c r="AD549" s="71">
        <f>ROUND(cabinets_db!HF549/Prices!$B$27,0)</f>
        <v>568</v>
      </c>
      <c r="AE549" s="71">
        <f>AD549*Prices!$B$6+AD549</f>
        <v>653.20000000000005</v>
      </c>
      <c r="AF549" s="71">
        <f>ROUND(cabinets_db!HH549/Prices!$B$27,0)</f>
        <v>581</v>
      </c>
      <c r="AG549" s="71">
        <f>AF549*Prices!$B$6+AF549</f>
        <v>668.15</v>
      </c>
      <c r="AH549" s="71">
        <f>ROUND(cabinets_db!HJ549/Prices!$B$27,0)</f>
        <v>608</v>
      </c>
      <c r="AI549" s="71">
        <f>AH549*Prices!$B$6+AH549</f>
        <v>699.2</v>
      </c>
      <c r="AJ549" s="71">
        <f>ROUND(cabinets_db!HL549/Prices!$B$27,0)</f>
        <v>621</v>
      </c>
      <c r="AK549" s="71">
        <f>AJ549*Prices!$B$6+AJ549</f>
        <v>714.15</v>
      </c>
      <c r="AL549" s="71">
        <f>ROUND(cabinets_db!HN549/Prices!$B$27,0)</f>
        <v>655</v>
      </c>
      <c r="AM549" s="71">
        <f>AL549*Prices!$B$6+AL549</f>
        <v>753.25</v>
      </c>
      <c r="AN549" s="71">
        <f>ROUND(cabinets_db!HP549/Prices!$B$27,0)</f>
        <v>682</v>
      </c>
      <c r="AO549" s="71">
        <f>AN549*Prices!$B$6+AN549</f>
        <v>784.3</v>
      </c>
      <c r="AP549" s="71">
        <f>ROUND(cabinets_db!HR549/Prices!$B$27,0)</f>
        <v>775</v>
      </c>
      <c r="AQ549" s="163">
        <f>AP549*Prices!$B$6+AP549</f>
        <v>891.25</v>
      </c>
      <c r="AW549" s="71">
        <f t="shared" si="681"/>
        <v>528</v>
      </c>
      <c r="AX549" s="71">
        <f t="shared" si="682"/>
        <v>607.20000000000005</v>
      </c>
      <c r="AY549" s="71">
        <f t="shared" si="683"/>
        <v>568</v>
      </c>
      <c r="AZ549" s="71">
        <f t="shared" si="684"/>
        <v>653.20000000000005</v>
      </c>
      <c r="BA549" s="71">
        <f t="shared" si="685"/>
        <v>581</v>
      </c>
      <c r="BB549" s="71">
        <f t="shared" si="686"/>
        <v>668.15</v>
      </c>
      <c r="BC549" s="71">
        <f t="shared" si="687"/>
        <v>608</v>
      </c>
      <c r="BD549" s="71">
        <f t="shared" si="688"/>
        <v>699.2</v>
      </c>
      <c r="BE549" s="71">
        <f t="shared" si="689"/>
        <v>621</v>
      </c>
      <c r="BF549" s="71">
        <f t="shared" si="690"/>
        <v>714.15</v>
      </c>
      <c r="BG549" s="71">
        <f t="shared" si="691"/>
        <v>655</v>
      </c>
      <c r="BH549" s="71">
        <f t="shared" si="692"/>
        <v>753.25</v>
      </c>
      <c r="BI549" s="71">
        <f t="shared" si="693"/>
        <v>682</v>
      </c>
      <c r="BJ549" s="71">
        <f t="shared" si="694"/>
        <v>784.3</v>
      </c>
      <c r="BK549" s="71">
        <f t="shared" si="695"/>
        <v>775</v>
      </c>
      <c r="BL549" s="163">
        <f t="shared" si="696"/>
        <v>891.25</v>
      </c>
      <c r="BU549" s="161">
        <f>ROUND(cabinets_db!JE549/Prices!$B$27,0)</f>
        <v>119</v>
      </c>
      <c r="BV549" s="71">
        <f>BU549*Prices!$B$6+BU549</f>
        <v>136.85</v>
      </c>
      <c r="BW549" s="161">
        <f>ROUND(cabinets_db!JG549/Prices!$B$27,0)</f>
        <v>159</v>
      </c>
      <c r="BX549" s="71">
        <f>BW549*Prices!$B$6+BW549</f>
        <v>182.85</v>
      </c>
      <c r="BY549" s="161">
        <f>ROUND(cabinets_db!JI549/Prices!$B$27,0)</f>
        <v>173</v>
      </c>
      <c r="BZ549" s="71">
        <f>BY549*Prices!$B$6+BY549</f>
        <v>198.95</v>
      </c>
      <c r="CA549" s="161">
        <f>ROUND(cabinets_db!JK549/Prices!$B$27,0)</f>
        <v>199</v>
      </c>
      <c r="CB549" s="71">
        <f>CA549*Prices!$B$6+CA549</f>
        <v>228.85</v>
      </c>
      <c r="CC549" s="161">
        <f>ROUND(cabinets_db!JM549/Prices!$B$27,0)</f>
        <v>213</v>
      </c>
      <c r="CD549" s="71">
        <f>CC549*Prices!$B$6+CC549</f>
        <v>244.95</v>
      </c>
      <c r="CE549" s="161">
        <f>ROUND(cabinets_db!JO549/Prices!$B$27,0)</f>
        <v>246</v>
      </c>
      <c r="CF549" s="71">
        <f>CE549*Prices!$B$6+CE549</f>
        <v>282.89999999999998</v>
      </c>
      <c r="CG549" s="161">
        <f>ROUND(cabinets_db!JQ549/Prices!$B$27,0)</f>
        <v>273</v>
      </c>
      <c r="CH549" s="71">
        <f>CG549*Prices!$B$6+CG549</f>
        <v>313.95</v>
      </c>
      <c r="CI549" s="161">
        <f>ROUND(cabinets_db!JS549/Prices!$B$27,0)</f>
        <v>367</v>
      </c>
      <c r="CJ549" s="71">
        <f>CI549*Prices!$B$6+CI549</f>
        <v>422.05</v>
      </c>
      <c r="CK549" s="162"/>
      <c r="CL549" s="162"/>
      <c r="CM549" s="162"/>
      <c r="CN549" s="162"/>
      <c r="CO549" s="162"/>
      <c r="CP549" s="71">
        <f>ROUND(cabinets_db!LW549/Prices!$B$27,0)</f>
        <v>119</v>
      </c>
      <c r="CQ549" s="71">
        <f>CP549*Prices!$B$6+CP549</f>
        <v>136.85</v>
      </c>
      <c r="CR549" s="71">
        <f>ROUND(cabinets_db!LY549/Prices!$B$27,0)</f>
        <v>159</v>
      </c>
      <c r="CS549" s="71">
        <f>CR549*Prices!$B$6+CR549</f>
        <v>182.85</v>
      </c>
      <c r="CT549" s="71">
        <f>ROUND(cabinets_db!MA549/Prices!$B$27,0)</f>
        <v>173</v>
      </c>
      <c r="CU549" s="71">
        <f>CT549*Prices!$B$6+CT549</f>
        <v>198.95</v>
      </c>
      <c r="CV549" s="71">
        <f>ROUND(cabinets_db!MC549/Prices!$B$27,0)</f>
        <v>199</v>
      </c>
      <c r="CW549" s="71">
        <f>CV549*Prices!$B$6+CV549</f>
        <v>228.85</v>
      </c>
      <c r="CX549" s="71">
        <f>ROUND(cabinets_db!ME549/Prices!$B$27,0)</f>
        <v>213</v>
      </c>
      <c r="CY549" s="71">
        <f>CX549*Prices!$B$6+CX549</f>
        <v>244.95</v>
      </c>
      <c r="CZ549" s="71">
        <f>ROUND(cabinets_db!MG549/Prices!$B$27,0)</f>
        <v>246</v>
      </c>
      <c r="DA549" s="71">
        <f>CZ549*Prices!$B$6+CZ549</f>
        <v>282.89999999999998</v>
      </c>
      <c r="DB549" s="71">
        <f>ROUND(cabinets_db!MI549/Prices!$B$27,0)</f>
        <v>273</v>
      </c>
      <c r="DC549" s="71">
        <f>DB549*Prices!$B$6+DB549</f>
        <v>313.95</v>
      </c>
      <c r="DD549" s="71">
        <f>ROUND(cabinets_db!MK549/Prices!$B$27,0)</f>
        <v>367</v>
      </c>
      <c r="DE549" s="163">
        <f>DD549*Prices!$B$6+DD549</f>
        <v>422.05</v>
      </c>
      <c r="DK549" s="71">
        <f t="shared" si="697"/>
        <v>119</v>
      </c>
      <c r="DL549" s="71">
        <f t="shared" si="698"/>
        <v>136.85</v>
      </c>
      <c r="DM549" s="71">
        <f t="shared" si="699"/>
        <v>159</v>
      </c>
      <c r="DN549" s="71">
        <f t="shared" si="700"/>
        <v>182.85</v>
      </c>
      <c r="DO549" s="71">
        <f t="shared" si="701"/>
        <v>173</v>
      </c>
      <c r="DP549" s="71">
        <f t="shared" si="702"/>
        <v>198.95</v>
      </c>
      <c r="DQ549" s="71">
        <f t="shared" si="703"/>
        <v>199</v>
      </c>
      <c r="DR549" s="71">
        <f t="shared" si="704"/>
        <v>228.85</v>
      </c>
      <c r="DS549" s="71">
        <f t="shared" si="705"/>
        <v>213</v>
      </c>
      <c r="DT549" s="71">
        <f t="shared" si="706"/>
        <v>244.95</v>
      </c>
      <c r="DU549" s="71">
        <f t="shared" si="707"/>
        <v>246</v>
      </c>
      <c r="DV549" s="71">
        <f t="shared" si="708"/>
        <v>282.89999999999998</v>
      </c>
      <c r="DW549" s="71">
        <f t="shared" si="709"/>
        <v>273</v>
      </c>
      <c r="DX549" s="71">
        <f t="shared" si="710"/>
        <v>313.95</v>
      </c>
      <c r="DY549" s="71">
        <f t="shared" si="711"/>
        <v>367</v>
      </c>
      <c r="DZ549" s="163">
        <f t="shared" si="712"/>
        <v>422.05</v>
      </c>
      <c r="EP549" s="55">
        <v>3265.2253000000001</v>
      </c>
      <c r="EQ549" s="55">
        <f t="shared" ref="EQ549:EQ586" si="769">EP549/144</f>
        <v>22.675175694444444</v>
      </c>
      <c r="ER549" s="74">
        <v>23</v>
      </c>
      <c r="ES549" s="55">
        <v>27</v>
      </c>
      <c r="EU549" s="75">
        <f t="shared" si="765"/>
        <v>5.625</v>
      </c>
      <c r="EW549" s="75">
        <v>4</v>
      </c>
      <c r="EX549" s="76">
        <v>24</v>
      </c>
      <c r="EY549" s="142">
        <f>(EX549*1.2)*(Prices!$B$5/32)</f>
        <v>36</v>
      </c>
      <c r="EZ549" s="82">
        <f>(EY549*1.2)*(Prices!$B$5/32)</f>
        <v>53.999999999999993</v>
      </c>
      <c r="FA549" s="82">
        <f>(EY549*1.3)*(Prices!$B$4/32)</f>
        <v>117.00000000000001</v>
      </c>
      <c r="FB549" s="77">
        <f>EV549*Prices!$B$2+EW549*Prices!$B$3</f>
        <v>16.2</v>
      </c>
      <c r="FC549" s="80">
        <f>EU549*Prices!$B$9</f>
        <v>33.75</v>
      </c>
      <c r="FD549" s="82">
        <f t="shared" si="713"/>
        <v>244.95000000000002</v>
      </c>
      <c r="FE549" s="82">
        <f>EU549*Prices!$B$10</f>
        <v>50.625</v>
      </c>
      <c r="FF549" s="82">
        <f t="shared" si="714"/>
        <v>261.82500000000005</v>
      </c>
      <c r="FG549" s="82">
        <f>EU549*Prices!$B$11</f>
        <v>56.25</v>
      </c>
      <c r="FH549" s="82">
        <f t="shared" si="715"/>
        <v>267.45000000000005</v>
      </c>
      <c r="FI549" s="82">
        <f>EU549*Prices!$B$12</f>
        <v>67.5</v>
      </c>
      <c r="FJ549" s="82">
        <f t="shared" si="716"/>
        <v>278.70000000000005</v>
      </c>
      <c r="FK549" s="82">
        <f>EU549*Prices!$B$13</f>
        <v>73.125</v>
      </c>
      <c r="FL549" s="82">
        <f t="shared" si="717"/>
        <v>284.32499999999999</v>
      </c>
      <c r="FM549" s="82">
        <f>EU549*Prices!$B$14</f>
        <v>87.1875</v>
      </c>
      <c r="FN549" s="82">
        <f t="shared" si="718"/>
        <v>298.38749999999999</v>
      </c>
      <c r="FO549" s="82">
        <f>EU549*Prices!$B$15</f>
        <v>98.4375</v>
      </c>
      <c r="FP549" s="82">
        <f t="shared" si="719"/>
        <v>309.63749999999999</v>
      </c>
      <c r="FQ549" s="82">
        <f>EU549*Prices!$B$16</f>
        <v>137.8125</v>
      </c>
      <c r="FR549" s="82">
        <f t="shared" si="720"/>
        <v>349.01249999999999</v>
      </c>
      <c r="FS549" s="82">
        <f>EU549*Prices!$B$17</f>
        <v>0</v>
      </c>
      <c r="FT549" s="82"/>
      <c r="FU549" s="82"/>
      <c r="FV549" s="82"/>
      <c r="FW549" s="82"/>
      <c r="FX549" s="82"/>
      <c r="FY549" s="82"/>
      <c r="FZ549" s="82"/>
      <c r="GA549" s="82"/>
      <c r="GB549" s="82"/>
      <c r="GC549" s="82"/>
      <c r="GD549" s="82"/>
      <c r="GE549" s="82"/>
      <c r="GF549" s="82"/>
      <c r="GG549" s="82"/>
      <c r="GH549" s="82"/>
      <c r="GI549"/>
      <c r="GJ549"/>
      <c r="GK549"/>
      <c r="GL549"/>
      <c r="GM549"/>
      <c r="GN549"/>
      <c r="GO549"/>
      <c r="GP549" s="55">
        <v>3265.2253000000001</v>
      </c>
      <c r="GQ549" s="55">
        <f t="shared" ref="GQ549:GQ586" si="770">GP549/144</f>
        <v>22.675175694444444</v>
      </c>
      <c r="GR549" s="74">
        <v>23</v>
      </c>
      <c r="GS549" s="55">
        <v>27</v>
      </c>
      <c r="GT549" s="55"/>
      <c r="GU549" s="75">
        <f t="shared" si="766"/>
        <v>5.625</v>
      </c>
      <c r="GV549" s="75"/>
      <c r="GW549" s="75">
        <v>4</v>
      </c>
      <c r="GX549" s="76">
        <v>24</v>
      </c>
      <c r="GY549" s="142">
        <f>(GX549*1.2)*(Prices!$B$5/32)</f>
        <v>36</v>
      </c>
      <c r="GZ549" s="82">
        <f>(GY549*1.2)*(Prices!$B$5/32)</f>
        <v>53.999999999999993</v>
      </c>
      <c r="HA549" s="82">
        <f>(GY549*1.3)*(Prices!$C$4/32)</f>
        <v>93.600000000000009</v>
      </c>
      <c r="HB549" s="77">
        <f>GV549*Prices!$B$2+GW549*Prices!$B$3</f>
        <v>16.2</v>
      </c>
      <c r="HC549" s="80">
        <f>GU549*Prices!$B$9</f>
        <v>33.75</v>
      </c>
      <c r="HD549" s="82">
        <f t="shared" si="721"/>
        <v>221.55</v>
      </c>
      <c r="HE549" s="82">
        <f>GU549*Prices!$B$10</f>
        <v>50.625</v>
      </c>
      <c r="HF549" s="82">
        <f t="shared" si="722"/>
        <v>238.42500000000001</v>
      </c>
      <c r="HG549" s="82">
        <f>GU549*Prices!$B$11</f>
        <v>56.25</v>
      </c>
      <c r="HH549" s="82">
        <f t="shared" si="723"/>
        <v>244.05</v>
      </c>
      <c r="HI549" s="82">
        <f>GU549*Prices!$B$12</f>
        <v>67.5</v>
      </c>
      <c r="HJ549" s="82">
        <f t="shared" si="724"/>
        <v>255.3</v>
      </c>
      <c r="HK549" s="82">
        <f>GU549*Prices!$B$13</f>
        <v>73.125</v>
      </c>
      <c r="HL549" s="82">
        <f t="shared" si="725"/>
        <v>260.92500000000001</v>
      </c>
      <c r="HM549" s="82">
        <f>GU549*Prices!$B$14</f>
        <v>87.1875</v>
      </c>
      <c r="HN549" s="82">
        <f t="shared" si="726"/>
        <v>274.98750000000001</v>
      </c>
      <c r="HO549" s="82">
        <f>GU549*Prices!$B$15</f>
        <v>98.4375</v>
      </c>
      <c r="HP549" s="82">
        <f t="shared" si="727"/>
        <v>286.23750000000001</v>
      </c>
      <c r="HQ549" s="82">
        <f>GU549*Prices!$B$16</f>
        <v>137.8125</v>
      </c>
      <c r="HR549" s="82">
        <f t="shared" si="728"/>
        <v>325.61250000000001</v>
      </c>
      <c r="HS549" s="82">
        <f>GU549*Prices!$B$17</f>
        <v>0</v>
      </c>
      <c r="HT549" s="82"/>
      <c r="HU549" s="82"/>
      <c r="HV549" s="82"/>
      <c r="HW549" s="82"/>
      <c r="HX549" s="82"/>
      <c r="HY549" s="82"/>
      <c r="HZ549" s="82"/>
      <c r="IA549" s="82"/>
      <c r="IB549" s="82"/>
      <c r="IC549" s="82"/>
      <c r="ID549" s="82"/>
      <c r="IE549" s="82"/>
      <c r="IF549" s="82"/>
      <c r="IG549" s="82"/>
      <c r="IH549" s="82"/>
      <c r="II549"/>
      <c r="IJ549"/>
      <c r="IK549"/>
      <c r="IL549"/>
      <c r="IM549"/>
      <c r="IN549"/>
      <c r="IO549"/>
      <c r="IP549"/>
      <c r="IQ549" s="55">
        <v>3265.2253000000001</v>
      </c>
      <c r="IR549" s="55">
        <f t="shared" ref="IR549:IR586" si="771">IQ549/144</f>
        <v>22.675175694444444</v>
      </c>
      <c r="IS549" s="74">
        <v>23</v>
      </c>
      <c r="IT549" s="55">
        <v>27</v>
      </c>
      <c r="IV549" s="75">
        <f t="shared" si="767"/>
        <v>5.625</v>
      </c>
      <c r="IW549" s="75"/>
      <c r="IX549" s="75">
        <v>4</v>
      </c>
      <c r="IY549" s="76">
        <f t="shared" si="763"/>
        <v>0</v>
      </c>
      <c r="IZ549" s="142">
        <f>(IY549*1.2)*(Prices!$B$5/32)</f>
        <v>0</v>
      </c>
      <c r="JA549" s="82">
        <f>(IZ549*1.2)*(Prices!$B$5/32)</f>
        <v>0</v>
      </c>
      <c r="JB549" s="82">
        <f>(IZ549*1.3)*(Prices!$B$4/32)</f>
        <v>0</v>
      </c>
      <c r="JC549" s="77">
        <f>IW549*Prices!$B$2+IX549*Prices!$B$3</f>
        <v>16.2</v>
      </c>
      <c r="JD549" s="80">
        <f>IV549*Prices!$B$9</f>
        <v>33.75</v>
      </c>
      <c r="JE549" s="82">
        <f t="shared" si="729"/>
        <v>49.95</v>
      </c>
      <c r="JF549" s="82">
        <f>IV549*Prices!$B$10</f>
        <v>50.625</v>
      </c>
      <c r="JG549" s="82">
        <f t="shared" si="730"/>
        <v>66.825000000000003</v>
      </c>
      <c r="JH549" s="82">
        <f>IV549*Prices!$B$11</f>
        <v>56.25</v>
      </c>
      <c r="JI549" s="82">
        <f t="shared" si="731"/>
        <v>72.45</v>
      </c>
      <c r="JJ549" s="82">
        <f>IV549*Prices!$B$12</f>
        <v>67.5</v>
      </c>
      <c r="JK549" s="82">
        <f t="shared" si="732"/>
        <v>83.7</v>
      </c>
      <c r="JL549" s="82">
        <f>IV549*Prices!$B$13</f>
        <v>73.125</v>
      </c>
      <c r="JM549" s="82">
        <f t="shared" si="733"/>
        <v>89.325000000000003</v>
      </c>
      <c r="JN549" s="82">
        <f>IV549*Prices!$B$14</f>
        <v>87.1875</v>
      </c>
      <c r="JO549" s="82">
        <f t="shared" si="734"/>
        <v>103.3875</v>
      </c>
      <c r="JP549" s="82">
        <f>IV549*Prices!$B$15</f>
        <v>98.4375</v>
      </c>
      <c r="JQ549" s="82">
        <f t="shared" si="735"/>
        <v>114.6375</v>
      </c>
      <c r="JR549" s="82">
        <f>IV549*Prices!$B$16</f>
        <v>137.8125</v>
      </c>
      <c r="JS549" s="82">
        <f t="shared" si="736"/>
        <v>154.01249999999999</v>
      </c>
      <c r="JT549" s="82">
        <f>IV549*Prices!$B$17</f>
        <v>0</v>
      </c>
      <c r="JU549" s="82"/>
      <c r="JV549" s="82"/>
      <c r="JW549" s="82"/>
      <c r="JX549" s="82"/>
      <c r="JY549" s="82"/>
      <c r="JZ549" s="82"/>
      <c r="KA549" s="82"/>
      <c r="KB549" s="82"/>
      <c r="KC549" s="82"/>
      <c r="KD549" s="82"/>
      <c r="KE549" s="82"/>
      <c r="KF549" s="82"/>
      <c r="KG549" s="82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 s="199">
        <v>0</v>
      </c>
      <c r="LB549" s="202">
        <v>0</v>
      </c>
      <c r="LC549" s="82">
        <f>(44+(cabinets_db!IR549*2-2))*0.58</f>
        <v>50.663203805555554</v>
      </c>
      <c r="LD549" s="82">
        <f>(44+(cabinets_db!IR549*2-2))*0.77</f>
        <v>67.259770569444456</v>
      </c>
      <c r="LE549" s="82">
        <f>3*(cabinets_db!IR549*22/144)</f>
        <v>10.392788859953704</v>
      </c>
      <c r="LF549" s="82">
        <f t="shared" si="737"/>
        <v>40.27041494560185</v>
      </c>
      <c r="LG549" s="80">
        <f t="shared" si="738"/>
        <v>56.866981709490751</v>
      </c>
      <c r="LH549" s="234">
        <f t="shared" si="739"/>
        <v>0</v>
      </c>
      <c r="LI549" s="55">
        <v>3265.2253000000001</v>
      </c>
      <c r="LJ549" s="55">
        <f t="shared" ref="LJ549:LJ586" si="772">LI549/144</f>
        <v>22.675175694444444</v>
      </c>
      <c r="LK549" s="74">
        <v>23</v>
      </c>
      <c r="LL549" s="55">
        <v>27</v>
      </c>
      <c r="LN549" s="75">
        <f t="shared" si="768"/>
        <v>5.625</v>
      </c>
      <c r="LO549" s="75"/>
      <c r="LP549" s="75">
        <v>4</v>
      </c>
      <c r="LQ549" s="76">
        <f t="shared" si="764"/>
        <v>0</v>
      </c>
      <c r="LR549" s="142">
        <f>(LQ549*1.2)*(Prices!$B$5/32)</f>
        <v>0</v>
      </c>
      <c r="LS549" s="82">
        <f>(LR549*1.2)*(Prices!$B$5/32)</f>
        <v>0</v>
      </c>
      <c r="LT549" s="82">
        <f>(LR549*1.3)*(Prices!$C$4/32)</f>
        <v>0</v>
      </c>
      <c r="LU549" s="77">
        <f>LO549*Prices!$B$2+LP549*Prices!$B$3</f>
        <v>16.2</v>
      </c>
      <c r="LV549" s="80">
        <f>LN549*Prices!$B$9</f>
        <v>33.75</v>
      </c>
      <c r="LW549" s="82">
        <f t="shared" si="740"/>
        <v>49.95</v>
      </c>
      <c r="LX549" s="82">
        <f>LN549*Prices!$B$10</f>
        <v>50.625</v>
      </c>
      <c r="LY549" s="82">
        <f t="shared" si="741"/>
        <v>66.825000000000003</v>
      </c>
      <c r="LZ549" s="82">
        <f>LN549*Prices!$B$11</f>
        <v>56.25</v>
      </c>
      <c r="MA549" s="82">
        <f t="shared" si="742"/>
        <v>72.45</v>
      </c>
      <c r="MB549" s="82">
        <f>LN549*Prices!$B$12</f>
        <v>67.5</v>
      </c>
      <c r="MC549" s="82">
        <f t="shared" si="743"/>
        <v>83.7</v>
      </c>
      <c r="MD549" s="82">
        <f>LN549*Prices!$B$13</f>
        <v>73.125</v>
      </c>
      <c r="ME549" s="82">
        <f t="shared" si="744"/>
        <v>89.325000000000003</v>
      </c>
      <c r="MF549" s="82">
        <f>LN549*Prices!$B$14</f>
        <v>87.1875</v>
      </c>
      <c r="MG549" s="82">
        <f t="shared" si="745"/>
        <v>103.3875</v>
      </c>
      <c r="MH549" s="82">
        <f>LN549*Prices!$B$15</f>
        <v>98.4375</v>
      </c>
      <c r="MI549" s="82">
        <f t="shared" si="746"/>
        <v>114.6375</v>
      </c>
      <c r="MJ549" s="82">
        <f>LN549*Prices!$B$16</f>
        <v>137.8125</v>
      </c>
      <c r="MK549" s="82">
        <f t="shared" si="747"/>
        <v>154.01249999999999</v>
      </c>
      <c r="ML549" s="82">
        <f>LN549*Prices!$B$17</f>
        <v>0</v>
      </c>
      <c r="MM549" s="82"/>
      <c r="MN549" s="82"/>
      <c r="MO549" s="82"/>
      <c r="MP549" s="82"/>
      <c r="MQ549" s="82"/>
      <c r="MR549" s="82"/>
      <c r="MS549" s="82"/>
      <c r="MT549" s="82"/>
      <c r="MU549" s="82"/>
      <c r="MV549" s="82"/>
      <c r="MW549" s="82"/>
      <c r="MX549" s="82"/>
      <c r="MY549" s="82"/>
      <c r="MZ549" s="82"/>
      <c r="NA549" s="82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</row>
    <row r="550" spans="1:449" ht="18" customHeight="1" x14ac:dyDescent="0.25">
      <c r="A550" s="171" t="s">
        <v>684</v>
      </c>
      <c r="B550" s="172" t="s">
        <v>628</v>
      </c>
      <c r="C550" s="69" t="str">
        <f t="shared" si="748"/>
        <v>Vanity Cab: Sink Cabinets (28" to 30")</v>
      </c>
      <c r="D550" s="70" t="s">
        <v>187</v>
      </c>
      <c r="E550" s="68" t="s">
        <v>109</v>
      </c>
      <c r="F550" s="268" t="s">
        <v>684</v>
      </c>
      <c r="G550" s="367">
        <f>ROUND(cabinets_db!FD550/Prices!$B$27,0)</f>
        <v>621</v>
      </c>
      <c r="H550" s="71">
        <f>G550*Prices!$B$6+G550</f>
        <v>714.15</v>
      </c>
      <c r="I550" s="161">
        <f>ROUND(cabinets_db!FF550/Prices!$B$27,0)</f>
        <v>666</v>
      </c>
      <c r="J550" s="71">
        <f>I550*Prices!$B$6+I550</f>
        <v>765.9</v>
      </c>
      <c r="K550" s="161">
        <f>ROUND(cabinets_db!FH550/Prices!$B$27,0)</f>
        <v>681</v>
      </c>
      <c r="L550" s="71">
        <f>K550*Prices!$B$6+K550</f>
        <v>783.15</v>
      </c>
      <c r="M550" s="161">
        <f>ROUND(cabinets_db!FJ550/Prices!$B$27,0)</f>
        <v>710</v>
      </c>
      <c r="N550" s="71">
        <f>M550*Prices!$B$6+M550</f>
        <v>816.5</v>
      </c>
      <c r="O550" s="161">
        <f>ROUND(cabinets_db!FL550/Prices!$B$27,0)</f>
        <v>725</v>
      </c>
      <c r="P550" s="71">
        <f>O550*Prices!$B$6+O550</f>
        <v>833.75</v>
      </c>
      <c r="Q550" s="161">
        <f>ROUND(cabinets_db!FN550/Prices!$B$27,0)</f>
        <v>763</v>
      </c>
      <c r="R550" s="71">
        <f>Q550*Prices!$B$6+Q550</f>
        <v>877.45</v>
      </c>
      <c r="S550" s="161">
        <f>ROUND(cabinets_db!FP550/Prices!$B$27,0)</f>
        <v>792</v>
      </c>
      <c r="T550" s="71">
        <f>S550*Prices!$B$6+S550</f>
        <v>910.8</v>
      </c>
      <c r="U550" s="161">
        <f>ROUND(cabinets_db!FR550/Prices!$B$27,0)</f>
        <v>896</v>
      </c>
      <c r="V550" s="71">
        <f>U550*Prices!$B$6+U550</f>
        <v>1030.4000000000001</v>
      </c>
      <c r="W550" s="162"/>
      <c r="X550" s="162"/>
      <c r="Y550" s="162"/>
      <c r="Z550" s="162"/>
      <c r="AA550" s="162"/>
      <c r="AB550" s="71">
        <f>ROUND(cabinets_db!HD550/Prices!$B$27,0)</f>
        <v>562</v>
      </c>
      <c r="AC550" s="71">
        <f>AB550*Prices!$B$6+AB550</f>
        <v>646.29999999999995</v>
      </c>
      <c r="AD550" s="71">
        <f>ROUND(cabinets_db!HF550/Prices!$B$27,0)</f>
        <v>607</v>
      </c>
      <c r="AE550" s="71">
        <f>AD550*Prices!$B$6+AD550</f>
        <v>698.05</v>
      </c>
      <c r="AF550" s="71">
        <f>ROUND(cabinets_db!HH550/Prices!$B$27,0)</f>
        <v>621</v>
      </c>
      <c r="AG550" s="71">
        <f>AF550*Prices!$B$6+AF550</f>
        <v>714.15</v>
      </c>
      <c r="AH550" s="71">
        <f>ROUND(cabinets_db!HJ550/Prices!$B$27,0)</f>
        <v>651</v>
      </c>
      <c r="AI550" s="71">
        <f>AH550*Prices!$B$6+AH550</f>
        <v>748.65</v>
      </c>
      <c r="AJ550" s="71">
        <f>ROUND(cabinets_db!HL550/Prices!$B$27,0)</f>
        <v>666</v>
      </c>
      <c r="AK550" s="71">
        <f>AJ550*Prices!$B$6+AJ550</f>
        <v>765.9</v>
      </c>
      <c r="AL550" s="71">
        <f>ROUND(cabinets_db!HN550/Prices!$B$27,0)</f>
        <v>703</v>
      </c>
      <c r="AM550" s="71">
        <f>AL550*Prices!$B$6+AL550</f>
        <v>808.45</v>
      </c>
      <c r="AN550" s="71">
        <f>ROUND(cabinets_db!HP550/Prices!$B$27,0)</f>
        <v>733</v>
      </c>
      <c r="AO550" s="71">
        <f>AN550*Prices!$B$6+AN550</f>
        <v>842.95</v>
      </c>
      <c r="AP550" s="71">
        <f>ROUND(cabinets_db!HR550/Prices!$B$27,0)</f>
        <v>837</v>
      </c>
      <c r="AQ550" s="163">
        <f>AP550*Prices!$B$6+AP550</f>
        <v>962.55</v>
      </c>
      <c r="AW550" s="71">
        <f t="shared" si="681"/>
        <v>562</v>
      </c>
      <c r="AX550" s="71">
        <f t="shared" si="682"/>
        <v>646.29999999999995</v>
      </c>
      <c r="AY550" s="71">
        <f t="shared" si="683"/>
        <v>607</v>
      </c>
      <c r="AZ550" s="71">
        <f t="shared" si="684"/>
        <v>698.05</v>
      </c>
      <c r="BA550" s="71">
        <f t="shared" si="685"/>
        <v>621</v>
      </c>
      <c r="BB550" s="71">
        <f t="shared" si="686"/>
        <v>714.15</v>
      </c>
      <c r="BC550" s="71">
        <f t="shared" si="687"/>
        <v>651</v>
      </c>
      <c r="BD550" s="71">
        <f t="shared" si="688"/>
        <v>748.65</v>
      </c>
      <c r="BE550" s="71">
        <f t="shared" si="689"/>
        <v>666</v>
      </c>
      <c r="BF550" s="71">
        <f t="shared" si="690"/>
        <v>765.9</v>
      </c>
      <c r="BG550" s="71">
        <f t="shared" si="691"/>
        <v>703</v>
      </c>
      <c r="BH550" s="71">
        <f t="shared" si="692"/>
        <v>808.45</v>
      </c>
      <c r="BI550" s="71">
        <f t="shared" si="693"/>
        <v>733</v>
      </c>
      <c r="BJ550" s="71">
        <f t="shared" si="694"/>
        <v>842.95</v>
      </c>
      <c r="BK550" s="71">
        <f t="shared" si="695"/>
        <v>837</v>
      </c>
      <c r="BL550" s="163">
        <f t="shared" si="696"/>
        <v>962.55</v>
      </c>
      <c r="BU550" s="161">
        <f>ROUND(cabinets_db!JE550/Prices!$B$27,0)</f>
        <v>128</v>
      </c>
      <c r="BV550" s="71">
        <f>BU550*Prices!$B$6+BU550</f>
        <v>147.19999999999999</v>
      </c>
      <c r="BW550" s="161">
        <f>ROUND(cabinets_db!JG550/Prices!$B$27,0)</f>
        <v>173</v>
      </c>
      <c r="BX550" s="71">
        <f>BW550*Prices!$B$6+BW550</f>
        <v>198.95</v>
      </c>
      <c r="BY550" s="161">
        <f>ROUND(cabinets_db!JI550/Prices!$B$27,0)</f>
        <v>187</v>
      </c>
      <c r="BZ550" s="71">
        <f>BY550*Prices!$B$6+BY550</f>
        <v>215.05</v>
      </c>
      <c r="CA550" s="161">
        <f>ROUND(cabinets_db!JK550/Prices!$B$27,0)</f>
        <v>217</v>
      </c>
      <c r="CB550" s="71">
        <f>CA550*Prices!$B$6+CA550</f>
        <v>249.55</v>
      </c>
      <c r="CC550" s="161">
        <f>ROUND(cabinets_db!JM550/Prices!$B$27,0)</f>
        <v>232</v>
      </c>
      <c r="CD550" s="71">
        <f>CC550*Prices!$B$6+CC550</f>
        <v>266.8</v>
      </c>
      <c r="CE550" s="161">
        <f>ROUND(cabinets_db!JO550/Prices!$B$27,0)</f>
        <v>269</v>
      </c>
      <c r="CF550" s="71">
        <f>CE550*Prices!$B$6+CE550</f>
        <v>309.35000000000002</v>
      </c>
      <c r="CG550" s="161">
        <f>ROUND(cabinets_db!JQ550/Prices!$B$27,0)</f>
        <v>299</v>
      </c>
      <c r="CH550" s="71">
        <f>CG550*Prices!$B$6+CG550</f>
        <v>343.85</v>
      </c>
      <c r="CI550" s="161">
        <f>ROUND(cabinets_db!JS550/Prices!$B$27,0)</f>
        <v>403</v>
      </c>
      <c r="CJ550" s="71">
        <f>CI550*Prices!$B$6+CI550</f>
        <v>463.45</v>
      </c>
      <c r="CK550" s="162"/>
      <c r="CL550" s="162"/>
      <c r="CM550" s="162"/>
      <c r="CN550" s="162"/>
      <c r="CO550" s="162"/>
      <c r="CP550" s="71">
        <f>ROUND(cabinets_db!LW550/Prices!$B$27,0)</f>
        <v>128</v>
      </c>
      <c r="CQ550" s="71">
        <f>CP550*Prices!$B$6+CP550</f>
        <v>147.19999999999999</v>
      </c>
      <c r="CR550" s="71">
        <f>ROUND(cabinets_db!LY550/Prices!$B$27,0)</f>
        <v>173</v>
      </c>
      <c r="CS550" s="71">
        <f>CR550*Prices!$B$6+CR550</f>
        <v>198.95</v>
      </c>
      <c r="CT550" s="71">
        <f>ROUND(cabinets_db!MA550/Prices!$B$27,0)</f>
        <v>187</v>
      </c>
      <c r="CU550" s="71">
        <f>CT550*Prices!$B$6+CT550</f>
        <v>215.05</v>
      </c>
      <c r="CV550" s="71">
        <f>ROUND(cabinets_db!MC550/Prices!$B$27,0)</f>
        <v>217</v>
      </c>
      <c r="CW550" s="71">
        <f>CV550*Prices!$B$6+CV550</f>
        <v>249.55</v>
      </c>
      <c r="CX550" s="71">
        <f>ROUND(cabinets_db!ME550/Prices!$B$27,0)</f>
        <v>232</v>
      </c>
      <c r="CY550" s="71">
        <f>CX550*Prices!$B$6+CX550</f>
        <v>266.8</v>
      </c>
      <c r="CZ550" s="71">
        <f>ROUND(cabinets_db!MG550/Prices!$B$27,0)</f>
        <v>269</v>
      </c>
      <c r="DA550" s="71">
        <f>CZ550*Prices!$B$6+CZ550</f>
        <v>309.35000000000002</v>
      </c>
      <c r="DB550" s="71">
        <f>ROUND(cabinets_db!MI550/Prices!$B$27,0)</f>
        <v>299</v>
      </c>
      <c r="DC550" s="71">
        <f>DB550*Prices!$B$6+DB550</f>
        <v>343.85</v>
      </c>
      <c r="DD550" s="71">
        <f>ROUND(cabinets_db!MK550/Prices!$B$27,0)</f>
        <v>403</v>
      </c>
      <c r="DE550" s="163">
        <f>DD550*Prices!$B$6+DD550</f>
        <v>463.45</v>
      </c>
      <c r="DK550" s="71">
        <f t="shared" si="697"/>
        <v>128</v>
      </c>
      <c r="DL550" s="71">
        <f t="shared" si="698"/>
        <v>147.19999999999999</v>
      </c>
      <c r="DM550" s="71">
        <f t="shared" si="699"/>
        <v>173</v>
      </c>
      <c r="DN550" s="71">
        <f t="shared" si="700"/>
        <v>198.95</v>
      </c>
      <c r="DO550" s="71">
        <f t="shared" si="701"/>
        <v>187</v>
      </c>
      <c r="DP550" s="71">
        <f t="shared" si="702"/>
        <v>215.05</v>
      </c>
      <c r="DQ550" s="71">
        <f t="shared" si="703"/>
        <v>217</v>
      </c>
      <c r="DR550" s="71">
        <f t="shared" si="704"/>
        <v>249.55</v>
      </c>
      <c r="DS550" s="71">
        <f t="shared" si="705"/>
        <v>232</v>
      </c>
      <c r="DT550" s="71">
        <f t="shared" si="706"/>
        <v>266.8</v>
      </c>
      <c r="DU550" s="71">
        <f t="shared" si="707"/>
        <v>269</v>
      </c>
      <c r="DV550" s="71">
        <f t="shared" si="708"/>
        <v>309.35000000000002</v>
      </c>
      <c r="DW550" s="71">
        <f t="shared" si="709"/>
        <v>299</v>
      </c>
      <c r="DX550" s="71">
        <f t="shared" si="710"/>
        <v>343.85</v>
      </c>
      <c r="DY550" s="71">
        <f t="shared" si="711"/>
        <v>403</v>
      </c>
      <c r="DZ550" s="163">
        <f t="shared" si="712"/>
        <v>463.45</v>
      </c>
      <c r="EP550" s="55">
        <v>3471.1212999999998</v>
      </c>
      <c r="EQ550" s="55">
        <f t="shared" si="769"/>
        <v>24.105009027777776</v>
      </c>
      <c r="ER550" s="74">
        <v>24</v>
      </c>
      <c r="ES550" s="55">
        <v>30</v>
      </c>
      <c r="EU550" s="75">
        <f t="shared" si="765"/>
        <v>6.25</v>
      </c>
      <c r="EW550" s="75">
        <v>4</v>
      </c>
      <c r="EX550" s="76">
        <v>25.5</v>
      </c>
      <c r="EY550" s="142">
        <f>(EX550*1.2)*(Prices!$B$5/32)</f>
        <v>38.25</v>
      </c>
      <c r="EZ550" s="82">
        <f>(EY550*1.2)*(Prices!$B$5/32)</f>
        <v>57.375</v>
      </c>
      <c r="FA550" s="82">
        <f>(EY550*1.3)*(Prices!$B$4/32)</f>
        <v>124.3125</v>
      </c>
      <c r="FB550" s="77">
        <f>EV550*Prices!$B$2+EW550*Prices!$B$3</f>
        <v>16.2</v>
      </c>
      <c r="FC550" s="80">
        <f>EU550*Prices!$B$9</f>
        <v>37.5</v>
      </c>
      <c r="FD550" s="82">
        <f t="shared" si="713"/>
        <v>260.88749999999999</v>
      </c>
      <c r="FE550" s="82">
        <f>EU550*Prices!$B$10</f>
        <v>56.25</v>
      </c>
      <c r="FF550" s="82">
        <f t="shared" si="714"/>
        <v>279.63749999999999</v>
      </c>
      <c r="FG550" s="82">
        <f>EU550*Prices!$B$11</f>
        <v>62.5</v>
      </c>
      <c r="FH550" s="82">
        <f t="shared" si="715"/>
        <v>285.88749999999999</v>
      </c>
      <c r="FI550" s="82">
        <f>EU550*Prices!$B$12</f>
        <v>75</v>
      </c>
      <c r="FJ550" s="82">
        <f t="shared" si="716"/>
        <v>298.38749999999999</v>
      </c>
      <c r="FK550" s="82">
        <f>EU550*Prices!$B$13</f>
        <v>81.25</v>
      </c>
      <c r="FL550" s="82">
        <f t="shared" si="717"/>
        <v>304.63749999999999</v>
      </c>
      <c r="FM550" s="82">
        <f>EU550*Prices!$B$14</f>
        <v>96.875</v>
      </c>
      <c r="FN550" s="82">
        <f t="shared" si="718"/>
        <v>320.26249999999999</v>
      </c>
      <c r="FO550" s="82">
        <f>EU550*Prices!$B$15</f>
        <v>109.375</v>
      </c>
      <c r="FP550" s="82">
        <f t="shared" si="719"/>
        <v>332.76249999999999</v>
      </c>
      <c r="FQ550" s="82">
        <f>EU550*Prices!$B$16</f>
        <v>153.125</v>
      </c>
      <c r="FR550" s="82">
        <f t="shared" si="720"/>
        <v>376.51249999999999</v>
      </c>
      <c r="FS550" s="82">
        <f>EU550*Prices!$B$17</f>
        <v>0</v>
      </c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/>
      <c r="GJ550"/>
      <c r="GK550"/>
      <c r="GL550"/>
      <c r="GM550"/>
      <c r="GN550"/>
      <c r="GO550"/>
      <c r="GP550" s="55">
        <v>3471.1212999999998</v>
      </c>
      <c r="GQ550" s="55">
        <f t="shared" si="770"/>
        <v>24.105009027777776</v>
      </c>
      <c r="GR550" s="74">
        <v>24</v>
      </c>
      <c r="GS550" s="55">
        <v>30</v>
      </c>
      <c r="GT550" s="55"/>
      <c r="GU550" s="75">
        <f t="shared" si="766"/>
        <v>6.25</v>
      </c>
      <c r="GV550" s="75"/>
      <c r="GW550" s="75">
        <v>4</v>
      </c>
      <c r="GX550" s="76">
        <v>25.5</v>
      </c>
      <c r="GY550" s="142">
        <f>(GX550*1.2)*(Prices!$B$5/32)</f>
        <v>38.25</v>
      </c>
      <c r="GZ550" s="82">
        <f>(GY550*1.2)*(Prices!$B$5/32)</f>
        <v>57.375</v>
      </c>
      <c r="HA550" s="82">
        <f>(GY550*1.3)*(Prices!$C$4/32)</f>
        <v>99.45</v>
      </c>
      <c r="HB550" s="77">
        <f>GV550*Prices!$B$2+GW550*Prices!$B$3</f>
        <v>16.2</v>
      </c>
      <c r="HC550" s="80">
        <f>GU550*Prices!$B$9</f>
        <v>37.5</v>
      </c>
      <c r="HD550" s="82">
        <f t="shared" si="721"/>
        <v>236.02500000000001</v>
      </c>
      <c r="HE550" s="82">
        <f>GU550*Prices!$B$10</f>
        <v>56.25</v>
      </c>
      <c r="HF550" s="82">
        <f t="shared" si="722"/>
        <v>254.77500000000001</v>
      </c>
      <c r="HG550" s="82">
        <f>GU550*Prices!$B$11</f>
        <v>62.5</v>
      </c>
      <c r="HH550" s="82">
        <f t="shared" si="723"/>
        <v>261.02499999999998</v>
      </c>
      <c r="HI550" s="82">
        <f>GU550*Prices!$B$12</f>
        <v>75</v>
      </c>
      <c r="HJ550" s="82">
        <f t="shared" si="724"/>
        <v>273.52499999999998</v>
      </c>
      <c r="HK550" s="82">
        <f>GU550*Prices!$B$13</f>
        <v>81.25</v>
      </c>
      <c r="HL550" s="82">
        <f t="shared" si="725"/>
        <v>279.77499999999998</v>
      </c>
      <c r="HM550" s="82">
        <f>GU550*Prices!$B$14</f>
        <v>96.875</v>
      </c>
      <c r="HN550" s="82">
        <f t="shared" si="726"/>
        <v>295.39999999999998</v>
      </c>
      <c r="HO550" s="82">
        <f>GU550*Prices!$B$15</f>
        <v>109.375</v>
      </c>
      <c r="HP550" s="82">
        <f t="shared" si="727"/>
        <v>307.89999999999998</v>
      </c>
      <c r="HQ550" s="82">
        <f>GU550*Prices!$B$16</f>
        <v>153.125</v>
      </c>
      <c r="HR550" s="82">
        <f t="shared" si="728"/>
        <v>351.65</v>
      </c>
      <c r="HS550" s="82">
        <f>GU550*Prices!$B$17</f>
        <v>0</v>
      </c>
      <c r="HT550" s="82"/>
      <c r="HU550" s="82"/>
      <c r="HV550" s="82"/>
      <c r="HW550" s="82"/>
      <c r="HX550" s="82"/>
      <c r="HY550" s="82"/>
      <c r="HZ550" s="82"/>
      <c r="IA550" s="82"/>
      <c r="IB550" s="82"/>
      <c r="IC550" s="82"/>
      <c r="ID550" s="82"/>
      <c r="IE550" s="82"/>
      <c r="IF550" s="82"/>
      <c r="IG550" s="82"/>
      <c r="IH550" s="82"/>
      <c r="II550"/>
      <c r="IJ550"/>
      <c r="IK550"/>
      <c r="IL550"/>
      <c r="IM550"/>
      <c r="IN550"/>
      <c r="IO550"/>
      <c r="IP550"/>
      <c r="IQ550" s="55">
        <v>3471.1212999999998</v>
      </c>
      <c r="IR550" s="55">
        <f t="shared" si="771"/>
        <v>24.105009027777776</v>
      </c>
      <c r="IS550" s="74">
        <v>24</v>
      </c>
      <c r="IT550" s="55">
        <v>30</v>
      </c>
      <c r="IV550" s="75">
        <f t="shared" si="767"/>
        <v>6.25</v>
      </c>
      <c r="IW550" s="75"/>
      <c r="IX550" s="75">
        <v>4</v>
      </c>
      <c r="IY550" s="76">
        <f t="shared" si="763"/>
        <v>0</v>
      </c>
      <c r="IZ550" s="142">
        <f>(IY550*1.2)*(Prices!$B$5/32)</f>
        <v>0</v>
      </c>
      <c r="JA550" s="82">
        <f>(IZ550*1.2)*(Prices!$B$5/32)</f>
        <v>0</v>
      </c>
      <c r="JB550" s="82">
        <f>(IZ550*1.3)*(Prices!$B$4/32)</f>
        <v>0</v>
      </c>
      <c r="JC550" s="77">
        <f>IW550*Prices!$B$2+IX550*Prices!$B$3</f>
        <v>16.2</v>
      </c>
      <c r="JD550" s="80">
        <f>IV550*Prices!$B$9</f>
        <v>37.5</v>
      </c>
      <c r="JE550" s="82">
        <f t="shared" si="729"/>
        <v>53.7</v>
      </c>
      <c r="JF550" s="82">
        <f>IV550*Prices!$B$10</f>
        <v>56.25</v>
      </c>
      <c r="JG550" s="82">
        <f t="shared" si="730"/>
        <v>72.45</v>
      </c>
      <c r="JH550" s="82">
        <f>IV550*Prices!$B$11</f>
        <v>62.5</v>
      </c>
      <c r="JI550" s="82">
        <f t="shared" si="731"/>
        <v>78.7</v>
      </c>
      <c r="JJ550" s="82">
        <f>IV550*Prices!$B$12</f>
        <v>75</v>
      </c>
      <c r="JK550" s="82">
        <f t="shared" si="732"/>
        <v>91.2</v>
      </c>
      <c r="JL550" s="82">
        <f>IV550*Prices!$B$13</f>
        <v>81.25</v>
      </c>
      <c r="JM550" s="82">
        <f t="shared" si="733"/>
        <v>97.45</v>
      </c>
      <c r="JN550" s="82">
        <f>IV550*Prices!$B$14</f>
        <v>96.875</v>
      </c>
      <c r="JO550" s="82">
        <f t="shared" si="734"/>
        <v>113.075</v>
      </c>
      <c r="JP550" s="82">
        <f>IV550*Prices!$B$15</f>
        <v>109.375</v>
      </c>
      <c r="JQ550" s="82">
        <f t="shared" si="735"/>
        <v>125.575</v>
      </c>
      <c r="JR550" s="82">
        <f>IV550*Prices!$B$16</f>
        <v>153.125</v>
      </c>
      <c r="JS550" s="82">
        <f t="shared" si="736"/>
        <v>169.32499999999999</v>
      </c>
      <c r="JT550" s="82">
        <f>IV550*Prices!$B$17</f>
        <v>0</v>
      </c>
      <c r="JU550" s="82"/>
      <c r="JV550" s="82"/>
      <c r="JW550" s="82"/>
      <c r="JX550" s="82"/>
      <c r="JY550" s="82"/>
      <c r="JZ550" s="82"/>
      <c r="KA550" s="82"/>
      <c r="KB550" s="82"/>
      <c r="KC550" s="82"/>
      <c r="KD550" s="82"/>
      <c r="KE550" s="82"/>
      <c r="KF550" s="82"/>
      <c r="KG550" s="82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 s="199">
        <v>0</v>
      </c>
      <c r="LB550" s="202">
        <v>0</v>
      </c>
      <c r="LC550" s="82">
        <f>(44+(cabinets_db!IR550*2-2))*0.58</f>
        <v>52.321810472222218</v>
      </c>
      <c r="LD550" s="82">
        <f>(44+(cabinets_db!IR550*2-2))*0.77</f>
        <v>69.461713902777774</v>
      </c>
      <c r="LE550" s="82">
        <f>3*(cabinets_db!IR550*22/144)</f>
        <v>11.048129137731481</v>
      </c>
      <c r="LF550" s="82">
        <f t="shared" si="737"/>
        <v>41.273681334490739</v>
      </c>
      <c r="LG550" s="80">
        <f t="shared" si="738"/>
        <v>58.413584765046295</v>
      </c>
      <c r="LH550" s="234">
        <f t="shared" si="739"/>
        <v>0</v>
      </c>
      <c r="LI550" s="55">
        <v>3471.1212999999998</v>
      </c>
      <c r="LJ550" s="55">
        <f t="shared" si="772"/>
        <v>24.105009027777776</v>
      </c>
      <c r="LK550" s="74">
        <v>24</v>
      </c>
      <c r="LL550" s="55">
        <v>30</v>
      </c>
      <c r="LN550" s="75">
        <f t="shared" si="768"/>
        <v>6.25</v>
      </c>
      <c r="LO550" s="75"/>
      <c r="LP550" s="75">
        <v>4</v>
      </c>
      <c r="LQ550" s="76">
        <f t="shared" si="764"/>
        <v>0</v>
      </c>
      <c r="LR550" s="142">
        <f>(LQ550*1.2)*(Prices!$B$5/32)</f>
        <v>0</v>
      </c>
      <c r="LS550" s="82">
        <f>(LR550*1.2)*(Prices!$B$5/32)</f>
        <v>0</v>
      </c>
      <c r="LT550" s="82">
        <f>(LR550*1.3)*(Prices!$C$4/32)</f>
        <v>0</v>
      </c>
      <c r="LU550" s="77">
        <f>LO550*Prices!$B$2+LP550*Prices!$B$3</f>
        <v>16.2</v>
      </c>
      <c r="LV550" s="80">
        <f>LN550*Prices!$B$9</f>
        <v>37.5</v>
      </c>
      <c r="LW550" s="82">
        <f t="shared" si="740"/>
        <v>53.7</v>
      </c>
      <c r="LX550" s="82">
        <f>LN550*Prices!$B$10</f>
        <v>56.25</v>
      </c>
      <c r="LY550" s="82">
        <f t="shared" si="741"/>
        <v>72.45</v>
      </c>
      <c r="LZ550" s="82">
        <f>LN550*Prices!$B$11</f>
        <v>62.5</v>
      </c>
      <c r="MA550" s="82">
        <f t="shared" si="742"/>
        <v>78.7</v>
      </c>
      <c r="MB550" s="82">
        <f>LN550*Prices!$B$12</f>
        <v>75</v>
      </c>
      <c r="MC550" s="82">
        <f t="shared" si="743"/>
        <v>91.2</v>
      </c>
      <c r="MD550" s="82">
        <f>LN550*Prices!$B$13</f>
        <v>81.25</v>
      </c>
      <c r="ME550" s="82">
        <f t="shared" si="744"/>
        <v>97.45</v>
      </c>
      <c r="MF550" s="82">
        <f>LN550*Prices!$B$14</f>
        <v>96.875</v>
      </c>
      <c r="MG550" s="82">
        <f t="shared" si="745"/>
        <v>113.075</v>
      </c>
      <c r="MH550" s="82">
        <f>LN550*Prices!$B$15</f>
        <v>109.375</v>
      </c>
      <c r="MI550" s="82">
        <f t="shared" si="746"/>
        <v>125.575</v>
      </c>
      <c r="MJ550" s="82">
        <f>LN550*Prices!$B$16</f>
        <v>153.125</v>
      </c>
      <c r="MK550" s="82">
        <f t="shared" si="747"/>
        <v>169.32499999999999</v>
      </c>
      <c r="ML550" s="82">
        <f>LN550*Prices!$B$17</f>
        <v>0</v>
      </c>
      <c r="MM550" s="82"/>
      <c r="MN550" s="82"/>
      <c r="MO550" s="82"/>
      <c r="MP550" s="82"/>
      <c r="MQ550" s="82"/>
      <c r="MR550" s="82"/>
      <c r="MS550" s="82"/>
      <c r="MT550" s="82"/>
      <c r="MU550" s="82"/>
      <c r="MV550" s="82"/>
      <c r="MW550" s="82"/>
      <c r="MX550" s="82"/>
      <c r="MY550" s="82"/>
      <c r="MZ550" s="82"/>
      <c r="NA550" s="82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</row>
    <row r="551" spans="1:449" ht="18" customHeight="1" x14ac:dyDescent="0.25">
      <c r="A551" s="171" t="s">
        <v>21</v>
      </c>
      <c r="B551" s="172" t="s">
        <v>628</v>
      </c>
      <c r="C551" s="69" t="str">
        <f t="shared" si="748"/>
        <v>Vanity Cab: Sink Cabinets (31" to 33")</v>
      </c>
      <c r="D551" s="70" t="s">
        <v>187</v>
      </c>
      <c r="E551" s="68" t="s">
        <v>111</v>
      </c>
      <c r="F551" s="268" t="s">
        <v>21</v>
      </c>
      <c r="G551" s="367">
        <f>ROUND(cabinets_db!FD551/Prices!$B$27,0)</f>
        <v>659</v>
      </c>
      <c r="H551" s="71">
        <f>G551*Prices!$B$6+G551</f>
        <v>757.85</v>
      </c>
      <c r="I551" s="161">
        <f>ROUND(cabinets_db!FF551/Prices!$B$27,0)</f>
        <v>708</v>
      </c>
      <c r="J551" s="71">
        <f>I551*Prices!$B$6+I551</f>
        <v>814.2</v>
      </c>
      <c r="K551" s="161">
        <f>ROUND(cabinets_db!FH551/Prices!$B$27,0)</f>
        <v>725</v>
      </c>
      <c r="L551" s="71">
        <f>K551*Prices!$B$6+K551</f>
        <v>833.75</v>
      </c>
      <c r="M551" s="161">
        <f>ROUND(cabinets_db!FJ551/Prices!$B$27,0)</f>
        <v>757</v>
      </c>
      <c r="N551" s="71">
        <f>M551*Prices!$B$6+M551</f>
        <v>870.55</v>
      </c>
      <c r="O551" s="161">
        <f>ROUND(cabinets_db!FL551/Prices!$B$27,0)</f>
        <v>774</v>
      </c>
      <c r="P551" s="71">
        <f>O551*Prices!$B$6+O551</f>
        <v>890.1</v>
      </c>
      <c r="Q551" s="161">
        <f>ROUND(cabinets_db!FN551/Prices!$B$27,0)</f>
        <v>815</v>
      </c>
      <c r="R551" s="71">
        <f>Q551*Prices!$B$6+Q551</f>
        <v>937.25</v>
      </c>
      <c r="S551" s="161">
        <f>ROUND(cabinets_db!FP551/Prices!$B$27,0)</f>
        <v>847</v>
      </c>
      <c r="T551" s="71">
        <f>S551*Prices!$B$6+S551</f>
        <v>974.05</v>
      </c>
      <c r="U551" s="161">
        <f>ROUND(cabinets_db!FR551/Prices!$B$27,0)</f>
        <v>962</v>
      </c>
      <c r="V551" s="71">
        <f>U551*Prices!$B$6+U551</f>
        <v>1106.3</v>
      </c>
      <c r="W551" s="162"/>
      <c r="X551" s="162"/>
      <c r="Y551" s="162"/>
      <c r="Z551" s="162"/>
      <c r="AA551" s="162"/>
      <c r="AB551" s="71">
        <f>ROUND(cabinets_db!HD551/Prices!$B$27,0)</f>
        <v>596</v>
      </c>
      <c r="AC551" s="71">
        <f>AB551*Prices!$B$6+AB551</f>
        <v>685.4</v>
      </c>
      <c r="AD551" s="71">
        <f>ROUND(cabinets_db!HF551/Prices!$B$27,0)</f>
        <v>646</v>
      </c>
      <c r="AE551" s="71">
        <f>AD551*Prices!$B$6+AD551</f>
        <v>742.9</v>
      </c>
      <c r="AF551" s="71">
        <f>ROUND(cabinets_db!HH551/Prices!$B$27,0)</f>
        <v>662</v>
      </c>
      <c r="AG551" s="71">
        <f>AF551*Prices!$B$6+AF551</f>
        <v>761.3</v>
      </c>
      <c r="AH551" s="71">
        <f>ROUND(cabinets_db!HJ551/Prices!$B$27,0)</f>
        <v>695</v>
      </c>
      <c r="AI551" s="71">
        <f>AH551*Prices!$B$6+AH551</f>
        <v>799.25</v>
      </c>
      <c r="AJ551" s="71">
        <f>ROUND(cabinets_db!HL551/Prices!$B$27,0)</f>
        <v>711</v>
      </c>
      <c r="AK551" s="71">
        <f>AJ551*Prices!$B$6+AJ551</f>
        <v>817.65</v>
      </c>
      <c r="AL551" s="71">
        <f>ROUND(cabinets_db!HN551/Prices!$B$27,0)</f>
        <v>752</v>
      </c>
      <c r="AM551" s="71">
        <f>AL551*Prices!$B$6+AL551</f>
        <v>864.8</v>
      </c>
      <c r="AN551" s="71">
        <f>ROUND(cabinets_db!HP551/Prices!$B$27,0)</f>
        <v>785</v>
      </c>
      <c r="AO551" s="71">
        <f>AN551*Prices!$B$6+AN551</f>
        <v>902.75</v>
      </c>
      <c r="AP551" s="71">
        <f>ROUND(cabinets_db!HR551/Prices!$B$27,0)</f>
        <v>899</v>
      </c>
      <c r="AQ551" s="163">
        <f>AP551*Prices!$B$6+AP551</f>
        <v>1033.8499999999999</v>
      </c>
      <c r="AW551" s="71">
        <f t="shared" si="681"/>
        <v>596</v>
      </c>
      <c r="AX551" s="71">
        <f t="shared" si="682"/>
        <v>685.4</v>
      </c>
      <c r="AY551" s="71">
        <f t="shared" si="683"/>
        <v>646</v>
      </c>
      <c r="AZ551" s="71">
        <f t="shared" si="684"/>
        <v>742.9</v>
      </c>
      <c r="BA551" s="71">
        <f t="shared" si="685"/>
        <v>662</v>
      </c>
      <c r="BB551" s="71">
        <f t="shared" si="686"/>
        <v>761.3</v>
      </c>
      <c r="BC551" s="71">
        <f t="shared" si="687"/>
        <v>695</v>
      </c>
      <c r="BD551" s="71">
        <f t="shared" si="688"/>
        <v>799.25</v>
      </c>
      <c r="BE551" s="71">
        <f t="shared" si="689"/>
        <v>711</v>
      </c>
      <c r="BF551" s="71">
        <f t="shared" si="690"/>
        <v>817.65</v>
      </c>
      <c r="BG551" s="71">
        <f t="shared" si="691"/>
        <v>752</v>
      </c>
      <c r="BH551" s="71">
        <f t="shared" si="692"/>
        <v>864.8</v>
      </c>
      <c r="BI551" s="71">
        <f t="shared" si="693"/>
        <v>785</v>
      </c>
      <c r="BJ551" s="71">
        <f t="shared" si="694"/>
        <v>902.75</v>
      </c>
      <c r="BK551" s="71">
        <f t="shared" si="695"/>
        <v>899</v>
      </c>
      <c r="BL551" s="163">
        <f t="shared" si="696"/>
        <v>1033.8499999999999</v>
      </c>
      <c r="BU551" s="161">
        <f>ROUND(cabinets_db!JE551/Prices!$B$27,0)</f>
        <v>137</v>
      </c>
      <c r="BV551" s="71">
        <f>BU551*Prices!$B$6+BU551</f>
        <v>157.55000000000001</v>
      </c>
      <c r="BW551" s="161">
        <f>ROUND(cabinets_db!JG551/Prices!$B$27,0)</f>
        <v>186</v>
      </c>
      <c r="BX551" s="71">
        <f>BW551*Prices!$B$6+BW551</f>
        <v>213.9</v>
      </c>
      <c r="BY551" s="161">
        <f>ROUND(cabinets_db!JI551/Prices!$B$27,0)</f>
        <v>202</v>
      </c>
      <c r="BZ551" s="71">
        <f>BY551*Prices!$B$6+BY551</f>
        <v>232.3</v>
      </c>
      <c r="CA551" s="161">
        <f>ROUND(cabinets_db!JK551/Prices!$B$27,0)</f>
        <v>235</v>
      </c>
      <c r="CB551" s="71">
        <f>CA551*Prices!$B$6+CA551</f>
        <v>270.25</v>
      </c>
      <c r="CC551" s="161">
        <f>ROUND(cabinets_db!JM551/Prices!$B$27,0)</f>
        <v>251</v>
      </c>
      <c r="CD551" s="71">
        <f>CC551*Prices!$B$6+CC551</f>
        <v>288.64999999999998</v>
      </c>
      <c r="CE551" s="161">
        <f>ROUND(cabinets_db!JO551/Prices!$B$27,0)</f>
        <v>292</v>
      </c>
      <c r="CF551" s="71">
        <f>CE551*Prices!$B$6+CE551</f>
        <v>335.8</v>
      </c>
      <c r="CG551" s="161">
        <f>ROUND(cabinets_db!JQ551/Prices!$B$27,0)</f>
        <v>325</v>
      </c>
      <c r="CH551" s="71">
        <f>CG551*Prices!$B$6+CG551</f>
        <v>373.75</v>
      </c>
      <c r="CI551" s="161">
        <f>ROUND(cabinets_db!JS551/Prices!$B$27,0)</f>
        <v>440</v>
      </c>
      <c r="CJ551" s="71">
        <f>CI551*Prices!$B$6+CI551</f>
        <v>506</v>
      </c>
      <c r="CK551" s="162"/>
      <c r="CL551" s="162"/>
      <c r="CM551" s="162"/>
      <c r="CN551" s="162"/>
      <c r="CO551" s="162"/>
      <c r="CP551" s="71">
        <f>ROUND(cabinets_db!LW551/Prices!$B$27,0)</f>
        <v>137</v>
      </c>
      <c r="CQ551" s="71">
        <f>CP551*Prices!$B$6+CP551</f>
        <v>157.55000000000001</v>
      </c>
      <c r="CR551" s="71">
        <f>ROUND(cabinets_db!LY551/Prices!$B$27,0)</f>
        <v>186</v>
      </c>
      <c r="CS551" s="71">
        <f>CR551*Prices!$B$6+CR551</f>
        <v>213.9</v>
      </c>
      <c r="CT551" s="71">
        <f>ROUND(cabinets_db!MA551/Prices!$B$27,0)</f>
        <v>202</v>
      </c>
      <c r="CU551" s="71">
        <f>CT551*Prices!$B$6+CT551</f>
        <v>232.3</v>
      </c>
      <c r="CV551" s="71">
        <f>ROUND(cabinets_db!MC551/Prices!$B$27,0)</f>
        <v>235</v>
      </c>
      <c r="CW551" s="71">
        <f>CV551*Prices!$B$6+CV551</f>
        <v>270.25</v>
      </c>
      <c r="CX551" s="71">
        <f>ROUND(cabinets_db!ME551/Prices!$B$27,0)</f>
        <v>251</v>
      </c>
      <c r="CY551" s="71">
        <f>CX551*Prices!$B$6+CX551</f>
        <v>288.64999999999998</v>
      </c>
      <c r="CZ551" s="71">
        <f>ROUND(cabinets_db!MG551/Prices!$B$27,0)</f>
        <v>292</v>
      </c>
      <c r="DA551" s="71">
        <f>CZ551*Prices!$B$6+CZ551</f>
        <v>335.8</v>
      </c>
      <c r="DB551" s="71">
        <f>ROUND(cabinets_db!MI551/Prices!$B$27,0)</f>
        <v>325</v>
      </c>
      <c r="DC551" s="71">
        <f>DB551*Prices!$B$6+DB551</f>
        <v>373.75</v>
      </c>
      <c r="DD551" s="71">
        <f>ROUND(cabinets_db!MK551/Prices!$B$27,0)</f>
        <v>440</v>
      </c>
      <c r="DE551" s="163">
        <f>DD551*Prices!$B$6+DD551</f>
        <v>506</v>
      </c>
      <c r="DK551" s="71">
        <f t="shared" si="697"/>
        <v>137</v>
      </c>
      <c r="DL551" s="71">
        <f t="shared" si="698"/>
        <v>157.55000000000001</v>
      </c>
      <c r="DM551" s="71">
        <f t="shared" si="699"/>
        <v>186</v>
      </c>
      <c r="DN551" s="71">
        <f t="shared" si="700"/>
        <v>213.9</v>
      </c>
      <c r="DO551" s="71">
        <f t="shared" si="701"/>
        <v>202</v>
      </c>
      <c r="DP551" s="71">
        <f t="shared" si="702"/>
        <v>232.3</v>
      </c>
      <c r="DQ551" s="71">
        <f t="shared" si="703"/>
        <v>235</v>
      </c>
      <c r="DR551" s="71">
        <f t="shared" si="704"/>
        <v>270.25</v>
      </c>
      <c r="DS551" s="71">
        <f t="shared" si="705"/>
        <v>251</v>
      </c>
      <c r="DT551" s="71">
        <f t="shared" si="706"/>
        <v>288.64999999999998</v>
      </c>
      <c r="DU551" s="71">
        <f t="shared" si="707"/>
        <v>292</v>
      </c>
      <c r="DV551" s="71">
        <f t="shared" si="708"/>
        <v>335.8</v>
      </c>
      <c r="DW551" s="71">
        <f t="shared" si="709"/>
        <v>325</v>
      </c>
      <c r="DX551" s="71">
        <f t="shared" si="710"/>
        <v>373.75</v>
      </c>
      <c r="DY551" s="71">
        <f t="shared" si="711"/>
        <v>440</v>
      </c>
      <c r="DZ551" s="163">
        <f t="shared" si="712"/>
        <v>506</v>
      </c>
      <c r="EP551" s="55">
        <v>3677.0173</v>
      </c>
      <c r="EQ551" s="55">
        <f t="shared" si="769"/>
        <v>25.53484236111111</v>
      </c>
      <c r="ER551" s="74">
        <v>25.5</v>
      </c>
      <c r="ES551" s="55">
        <v>33</v>
      </c>
      <c r="EU551" s="75">
        <f t="shared" si="765"/>
        <v>6.875</v>
      </c>
      <c r="EW551" s="75">
        <v>4</v>
      </c>
      <c r="EX551" s="76">
        <v>27</v>
      </c>
      <c r="EY551" s="142">
        <f>(EX551*1.2)*(Prices!$B$5/32)</f>
        <v>40.5</v>
      </c>
      <c r="EZ551" s="82">
        <f>(EY551*1.2)*(Prices!$B$5/32)</f>
        <v>60.75</v>
      </c>
      <c r="FA551" s="82">
        <f>(EY551*1.3)*(Prices!$B$4/32)</f>
        <v>131.625</v>
      </c>
      <c r="FB551" s="77">
        <f>EV551*Prices!$B$2+EW551*Prices!$B$3</f>
        <v>16.2</v>
      </c>
      <c r="FC551" s="80">
        <f>EU551*Prices!$B$9</f>
        <v>41.25</v>
      </c>
      <c r="FD551" s="82">
        <f t="shared" si="713"/>
        <v>276.82499999999999</v>
      </c>
      <c r="FE551" s="82">
        <f>EU551*Prices!$B$10</f>
        <v>61.875</v>
      </c>
      <c r="FF551" s="82">
        <f t="shared" si="714"/>
        <v>297.45</v>
      </c>
      <c r="FG551" s="82">
        <f>EU551*Prices!$B$11</f>
        <v>68.75</v>
      </c>
      <c r="FH551" s="82">
        <f t="shared" si="715"/>
        <v>304.32499999999999</v>
      </c>
      <c r="FI551" s="82">
        <f>EU551*Prices!$B$12</f>
        <v>82.5</v>
      </c>
      <c r="FJ551" s="82">
        <f t="shared" si="716"/>
        <v>318.07499999999999</v>
      </c>
      <c r="FK551" s="82">
        <f>EU551*Prices!$B$13</f>
        <v>89.375</v>
      </c>
      <c r="FL551" s="82">
        <f t="shared" si="717"/>
        <v>324.95</v>
      </c>
      <c r="FM551" s="82">
        <f>EU551*Prices!$B$14</f>
        <v>106.5625</v>
      </c>
      <c r="FN551" s="82">
        <f t="shared" si="718"/>
        <v>342.13749999999999</v>
      </c>
      <c r="FO551" s="82">
        <f>EU551*Prices!$B$15</f>
        <v>120.3125</v>
      </c>
      <c r="FP551" s="82">
        <f t="shared" si="719"/>
        <v>355.88749999999999</v>
      </c>
      <c r="FQ551" s="82">
        <f>EU551*Prices!$B$16</f>
        <v>168.4375</v>
      </c>
      <c r="FR551" s="82">
        <f t="shared" si="720"/>
        <v>404.01249999999999</v>
      </c>
      <c r="FS551" s="82">
        <f>EU551*Prices!$B$17</f>
        <v>0</v>
      </c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2"/>
      <c r="GG551" s="82"/>
      <c r="GH551" s="82"/>
      <c r="GI551"/>
      <c r="GJ551"/>
      <c r="GK551"/>
      <c r="GL551"/>
      <c r="GM551"/>
      <c r="GN551"/>
      <c r="GO551"/>
      <c r="GP551" s="55">
        <v>3677.0173</v>
      </c>
      <c r="GQ551" s="55">
        <f t="shared" si="770"/>
        <v>25.53484236111111</v>
      </c>
      <c r="GR551" s="74">
        <v>25.5</v>
      </c>
      <c r="GS551" s="55">
        <v>33</v>
      </c>
      <c r="GT551" s="55"/>
      <c r="GU551" s="75">
        <f t="shared" si="766"/>
        <v>6.875</v>
      </c>
      <c r="GV551" s="75"/>
      <c r="GW551" s="75">
        <v>4</v>
      </c>
      <c r="GX551" s="76">
        <v>27</v>
      </c>
      <c r="GY551" s="142">
        <f>(GX551*1.2)*(Prices!$B$5/32)</f>
        <v>40.5</v>
      </c>
      <c r="GZ551" s="82">
        <f>(GY551*1.2)*(Prices!$B$5/32)</f>
        <v>60.75</v>
      </c>
      <c r="HA551" s="82">
        <f>(GY551*1.3)*(Prices!$C$4/32)</f>
        <v>105.3</v>
      </c>
      <c r="HB551" s="77">
        <f>GV551*Prices!$B$2+GW551*Prices!$B$3</f>
        <v>16.2</v>
      </c>
      <c r="HC551" s="80">
        <f>GU551*Prices!$B$9</f>
        <v>41.25</v>
      </c>
      <c r="HD551" s="82">
        <f t="shared" si="721"/>
        <v>250.5</v>
      </c>
      <c r="HE551" s="82">
        <f>GU551*Prices!$B$10</f>
        <v>61.875</v>
      </c>
      <c r="HF551" s="82">
        <f t="shared" si="722"/>
        <v>271.125</v>
      </c>
      <c r="HG551" s="82">
        <f>GU551*Prices!$B$11</f>
        <v>68.75</v>
      </c>
      <c r="HH551" s="82">
        <f t="shared" si="723"/>
        <v>278</v>
      </c>
      <c r="HI551" s="82">
        <f>GU551*Prices!$B$12</f>
        <v>82.5</v>
      </c>
      <c r="HJ551" s="82">
        <f t="shared" si="724"/>
        <v>291.75</v>
      </c>
      <c r="HK551" s="82">
        <f>GU551*Prices!$B$13</f>
        <v>89.375</v>
      </c>
      <c r="HL551" s="82">
        <f t="shared" si="725"/>
        <v>298.625</v>
      </c>
      <c r="HM551" s="82">
        <f>GU551*Prices!$B$14</f>
        <v>106.5625</v>
      </c>
      <c r="HN551" s="82">
        <f t="shared" si="726"/>
        <v>315.8125</v>
      </c>
      <c r="HO551" s="82">
        <f>GU551*Prices!$B$15</f>
        <v>120.3125</v>
      </c>
      <c r="HP551" s="82">
        <f t="shared" si="727"/>
        <v>329.5625</v>
      </c>
      <c r="HQ551" s="82">
        <f>GU551*Prices!$B$16</f>
        <v>168.4375</v>
      </c>
      <c r="HR551" s="82">
        <f t="shared" si="728"/>
        <v>377.6875</v>
      </c>
      <c r="HS551" s="82">
        <f>GU551*Prices!$B$17</f>
        <v>0</v>
      </c>
      <c r="HT551" s="82"/>
      <c r="HU551" s="82"/>
      <c r="HV551" s="82"/>
      <c r="HW551" s="82"/>
      <c r="HX551" s="82"/>
      <c r="HY551" s="82"/>
      <c r="HZ551" s="82"/>
      <c r="IA551" s="82"/>
      <c r="IB551" s="82"/>
      <c r="IC551" s="82"/>
      <c r="ID551" s="82"/>
      <c r="IE551" s="82"/>
      <c r="IF551" s="82"/>
      <c r="IG551" s="82"/>
      <c r="IH551" s="82"/>
      <c r="II551"/>
      <c r="IJ551"/>
      <c r="IK551"/>
      <c r="IL551"/>
      <c r="IM551"/>
      <c r="IN551"/>
      <c r="IO551"/>
      <c r="IP551"/>
      <c r="IQ551" s="55">
        <v>3677.0173</v>
      </c>
      <c r="IR551" s="55">
        <f t="shared" si="771"/>
        <v>25.53484236111111</v>
      </c>
      <c r="IS551" s="74">
        <v>25.5</v>
      </c>
      <c r="IT551" s="55">
        <v>33</v>
      </c>
      <c r="IV551" s="75">
        <f t="shared" si="767"/>
        <v>6.875</v>
      </c>
      <c r="IW551" s="75"/>
      <c r="IX551" s="75">
        <v>4</v>
      </c>
      <c r="IY551" s="76">
        <f t="shared" si="763"/>
        <v>0</v>
      </c>
      <c r="IZ551" s="142">
        <f>(IY551*1.2)*(Prices!$B$5/32)</f>
        <v>0</v>
      </c>
      <c r="JA551" s="82">
        <f>(IZ551*1.2)*(Prices!$B$5/32)</f>
        <v>0</v>
      </c>
      <c r="JB551" s="82">
        <f>(IZ551*1.3)*(Prices!$B$4/32)</f>
        <v>0</v>
      </c>
      <c r="JC551" s="77">
        <f>IW551*Prices!$B$2+IX551*Prices!$B$3</f>
        <v>16.2</v>
      </c>
      <c r="JD551" s="80">
        <f>IV551*Prices!$B$9</f>
        <v>41.25</v>
      </c>
      <c r="JE551" s="82">
        <f t="shared" si="729"/>
        <v>57.45</v>
      </c>
      <c r="JF551" s="82">
        <f>IV551*Prices!$B$10</f>
        <v>61.875</v>
      </c>
      <c r="JG551" s="82">
        <f t="shared" si="730"/>
        <v>78.075000000000003</v>
      </c>
      <c r="JH551" s="82">
        <f>IV551*Prices!$B$11</f>
        <v>68.75</v>
      </c>
      <c r="JI551" s="82">
        <f t="shared" si="731"/>
        <v>84.95</v>
      </c>
      <c r="JJ551" s="82">
        <f>IV551*Prices!$B$12</f>
        <v>82.5</v>
      </c>
      <c r="JK551" s="82">
        <f t="shared" si="732"/>
        <v>98.7</v>
      </c>
      <c r="JL551" s="82">
        <f>IV551*Prices!$B$13</f>
        <v>89.375</v>
      </c>
      <c r="JM551" s="82">
        <f t="shared" si="733"/>
        <v>105.575</v>
      </c>
      <c r="JN551" s="82">
        <f>IV551*Prices!$B$14</f>
        <v>106.5625</v>
      </c>
      <c r="JO551" s="82">
        <f t="shared" si="734"/>
        <v>122.7625</v>
      </c>
      <c r="JP551" s="82">
        <f>IV551*Prices!$B$15</f>
        <v>120.3125</v>
      </c>
      <c r="JQ551" s="82">
        <f t="shared" si="735"/>
        <v>136.51249999999999</v>
      </c>
      <c r="JR551" s="82">
        <f>IV551*Prices!$B$16</f>
        <v>168.4375</v>
      </c>
      <c r="JS551" s="82">
        <f t="shared" si="736"/>
        <v>184.63749999999999</v>
      </c>
      <c r="JT551" s="82">
        <f>IV551*Prices!$B$17</f>
        <v>0</v>
      </c>
      <c r="JU551" s="82"/>
      <c r="JV551" s="82"/>
      <c r="JW551" s="82"/>
      <c r="JX551" s="82"/>
      <c r="JY551" s="82"/>
      <c r="JZ551" s="82"/>
      <c r="KA551" s="82"/>
      <c r="KB551" s="82"/>
      <c r="KC551" s="82"/>
      <c r="KD551" s="82"/>
      <c r="KE551" s="82"/>
      <c r="KF551" s="82"/>
      <c r="KG551" s="82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 s="199">
        <v>0</v>
      </c>
      <c r="LB551" s="202">
        <v>0</v>
      </c>
      <c r="LC551" s="82">
        <f>(44+(cabinets_db!IR551*2-2))*0.58</f>
        <v>53.980417138888882</v>
      </c>
      <c r="LD551" s="82">
        <f>(44+(cabinets_db!IR551*2-2))*0.77</f>
        <v>71.663657236111106</v>
      </c>
      <c r="LE551" s="82">
        <f>3*(cabinets_db!IR551*22/144)</f>
        <v>11.703469415509259</v>
      </c>
      <c r="LF551" s="82">
        <f t="shared" si="737"/>
        <v>42.276947723379621</v>
      </c>
      <c r="LG551" s="80">
        <f t="shared" si="738"/>
        <v>59.960187820601845</v>
      </c>
      <c r="LH551" s="234">
        <f t="shared" si="739"/>
        <v>0</v>
      </c>
      <c r="LI551" s="55">
        <v>3677.0173</v>
      </c>
      <c r="LJ551" s="55">
        <f t="shared" si="772"/>
        <v>25.53484236111111</v>
      </c>
      <c r="LK551" s="74">
        <v>25.5</v>
      </c>
      <c r="LL551" s="55">
        <v>33</v>
      </c>
      <c r="LN551" s="75">
        <f t="shared" si="768"/>
        <v>6.875</v>
      </c>
      <c r="LO551" s="75"/>
      <c r="LP551" s="75">
        <v>4</v>
      </c>
      <c r="LQ551" s="76">
        <f t="shared" si="764"/>
        <v>0</v>
      </c>
      <c r="LR551" s="142">
        <f>(LQ551*1.2)*(Prices!$B$5/32)</f>
        <v>0</v>
      </c>
      <c r="LS551" s="82">
        <f>(LR551*1.2)*(Prices!$B$5/32)</f>
        <v>0</v>
      </c>
      <c r="LT551" s="82">
        <f>(LR551*1.3)*(Prices!$C$4/32)</f>
        <v>0</v>
      </c>
      <c r="LU551" s="77">
        <f>LO551*Prices!$B$2+LP551*Prices!$B$3</f>
        <v>16.2</v>
      </c>
      <c r="LV551" s="80">
        <f>LN551*Prices!$B$9</f>
        <v>41.25</v>
      </c>
      <c r="LW551" s="82">
        <f t="shared" si="740"/>
        <v>57.45</v>
      </c>
      <c r="LX551" s="82">
        <f>LN551*Prices!$B$10</f>
        <v>61.875</v>
      </c>
      <c r="LY551" s="82">
        <f t="shared" si="741"/>
        <v>78.075000000000003</v>
      </c>
      <c r="LZ551" s="82">
        <f>LN551*Prices!$B$11</f>
        <v>68.75</v>
      </c>
      <c r="MA551" s="82">
        <f t="shared" si="742"/>
        <v>84.95</v>
      </c>
      <c r="MB551" s="82">
        <f>LN551*Prices!$B$12</f>
        <v>82.5</v>
      </c>
      <c r="MC551" s="82">
        <f t="shared" si="743"/>
        <v>98.7</v>
      </c>
      <c r="MD551" s="82">
        <f>LN551*Prices!$B$13</f>
        <v>89.375</v>
      </c>
      <c r="ME551" s="82">
        <f t="shared" si="744"/>
        <v>105.575</v>
      </c>
      <c r="MF551" s="82">
        <f>LN551*Prices!$B$14</f>
        <v>106.5625</v>
      </c>
      <c r="MG551" s="82">
        <f t="shared" si="745"/>
        <v>122.7625</v>
      </c>
      <c r="MH551" s="82">
        <f>LN551*Prices!$B$15</f>
        <v>120.3125</v>
      </c>
      <c r="MI551" s="82">
        <f t="shared" si="746"/>
        <v>136.51249999999999</v>
      </c>
      <c r="MJ551" s="82">
        <f>LN551*Prices!$B$16</f>
        <v>168.4375</v>
      </c>
      <c r="MK551" s="82">
        <f t="shared" si="747"/>
        <v>184.63749999999999</v>
      </c>
      <c r="ML551" s="82">
        <f>LN551*Prices!$B$17</f>
        <v>0</v>
      </c>
      <c r="MM551" s="82"/>
      <c r="MN551" s="82"/>
      <c r="MO551" s="82"/>
      <c r="MP551" s="82"/>
      <c r="MQ551" s="82"/>
      <c r="MR551" s="82"/>
      <c r="MS551" s="82"/>
      <c r="MT551" s="82"/>
      <c r="MU551" s="82"/>
      <c r="MV551" s="82"/>
      <c r="MW551" s="82"/>
      <c r="MX551" s="82"/>
      <c r="MY551" s="82"/>
      <c r="MZ551" s="82"/>
      <c r="NA551" s="82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</row>
    <row r="552" spans="1:449" ht="18" customHeight="1" thickBot="1" x14ac:dyDescent="0.3">
      <c r="A552" s="174" t="s">
        <v>685</v>
      </c>
      <c r="B552" s="175" t="s">
        <v>628</v>
      </c>
      <c r="C552" s="176" t="str">
        <f t="shared" si="748"/>
        <v>Vanity Cab: Sink Cabinets (34" to 36")</v>
      </c>
      <c r="D552" s="177" t="s">
        <v>187</v>
      </c>
      <c r="E552" s="180" t="s">
        <v>113</v>
      </c>
      <c r="F552" s="271" t="s">
        <v>685</v>
      </c>
      <c r="G552" s="367">
        <f>ROUND(cabinets_db!FD552/Prices!$B$27,0)</f>
        <v>695</v>
      </c>
      <c r="H552" s="71">
        <f>G552*Prices!$B$6+G552</f>
        <v>799.25</v>
      </c>
      <c r="I552" s="161">
        <f>ROUND(cabinets_db!FF552/Prices!$B$27,0)</f>
        <v>749</v>
      </c>
      <c r="J552" s="71">
        <f>I552*Prices!$B$6+I552</f>
        <v>861.35</v>
      </c>
      <c r="K552" s="161">
        <f>ROUND(cabinets_db!FH552/Prices!$B$27,0)</f>
        <v>767</v>
      </c>
      <c r="L552" s="71">
        <f>K552*Prices!$B$6+K552</f>
        <v>882.05</v>
      </c>
      <c r="M552" s="161">
        <f>ROUND(cabinets_db!FJ552/Prices!$B$27,0)</f>
        <v>802</v>
      </c>
      <c r="N552" s="71">
        <f>M552*Prices!$B$6+M552</f>
        <v>922.3</v>
      </c>
      <c r="O552" s="161">
        <f>ROUND(cabinets_db!FL552/Prices!$B$27,0)</f>
        <v>820</v>
      </c>
      <c r="P552" s="71">
        <f>O552*Prices!$B$6+O552</f>
        <v>943</v>
      </c>
      <c r="Q552" s="161">
        <f>ROUND(cabinets_db!FN552/Prices!$B$27,0)</f>
        <v>865</v>
      </c>
      <c r="R552" s="71">
        <f>Q552*Prices!$B$6+Q552</f>
        <v>994.75</v>
      </c>
      <c r="S552" s="161">
        <f>ROUND(cabinets_db!FP552/Prices!$B$27,0)</f>
        <v>900</v>
      </c>
      <c r="T552" s="71">
        <f>S552*Prices!$B$6+S552</f>
        <v>1035</v>
      </c>
      <c r="U552" s="161">
        <f>ROUND(cabinets_db!FR552/Prices!$B$27,0)</f>
        <v>1025</v>
      </c>
      <c r="V552" s="71">
        <f>U552*Prices!$B$6+U552</f>
        <v>1178.75</v>
      </c>
      <c r="W552" s="162"/>
      <c r="X552" s="162"/>
      <c r="Y552" s="162"/>
      <c r="Z552" s="162"/>
      <c r="AA552" s="162"/>
      <c r="AB552" s="71">
        <f>ROUND(cabinets_db!HD552/Prices!$B$27,0)</f>
        <v>629</v>
      </c>
      <c r="AC552" s="71">
        <f>AB552*Prices!$B$6+AB552</f>
        <v>723.35</v>
      </c>
      <c r="AD552" s="71">
        <f>ROUND(cabinets_db!HF552/Prices!$B$27,0)</f>
        <v>683</v>
      </c>
      <c r="AE552" s="71">
        <f>AD552*Prices!$B$6+AD552</f>
        <v>785.45</v>
      </c>
      <c r="AF552" s="71">
        <f>ROUND(cabinets_db!HH552/Prices!$B$27,0)</f>
        <v>701</v>
      </c>
      <c r="AG552" s="71">
        <f>AF552*Prices!$B$6+AF552</f>
        <v>806.15</v>
      </c>
      <c r="AH552" s="71">
        <f>ROUND(cabinets_db!HJ552/Prices!$B$27,0)</f>
        <v>736</v>
      </c>
      <c r="AI552" s="71">
        <f>AH552*Prices!$B$6+AH552</f>
        <v>846.4</v>
      </c>
      <c r="AJ552" s="71">
        <f>ROUND(cabinets_db!HL552/Prices!$B$27,0)</f>
        <v>754</v>
      </c>
      <c r="AK552" s="71">
        <f>AJ552*Prices!$B$6+AJ552</f>
        <v>867.1</v>
      </c>
      <c r="AL552" s="71">
        <f>ROUND(cabinets_db!HN552/Prices!$B$27,0)</f>
        <v>799</v>
      </c>
      <c r="AM552" s="71">
        <f>AL552*Prices!$B$6+AL552</f>
        <v>918.85</v>
      </c>
      <c r="AN552" s="71">
        <f>ROUND(cabinets_db!HP552/Prices!$B$27,0)</f>
        <v>835</v>
      </c>
      <c r="AO552" s="71">
        <f>AN552*Prices!$B$6+AN552</f>
        <v>960.25</v>
      </c>
      <c r="AP552" s="71">
        <f>ROUND(cabinets_db!HR552/Prices!$B$27,0)</f>
        <v>960</v>
      </c>
      <c r="AQ552" s="163">
        <f>AP552*Prices!$B$6+AP552</f>
        <v>1104</v>
      </c>
      <c r="AW552" s="71">
        <f t="shared" si="681"/>
        <v>629</v>
      </c>
      <c r="AX552" s="71">
        <f t="shared" si="682"/>
        <v>723.35</v>
      </c>
      <c r="AY552" s="71">
        <f t="shared" si="683"/>
        <v>683</v>
      </c>
      <c r="AZ552" s="71">
        <f t="shared" si="684"/>
        <v>785.45</v>
      </c>
      <c r="BA552" s="71">
        <f t="shared" si="685"/>
        <v>701</v>
      </c>
      <c r="BB552" s="71">
        <f t="shared" si="686"/>
        <v>806.15</v>
      </c>
      <c r="BC552" s="71">
        <f t="shared" si="687"/>
        <v>736</v>
      </c>
      <c r="BD552" s="71">
        <f t="shared" si="688"/>
        <v>846.4</v>
      </c>
      <c r="BE552" s="71">
        <f t="shared" si="689"/>
        <v>754</v>
      </c>
      <c r="BF552" s="71">
        <f t="shared" si="690"/>
        <v>867.1</v>
      </c>
      <c r="BG552" s="71">
        <f t="shared" si="691"/>
        <v>799</v>
      </c>
      <c r="BH552" s="71">
        <f t="shared" si="692"/>
        <v>918.85</v>
      </c>
      <c r="BI552" s="71">
        <f t="shared" si="693"/>
        <v>835</v>
      </c>
      <c r="BJ552" s="71">
        <f t="shared" si="694"/>
        <v>960.25</v>
      </c>
      <c r="BK552" s="71">
        <f t="shared" si="695"/>
        <v>960</v>
      </c>
      <c r="BL552" s="163">
        <f t="shared" si="696"/>
        <v>1104</v>
      </c>
      <c r="BU552" s="161">
        <f>ROUND(cabinets_db!JE552/Prices!$B$27,0)</f>
        <v>146</v>
      </c>
      <c r="BV552" s="71">
        <f>BU552*Prices!$B$6+BU552</f>
        <v>167.9</v>
      </c>
      <c r="BW552" s="161">
        <f>ROUND(cabinets_db!JG552/Prices!$B$27,0)</f>
        <v>199</v>
      </c>
      <c r="BX552" s="71">
        <f>BW552*Prices!$B$6+BW552</f>
        <v>228.85</v>
      </c>
      <c r="BY552" s="161">
        <f>ROUND(cabinets_db!JI552/Prices!$B$27,0)</f>
        <v>217</v>
      </c>
      <c r="BZ552" s="71">
        <f>BY552*Prices!$B$6+BY552</f>
        <v>249.55</v>
      </c>
      <c r="CA552" s="161">
        <f>ROUND(cabinets_db!JK552/Prices!$B$27,0)</f>
        <v>253</v>
      </c>
      <c r="CB552" s="71">
        <f>CA552*Prices!$B$6+CA552</f>
        <v>290.95</v>
      </c>
      <c r="CC552" s="161">
        <f>ROUND(cabinets_db!JM552/Prices!$B$27,0)</f>
        <v>271</v>
      </c>
      <c r="CD552" s="71">
        <f>CC552*Prices!$B$6+CC552</f>
        <v>311.64999999999998</v>
      </c>
      <c r="CE552" s="161">
        <f>ROUND(cabinets_db!JO552/Prices!$B$27,0)</f>
        <v>315</v>
      </c>
      <c r="CF552" s="71">
        <f>CE552*Prices!$B$6+CE552</f>
        <v>362.25</v>
      </c>
      <c r="CG552" s="161">
        <f>ROUND(cabinets_db!JQ552/Prices!$B$27,0)</f>
        <v>351</v>
      </c>
      <c r="CH552" s="71">
        <f>CG552*Prices!$B$6+CG552</f>
        <v>403.65</v>
      </c>
      <c r="CI552" s="161">
        <f>ROUND(cabinets_db!JS552/Prices!$B$27,0)</f>
        <v>476</v>
      </c>
      <c r="CJ552" s="71">
        <f>CI552*Prices!$B$6+CI552</f>
        <v>547.4</v>
      </c>
      <c r="CK552" s="162"/>
      <c r="CL552" s="162"/>
      <c r="CM552" s="162"/>
      <c r="CN552" s="162"/>
      <c r="CO552" s="162"/>
      <c r="CP552" s="71">
        <f>ROUND(cabinets_db!LW552/Prices!$B$27,0)</f>
        <v>146</v>
      </c>
      <c r="CQ552" s="71">
        <f>CP552*Prices!$B$6+CP552</f>
        <v>167.9</v>
      </c>
      <c r="CR552" s="71">
        <f>ROUND(cabinets_db!LY552/Prices!$B$27,0)</f>
        <v>199</v>
      </c>
      <c r="CS552" s="71">
        <f>CR552*Prices!$B$6+CR552</f>
        <v>228.85</v>
      </c>
      <c r="CT552" s="71">
        <f>ROUND(cabinets_db!MA552/Prices!$B$27,0)</f>
        <v>217</v>
      </c>
      <c r="CU552" s="71">
        <f>CT552*Prices!$B$6+CT552</f>
        <v>249.55</v>
      </c>
      <c r="CV552" s="71">
        <f>ROUND(cabinets_db!MC552/Prices!$B$27,0)</f>
        <v>253</v>
      </c>
      <c r="CW552" s="71">
        <f>CV552*Prices!$B$6+CV552</f>
        <v>290.95</v>
      </c>
      <c r="CX552" s="71">
        <f>ROUND(cabinets_db!ME552/Prices!$B$27,0)</f>
        <v>271</v>
      </c>
      <c r="CY552" s="71">
        <f>CX552*Prices!$B$6+CX552</f>
        <v>311.64999999999998</v>
      </c>
      <c r="CZ552" s="71">
        <f>ROUND(cabinets_db!MG552/Prices!$B$27,0)</f>
        <v>315</v>
      </c>
      <c r="DA552" s="71">
        <f>CZ552*Prices!$B$6+CZ552</f>
        <v>362.25</v>
      </c>
      <c r="DB552" s="71">
        <f>ROUND(cabinets_db!MI552/Prices!$B$27,0)</f>
        <v>351</v>
      </c>
      <c r="DC552" s="71">
        <f>DB552*Prices!$B$6+DB552</f>
        <v>403.65</v>
      </c>
      <c r="DD552" s="71">
        <f>ROUND(cabinets_db!MK552/Prices!$B$27,0)</f>
        <v>476</v>
      </c>
      <c r="DE552" s="163">
        <f>DD552*Prices!$B$6+DD552</f>
        <v>547.4</v>
      </c>
      <c r="DK552" s="71">
        <f t="shared" si="697"/>
        <v>146</v>
      </c>
      <c r="DL552" s="71">
        <f t="shared" si="698"/>
        <v>167.9</v>
      </c>
      <c r="DM552" s="71">
        <f t="shared" si="699"/>
        <v>199</v>
      </c>
      <c r="DN552" s="71">
        <f t="shared" si="700"/>
        <v>228.85</v>
      </c>
      <c r="DO552" s="71">
        <f t="shared" si="701"/>
        <v>217</v>
      </c>
      <c r="DP552" s="71">
        <f t="shared" si="702"/>
        <v>249.55</v>
      </c>
      <c r="DQ552" s="71">
        <f t="shared" si="703"/>
        <v>253</v>
      </c>
      <c r="DR552" s="71">
        <f t="shared" si="704"/>
        <v>290.95</v>
      </c>
      <c r="DS552" s="71">
        <f t="shared" si="705"/>
        <v>271</v>
      </c>
      <c r="DT552" s="71">
        <f t="shared" si="706"/>
        <v>311.64999999999998</v>
      </c>
      <c r="DU552" s="71">
        <f t="shared" si="707"/>
        <v>315</v>
      </c>
      <c r="DV552" s="71">
        <f t="shared" si="708"/>
        <v>362.25</v>
      </c>
      <c r="DW552" s="71">
        <f t="shared" si="709"/>
        <v>351</v>
      </c>
      <c r="DX552" s="71">
        <f t="shared" si="710"/>
        <v>403.65</v>
      </c>
      <c r="DY552" s="71">
        <f t="shared" si="711"/>
        <v>476</v>
      </c>
      <c r="DZ552" s="163">
        <f t="shared" si="712"/>
        <v>547.4</v>
      </c>
      <c r="EP552" s="55">
        <v>3882.9133000000002</v>
      </c>
      <c r="EQ552" s="55">
        <f t="shared" si="769"/>
        <v>26.964675694444445</v>
      </c>
      <c r="ER552" s="74">
        <v>27</v>
      </c>
      <c r="ES552" s="55">
        <v>36</v>
      </c>
      <c r="EU552" s="75">
        <f t="shared" si="765"/>
        <v>7.5</v>
      </c>
      <c r="EW552" s="75">
        <v>4</v>
      </c>
      <c r="EX552" s="76">
        <v>28.4</v>
      </c>
      <c r="EY552" s="142">
        <f>(EX552*1.2)*(Prices!$B$5/32)</f>
        <v>42.599999999999994</v>
      </c>
      <c r="EZ552" s="82">
        <f>(EY552*1.2)*(Prices!$B$5/32)</f>
        <v>63.899999999999991</v>
      </c>
      <c r="FA552" s="82">
        <f>(EY552*1.3)*(Prices!$B$4/32)</f>
        <v>138.44999999999999</v>
      </c>
      <c r="FB552" s="77">
        <f>EV552*Prices!$B$2+EW552*Prices!$B$3</f>
        <v>16.2</v>
      </c>
      <c r="FC552" s="80">
        <f>EU552*Prices!$B$9</f>
        <v>45</v>
      </c>
      <c r="FD552" s="82">
        <f t="shared" si="713"/>
        <v>291.94999999999993</v>
      </c>
      <c r="FE552" s="82">
        <f>EU552*Prices!$B$10</f>
        <v>67.5</v>
      </c>
      <c r="FF552" s="82">
        <f t="shared" si="714"/>
        <v>314.44999999999993</v>
      </c>
      <c r="FG552" s="82">
        <f>EU552*Prices!$B$11</f>
        <v>75</v>
      </c>
      <c r="FH552" s="82">
        <f t="shared" si="715"/>
        <v>321.94999999999993</v>
      </c>
      <c r="FI552" s="82">
        <f>EU552*Prices!$B$12</f>
        <v>90</v>
      </c>
      <c r="FJ552" s="82">
        <f t="shared" si="716"/>
        <v>336.94999999999993</v>
      </c>
      <c r="FK552" s="82">
        <f>EU552*Prices!$B$13</f>
        <v>97.5</v>
      </c>
      <c r="FL552" s="82">
        <f t="shared" si="717"/>
        <v>344.44999999999993</v>
      </c>
      <c r="FM552" s="82">
        <f>EU552*Prices!$B$14</f>
        <v>116.25</v>
      </c>
      <c r="FN552" s="82">
        <f t="shared" si="718"/>
        <v>363.19999999999993</v>
      </c>
      <c r="FO552" s="82">
        <f>EU552*Prices!$B$15</f>
        <v>131.25</v>
      </c>
      <c r="FP552" s="82">
        <f t="shared" si="719"/>
        <v>378.19999999999993</v>
      </c>
      <c r="FQ552" s="82">
        <f>EU552*Prices!$B$16</f>
        <v>183.75</v>
      </c>
      <c r="FR552" s="82">
        <f t="shared" si="720"/>
        <v>430.69999999999993</v>
      </c>
      <c r="FS552" s="82">
        <f>EU552*Prices!$B$17</f>
        <v>0</v>
      </c>
      <c r="FT552" s="82"/>
      <c r="FU552" s="82"/>
      <c r="FV552" s="82"/>
      <c r="FW552" s="82"/>
      <c r="FX552" s="82"/>
      <c r="FY552" s="82"/>
      <c r="FZ552" s="82"/>
      <c r="GA552" s="82"/>
      <c r="GB552" s="82"/>
      <c r="GC552" s="82"/>
      <c r="GD552" s="82"/>
      <c r="GE552" s="82"/>
      <c r="GF552" s="82"/>
      <c r="GG552" s="82"/>
      <c r="GH552" s="82"/>
      <c r="GI552"/>
      <c r="GJ552"/>
      <c r="GK552"/>
      <c r="GL552"/>
      <c r="GM552"/>
      <c r="GN552"/>
      <c r="GO552"/>
      <c r="GP552" s="55">
        <v>3882.9133000000002</v>
      </c>
      <c r="GQ552" s="55">
        <f t="shared" si="770"/>
        <v>26.964675694444445</v>
      </c>
      <c r="GR552" s="74">
        <v>27</v>
      </c>
      <c r="GS552" s="55">
        <v>36</v>
      </c>
      <c r="GT552" s="55"/>
      <c r="GU552" s="75">
        <f t="shared" si="766"/>
        <v>7.5</v>
      </c>
      <c r="GV552" s="75"/>
      <c r="GW552" s="75">
        <v>4</v>
      </c>
      <c r="GX552" s="76">
        <v>28.4</v>
      </c>
      <c r="GY552" s="142">
        <f>(GX552*1.2)*(Prices!$B$5/32)</f>
        <v>42.599999999999994</v>
      </c>
      <c r="GZ552" s="82">
        <f>(GY552*1.2)*(Prices!$B$5/32)</f>
        <v>63.899999999999991</v>
      </c>
      <c r="HA552" s="82">
        <f>(GY552*1.3)*(Prices!$C$4/32)</f>
        <v>110.75999999999999</v>
      </c>
      <c r="HB552" s="77">
        <f>GV552*Prices!$B$2+GW552*Prices!$B$3</f>
        <v>16.2</v>
      </c>
      <c r="HC552" s="80">
        <f>GU552*Prices!$B$9</f>
        <v>45</v>
      </c>
      <c r="HD552" s="82">
        <f t="shared" si="721"/>
        <v>264.25999999999993</v>
      </c>
      <c r="HE552" s="82">
        <f>GU552*Prices!$B$10</f>
        <v>67.5</v>
      </c>
      <c r="HF552" s="82">
        <f t="shared" si="722"/>
        <v>286.75999999999993</v>
      </c>
      <c r="HG552" s="82">
        <f>GU552*Prices!$B$11</f>
        <v>75</v>
      </c>
      <c r="HH552" s="82">
        <f t="shared" si="723"/>
        <v>294.25999999999993</v>
      </c>
      <c r="HI552" s="82">
        <f>GU552*Prices!$B$12</f>
        <v>90</v>
      </c>
      <c r="HJ552" s="82">
        <f t="shared" si="724"/>
        <v>309.25999999999993</v>
      </c>
      <c r="HK552" s="82">
        <f>GU552*Prices!$B$13</f>
        <v>97.5</v>
      </c>
      <c r="HL552" s="82">
        <f t="shared" si="725"/>
        <v>316.75999999999993</v>
      </c>
      <c r="HM552" s="82">
        <f>GU552*Prices!$B$14</f>
        <v>116.25</v>
      </c>
      <c r="HN552" s="82">
        <f t="shared" si="726"/>
        <v>335.50999999999993</v>
      </c>
      <c r="HO552" s="82">
        <f>GU552*Prices!$B$15</f>
        <v>131.25</v>
      </c>
      <c r="HP552" s="82">
        <f t="shared" si="727"/>
        <v>350.50999999999993</v>
      </c>
      <c r="HQ552" s="82">
        <f>GU552*Prices!$B$16</f>
        <v>183.75</v>
      </c>
      <c r="HR552" s="82">
        <f t="shared" si="728"/>
        <v>403.00999999999993</v>
      </c>
      <c r="HS552" s="82">
        <f>GU552*Prices!$B$17</f>
        <v>0</v>
      </c>
      <c r="HT552" s="82"/>
      <c r="HU552" s="82"/>
      <c r="HV552" s="82"/>
      <c r="HW552" s="82"/>
      <c r="HX552" s="82"/>
      <c r="HY552" s="82"/>
      <c r="HZ552" s="82"/>
      <c r="IA552" s="82"/>
      <c r="IB552" s="82"/>
      <c r="IC552" s="82"/>
      <c r="ID552" s="82"/>
      <c r="IE552" s="82"/>
      <c r="IF552" s="82"/>
      <c r="IG552" s="82"/>
      <c r="IH552" s="82"/>
      <c r="II552"/>
      <c r="IJ552"/>
      <c r="IK552"/>
      <c r="IL552"/>
      <c r="IM552"/>
      <c r="IN552"/>
      <c r="IO552"/>
      <c r="IP552"/>
      <c r="IQ552" s="55">
        <v>3882.9133000000002</v>
      </c>
      <c r="IR552" s="55">
        <f t="shared" si="771"/>
        <v>26.964675694444445</v>
      </c>
      <c r="IS552" s="74">
        <v>27</v>
      </c>
      <c r="IT552" s="55">
        <v>36</v>
      </c>
      <c r="IV552" s="75">
        <f t="shared" si="767"/>
        <v>7.5</v>
      </c>
      <c r="IW552" s="75"/>
      <c r="IX552" s="75">
        <v>4</v>
      </c>
      <c r="IY552" s="76">
        <f t="shared" si="763"/>
        <v>0</v>
      </c>
      <c r="IZ552" s="142">
        <f>(IY552*1.2)*(Prices!$B$5/32)</f>
        <v>0</v>
      </c>
      <c r="JA552" s="82">
        <f>(IZ552*1.2)*(Prices!$B$5/32)</f>
        <v>0</v>
      </c>
      <c r="JB552" s="82">
        <f>(IZ552*1.3)*(Prices!$B$4/32)</f>
        <v>0</v>
      </c>
      <c r="JC552" s="77">
        <f>IW552*Prices!$B$2+IX552*Prices!$B$3</f>
        <v>16.2</v>
      </c>
      <c r="JD552" s="80">
        <f>IV552*Prices!$B$9</f>
        <v>45</v>
      </c>
      <c r="JE552" s="82">
        <f t="shared" si="729"/>
        <v>61.2</v>
      </c>
      <c r="JF552" s="82">
        <f>IV552*Prices!$B$10</f>
        <v>67.5</v>
      </c>
      <c r="JG552" s="82">
        <f t="shared" si="730"/>
        <v>83.7</v>
      </c>
      <c r="JH552" s="82">
        <f>IV552*Prices!$B$11</f>
        <v>75</v>
      </c>
      <c r="JI552" s="82">
        <f t="shared" si="731"/>
        <v>91.2</v>
      </c>
      <c r="JJ552" s="82">
        <f>IV552*Prices!$B$12</f>
        <v>90</v>
      </c>
      <c r="JK552" s="82">
        <f t="shared" si="732"/>
        <v>106.2</v>
      </c>
      <c r="JL552" s="82">
        <f>IV552*Prices!$B$13</f>
        <v>97.5</v>
      </c>
      <c r="JM552" s="82">
        <f t="shared" si="733"/>
        <v>113.7</v>
      </c>
      <c r="JN552" s="82">
        <f>IV552*Prices!$B$14</f>
        <v>116.25</v>
      </c>
      <c r="JO552" s="82">
        <f t="shared" si="734"/>
        <v>132.44999999999999</v>
      </c>
      <c r="JP552" s="82">
        <f>IV552*Prices!$B$15</f>
        <v>131.25</v>
      </c>
      <c r="JQ552" s="82">
        <f t="shared" si="735"/>
        <v>147.44999999999999</v>
      </c>
      <c r="JR552" s="82">
        <f>IV552*Prices!$B$16</f>
        <v>183.75</v>
      </c>
      <c r="JS552" s="82">
        <f t="shared" si="736"/>
        <v>199.95</v>
      </c>
      <c r="JT552" s="82">
        <f>IV552*Prices!$B$17</f>
        <v>0</v>
      </c>
      <c r="JU552" s="82"/>
      <c r="JV552" s="82"/>
      <c r="JW552" s="82"/>
      <c r="JX552" s="82"/>
      <c r="JY552" s="82"/>
      <c r="JZ552" s="82"/>
      <c r="KA552" s="82"/>
      <c r="KB552" s="82"/>
      <c r="KC552" s="82"/>
      <c r="KD552" s="82"/>
      <c r="KE552" s="82"/>
      <c r="KF552" s="82"/>
      <c r="KG552" s="8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 s="199">
        <v>0</v>
      </c>
      <c r="LB552" s="202">
        <v>0</v>
      </c>
      <c r="LC552" s="82">
        <f>(44+(cabinets_db!IR552*2-2))*0.58</f>
        <v>55.639023805555553</v>
      </c>
      <c r="LD552" s="82">
        <f>(44+(cabinets_db!IR552*2-2))*0.77</f>
        <v>73.865600569444453</v>
      </c>
      <c r="LE552" s="82">
        <f>3*(cabinets_db!IR552*22/144)</f>
        <v>12.358809693287037</v>
      </c>
      <c r="LF552" s="82">
        <f t="shared" si="737"/>
        <v>43.280214112268517</v>
      </c>
      <c r="LG552" s="80">
        <f t="shared" si="738"/>
        <v>61.506790876157417</v>
      </c>
      <c r="LH552" s="234">
        <f t="shared" si="739"/>
        <v>0</v>
      </c>
      <c r="LI552" s="55">
        <v>3882.9133000000002</v>
      </c>
      <c r="LJ552" s="55">
        <f t="shared" si="772"/>
        <v>26.964675694444445</v>
      </c>
      <c r="LK552" s="74">
        <v>27</v>
      </c>
      <c r="LL552" s="55">
        <v>36</v>
      </c>
      <c r="LN552" s="75">
        <f t="shared" si="768"/>
        <v>7.5</v>
      </c>
      <c r="LO552" s="75"/>
      <c r="LP552" s="75">
        <v>4</v>
      </c>
      <c r="LQ552" s="76">
        <f t="shared" si="764"/>
        <v>0</v>
      </c>
      <c r="LR552" s="142">
        <f>(LQ552*1.2)*(Prices!$B$5/32)</f>
        <v>0</v>
      </c>
      <c r="LS552" s="82">
        <f>(LR552*1.2)*(Prices!$B$5/32)</f>
        <v>0</v>
      </c>
      <c r="LT552" s="82">
        <f>(LR552*1.3)*(Prices!$C$4/32)</f>
        <v>0</v>
      </c>
      <c r="LU552" s="77">
        <f>LO552*Prices!$B$2+LP552*Prices!$B$3</f>
        <v>16.2</v>
      </c>
      <c r="LV552" s="80">
        <f>LN552*Prices!$B$9</f>
        <v>45</v>
      </c>
      <c r="LW552" s="82">
        <f t="shared" si="740"/>
        <v>61.2</v>
      </c>
      <c r="LX552" s="82">
        <f>LN552*Prices!$B$10</f>
        <v>67.5</v>
      </c>
      <c r="LY552" s="82">
        <f t="shared" si="741"/>
        <v>83.7</v>
      </c>
      <c r="LZ552" s="82">
        <f>LN552*Prices!$B$11</f>
        <v>75</v>
      </c>
      <c r="MA552" s="82">
        <f t="shared" si="742"/>
        <v>91.2</v>
      </c>
      <c r="MB552" s="82">
        <f>LN552*Prices!$B$12</f>
        <v>90</v>
      </c>
      <c r="MC552" s="82">
        <f t="shared" si="743"/>
        <v>106.2</v>
      </c>
      <c r="MD552" s="82">
        <f>LN552*Prices!$B$13</f>
        <v>97.5</v>
      </c>
      <c r="ME552" s="82">
        <f t="shared" si="744"/>
        <v>113.7</v>
      </c>
      <c r="MF552" s="82">
        <f>LN552*Prices!$B$14</f>
        <v>116.25</v>
      </c>
      <c r="MG552" s="82">
        <f t="shared" si="745"/>
        <v>132.44999999999999</v>
      </c>
      <c r="MH552" s="82">
        <f>LN552*Prices!$B$15</f>
        <v>131.25</v>
      </c>
      <c r="MI552" s="82">
        <f t="shared" si="746"/>
        <v>147.44999999999999</v>
      </c>
      <c r="MJ552" s="82">
        <f>LN552*Prices!$B$16</f>
        <v>183.75</v>
      </c>
      <c r="MK552" s="82">
        <f t="shared" si="747"/>
        <v>199.95</v>
      </c>
      <c r="ML552" s="82">
        <f>LN552*Prices!$B$17</f>
        <v>0</v>
      </c>
      <c r="MM552" s="82"/>
      <c r="MN552" s="82"/>
      <c r="MO552" s="82"/>
      <c r="MP552" s="82"/>
      <c r="MQ552" s="82"/>
      <c r="MR552" s="82"/>
      <c r="MS552" s="82"/>
      <c r="MT552" s="82"/>
      <c r="MU552" s="82"/>
      <c r="MV552" s="82"/>
      <c r="MW552" s="82"/>
      <c r="MX552" s="82"/>
      <c r="MY552" s="82"/>
      <c r="MZ552" s="82"/>
      <c r="NA552" s="8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</row>
    <row r="553" spans="1:449" ht="18" customHeight="1" thickBot="1" x14ac:dyDescent="0.3">
      <c r="A553" s="282"/>
      <c r="B553" s="404"/>
      <c r="C553" s="278"/>
      <c r="D553" s="279"/>
      <c r="E553" s="283"/>
      <c r="F553" s="284"/>
      <c r="G553" s="367"/>
      <c r="H553" s="71"/>
      <c r="I553" s="161"/>
      <c r="J553" s="71"/>
      <c r="K553" s="161"/>
      <c r="L553" s="71"/>
      <c r="M553" s="161"/>
      <c r="N553" s="71"/>
      <c r="O553" s="161"/>
      <c r="P553" s="71"/>
      <c r="Q553" s="161"/>
      <c r="R553" s="71"/>
      <c r="S553" s="161"/>
      <c r="T553" s="71"/>
      <c r="U553" s="161"/>
      <c r="V553" s="71"/>
      <c r="W553" s="162"/>
      <c r="X553" s="162"/>
      <c r="Y553" s="162"/>
      <c r="Z553" s="162"/>
      <c r="AA553" s="162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163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163"/>
      <c r="BU553" s="161"/>
      <c r="BV553" s="71"/>
      <c r="BW553" s="161"/>
      <c r="BX553" s="71"/>
      <c r="BY553" s="161"/>
      <c r="BZ553" s="71"/>
      <c r="CA553" s="161"/>
      <c r="CB553" s="71"/>
      <c r="CC553" s="161"/>
      <c r="CD553" s="71"/>
      <c r="CE553" s="161"/>
      <c r="CF553" s="71"/>
      <c r="CG553" s="161"/>
      <c r="CH553" s="71"/>
      <c r="CI553" s="161"/>
      <c r="CJ553" s="71"/>
      <c r="CK553" s="162"/>
      <c r="CL553" s="162"/>
      <c r="CM553" s="162"/>
      <c r="CN553" s="162"/>
      <c r="CO553" s="162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163"/>
      <c r="DK553" s="71"/>
      <c r="DL553" s="71"/>
      <c r="DM553" s="71"/>
      <c r="DN553" s="71"/>
      <c r="DO553" s="71"/>
      <c r="DP553" s="71"/>
      <c r="DQ553" s="71"/>
      <c r="DR553" s="71"/>
      <c r="DS553" s="71"/>
      <c r="DT553" s="71"/>
      <c r="DU553" s="71"/>
      <c r="DV553" s="71"/>
      <c r="DW553" s="71"/>
      <c r="DX553" s="71"/>
      <c r="DY553" s="71"/>
      <c r="DZ553" s="163"/>
      <c r="ER553" s="74"/>
      <c r="ES553" s="55"/>
      <c r="EU553" s="75"/>
      <c r="EY553" s="142"/>
      <c r="EZ553" s="82"/>
      <c r="FB553" s="77"/>
      <c r="FC553" s="80"/>
      <c r="FE553" s="82"/>
      <c r="FF553" s="82"/>
      <c r="FG553" s="82"/>
      <c r="FH553" s="82"/>
      <c r="FI553" s="82"/>
      <c r="FJ553" s="82"/>
      <c r="FK553" s="82"/>
      <c r="FL553" s="82"/>
      <c r="FM553" s="82"/>
      <c r="FN553" s="82"/>
      <c r="FO553" s="82"/>
      <c r="FP553" s="82"/>
      <c r="FQ553" s="82"/>
      <c r="FR553" s="82"/>
      <c r="FS553" s="82"/>
      <c r="FT553" s="82"/>
      <c r="FU553" s="82"/>
      <c r="FV553" s="82"/>
      <c r="FW553" s="82"/>
      <c r="FX553" s="82"/>
      <c r="FY553" s="82"/>
      <c r="FZ553" s="82"/>
      <c r="GA553" s="82"/>
      <c r="GB553" s="82"/>
      <c r="GC553" s="82"/>
      <c r="GD553" s="82"/>
      <c r="GE553" s="82"/>
      <c r="GF553" s="82"/>
      <c r="GG553" s="82"/>
      <c r="GH553" s="82"/>
      <c r="GI553"/>
      <c r="GJ553"/>
      <c r="GK553"/>
      <c r="GL553"/>
      <c r="GM553"/>
      <c r="GN553"/>
      <c r="GO553"/>
      <c r="GR553" s="74"/>
      <c r="GT553" s="55"/>
      <c r="GU553" s="75"/>
      <c r="GV553" s="75"/>
      <c r="GW553" s="75"/>
      <c r="GX553" s="76"/>
      <c r="GY553" s="142"/>
      <c r="GZ553" s="82"/>
      <c r="HA553" s="82"/>
      <c r="HB553" s="77"/>
      <c r="HC553" s="80"/>
      <c r="HE553" s="82"/>
      <c r="HF553" s="82"/>
      <c r="HG553" s="82"/>
      <c r="HH553" s="82"/>
      <c r="HI553" s="82"/>
      <c r="HJ553" s="82"/>
      <c r="HK553" s="82"/>
      <c r="HL553" s="82"/>
      <c r="HM553" s="82"/>
      <c r="HN553" s="82"/>
      <c r="HO553" s="82"/>
      <c r="HP553" s="82"/>
      <c r="HQ553" s="82"/>
      <c r="HR553" s="82"/>
      <c r="HS553" s="82"/>
      <c r="HT553" s="82"/>
      <c r="HU553" s="82"/>
      <c r="HV553" s="82"/>
      <c r="HW553" s="82"/>
      <c r="HX553" s="82"/>
      <c r="HY553" s="82"/>
      <c r="HZ553" s="82"/>
      <c r="IA553" s="82"/>
      <c r="IB553" s="82"/>
      <c r="IC553" s="82"/>
      <c r="ID553" s="82"/>
      <c r="IE553" s="82"/>
      <c r="IF553" s="82"/>
      <c r="IG553" s="82"/>
      <c r="IH553" s="82"/>
      <c r="II553"/>
      <c r="IJ553"/>
      <c r="IK553"/>
      <c r="IL553"/>
      <c r="IM553"/>
      <c r="IN553"/>
      <c r="IO553"/>
      <c r="IP553"/>
      <c r="IS553" s="74"/>
      <c r="IV553" s="75"/>
      <c r="IW553" s="75"/>
      <c r="IX553" s="75"/>
      <c r="IY553" s="76"/>
      <c r="IZ553" s="142"/>
      <c r="JA553" s="82"/>
      <c r="JB553" s="82"/>
      <c r="JC553" s="77"/>
      <c r="JD553" s="80"/>
      <c r="JE553" s="82"/>
      <c r="JF553" s="82"/>
      <c r="JG553" s="82"/>
      <c r="JH553" s="82"/>
      <c r="JI553" s="82"/>
      <c r="JJ553" s="82"/>
      <c r="JK553" s="82"/>
      <c r="JL553" s="82"/>
      <c r="JM553" s="82"/>
      <c r="JN553" s="82"/>
      <c r="JO553" s="82"/>
      <c r="JP553" s="82"/>
      <c r="JQ553" s="82"/>
      <c r="JR553" s="82"/>
      <c r="JS553" s="82"/>
      <c r="JT553" s="82"/>
      <c r="JU553" s="82"/>
      <c r="JV553" s="82"/>
      <c r="JW553" s="82"/>
      <c r="JX553" s="82"/>
      <c r="JY553" s="82"/>
      <c r="JZ553" s="82"/>
      <c r="KA553" s="82"/>
      <c r="KB553" s="82"/>
      <c r="KC553" s="82"/>
      <c r="KD553" s="82"/>
      <c r="KE553" s="82"/>
      <c r="KF553" s="82"/>
      <c r="KG553" s="82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 s="199"/>
      <c r="LB553" s="202"/>
      <c r="LF553" s="82"/>
      <c r="LG553" s="80"/>
      <c r="LH553" s="234"/>
      <c r="LK553" s="74"/>
      <c r="LN553" s="75"/>
      <c r="LO553" s="75"/>
      <c r="LP553" s="75"/>
      <c r="LQ553" s="76"/>
      <c r="LR553" s="142"/>
      <c r="LS553" s="82"/>
      <c r="LT553" s="82"/>
      <c r="LU553" s="77"/>
      <c r="LV553" s="80"/>
      <c r="LW553" s="82"/>
      <c r="LX553" s="82"/>
      <c r="LY553" s="82"/>
      <c r="LZ553" s="82"/>
      <c r="MA553" s="82"/>
      <c r="MB553" s="82"/>
      <c r="MC553" s="82"/>
      <c r="MD553" s="82"/>
      <c r="ME553" s="82"/>
      <c r="MF553" s="82"/>
      <c r="MG553" s="82"/>
      <c r="MH553" s="82"/>
      <c r="MI553" s="82"/>
      <c r="MJ553" s="82"/>
      <c r="MK553" s="82"/>
      <c r="ML553" s="82"/>
      <c r="MM553" s="82"/>
      <c r="MN553" s="82"/>
      <c r="MO553" s="82"/>
      <c r="MP553" s="82"/>
      <c r="MQ553" s="82"/>
      <c r="MR553" s="82"/>
      <c r="MS553" s="82"/>
      <c r="MT553" s="82"/>
      <c r="MU553" s="82"/>
      <c r="MV553" s="82"/>
      <c r="MW553" s="82"/>
      <c r="MX553" s="82"/>
      <c r="MY553" s="82"/>
      <c r="MZ553" s="82"/>
      <c r="NA553" s="82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</row>
    <row r="554" spans="1:449" ht="18" customHeight="1" x14ac:dyDescent="0.25">
      <c r="A554" s="169" t="s">
        <v>686</v>
      </c>
      <c r="B554" s="170" t="s">
        <v>628</v>
      </c>
      <c r="C554" s="152" t="str">
        <f t="shared" si="748"/>
        <v>Vanity Cab: Sink Cabinets doors (22" to 24")</v>
      </c>
      <c r="D554" s="121" t="s">
        <v>687</v>
      </c>
      <c r="E554" s="153" t="s">
        <v>103</v>
      </c>
      <c r="F554" s="303" t="s">
        <v>686</v>
      </c>
      <c r="G554" s="367">
        <f>ROUND(cabinets_db!FD554/Prices!$B$27,0)</f>
        <v>395</v>
      </c>
      <c r="H554" s="71">
        <f>G554*Prices!$B$6+G554</f>
        <v>454.25</v>
      </c>
      <c r="I554" s="161">
        <f>ROUND(cabinets_db!FF554/Prices!$B$27,0)</f>
        <v>431</v>
      </c>
      <c r="J554" s="71">
        <f>I554*Prices!$B$6+I554</f>
        <v>495.65</v>
      </c>
      <c r="K554" s="161">
        <f>ROUND(cabinets_db!FH554/Prices!$B$27,0)</f>
        <v>443</v>
      </c>
      <c r="L554" s="71">
        <f>K554*Prices!$B$6+K554</f>
        <v>509.45</v>
      </c>
      <c r="M554" s="161">
        <f>ROUND(cabinets_db!FJ554/Prices!$B$27,0)</f>
        <v>467</v>
      </c>
      <c r="N554" s="71">
        <f>M554*Prices!$B$6+M554</f>
        <v>537.04999999999995</v>
      </c>
      <c r="O554" s="161">
        <f>ROUND(cabinets_db!FL554/Prices!$B$27,0)</f>
        <v>479</v>
      </c>
      <c r="P554" s="71">
        <f>O554*Prices!$B$6+O554</f>
        <v>550.85</v>
      </c>
      <c r="Q554" s="161">
        <f>ROUND(cabinets_db!FN554/Prices!$B$27,0)</f>
        <v>509</v>
      </c>
      <c r="R554" s="71">
        <f>Q554*Prices!$B$6+Q554</f>
        <v>585.35</v>
      </c>
      <c r="S554" s="161">
        <f>ROUND(cabinets_db!FP554/Prices!$B$27,0)</f>
        <v>532</v>
      </c>
      <c r="T554" s="71">
        <f>S554*Prices!$B$6+S554</f>
        <v>611.79999999999995</v>
      </c>
      <c r="U554" s="161">
        <f>ROUND(cabinets_db!FR554/Prices!$B$27,0)</f>
        <v>616</v>
      </c>
      <c r="V554" s="71">
        <f>U554*Prices!$B$6+U554</f>
        <v>708.4</v>
      </c>
      <c r="W554" s="162"/>
      <c r="X554" s="162"/>
      <c r="Y554" s="162"/>
      <c r="Z554" s="162"/>
      <c r="AA554" s="162"/>
      <c r="AB554" s="71">
        <f>ROUND(cabinets_db!HD554/Prices!$B$27,0)</f>
        <v>364</v>
      </c>
      <c r="AC554" s="71">
        <f>AB554*Prices!$B$6+AB554</f>
        <v>418.6</v>
      </c>
      <c r="AD554" s="71">
        <f>ROUND(cabinets_db!HF554/Prices!$B$27,0)</f>
        <v>399</v>
      </c>
      <c r="AE554" s="71">
        <f>AD554*Prices!$B$6+AD554</f>
        <v>458.85</v>
      </c>
      <c r="AF554" s="71">
        <f>ROUND(cabinets_db!HH554/Prices!$B$27,0)</f>
        <v>411</v>
      </c>
      <c r="AG554" s="71">
        <f>AF554*Prices!$B$6+AF554</f>
        <v>472.65</v>
      </c>
      <c r="AH554" s="71">
        <f>ROUND(cabinets_db!HJ554/Prices!$B$27,0)</f>
        <v>435</v>
      </c>
      <c r="AI554" s="71">
        <f>AH554*Prices!$B$6+AH554</f>
        <v>500.25</v>
      </c>
      <c r="AJ554" s="71">
        <f>ROUND(cabinets_db!HL554/Prices!$B$27,0)</f>
        <v>447</v>
      </c>
      <c r="AK554" s="71">
        <f>AJ554*Prices!$B$6+AJ554</f>
        <v>514.04999999999995</v>
      </c>
      <c r="AL554" s="71">
        <f>ROUND(cabinets_db!HN554/Prices!$B$27,0)</f>
        <v>477</v>
      </c>
      <c r="AM554" s="71">
        <f>AL554*Prices!$B$6+AL554</f>
        <v>548.54999999999995</v>
      </c>
      <c r="AN554" s="71">
        <f>ROUND(cabinets_db!HP554/Prices!$B$27,0)</f>
        <v>501</v>
      </c>
      <c r="AO554" s="71">
        <f>AN554*Prices!$B$6+AN554</f>
        <v>576.15</v>
      </c>
      <c r="AP554" s="71">
        <f>ROUND(cabinets_db!HR554/Prices!$B$27,0)</f>
        <v>584</v>
      </c>
      <c r="AQ554" s="163">
        <f>AP554*Prices!$B$6+AP554</f>
        <v>671.6</v>
      </c>
      <c r="AW554" s="71">
        <f t="shared" si="681"/>
        <v>364</v>
      </c>
      <c r="AX554" s="71">
        <f t="shared" si="682"/>
        <v>418.6</v>
      </c>
      <c r="AY554" s="71">
        <f t="shared" si="683"/>
        <v>399</v>
      </c>
      <c r="AZ554" s="71">
        <f t="shared" si="684"/>
        <v>458.85</v>
      </c>
      <c r="BA554" s="71">
        <f t="shared" si="685"/>
        <v>411</v>
      </c>
      <c r="BB554" s="71">
        <f t="shared" si="686"/>
        <v>472.65</v>
      </c>
      <c r="BC554" s="71">
        <f t="shared" si="687"/>
        <v>435</v>
      </c>
      <c r="BD554" s="71">
        <f t="shared" si="688"/>
        <v>500.25</v>
      </c>
      <c r="BE554" s="71">
        <f t="shared" si="689"/>
        <v>447</v>
      </c>
      <c r="BF554" s="71">
        <f t="shared" si="690"/>
        <v>514.04999999999995</v>
      </c>
      <c r="BG554" s="71">
        <f t="shared" si="691"/>
        <v>477</v>
      </c>
      <c r="BH554" s="71">
        <f t="shared" si="692"/>
        <v>548.54999999999995</v>
      </c>
      <c r="BI554" s="71">
        <f t="shared" si="693"/>
        <v>501</v>
      </c>
      <c r="BJ554" s="71">
        <f t="shared" si="694"/>
        <v>576.15</v>
      </c>
      <c r="BK554" s="71">
        <f t="shared" si="695"/>
        <v>584</v>
      </c>
      <c r="BL554" s="163">
        <f t="shared" si="696"/>
        <v>671.6</v>
      </c>
      <c r="BU554" s="161">
        <f>ROUND(cabinets_db!JE554/Prices!$B$27,0)</f>
        <v>342</v>
      </c>
      <c r="BV554" s="71">
        <f>BU554*Prices!$B$6+BU554</f>
        <v>393.3</v>
      </c>
      <c r="BW554" s="161">
        <f>ROUND(cabinets_db!JG554/Prices!$B$27,0)</f>
        <v>378</v>
      </c>
      <c r="BX554" s="71">
        <f>BW554*Prices!$B$6+BW554</f>
        <v>434.7</v>
      </c>
      <c r="BY554" s="161">
        <f>ROUND(cabinets_db!JI554/Prices!$B$27,0)</f>
        <v>389</v>
      </c>
      <c r="BZ554" s="71">
        <f>BY554*Prices!$B$6+BY554</f>
        <v>447.35</v>
      </c>
      <c r="CA554" s="161">
        <f>ROUND(cabinets_db!JK554/Prices!$B$27,0)</f>
        <v>413</v>
      </c>
      <c r="CB554" s="71">
        <f>CA554*Prices!$B$6+CA554</f>
        <v>474.95</v>
      </c>
      <c r="CC554" s="161">
        <f>ROUND(cabinets_db!JM554/Prices!$B$27,0)</f>
        <v>425</v>
      </c>
      <c r="CD554" s="71">
        <f>CC554*Prices!$B$6+CC554</f>
        <v>488.75</v>
      </c>
      <c r="CE554" s="161">
        <f>ROUND(cabinets_db!JO554/Prices!$B$27,0)</f>
        <v>455</v>
      </c>
      <c r="CF554" s="71">
        <f>CE554*Prices!$B$6+CE554</f>
        <v>523.25</v>
      </c>
      <c r="CG554" s="161">
        <f>ROUND(cabinets_db!JQ554/Prices!$B$27,0)</f>
        <v>479</v>
      </c>
      <c r="CH554" s="71">
        <f>CG554*Prices!$B$6+CG554</f>
        <v>550.85</v>
      </c>
      <c r="CI554" s="161">
        <f>ROUND(cabinets_db!JS554/Prices!$B$27,0)</f>
        <v>562</v>
      </c>
      <c r="CJ554" s="71">
        <f>CI554*Prices!$B$6+CI554</f>
        <v>646.29999999999995</v>
      </c>
      <c r="CK554" s="162"/>
      <c r="CL554" s="162"/>
      <c r="CM554" s="162"/>
      <c r="CN554" s="162"/>
      <c r="CO554" s="162"/>
      <c r="CP554" s="71">
        <f>ROUND(cabinets_db!LW554/Prices!$B$27,0)</f>
        <v>310</v>
      </c>
      <c r="CQ554" s="71">
        <f>CP554*Prices!$B$6+CP554</f>
        <v>356.5</v>
      </c>
      <c r="CR554" s="71">
        <f>ROUND(cabinets_db!LY554/Prices!$B$27,0)</f>
        <v>346</v>
      </c>
      <c r="CS554" s="71">
        <f>CR554*Prices!$B$6+CR554</f>
        <v>397.9</v>
      </c>
      <c r="CT554" s="71">
        <f>ROUND(cabinets_db!MA554/Prices!$B$27,0)</f>
        <v>358</v>
      </c>
      <c r="CU554" s="71">
        <f>CT554*Prices!$B$6+CT554</f>
        <v>411.7</v>
      </c>
      <c r="CV554" s="71">
        <f>ROUND(cabinets_db!MC554/Prices!$B$27,0)</f>
        <v>382</v>
      </c>
      <c r="CW554" s="71">
        <f>CV554*Prices!$B$6+CV554</f>
        <v>439.3</v>
      </c>
      <c r="CX554" s="71">
        <f>ROUND(cabinets_db!ME554/Prices!$B$27,0)</f>
        <v>393</v>
      </c>
      <c r="CY554" s="71">
        <f>CX554*Prices!$B$6+CX554</f>
        <v>451.95</v>
      </c>
      <c r="CZ554" s="71">
        <f>ROUND(cabinets_db!MG554/Prices!$B$27,0)</f>
        <v>423</v>
      </c>
      <c r="DA554" s="71">
        <f>CZ554*Prices!$B$6+CZ554</f>
        <v>486.45</v>
      </c>
      <c r="DB554" s="71">
        <f>ROUND(cabinets_db!MI554/Prices!$B$27,0)</f>
        <v>447</v>
      </c>
      <c r="DC554" s="71">
        <f>DB554*Prices!$B$6+DB554</f>
        <v>514.04999999999995</v>
      </c>
      <c r="DD554" s="71">
        <f>ROUND(cabinets_db!MK554/Prices!$B$27,0)</f>
        <v>530</v>
      </c>
      <c r="DE554" s="163">
        <f>DD554*Prices!$B$6+DD554</f>
        <v>609.5</v>
      </c>
      <c r="DK554" s="71">
        <f t="shared" si="697"/>
        <v>310</v>
      </c>
      <c r="DL554" s="71">
        <f t="shared" si="698"/>
        <v>356.5</v>
      </c>
      <c r="DM554" s="71">
        <f t="shared" si="699"/>
        <v>346</v>
      </c>
      <c r="DN554" s="71">
        <f t="shared" si="700"/>
        <v>397.9</v>
      </c>
      <c r="DO554" s="71">
        <f t="shared" si="701"/>
        <v>358</v>
      </c>
      <c r="DP554" s="71">
        <f t="shared" si="702"/>
        <v>411.7</v>
      </c>
      <c r="DQ554" s="71">
        <f t="shared" si="703"/>
        <v>382</v>
      </c>
      <c r="DR554" s="71">
        <f t="shared" si="704"/>
        <v>439.3</v>
      </c>
      <c r="DS554" s="71">
        <f t="shared" si="705"/>
        <v>393</v>
      </c>
      <c r="DT554" s="71">
        <f t="shared" si="706"/>
        <v>451.95</v>
      </c>
      <c r="DU554" s="71">
        <f t="shared" si="707"/>
        <v>423</v>
      </c>
      <c r="DV554" s="71">
        <f t="shared" si="708"/>
        <v>486.45</v>
      </c>
      <c r="DW554" s="71">
        <f t="shared" si="709"/>
        <v>447</v>
      </c>
      <c r="DX554" s="71">
        <f t="shared" si="710"/>
        <v>514.04999999999995</v>
      </c>
      <c r="DY554" s="71">
        <f t="shared" si="711"/>
        <v>530</v>
      </c>
      <c r="DZ554" s="163">
        <f t="shared" si="712"/>
        <v>609.5</v>
      </c>
      <c r="EP554" s="55">
        <v>2953.2687000000001</v>
      </c>
      <c r="EQ554" s="55">
        <f t="shared" si="769"/>
        <v>20.508810416666666</v>
      </c>
      <c r="ER554" s="74">
        <v>20.5</v>
      </c>
      <c r="ES554" s="55">
        <v>24</v>
      </c>
      <c r="ET554" s="73"/>
      <c r="EU554" s="55">
        <f t="shared" si="765"/>
        <v>5</v>
      </c>
      <c r="EV554" s="49"/>
      <c r="EW554" s="49">
        <v>4</v>
      </c>
      <c r="EX554" s="76">
        <v>22.5</v>
      </c>
      <c r="EY554" s="142">
        <v>20.5</v>
      </c>
      <c r="EZ554" s="76">
        <f>(EY554*1.2)*(Prices!$B$5/32)</f>
        <v>30.749999999999996</v>
      </c>
      <c r="FA554" s="75">
        <f>(EY554*1.3)*(Prices!$B$4/32)</f>
        <v>66.625</v>
      </c>
      <c r="FB554" s="77">
        <f>EV554*Prices!$B$2+EW554*Prices!$B$3</f>
        <v>16.2</v>
      </c>
      <c r="FC554" s="82">
        <f>EU554*Prices!$B$9</f>
        <v>30</v>
      </c>
      <c r="FD554" s="82">
        <f t="shared" si="713"/>
        <v>166.07499999999999</v>
      </c>
      <c r="FE554" s="82">
        <f>EU554*Prices!$B$10</f>
        <v>45</v>
      </c>
      <c r="FF554" s="82">
        <f t="shared" si="714"/>
        <v>181.07499999999999</v>
      </c>
      <c r="FG554" s="82">
        <f>EU554*Prices!$B$11</f>
        <v>50</v>
      </c>
      <c r="FH554" s="82">
        <f t="shared" si="715"/>
        <v>186.07499999999999</v>
      </c>
      <c r="FI554" s="82">
        <f>EU554*Prices!$B$12</f>
        <v>60</v>
      </c>
      <c r="FJ554" s="82">
        <f t="shared" si="716"/>
        <v>196.07499999999999</v>
      </c>
      <c r="FK554" s="82">
        <f>EU554*Prices!$B$13</f>
        <v>65</v>
      </c>
      <c r="FL554" s="82">
        <f t="shared" si="717"/>
        <v>201.07499999999999</v>
      </c>
      <c r="FM554" s="82">
        <f>EU554*Prices!$B$14</f>
        <v>77.5</v>
      </c>
      <c r="FN554" s="82">
        <f t="shared" si="718"/>
        <v>213.57499999999999</v>
      </c>
      <c r="FO554" s="82">
        <f>EU554*Prices!$B$15</f>
        <v>87.5</v>
      </c>
      <c r="FP554" s="82">
        <f t="shared" si="719"/>
        <v>223.57499999999999</v>
      </c>
      <c r="FQ554" s="82">
        <f>EU554*Prices!$B$16</f>
        <v>122.5</v>
      </c>
      <c r="FR554" s="82">
        <f t="shared" si="720"/>
        <v>258.57499999999999</v>
      </c>
      <c r="FS554" s="82">
        <f>EU554*Prices!$B$17</f>
        <v>0</v>
      </c>
      <c r="FT554" s="82"/>
      <c r="FU554" s="82"/>
      <c r="FV554" s="82"/>
      <c r="FW554" s="82"/>
      <c r="FX554" s="82"/>
      <c r="FY554" s="82"/>
      <c r="FZ554" s="82"/>
      <c r="GA554" s="82"/>
      <c r="GB554" s="82"/>
      <c r="GC554" s="82"/>
      <c r="GD554" s="82"/>
      <c r="GE554" s="82"/>
      <c r="GF554" s="82"/>
      <c r="GG554" s="82"/>
      <c r="GH554" s="82"/>
      <c r="GI554"/>
      <c r="GJ554"/>
      <c r="GK554"/>
      <c r="GL554"/>
      <c r="GM554"/>
      <c r="GN554"/>
      <c r="GO554"/>
      <c r="GP554" s="55">
        <v>2953.2687000000001</v>
      </c>
      <c r="GQ554" s="55">
        <f t="shared" si="770"/>
        <v>20.508810416666666</v>
      </c>
      <c r="GR554" s="74">
        <v>20.5</v>
      </c>
      <c r="GS554" s="55">
        <v>24</v>
      </c>
      <c r="GT554" s="73"/>
      <c r="GU554" s="55">
        <f t="shared" si="766"/>
        <v>5</v>
      </c>
      <c r="GV554" s="49"/>
      <c r="GW554" s="49">
        <v>4</v>
      </c>
      <c r="GX554" s="76">
        <v>22.5</v>
      </c>
      <c r="GY554" s="142">
        <v>20.5</v>
      </c>
      <c r="GZ554" s="76">
        <f>(GY554*1.2)*(Prices!$B$5/32)</f>
        <v>30.749999999999996</v>
      </c>
      <c r="HA554" s="75">
        <f>(GY554*1.3)*(Prices!$C$4/32)</f>
        <v>53.300000000000004</v>
      </c>
      <c r="HB554" s="77">
        <f>GV554*Prices!$B$2+GW554*Prices!$B$3</f>
        <v>16.2</v>
      </c>
      <c r="HC554" s="82">
        <f>GU554*Prices!$B$9</f>
        <v>30</v>
      </c>
      <c r="HD554" s="82">
        <f t="shared" si="721"/>
        <v>152.75</v>
      </c>
      <c r="HE554" s="82">
        <f>GU554*Prices!$B$10</f>
        <v>45</v>
      </c>
      <c r="HF554" s="82">
        <f t="shared" si="722"/>
        <v>167.75</v>
      </c>
      <c r="HG554" s="82">
        <f>GU554*Prices!$B$11</f>
        <v>50</v>
      </c>
      <c r="HH554" s="82">
        <f t="shared" si="723"/>
        <v>172.75</v>
      </c>
      <c r="HI554" s="82">
        <f>GU554*Prices!$B$12</f>
        <v>60</v>
      </c>
      <c r="HJ554" s="82">
        <f t="shared" si="724"/>
        <v>182.75</v>
      </c>
      <c r="HK554" s="82">
        <f>GU554*Prices!$B$13</f>
        <v>65</v>
      </c>
      <c r="HL554" s="82">
        <f t="shared" si="725"/>
        <v>187.75</v>
      </c>
      <c r="HM554" s="82">
        <f>GU554*Prices!$B$14</f>
        <v>77.5</v>
      </c>
      <c r="HN554" s="82">
        <f t="shared" si="726"/>
        <v>200.25</v>
      </c>
      <c r="HO554" s="82">
        <f>GU554*Prices!$B$15</f>
        <v>87.5</v>
      </c>
      <c r="HP554" s="82">
        <f t="shared" si="727"/>
        <v>210.25</v>
      </c>
      <c r="HQ554" s="82">
        <f>GU554*Prices!$B$16</f>
        <v>122.5</v>
      </c>
      <c r="HR554" s="82">
        <f t="shared" si="728"/>
        <v>245.25</v>
      </c>
      <c r="HS554" s="82">
        <f>GU554*Prices!$B$17</f>
        <v>0</v>
      </c>
      <c r="HT554" s="82"/>
      <c r="HU554" s="82"/>
      <c r="HV554" s="82"/>
      <c r="HW554" s="82"/>
      <c r="HX554" s="82"/>
      <c r="HY554" s="82"/>
      <c r="HZ554" s="82"/>
      <c r="IA554" s="82"/>
      <c r="IB554" s="82"/>
      <c r="IC554" s="82"/>
      <c r="ID554" s="82"/>
      <c r="IE554" s="82"/>
      <c r="IF554" s="82"/>
      <c r="IG554" s="82"/>
      <c r="IH554" s="82"/>
      <c r="II554"/>
      <c r="IJ554"/>
      <c r="IK554"/>
      <c r="IL554"/>
      <c r="IM554"/>
      <c r="IN554"/>
      <c r="IO554"/>
      <c r="IP554"/>
      <c r="IQ554" s="55">
        <v>2953.2687000000001</v>
      </c>
      <c r="IR554" s="55">
        <f t="shared" si="771"/>
        <v>20.508810416666666</v>
      </c>
      <c r="IS554" s="74">
        <v>20.5</v>
      </c>
      <c r="IT554" s="55">
        <v>24</v>
      </c>
      <c r="IU554" s="73"/>
      <c r="IV554" s="55">
        <f t="shared" si="767"/>
        <v>5</v>
      </c>
      <c r="IW554" s="49"/>
      <c r="IX554" s="49">
        <v>4</v>
      </c>
      <c r="IY554" s="76">
        <f t="shared" si="763"/>
        <v>0</v>
      </c>
      <c r="IZ554" s="142">
        <v>20.5</v>
      </c>
      <c r="JA554" s="76">
        <f>(IZ554*1.2)*(Prices!$B$5/32)</f>
        <v>30.749999999999996</v>
      </c>
      <c r="JB554" s="75">
        <f>(IZ554*1.3)*(Prices!$B$4/32)</f>
        <v>66.625</v>
      </c>
      <c r="JC554" s="77">
        <f>IW554*Prices!$B$2+IX554*Prices!$B$3</f>
        <v>16.2</v>
      </c>
      <c r="JD554" s="82">
        <f>IV554*Prices!$B$9</f>
        <v>30</v>
      </c>
      <c r="JE554" s="82">
        <f t="shared" si="729"/>
        <v>143.57499999999999</v>
      </c>
      <c r="JF554" s="82">
        <f>IV554*Prices!$B$10</f>
        <v>45</v>
      </c>
      <c r="JG554" s="82">
        <f t="shared" si="730"/>
        <v>158.57499999999999</v>
      </c>
      <c r="JH554" s="82">
        <f>IV554*Prices!$B$11</f>
        <v>50</v>
      </c>
      <c r="JI554" s="82">
        <f t="shared" si="731"/>
        <v>163.57499999999999</v>
      </c>
      <c r="JJ554" s="82">
        <f>IV554*Prices!$B$12</f>
        <v>60</v>
      </c>
      <c r="JK554" s="82">
        <f t="shared" si="732"/>
        <v>173.57499999999999</v>
      </c>
      <c r="JL554" s="82">
        <f>IV554*Prices!$B$13</f>
        <v>65</v>
      </c>
      <c r="JM554" s="82">
        <f t="shared" si="733"/>
        <v>178.57499999999999</v>
      </c>
      <c r="JN554" s="82">
        <f>IV554*Prices!$B$14</f>
        <v>77.5</v>
      </c>
      <c r="JO554" s="82">
        <f t="shared" si="734"/>
        <v>191.07499999999999</v>
      </c>
      <c r="JP554" s="82">
        <f>IV554*Prices!$B$15</f>
        <v>87.5</v>
      </c>
      <c r="JQ554" s="82">
        <f t="shared" si="735"/>
        <v>201.07499999999999</v>
      </c>
      <c r="JR554" s="82">
        <f>IV554*Prices!$B$16</f>
        <v>122.5</v>
      </c>
      <c r="JS554" s="82">
        <f t="shared" si="736"/>
        <v>236.07499999999999</v>
      </c>
      <c r="JT554" s="82">
        <f>IV554*Prices!$B$17</f>
        <v>0</v>
      </c>
      <c r="JU554" s="82"/>
      <c r="JV554" s="82"/>
      <c r="JW554" s="82"/>
      <c r="JX554" s="82"/>
      <c r="JY554" s="82"/>
      <c r="JZ554" s="82"/>
      <c r="KA554" s="82"/>
      <c r="KB554" s="82"/>
      <c r="KC554" s="82"/>
      <c r="KD554" s="82"/>
      <c r="KE554" s="82"/>
      <c r="KF554" s="82"/>
      <c r="KG554" s="82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 s="199">
        <v>0</v>
      </c>
      <c r="LB554" s="202">
        <v>0</v>
      </c>
      <c r="LC554" s="82">
        <f>(44+(cabinets_db!IR554*2-2))*0.58</f>
        <v>48.150220083333323</v>
      </c>
      <c r="LD554" s="82">
        <f>(44+(cabinets_db!IR554*2-2))*0.77</f>
        <v>63.923568041666663</v>
      </c>
      <c r="LE554" s="82">
        <f>3*(cabinets_db!IR554*22/144)</f>
        <v>9.3998714409722215</v>
      </c>
      <c r="LF554" s="82">
        <f t="shared" si="737"/>
        <v>38.750348642361104</v>
      </c>
      <c r="LG554" s="80">
        <f t="shared" si="738"/>
        <v>54.523696600694443</v>
      </c>
      <c r="LH554" s="234">
        <f t="shared" si="739"/>
        <v>0</v>
      </c>
      <c r="LI554" s="55">
        <v>2953.2687000000001</v>
      </c>
      <c r="LJ554" s="55">
        <f t="shared" si="772"/>
        <v>20.508810416666666</v>
      </c>
      <c r="LK554" s="74">
        <v>20.5</v>
      </c>
      <c r="LL554" s="55">
        <v>24</v>
      </c>
      <c r="LM554" s="73"/>
      <c r="LN554" s="55">
        <f t="shared" si="768"/>
        <v>5</v>
      </c>
      <c r="LO554" s="49"/>
      <c r="LP554" s="49">
        <v>4</v>
      </c>
      <c r="LQ554" s="76">
        <f t="shared" si="764"/>
        <v>0</v>
      </c>
      <c r="LR554" s="142">
        <v>20.5</v>
      </c>
      <c r="LS554" s="76">
        <f>(LR554*1.2)*(Prices!$B$5/32)</f>
        <v>30.749999999999996</v>
      </c>
      <c r="LT554" s="75">
        <f>(LR554*1.3)*(Prices!$C$4/32)</f>
        <v>53.300000000000004</v>
      </c>
      <c r="LU554" s="77">
        <f>LO554*Prices!$B$2+LP554*Prices!$B$3</f>
        <v>16.2</v>
      </c>
      <c r="LV554" s="82">
        <f>LN554*Prices!$B$9</f>
        <v>30</v>
      </c>
      <c r="LW554" s="82">
        <f t="shared" si="740"/>
        <v>130.25</v>
      </c>
      <c r="LX554" s="82">
        <f>LN554*Prices!$B$10</f>
        <v>45</v>
      </c>
      <c r="LY554" s="82">
        <f t="shared" si="741"/>
        <v>145.25</v>
      </c>
      <c r="LZ554" s="82">
        <f>LN554*Prices!$B$11</f>
        <v>50</v>
      </c>
      <c r="MA554" s="82">
        <f t="shared" si="742"/>
        <v>150.25</v>
      </c>
      <c r="MB554" s="82">
        <f>LN554*Prices!$B$12</f>
        <v>60</v>
      </c>
      <c r="MC554" s="82">
        <f t="shared" si="743"/>
        <v>160.25</v>
      </c>
      <c r="MD554" s="82">
        <f>LN554*Prices!$B$13</f>
        <v>65</v>
      </c>
      <c r="ME554" s="82">
        <f t="shared" si="744"/>
        <v>165.25</v>
      </c>
      <c r="MF554" s="82">
        <f>LN554*Prices!$B$14</f>
        <v>77.5</v>
      </c>
      <c r="MG554" s="82">
        <f t="shared" si="745"/>
        <v>177.75</v>
      </c>
      <c r="MH554" s="82">
        <f>LN554*Prices!$B$15</f>
        <v>87.5</v>
      </c>
      <c r="MI554" s="82">
        <f t="shared" si="746"/>
        <v>187.75</v>
      </c>
      <c r="MJ554" s="82">
        <f>LN554*Prices!$B$16</f>
        <v>122.5</v>
      </c>
      <c r="MK554" s="82">
        <f t="shared" si="747"/>
        <v>222.75</v>
      </c>
      <c r="ML554" s="82">
        <f>LN554*Prices!$B$17</f>
        <v>0</v>
      </c>
      <c r="MM554" s="82"/>
      <c r="MN554" s="82"/>
      <c r="MO554" s="82"/>
      <c r="MP554" s="82"/>
      <c r="MQ554" s="82"/>
      <c r="MR554" s="82"/>
      <c r="MS554" s="82"/>
      <c r="MT554" s="82"/>
      <c r="MU554" s="82"/>
      <c r="MV554" s="82"/>
      <c r="MW554" s="82"/>
      <c r="MX554" s="82"/>
      <c r="MY554" s="82"/>
      <c r="MZ554" s="82"/>
      <c r="NA554" s="82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</row>
    <row r="555" spans="1:449" ht="18" customHeight="1" x14ac:dyDescent="0.25">
      <c r="A555" s="171" t="s">
        <v>688</v>
      </c>
      <c r="B555" s="172" t="s">
        <v>628</v>
      </c>
      <c r="C555" s="69" t="str">
        <f t="shared" si="748"/>
        <v>Vanity Cab: Sink Cabinets doors (25" to 27")</v>
      </c>
      <c r="D555" s="70" t="s">
        <v>687</v>
      </c>
      <c r="E555" s="68" t="s">
        <v>107</v>
      </c>
      <c r="F555" s="268" t="s">
        <v>688</v>
      </c>
      <c r="G555" s="367">
        <f>ROUND(cabinets_db!FD555/Prices!$B$27,0)</f>
        <v>425</v>
      </c>
      <c r="H555" s="71">
        <f>G555*Prices!$B$6+G555</f>
        <v>488.75</v>
      </c>
      <c r="I555" s="161">
        <f>ROUND(cabinets_db!FF555/Prices!$B$27,0)</f>
        <v>465</v>
      </c>
      <c r="J555" s="71">
        <f>I555*Prices!$B$6+I555</f>
        <v>534.75</v>
      </c>
      <c r="K555" s="161">
        <f>ROUND(cabinets_db!FH555/Prices!$B$27,0)</f>
        <v>478</v>
      </c>
      <c r="L555" s="71">
        <f>K555*Prices!$B$6+K555</f>
        <v>549.70000000000005</v>
      </c>
      <c r="M555" s="161">
        <f>ROUND(cabinets_db!FJ555/Prices!$B$27,0)</f>
        <v>505</v>
      </c>
      <c r="N555" s="71">
        <f>M555*Prices!$B$6+M555</f>
        <v>580.75</v>
      </c>
      <c r="O555" s="161">
        <f>ROUND(cabinets_db!FL555/Prices!$B$27,0)</f>
        <v>519</v>
      </c>
      <c r="P555" s="71">
        <f>O555*Prices!$B$6+O555</f>
        <v>596.85</v>
      </c>
      <c r="Q555" s="161">
        <f>ROUND(cabinets_db!FN555/Prices!$B$27,0)</f>
        <v>552</v>
      </c>
      <c r="R555" s="71">
        <f>Q555*Prices!$B$6+Q555</f>
        <v>634.79999999999995</v>
      </c>
      <c r="S555" s="161">
        <f>ROUND(cabinets_db!FP555/Prices!$B$27,0)</f>
        <v>579</v>
      </c>
      <c r="T555" s="71">
        <f>S555*Prices!$B$6+S555</f>
        <v>665.85</v>
      </c>
      <c r="U555" s="161">
        <f>ROUND(cabinets_db!FR555/Prices!$B$27,0)</f>
        <v>673</v>
      </c>
      <c r="V555" s="71">
        <f>U555*Prices!$B$6+U555</f>
        <v>773.95</v>
      </c>
      <c r="W555" s="162"/>
      <c r="X555" s="162"/>
      <c r="Y555" s="162"/>
      <c r="Z555" s="162"/>
      <c r="AA555" s="162"/>
      <c r="AB555" s="71">
        <f>ROUND(cabinets_db!HD555/Prices!$B$27,0)</f>
        <v>391</v>
      </c>
      <c r="AC555" s="71">
        <f>AB555*Prices!$B$6+AB555</f>
        <v>449.65</v>
      </c>
      <c r="AD555" s="71">
        <f>ROUND(cabinets_db!HF555/Prices!$B$27,0)</f>
        <v>431</v>
      </c>
      <c r="AE555" s="71">
        <f>AD555*Prices!$B$6+AD555</f>
        <v>495.65</v>
      </c>
      <c r="AF555" s="71">
        <f>ROUND(cabinets_db!HH555/Prices!$B$27,0)</f>
        <v>444</v>
      </c>
      <c r="AG555" s="71">
        <f>AF555*Prices!$B$6+AF555</f>
        <v>510.6</v>
      </c>
      <c r="AH555" s="71">
        <f>ROUND(cabinets_db!HJ555/Prices!$B$27,0)</f>
        <v>471</v>
      </c>
      <c r="AI555" s="71">
        <f>AH555*Prices!$B$6+AH555</f>
        <v>541.65</v>
      </c>
      <c r="AJ555" s="71">
        <f>ROUND(cabinets_db!HL555/Prices!$B$27,0)</f>
        <v>485</v>
      </c>
      <c r="AK555" s="71">
        <f>AJ555*Prices!$B$6+AJ555</f>
        <v>557.75</v>
      </c>
      <c r="AL555" s="71">
        <f>ROUND(cabinets_db!HN555/Prices!$B$27,0)</f>
        <v>518</v>
      </c>
      <c r="AM555" s="71">
        <f>AL555*Prices!$B$6+AL555</f>
        <v>595.70000000000005</v>
      </c>
      <c r="AN555" s="71">
        <f>ROUND(cabinets_db!HP555/Prices!$B$27,0)</f>
        <v>545</v>
      </c>
      <c r="AO555" s="71">
        <f>AN555*Prices!$B$6+AN555</f>
        <v>626.75</v>
      </c>
      <c r="AP555" s="71">
        <f>ROUND(cabinets_db!HR555/Prices!$B$27,0)</f>
        <v>639</v>
      </c>
      <c r="AQ555" s="163">
        <f>AP555*Prices!$B$6+AP555</f>
        <v>734.85</v>
      </c>
      <c r="AW555" s="71">
        <f t="shared" si="681"/>
        <v>391</v>
      </c>
      <c r="AX555" s="71">
        <f t="shared" si="682"/>
        <v>449.65</v>
      </c>
      <c r="AY555" s="71">
        <f t="shared" si="683"/>
        <v>431</v>
      </c>
      <c r="AZ555" s="71">
        <f t="shared" si="684"/>
        <v>495.65</v>
      </c>
      <c r="BA555" s="71">
        <f t="shared" si="685"/>
        <v>444</v>
      </c>
      <c r="BB555" s="71">
        <f t="shared" si="686"/>
        <v>510.6</v>
      </c>
      <c r="BC555" s="71">
        <f t="shared" si="687"/>
        <v>471</v>
      </c>
      <c r="BD555" s="71">
        <f t="shared" si="688"/>
        <v>541.65</v>
      </c>
      <c r="BE555" s="71">
        <f t="shared" si="689"/>
        <v>485</v>
      </c>
      <c r="BF555" s="71">
        <f t="shared" si="690"/>
        <v>557.75</v>
      </c>
      <c r="BG555" s="71">
        <f t="shared" si="691"/>
        <v>518</v>
      </c>
      <c r="BH555" s="71">
        <f t="shared" si="692"/>
        <v>595.70000000000005</v>
      </c>
      <c r="BI555" s="71">
        <f t="shared" si="693"/>
        <v>545</v>
      </c>
      <c r="BJ555" s="71">
        <f t="shared" si="694"/>
        <v>626.75</v>
      </c>
      <c r="BK555" s="71">
        <f t="shared" si="695"/>
        <v>639</v>
      </c>
      <c r="BL555" s="163">
        <f t="shared" si="696"/>
        <v>734.85</v>
      </c>
      <c r="BU555" s="161">
        <f>ROUND(cabinets_db!JE555/Prices!$B$27,0)</f>
        <v>368</v>
      </c>
      <c r="BV555" s="71">
        <f>BU555*Prices!$B$6+BU555</f>
        <v>423.2</v>
      </c>
      <c r="BW555" s="161">
        <f>ROUND(cabinets_db!JG555/Prices!$B$27,0)</f>
        <v>408</v>
      </c>
      <c r="BX555" s="71">
        <f>BW555*Prices!$B$6+BW555</f>
        <v>469.2</v>
      </c>
      <c r="BY555" s="161">
        <f>ROUND(cabinets_db!JI555/Prices!$B$27,0)</f>
        <v>421</v>
      </c>
      <c r="BZ555" s="71">
        <f>BY555*Prices!$B$6+BY555</f>
        <v>484.15</v>
      </c>
      <c r="CA555" s="161">
        <f>ROUND(cabinets_db!JK555/Prices!$B$27,0)</f>
        <v>448</v>
      </c>
      <c r="CB555" s="71">
        <f>CA555*Prices!$B$6+CA555</f>
        <v>515.20000000000005</v>
      </c>
      <c r="CC555" s="161">
        <f>ROUND(cabinets_db!JM555/Prices!$B$27,0)</f>
        <v>461</v>
      </c>
      <c r="CD555" s="71">
        <f>CC555*Prices!$B$6+CC555</f>
        <v>530.15</v>
      </c>
      <c r="CE555" s="161">
        <f>ROUND(cabinets_db!JO555/Prices!$B$27,0)</f>
        <v>495</v>
      </c>
      <c r="CF555" s="71">
        <f>CE555*Prices!$B$6+CE555</f>
        <v>569.25</v>
      </c>
      <c r="CG555" s="161">
        <f>ROUND(cabinets_db!JQ555/Prices!$B$27,0)</f>
        <v>522</v>
      </c>
      <c r="CH555" s="71">
        <f>CG555*Prices!$B$6+CG555</f>
        <v>600.29999999999995</v>
      </c>
      <c r="CI555" s="161">
        <f>ROUND(cabinets_db!JS555/Prices!$B$27,0)</f>
        <v>616</v>
      </c>
      <c r="CJ555" s="71">
        <f>CI555*Prices!$B$6+CI555</f>
        <v>708.4</v>
      </c>
      <c r="CK555" s="162"/>
      <c r="CL555" s="162"/>
      <c r="CM555" s="162"/>
      <c r="CN555" s="162"/>
      <c r="CO555" s="162"/>
      <c r="CP555" s="71">
        <f>ROUND(cabinets_db!LW555/Prices!$B$27,0)</f>
        <v>334</v>
      </c>
      <c r="CQ555" s="71">
        <f>CP555*Prices!$B$6+CP555</f>
        <v>384.1</v>
      </c>
      <c r="CR555" s="71">
        <f>ROUND(cabinets_db!LY555/Prices!$B$27,0)</f>
        <v>374</v>
      </c>
      <c r="CS555" s="71">
        <f>CR555*Prices!$B$6+CR555</f>
        <v>430.1</v>
      </c>
      <c r="CT555" s="71">
        <f>ROUND(cabinets_db!MA555/Prices!$B$27,0)</f>
        <v>387</v>
      </c>
      <c r="CU555" s="71">
        <f>CT555*Prices!$B$6+CT555</f>
        <v>445.05</v>
      </c>
      <c r="CV555" s="71">
        <f>ROUND(cabinets_db!MC555/Prices!$B$27,0)</f>
        <v>414</v>
      </c>
      <c r="CW555" s="71">
        <f>CV555*Prices!$B$6+CV555</f>
        <v>476.1</v>
      </c>
      <c r="CX555" s="71">
        <f>ROUND(cabinets_db!ME555/Prices!$B$27,0)</f>
        <v>427</v>
      </c>
      <c r="CY555" s="71">
        <f>CX555*Prices!$B$6+CX555</f>
        <v>491.05</v>
      </c>
      <c r="CZ555" s="71">
        <f>ROUND(cabinets_db!MG555/Prices!$B$27,0)</f>
        <v>461</v>
      </c>
      <c r="DA555" s="71">
        <f>CZ555*Prices!$B$6+CZ555</f>
        <v>530.15</v>
      </c>
      <c r="DB555" s="71">
        <f>ROUND(cabinets_db!MI555/Prices!$B$27,0)</f>
        <v>488</v>
      </c>
      <c r="DC555" s="71">
        <f>DB555*Prices!$B$6+DB555</f>
        <v>561.20000000000005</v>
      </c>
      <c r="DD555" s="71">
        <f>ROUND(cabinets_db!MK555/Prices!$B$27,0)</f>
        <v>581</v>
      </c>
      <c r="DE555" s="163">
        <f>DD555*Prices!$B$6+DD555</f>
        <v>668.15</v>
      </c>
      <c r="DK555" s="71">
        <f t="shared" si="697"/>
        <v>334</v>
      </c>
      <c r="DL555" s="71">
        <f t="shared" si="698"/>
        <v>384.1</v>
      </c>
      <c r="DM555" s="71">
        <f t="shared" si="699"/>
        <v>374</v>
      </c>
      <c r="DN555" s="71">
        <f t="shared" si="700"/>
        <v>430.1</v>
      </c>
      <c r="DO555" s="71">
        <f t="shared" si="701"/>
        <v>387</v>
      </c>
      <c r="DP555" s="71">
        <f t="shared" si="702"/>
        <v>445.05</v>
      </c>
      <c r="DQ555" s="71">
        <f t="shared" si="703"/>
        <v>414</v>
      </c>
      <c r="DR555" s="71">
        <f t="shared" si="704"/>
        <v>476.1</v>
      </c>
      <c r="DS555" s="71">
        <f t="shared" si="705"/>
        <v>427</v>
      </c>
      <c r="DT555" s="71">
        <f t="shared" si="706"/>
        <v>491.05</v>
      </c>
      <c r="DU555" s="71">
        <f t="shared" si="707"/>
        <v>461</v>
      </c>
      <c r="DV555" s="71">
        <f t="shared" si="708"/>
        <v>530.15</v>
      </c>
      <c r="DW555" s="71">
        <f t="shared" si="709"/>
        <v>488</v>
      </c>
      <c r="DX555" s="71">
        <f t="shared" si="710"/>
        <v>561.20000000000005</v>
      </c>
      <c r="DY555" s="71">
        <f t="shared" si="711"/>
        <v>581</v>
      </c>
      <c r="DZ555" s="163">
        <f t="shared" si="712"/>
        <v>668.15</v>
      </c>
      <c r="EP555" s="55">
        <v>3145.0106999999998</v>
      </c>
      <c r="EQ555" s="55">
        <f t="shared" si="769"/>
        <v>21.840352083333332</v>
      </c>
      <c r="ER555" s="74">
        <v>22</v>
      </c>
      <c r="ES555" s="55">
        <v>27</v>
      </c>
      <c r="ET555" s="73"/>
      <c r="EU555" s="55">
        <f t="shared" si="765"/>
        <v>5.625</v>
      </c>
      <c r="EV555" s="49"/>
      <c r="EW555" s="49">
        <v>4</v>
      </c>
      <c r="EX555" s="76">
        <v>24</v>
      </c>
      <c r="EY555" s="142">
        <v>22</v>
      </c>
      <c r="EZ555" s="76">
        <f>(EY555*1.2)*(Prices!$B$5/32)</f>
        <v>33</v>
      </c>
      <c r="FA555" s="75">
        <f>(EY555*1.3)*(Prices!$B$4/32)</f>
        <v>71.5</v>
      </c>
      <c r="FB555" s="77">
        <f>EV555*Prices!$B$2+EW555*Prices!$B$3</f>
        <v>16.2</v>
      </c>
      <c r="FC555" s="82">
        <f>EU555*Prices!$B$9</f>
        <v>33.75</v>
      </c>
      <c r="FD555" s="82">
        <f t="shared" si="713"/>
        <v>178.45</v>
      </c>
      <c r="FE555" s="82">
        <f>EU555*Prices!$B$10</f>
        <v>50.625</v>
      </c>
      <c r="FF555" s="82">
        <f t="shared" si="714"/>
        <v>195.32499999999999</v>
      </c>
      <c r="FG555" s="82">
        <f>EU555*Prices!$B$11</f>
        <v>56.25</v>
      </c>
      <c r="FH555" s="82">
        <f t="shared" si="715"/>
        <v>200.95</v>
      </c>
      <c r="FI555" s="82">
        <f>EU555*Prices!$B$12</f>
        <v>67.5</v>
      </c>
      <c r="FJ555" s="82">
        <f t="shared" si="716"/>
        <v>212.2</v>
      </c>
      <c r="FK555" s="82">
        <f>EU555*Prices!$B$13</f>
        <v>73.125</v>
      </c>
      <c r="FL555" s="82">
        <f t="shared" si="717"/>
        <v>217.82499999999999</v>
      </c>
      <c r="FM555" s="82">
        <f>EU555*Prices!$B$14</f>
        <v>87.1875</v>
      </c>
      <c r="FN555" s="82">
        <f t="shared" si="718"/>
        <v>231.88749999999999</v>
      </c>
      <c r="FO555" s="82">
        <f>EU555*Prices!$B$15</f>
        <v>98.4375</v>
      </c>
      <c r="FP555" s="82">
        <f t="shared" si="719"/>
        <v>243.13749999999999</v>
      </c>
      <c r="FQ555" s="82">
        <f>EU555*Prices!$B$16</f>
        <v>137.8125</v>
      </c>
      <c r="FR555" s="82">
        <f t="shared" si="720"/>
        <v>282.51249999999999</v>
      </c>
      <c r="FS555" s="82">
        <f>EU555*Prices!$B$17</f>
        <v>0</v>
      </c>
      <c r="FT555" s="82"/>
      <c r="FU555" s="82"/>
      <c r="FV555" s="82"/>
      <c r="FW555" s="82"/>
      <c r="FX555" s="82"/>
      <c r="FY555" s="82"/>
      <c r="FZ555" s="82"/>
      <c r="GA555" s="82"/>
      <c r="GB555" s="82"/>
      <c r="GC555" s="82"/>
      <c r="GD555" s="82"/>
      <c r="GE555" s="82"/>
      <c r="GF555" s="82"/>
      <c r="GG555" s="82"/>
      <c r="GH555" s="82"/>
      <c r="GI555"/>
      <c r="GJ555"/>
      <c r="GK555"/>
      <c r="GL555"/>
      <c r="GM555"/>
      <c r="GN555"/>
      <c r="GO555"/>
      <c r="GP555" s="55">
        <v>3145.0106999999998</v>
      </c>
      <c r="GQ555" s="55">
        <f t="shared" si="770"/>
        <v>21.840352083333332</v>
      </c>
      <c r="GR555" s="74">
        <v>22</v>
      </c>
      <c r="GS555" s="55">
        <v>27</v>
      </c>
      <c r="GT555" s="73"/>
      <c r="GU555" s="55">
        <f t="shared" si="766"/>
        <v>5.625</v>
      </c>
      <c r="GV555" s="49"/>
      <c r="GW555" s="49">
        <v>4</v>
      </c>
      <c r="GX555" s="76">
        <v>24</v>
      </c>
      <c r="GY555" s="142">
        <v>22</v>
      </c>
      <c r="GZ555" s="76">
        <f>(GY555*1.2)*(Prices!$B$5/32)</f>
        <v>33</v>
      </c>
      <c r="HA555" s="75">
        <f>(GY555*1.3)*(Prices!$C$4/32)</f>
        <v>57.2</v>
      </c>
      <c r="HB555" s="77">
        <f>GV555*Prices!$B$2+GW555*Prices!$B$3</f>
        <v>16.2</v>
      </c>
      <c r="HC555" s="82">
        <f>GU555*Prices!$B$9</f>
        <v>33.75</v>
      </c>
      <c r="HD555" s="82">
        <f t="shared" si="721"/>
        <v>164.15</v>
      </c>
      <c r="HE555" s="82">
        <f>GU555*Prices!$B$10</f>
        <v>50.625</v>
      </c>
      <c r="HF555" s="82">
        <f t="shared" si="722"/>
        <v>181.02500000000001</v>
      </c>
      <c r="HG555" s="82">
        <f>GU555*Prices!$B$11</f>
        <v>56.25</v>
      </c>
      <c r="HH555" s="82">
        <f t="shared" si="723"/>
        <v>186.65</v>
      </c>
      <c r="HI555" s="82">
        <f>GU555*Prices!$B$12</f>
        <v>67.5</v>
      </c>
      <c r="HJ555" s="82">
        <f t="shared" si="724"/>
        <v>197.9</v>
      </c>
      <c r="HK555" s="82">
        <f>GU555*Prices!$B$13</f>
        <v>73.125</v>
      </c>
      <c r="HL555" s="82">
        <f t="shared" si="725"/>
        <v>203.52500000000001</v>
      </c>
      <c r="HM555" s="82">
        <f>GU555*Prices!$B$14</f>
        <v>87.1875</v>
      </c>
      <c r="HN555" s="82">
        <f t="shared" si="726"/>
        <v>217.58750000000001</v>
      </c>
      <c r="HO555" s="82">
        <f>GU555*Prices!$B$15</f>
        <v>98.4375</v>
      </c>
      <c r="HP555" s="82">
        <f t="shared" si="727"/>
        <v>228.83750000000001</v>
      </c>
      <c r="HQ555" s="82">
        <f>GU555*Prices!$B$16</f>
        <v>137.8125</v>
      </c>
      <c r="HR555" s="82">
        <f t="shared" si="728"/>
        <v>268.21249999999998</v>
      </c>
      <c r="HS555" s="82">
        <f>GU555*Prices!$B$17</f>
        <v>0</v>
      </c>
      <c r="HT555" s="82"/>
      <c r="HU555" s="82"/>
      <c r="HV555" s="82"/>
      <c r="HW555" s="82"/>
      <c r="HX555" s="82"/>
      <c r="HY555" s="82"/>
      <c r="HZ555" s="82"/>
      <c r="IA555" s="82"/>
      <c r="IB555" s="82"/>
      <c r="IC555" s="82"/>
      <c r="ID555" s="82"/>
      <c r="IE555" s="82"/>
      <c r="IF555" s="82"/>
      <c r="IG555" s="82"/>
      <c r="IH555" s="82"/>
      <c r="II555"/>
      <c r="IJ555"/>
      <c r="IK555"/>
      <c r="IL555"/>
      <c r="IM555"/>
      <c r="IN555"/>
      <c r="IO555"/>
      <c r="IP555"/>
      <c r="IQ555" s="55">
        <v>3145.0106999999998</v>
      </c>
      <c r="IR555" s="55">
        <f t="shared" si="771"/>
        <v>21.840352083333332</v>
      </c>
      <c r="IS555" s="74">
        <v>22</v>
      </c>
      <c r="IT555" s="55">
        <v>27</v>
      </c>
      <c r="IU555" s="73"/>
      <c r="IV555" s="55">
        <f t="shared" si="767"/>
        <v>5.625</v>
      </c>
      <c r="IW555" s="49"/>
      <c r="IX555" s="49">
        <v>4</v>
      </c>
      <c r="IY555" s="76">
        <f t="shared" si="763"/>
        <v>0</v>
      </c>
      <c r="IZ555" s="142">
        <v>22</v>
      </c>
      <c r="JA555" s="76">
        <f>(IZ555*1.2)*(Prices!$B$5/32)</f>
        <v>33</v>
      </c>
      <c r="JB555" s="75">
        <f>(IZ555*1.3)*(Prices!$B$4/32)</f>
        <v>71.5</v>
      </c>
      <c r="JC555" s="77">
        <f>IW555*Prices!$B$2+IX555*Prices!$B$3</f>
        <v>16.2</v>
      </c>
      <c r="JD555" s="82">
        <f>IV555*Prices!$B$9</f>
        <v>33.75</v>
      </c>
      <c r="JE555" s="82">
        <f t="shared" si="729"/>
        <v>154.44999999999999</v>
      </c>
      <c r="JF555" s="82">
        <f>IV555*Prices!$B$10</f>
        <v>50.625</v>
      </c>
      <c r="JG555" s="82">
        <f t="shared" si="730"/>
        <v>171.32499999999999</v>
      </c>
      <c r="JH555" s="82">
        <f>IV555*Prices!$B$11</f>
        <v>56.25</v>
      </c>
      <c r="JI555" s="82">
        <f t="shared" si="731"/>
        <v>176.95</v>
      </c>
      <c r="JJ555" s="82">
        <f>IV555*Prices!$B$12</f>
        <v>67.5</v>
      </c>
      <c r="JK555" s="82">
        <f t="shared" si="732"/>
        <v>188.2</v>
      </c>
      <c r="JL555" s="82">
        <f>IV555*Prices!$B$13</f>
        <v>73.125</v>
      </c>
      <c r="JM555" s="82">
        <f t="shared" si="733"/>
        <v>193.82499999999999</v>
      </c>
      <c r="JN555" s="82">
        <f>IV555*Prices!$B$14</f>
        <v>87.1875</v>
      </c>
      <c r="JO555" s="82">
        <f t="shared" si="734"/>
        <v>207.88749999999999</v>
      </c>
      <c r="JP555" s="82">
        <f>IV555*Prices!$B$15</f>
        <v>98.4375</v>
      </c>
      <c r="JQ555" s="82">
        <f t="shared" si="735"/>
        <v>219.13749999999999</v>
      </c>
      <c r="JR555" s="82">
        <f>IV555*Prices!$B$16</f>
        <v>137.8125</v>
      </c>
      <c r="JS555" s="82">
        <f t="shared" si="736"/>
        <v>258.51249999999999</v>
      </c>
      <c r="JT555" s="82">
        <f>IV555*Prices!$B$17</f>
        <v>0</v>
      </c>
      <c r="JU555" s="82"/>
      <c r="JV555" s="82"/>
      <c r="JW555" s="82"/>
      <c r="JX555" s="82"/>
      <c r="JY555" s="82"/>
      <c r="JZ555" s="82"/>
      <c r="KA555" s="82"/>
      <c r="KB555" s="82"/>
      <c r="KC555" s="82"/>
      <c r="KD555" s="82"/>
      <c r="KE555" s="82"/>
      <c r="KF555" s="82"/>
      <c r="KG555" s="82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 s="199">
        <v>0</v>
      </c>
      <c r="LB555" s="202">
        <v>0</v>
      </c>
      <c r="LC555" s="82">
        <f>(44+(cabinets_db!IR555*2-2))*0.58</f>
        <v>49.69480841666666</v>
      </c>
      <c r="LD555" s="82">
        <f>(44+(cabinets_db!IR555*2-2))*0.77</f>
        <v>65.974142208333333</v>
      </c>
      <c r="LE555" s="82">
        <f>3*(cabinets_db!IR555*22/144)</f>
        <v>10.010161371527778</v>
      </c>
      <c r="LF555" s="82">
        <f t="shared" si="737"/>
        <v>39.684647045138881</v>
      </c>
      <c r="LG555" s="80">
        <f t="shared" si="738"/>
        <v>55.963980836805554</v>
      </c>
      <c r="LH555" s="234">
        <f t="shared" si="739"/>
        <v>0</v>
      </c>
      <c r="LI555" s="55">
        <v>3145.0106999999998</v>
      </c>
      <c r="LJ555" s="55">
        <f t="shared" si="772"/>
        <v>21.840352083333332</v>
      </c>
      <c r="LK555" s="74">
        <v>22</v>
      </c>
      <c r="LL555" s="55">
        <v>27</v>
      </c>
      <c r="LM555" s="73"/>
      <c r="LN555" s="55">
        <f t="shared" si="768"/>
        <v>5.625</v>
      </c>
      <c r="LO555" s="49"/>
      <c r="LP555" s="49">
        <v>4</v>
      </c>
      <c r="LQ555" s="76">
        <f t="shared" si="764"/>
        <v>0</v>
      </c>
      <c r="LR555" s="142">
        <v>22</v>
      </c>
      <c r="LS555" s="76">
        <f>(LR555*1.2)*(Prices!$B$5/32)</f>
        <v>33</v>
      </c>
      <c r="LT555" s="75">
        <f>(LR555*1.3)*(Prices!$C$4/32)</f>
        <v>57.2</v>
      </c>
      <c r="LU555" s="77">
        <f>LO555*Prices!$B$2+LP555*Prices!$B$3</f>
        <v>16.2</v>
      </c>
      <c r="LV555" s="82">
        <f>LN555*Prices!$B$9</f>
        <v>33.75</v>
      </c>
      <c r="LW555" s="82">
        <f t="shared" si="740"/>
        <v>140.15</v>
      </c>
      <c r="LX555" s="82">
        <f>LN555*Prices!$B$10</f>
        <v>50.625</v>
      </c>
      <c r="LY555" s="82">
        <f t="shared" si="741"/>
        <v>157.02500000000001</v>
      </c>
      <c r="LZ555" s="82">
        <f>LN555*Prices!$B$11</f>
        <v>56.25</v>
      </c>
      <c r="MA555" s="82">
        <f t="shared" si="742"/>
        <v>162.65</v>
      </c>
      <c r="MB555" s="82">
        <f>LN555*Prices!$B$12</f>
        <v>67.5</v>
      </c>
      <c r="MC555" s="82">
        <f t="shared" si="743"/>
        <v>173.9</v>
      </c>
      <c r="MD555" s="82">
        <f>LN555*Prices!$B$13</f>
        <v>73.125</v>
      </c>
      <c r="ME555" s="82">
        <f t="shared" si="744"/>
        <v>179.52500000000001</v>
      </c>
      <c r="MF555" s="82">
        <f>LN555*Prices!$B$14</f>
        <v>87.1875</v>
      </c>
      <c r="MG555" s="82">
        <f t="shared" si="745"/>
        <v>193.58750000000001</v>
      </c>
      <c r="MH555" s="82">
        <f>LN555*Prices!$B$15</f>
        <v>98.4375</v>
      </c>
      <c r="MI555" s="82">
        <f t="shared" si="746"/>
        <v>204.83750000000001</v>
      </c>
      <c r="MJ555" s="82">
        <f>LN555*Prices!$B$16</f>
        <v>137.8125</v>
      </c>
      <c r="MK555" s="82">
        <f t="shared" si="747"/>
        <v>244.21249999999998</v>
      </c>
      <c r="ML555" s="82">
        <f>LN555*Prices!$B$17</f>
        <v>0</v>
      </c>
      <c r="MM555" s="82"/>
      <c r="MN555" s="82"/>
      <c r="MO555" s="82"/>
      <c r="MP555" s="82"/>
      <c r="MQ555" s="82"/>
      <c r="MR555" s="82"/>
      <c r="MS555" s="82"/>
      <c r="MT555" s="82"/>
      <c r="MU555" s="82"/>
      <c r="MV555" s="82"/>
      <c r="MW555" s="82"/>
      <c r="MX555" s="82"/>
      <c r="MY555" s="82"/>
      <c r="MZ555" s="82"/>
      <c r="NA555" s="82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</row>
    <row r="556" spans="1:449" ht="18" customHeight="1" x14ac:dyDescent="0.25">
      <c r="A556" s="171" t="s">
        <v>689</v>
      </c>
      <c r="B556" s="172" t="s">
        <v>628</v>
      </c>
      <c r="C556" s="69" t="str">
        <f t="shared" si="748"/>
        <v>Vanity Cab: Sink Cabinets doors (28" to 30")</v>
      </c>
      <c r="D556" s="70" t="s">
        <v>687</v>
      </c>
      <c r="E556" s="68" t="s">
        <v>109</v>
      </c>
      <c r="F556" s="268" t="s">
        <v>689</v>
      </c>
      <c r="G556" s="367">
        <f>ROUND(cabinets_db!FD556/Prices!$B$27,0)</f>
        <v>449</v>
      </c>
      <c r="H556" s="71">
        <f>G556*Prices!$B$6+G556</f>
        <v>516.35</v>
      </c>
      <c r="I556" s="161">
        <f>ROUND(cabinets_db!FF556/Prices!$B$27,0)</f>
        <v>493</v>
      </c>
      <c r="J556" s="71">
        <f>I556*Prices!$B$6+I556</f>
        <v>566.95000000000005</v>
      </c>
      <c r="K556" s="161">
        <f>ROUND(cabinets_db!FH556/Prices!$B$27,0)</f>
        <v>508</v>
      </c>
      <c r="L556" s="71">
        <f>K556*Prices!$B$6+K556</f>
        <v>584.20000000000005</v>
      </c>
      <c r="M556" s="161">
        <f>ROUND(cabinets_db!FJ556/Prices!$B$27,0)</f>
        <v>538</v>
      </c>
      <c r="N556" s="71">
        <f>M556*Prices!$B$6+M556</f>
        <v>618.70000000000005</v>
      </c>
      <c r="O556" s="161">
        <f>ROUND(cabinets_db!FL556/Prices!$B$27,0)</f>
        <v>553</v>
      </c>
      <c r="P556" s="71">
        <f>O556*Prices!$B$6+O556</f>
        <v>635.95000000000005</v>
      </c>
      <c r="Q556" s="161">
        <f>ROUND(cabinets_db!FN556/Prices!$B$27,0)</f>
        <v>590</v>
      </c>
      <c r="R556" s="71">
        <f>Q556*Prices!$B$6+Q556</f>
        <v>678.5</v>
      </c>
      <c r="S556" s="161">
        <f>ROUND(cabinets_db!FP556/Prices!$B$27,0)</f>
        <v>620</v>
      </c>
      <c r="T556" s="71">
        <f>S556*Prices!$B$6+S556</f>
        <v>713</v>
      </c>
      <c r="U556" s="161">
        <f>ROUND(cabinets_db!FR556/Prices!$B$27,0)</f>
        <v>724</v>
      </c>
      <c r="V556" s="71">
        <f>U556*Prices!$B$6+U556</f>
        <v>832.6</v>
      </c>
      <c r="W556" s="162"/>
      <c r="X556" s="162"/>
      <c r="Y556" s="162"/>
      <c r="Z556" s="162"/>
      <c r="AA556" s="162"/>
      <c r="AB556" s="71">
        <f>ROUND(cabinets_db!HD556/Prices!$B$27,0)</f>
        <v>413</v>
      </c>
      <c r="AC556" s="71">
        <f>AB556*Prices!$B$6+AB556</f>
        <v>474.95</v>
      </c>
      <c r="AD556" s="71">
        <f>ROUND(cabinets_db!HF556/Prices!$B$27,0)</f>
        <v>458</v>
      </c>
      <c r="AE556" s="71">
        <f>AD556*Prices!$B$6+AD556</f>
        <v>526.70000000000005</v>
      </c>
      <c r="AF556" s="71">
        <f>ROUND(cabinets_db!HH556/Prices!$B$27,0)</f>
        <v>473</v>
      </c>
      <c r="AG556" s="71">
        <f>AF556*Prices!$B$6+AF556</f>
        <v>543.95000000000005</v>
      </c>
      <c r="AH556" s="71">
        <f>ROUND(cabinets_db!HJ556/Prices!$B$27,0)</f>
        <v>502</v>
      </c>
      <c r="AI556" s="71">
        <f>AH556*Prices!$B$6+AH556</f>
        <v>577.29999999999995</v>
      </c>
      <c r="AJ556" s="71">
        <f>ROUND(cabinets_db!HL556/Prices!$B$27,0)</f>
        <v>517</v>
      </c>
      <c r="AK556" s="71">
        <f>AJ556*Prices!$B$6+AJ556</f>
        <v>594.54999999999995</v>
      </c>
      <c r="AL556" s="71">
        <f>ROUND(cabinets_db!HN556/Prices!$B$27,0)</f>
        <v>554</v>
      </c>
      <c r="AM556" s="71">
        <f>AL556*Prices!$B$6+AL556</f>
        <v>637.1</v>
      </c>
      <c r="AN556" s="71">
        <f>ROUND(cabinets_db!HP556/Prices!$B$27,0)</f>
        <v>584</v>
      </c>
      <c r="AO556" s="71">
        <f>AN556*Prices!$B$6+AN556</f>
        <v>671.6</v>
      </c>
      <c r="AP556" s="71">
        <f>ROUND(cabinets_db!HR556/Prices!$B$27,0)</f>
        <v>688</v>
      </c>
      <c r="AQ556" s="163">
        <f>AP556*Prices!$B$6+AP556</f>
        <v>791.2</v>
      </c>
      <c r="AW556" s="71">
        <f t="shared" si="681"/>
        <v>413</v>
      </c>
      <c r="AX556" s="71">
        <f t="shared" si="682"/>
        <v>474.95</v>
      </c>
      <c r="AY556" s="71">
        <f t="shared" si="683"/>
        <v>458</v>
      </c>
      <c r="AZ556" s="71">
        <f t="shared" si="684"/>
        <v>526.70000000000005</v>
      </c>
      <c r="BA556" s="71">
        <f t="shared" si="685"/>
        <v>473</v>
      </c>
      <c r="BB556" s="71">
        <f t="shared" si="686"/>
        <v>543.95000000000005</v>
      </c>
      <c r="BC556" s="71">
        <f t="shared" si="687"/>
        <v>502</v>
      </c>
      <c r="BD556" s="71">
        <f t="shared" si="688"/>
        <v>577.29999999999995</v>
      </c>
      <c r="BE556" s="71">
        <f t="shared" si="689"/>
        <v>517</v>
      </c>
      <c r="BF556" s="71">
        <f t="shared" si="690"/>
        <v>594.54999999999995</v>
      </c>
      <c r="BG556" s="71">
        <f t="shared" si="691"/>
        <v>554</v>
      </c>
      <c r="BH556" s="71">
        <f t="shared" si="692"/>
        <v>637.1</v>
      </c>
      <c r="BI556" s="71">
        <f t="shared" si="693"/>
        <v>584</v>
      </c>
      <c r="BJ556" s="71">
        <f t="shared" si="694"/>
        <v>671.6</v>
      </c>
      <c r="BK556" s="71">
        <f t="shared" si="695"/>
        <v>688</v>
      </c>
      <c r="BL556" s="163">
        <f t="shared" si="696"/>
        <v>791.2</v>
      </c>
      <c r="BU556" s="161">
        <f>ROUND(cabinets_db!JE556/Prices!$B$27,0)</f>
        <v>388</v>
      </c>
      <c r="BV556" s="71">
        <f>BU556*Prices!$B$6+BU556</f>
        <v>446.2</v>
      </c>
      <c r="BW556" s="161">
        <f>ROUND(cabinets_db!JG556/Prices!$B$27,0)</f>
        <v>433</v>
      </c>
      <c r="BX556" s="71">
        <f>BW556*Prices!$B$6+BW556</f>
        <v>497.95</v>
      </c>
      <c r="BY556" s="161">
        <f>ROUND(cabinets_db!JI556/Prices!$B$27,0)</f>
        <v>448</v>
      </c>
      <c r="BZ556" s="71">
        <f>BY556*Prices!$B$6+BY556</f>
        <v>515.20000000000005</v>
      </c>
      <c r="CA556" s="161">
        <f>ROUND(cabinets_db!JK556/Prices!$B$27,0)</f>
        <v>477</v>
      </c>
      <c r="CB556" s="71">
        <f>CA556*Prices!$B$6+CA556</f>
        <v>548.54999999999995</v>
      </c>
      <c r="CC556" s="161">
        <f>ROUND(cabinets_db!JM556/Prices!$B$27,0)</f>
        <v>492</v>
      </c>
      <c r="CD556" s="71">
        <f>CC556*Prices!$B$6+CC556</f>
        <v>565.79999999999995</v>
      </c>
      <c r="CE556" s="161">
        <f>ROUND(cabinets_db!JO556/Prices!$B$27,0)</f>
        <v>529</v>
      </c>
      <c r="CF556" s="71">
        <f>CE556*Prices!$B$6+CE556</f>
        <v>608.35</v>
      </c>
      <c r="CG556" s="161">
        <f>ROUND(cabinets_db!JQ556/Prices!$B$27,0)</f>
        <v>559</v>
      </c>
      <c r="CH556" s="71">
        <f>CG556*Prices!$B$6+CG556</f>
        <v>642.85</v>
      </c>
      <c r="CI556" s="161">
        <f>ROUND(cabinets_db!JS556/Prices!$B$27,0)</f>
        <v>663</v>
      </c>
      <c r="CJ556" s="71">
        <f>CI556*Prices!$B$6+CI556</f>
        <v>762.45</v>
      </c>
      <c r="CK556" s="162"/>
      <c r="CL556" s="162"/>
      <c r="CM556" s="162"/>
      <c r="CN556" s="162"/>
      <c r="CO556" s="162"/>
      <c r="CP556" s="71">
        <f>ROUND(cabinets_db!LW556/Prices!$B$27,0)</f>
        <v>352</v>
      </c>
      <c r="CQ556" s="71">
        <f>CP556*Prices!$B$6+CP556</f>
        <v>404.8</v>
      </c>
      <c r="CR556" s="71">
        <f>ROUND(cabinets_db!LY556/Prices!$B$27,0)</f>
        <v>397</v>
      </c>
      <c r="CS556" s="71">
        <f>CR556*Prices!$B$6+CR556</f>
        <v>456.55</v>
      </c>
      <c r="CT556" s="71">
        <f>ROUND(cabinets_db!MA556/Prices!$B$27,0)</f>
        <v>412</v>
      </c>
      <c r="CU556" s="71">
        <f>CT556*Prices!$B$6+CT556</f>
        <v>473.8</v>
      </c>
      <c r="CV556" s="71">
        <f>ROUND(cabinets_db!MC556/Prices!$B$27,0)</f>
        <v>442</v>
      </c>
      <c r="CW556" s="71">
        <f>CV556*Prices!$B$6+CV556</f>
        <v>508.3</v>
      </c>
      <c r="CX556" s="71">
        <f>ROUND(cabinets_db!ME556/Prices!$B$27,0)</f>
        <v>457</v>
      </c>
      <c r="CY556" s="71">
        <f>CX556*Prices!$B$6+CX556</f>
        <v>525.54999999999995</v>
      </c>
      <c r="CZ556" s="71">
        <f>ROUND(cabinets_db!MG556/Prices!$B$27,0)</f>
        <v>494</v>
      </c>
      <c r="DA556" s="71">
        <f>CZ556*Prices!$B$6+CZ556</f>
        <v>568.1</v>
      </c>
      <c r="DB556" s="71">
        <f>ROUND(cabinets_db!MI556/Prices!$B$27,0)</f>
        <v>524</v>
      </c>
      <c r="DC556" s="71">
        <f>DB556*Prices!$B$6+DB556</f>
        <v>602.6</v>
      </c>
      <c r="DD556" s="71">
        <f>ROUND(cabinets_db!MK556/Prices!$B$27,0)</f>
        <v>628</v>
      </c>
      <c r="DE556" s="163">
        <f>DD556*Prices!$B$6+DD556</f>
        <v>722.2</v>
      </c>
      <c r="DK556" s="71">
        <f t="shared" si="697"/>
        <v>352</v>
      </c>
      <c r="DL556" s="71">
        <f t="shared" si="698"/>
        <v>404.8</v>
      </c>
      <c r="DM556" s="71">
        <f t="shared" si="699"/>
        <v>397</v>
      </c>
      <c r="DN556" s="71">
        <f t="shared" si="700"/>
        <v>456.55</v>
      </c>
      <c r="DO556" s="71">
        <f t="shared" si="701"/>
        <v>412</v>
      </c>
      <c r="DP556" s="71">
        <f t="shared" si="702"/>
        <v>473.8</v>
      </c>
      <c r="DQ556" s="71">
        <f t="shared" si="703"/>
        <v>442</v>
      </c>
      <c r="DR556" s="71">
        <f t="shared" si="704"/>
        <v>508.3</v>
      </c>
      <c r="DS556" s="71">
        <f t="shared" si="705"/>
        <v>457</v>
      </c>
      <c r="DT556" s="71">
        <f t="shared" si="706"/>
        <v>525.54999999999995</v>
      </c>
      <c r="DU556" s="71">
        <f t="shared" si="707"/>
        <v>494</v>
      </c>
      <c r="DV556" s="71">
        <f t="shared" si="708"/>
        <v>568.1</v>
      </c>
      <c r="DW556" s="71">
        <f t="shared" si="709"/>
        <v>524</v>
      </c>
      <c r="DX556" s="71">
        <f t="shared" si="710"/>
        <v>602.6</v>
      </c>
      <c r="DY556" s="71">
        <f t="shared" si="711"/>
        <v>628</v>
      </c>
      <c r="DZ556" s="163">
        <f t="shared" si="712"/>
        <v>722.2</v>
      </c>
      <c r="EP556" s="55">
        <v>3336.7527</v>
      </c>
      <c r="EQ556" s="55">
        <f t="shared" si="769"/>
        <v>23.171893749999999</v>
      </c>
      <c r="ER556" s="74">
        <v>23</v>
      </c>
      <c r="ES556" s="55">
        <v>30</v>
      </c>
      <c r="ET556" s="73"/>
      <c r="EU556" s="55">
        <f t="shared" si="765"/>
        <v>6.25</v>
      </c>
      <c r="EV556" s="49"/>
      <c r="EW556" s="49">
        <v>4</v>
      </c>
      <c r="EX556" s="76">
        <v>25.5</v>
      </c>
      <c r="EY556" s="142">
        <v>23</v>
      </c>
      <c r="EZ556" s="76">
        <f>(EY556*1.2)*(Prices!$B$5/32)</f>
        <v>34.5</v>
      </c>
      <c r="FA556" s="75">
        <f>(EY556*1.3)*(Prices!$B$4/32)</f>
        <v>74.75</v>
      </c>
      <c r="FB556" s="77">
        <f>EV556*Prices!$B$2+EW556*Prices!$B$3</f>
        <v>16.2</v>
      </c>
      <c r="FC556" s="82">
        <f>EU556*Prices!$B$9</f>
        <v>37.5</v>
      </c>
      <c r="FD556" s="82">
        <f t="shared" si="713"/>
        <v>188.45</v>
      </c>
      <c r="FE556" s="82">
        <f>EU556*Prices!$B$10</f>
        <v>56.25</v>
      </c>
      <c r="FF556" s="82">
        <f t="shared" si="714"/>
        <v>207.2</v>
      </c>
      <c r="FG556" s="82">
        <f>EU556*Prices!$B$11</f>
        <v>62.5</v>
      </c>
      <c r="FH556" s="82">
        <f t="shared" si="715"/>
        <v>213.45</v>
      </c>
      <c r="FI556" s="82">
        <f>EU556*Prices!$B$12</f>
        <v>75</v>
      </c>
      <c r="FJ556" s="82">
        <f t="shared" si="716"/>
        <v>225.95</v>
      </c>
      <c r="FK556" s="82">
        <f>EU556*Prices!$B$13</f>
        <v>81.25</v>
      </c>
      <c r="FL556" s="82">
        <f t="shared" si="717"/>
        <v>232.2</v>
      </c>
      <c r="FM556" s="82">
        <f>EU556*Prices!$B$14</f>
        <v>96.875</v>
      </c>
      <c r="FN556" s="82">
        <f t="shared" si="718"/>
        <v>247.82499999999999</v>
      </c>
      <c r="FO556" s="82">
        <f>EU556*Prices!$B$15</f>
        <v>109.375</v>
      </c>
      <c r="FP556" s="82">
        <f t="shared" si="719"/>
        <v>260.32499999999999</v>
      </c>
      <c r="FQ556" s="82">
        <f>EU556*Prices!$B$16</f>
        <v>153.125</v>
      </c>
      <c r="FR556" s="82">
        <f t="shared" si="720"/>
        <v>304.07499999999999</v>
      </c>
      <c r="FS556" s="82">
        <f>EU556*Prices!$B$17</f>
        <v>0</v>
      </c>
      <c r="FT556" s="82"/>
      <c r="FU556" s="82"/>
      <c r="FV556" s="82"/>
      <c r="FW556" s="82"/>
      <c r="FX556" s="82"/>
      <c r="FY556" s="82"/>
      <c r="FZ556" s="82"/>
      <c r="GA556" s="82"/>
      <c r="GB556" s="82"/>
      <c r="GC556" s="82"/>
      <c r="GD556" s="82"/>
      <c r="GE556" s="82"/>
      <c r="GF556" s="82"/>
      <c r="GG556" s="82"/>
      <c r="GH556" s="82"/>
      <c r="GI556"/>
      <c r="GJ556"/>
      <c r="GK556"/>
      <c r="GL556"/>
      <c r="GM556"/>
      <c r="GN556"/>
      <c r="GO556"/>
      <c r="GP556" s="55">
        <v>3336.7527</v>
      </c>
      <c r="GQ556" s="55">
        <f t="shared" si="770"/>
        <v>23.171893749999999</v>
      </c>
      <c r="GR556" s="74">
        <v>23</v>
      </c>
      <c r="GS556" s="55">
        <v>30</v>
      </c>
      <c r="GT556" s="73"/>
      <c r="GU556" s="55">
        <f t="shared" si="766"/>
        <v>6.25</v>
      </c>
      <c r="GV556" s="49"/>
      <c r="GW556" s="49">
        <v>4</v>
      </c>
      <c r="GX556" s="76">
        <v>25.5</v>
      </c>
      <c r="GY556" s="142">
        <v>23</v>
      </c>
      <c r="GZ556" s="76">
        <f>(GY556*1.2)*(Prices!$B$5/32)</f>
        <v>34.5</v>
      </c>
      <c r="HA556" s="75">
        <f>(GY556*1.3)*(Prices!$C$4/32)</f>
        <v>59.800000000000004</v>
      </c>
      <c r="HB556" s="77">
        <f>GV556*Prices!$B$2+GW556*Prices!$B$3</f>
        <v>16.2</v>
      </c>
      <c r="HC556" s="82">
        <f>GU556*Prices!$B$9</f>
        <v>37.5</v>
      </c>
      <c r="HD556" s="82">
        <f t="shared" si="721"/>
        <v>173.5</v>
      </c>
      <c r="HE556" s="82">
        <f>GU556*Prices!$B$10</f>
        <v>56.25</v>
      </c>
      <c r="HF556" s="82">
        <f t="shared" si="722"/>
        <v>192.25</v>
      </c>
      <c r="HG556" s="82">
        <f>GU556*Prices!$B$11</f>
        <v>62.5</v>
      </c>
      <c r="HH556" s="82">
        <f t="shared" si="723"/>
        <v>198.5</v>
      </c>
      <c r="HI556" s="82">
        <f>GU556*Prices!$B$12</f>
        <v>75</v>
      </c>
      <c r="HJ556" s="82">
        <f t="shared" si="724"/>
        <v>211</v>
      </c>
      <c r="HK556" s="82">
        <f>GU556*Prices!$B$13</f>
        <v>81.25</v>
      </c>
      <c r="HL556" s="82">
        <f t="shared" si="725"/>
        <v>217.25</v>
      </c>
      <c r="HM556" s="82">
        <f>GU556*Prices!$B$14</f>
        <v>96.875</v>
      </c>
      <c r="HN556" s="82">
        <f t="shared" si="726"/>
        <v>232.875</v>
      </c>
      <c r="HO556" s="82">
        <f>GU556*Prices!$B$15</f>
        <v>109.375</v>
      </c>
      <c r="HP556" s="82">
        <f t="shared" si="727"/>
        <v>245.375</v>
      </c>
      <c r="HQ556" s="82">
        <f>GU556*Prices!$B$16</f>
        <v>153.125</v>
      </c>
      <c r="HR556" s="82">
        <f t="shared" si="728"/>
        <v>289.125</v>
      </c>
      <c r="HS556" s="82">
        <f>GU556*Prices!$B$17</f>
        <v>0</v>
      </c>
      <c r="HT556" s="82"/>
      <c r="HU556" s="82"/>
      <c r="HV556" s="82"/>
      <c r="HW556" s="82"/>
      <c r="HX556" s="82"/>
      <c r="HY556" s="82"/>
      <c r="HZ556" s="82"/>
      <c r="IA556" s="82"/>
      <c r="IB556" s="82"/>
      <c r="IC556" s="82"/>
      <c r="ID556" s="82"/>
      <c r="IE556" s="82"/>
      <c r="IF556" s="82"/>
      <c r="IG556" s="82"/>
      <c r="IH556" s="82"/>
      <c r="II556"/>
      <c r="IJ556"/>
      <c r="IK556"/>
      <c r="IL556"/>
      <c r="IM556"/>
      <c r="IN556"/>
      <c r="IO556"/>
      <c r="IP556"/>
      <c r="IQ556" s="55">
        <v>3336.7527</v>
      </c>
      <c r="IR556" s="55">
        <f t="shared" si="771"/>
        <v>23.171893749999999</v>
      </c>
      <c r="IS556" s="74">
        <v>23</v>
      </c>
      <c r="IT556" s="55">
        <v>30</v>
      </c>
      <c r="IU556" s="73"/>
      <c r="IV556" s="55">
        <f t="shared" si="767"/>
        <v>6.25</v>
      </c>
      <c r="IW556" s="49"/>
      <c r="IX556" s="49">
        <v>4</v>
      </c>
      <c r="IY556" s="76">
        <f t="shared" si="763"/>
        <v>0</v>
      </c>
      <c r="IZ556" s="142">
        <v>23</v>
      </c>
      <c r="JA556" s="76">
        <f>(IZ556*1.2)*(Prices!$B$5/32)</f>
        <v>34.5</v>
      </c>
      <c r="JB556" s="75">
        <f>(IZ556*1.3)*(Prices!$B$4/32)</f>
        <v>74.75</v>
      </c>
      <c r="JC556" s="77">
        <f>IW556*Prices!$B$2+IX556*Prices!$B$3</f>
        <v>16.2</v>
      </c>
      <c r="JD556" s="82">
        <f>IV556*Prices!$B$9</f>
        <v>37.5</v>
      </c>
      <c r="JE556" s="82">
        <f t="shared" si="729"/>
        <v>162.94999999999999</v>
      </c>
      <c r="JF556" s="82">
        <f>IV556*Prices!$B$10</f>
        <v>56.25</v>
      </c>
      <c r="JG556" s="82">
        <f t="shared" si="730"/>
        <v>181.7</v>
      </c>
      <c r="JH556" s="82">
        <f>IV556*Prices!$B$11</f>
        <v>62.5</v>
      </c>
      <c r="JI556" s="82">
        <f t="shared" si="731"/>
        <v>187.95</v>
      </c>
      <c r="JJ556" s="82">
        <f>IV556*Prices!$B$12</f>
        <v>75</v>
      </c>
      <c r="JK556" s="82">
        <f t="shared" si="732"/>
        <v>200.45</v>
      </c>
      <c r="JL556" s="82">
        <f>IV556*Prices!$B$13</f>
        <v>81.25</v>
      </c>
      <c r="JM556" s="82">
        <f t="shared" si="733"/>
        <v>206.7</v>
      </c>
      <c r="JN556" s="82">
        <f>IV556*Prices!$B$14</f>
        <v>96.875</v>
      </c>
      <c r="JO556" s="82">
        <f t="shared" si="734"/>
        <v>222.32499999999999</v>
      </c>
      <c r="JP556" s="82">
        <f>IV556*Prices!$B$15</f>
        <v>109.375</v>
      </c>
      <c r="JQ556" s="82">
        <f t="shared" si="735"/>
        <v>234.82499999999999</v>
      </c>
      <c r="JR556" s="82">
        <f>IV556*Prices!$B$16</f>
        <v>153.125</v>
      </c>
      <c r="JS556" s="82">
        <f t="shared" si="736"/>
        <v>278.57499999999999</v>
      </c>
      <c r="JT556" s="82">
        <f>IV556*Prices!$B$17</f>
        <v>0</v>
      </c>
      <c r="JU556" s="82"/>
      <c r="JV556" s="82"/>
      <c r="JW556" s="82"/>
      <c r="JX556" s="82"/>
      <c r="JY556" s="82"/>
      <c r="JZ556" s="82"/>
      <c r="KA556" s="82"/>
      <c r="KB556" s="82"/>
      <c r="KC556" s="82"/>
      <c r="KD556" s="82"/>
      <c r="KE556" s="82"/>
      <c r="KF556" s="82"/>
      <c r="KG556" s="82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 s="199">
        <v>0</v>
      </c>
      <c r="LB556" s="202">
        <v>0</v>
      </c>
      <c r="LC556" s="82">
        <f>(44+(cabinets_db!IR556*2-2))*0.58</f>
        <v>51.23939674999999</v>
      </c>
      <c r="LD556" s="82">
        <f>(44+(cabinets_db!IR556*2-2))*0.77</f>
        <v>68.024716374999997</v>
      </c>
      <c r="LE556" s="82">
        <f>3*(cabinets_db!IR556*22/144)</f>
        <v>10.620451302083334</v>
      </c>
      <c r="LF556" s="82">
        <f t="shared" si="737"/>
        <v>40.618945447916659</v>
      </c>
      <c r="LG556" s="80">
        <f t="shared" si="738"/>
        <v>57.404265072916665</v>
      </c>
      <c r="LH556" s="234">
        <f t="shared" si="739"/>
        <v>0</v>
      </c>
      <c r="LI556" s="55">
        <v>3336.7527</v>
      </c>
      <c r="LJ556" s="55">
        <f t="shared" si="772"/>
        <v>23.171893749999999</v>
      </c>
      <c r="LK556" s="74">
        <v>23</v>
      </c>
      <c r="LL556" s="55">
        <v>30</v>
      </c>
      <c r="LM556" s="73"/>
      <c r="LN556" s="55">
        <f t="shared" si="768"/>
        <v>6.25</v>
      </c>
      <c r="LO556" s="49"/>
      <c r="LP556" s="49">
        <v>4</v>
      </c>
      <c r="LQ556" s="76">
        <f t="shared" si="764"/>
        <v>0</v>
      </c>
      <c r="LR556" s="142">
        <v>23</v>
      </c>
      <c r="LS556" s="76">
        <f>(LR556*1.2)*(Prices!$B$5/32)</f>
        <v>34.5</v>
      </c>
      <c r="LT556" s="75">
        <f>(LR556*1.3)*(Prices!$C$4/32)</f>
        <v>59.800000000000004</v>
      </c>
      <c r="LU556" s="77">
        <f>LO556*Prices!$B$2+LP556*Prices!$B$3</f>
        <v>16.2</v>
      </c>
      <c r="LV556" s="82">
        <f>LN556*Prices!$B$9</f>
        <v>37.5</v>
      </c>
      <c r="LW556" s="82">
        <f t="shared" si="740"/>
        <v>148</v>
      </c>
      <c r="LX556" s="82">
        <f>LN556*Prices!$B$10</f>
        <v>56.25</v>
      </c>
      <c r="LY556" s="82">
        <f t="shared" si="741"/>
        <v>166.75</v>
      </c>
      <c r="LZ556" s="82">
        <f>LN556*Prices!$B$11</f>
        <v>62.5</v>
      </c>
      <c r="MA556" s="82">
        <f t="shared" si="742"/>
        <v>173</v>
      </c>
      <c r="MB556" s="82">
        <f>LN556*Prices!$B$12</f>
        <v>75</v>
      </c>
      <c r="MC556" s="82">
        <f t="shared" si="743"/>
        <v>185.5</v>
      </c>
      <c r="MD556" s="82">
        <f>LN556*Prices!$B$13</f>
        <v>81.25</v>
      </c>
      <c r="ME556" s="82">
        <f t="shared" si="744"/>
        <v>191.75</v>
      </c>
      <c r="MF556" s="82">
        <f>LN556*Prices!$B$14</f>
        <v>96.875</v>
      </c>
      <c r="MG556" s="82">
        <f t="shared" si="745"/>
        <v>207.375</v>
      </c>
      <c r="MH556" s="82">
        <f>LN556*Prices!$B$15</f>
        <v>109.375</v>
      </c>
      <c r="MI556" s="82">
        <f t="shared" si="746"/>
        <v>219.875</v>
      </c>
      <c r="MJ556" s="82">
        <f>LN556*Prices!$B$16</f>
        <v>153.125</v>
      </c>
      <c r="MK556" s="82">
        <f t="shared" si="747"/>
        <v>263.625</v>
      </c>
      <c r="ML556" s="82">
        <f>LN556*Prices!$B$17</f>
        <v>0</v>
      </c>
      <c r="MM556" s="82"/>
      <c r="MN556" s="82"/>
      <c r="MO556" s="82"/>
      <c r="MP556" s="82"/>
      <c r="MQ556" s="82"/>
      <c r="MR556" s="82"/>
      <c r="MS556" s="82"/>
      <c r="MT556" s="82"/>
      <c r="MU556" s="82"/>
      <c r="MV556" s="82"/>
      <c r="MW556" s="82"/>
      <c r="MX556" s="82"/>
      <c r="MY556" s="82"/>
      <c r="MZ556" s="82"/>
      <c r="NA556" s="82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</row>
    <row r="557" spans="1:449" ht="18" customHeight="1" x14ac:dyDescent="0.25">
      <c r="A557" s="160" t="s">
        <v>690</v>
      </c>
      <c r="B557" s="172" t="s">
        <v>628</v>
      </c>
      <c r="C557" s="69" t="str">
        <f t="shared" si="748"/>
        <v>Vanity Cab: Sink Cabinets doors (31" to 33")</v>
      </c>
      <c r="D557" s="70" t="s">
        <v>687</v>
      </c>
      <c r="E557" s="68" t="s">
        <v>111</v>
      </c>
      <c r="F557" s="267" t="s">
        <v>690</v>
      </c>
      <c r="G557" s="367">
        <f>ROUND(cabinets_db!FD557/Prices!$B$27,0)</f>
        <v>489</v>
      </c>
      <c r="H557" s="71">
        <f>G557*Prices!$B$6+G557</f>
        <v>562.35</v>
      </c>
      <c r="I557" s="161">
        <f>ROUND(cabinets_db!FF557/Prices!$B$27,0)</f>
        <v>539</v>
      </c>
      <c r="J557" s="71">
        <f>I557*Prices!$B$6+I557</f>
        <v>619.85</v>
      </c>
      <c r="K557" s="161">
        <f>ROUND(cabinets_db!FH557/Prices!$B$27,0)</f>
        <v>555</v>
      </c>
      <c r="L557" s="71">
        <f>K557*Prices!$B$6+K557</f>
        <v>638.25</v>
      </c>
      <c r="M557" s="161">
        <f>ROUND(cabinets_db!FJ557/Prices!$B$27,0)</f>
        <v>588</v>
      </c>
      <c r="N557" s="71">
        <f>M557*Prices!$B$6+M557</f>
        <v>676.2</v>
      </c>
      <c r="O557" s="161">
        <f>ROUND(cabinets_db!FL557/Prices!$B$27,0)</f>
        <v>604</v>
      </c>
      <c r="P557" s="71">
        <f>O557*Prices!$B$6+O557</f>
        <v>694.6</v>
      </c>
      <c r="Q557" s="161">
        <f>ROUND(cabinets_db!FN557/Prices!$B$27,0)</f>
        <v>645</v>
      </c>
      <c r="R557" s="71">
        <f>Q557*Prices!$B$6+Q557</f>
        <v>741.75</v>
      </c>
      <c r="S557" s="161">
        <f>ROUND(cabinets_db!FP557/Prices!$B$27,0)</f>
        <v>678</v>
      </c>
      <c r="T557" s="71">
        <f>S557*Prices!$B$6+S557</f>
        <v>779.7</v>
      </c>
      <c r="U557" s="161">
        <f>ROUND(cabinets_db!FR557/Prices!$B$27,0)</f>
        <v>792</v>
      </c>
      <c r="V557" s="71">
        <f>U557*Prices!$B$6+U557</f>
        <v>910.8</v>
      </c>
      <c r="W557" s="162"/>
      <c r="X557" s="162"/>
      <c r="Y557" s="162"/>
      <c r="Z557" s="162"/>
      <c r="AA557" s="162"/>
      <c r="AB557" s="71">
        <f>ROUND(cabinets_db!HD557/Prices!$B$27,0)</f>
        <v>450</v>
      </c>
      <c r="AC557" s="71">
        <f>AB557*Prices!$B$6+AB557</f>
        <v>517.5</v>
      </c>
      <c r="AD557" s="71">
        <f>ROUND(cabinets_db!HF557/Prices!$B$27,0)</f>
        <v>499</v>
      </c>
      <c r="AE557" s="71">
        <f>AD557*Prices!$B$6+AD557</f>
        <v>573.85</v>
      </c>
      <c r="AF557" s="71">
        <f>ROUND(cabinets_db!HH557/Prices!$B$27,0)</f>
        <v>515</v>
      </c>
      <c r="AG557" s="71">
        <f>AF557*Prices!$B$6+AF557</f>
        <v>592.25</v>
      </c>
      <c r="AH557" s="71">
        <f>ROUND(cabinets_db!HJ557/Prices!$B$27,0)</f>
        <v>548</v>
      </c>
      <c r="AI557" s="71">
        <f>AH557*Prices!$B$6+AH557</f>
        <v>630.20000000000005</v>
      </c>
      <c r="AJ557" s="71">
        <f>ROUND(cabinets_db!HL557/Prices!$B$27,0)</f>
        <v>565</v>
      </c>
      <c r="AK557" s="71">
        <f>AJ557*Prices!$B$6+AJ557</f>
        <v>649.75</v>
      </c>
      <c r="AL557" s="71">
        <f>ROUND(cabinets_db!HN557/Prices!$B$27,0)</f>
        <v>606</v>
      </c>
      <c r="AM557" s="71">
        <f>AL557*Prices!$B$6+AL557</f>
        <v>696.9</v>
      </c>
      <c r="AN557" s="71">
        <f>ROUND(cabinets_db!HP557/Prices!$B$27,0)</f>
        <v>638</v>
      </c>
      <c r="AO557" s="71">
        <f>AN557*Prices!$B$6+AN557</f>
        <v>733.7</v>
      </c>
      <c r="AP557" s="71">
        <f>ROUND(cabinets_db!HR557/Prices!$B$27,0)</f>
        <v>753</v>
      </c>
      <c r="AQ557" s="163">
        <f>AP557*Prices!$B$6+AP557</f>
        <v>865.95</v>
      </c>
      <c r="AW557" s="71">
        <f t="shared" si="681"/>
        <v>450</v>
      </c>
      <c r="AX557" s="71">
        <f t="shared" si="682"/>
        <v>517.5</v>
      </c>
      <c r="AY557" s="71">
        <f t="shared" si="683"/>
        <v>499</v>
      </c>
      <c r="AZ557" s="71">
        <f t="shared" si="684"/>
        <v>573.85</v>
      </c>
      <c r="BA557" s="71">
        <f t="shared" si="685"/>
        <v>515</v>
      </c>
      <c r="BB557" s="71">
        <f t="shared" si="686"/>
        <v>592.25</v>
      </c>
      <c r="BC557" s="71">
        <f t="shared" si="687"/>
        <v>548</v>
      </c>
      <c r="BD557" s="71">
        <f t="shared" si="688"/>
        <v>630.20000000000005</v>
      </c>
      <c r="BE557" s="71">
        <f t="shared" si="689"/>
        <v>565</v>
      </c>
      <c r="BF557" s="71">
        <f t="shared" si="690"/>
        <v>649.75</v>
      </c>
      <c r="BG557" s="71">
        <f t="shared" si="691"/>
        <v>606</v>
      </c>
      <c r="BH557" s="71">
        <f t="shared" si="692"/>
        <v>696.9</v>
      </c>
      <c r="BI557" s="71">
        <f t="shared" si="693"/>
        <v>638</v>
      </c>
      <c r="BJ557" s="71">
        <f t="shared" si="694"/>
        <v>733.7</v>
      </c>
      <c r="BK557" s="71">
        <f t="shared" si="695"/>
        <v>753</v>
      </c>
      <c r="BL557" s="163">
        <f t="shared" si="696"/>
        <v>865.95</v>
      </c>
      <c r="BU557" s="161">
        <f>ROUND(cabinets_db!JE557/Prices!$B$27,0)</f>
        <v>425</v>
      </c>
      <c r="BV557" s="71">
        <f>BU557*Prices!$B$6+BU557</f>
        <v>488.75</v>
      </c>
      <c r="BW557" s="161">
        <f>ROUND(cabinets_db!JG557/Prices!$B$27,0)</f>
        <v>474</v>
      </c>
      <c r="BX557" s="71">
        <f>BW557*Prices!$B$6+BW557</f>
        <v>545.1</v>
      </c>
      <c r="BY557" s="161">
        <f>ROUND(cabinets_db!JI557/Prices!$B$27,0)</f>
        <v>491</v>
      </c>
      <c r="BZ557" s="71">
        <f>BY557*Prices!$B$6+BY557</f>
        <v>564.65</v>
      </c>
      <c r="CA557" s="161">
        <f>ROUND(cabinets_db!JK557/Prices!$B$27,0)</f>
        <v>523</v>
      </c>
      <c r="CB557" s="71">
        <f>CA557*Prices!$B$6+CA557</f>
        <v>601.45000000000005</v>
      </c>
      <c r="CC557" s="161">
        <f>ROUND(cabinets_db!JM557/Prices!$B$27,0)</f>
        <v>540</v>
      </c>
      <c r="CD557" s="71">
        <f>CC557*Prices!$B$6+CC557</f>
        <v>621</v>
      </c>
      <c r="CE557" s="161">
        <f>ROUND(cabinets_db!JO557/Prices!$B$27,0)</f>
        <v>581</v>
      </c>
      <c r="CF557" s="71">
        <f>CE557*Prices!$B$6+CE557</f>
        <v>668.15</v>
      </c>
      <c r="CG557" s="161">
        <f>ROUND(cabinets_db!JQ557/Prices!$B$27,0)</f>
        <v>613</v>
      </c>
      <c r="CH557" s="71">
        <f>CG557*Prices!$B$6+CG557</f>
        <v>704.95</v>
      </c>
      <c r="CI557" s="161">
        <f>ROUND(cabinets_db!JS557/Prices!$B$27,0)</f>
        <v>728</v>
      </c>
      <c r="CJ557" s="71">
        <f>CI557*Prices!$B$6+CI557</f>
        <v>837.2</v>
      </c>
      <c r="CK557" s="162"/>
      <c r="CL557" s="162"/>
      <c r="CM557" s="162"/>
      <c r="CN557" s="162"/>
      <c r="CO557" s="162"/>
      <c r="CP557" s="71">
        <f>ROUND(cabinets_db!LW557/Prices!$B$27,0)</f>
        <v>386</v>
      </c>
      <c r="CQ557" s="71">
        <f>CP557*Prices!$B$6+CP557</f>
        <v>443.9</v>
      </c>
      <c r="CR557" s="71">
        <f>ROUND(cabinets_db!LY557/Prices!$B$27,0)</f>
        <v>435</v>
      </c>
      <c r="CS557" s="71">
        <f>CR557*Prices!$B$6+CR557</f>
        <v>500.25</v>
      </c>
      <c r="CT557" s="71">
        <f>ROUND(cabinets_db!MA557/Prices!$B$27,0)</f>
        <v>451</v>
      </c>
      <c r="CU557" s="71">
        <f>CT557*Prices!$B$6+CT557</f>
        <v>518.65</v>
      </c>
      <c r="CV557" s="71">
        <f>ROUND(cabinets_db!MC557/Prices!$B$27,0)</f>
        <v>484</v>
      </c>
      <c r="CW557" s="71">
        <f>CV557*Prices!$B$6+CV557</f>
        <v>556.6</v>
      </c>
      <c r="CX557" s="71">
        <f>ROUND(cabinets_db!ME557/Prices!$B$27,0)</f>
        <v>500</v>
      </c>
      <c r="CY557" s="71">
        <f>CX557*Prices!$B$6+CX557</f>
        <v>575</v>
      </c>
      <c r="CZ557" s="71">
        <f>ROUND(cabinets_db!MG557/Prices!$B$27,0)</f>
        <v>541</v>
      </c>
      <c r="DA557" s="71">
        <f>CZ557*Prices!$B$6+CZ557</f>
        <v>622.15</v>
      </c>
      <c r="DB557" s="71">
        <f>ROUND(cabinets_db!MI557/Prices!$B$27,0)</f>
        <v>574</v>
      </c>
      <c r="DC557" s="71">
        <f>DB557*Prices!$B$6+DB557</f>
        <v>660.1</v>
      </c>
      <c r="DD557" s="71">
        <f>ROUND(cabinets_db!MK557/Prices!$B$27,0)</f>
        <v>689</v>
      </c>
      <c r="DE557" s="163">
        <f>DD557*Prices!$B$6+DD557</f>
        <v>792.35</v>
      </c>
      <c r="DK557" s="71">
        <f t="shared" si="697"/>
        <v>386</v>
      </c>
      <c r="DL557" s="71">
        <f t="shared" si="698"/>
        <v>443.9</v>
      </c>
      <c r="DM557" s="71">
        <f t="shared" si="699"/>
        <v>435</v>
      </c>
      <c r="DN557" s="71">
        <f t="shared" si="700"/>
        <v>500.25</v>
      </c>
      <c r="DO557" s="71">
        <f t="shared" si="701"/>
        <v>451</v>
      </c>
      <c r="DP557" s="71">
        <f t="shared" si="702"/>
        <v>518.65</v>
      </c>
      <c r="DQ557" s="71">
        <f t="shared" si="703"/>
        <v>484</v>
      </c>
      <c r="DR557" s="71">
        <f t="shared" si="704"/>
        <v>556.6</v>
      </c>
      <c r="DS557" s="71">
        <f t="shared" si="705"/>
        <v>500</v>
      </c>
      <c r="DT557" s="71">
        <f t="shared" si="706"/>
        <v>575</v>
      </c>
      <c r="DU557" s="71">
        <f t="shared" si="707"/>
        <v>541</v>
      </c>
      <c r="DV557" s="71">
        <f t="shared" si="708"/>
        <v>622.15</v>
      </c>
      <c r="DW557" s="71">
        <f t="shared" si="709"/>
        <v>574</v>
      </c>
      <c r="DX557" s="71">
        <f t="shared" si="710"/>
        <v>660.1</v>
      </c>
      <c r="DY557" s="71">
        <f t="shared" si="711"/>
        <v>689</v>
      </c>
      <c r="DZ557" s="163">
        <f t="shared" si="712"/>
        <v>792.35</v>
      </c>
      <c r="EP557" s="55">
        <v>3528.4947000000002</v>
      </c>
      <c r="EQ557" s="55">
        <f t="shared" si="769"/>
        <v>24.503435416666669</v>
      </c>
      <c r="ER557" s="74">
        <v>24.5</v>
      </c>
      <c r="ES557" s="55">
        <v>33</v>
      </c>
      <c r="ET557" s="73"/>
      <c r="EU557" s="55">
        <f t="shared" si="765"/>
        <v>6.875</v>
      </c>
      <c r="EV557" s="49"/>
      <c r="EW557" s="49">
        <v>4</v>
      </c>
      <c r="EX557" s="76">
        <v>27</v>
      </c>
      <c r="EY557" s="142">
        <v>25.5</v>
      </c>
      <c r="EZ557" s="76">
        <f>(EY557*1.2)*(Prices!$B$5/32)</f>
        <v>38.25</v>
      </c>
      <c r="FA557" s="75">
        <f>(EY557*1.3)*(Prices!$B$4/32)</f>
        <v>82.875</v>
      </c>
      <c r="FB557" s="77">
        <f>EV557*Prices!$B$2+EW557*Prices!$B$3</f>
        <v>16.2</v>
      </c>
      <c r="FC557" s="82">
        <f>EU557*Prices!$B$9</f>
        <v>41.25</v>
      </c>
      <c r="FD557" s="82">
        <f t="shared" si="713"/>
        <v>205.57499999999999</v>
      </c>
      <c r="FE557" s="82">
        <f>EU557*Prices!$B$10</f>
        <v>61.875</v>
      </c>
      <c r="FF557" s="82">
        <f t="shared" si="714"/>
        <v>226.2</v>
      </c>
      <c r="FG557" s="82">
        <f>EU557*Prices!$B$11</f>
        <v>68.75</v>
      </c>
      <c r="FH557" s="82">
        <f t="shared" si="715"/>
        <v>233.07499999999999</v>
      </c>
      <c r="FI557" s="82">
        <f>EU557*Prices!$B$12</f>
        <v>82.5</v>
      </c>
      <c r="FJ557" s="82">
        <f t="shared" si="716"/>
        <v>246.82499999999999</v>
      </c>
      <c r="FK557" s="82">
        <f>EU557*Prices!$B$13</f>
        <v>89.375</v>
      </c>
      <c r="FL557" s="82">
        <f t="shared" si="717"/>
        <v>253.7</v>
      </c>
      <c r="FM557" s="82">
        <f>EU557*Prices!$B$14</f>
        <v>106.5625</v>
      </c>
      <c r="FN557" s="82">
        <f t="shared" si="718"/>
        <v>270.88749999999999</v>
      </c>
      <c r="FO557" s="82">
        <f>EU557*Prices!$B$15</f>
        <v>120.3125</v>
      </c>
      <c r="FP557" s="82">
        <f t="shared" si="719"/>
        <v>284.63749999999999</v>
      </c>
      <c r="FQ557" s="82">
        <f>EU557*Prices!$B$16</f>
        <v>168.4375</v>
      </c>
      <c r="FR557" s="82">
        <f t="shared" si="720"/>
        <v>332.76249999999999</v>
      </c>
      <c r="FS557" s="82">
        <f>EU557*Prices!$B$17</f>
        <v>0</v>
      </c>
      <c r="FT557" s="82"/>
      <c r="FU557" s="82"/>
      <c r="FV557" s="82"/>
      <c r="FW557" s="82"/>
      <c r="FX557" s="82"/>
      <c r="FY557" s="82"/>
      <c r="FZ557" s="82"/>
      <c r="GA557" s="82"/>
      <c r="GB557" s="82"/>
      <c r="GC557" s="82"/>
      <c r="GD557" s="82"/>
      <c r="GE557" s="82"/>
      <c r="GF557" s="82"/>
      <c r="GG557" s="82"/>
      <c r="GH557" s="82"/>
      <c r="GI557"/>
      <c r="GJ557"/>
      <c r="GK557"/>
      <c r="GL557"/>
      <c r="GM557"/>
      <c r="GN557"/>
      <c r="GO557"/>
      <c r="GP557" s="55">
        <v>3528.4947000000002</v>
      </c>
      <c r="GQ557" s="55">
        <f t="shared" si="770"/>
        <v>24.503435416666669</v>
      </c>
      <c r="GR557" s="74">
        <v>24.5</v>
      </c>
      <c r="GS557" s="55">
        <v>33</v>
      </c>
      <c r="GT557" s="73"/>
      <c r="GU557" s="55">
        <f t="shared" si="766"/>
        <v>6.875</v>
      </c>
      <c r="GV557" s="49"/>
      <c r="GW557" s="49">
        <v>4</v>
      </c>
      <c r="GX557" s="76">
        <v>27</v>
      </c>
      <c r="GY557" s="142">
        <v>25.5</v>
      </c>
      <c r="GZ557" s="76">
        <f>(GY557*1.2)*(Prices!$B$5/32)</f>
        <v>38.25</v>
      </c>
      <c r="HA557" s="75">
        <f>(GY557*1.3)*(Prices!$C$4/32)</f>
        <v>66.3</v>
      </c>
      <c r="HB557" s="77">
        <f>GV557*Prices!$B$2+GW557*Prices!$B$3</f>
        <v>16.2</v>
      </c>
      <c r="HC557" s="82">
        <f>GU557*Prices!$B$9</f>
        <v>41.25</v>
      </c>
      <c r="HD557" s="82">
        <f t="shared" si="721"/>
        <v>189</v>
      </c>
      <c r="HE557" s="82">
        <f>GU557*Prices!$B$10</f>
        <v>61.875</v>
      </c>
      <c r="HF557" s="82">
        <f t="shared" si="722"/>
        <v>209.625</v>
      </c>
      <c r="HG557" s="82">
        <f>GU557*Prices!$B$11</f>
        <v>68.75</v>
      </c>
      <c r="HH557" s="82">
        <f t="shared" si="723"/>
        <v>216.5</v>
      </c>
      <c r="HI557" s="82">
        <f>GU557*Prices!$B$12</f>
        <v>82.5</v>
      </c>
      <c r="HJ557" s="82">
        <f t="shared" si="724"/>
        <v>230.25</v>
      </c>
      <c r="HK557" s="82">
        <f>GU557*Prices!$B$13</f>
        <v>89.375</v>
      </c>
      <c r="HL557" s="82">
        <f t="shared" si="725"/>
        <v>237.125</v>
      </c>
      <c r="HM557" s="82">
        <f>GU557*Prices!$B$14</f>
        <v>106.5625</v>
      </c>
      <c r="HN557" s="82">
        <f t="shared" si="726"/>
        <v>254.3125</v>
      </c>
      <c r="HO557" s="82">
        <f>GU557*Prices!$B$15</f>
        <v>120.3125</v>
      </c>
      <c r="HP557" s="82">
        <f t="shared" si="727"/>
        <v>268.0625</v>
      </c>
      <c r="HQ557" s="82">
        <f>GU557*Prices!$B$16</f>
        <v>168.4375</v>
      </c>
      <c r="HR557" s="82">
        <f t="shared" si="728"/>
        <v>316.1875</v>
      </c>
      <c r="HS557" s="82">
        <f>GU557*Prices!$B$17</f>
        <v>0</v>
      </c>
      <c r="HT557" s="82"/>
      <c r="HU557" s="82"/>
      <c r="HV557" s="82"/>
      <c r="HW557" s="82"/>
      <c r="HX557" s="82"/>
      <c r="HY557" s="82"/>
      <c r="HZ557" s="82"/>
      <c r="IA557" s="82"/>
      <c r="IB557" s="82"/>
      <c r="IC557" s="82"/>
      <c r="ID557" s="82"/>
      <c r="IE557" s="82"/>
      <c r="IF557" s="82"/>
      <c r="IG557" s="82"/>
      <c r="IH557" s="82"/>
      <c r="II557"/>
      <c r="IJ557"/>
      <c r="IK557"/>
      <c r="IL557"/>
      <c r="IM557"/>
      <c r="IN557"/>
      <c r="IO557"/>
      <c r="IP557"/>
      <c r="IQ557" s="55">
        <v>3528.4947000000002</v>
      </c>
      <c r="IR557" s="55">
        <f t="shared" si="771"/>
        <v>24.503435416666669</v>
      </c>
      <c r="IS557" s="74">
        <v>24.5</v>
      </c>
      <c r="IT557" s="55">
        <v>33</v>
      </c>
      <c r="IU557" s="73"/>
      <c r="IV557" s="55">
        <f t="shared" si="767"/>
        <v>6.875</v>
      </c>
      <c r="IW557" s="49"/>
      <c r="IX557" s="49">
        <v>4</v>
      </c>
      <c r="IY557" s="76">
        <f t="shared" si="763"/>
        <v>0</v>
      </c>
      <c r="IZ557" s="142">
        <v>25.5</v>
      </c>
      <c r="JA557" s="76">
        <f>(IZ557*1.2)*(Prices!$B$5/32)</f>
        <v>38.25</v>
      </c>
      <c r="JB557" s="75">
        <f>(IZ557*1.3)*(Prices!$B$4/32)</f>
        <v>82.875</v>
      </c>
      <c r="JC557" s="77">
        <f>IW557*Prices!$B$2+IX557*Prices!$B$3</f>
        <v>16.2</v>
      </c>
      <c r="JD557" s="82">
        <f>IV557*Prices!$B$9</f>
        <v>41.25</v>
      </c>
      <c r="JE557" s="82">
        <f t="shared" si="729"/>
        <v>178.57499999999999</v>
      </c>
      <c r="JF557" s="82">
        <f>IV557*Prices!$B$10</f>
        <v>61.875</v>
      </c>
      <c r="JG557" s="82">
        <f t="shared" si="730"/>
        <v>199.2</v>
      </c>
      <c r="JH557" s="82">
        <f>IV557*Prices!$B$11</f>
        <v>68.75</v>
      </c>
      <c r="JI557" s="82">
        <f t="shared" si="731"/>
        <v>206.07499999999999</v>
      </c>
      <c r="JJ557" s="82">
        <f>IV557*Prices!$B$12</f>
        <v>82.5</v>
      </c>
      <c r="JK557" s="82">
        <f t="shared" si="732"/>
        <v>219.82499999999999</v>
      </c>
      <c r="JL557" s="82">
        <f>IV557*Prices!$B$13</f>
        <v>89.375</v>
      </c>
      <c r="JM557" s="82">
        <f t="shared" si="733"/>
        <v>226.7</v>
      </c>
      <c r="JN557" s="82">
        <f>IV557*Prices!$B$14</f>
        <v>106.5625</v>
      </c>
      <c r="JO557" s="82">
        <f t="shared" si="734"/>
        <v>243.88749999999999</v>
      </c>
      <c r="JP557" s="82">
        <f>IV557*Prices!$B$15</f>
        <v>120.3125</v>
      </c>
      <c r="JQ557" s="82">
        <f t="shared" si="735"/>
        <v>257.63749999999999</v>
      </c>
      <c r="JR557" s="82">
        <f>IV557*Prices!$B$16</f>
        <v>168.4375</v>
      </c>
      <c r="JS557" s="82">
        <f t="shared" si="736"/>
        <v>305.76249999999999</v>
      </c>
      <c r="JT557" s="82">
        <f>IV557*Prices!$B$17</f>
        <v>0</v>
      </c>
      <c r="JU557" s="82"/>
      <c r="JV557" s="82"/>
      <c r="JW557" s="82"/>
      <c r="JX557" s="82"/>
      <c r="JY557" s="82"/>
      <c r="JZ557" s="82"/>
      <c r="KA557" s="82"/>
      <c r="KB557" s="82"/>
      <c r="KC557" s="82"/>
      <c r="KD557" s="82"/>
      <c r="KE557" s="82"/>
      <c r="KF557" s="82"/>
      <c r="KG557" s="82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 s="199">
        <v>0</v>
      </c>
      <c r="LB557" s="202">
        <v>0</v>
      </c>
      <c r="LC557" s="82">
        <f>(44+(cabinets_db!IR557*2-2))*0.58</f>
        <v>52.783985083333334</v>
      </c>
      <c r="LD557" s="82">
        <f>(44+(cabinets_db!IR557*2-2))*0.77</f>
        <v>70.075290541666675</v>
      </c>
      <c r="LE557" s="82">
        <f>3*(cabinets_db!IR557*22/144)</f>
        <v>11.230741232638888</v>
      </c>
      <c r="LF557" s="82">
        <f t="shared" si="737"/>
        <v>41.553243850694443</v>
      </c>
      <c r="LG557" s="80">
        <f t="shared" si="738"/>
        <v>58.844549309027784</v>
      </c>
      <c r="LH557" s="234">
        <f t="shared" si="739"/>
        <v>0</v>
      </c>
      <c r="LI557" s="55">
        <v>3528.4947000000002</v>
      </c>
      <c r="LJ557" s="55">
        <f t="shared" si="772"/>
        <v>24.503435416666669</v>
      </c>
      <c r="LK557" s="74">
        <v>24.5</v>
      </c>
      <c r="LL557" s="55">
        <v>33</v>
      </c>
      <c r="LM557" s="73"/>
      <c r="LN557" s="55">
        <f t="shared" si="768"/>
        <v>6.875</v>
      </c>
      <c r="LO557" s="49"/>
      <c r="LP557" s="49">
        <v>4</v>
      </c>
      <c r="LQ557" s="76">
        <f t="shared" si="764"/>
        <v>0</v>
      </c>
      <c r="LR557" s="142">
        <v>25.5</v>
      </c>
      <c r="LS557" s="76">
        <f>(LR557*1.2)*(Prices!$B$5/32)</f>
        <v>38.25</v>
      </c>
      <c r="LT557" s="75">
        <f>(LR557*1.3)*(Prices!$C$4/32)</f>
        <v>66.3</v>
      </c>
      <c r="LU557" s="77">
        <f>LO557*Prices!$B$2+LP557*Prices!$B$3</f>
        <v>16.2</v>
      </c>
      <c r="LV557" s="82">
        <f>LN557*Prices!$B$9</f>
        <v>41.25</v>
      </c>
      <c r="LW557" s="82">
        <f t="shared" si="740"/>
        <v>162</v>
      </c>
      <c r="LX557" s="82">
        <f>LN557*Prices!$B$10</f>
        <v>61.875</v>
      </c>
      <c r="LY557" s="82">
        <f t="shared" si="741"/>
        <v>182.625</v>
      </c>
      <c r="LZ557" s="82">
        <f>LN557*Prices!$B$11</f>
        <v>68.75</v>
      </c>
      <c r="MA557" s="82">
        <f t="shared" si="742"/>
        <v>189.5</v>
      </c>
      <c r="MB557" s="82">
        <f>LN557*Prices!$B$12</f>
        <v>82.5</v>
      </c>
      <c r="MC557" s="82">
        <f t="shared" si="743"/>
        <v>203.25</v>
      </c>
      <c r="MD557" s="82">
        <f>LN557*Prices!$B$13</f>
        <v>89.375</v>
      </c>
      <c r="ME557" s="82">
        <f t="shared" si="744"/>
        <v>210.125</v>
      </c>
      <c r="MF557" s="82">
        <f>LN557*Prices!$B$14</f>
        <v>106.5625</v>
      </c>
      <c r="MG557" s="82">
        <f t="shared" si="745"/>
        <v>227.3125</v>
      </c>
      <c r="MH557" s="82">
        <f>LN557*Prices!$B$15</f>
        <v>120.3125</v>
      </c>
      <c r="MI557" s="82">
        <f t="shared" si="746"/>
        <v>241.0625</v>
      </c>
      <c r="MJ557" s="82">
        <f>LN557*Prices!$B$16</f>
        <v>168.4375</v>
      </c>
      <c r="MK557" s="82">
        <f t="shared" si="747"/>
        <v>289.1875</v>
      </c>
      <c r="ML557" s="82">
        <f>LN557*Prices!$B$17</f>
        <v>0</v>
      </c>
      <c r="MM557" s="82"/>
      <c r="MN557" s="82"/>
      <c r="MO557" s="82"/>
      <c r="MP557" s="82"/>
      <c r="MQ557" s="82"/>
      <c r="MR557" s="82"/>
      <c r="MS557" s="82"/>
      <c r="MT557" s="82"/>
      <c r="MU557" s="82"/>
      <c r="MV557" s="82"/>
      <c r="MW557" s="82"/>
      <c r="MX557" s="82"/>
      <c r="MY557" s="82"/>
      <c r="MZ557" s="82"/>
      <c r="NA557" s="82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</row>
    <row r="558" spans="1:449" ht="18" customHeight="1" thickBot="1" x14ac:dyDescent="0.3">
      <c r="A558" s="174" t="s">
        <v>691</v>
      </c>
      <c r="B558" s="175" t="s">
        <v>628</v>
      </c>
      <c r="C558" s="176" t="str">
        <f t="shared" si="748"/>
        <v>Vanity Cab: Sink Cabinets doors (34" to 36")</v>
      </c>
      <c r="D558" s="177" t="s">
        <v>687</v>
      </c>
      <c r="E558" s="180" t="s">
        <v>113</v>
      </c>
      <c r="F558" s="271" t="s">
        <v>691</v>
      </c>
      <c r="G558" s="367">
        <f>ROUND(cabinets_db!FD558/Prices!$B$27,0)</f>
        <v>508</v>
      </c>
      <c r="H558" s="71">
        <f>G558*Prices!$B$6+G558</f>
        <v>584.20000000000005</v>
      </c>
      <c r="I558" s="161">
        <f>ROUND(cabinets_db!FF558/Prices!$B$27,0)</f>
        <v>561</v>
      </c>
      <c r="J558" s="71">
        <f>I558*Prices!$B$6+I558</f>
        <v>645.15</v>
      </c>
      <c r="K558" s="161">
        <f>ROUND(cabinets_db!FH558/Prices!$B$27,0)</f>
        <v>579</v>
      </c>
      <c r="L558" s="71">
        <f>K558*Prices!$B$6+K558</f>
        <v>665.85</v>
      </c>
      <c r="M558" s="161">
        <f>ROUND(cabinets_db!FJ558/Prices!$B$27,0)</f>
        <v>615</v>
      </c>
      <c r="N558" s="71">
        <f>M558*Prices!$B$6+M558</f>
        <v>707.25</v>
      </c>
      <c r="O558" s="161">
        <f>ROUND(cabinets_db!FL558/Prices!$B$27,0)</f>
        <v>633</v>
      </c>
      <c r="P558" s="71">
        <f>O558*Prices!$B$6+O558</f>
        <v>727.95</v>
      </c>
      <c r="Q558" s="161">
        <f>ROUND(cabinets_db!FN558/Prices!$B$27,0)</f>
        <v>677</v>
      </c>
      <c r="R558" s="71">
        <f>Q558*Prices!$B$6+Q558</f>
        <v>778.55</v>
      </c>
      <c r="S558" s="161">
        <f>ROUND(cabinets_db!FP558/Prices!$B$27,0)</f>
        <v>713</v>
      </c>
      <c r="T558" s="71">
        <f>S558*Prices!$B$6+S558</f>
        <v>819.95</v>
      </c>
      <c r="U558" s="161">
        <f>ROUND(cabinets_db!FR558/Prices!$B$27,0)</f>
        <v>838</v>
      </c>
      <c r="V558" s="71">
        <f>U558*Prices!$B$6+U558</f>
        <v>963.7</v>
      </c>
      <c r="W558" s="162"/>
      <c r="X558" s="162"/>
      <c r="Y558" s="162"/>
      <c r="Z558" s="162"/>
      <c r="AA558" s="162"/>
      <c r="AB558" s="71">
        <f>ROUND(cabinets_db!HD558/Prices!$B$27,0)</f>
        <v>467</v>
      </c>
      <c r="AC558" s="71">
        <f>AB558*Prices!$B$6+AB558</f>
        <v>537.04999999999995</v>
      </c>
      <c r="AD558" s="71">
        <f>ROUND(cabinets_db!HF558/Prices!$B$27,0)</f>
        <v>521</v>
      </c>
      <c r="AE558" s="71">
        <f>AD558*Prices!$B$6+AD558</f>
        <v>599.15</v>
      </c>
      <c r="AF558" s="71">
        <f>ROUND(cabinets_db!HH558/Prices!$B$27,0)</f>
        <v>539</v>
      </c>
      <c r="AG558" s="71">
        <f>AF558*Prices!$B$6+AF558</f>
        <v>619.85</v>
      </c>
      <c r="AH558" s="71">
        <f>ROUND(cabinets_db!HJ558/Prices!$B$27,0)</f>
        <v>575</v>
      </c>
      <c r="AI558" s="71">
        <f>AH558*Prices!$B$6+AH558</f>
        <v>661.25</v>
      </c>
      <c r="AJ558" s="71">
        <f>ROUND(cabinets_db!HL558/Prices!$B$27,0)</f>
        <v>592</v>
      </c>
      <c r="AK558" s="71">
        <f>AJ558*Prices!$B$6+AJ558</f>
        <v>680.8</v>
      </c>
      <c r="AL558" s="71">
        <f>ROUND(cabinets_db!HN558/Prices!$B$27,0)</f>
        <v>637</v>
      </c>
      <c r="AM558" s="71">
        <f>AL558*Prices!$B$6+AL558</f>
        <v>732.55</v>
      </c>
      <c r="AN558" s="71">
        <f>ROUND(cabinets_db!HP558/Prices!$B$27,0)</f>
        <v>673</v>
      </c>
      <c r="AO558" s="71">
        <f>AN558*Prices!$B$6+AN558</f>
        <v>773.95</v>
      </c>
      <c r="AP558" s="71">
        <f>ROUND(cabinets_db!HR558/Prices!$B$27,0)</f>
        <v>798</v>
      </c>
      <c r="AQ558" s="163">
        <f>AP558*Prices!$B$6+AP558</f>
        <v>917.7</v>
      </c>
      <c r="AW558" s="71">
        <f t="shared" si="681"/>
        <v>467</v>
      </c>
      <c r="AX558" s="71">
        <f t="shared" si="682"/>
        <v>537.04999999999995</v>
      </c>
      <c r="AY558" s="71">
        <f t="shared" si="683"/>
        <v>521</v>
      </c>
      <c r="AZ558" s="71">
        <f t="shared" si="684"/>
        <v>599.15</v>
      </c>
      <c r="BA558" s="71">
        <f t="shared" si="685"/>
        <v>539</v>
      </c>
      <c r="BB558" s="71">
        <f t="shared" si="686"/>
        <v>619.85</v>
      </c>
      <c r="BC558" s="71">
        <f t="shared" si="687"/>
        <v>575</v>
      </c>
      <c r="BD558" s="71">
        <f t="shared" si="688"/>
        <v>661.25</v>
      </c>
      <c r="BE558" s="71">
        <f t="shared" si="689"/>
        <v>592</v>
      </c>
      <c r="BF558" s="71">
        <f t="shared" si="690"/>
        <v>680.8</v>
      </c>
      <c r="BG558" s="71">
        <f t="shared" si="691"/>
        <v>637</v>
      </c>
      <c r="BH558" s="71">
        <f t="shared" si="692"/>
        <v>732.55</v>
      </c>
      <c r="BI558" s="71">
        <f t="shared" si="693"/>
        <v>673</v>
      </c>
      <c r="BJ558" s="71">
        <f t="shared" si="694"/>
        <v>773.95</v>
      </c>
      <c r="BK558" s="71">
        <f t="shared" si="695"/>
        <v>798</v>
      </c>
      <c r="BL558" s="163">
        <f t="shared" si="696"/>
        <v>917.7</v>
      </c>
      <c r="BU558" s="161">
        <f>ROUND(cabinets_db!JE558/Prices!$B$27,0)</f>
        <v>440</v>
      </c>
      <c r="BV558" s="71">
        <f>BU558*Prices!$B$6+BU558</f>
        <v>506</v>
      </c>
      <c r="BW558" s="161">
        <f>ROUND(cabinets_db!JG558/Prices!$B$27,0)</f>
        <v>493</v>
      </c>
      <c r="BX558" s="71">
        <f>BW558*Prices!$B$6+BW558</f>
        <v>566.95000000000005</v>
      </c>
      <c r="BY558" s="161">
        <f>ROUND(cabinets_db!JI558/Prices!$B$27,0)</f>
        <v>511</v>
      </c>
      <c r="BZ558" s="71">
        <f>BY558*Prices!$B$6+BY558</f>
        <v>587.65</v>
      </c>
      <c r="CA558" s="161">
        <f>ROUND(cabinets_db!JK558/Prices!$B$27,0)</f>
        <v>547</v>
      </c>
      <c r="CB558" s="71">
        <f>CA558*Prices!$B$6+CA558</f>
        <v>629.04999999999995</v>
      </c>
      <c r="CC558" s="161">
        <f>ROUND(cabinets_db!JM558/Prices!$B$27,0)</f>
        <v>565</v>
      </c>
      <c r="CD558" s="71">
        <f>CC558*Prices!$B$6+CC558</f>
        <v>649.75</v>
      </c>
      <c r="CE558" s="161">
        <f>ROUND(cabinets_db!JO558/Prices!$B$27,0)</f>
        <v>609</v>
      </c>
      <c r="CF558" s="71">
        <f>CE558*Prices!$B$6+CE558</f>
        <v>700.35</v>
      </c>
      <c r="CG558" s="161">
        <f>ROUND(cabinets_db!JQ558/Prices!$B$27,0)</f>
        <v>645</v>
      </c>
      <c r="CH558" s="71">
        <f>CG558*Prices!$B$6+CG558</f>
        <v>741.75</v>
      </c>
      <c r="CI558" s="161">
        <f>ROUND(cabinets_db!JS558/Prices!$B$27,0)</f>
        <v>770</v>
      </c>
      <c r="CJ558" s="71">
        <f>CI558*Prices!$B$6+CI558</f>
        <v>885.5</v>
      </c>
      <c r="CK558" s="162"/>
      <c r="CL558" s="162"/>
      <c r="CM558" s="162"/>
      <c r="CN558" s="162"/>
      <c r="CO558" s="162"/>
      <c r="CP558" s="71">
        <f>ROUND(cabinets_db!LW558/Prices!$B$27,0)</f>
        <v>400</v>
      </c>
      <c r="CQ558" s="71">
        <f>CP558*Prices!$B$6+CP558</f>
        <v>460</v>
      </c>
      <c r="CR558" s="71">
        <f>ROUND(cabinets_db!LY558/Prices!$B$27,0)</f>
        <v>453</v>
      </c>
      <c r="CS558" s="71">
        <f>CR558*Prices!$B$6+CR558</f>
        <v>520.95000000000005</v>
      </c>
      <c r="CT558" s="71">
        <f>ROUND(cabinets_db!MA558/Prices!$B$27,0)</f>
        <v>471</v>
      </c>
      <c r="CU558" s="71">
        <f>CT558*Prices!$B$6+CT558</f>
        <v>541.65</v>
      </c>
      <c r="CV558" s="71">
        <f>ROUND(cabinets_db!MC558/Prices!$B$27,0)</f>
        <v>507</v>
      </c>
      <c r="CW558" s="71">
        <f>CV558*Prices!$B$6+CV558</f>
        <v>583.04999999999995</v>
      </c>
      <c r="CX558" s="71">
        <f>ROUND(cabinets_db!ME558/Prices!$B$27,0)</f>
        <v>525</v>
      </c>
      <c r="CY558" s="71">
        <f>CX558*Prices!$B$6+CX558</f>
        <v>603.75</v>
      </c>
      <c r="CZ558" s="71">
        <f>ROUND(cabinets_db!MG558/Prices!$B$27,0)</f>
        <v>569</v>
      </c>
      <c r="DA558" s="71">
        <f>CZ558*Prices!$B$6+CZ558</f>
        <v>654.35</v>
      </c>
      <c r="DB558" s="71">
        <f>ROUND(cabinets_db!MI558/Prices!$B$27,0)</f>
        <v>605</v>
      </c>
      <c r="DC558" s="71">
        <f>DB558*Prices!$B$6+DB558</f>
        <v>695.75</v>
      </c>
      <c r="DD558" s="71">
        <f>ROUND(cabinets_db!MK558/Prices!$B$27,0)</f>
        <v>730</v>
      </c>
      <c r="DE558" s="163">
        <f>DD558*Prices!$B$6+DD558</f>
        <v>839.5</v>
      </c>
      <c r="DK558" s="71">
        <f t="shared" si="697"/>
        <v>400</v>
      </c>
      <c r="DL558" s="71">
        <f t="shared" si="698"/>
        <v>460</v>
      </c>
      <c r="DM558" s="71">
        <f t="shared" si="699"/>
        <v>453</v>
      </c>
      <c r="DN558" s="71">
        <f t="shared" si="700"/>
        <v>520.95000000000005</v>
      </c>
      <c r="DO558" s="71">
        <f t="shared" si="701"/>
        <v>471</v>
      </c>
      <c r="DP558" s="71">
        <f t="shared" si="702"/>
        <v>541.65</v>
      </c>
      <c r="DQ558" s="71">
        <f t="shared" si="703"/>
        <v>507</v>
      </c>
      <c r="DR558" s="71">
        <f t="shared" si="704"/>
        <v>583.04999999999995</v>
      </c>
      <c r="DS558" s="71">
        <f t="shared" si="705"/>
        <v>525</v>
      </c>
      <c r="DT558" s="71">
        <f t="shared" si="706"/>
        <v>603.75</v>
      </c>
      <c r="DU558" s="71">
        <f t="shared" si="707"/>
        <v>569</v>
      </c>
      <c r="DV558" s="71">
        <f t="shared" si="708"/>
        <v>654.35</v>
      </c>
      <c r="DW558" s="71">
        <f t="shared" si="709"/>
        <v>605</v>
      </c>
      <c r="DX558" s="71">
        <f t="shared" si="710"/>
        <v>695.75</v>
      </c>
      <c r="DY558" s="71">
        <f t="shared" si="711"/>
        <v>730</v>
      </c>
      <c r="DZ558" s="163">
        <f t="shared" si="712"/>
        <v>839.5</v>
      </c>
      <c r="EP558" s="55">
        <v>3720.2366999999999</v>
      </c>
      <c r="EQ558" s="55">
        <f t="shared" si="769"/>
        <v>25.834977083333332</v>
      </c>
      <c r="ER558" s="74">
        <v>26</v>
      </c>
      <c r="ES558" s="55">
        <v>36</v>
      </c>
      <c r="ET558" s="73"/>
      <c r="EU558" s="55">
        <f t="shared" si="765"/>
        <v>7.5</v>
      </c>
      <c r="EV558" s="49"/>
      <c r="EW558" s="49">
        <v>4</v>
      </c>
      <c r="EX558" s="76">
        <v>28.5</v>
      </c>
      <c r="EY558" s="142">
        <v>26</v>
      </c>
      <c r="EZ558" s="76">
        <f>(EY558*1.2)*(Prices!$B$5/32)</f>
        <v>39</v>
      </c>
      <c r="FA558" s="75">
        <f>(EY558*1.3)*(Prices!$B$4/32)</f>
        <v>84.500000000000014</v>
      </c>
      <c r="FB558" s="77">
        <f>EV558*Prices!$B$2+EW558*Prices!$B$3</f>
        <v>16.2</v>
      </c>
      <c r="FC558" s="82">
        <f>EU558*Prices!$B$9</f>
        <v>45</v>
      </c>
      <c r="FD558" s="82">
        <f t="shared" si="713"/>
        <v>213.20000000000002</v>
      </c>
      <c r="FE558" s="82">
        <f>EU558*Prices!$B$10</f>
        <v>67.5</v>
      </c>
      <c r="FF558" s="82">
        <f t="shared" si="714"/>
        <v>235.70000000000002</v>
      </c>
      <c r="FG558" s="82">
        <f>EU558*Prices!$B$11</f>
        <v>75</v>
      </c>
      <c r="FH558" s="82">
        <f t="shared" si="715"/>
        <v>243.20000000000002</v>
      </c>
      <c r="FI558" s="82">
        <f>EU558*Prices!$B$12</f>
        <v>90</v>
      </c>
      <c r="FJ558" s="82">
        <f t="shared" si="716"/>
        <v>258.20000000000005</v>
      </c>
      <c r="FK558" s="82">
        <f>EU558*Prices!$B$13</f>
        <v>97.5</v>
      </c>
      <c r="FL558" s="82">
        <f t="shared" si="717"/>
        <v>265.70000000000005</v>
      </c>
      <c r="FM558" s="82">
        <f>EU558*Prices!$B$14</f>
        <v>116.25</v>
      </c>
      <c r="FN558" s="82">
        <f t="shared" si="718"/>
        <v>284.45</v>
      </c>
      <c r="FO558" s="82">
        <f>EU558*Prices!$B$15</f>
        <v>131.25</v>
      </c>
      <c r="FP558" s="82">
        <f t="shared" si="719"/>
        <v>299.45</v>
      </c>
      <c r="FQ558" s="82">
        <f>EU558*Prices!$B$16</f>
        <v>183.75</v>
      </c>
      <c r="FR558" s="82">
        <f t="shared" si="720"/>
        <v>351.95</v>
      </c>
      <c r="FS558" s="82">
        <f>EU558*Prices!$B$17</f>
        <v>0</v>
      </c>
      <c r="FT558" s="82"/>
      <c r="FU558" s="82"/>
      <c r="FV558" s="82"/>
      <c r="FW558" s="82"/>
      <c r="FX558" s="82"/>
      <c r="FY558" s="82"/>
      <c r="FZ558" s="82"/>
      <c r="GA558" s="82"/>
      <c r="GB558" s="82"/>
      <c r="GC558" s="82"/>
      <c r="GD558" s="82"/>
      <c r="GE558" s="82"/>
      <c r="GF558" s="82"/>
      <c r="GG558" s="82"/>
      <c r="GH558" s="82"/>
      <c r="GI558"/>
      <c r="GJ558"/>
      <c r="GK558"/>
      <c r="GL558"/>
      <c r="GM558"/>
      <c r="GN558"/>
      <c r="GO558"/>
      <c r="GP558" s="55">
        <v>3720.2366999999999</v>
      </c>
      <c r="GQ558" s="55">
        <f t="shared" si="770"/>
        <v>25.834977083333332</v>
      </c>
      <c r="GR558" s="74">
        <v>26</v>
      </c>
      <c r="GS558" s="55">
        <v>36</v>
      </c>
      <c r="GT558" s="73"/>
      <c r="GU558" s="55">
        <f t="shared" si="766"/>
        <v>7.5</v>
      </c>
      <c r="GV558" s="49"/>
      <c r="GW558" s="49">
        <v>4</v>
      </c>
      <c r="GX558" s="76">
        <v>28.5</v>
      </c>
      <c r="GY558" s="142">
        <v>26</v>
      </c>
      <c r="GZ558" s="76">
        <f>(GY558*1.2)*(Prices!$B$5/32)</f>
        <v>39</v>
      </c>
      <c r="HA558" s="75">
        <f>(GY558*1.3)*(Prices!$C$4/32)</f>
        <v>67.600000000000009</v>
      </c>
      <c r="HB558" s="77">
        <f>GV558*Prices!$B$2+GW558*Prices!$B$3</f>
        <v>16.2</v>
      </c>
      <c r="HC558" s="82">
        <f>GU558*Prices!$B$9</f>
        <v>45</v>
      </c>
      <c r="HD558" s="82">
        <f t="shared" si="721"/>
        <v>196.3</v>
      </c>
      <c r="HE558" s="82">
        <f>GU558*Prices!$B$10</f>
        <v>67.5</v>
      </c>
      <c r="HF558" s="82">
        <f t="shared" si="722"/>
        <v>218.8</v>
      </c>
      <c r="HG558" s="82">
        <f>GU558*Prices!$B$11</f>
        <v>75</v>
      </c>
      <c r="HH558" s="82">
        <f t="shared" si="723"/>
        <v>226.3</v>
      </c>
      <c r="HI558" s="82">
        <f>GU558*Prices!$B$12</f>
        <v>90</v>
      </c>
      <c r="HJ558" s="82">
        <f t="shared" si="724"/>
        <v>241.3</v>
      </c>
      <c r="HK558" s="82">
        <f>GU558*Prices!$B$13</f>
        <v>97.5</v>
      </c>
      <c r="HL558" s="82">
        <f t="shared" si="725"/>
        <v>248.8</v>
      </c>
      <c r="HM558" s="82">
        <f>GU558*Prices!$B$14</f>
        <v>116.25</v>
      </c>
      <c r="HN558" s="82">
        <f t="shared" si="726"/>
        <v>267.55</v>
      </c>
      <c r="HO558" s="82">
        <f>GU558*Prices!$B$15</f>
        <v>131.25</v>
      </c>
      <c r="HP558" s="82">
        <f t="shared" si="727"/>
        <v>282.55</v>
      </c>
      <c r="HQ558" s="82">
        <f>GU558*Prices!$B$16</f>
        <v>183.75</v>
      </c>
      <c r="HR558" s="82">
        <f t="shared" si="728"/>
        <v>335.05</v>
      </c>
      <c r="HS558" s="82">
        <f>GU558*Prices!$B$17</f>
        <v>0</v>
      </c>
      <c r="HT558" s="82"/>
      <c r="HU558" s="82"/>
      <c r="HV558" s="82"/>
      <c r="HW558" s="82"/>
      <c r="HX558" s="82"/>
      <c r="HY558" s="82"/>
      <c r="HZ558" s="82"/>
      <c r="IA558" s="82"/>
      <c r="IB558" s="82"/>
      <c r="IC558" s="82"/>
      <c r="ID558" s="82"/>
      <c r="IE558" s="82"/>
      <c r="IF558" s="82"/>
      <c r="IG558" s="82"/>
      <c r="IH558" s="82"/>
      <c r="II558"/>
      <c r="IJ558"/>
      <c r="IK558"/>
      <c r="IL558"/>
      <c r="IM558"/>
      <c r="IN558"/>
      <c r="IO558"/>
      <c r="IP558"/>
      <c r="IQ558" s="55">
        <v>3720.2366999999999</v>
      </c>
      <c r="IR558" s="55">
        <f t="shared" si="771"/>
        <v>25.834977083333332</v>
      </c>
      <c r="IS558" s="74">
        <v>26</v>
      </c>
      <c r="IT558" s="55">
        <v>36</v>
      </c>
      <c r="IU558" s="73"/>
      <c r="IV558" s="55">
        <f t="shared" si="767"/>
        <v>7.5</v>
      </c>
      <c r="IW558" s="49"/>
      <c r="IX558" s="49">
        <v>4</v>
      </c>
      <c r="IY558" s="76">
        <f t="shared" si="763"/>
        <v>0</v>
      </c>
      <c r="IZ558" s="142">
        <v>26</v>
      </c>
      <c r="JA558" s="76">
        <f>(IZ558*1.2)*(Prices!$B$5/32)</f>
        <v>39</v>
      </c>
      <c r="JB558" s="75">
        <f>(IZ558*1.3)*(Prices!$B$4/32)</f>
        <v>84.500000000000014</v>
      </c>
      <c r="JC558" s="77">
        <f>IW558*Prices!$B$2+IX558*Prices!$B$3</f>
        <v>16.2</v>
      </c>
      <c r="JD558" s="82">
        <f>IV558*Prices!$B$9</f>
        <v>45</v>
      </c>
      <c r="JE558" s="82">
        <f t="shared" si="729"/>
        <v>184.70000000000002</v>
      </c>
      <c r="JF558" s="82">
        <f>IV558*Prices!$B$10</f>
        <v>67.5</v>
      </c>
      <c r="JG558" s="82">
        <f t="shared" si="730"/>
        <v>207.20000000000002</v>
      </c>
      <c r="JH558" s="82">
        <f>IV558*Prices!$B$11</f>
        <v>75</v>
      </c>
      <c r="JI558" s="82">
        <f t="shared" si="731"/>
        <v>214.70000000000002</v>
      </c>
      <c r="JJ558" s="82">
        <f>IV558*Prices!$B$12</f>
        <v>90</v>
      </c>
      <c r="JK558" s="82">
        <f t="shared" si="732"/>
        <v>229.70000000000002</v>
      </c>
      <c r="JL558" s="82">
        <f>IV558*Prices!$B$13</f>
        <v>97.5</v>
      </c>
      <c r="JM558" s="82">
        <f t="shared" si="733"/>
        <v>237.20000000000002</v>
      </c>
      <c r="JN558" s="82">
        <f>IV558*Prices!$B$14</f>
        <v>116.25</v>
      </c>
      <c r="JO558" s="82">
        <f t="shared" si="734"/>
        <v>255.95</v>
      </c>
      <c r="JP558" s="82">
        <f>IV558*Prices!$B$15</f>
        <v>131.25</v>
      </c>
      <c r="JQ558" s="82">
        <f t="shared" si="735"/>
        <v>270.95</v>
      </c>
      <c r="JR558" s="82">
        <f>IV558*Prices!$B$16</f>
        <v>183.75</v>
      </c>
      <c r="JS558" s="82">
        <f t="shared" si="736"/>
        <v>323.45</v>
      </c>
      <c r="JT558" s="82">
        <f>IV558*Prices!$B$17</f>
        <v>0</v>
      </c>
      <c r="JU558" s="82"/>
      <c r="JV558" s="82"/>
      <c r="JW558" s="82"/>
      <c r="JX558" s="82"/>
      <c r="JY558" s="82"/>
      <c r="JZ558" s="82"/>
      <c r="KA558" s="82"/>
      <c r="KB558" s="82"/>
      <c r="KC558" s="82"/>
      <c r="KD558" s="82"/>
      <c r="KE558" s="82"/>
      <c r="KF558" s="82"/>
      <c r="KG558" s="82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 s="199">
        <v>0</v>
      </c>
      <c r="LB558" s="202">
        <v>0</v>
      </c>
      <c r="LC558" s="82">
        <f>(44+(cabinets_db!IR558*2-2))*0.58</f>
        <v>54.328573416666657</v>
      </c>
      <c r="LD558" s="82">
        <f>(44+(cabinets_db!IR558*2-2))*0.77</f>
        <v>72.125864708333324</v>
      </c>
      <c r="LE558" s="82">
        <f>3*(cabinets_db!IR558*22/144)</f>
        <v>11.841031163194444</v>
      </c>
      <c r="LF558" s="82">
        <f t="shared" si="737"/>
        <v>42.487542253472213</v>
      </c>
      <c r="LG558" s="80">
        <f t="shared" si="738"/>
        <v>60.284833545138881</v>
      </c>
      <c r="LH558" s="234">
        <f t="shared" si="739"/>
        <v>0</v>
      </c>
      <c r="LI558" s="55">
        <v>3720.2366999999999</v>
      </c>
      <c r="LJ558" s="55">
        <f t="shared" si="772"/>
        <v>25.834977083333332</v>
      </c>
      <c r="LK558" s="74">
        <v>26</v>
      </c>
      <c r="LL558" s="55">
        <v>36</v>
      </c>
      <c r="LM558" s="73"/>
      <c r="LN558" s="55">
        <f t="shared" si="768"/>
        <v>7.5</v>
      </c>
      <c r="LO558" s="49"/>
      <c r="LP558" s="49">
        <v>4</v>
      </c>
      <c r="LQ558" s="76">
        <f t="shared" si="764"/>
        <v>0</v>
      </c>
      <c r="LR558" s="142">
        <v>26</v>
      </c>
      <c r="LS558" s="76">
        <f>(LR558*1.2)*(Prices!$B$5/32)</f>
        <v>39</v>
      </c>
      <c r="LT558" s="75">
        <f>(LR558*1.3)*(Prices!$C$4/32)</f>
        <v>67.600000000000009</v>
      </c>
      <c r="LU558" s="77">
        <f>LO558*Prices!$B$2+LP558*Prices!$B$3</f>
        <v>16.2</v>
      </c>
      <c r="LV558" s="82">
        <f>LN558*Prices!$B$9</f>
        <v>45</v>
      </c>
      <c r="LW558" s="82">
        <f t="shared" si="740"/>
        <v>167.8</v>
      </c>
      <c r="LX558" s="82">
        <f>LN558*Prices!$B$10</f>
        <v>67.5</v>
      </c>
      <c r="LY558" s="82">
        <f t="shared" si="741"/>
        <v>190.3</v>
      </c>
      <c r="LZ558" s="82">
        <f>LN558*Prices!$B$11</f>
        <v>75</v>
      </c>
      <c r="MA558" s="82">
        <f t="shared" si="742"/>
        <v>197.8</v>
      </c>
      <c r="MB558" s="82">
        <f>LN558*Prices!$B$12</f>
        <v>90</v>
      </c>
      <c r="MC558" s="82">
        <f t="shared" si="743"/>
        <v>212.8</v>
      </c>
      <c r="MD558" s="82">
        <f>LN558*Prices!$B$13</f>
        <v>97.5</v>
      </c>
      <c r="ME558" s="82">
        <f t="shared" si="744"/>
        <v>220.3</v>
      </c>
      <c r="MF558" s="82">
        <f>LN558*Prices!$B$14</f>
        <v>116.25</v>
      </c>
      <c r="MG558" s="82">
        <f t="shared" si="745"/>
        <v>239.05</v>
      </c>
      <c r="MH558" s="82">
        <f>LN558*Prices!$B$15</f>
        <v>131.25</v>
      </c>
      <c r="MI558" s="82">
        <f t="shared" si="746"/>
        <v>254.05</v>
      </c>
      <c r="MJ558" s="82">
        <f>LN558*Prices!$B$16</f>
        <v>183.75</v>
      </c>
      <c r="MK558" s="82">
        <f t="shared" si="747"/>
        <v>306.55</v>
      </c>
      <c r="ML558" s="82">
        <f>LN558*Prices!$B$17</f>
        <v>0</v>
      </c>
      <c r="MM558" s="82"/>
      <c r="MN558" s="82"/>
      <c r="MO558" s="82"/>
      <c r="MP558" s="82"/>
      <c r="MQ558" s="82"/>
      <c r="MR558" s="82"/>
      <c r="MS558" s="82"/>
      <c r="MT558" s="82"/>
      <c r="MU558" s="82"/>
      <c r="MV558" s="82"/>
      <c r="MW558" s="82"/>
      <c r="MX558" s="82"/>
      <c r="MY558" s="82"/>
      <c r="MZ558" s="82"/>
      <c r="NA558" s="82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</row>
    <row r="559" spans="1:449" ht="18" customHeight="1" thickBot="1" x14ac:dyDescent="0.3">
      <c r="A559" s="282"/>
      <c r="B559" s="404"/>
      <c r="C559" s="278"/>
      <c r="D559" s="279"/>
      <c r="E559" s="283"/>
      <c r="F559" s="284"/>
      <c r="G559" s="367"/>
      <c r="H559" s="71"/>
      <c r="I559" s="161"/>
      <c r="J559" s="71"/>
      <c r="K559" s="161"/>
      <c r="L559" s="71"/>
      <c r="M559" s="161"/>
      <c r="N559" s="71"/>
      <c r="O559" s="161"/>
      <c r="P559" s="71"/>
      <c r="Q559" s="161"/>
      <c r="R559" s="71"/>
      <c r="S559" s="161"/>
      <c r="T559" s="71"/>
      <c r="U559" s="161"/>
      <c r="V559" s="71"/>
      <c r="W559" s="162"/>
      <c r="X559" s="162"/>
      <c r="Y559" s="162"/>
      <c r="Z559" s="162"/>
      <c r="AA559" s="162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163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163"/>
      <c r="BU559" s="161"/>
      <c r="BV559" s="71"/>
      <c r="BW559" s="161"/>
      <c r="BX559" s="71"/>
      <c r="BY559" s="161"/>
      <c r="BZ559" s="71"/>
      <c r="CA559" s="161"/>
      <c r="CB559" s="71"/>
      <c r="CC559" s="161"/>
      <c r="CD559" s="71"/>
      <c r="CE559" s="161"/>
      <c r="CF559" s="71"/>
      <c r="CG559" s="161"/>
      <c r="CH559" s="71"/>
      <c r="CI559" s="161"/>
      <c r="CJ559" s="71"/>
      <c r="CK559" s="162"/>
      <c r="CL559" s="162"/>
      <c r="CM559" s="162"/>
      <c r="CN559" s="162"/>
      <c r="CO559" s="162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163"/>
      <c r="DK559" s="71"/>
      <c r="DL559" s="71"/>
      <c r="DM559" s="71"/>
      <c r="DN559" s="71"/>
      <c r="DO559" s="71"/>
      <c r="DP559" s="71"/>
      <c r="DQ559" s="71"/>
      <c r="DR559" s="71"/>
      <c r="DS559" s="71"/>
      <c r="DT559" s="71"/>
      <c r="DU559" s="71"/>
      <c r="DV559" s="71"/>
      <c r="DW559" s="71"/>
      <c r="DX559" s="71"/>
      <c r="DY559" s="71"/>
      <c r="DZ559" s="163"/>
      <c r="ER559" s="74"/>
      <c r="ES559" s="55"/>
      <c r="ET559" s="73"/>
      <c r="EV559" s="49"/>
      <c r="EW559" s="49"/>
      <c r="EY559" s="142"/>
      <c r="EZ559" s="76"/>
      <c r="FA559" s="75"/>
      <c r="FB559" s="77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  <c r="FX559" s="82"/>
      <c r="FY559" s="82"/>
      <c r="FZ559" s="82"/>
      <c r="GA559" s="82"/>
      <c r="GB559" s="82"/>
      <c r="GC559" s="82"/>
      <c r="GD559" s="82"/>
      <c r="GE559" s="82"/>
      <c r="GF559" s="82"/>
      <c r="GG559" s="82"/>
      <c r="GH559" s="82"/>
      <c r="GI559"/>
      <c r="GJ559"/>
      <c r="GK559"/>
      <c r="GL559"/>
      <c r="GM559"/>
      <c r="GN559"/>
      <c r="GO559"/>
      <c r="GR559" s="74"/>
      <c r="GT559" s="73"/>
      <c r="GU559" s="55"/>
      <c r="GV559" s="49"/>
      <c r="GW559" s="49"/>
      <c r="GX559" s="76"/>
      <c r="GY559" s="142"/>
      <c r="HB559" s="77"/>
      <c r="HE559" s="82"/>
      <c r="HF559" s="82"/>
      <c r="HG559" s="82"/>
      <c r="HH559" s="82"/>
      <c r="HI559" s="82"/>
      <c r="HJ559" s="82"/>
      <c r="HK559" s="82"/>
      <c r="HL559" s="82"/>
      <c r="HM559" s="82"/>
      <c r="HN559" s="82"/>
      <c r="HO559" s="82"/>
      <c r="HP559" s="82"/>
      <c r="HQ559" s="82"/>
      <c r="HR559" s="82"/>
      <c r="HS559" s="82"/>
      <c r="HT559" s="82"/>
      <c r="HU559" s="82"/>
      <c r="HV559" s="82"/>
      <c r="HW559" s="82"/>
      <c r="HX559" s="82"/>
      <c r="HY559" s="82"/>
      <c r="HZ559" s="82"/>
      <c r="IA559" s="82"/>
      <c r="IB559" s="82"/>
      <c r="IC559" s="82"/>
      <c r="ID559" s="82"/>
      <c r="IE559" s="82"/>
      <c r="IF559" s="82"/>
      <c r="IG559" s="82"/>
      <c r="IH559" s="82"/>
      <c r="II559"/>
      <c r="IJ559"/>
      <c r="IK559"/>
      <c r="IL559"/>
      <c r="IM559"/>
      <c r="IN559"/>
      <c r="IO559"/>
      <c r="IP559"/>
      <c r="IS559" s="74"/>
      <c r="IU559" s="73"/>
      <c r="IW559" s="49"/>
      <c r="IX559" s="49"/>
      <c r="IY559" s="76"/>
      <c r="IZ559" s="142"/>
      <c r="JA559" s="76"/>
      <c r="JB559" s="75"/>
      <c r="JC559" s="77"/>
      <c r="JD559" s="82"/>
      <c r="JE559" s="82"/>
      <c r="JF559" s="82"/>
      <c r="JG559" s="82"/>
      <c r="JH559" s="82"/>
      <c r="JI559" s="82"/>
      <c r="JJ559" s="82"/>
      <c r="JK559" s="82"/>
      <c r="JL559" s="82"/>
      <c r="JM559" s="82"/>
      <c r="JN559" s="82"/>
      <c r="JO559" s="82"/>
      <c r="JP559" s="82"/>
      <c r="JQ559" s="82"/>
      <c r="JR559" s="82"/>
      <c r="JS559" s="82"/>
      <c r="JT559" s="82"/>
      <c r="JU559" s="82"/>
      <c r="JV559" s="82"/>
      <c r="JW559" s="82"/>
      <c r="JX559" s="82"/>
      <c r="JY559" s="82"/>
      <c r="JZ559" s="82"/>
      <c r="KA559" s="82"/>
      <c r="KB559" s="82"/>
      <c r="KC559" s="82"/>
      <c r="KD559" s="82"/>
      <c r="KE559" s="82"/>
      <c r="KF559" s="82"/>
      <c r="KG559" s="82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 s="199"/>
      <c r="LB559" s="202"/>
      <c r="LF559" s="82"/>
      <c r="LG559" s="80"/>
      <c r="LH559" s="234"/>
      <c r="LK559" s="74"/>
      <c r="LM559" s="73"/>
      <c r="LO559" s="49"/>
      <c r="LP559" s="49"/>
      <c r="LQ559" s="76"/>
      <c r="LR559" s="142"/>
      <c r="LS559" s="76"/>
      <c r="LT559" s="75"/>
      <c r="LU559" s="77"/>
      <c r="LV559" s="82"/>
      <c r="LW559" s="82"/>
      <c r="LX559" s="82"/>
      <c r="LY559" s="82"/>
      <c r="LZ559" s="82"/>
      <c r="MA559" s="82"/>
      <c r="MB559" s="82"/>
      <c r="MC559" s="82"/>
      <c r="MD559" s="82"/>
      <c r="ME559" s="82"/>
      <c r="MF559" s="82"/>
      <c r="MG559" s="82"/>
      <c r="MH559" s="82"/>
      <c r="MI559" s="82"/>
      <c r="MJ559" s="82"/>
      <c r="MK559" s="82"/>
      <c r="ML559" s="82"/>
      <c r="MM559" s="82"/>
      <c r="MN559" s="82"/>
      <c r="MO559" s="82"/>
      <c r="MP559" s="82"/>
      <c r="MQ559" s="82"/>
      <c r="MR559" s="82"/>
      <c r="MS559" s="82"/>
      <c r="MT559" s="82"/>
      <c r="MU559" s="82"/>
      <c r="MV559" s="82"/>
      <c r="MW559" s="82"/>
      <c r="MX559" s="82"/>
      <c r="MY559" s="82"/>
      <c r="MZ559" s="82"/>
      <c r="NA559" s="82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</row>
    <row r="560" spans="1:449" ht="18" customHeight="1" x14ac:dyDescent="0.25">
      <c r="A560" s="399" t="s">
        <v>922</v>
      </c>
      <c r="B560" s="170" t="s">
        <v>628</v>
      </c>
      <c r="C560" s="152" t="str">
        <f t="shared" si="748"/>
        <v>Vanity Cab: Special Vanity (Door on Right) (36")</v>
      </c>
      <c r="D560" s="121" t="s">
        <v>925</v>
      </c>
      <c r="E560" s="153" t="s">
        <v>204</v>
      </c>
      <c r="F560" s="400" t="s">
        <v>692</v>
      </c>
      <c r="G560" s="367">
        <f>ROUND(cabinets_db!FD560/Prices!$B$27,0)</f>
        <v>731</v>
      </c>
      <c r="H560" s="71">
        <f>G560*Prices!$B$6+G560</f>
        <v>840.65</v>
      </c>
      <c r="I560" s="161">
        <f>ROUND(cabinets_db!FF560/Prices!$B$27,0)</f>
        <v>748</v>
      </c>
      <c r="J560" s="71">
        <f>I560*Prices!$B$6+I560</f>
        <v>860.2</v>
      </c>
      <c r="K560" s="161">
        <f>ROUND(cabinets_db!FH560/Prices!$B$27,0)</f>
        <v>754</v>
      </c>
      <c r="L560" s="71">
        <f>K560*Prices!$B$6+K560</f>
        <v>867.1</v>
      </c>
      <c r="M560" s="161">
        <f>ROUND(cabinets_db!FJ560/Prices!$B$27,0)</f>
        <v>766</v>
      </c>
      <c r="N560" s="71">
        <f>M560*Prices!$B$6+M560</f>
        <v>880.9</v>
      </c>
      <c r="O560" s="161">
        <f>ROUND(cabinets_db!FL560/Prices!$B$27,0)</f>
        <v>772</v>
      </c>
      <c r="P560" s="71">
        <f>O560*Prices!$B$6+O560</f>
        <v>887.8</v>
      </c>
      <c r="Q560" s="161">
        <f>ROUND(cabinets_db!FN560/Prices!$B$27,0)</f>
        <v>787</v>
      </c>
      <c r="R560" s="71">
        <f>Q560*Prices!$B$6+Q560</f>
        <v>905.05</v>
      </c>
      <c r="S560" s="161">
        <f>ROUND(cabinets_db!FP560/Prices!$B$27,0)</f>
        <v>799</v>
      </c>
      <c r="T560" s="71">
        <f>S560*Prices!$B$6+S560</f>
        <v>918.85</v>
      </c>
      <c r="U560" s="161">
        <f>ROUND(cabinets_db!FR560/Prices!$B$27,0)</f>
        <v>841</v>
      </c>
      <c r="V560" s="71">
        <f>U560*Prices!$B$6+U560</f>
        <v>967.15</v>
      </c>
      <c r="W560" s="162"/>
      <c r="X560" s="162"/>
      <c r="Y560" s="162"/>
      <c r="Z560" s="162"/>
      <c r="AA560" s="162"/>
      <c r="AB560" s="71">
        <f>ROUND(cabinets_db!HD560/Prices!$B$27,0)</f>
        <v>683</v>
      </c>
      <c r="AC560" s="71">
        <f>AB560*Prices!$B$6+AB560</f>
        <v>785.45</v>
      </c>
      <c r="AD560" s="71">
        <f>ROUND(cabinets_db!HF560/Prices!$B$27,0)</f>
        <v>700</v>
      </c>
      <c r="AE560" s="71">
        <f>AD560*Prices!$B$6+AD560</f>
        <v>805</v>
      </c>
      <c r="AF560" s="71">
        <f>ROUND(cabinets_db!HH560/Prices!$B$27,0)</f>
        <v>706</v>
      </c>
      <c r="AG560" s="71">
        <f>AF560*Prices!$B$6+AF560</f>
        <v>811.9</v>
      </c>
      <c r="AH560" s="71">
        <f>ROUND(cabinets_db!HJ560/Prices!$B$27,0)</f>
        <v>718</v>
      </c>
      <c r="AI560" s="71">
        <f>AH560*Prices!$B$6+AH560</f>
        <v>825.7</v>
      </c>
      <c r="AJ560" s="71">
        <f>ROUND(cabinets_db!HL560/Prices!$B$27,0)</f>
        <v>724</v>
      </c>
      <c r="AK560" s="71">
        <f>AJ560*Prices!$B$6+AJ560</f>
        <v>832.6</v>
      </c>
      <c r="AL560" s="71">
        <f>ROUND(cabinets_db!HN560/Prices!$B$27,0)</f>
        <v>739</v>
      </c>
      <c r="AM560" s="71">
        <f>AL560*Prices!$B$6+AL560</f>
        <v>849.85</v>
      </c>
      <c r="AN560" s="71">
        <f>ROUND(cabinets_db!HP560/Prices!$B$27,0)</f>
        <v>751</v>
      </c>
      <c r="AO560" s="71">
        <f>AN560*Prices!$B$6+AN560</f>
        <v>863.65</v>
      </c>
      <c r="AP560" s="71">
        <f>ROUND(cabinets_db!HR560/Prices!$B$27,0)</f>
        <v>793</v>
      </c>
      <c r="AQ560" s="163">
        <f>AP560*Prices!$B$6+AP560</f>
        <v>911.95</v>
      </c>
      <c r="AW560" s="71">
        <f t="shared" si="681"/>
        <v>683</v>
      </c>
      <c r="AX560" s="71">
        <f t="shared" si="682"/>
        <v>785.45</v>
      </c>
      <c r="AY560" s="71">
        <f t="shared" si="683"/>
        <v>700</v>
      </c>
      <c r="AZ560" s="71">
        <f t="shared" si="684"/>
        <v>805</v>
      </c>
      <c r="BA560" s="71">
        <f t="shared" si="685"/>
        <v>706</v>
      </c>
      <c r="BB560" s="71">
        <f t="shared" si="686"/>
        <v>811.9</v>
      </c>
      <c r="BC560" s="71">
        <f t="shared" si="687"/>
        <v>718</v>
      </c>
      <c r="BD560" s="71">
        <f t="shared" si="688"/>
        <v>825.7</v>
      </c>
      <c r="BE560" s="71">
        <f t="shared" si="689"/>
        <v>724</v>
      </c>
      <c r="BF560" s="71">
        <f t="shared" si="690"/>
        <v>832.6</v>
      </c>
      <c r="BG560" s="71">
        <f t="shared" si="691"/>
        <v>739</v>
      </c>
      <c r="BH560" s="71">
        <f t="shared" si="692"/>
        <v>849.85</v>
      </c>
      <c r="BI560" s="71">
        <f t="shared" si="693"/>
        <v>751</v>
      </c>
      <c r="BJ560" s="71">
        <f t="shared" si="694"/>
        <v>863.65</v>
      </c>
      <c r="BK560" s="71">
        <f t="shared" si="695"/>
        <v>793</v>
      </c>
      <c r="BL560" s="163">
        <f t="shared" si="696"/>
        <v>911.95</v>
      </c>
      <c r="BU560" s="161">
        <f>ROUND(cabinets_db!JE560/Prices!$B$27,0)</f>
        <v>1021</v>
      </c>
      <c r="BV560" s="71">
        <f>BU560*Prices!$B$6+BU560</f>
        <v>1174.1500000000001</v>
      </c>
      <c r="BW560" s="161">
        <f>ROUND(cabinets_db!JG560/Prices!$B$27,0)</f>
        <v>1039</v>
      </c>
      <c r="BX560" s="71">
        <f>BW560*Prices!$B$6+BW560</f>
        <v>1194.8499999999999</v>
      </c>
      <c r="BY560" s="161">
        <f>ROUND(cabinets_db!JI560/Prices!$B$27,0)</f>
        <v>1045</v>
      </c>
      <c r="BZ560" s="71">
        <f>BY560*Prices!$B$6+BY560</f>
        <v>1201.75</v>
      </c>
      <c r="CA560" s="161">
        <f>ROUND(cabinets_db!JK560/Prices!$B$27,0)</f>
        <v>1057</v>
      </c>
      <c r="CB560" s="71">
        <f>CA560*Prices!$B$6+CA560</f>
        <v>1215.55</v>
      </c>
      <c r="CC560" s="161">
        <f>ROUND(cabinets_db!JM560/Prices!$B$27,0)</f>
        <v>1063</v>
      </c>
      <c r="CD560" s="71">
        <f>CC560*Prices!$B$6+CC560</f>
        <v>1222.45</v>
      </c>
      <c r="CE560" s="161">
        <f>ROUND(cabinets_db!JO560/Prices!$B$27,0)</f>
        <v>1077</v>
      </c>
      <c r="CF560" s="71">
        <f>CE560*Prices!$B$6+CE560</f>
        <v>1238.55</v>
      </c>
      <c r="CG560" s="161">
        <f>ROUND(cabinets_db!JQ560/Prices!$B$27,0)</f>
        <v>1089</v>
      </c>
      <c r="CH560" s="71">
        <f>CG560*Prices!$B$6+CG560</f>
        <v>1252.3499999999999</v>
      </c>
      <c r="CI560" s="161">
        <f>ROUND(cabinets_db!JS560/Prices!$B$27,0)</f>
        <v>1131</v>
      </c>
      <c r="CJ560" s="71">
        <f>CI560*Prices!$B$6+CI560</f>
        <v>1300.6500000000001</v>
      </c>
      <c r="CK560" s="162"/>
      <c r="CL560" s="162"/>
      <c r="CM560" s="162"/>
      <c r="CN560" s="162"/>
      <c r="CO560" s="162"/>
      <c r="CP560" s="71">
        <f>ROUND(cabinets_db!LW560/Prices!$B$27,0)</f>
        <v>973</v>
      </c>
      <c r="CQ560" s="71">
        <f>CP560*Prices!$B$6+CP560</f>
        <v>1118.95</v>
      </c>
      <c r="CR560" s="71">
        <f>ROUND(cabinets_db!LY560/Prices!$B$27,0)</f>
        <v>991</v>
      </c>
      <c r="CS560" s="71">
        <f>CR560*Prices!$B$6+CR560</f>
        <v>1139.6500000000001</v>
      </c>
      <c r="CT560" s="71">
        <f>ROUND(cabinets_db!MA560/Prices!$B$27,0)</f>
        <v>997</v>
      </c>
      <c r="CU560" s="71">
        <f>CT560*Prices!$B$6+CT560</f>
        <v>1146.55</v>
      </c>
      <c r="CV560" s="71">
        <f>ROUND(cabinets_db!MC560/Prices!$B$27,0)</f>
        <v>1009</v>
      </c>
      <c r="CW560" s="71">
        <f>CV560*Prices!$B$6+CV560</f>
        <v>1160.3499999999999</v>
      </c>
      <c r="CX560" s="71">
        <f>ROUND(cabinets_db!ME560/Prices!$B$27,0)</f>
        <v>1015</v>
      </c>
      <c r="CY560" s="71">
        <f>CX560*Prices!$B$6+CX560</f>
        <v>1167.25</v>
      </c>
      <c r="CZ560" s="71">
        <f>ROUND(cabinets_db!MG560/Prices!$B$27,0)</f>
        <v>1029</v>
      </c>
      <c r="DA560" s="71">
        <f>CZ560*Prices!$B$6+CZ560</f>
        <v>1183.3499999999999</v>
      </c>
      <c r="DB560" s="71">
        <f>ROUND(cabinets_db!MI560/Prices!$B$27,0)</f>
        <v>1041</v>
      </c>
      <c r="DC560" s="71">
        <f>DB560*Prices!$B$6+DB560</f>
        <v>1197.1500000000001</v>
      </c>
      <c r="DD560" s="71">
        <f>ROUND(cabinets_db!MK560/Prices!$B$27,0)</f>
        <v>1083</v>
      </c>
      <c r="DE560" s="163">
        <f>DD560*Prices!$B$6+DD560</f>
        <v>1245.45</v>
      </c>
      <c r="DK560" s="71">
        <f t="shared" si="697"/>
        <v>973</v>
      </c>
      <c r="DL560" s="71">
        <f t="shared" si="698"/>
        <v>1118.95</v>
      </c>
      <c r="DM560" s="71">
        <f t="shared" si="699"/>
        <v>991</v>
      </c>
      <c r="DN560" s="71">
        <f t="shared" si="700"/>
        <v>1139.6500000000001</v>
      </c>
      <c r="DO560" s="71">
        <f t="shared" si="701"/>
        <v>997</v>
      </c>
      <c r="DP560" s="71">
        <f t="shared" si="702"/>
        <v>1146.55</v>
      </c>
      <c r="DQ560" s="71">
        <f t="shared" si="703"/>
        <v>1009</v>
      </c>
      <c r="DR560" s="71">
        <f t="shared" si="704"/>
        <v>1160.3499999999999</v>
      </c>
      <c r="DS560" s="71">
        <f t="shared" si="705"/>
        <v>1015</v>
      </c>
      <c r="DT560" s="71">
        <f t="shared" si="706"/>
        <v>1167.25</v>
      </c>
      <c r="DU560" s="71">
        <f t="shared" si="707"/>
        <v>1029</v>
      </c>
      <c r="DV560" s="71">
        <f t="shared" si="708"/>
        <v>1183.3499999999999</v>
      </c>
      <c r="DW560" s="71">
        <f t="shared" si="709"/>
        <v>1041</v>
      </c>
      <c r="DX560" s="71">
        <f t="shared" si="710"/>
        <v>1197.1500000000001</v>
      </c>
      <c r="DY560" s="71">
        <f t="shared" si="711"/>
        <v>1083</v>
      </c>
      <c r="DZ560" s="163">
        <f t="shared" si="712"/>
        <v>1245.45</v>
      </c>
      <c r="EP560" s="55">
        <v>4468.4832999999999</v>
      </c>
      <c r="EQ560" s="55">
        <f t="shared" si="769"/>
        <v>31.031134027777778</v>
      </c>
      <c r="ER560" s="74">
        <v>31</v>
      </c>
      <c r="ES560" s="55">
        <v>12</v>
      </c>
      <c r="EU560" s="75">
        <f t="shared" si="765"/>
        <v>2.5</v>
      </c>
      <c r="EV560" s="75">
        <v>3</v>
      </c>
      <c r="EW560" s="75">
        <v>2</v>
      </c>
      <c r="EX560" s="76">
        <v>16.5</v>
      </c>
      <c r="EY560" s="142">
        <v>31</v>
      </c>
      <c r="EZ560" s="82">
        <f>(EY560*1.2)*(Prices!$B$5/32)</f>
        <v>46.499999999999993</v>
      </c>
      <c r="FA560" s="82">
        <f>(EY560*1.3)*(Prices!$B$4/32)</f>
        <v>100.75000000000001</v>
      </c>
      <c r="FB560" s="77">
        <f>EV560*Prices!$B$2+EW560*Prices!$B$3</f>
        <v>128.1</v>
      </c>
      <c r="FC560" s="80">
        <f>EU560*Prices!$B$9</f>
        <v>15</v>
      </c>
      <c r="FD560" s="82">
        <f t="shared" si="713"/>
        <v>306.85000000000002</v>
      </c>
      <c r="FE560" s="82">
        <f>EU560*Prices!$B$10</f>
        <v>22.5</v>
      </c>
      <c r="FF560" s="82">
        <f t="shared" si="714"/>
        <v>314.35000000000002</v>
      </c>
      <c r="FG560" s="82">
        <f>EU560*Prices!$B$11</f>
        <v>25</v>
      </c>
      <c r="FH560" s="82">
        <f t="shared" si="715"/>
        <v>316.85000000000002</v>
      </c>
      <c r="FI560" s="82">
        <f>EU560*Prices!$B$12</f>
        <v>30</v>
      </c>
      <c r="FJ560" s="82">
        <f t="shared" si="716"/>
        <v>321.85000000000002</v>
      </c>
      <c r="FK560" s="82">
        <f>EU560*Prices!$B$13</f>
        <v>32.5</v>
      </c>
      <c r="FL560" s="82">
        <f t="shared" si="717"/>
        <v>324.35000000000002</v>
      </c>
      <c r="FM560" s="82">
        <f>EU560*Prices!$B$14</f>
        <v>38.75</v>
      </c>
      <c r="FN560" s="82">
        <f t="shared" si="718"/>
        <v>330.6</v>
      </c>
      <c r="FO560" s="82">
        <f>EU560*Prices!$B$15</f>
        <v>43.75</v>
      </c>
      <c r="FP560" s="82">
        <f t="shared" si="719"/>
        <v>335.6</v>
      </c>
      <c r="FQ560" s="82">
        <f>EU560*Prices!$B$16</f>
        <v>61.25</v>
      </c>
      <c r="FR560" s="82">
        <f t="shared" si="720"/>
        <v>353.1</v>
      </c>
      <c r="FS560" s="82">
        <f>EU560*Prices!$B$17</f>
        <v>0</v>
      </c>
      <c r="FT560" s="82"/>
      <c r="FU560" s="82"/>
      <c r="FV560" s="82"/>
      <c r="FW560" s="82"/>
      <c r="FX560" s="82"/>
      <c r="FY560" s="82"/>
      <c r="FZ560" s="82"/>
      <c r="GA560" s="82"/>
      <c r="GB560" s="82"/>
      <c r="GC560" s="82"/>
      <c r="GD560" s="82"/>
      <c r="GE560" s="82"/>
      <c r="GF560" s="82"/>
      <c r="GG560" s="82"/>
      <c r="GH560" s="82"/>
      <c r="GI560"/>
      <c r="GJ560"/>
      <c r="GK560"/>
      <c r="GL560"/>
      <c r="GM560"/>
      <c r="GN560"/>
      <c r="GO560"/>
      <c r="GP560" s="55">
        <v>4468.4832999999999</v>
      </c>
      <c r="GQ560" s="55">
        <f t="shared" si="770"/>
        <v>31.031134027777778</v>
      </c>
      <c r="GR560" s="74">
        <v>31</v>
      </c>
      <c r="GS560" s="55">
        <v>12</v>
      </c>
      <c r="GT560" s="55"/>
      <c r="GU560" s="75">
        <f t="shared" si="766"/>
        <v>2.5</v>
      </c>
      <c r="GV560" s="75">
        <v>3</v>
      </c>
      <c r="GW560" s="75">
        <v>2</v>
      </c>
      <c r="GX560" s="76">
        <v>16.5</v>
      </c>
      <c r="GY560" s="142">
        <v>31</v>
      </c>
      <c r="GZ560" s="82">
        <f>(GY560*1.2)*(Prices!$B$5/32)</f>
        <v>46.499999999999993</v>
      </c>
      <c r="HA560" s="82">
        <f>(GY560*1.3)*(Prices!$C$4/32)</f>
        <v>80.600000000000009</v>
      </c>
      <c r="HB560" s="77">
        <f>GV560*Prices!$B$2+GW560*Prices!$B$3</f>
        <v>128.1</v>
      </c>
      <c r="HC560" s="80">
        <f>GU560*Prices!$B$9</f>
        <v>15</v>
      </c>
      <c r="HD560" s="82">
        <f t="shared" si="721"/>
        <v>286.7</v>
      </c>
      <c r="HE560" s="82">
        <f>GU560*Prices!$B$10</f>
        <v>22.5</v>
      </c>
      <c r="HF560" s="82">
        <f t="shared" si="722"/>
        <v>294.2</v>
      </c>
      <c r="HG560" s="82">
        <f>GU560*Prices!$B$11</f>
        <v>25</v>
      </c>
      <c r="HH560" s="82">
        <f t="shared" si="723"/>
        <v>296.7</v>
      </c>
      <c r="HI560" s="82">
        <f>GU560*Prices!$B$12</f>
        <v>30</v>
      </c>
      <c r="HJ560" s="82">
        <f t="shared" si="724"/>
        <v>301.7</v>
      </c>
      <c r="HK560" s="82">
        <f>GU560*Prices!$B$13</f>
        <v>32.5</v>
      </c>
      <c r="HL560" s="82">
        <f t="shared" si="725"/>
        <v>304.2</v>
      </c>
      <c r="HM560" s="82">
        <f>GU560*Prices!$B$14</f>
        <v>38.75</v>
      </c>
      <c r="HN560" s="82">
        <f t="shared" si="726"/>
        <v>310.45</v>
      </c>
      <c r="HO560" s="82">
        <f>GU560*Prices!$B$15</f>
        <v>43.75</v>
      </c>
      <c r="HP560" s="82">
        <f t="shared" si="727"/>
        <v>315.45</v>
      </c>
      <c r="HQ560" s="82">
        <f>GU560*Prices!$B$16</f>
        <v>61.25</v>
      </c>
      <c r="HR560" s="82">
        <f t="shared" si="728"/>
        <v>332.95</v>
      </c>
      <c r="HS560" s="82">
        <f>GU560*Prices!$B$17</f>
        <v>0</v>
      </c>
      <c r="HT560" s="82"/>
      <c r="HU560" s="82"/>
      <c r="HV560" s="82"/>
      <c r="HW560" s="82"/>
      <c r="HX560" s="82"/>
      <c r="HY560" s="82"/>
      <c r="HZ560" s="82"/>
      <c r="IA560" s="82"/>
      <c r="IB560" s="82"/>
      <c r="IC560" s="82"/>
      <c r="ID560" s="82"/>
      <c r="IE560" s="82"/>
      <c r="IF560" s="82"/>
      <c r="IG560" s="82"/>
      <c r="IH560" s="82"/>
      <c r="II560"/>
      <c r="IJ560"/>
      <c r="IK560"/>
      <c r="IL560"/>
      <c r="IM560"/>
      <c r="IN560"/>
      <c r="IO560"/>
      <c r="IP560"/>
      <c r="IQ560" s="55">
        <v>4468.4832999999999</v>
      </c>
      <c r="IR560" s="55">
        <f t="shared" si="771"/>
        <v>31.031134027777778</v>
      </c>
      <c r="IS560" s="74">
        <v>31</v>
      </c>
      <c r="IT560" s="55">
        <v>12</v>
      </c>
      <c r="IV560" s="75">
        <f t="shared" si="767"/>
        <v>2.5</v>
      </c>
      <c r="IW560" s="75">
        <v>3</v>
      </c>
      <c r="IX560" s="75">
        <v>2</v>
      </c>
      <c r="IY560" s="76">
        <f t="shared" si="763"/>
        <v>138.40053712847222</v>
      </c>
      <c r="IZ560" s="142">
        <v>31</v>
      </c>
      <c r="JA560" s="82">
        <f>(IZ560*1.2)*(Prices!$B$5/32)</f>
        <v>46.499999999999993</v>
      </c>
      <c r="JB560" s="82">
        <f>(IZ560*1.3)*(Prices!$B$4/32)</f>
        <v>100.75000000000001</v>
      </c>
      <c r="JC560" s="77">
        <f>IW560*Prices!$B$2+IX560*Prices!$B$3</f>
        <v>128.1</v>
      </c>
      <c r="JD560" s="80">
        <f>IV560*Prices!$B$9</f>
        <v>15</v>
      </c>
      <c r="JE560" s="82">
        <f t="shared" si="729"/>
        <v>428.75053712847227</v>
      </c>
      <c r="JF560" s="82">
        <f>IV560*Prices!$B$10</f>
        <v>22.5</v>
      </c>
      <c r="JG560" s="82">
        <f t="shared" si="730"/>
        <v>436.25053712847227</v>
      </c>
      <c r="JH560" s="82">
        <f>IV560*Prices!$B$11</f>
        <v>25</v>
      </c>
      <c r="JI560" s="82">
        <f t="shared" si="731"/>
        <v>438.75053712847227</v>
      </c>
      <c r="JJ560" s="82">
        <f>IV560*Prices!$B$12</f>
        <v>30</v>
      </c>
      <c r="JK560" s="82">
        <f t="shared" si="732"/>
        <v>443.75053712847227</v>
      </c>
      <c r="JL560" s="82">
        <f>IV560*Prices!$B$13</f>
        <v>32.5</v>
      </c>
      <c r="JM560" s="82">
        <f t="shared" si="733"/>
        <v>446.25053712847227</v>
      </c>
      <c r="JN560" s="82">
        <f>IV560*Prices!$B$14</f>
        <v>38.75</v>
      </c>
      <c r="JO560" s="82">
        <f t="shared" si="734"/>
        <v>452.50053712847227</v>
      </c>
      <c r="JP560" s="82">
        <f>IV560*Prices!$B$15</f>
        <v>43.75</v>
      </c>
      <c r="JQ560" s="82">
        <f t="shared" si="735"/>
        <v>457.50053712847227</v>
      </c>
      <c r="JR560" s="82">
        <f>IV560*Prices!$B$16</f>
        <v>61.25</v>
      </c>
      <c r="JS560" s="82">
        <f t="shared" si="736"/>
        <v>475.00053712847227</v>
      </c>
      <c r="JT560" s="82">
        <f>IV560*Prices!$B$17</f>
        <v>0</v>
      </c>
      <c r="JU560" s="82"/>
      <c r="JV560" s="82"/>
      <c r="JW560" s="82"/>
      <c r="JX560" s="82"/>
      <c r="JY560" s="82"/>
      <c r="JZ560" s="82"/>
      <c r="KA560" s="82"/>
      <c r="KB560" s="82"/>
      <c r="KC560" s="82"/>
      <c r="KD560" s="82"/>
      <c r="KE560" s="82"/>
      <c r="KF560" s="82"/>
      <c r="KG560" s="82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 s="199">
        <v>3</v>
      </c>
      <c r="LB560" s="202">
        <v>0</v>
      </c>
      <c r="LC560" s="82">
        <f>(44+(cabinets_db!IR560*2-2))*0.58</f>
        <v>60.356115472222221</v>
      </c>
      <c r="LD560" s="82">
        <f>(44+(cabinets_db!IR560*2-2))*0.77</f>
        <v>80.127946402777781</v>
      </c>
      <c r="LE560" s="82">
        <f>3*(cabinets_db!IR560*22/144)</f>
        <v>14.222603096064816</v>
      </c>
      <c r="LF560" s="82">
        <f t="shared" si="737"/>
        <v>46.133512376157405</v>
      </c>
      <c r="LG560" s="80">
        <f t="shared" si="738"/>
        <v>65.905343306712965</v>
      </c>
      <c r="LH560" s="234">
        <f t="shared" si="739"/>
        <v>138.40053712847222</v>
      </c>
      <c r="LI560" s="55">
        <v>4468.4832999999999</v>
      </c>
      <c r="LJ560" s="55">
        <f t="shared" si="772"/>
        <v>31.031134027777778</v>
      </c>
      <c r="LK560" s="74">
        <v>31</v>
      </c>
      <c r="LL560" s="55">
        <v>12</v>
      </c>
      <c r="LN560" s="75">
        <f t="shared" si="768"/>
        <v>2.5</v>
      </c>
      <c r="LO560" s="75">
        <v>3</v>
      </c>
      <c r="LP560" s="75">
        <v>2</v>
      </c>
      <c r="LQ560" s="76">
        <f t="shared" si="764"/>
        <v>138.40053712847222</v>
      </c>
      <c r="LR560" s="142">
        <v>31</v>
      </c>
      <c r="LS560" s="82">
        <f>(LR560*1.2)*(Prices!$B$5/32)</f>
        <v>46.499999999999993</v>
      </c>
      <c r="LT560" s="82">
        <f>(LR560*1.3)*(Prices!$C$4/32)</f>
        <v>80.600000000000009</v>
      </c>
      <c r="LU560" s="77">
        <f>LO560*Prices!$B$2+LP560*Prices!$B$3</f>
        <v>128.1</v>
      </c>
      <c r="LV560" s="80">
        <f>LN560*Prices!$B$9</f>
        <v>15</v>
      </c>
      <c r="LW560" s="82">
        <f t="shared" si="740"/>
        <v>408.60053712847218</v>
      </c>
      <c r="LX560" s="82">
        <f>LN560*Prices!$B$10</f>
        <v>22.5</v>
      </c>
      <c r="LY560" s="82">
        <f t="shared" si="741"/>
        <v>416.10053712847218</v>
      </c>
      <c r="LZ560" s="82">
        <f>LN560*Prices!$B$11</f>
        <v>25</v>
      </c>
      <c r="MA560" s="82">
        <f t="shared" si="742"/>
        <v>418.60053712847218</v>
      </c>
      <c r="MB560" s="82">
        <f>LN560*Prices!$B$12</f>
        <v>30</v>
      </c>
      <c r="MC560" s="82">
        <f t="shared" si="743"/>
        <v>423.60053712847218</v>
      </c>
      <c r="MD560" s="82">
        <f>LN560*Prices!$B$13</f>
        <v>32.5</v>
      </c>
      <c r="ME560" s="82">
        <f t="shared" si="744"/>
        <v>426.10053712847218</v>
      </c>
      <c r="MF560" s="82">
        <f>LN560*Prices!$B$14</f>
        <v>38.75</v>
      </c>
      <c r="MG560" s="82">
        <f t="shared" si="745"/>
        <v>432.35053712847218</v>
      </c>
      <c r="MH560" s="82">
        <f>LN560*Prices!$B$15</f>
        <v>43.75</v>
      </c>
      <c r="MI560" s="82">
        <f t="shared" si="746"/>
        <v>437.35053712847218</v>
      </c>
      <c r="MJ560" s="82">
        <f>LN560*Prices!$B$16</f>
        <v>61.25</v>
      </c>
      <c r="MK560" s="82">
        <f t="shared" si="747"/>
        <v>454.85053712847218</v>
      </c>
      <c r="ML560" s="82">
        <f>LN560*Prices!$B$17</f>
        <v>0</v>
      </c>
      <c r="MM560" s="82"/>
      <c r="MN560" s="82"/>
      <c r="MO560" s="82"/>
      <c r="MP560" s="82"/>
      <c r="MQ560" s="82"/>
      <c r="MR560" s="82"/>
      <c r="MS560" s="82"/>
      <c r="MT560" s="82"/>
      <c r="MU560" s="82"/>
      <c r="MV560" s="82"/>
      <c r="MW560" s="82"/>
      <c r="MX560" s="82"/>
      <c r="MY560" s="82"/>
      <c r="MZ560" s="82"/>
      <c r="NA560" s="82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</row>
    <row r="561" spans="1:449" ht="18" customHeight="1" thickBot="1" x14ac:dyDescent="0.3">
      <c r="A561" s="401" t="s">
        <v>923</v>
      </c>
      <c r="B561" s="175" t="s">
        <v>628</v>
      </c>
      <c r="C561" s="176" t="str">
        <f t="shared" si="748"/>
        <v>Vanity Cab: Special Vanity (Door on Left) (36")</v>
      </c>
      <c r="D561" s="177" t="s">
        <v>926</v>
      </c>
      <c r="E561" s="178" t="s">
        <v>204</v>
      </c>
      <c r="F561" s="402" t="s">
        <v>693</v>
      </c>
      <c r="G561" s="367">
        <f>ROUND(cabinets_db!FD561/Prices!$B$27,0)</f>
        <v>754</v>
      </c>
      <c r="H561" s="71">
        <f>G561*Prices!$B$6+G561</f>
        <v>867.1</v>
      </c>
      <c r="I561" s="161">
        <f>ROUND(cabinets_db!FF561/Prices!$B$27,0)</f>
        <v>781</v>
      </c>
      <c r="J561" s="71">
        <f>I561*Prices!$B$6+I561</f>
        <v>898.15</v>
      </c>
      <c r="K561" s="161">
        <f>ROUND(cabinets_db!FH561/Prices!$B$27,0)</f>
        <v>790</v>
      </c>
      <c r="L561" s="71">
        <f>K561*Prices!$B$6+K561</f>
        <v>908.5</v>
      </c>
      <c r="M561" s="161">
        <f>ROUND(cabinets_db!FJ561/Prices!$B$27,0)</f>
        <v>808</v>
      </c>
      <c r="N561" s="71">
        <f>M561*Prices!$B$6+M561</f>
        <v>929.2</v>
      </c>
      <c r="O561" s="161">
        <f>ROUND(cabinets_db!FL561/Prices!$B$27,0)</f>
        <v>817</v>
      </c>
      <c r="P561" s="71">
        <f>O561*Prices!$B$6+O561</f>
        <v>939.55</v>
      </c>
      <c r="Q561" s="161">
        <f>ROUND(cabinets_db!FN561/Prices!$B$27,0)</f>
        <v>839</v>
      </c>
      <c r="R561" s="71">
        <f>Q561*Prices!$B$6+Q561</f>
        <v>964.85</v>
      </c>
      <c r="S561" s="161">
        <f>ROUND(cabinets_db!FP561/Prices!$B$27,0)</f>
        <v>857</v>
      </c>
      <c r="T561" s="71">
        <f>S561*Prices!$B$6+S561</f>
        <v>985.55</v>
      </c>
      <c r="U561" s="161">
        <f>ROUND(cabinets_db!FR561/Prices!$B$27,0)</f>
        <v>920</v>
      </c>
      <c r="V561" s="71">
        <f>U561*Prices!$B$6+U561</f>
        <v>1058</v>
      </c>
      <c r="W561" s="162"/>
      <c r="X561" s="162"/>
      <c r="Y561" s="162"/>
      <c r="Z561" s="162"/>
      <c r="AA561" s="162"/>
      <c r="AB561" s="71">
        <f>ROUND(cabinets_db!HD561/Prices!$B$27,0)</f>
        <v>706</v>
      </c>
      <c r="AC561" s="71">
        <f>AB561*Prices!$B$6+AB561</f>
        <v>811.9</v>
      </c>
      <c r="AD561" s="71">
        <f>ROUND(cabinets_db!HF561/Prices!$B$27,0)</f>
        <v>733</v>
      </c>
      <c r="AE561" s="71">
        <f>AD561*Prices!$B$6+AD561</f>
        <v>842.95</v>
      </c>
      <c r="AF561" s="71">
        <f>ROUND(cabinets_db!HH561/Prices!$B$27,0)</f>
        <v>742</v>
      </c>
      <c r="AG561" s="71">
        <f>AF561*Prices!$B$6+AF561</f>
        <v>853.3</v>
      </c>
      <c r="AH561" s="71">
        <f>ROUND(cabinets_db!HJ561/Prices!$B$27,0)</f>
        <v>760</v>
      </c>
      <c r="AI561" s="71">
        <f>AH561*Prices!$B$6+AH561</f>
        <v>874</v>
      </c>
      <c r="AJ561" s="71">
        <f>ROUND(cabinets_db!HL561/Prices!$B$27,0)</f>
        <v>769</v>
      </c>
      <c r="AK561" s="71">
        <f>AJ561*Prices!$B$6+AJ561</f>
        <v>884.35</v>
      </c>
      <c r="AL561" s="71">
        <f>ROUND(cabinets_db!HN561/Prices!$B$27,0)</f>
        <v>791</v>
      </c>
      <c r="AM561" s="71">
        <f>AL561*Prices!$B$6+AL561</f>
        <v>909.65</v>
      </c>
      <c r="AN561" s="71">
        <f>ROUND(cabinets_db!HP561/Prices!$B$27,0)</f>
        <v>809</v>
      </c>
      <c r="AO561" s="71">
        <f>AN561*Prices!$B$6+AN561</f>
        <v>930.35</v>
      </c>
      <c r="AP561" s="71">
        <f>ROUND(cabinets_db!HR561/Prices!$B$27,0)</f>
        <v>872</v>
      </c>
      <c r="AQ561" s="163">
        <f>AP561*Prices!$B$6+AP561</f>
        <v>1002.8</v>
      </c>
      <c r="AW561" s="71">
        <f t="shared" ref="AW561:AW600" si="773">AB561</f>
        <v>706</v>
      </c>
      <c r="AX561" s="71">
        <f t="shared" ref="AX561:AX600" si="774">AC561</f>
        <v>811.9</v>
      </c>
      <c r="AY561" s="71">
        <f t="shared" ref="AY561:AY600" si="775">AD561</f>
        <v>733</v>
      </c>
      <c r="AZ561" s="71">
        <f t="shared" ref="AZ561:AZ600" si="776">AE561</f>
        <v>842.95</v>
      </c>
      <c r="BA561" s="71">
        <f t="shared" ref="BA561:BA600" si="777">AF561</f>
        <v>742</v>
      </c>
      <c r="BB561" s="71">
        <f t="shared" ref="BB561:BB600" si="778">AG561</f>
        <v>853.3</v>
      </c>
      <c r="BC561" s="71">
        <f t="shared" ref="BC561:BC600" si="779">AH561</f>
        <v>760</v>
      </c>
      <c r="BD561" s="71">
        <f t="shared" ref="BD561:BD600" si="780">AI561</f>
        <v>874</v>
      </c>
      <c r="BE561" s="71">
        <f t="shared" ref="BE561:BE600" si="781">AJ561</f>
        <v>769</v>
      </c>
      <c r="BF561" s="71">
        <f t="shared" ref="BF561:BF600" si="782">AK561</f>
        <v>884.35</v>
      </c>
      <c r="BG561" s="71">
        <f t="shared" ref="BG561:BG600" si="783">AL561</f>
        <v>791</v>
      </c>
      <c r="BH561" s="71">
        <f t="shared" ref="BH561:BH600" si="784">AM561</f>
        <v>909.65</v>
      </c>
      <c r="BI561" s="71">
        <f t="shared" ref="BI561:BI600" si="785">AN561</f>
        <v>809</v>
      </c>
      <c r="BJ561" s="71">
        <f t="shared" ref="BJ561:BJ600" si="786">AO561</f>
        <v>930.35</v>
      </c>
      <c r="BK561" s="71">
        <f t="shared" ref="BK561:BK600" si="787">AP561</f>
        <v>872</v>
      </c>
      <c r="BL561" s="163">
        <f t="shared" ref="BL561:BL600" si="788">AQ561</f>
        <v>1002.8</v>
      </c>
      <c r="BU561" s="161">
        <f>ROUND(cabinets_db!JE561/Prices!$B$27,0)</f>
        <v>1039</v>
      </c>
      <c r="BV561" s="71">
        <f>BU561*Prices!$B$6+BU561</f>
        <v>1194.8499999999999</v>
      </c>
      <c r="BW561" s="161">
        <f>ROUND(cabinets_db!JG561/Prices!$B$27,0)</f>
        <v>1065</v>
      </c>
      <c r="BX561" s="71">
        <f>BW561*Prices!$B$6+BW561</f>
        <v>1224.75</v>
      </c>
      <c r="BY561" s="161">
        <f>ROUND(cabinets_db!JI561/Prices!$B$27,0)</f>
        <v>1074</v>
      </c>
      <c r="BZ561" s="71">
        <f>BY561*Prices!$B$6+BY561</f>
        <v>1235.0999999999999</v>
      </c>
      <c r="CA561" s="161">
        <f>ROUND(cabinets_db!JK561/Prices!$B$27,0)</f>
        <v>1092</v>
      </c>
      <c r="CB561" s="71">
        <f>CA561*Prices!$B$6+CA561</f>
        <v>1255.8</v>
      </c>
      <c r="CC561" s="161">
        <f>ROUND(cabinets_db!JM561/Prices!$B$27,0)</f>
        <v>1101</v>
      </c>
      <c r="CD561" s="71">
        <f>CC561*Prices!$B$6+CC561</f>
        <v>1266.1500000000001</v>
      </c>
      <c r="CE561" s="161">
        <f>ROUND(cabinets_db!JO561/Prices!$B$27,0)</f>
        <v>1124</v>
      </c>
      <c r="CF561" s="71">
        <f>CE561*Prices!$B$6+CE561</f>
        <v>1292.5999999999999</v>
      </c>
      <c r="CG561" s="161">
        <f>ROUND(cabinets_db!JQ561/Prices!$B$27,0)</f>
        <v>1141</v>
      </c>
      <c r="CH561" s="71">
        <f>CG561*Prices!$B$6+CG561</f>
        <v>1312.15</v>
      </c>
      <c r="CI561" s="161">
        <f>ROUND(cabinets_db!JS561/Prices!$B$27,0)</f>
        <v>1204</v>
      </c>
      <c r="CJ561" s="71">
        <f>CI561*Prices!$B$6+CI561</f>
        <v>1384.6</v>
      </c>
      <c r="CK561" s="162"/>
      <c r="CL561" s="162"/>
      <c r="CM561" s="162"/>
      <c r="CN561" s="162"/>
      <c r="CO561" s="162"/>
      <c r="CP561" s="71">
        <f>ROUND(cabinets_db!LW561/Prices!$B$27,0)</f>
        <v>991</v>
      </c>
      <c r="CQ561" s="71">
        <f>CP561*Prices!$B$6+CP561</f>
        <v>1139.6500000000001</v>
      </c>
      <c r="CR561" s="71">
        <f>ROUND(cabinets_db!LY561/Prices!$B$27,0)</f>
        <v>1018</v>
      </c>
      <c r="CS561" s="71">
        <f>CR561*Prices!$B$6+CR561</f>
        <v>1170.7</v>
      </c>
      <c r="CT561" s="71">
        <f>ROUND(cabinets_db!MA561/Prices!$B$27,0)</f>
        <v>1026</v>
      </c>
      <c r="CU561" s="71">
        <f>CT561*Prices!$B$6+CT561</f>
        <v>1179.9000000000001</v>
      </c>
      <c r="CV561" s="71">
        <f>ROUND(cabinets_db!MC561/Prices!$B$27,0)</f>
        <v>1044</v>
      </c>
      <c r="CW561" s="71">
        <f>CV561*Prices!$B$6+CV561</f>
        <v>1200.5999999999999</v>
      </c>
      <c r="CX561" s="71">
        <f>ROUND(cabinets_db!ME561/Prices!$B$27,0)</f>
        <v>1053</v>
      </c>
      <c r="CY561" s="71">
        <f>CX561*Prices!$B$6+CX561</f>
        <v>1210.95</v>
      </c>
      <c r="CZ561" s="71">
        <f>ROUND(cabinets_db!MG561/Prices!$B$27,0)</f>
        <v>1076</v>
      </c>
      <c r="DA561" s="71">
        <f>CZ561*Prices!$B$6+CZ561</f>
        <v>1237.4000000000001</v>
      </c>
      <c r="DB561" s="71">
        <f>ROUND(cabinets_db!MI561/Prices!$B$27,0)</f>
        <v>1093</v>
      </c>
      <c r="DC561" s="71">
        <f>DB561*Prices!$B$6+DB561</f>
        <v>1256.95</v>
      </c>
      <c r="DD561" s="71">
        <f>ROUND(cabinets_db!MK561/Prices!$B$27,0)</f>
        <v>1156</v>
      </c>
      <c r="DE561" s="163">
        <f>DD561*Prices!$B$6+DD561</f>
        <v>1329.4</v>
      </c>
      <c r="DK561" s="71">
        <f t="shared" ref="DK561:DK600" si="789">CP561</f>
        <v>991</v>
      </c>
      <c r="DL561" s="71">
        <f t="shared" ref="DL561:DL600" si="790">CQ561</f>
        <v>1139.6500000000001</v>
      </c>
      <c r="DM561" s="71">
        <f t="shared" ref="DM561:DM600" si="791">CR561</f>
        <v>1018</v>
      </c>
      <c r="DN561" s="71">
        <f t="shared" ref="DN561:DN600" si="792">CS561</f>
        <v>1170.7</v>
      </c>
      <c r="DO561" s="71">
        <f t="shared" ref="DO561:DO600" si="793">CT561</f>
        <v>1026</v>
      </c>
      <c r="DP561" s="71">
        <f t="shared" ref="DP561:DP600" si="794">CU561</f>
        <v>1179.9000000000001</v>
      </c>
      <c r="DQ561" s="71">
        <f t="shared" ref="DQ561:DQ600" si="795">CV561</f>
        <v>1044</v>
      </c>
      <c r="DR561" s="71">
        <f t="shared" ref="DR561:DR600" si="796">CW561</f>
        <v>1200.5999999999999</v>
      </c>
      <c r="DS561" s="71">
        <f t="shared" ref="DS561:DS600" si="797">CX561</f>
        <v>1053</v>
      </c>
      <c r="DT561" s="71">
        <f t="shared" ref="DT561:DT600" si="798">CY561</f>
        <v>1210.95</v>
      </c>
      <c r="DU561" s="71">
        <f t="shared" ref="DU561:DU600" si="799">CZ561</f>
        <v>1076</v>
      </c>
      <c r="DV561" s="71">
        <f t="shared" ref="DV561:DV600" si="800">DA561</f>
        <v>1237.4000000000001</v>
      </c>
      <c r="DW561" s="71">
        <f t="shared" ref="DW561:DW600" si="801">DB561</f>
        <v>1093</v>
      </c>
      <c r="DX561" s="71">
        <f t="shared" ref="DX561:DX600" si="802">DC561</f>
        <v>1256.95</v>
      </c>
      <c r="DY561" s="71">
        <f t="shared" ref="DY561:DY600" si="803">DD561</f>
        <v>1156</v>
      </c>
      <c r="DZ561" s="163">
        <f t="shared" ref="DZ561:DZ600" si="804">DE561</f>
        <v>1329.4</v>
      </c>
      <c r="EP561" s="55">
        <v>4468.4832999999999</v>
      </c>
      <c r="EQ561" s="55">
        <f t="shared" si="769"/>
        <v>31.031134027777778</v>
      </c>
      <c r="ER561" s="74">
        <v>31</v>
      </c>
      <c r="ES561" s="55">
        <v>18</v>
      </c>
      <c r="EU561" s="75">
        <f t="shared" si="765"/>
        <v>3.75</v>
      </c>
      <c r="EV561" s="75">
        <v>3</v>
      </c>
      <c r="EW561" s="75">
        <v>2</v>
      </c>
      <c r="EX561" s="76">
        <v>19</v>
      </c>
      <c r="EY561" s="142">
        <v>31</v>
      </c>
      <c r="EZ561" s="82">
        <f>(EY561*1.2)*(Prices!$B$5/32)</f>
        <v>46.499999999999993</v>
      </c>
      <c r="FA561" s="82">
        <f>(EY561*1.3)*(Prices!$B$4/32)</f>
        <v>100.75000000000001</v>
      </c>
      <c r="FB561" s="77">
        <f>EV561*Prices!$B$2+EW561*Prices!$B$3</f>
        <v>128.1</v>
      </c>
      <c r="FC561" s="80">
        <f>EU561*Prices!$B$9</f>
        <v>22.5</v>
      </c>
      <c r="FD561" s="82">
        <f t="shared" ref="FD561:FD600" si="805">FC561+FB561+FA561+EZ561+EX561</f>
        <v>316.85000000000002</v>
      </c>
      <c r="FE561" s="82">
        <f>EU561*Prices!$B$10</f>
        <v>33.75</v>
      </c>
      <c r="FF561" s="82">
        <f t="shared" ref="FF561:FF600" si="806">FE561+FB561+FA561+EZ561+EX561</f>
        <v>328.1</v>
      </c>
      <c r="FG561" s="82">
        <f>EU561*Prices!$B$11</f>
        <v>37.5</v>
      </c>
      <c r="FH561" s="82">
        <f t="shared" ref="FH561:FH600" si="807">FG561+FB561+FA561+EZ561+EX561</f>
        <v>331.85</v>
      </c>
      <c r="FI561" s="82">
        <f>EU561*Prices!$B$12</f>
        <v>45</v>
      </c>
      <c r="FJ561" s="82">
        <f t="shared" ref="FJ561:FJ600" si="808">FI561+FB561+FA561+EZ561+EX561</f>
        <v>339.35</v>
      </c>
      <c r="FK561" s="82">
        <f>EU561*Prices!$B$13</f>
        <v>48.75</v>
      </c>
      <c r="FL561" s="82">
        <f t="shared" ref="FL561:FL600" si="809">FK561+FB561+FA561+EZ561+EX561</f>
        <v>343.1</v>
      </c>
      <c r="FM561" s="82">
        <f>EU561*Prices!$B$14</f>
        <v>58.125</v>
      </c>
      <c r="FN561" s="82">
        <f t="shared" ref="FN561:FN600" si="810">FM561+FB561+FA561+EZ561+EX561</f>
        <v>352.47500000000002</v>
      </c>
      <c r="FO561" s="82">
        <f>EU561*Prices!$B$15</f>
        <v>65.625</v>
      </c>
      <c r="FP561" s="82">
        <f t="shared" ref="FP561:FP600" si="811">FO561+FB561+FA561+EZ561+EX561</f>
        <v>359.97500000000002</v>
      </c>
      <c r="FQ561" s="82">
        <f>EU561*Prices!$B$16</f>
        <v>91.875</v>
      </c>
      <c r="FR561" s="82">
        <f t="shared" ref="FR561:FR600" si="812">FQ561+FB561+FA561+EZ561+EX561</f>
        <v>386.22500000000002</v>
      </c>
      <c r="FS561" s="82">
        <f>EU561*Prices!$B$17</f>
        <v>0</v>
      </c>
      <c r="FT561" s="82"/>
      <c r="FU561" s="82"/>
      <c r="FV561" s="82"/>
      <c r="FW561" s="82"/>
      <c r="FX561" s="82"/>
      <c r="FY561" s="82"/>
      <c r="FZ561" s="82"/>
      <c r="GA561" s="82"/>
      <c r="GB561" s="82"/>
      <c r="GC561" s="82"/>
      <c r="GD561" s="82"/>
      <c r="GE561" s="82"/>
      <c r="GF561" s="82"/>
      <c r="GG561" s="82"/>
      <c r="GH561" s="82"/>
      <c r="GI561"/>
      <c r="GJ561"/>
      <c r="GK561"/>
      <c r="GL561"/>
      <c r="GM561"/>
      <c r="GN561"/>
      <c r="GO561"/>
      <c r="GP561" s="55">
        <v>4468.4832999999999</v>
      </c>
      <c r="GQ561" s="55">
        <f t="shared" si="770"/>
        <v>31.031134027777778</v>
      </c>
      <c r="GR561" s="74">
        <v>31</v>
      </c>
      <c r="GS561" s="55">
        <v>18</v>
      </c>
      <c r="GT561" s="55"/>
      <c r="GU561" s="75">
        <f t="shared" si="766"/>
        <v>3.75</v>
      </c>
      <c r="GV561" s="75">
        <v>3</v>
      </c>
      <c r="GW561" s="75">
        <v>2</v>
      </c>
      <c r="GX561" s="76">
        <v>19</v>
      </c>
      <c r="GY561" s="142">
        <v>31</v>
      </c>
      <c r="GZ561" s="82">
        <f>(GY561*1.2)*(Prices!$B$5/32)</f>
        <v>46.499999999999993</v>
      </c>
      <c r="HA561" s="82">
        <f>(GY561*1.3)*(Prices!$C$4/32)</f>
        <v>80.600000000000009</v>
      </c>
      <c r="HB561" s="77">
        <f>GV561*Prices!$B$2+GW561*Prices!$B$3</f>
        <v>128.1</v>
      </c>
      <c r="HC561" s="80">
        <f>GU561*Prices!$B$9</f>
        <v>22.5</v>
      </c>
      <c r="HD561" s="82">
        <f t="shared" ref="HD561:HD600" si="813">HC561+HB561+HA561+GZ561+GX561</f>
        <v>296.7</v>
      </c>
      <c r="HE561" s="82">
        <f>GU561*Prices!$B$10</f>
        <v>33.75</v>
      </c>
      <c r="HF561" s="82">
        <f t="shared" ref="HF561:HF600" si="814">HE561+HB561+HA561+GZ561+GX561</f>
        <v>307.95</v>
      </c>
      <c r="HG561" s="82">
        <f>GU561*Prices!$B$11</f>
        <v>37.5</v>
      </c>
      <c r="HH561" s="82">
        <f t="shared" ref="HH561:HH600" si="815">HG561+HB561+HA561+GZ561+GX561</f>
        <v>311.7</v>
      </c>
      <c r="HI561" s="82">
        <f>GU561*Prices!$B$12</f>
        <v>45</v>
      </c>
      <c r="HJ561" s="82">
        <f t="shared" ref="HJ561:HJ600" si="816">HI561+HB561+HA561+GZ561+GX561</f>
        <v>319.2</v>
      </c>
      <c r="HK561" s="82">
        <f>GU561*Prices!$B$13</f>
        <v>48.75</v>
      </c>
      <c r="HL561" s="82">
        <f t="shared" ref="HL561:HL600" si="817">HK561+HB561+HA561+GZ561+GX561</f>
        <v>322.95</v>
      </c>
      <c r="HM561" s="82">
        <f>GU561*Prices!$B$14</f>
        <v>58.125</v>
      </c>
      <c r="HN561" s="82">
        <f t="shared" ref="HN561:HN600" si="818">HM561+HB561+HA561+GZ561+GX561</f>
        <v>332.32499999999999</v>
      </c>
      <c r="HO561" s="82">
        <f>GU561*Prices!$B$15</f>
        <v>65.625</v>
      </c>
      <c r="HP561" s="82">
        <f t="shared" ref="HP561:HP600" si="819">HO561+HB561+HA561+GZ561+GX561</f>
        <v>339.82499999999999</v>
      </c>
      <c r="HQ561" s="82">
        <f>GU561*Prices!$B$16</f>
        <v>91.875</v>
      </c>
      <c r="HR561" s="82">
        <f t="shared" ref="HR561:HR600" si="820">HQ561+HB561+HA561+GZ561+GX561</f>
        <v>366.07499999999999</v>
      </c>
      <c r="HS561" s="82">
        <f>GU561*Prices!$B$17</f>
        <v>0</v>
      </c>
      <c r="HT561" s="82"/>
      <c r="HU561" s="82"/>
      <c r="HV561" s="82"/>
      <c r="HW561" s="82"/>
      <c r="HX561" s="82"/>
      <c r="HY561" s="82"/>
      <c r="HZ561" s="82"/>
      <c r="IA561" s="82"/>
      <c r="IB561" s="82"/>
      <c r="IC561" s="82"/>
      <c r="ID561" s="82"/>
      <c r="IE561" s="82"/>
      <c r="IF561" s="82"/>
      <c r="IG561" s="82"/>
      <c r="IH561" s="82"/>
      <c r="II561"/>
      <c r="IJ561"/>
      <c r="IK561"/>
      <c r="IL561"/>
      <c r="IM561"/>
      <c r="IN561"/>
      <c r="IO561"/>
      <c r="IP561"/>
      <c r="IQ561" s="55">
        <v>4468.4832999999999</v>
      </c>
      <c r="IR561" s="55">
        <f t="shared" si="771"/>
        <v>31.031134027777778</v>
      </c>
      <c r="IS561" s="74">
        <v>31</v>
      </c>
      <c r="IT561" s="55">
        <v>18</v>
      </c>
      <c r="IV561" s="75">
        <f t="shared" si="767"/>
        <v>3.75</v>
      </c>
      <c r="IW561" s="75">
        <v>3</v>
      </c>
      <c r="IX561" s="75">
        <v>2</v>
      </c>
      <c r="IY561" s="76">
        <f t="shared" si="763"/>
        <v>138.40053712847222</v>
      </c>
      <c r="IZ561" s="142">
        <v>31</v>
      </c>
      <c r="JA561" s="82">
        <f>(IZ561*1.2)*(Prices!$B$5/32)</f>
        <v>46.499999999999993</v>
      </c>
      <c r="JB561" s="82">
        <f>(IZ561*1.3)*(Prices!$B$4/32)</f>
        <v>100.75000000000001</v>
      </c>
      <c r="JC561" s="77">
        <f>IW561*Prices!$B$2+IX561*Prices!$B$3</f>
        <v>128.1</v>
      </c>
      <c r="JD561" s="80">
        <f>IV561*Prices!$B$9</f>
        <v>22.5</v>
      </c>
      <c r="JE561" s="82">
        <f t="shared" ref="JE561:JE600" si="821">JD561+JC561+JB561+JA561+IY561</f>
        <v>436.25053712847227</v>
      </c>
      <c r="JF561" s="82">
        <f>IV561*Prices!$B$10</f>
        <v>33.75</v>
      </c>
      <c r="JG561" s="82">
        <f t="shared" ref="JG561:JG600" si="822">JF561+JC561+JB561+JA561+IY561</f>
        <v>447.50053712847227</v>
      </c>
      <c r="JH561" s="82">
        <f>IV561*Prices!$B$11</f>
        <v>37.5</v>
      </c>
      <c r="JI561" s="82">
        <f t="shared" ref="JI561:JI600" si="823">JH561+JC561+JB561+JA561+IY561</f>
        <v>451.25053712847227</v>
      </c>
      <c r="JJ561" s="82">
        <f>IV561*Prices!$B$12</f>
        <v>45</v>
      </c>
      <c r="JK561" s="82">
        <f t="shared" ref="JK561:JK600" si="824">JJ561+JC561+JB561+JA561+IY561</f>
        <v>458.75053712847227</v>
      </c>
      <c r="JL561" s="82">
        <f>IV561*Prices!$B$13</f>
        <v>48.75</v>
      </c>
      <c r="JM561" s="82">
        <f t="shared" ref="JM561:JM600" si="825">JL561+JC561+JB561+JA561+IY561</f>
        <v>462.50053712847227</v>
      </c>
      <c r="JN561" s="82">
        <f>IV561*Prices!$B$14</f>
        <v>58.125</v>
      </c>
      <c r="JO561" s="82">
        <f t="shared" ref="JO561:JO600" si="826">JN561+JC561+JB561+JA561+IY561</f>
        <v>471.87553712847227</v>
      </c>
      <c r="JP561" s="82">
        <f>IV561*Prices!$B$15</f>
        <v>65.625</v>
      </c>
      <c r="JQ561" s="82">
        <f t="shared" ref="JQ561:JQ600" si="827">JP561+JC561+JB561+JA561+IY561</f>
        <v>479.37553712847227</v>
      </c>
      <c r="JR561" s="82">
        <f>IV561*Prices!$B$16</f>
        <v>91.875</v>
      </c>
      <c r="JS561" s="82">
        <f t="shared" ref="JS561:JS600" si="828">JR561+JC561+JB561+JA561+IY561</f>
        <v>505.62553712847227</v>
      </c>
      <c r="JT561" s="82">
        <f>IV561*Prices!$B$17</f>
        <v>0</v>
      </c>
      <c r="JU561" s="82"/>
      <c r="JV561" s="82"/>
      <c r="JW561" s="82"/>
      <c r="JX561" s="82"/>
      <c r="JY561" s="82"/>
      <c r="JZ561" s="82"/>
      <c r="KA561" s="82"/>
      <c r="KB561" s="82"/>
      <c r="KC561" s="82"/>
      <c r="KD561" s="82"/>
      <c r="KE561" s="82"/>
      <c r="KF561" s="82"/>
      <c r="KG561" s="82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 s="199">
        <v>3</v>
      </c>
      <c r="LB561" s="202">
        <v>0</v>
      </c>
      <c r="LC561" s="82">
        <f>(44+(cabinets_db!IR561*2-2))*0.58</f>
        <v>60.356115472222221</v>
      </c>
      <c r="LD561" s="82">
        <f>(44+(cabinets_db!IR561*2-2))*0.77</f>
        <v>80.127946402777781</v>
      </c>
      <c r="LE561" s="82">
        <f>3*(cabinets_db!IR561*22/144)</f>
        <v>14.222603096064816</v>
      </c>
      <c r="LF561" s="82">
        <f t="shared" ref="LF561:LF600" si="829">LC561-LE561</f>
        <v>46.133512376157405</v>
      </c>
      <c r="LG561" s="80">
        <f t="shared" ref="LG561:LG600" si="830">LD561-LE561</f>
        <v>65.905343306712965</v>
      </c>
      <c r="LH561" s="234">
        <f t="shared" ref="LH561:LH600" si="831">(LF561*LA561)+(LG561*LB561)</f>
        <v>138.40053712847222</v>
      </c>
      <c r="LI561" s="55">
        <v>4468.4832999999999</v>
      </c>
      <c r="LJ561" s="55">
        <f t="shared" si="772"/>
        <v>31.031134027777778</v>
      </c>
      <c r="LK561" s="74">
        <v>31</v>
      </c>
      <c r="LL561" s="55">
        <v>18</v>
      </c>
      <c r="LN561" s="75">
        <f t="shared" si="768"/>
        <v>3.75</v>
      </c>
      <c r="LO561" s="75">
        <v>3</v>
      </c>
      <c r="LP561" s="75">
        <v>2</v>
      </c>
      <c r="LQ561" s="76">
        <f t="shared" si="764"/>
        <v>138.40053712847222</v>
      </c>
      <c r="LR561" s="142">
        <v>31</v>
      </c>
      <c r="LS561" s="82">
        <f>(LR561*1.2)*(Prices!$B$5/32)</f>
        <v>46.499999999999993</v>
      </c>
      <c r="LT561" s="82">
        <f>(LR561*1.3)*(Prices!$C$4/32)</f>
        <v>80.600000000000009</v>
      </c>
      <c r="LU561" s="77">
        <f>LO561*Prices!$B$2+LP561*Prices!$B$3</f>
        <v>128.1</v>
      </c>
      <c r="LV561" s="80">
        <f>LN561*Prices!$B$9</f>
        <v>22.5</v>
      </c>
      <c r="LW561" s="82">
        <f t="shared" ref="LW561:LW600" si="832">LV561+LU561+LT561+LS561+LQ561</f>
        <v>416.10053712847218</v>
      </c>
      <c r="LX561" s="82">
        <f>LN561*Prices!$B$10</f>
        <v>33.75</v>
      </c>
      <c r="LY561" s="82">
        <f t="shared" ref="LY561:LY600" si="833">LX561+LU561+LT561+LS561+LQ561</f>
        <v>427.35053712847218</v>
      </c>
      <c r="LZ561" s="82">
        <f>LN561*Prices!$B$11</f>
        <v>37.5</v>
      </c>
      <c r="MA561" s="82">
        <f t="shared" ref="MA561:MA600" si="834">LZ561+LU561+LT561+LS561+LQ561</f>
        <v>431.10053712847218</v>
      </c>
      <c r="MB561" s="82">
        <f>LN561*Prices!$B$12</f>
        <v>45</v>
      </c>
      <c r="MC561" s="82">
        <f t="shared" ref="MC561:MC600" si="835">MB561+LU561+LT561+LS561+LQ561</f>
        <v>438.60053712847218</v>
      </c>
      <c r="MD561" s="82">
        <f>LN561*Prices!$B$13</f>
        <v>48.75</v>
      </c>
      <c r="ME561" s="82">
        <f t="shared" ref="ME561:ME600" si="836">MD561+LU561+LT561+LS561+LQ561</f>
        <v>442.35053712847218</v>
      </c>
      <c r="MF561" s="82">
        <f>LN561*Prices!$B$14</f>
        <v>58.125</v>
      </c>
      <c r="MG561" s="82">
        <f t="shared" ref="MG561:MG600" si="837">MF561+LU561+LT561+LS561+LQ561</f>
        <v>451.72553712847218</v>
      </c>
      <c r="MH561" s="82">
        <f>LN561*Prices!$B$15</f>
        <v>65.625</v>
      </c>
      <c r="MI561" s="82">
        <f t="shared" ref="MI561:MI600" si="838">MH561+LU561+LT561+LS561+LQ561</f>
        <v>459.22553712847218</v>
      </c>
      <c r="MJ561" s="82">
        <f>LN561*Prices!$B$16</f>
        <v>91.875</v>
      </c>
      <c r="MK561" s="82">
        <f t="shared" ref="MK561:MK600" si="839">MJ561+LU561+LT561+LS561+LQ561</f>
        <v>485.47553712847218</v>
      </c>
      <c r="ML561" s="82">
        <f>LN561*Prices!$B$17</f>
        <v>0</v>
      </c>
      <c r="MM561" s="82"/>
      <c r="MN561" s="82"/>
      <c r="MO561" s="82"/>
      <c r="MP561" s="82"/>
      <c r="MQ561" s="82"/>
      <c r="MR561" s="82"/>
      <c r="MS561" s="82"/>
      <c r="MT561" s="82"/>
      <c r="MU561" s="82"/>
      <c r="MV561" s="82"/>
      <c r="MW561" s="82"/>
      <c r="MX561" s="82"/>
      <c r="MY561" s="82"/>
      <c r="MZ561" s="82"/>
      <c r="NA561" s="82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</row>
    <row r="562" spans="1:449" ht="18" customHeight="1" thickBot="1" x14ac:dyDescent="0.3">
      <c r="A562" s="405"/>
      <c r="B562" s="404"/>
      <c r="C562" s="278"/>
      <c r="D562" s="279"/>
      <c r="E562" s="280"/>
      <c r="F562" s="406"/>
      <c r="G562" s="367"/>
      <c r="H562" s="71"/>
      <c r="I562" s="161"/>
      <c r="J562" s="71"/>
      <c r="K562" s="161"/>
      <c r="L562" s="71"/>
      <c r="M562" s="161"/>
      <c r="N562" s="71"/>
      <c r="O562" s="161"/>
      <c r="P562" s="71"/>
      <c r="Q562" s="161"/>
      <c r="R562" s="71"/>
      <c r="S562" s="161"/>
      <c r="T562" s="71"/>
      <c r="U562" s="161"/>
      <c r="V562" s="71"/>
      <c r="W562" s="162"/>
      <c r="X562" s="162"/>
      <c r="Y562" s="162"/>
      <c r="Z562" s="162"/>
      <c r="AA562" s="162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163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163"/>
      <c r="BU562" s="161"/>
      <c r="BV562" s="71"/>
      <c r="BW562" s="161"/>
      <c r="BX562" s="71"/>
      <c r="BY562" s="161"/>
      <c r="BZ562" s="71"/>
      <c r="CA562" s="161"/>
      <c r="CB562" s="71"/>
      <c r="CC562" s="161"/>
      <c r="CD562" s="71"/>
      <c r="CE562" s="161"/>
      <c r="CF562" s="71"/>
      <c r="CG562" s="161"/>
      <c r="CH562" s="71"/>
      <c r="CI562" s="161"/>
      <c r="CJ562" s="71"/>
      <c r="CK562" s="162"/>
      <c r="CL562" s="162"/>
      <c r="CM562" s="162"/>
      <c r="CN562" s="162"/>
      <c r="CO562" s="162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163"/>
      <c r="DK562" s="71"/>
      <c r="DL562" s="71"/>
      <c r="DM562" s="71"/>
      <c r="DN562" s="71"/>
      <c r="DO562" s="71"/>
      <c r="DP562" s="71"/>
      <c r="DQ562" s="71"/>
      <c r="DR562" s="71"/>
      <c r="DS562" s="71"/>
      <c r="DT562" s="71"/>
      <c r="DU562" s="71"/>
      <c r="DV562" s="71"/>
      <c r="DW562" s="71"/>
      <c r="DX562" s="71"/>
      <c r="DY562" s="71"/>
      <c r="DZ562" s="163"/>
      <c r="ER562" s="74"/>
      <c r="ES562" s="55"/>
      <c r="EU562" s="75"/>
      <c r="EY562" s="142"/>
      <c r="EZ562" s="82"/>
      <c r="FB562" s="77"/>
      <c r="FC562" s="80"/>
      <c r="FE562" s="82"/>
      <c r="FF562" s="82"/>
      <c r="FG562" s="82"/>
      <c r="FH562" s="82"/>
      <c r="FI562" s="82"/>
      <c r="FJ562" s="82"/>
      <c r="FK562" s="82"/>
      <c r="FL562" s="82"/>
      <c r="FM562" s="82"/>
      <c r="FN562" s="82"/>
      <c r="FO562" s="82"/>
      <c r="FP562" s="82"/>
      <c r="FQ562" s="82"/>
      <c r="FR562" s="82"/>
      <c r="FS562" s="82"/>
      <c r="FT562" s="82"/>
      <c r="FU562" s="82"/>
      <c r="FV562" s="82"/>
      <c r="FW562" s="82"/>
      <c r="FX562" s="82"/>
      <c r="FY562" s="82"/>
      <c r="FZ562" s="82"/>
      <c r="GA562" s="82"/>
      <c r="GB562" s="82"/>
      <c r="GC562" s="82"/>
      <c r="GD562" s="82"/>
      <c r="GE562" s="82"/>
      <c r="GF562" s="82"/>
      <c r="GG562" s="82"/>
      <c r="GH562" s="82"/>
      <c r="GI562"/>
      <c r="GJ562"/>
      <c r="GK562"/>
      <c r="GL562"/>
      <c r="GM562"/>
      <c r="GN562"/>
      <c r="GO562"/>
      <c r="GR562" s="74"/>
      <c r="GT562" s="55"/>
      <c r="GU562" s="75"/>
      <c r="GV562" s="75"/>
      <c r="GW562" s="75"/>
      <c r="GX562" s="76"/>
      <c r="GY562" s="142"/>
      <c r="GZ562" s="82"/>
      <c r="HA562" s="82"/>
      <c r="HB562" s="77"/>
      <c r="HC562" s="80"/>
      <c r="HE562" s="82"/>
      <c r="HF562" s="82"/>
      <c r="HG562" s="82"/>
      <c r="HH562" s="82"/>
      <c r="HI562" s="82"/>
      <c r="HJ562" s="82"/>
      <c r="HK562" s="82"/>
      <c r="HL562" s="82"/>
      <c r="HM562" s="82"/>
      <c r="HN562" s="82"/>
      <c r="HO562" s="82"/>
      <c r="HP562" s="82"/>
      <c r="HQ562" s="82"/>
      <c r="HR562" s="82"/>
      <c r="HS562" s="82"/>
      <c r="HT562" s="82"/>
      <c r="HU562" s="82"/>
      <c r="HV562" s="82"/>
      <c r="HW562" s="82"/>
      <c r="HX562" s="82"/>
      <c r="HY562" s="82"/>
      <c r="HZ562" s="82"/>
      <c r="IA562" s="82"/>
      <c r="IB562" s="82"/>
      <c r="IC562" s="82"/>
      <c r="ID562" s="82"/>
      <c r="IE562" s="82"/>
      <c r="IF562" s="82"/>
      <c r="IG562" s="82"/>
      <c r="IH562" s="82"/>
      <c r="II562"/>
      <c r="IJ562"/>
      <c r="IK562"/>
      <c r="IL562"/>
      <c r="IM562"/>
      <c r="IN562"/>
      <c r="IO562"/>
      <c r="IP562"/>
      <c r="IS562" s="74"/>
      <c r="IV562" s="75"/>
      <c r="IW562" s="75"/>
      <c r="IX562" s="75"/>
      <c r="IY562" s="76"/>
      <c r="IZ562" s="142"/>
      <c r="JA562" s="82"/>
      <c r="JB562" s="82"/>
      <c r="JC562" s="77"/>
      <c r="JD562" s="80"/>
      <c r="JE562" s="82"/>
      <c r="JF562" s="82"/>
      <c r="JG562" s="82"/>
      <c r="JH562" s="82"/>
      <c r="JI562" s="82"/>
      <c r="JJ562" s="82"/>
      <c r="JK562" s="82"/>
      <c r="JL562" s="82"/>
      <c r="JM562" s="82"/>
      <c r="JN562" s="82"/>
      <c r="JO562" s="82"/>
      <c r="JP562" s="82"/>
      <c r="JQ562" s="82"/>
      <c r="JR562" s="82"/>
      <c r="JS562" s="82"/>
      <c r="JT562" s="82"/>
      <c r="JU562" s="82"/>
      <c r="JV562" s="82"/>
      <c r="JW562" s="82"/>
      <c r="JX562" s="82"/>
      <c r="JY562" s="82"/>
      <c r="JZ562" s="82"/>
      <c r="KA562" s="82"/>
      <c r="KB562" s="82"/>
      <c r="KC562" s="82"/>
      <c r="KD562" s="82"/>
      <c r="KE562" s="82"/>
      <c r="KF562" s="82"/>
      <c r="KG562" s="8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 s="199"/>
      <c r="LB562" s="202"/>
      <c r="LF562" s="82"/>
      <c r="LG562" s="80"/>
      <c r="LH562" s="234"/>
      <c r="LK562" s="74"/>
      <c r="LN562" s="75"/>
      <c r="LO562" s="75"/>
      <c r="LP562" s="75"/>
      <c r="LQ562" s="76"/>
      <c r="LR562" s="142"/>
      <c r="LS562" s="82"/>
      <c r="LT562" s="82"/>
      <c r="LU562" s="77"/>
      <c r="LV562" s="80"/>
      <c r="LW562" s="82"/>
      <c r="LX562" s="82"/>
      <c r="LY562" s="82"/>
      <c r="LZ562" s="82"/>
      <c r="MA562" s="82"/>
      <c r="MB562" s="82"/>
      <c r="MC562" s="82"/>
      <c r="MD562" s="82"/>
      <c r="ME562" s="82"/>
      <c r="MF562" s="82"/>
      <c r="MG562" s="82"/>
      <c r="MH562" s="82"/>
      <c r="MI562" s="82"/>
      <c r="MJ562" s="82"/>
      <c r="MK562" s="82"/>
      <c r="ML562" s="82"/>
      <c r="MM562" s="82"/>
      <c r="MN562" s="82"/>
      <c r="MO562" s="82"/>
      <c r="MP562" s="82"/>
      <c r="MQ562" s="82"/>
      <c r="MR562" s="82"/>
      <c r="MS562" s="82"/>
      <c r="MT562" s="82"/>
      <c r="MU562" s="82"/>
      <c r="MV562" s="82"/>
      <c r="MW562" s="82"/>
      <c r="MX562" s="82"/>
      <c r="MY562" s="82"/>
      <c r="MZ562" s="82"/>
      <c r="NA562" s="8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</row>
    <row r="563" spans="1:449" ht="18" customHeight="1" x14ac:dyDescent="0.25">
      <c r="A563" s="399" t="s">
        <v>924</v>
      </c>
      <c r="B563" s="170" t="s">
        <v>628</v>
      </c>
      <c r="C563" s="152" t="str">
        <f t="shared" ref="C563:C600" si="840">CONCATENATE(B563,": ",D563," (",E563,")")</f>
        <v>Vanity Cab: Special Vanity (Door on Right) (48")</v>
      </c>
      <c r="D563" s="121" t="s">
        <v>925</v>
      </c>
      <c r="E563" s="153" t="s">
        <v>257</v>
      </c>
      <c r="F563" s="400" t="s">
        <v>694</v>
      </c>
      <c r="G563" s="367">
        <f>ROUND(cabinets_db!FD563/Prices!$B$27,0)</f>
        <v>818</v>
      </c>
      <c r="H563" s="71">
        <f>G563*Prices!$B$6+G563</f>
        <v>940.7</v>
      </c>
      <c r="I563" s="161">
        <f>ROUND(cabinets_db!FF563/Prices!$B$27,0)</f>
        <v>836</v>
      </c>
      <c r="J563" s="71">
        <f>I563*Prices!$B$6+I563</f>
        <v>961.4</v>
      </c>
      <c r="K563" s="161">
        <f>ROUND(cabinets_db!FH563/Prices!$B$27,0)</f>
        <v>842</v>
      </c>
      <c r="L563" s="71">
        <f>K563*Prices!$B$6+K563</f>
        <v>968.3</v>
      </c>
      <c r="M563" s="161">
        <f>ROUND(cabinets_db!FJ563/Prices!$B$27,0)</f>
        <v>853</v>
      </c>
      <c r="N563" s="71">
        <f>M563*Prices!$B$6+M563</f>
        <v>980.95</v>
      </c>
      <c r="O563" s="161">
        <f>ROUND(cabinets_db!FL563/Prices!$B$27,0)</f>
        <v>859</v>
      </c>
      <c r="P563" s="71">
        <f>O563*Prices!$B$6+O563</f>
        <v>987.85</v>
      </c>
      <c r="Q563" s="161">
        <f>ROUND(cabinets_db!FN563/Prices!$B$27,0)</f>
        <v>874</v>
      </c>
      <c r="R563" s="71">
        <f>Q563*Prices!$B$6+Q563</f>
        <v>1005.1</v>
      </c>
      <c r="S563" s="161">
        <f>ROUND(cabinets_db!FP563/Prices!$B$27,0)</f>
        <v>886</v>
      </c>
      <c r="T563" s="71">
        <f>S563*Prices!$B$6+S563</f>
        <v>1018.9</v>
      </c>
      <c r="U563" s="161">
        <f>ROUND(cabinets_db!FR563/Prices!$B$27,0)</f>
        <v>928</v>
      </c>
      <c r="V563" s="71">
        <f>U563*Prices!$B$6+U563</f>
        <v>1067.2</v>
      </c>
      <c r="W563" s="162"/>
      <c r="X563" s="162"/>
      <c r="Y563" s="162"/>
      <c r="Z563" s="162"/>
      <c r="AA563" s="162"/>
      <c r="AB563" s="71">
        <f>ROUND(cabinets_db!HD563/Prices!$B$27,0)</f>
        <v>760</v>
      </c>
      <c r="AC563" s="71">
        <f>AB563*Prices!$B$6+AB563</f>
        <v>874</v>
      </c>
      <c r="AD563" s="71">
        <f>ROUND(cabinets_db!HF563/Prices!$B$27,0)</f>
        <v>778</v>
      </c>
      <c r="AE563" s="71">
        <f>AD563*Prices!$B$6+AD563</f>
        <v>894.7</v>
      </c>
      <c r="AF563" s="71">
        <f>ROUND(cabinets_db!HH563/Prices!$B$27,0)</f>
        <v>784</v>
      </c>
      <c r="AG563" s="71">
        <f>AF563*Prices!$B$6+AF563</f>
        <v>901.6</v>
      </c>
      <c r="AH563" s="71">
        <f>ROUND(cabinets_db!HJ563/Prices!$B$27,0)</f>
        <v>796</v>
      </c>
      <c r="AI563" s="71">
        <f>AH563*Prices!$B$6+AH563</f>
        <v>915.4</v>
      </c>
      <c r="AJ563" s="71">
        <f>ROUND(cabinets_db!HL563/Prices!$B$27,0)</f>
        <v>802</v>
      </c>
      <c r="AK563" s="71">
        <f>AJ563*Prices!$B$6+AJ563</f>
        <v>922.3</v>
      </c>
      <c r="AL563" s="71">
        <f>ROUND(cabinets_db!HN563/Prices!$B$27,0)</f>
        <v>817</v>
      </c>
      <c r="AM563" s="71">
        <f>AL563*Prices!$B$6+AL563</f>
        <v>939.55</v>
      </c>
      <c r="AN563" s="71">
        <f>ROUND(cabinets_db!HP563/Prices!$B$27,0)</f>
        <v>829</v>
      </c>
      <c r="AO563" s="71">
        <f>AN563*Prices!$B$6+AN563</f>
        <v>953.35</v>
      </c>
      <c r="AP563" s="71">
        <f>ROUND(cabinets_db!HR563/Prices!$B$27,0)</f>
        <v>871</v>
      </c>
      <c r="AQ563" s="163">
        <f>AP563*Prices!$B$6+AP563</f>
        <v>1001.65</v>
      </c>
      <c r="AW563" s="71">
        <f t="shared" si="773"/>
        <v>760</v>
      </c>
      <c r="AX563" s="71">
        <f t="shared" si="774"/>
        <v>874</v>
      </c>
      <c r="AY563" s="71">
        <f t="shared" si="775"/>
        <v>778</v>
      </c>
      <c r="AZ563" s="71">
        <f t="shared" si="776"/>
        <v>894.7</v>
      </c>
      <c r="BA563" s="71">
        <f t="shared" si="777"/>
        <v>784</v>
      </c>
      <c r="BB563" s="71">
        <f t="shared" si="778"/>
        <v>901.6</v>
      </c>
      <c r="BC563" s="71">
        <f t="shared" si="779"/>
        <v>796</v>
      </c>
      <c r="BD563" s="71">
        <f t="shared" si="780"/>
        <v>915.4</v>
      </c>
      <c r="BE563" s="71">
        <f t="shared" si="781"/>
        <v>802</v>
      </c>
      <c r="BF563" s="71">
        <f t="shared" si="782"/>
        <v>922.3</v>
      </c>
      <c r="BG563" s="71">
        <f t="shared" si="783"/>
        <v>817</v>
      </c>
      <c r="BH563" s="71">
        <f t="shared" si="784"/>
        <v>939.55</v>
      </c>
      <c r="BI563" s="71">
        <f t="shared" si="785"/>
        <v>829</v>
      </c>
      <c r="BJ563" s="71">
        <f t="shared" si="786"/>
        <v>953.35</v>
      </c>
      <c r="BK563" s="71">
        <f t="shared" si="787"/>
        <v>871</v>
      </c>
      <c r="BL563" s="163">
        <f t="shared" si="788"/>
        <v>1001.65</v>
      </c>
      <c r="BU563" s="161">
        <f>ROUND(cabinets_db!JE563/Prices!$B$27,0)</f>
        <v>1138</v>
      </c>
      <c r="BV563" s="71">
        <f>BU563*Prices!$B$6+BU563</f>
        <v>1308.7</v>
      </c>
      <c r="BW563" s="161">
        <f>ROUND(cabinets_db!JG563/Prices!$B$27,0)</f>
        <v>1156</v>
      </c>
      <c r="BX563" s="71">
        <f>BW563*Prices!$B$6+BW563</f>
        <v>1329.4</v>
      </c>
      <c r="BY563" s="161">
        <f>ROUND(cabinets_db!JI563/Prices!$B$27,0)</f>
        <v>1162</v>
      </c>
      <c r="BZ563" s="71">
        <f>BY563*Prices!$B$6+BY563</f>
        <v>1336.3</v>
      </c>
      <c r="CA563" s="161">
        <f>ROUND(cabinets_db!JK563/Prices!$B$27,0)</f>
        <v>1173</v>
      </c>
      <c r="CB563" s="71">
        <f>CA563*Prices!$B$6+CA563</f>
        <v>1348.95</v>
      </c>
      <c r="CC563" s="161">
        <f>ROUND(cabinets_db!JM563/Prices!$B$27,0)</f>
        <v>1179</v>
      </c>
      <c r="CD563" s="71">
        <f>CC563*Prices!$B$6+CC563</f>
        <v>1355.85</v>
      </c>
      <c r="CE563" s="161">
        <f>ROUND(cabinets_db!JO563/Prices!$B$27,0)</f>
        <v>1194</v>
      </c>
      <c r="CF563" s="71">
        <f>CE563*Prices!$B$6+CE563</f>
        <v>1373.1</v>
      </c>
      <c r="CG563" s="161">
        <f>ROUND(cabinets_db!JQ563/Prices!$B$27,0)</f>
        <v>1206</v>
      </c>
      <c r="CH563" s="71">
        <f>CG563*Prices!$B$6+CG563</f>
        <v>1386.9</v>
      </c>
      <c r="CI563" s="161">
        <f>ROUND(cabinets_db!JS563/Prices!$B$27,0)</f>
        <v>1248</v>
      </c>
      <c r="CJ563" s="71">
        <f>CI563*Prices!$B$6+CI563</f>
        <v>1435.2</v>
      </c>
      <c r="CK563" s="162"/>
      <c r="CL563" s="162"/>
      <c r="CM563" s="162"/>
      <c r="CN563" s="162"/>
      <c r="CO563" s="162"/>
      <c r="CP563" s="71">
        <f>ROUND(cabinets_db!LW563/Prices!$B$27,0)</f>
        <v>1080</v>
      </c>
      <c r="CQ563" s="71">
        <f>CP563*Prices!$B$6+CP563</f>
        <v>1242</v>
      </c>
      <c r="CR563" s="71">
        <f>ROUND(cabinets_db!LY563/Prices!$B$27,0)</f>
        <v>1098</v>
      </c>
      <c r="CS563" s="71">
        <f>CR563*Prices!$B$6+CR563</f>
        <v>1262.7</v>
      </c>
      <c r="CT563" s="71">
        <f>ROUND(cabinets_db!MA563/Prices!$B$27,0)</f>
        <v>1104</v>
      </c>
      <c r="CU563" s="71">
        <f>CT563*Prices!$B$6+CT563</f>
        <v>1269.5999999999999</v>
      </c>
      <c r="CV563" s="71">
        <f>ROUND(cabinets_db!MC563/Prices!$B$27,0)</f>
        <v>1116</v>
      </c>
      <c r="CW563" s="71">
        <f>CV563*Prices!$B$6+CV563</f>
        <v>1283.4000000000001</v>
      </c>
      <c r="CX563" s="71">
        <f>ROUND(cabinets_db!ME563/Prices!$B$27,0)</f>
        <v>1122</v>
      </c>
      <c r="CY563" s="71">
        <f>CX563*Prices!$B$6+CX563</f>
        <v>1290.3</v>
      </c>
      <c r="CZ563" s="71">
        <f>ROUND(cabinets_db!MG563/Prices!$B$27,0)</f>
        <v>1137</v>
      </c>
      <c r="DA563" s="71">
        <f>CZ563*Prices!$B$6+CZ563</f>
        <v>1307.55</v>
      </c>
      <c r="DB563" s="71">
        <f>ROUND(cabinets_db!MI563/Prices!$B$27,0)</f>
        <v>1149</v>
      </c>
      <c r="DC563" s="71">
        <f>DB563*Prices!$B$6+DB563</f>
        <v>1321.35</v>
      </c>
      <c r="DD563" s="71">
        <f>ROUND(cabinets_db!MK563/Prices!$B$27,0)</f>
        <v>1191</v>
      </c>
      <c r="DE563" s="163">
        <f>DD563*Prices!$B$6+DD563</f>
        <v>1369.65</v>
      </c>
      <c r="DK563" s="71">
        <f t="shared" si="789"/>
        <v>1080</v>
      </c>
      <c r="DL563" s="71">
        <f t="shared" si="790"/>
        <v>1242</v>
      </c>
      <c r="DM563" s="71">
        <f t="shared" si="791"/>
        <v>1098</v>
      </c>
      <c r="DN563" s="71">
        <f t="shared" si="792"/>
        <v>1262.7</v>
      </c>
      <c r="DO563" s="71">
        <f t="shared" si="793"/>
        <v>1104</v>
      </c>
      <c r="DP563" s="71">
        <f t="shared" si="794"/>
        <v>1269.5999999999999</v>
      </c>
      <c r="DQ563" s="71">
        <f t="shared" si="795"/>
        <v>1116</v>
      </c>
      <c r="DR563" s="71">
        <f t="shared" si="796"/>
        <v>1283.4000000000001</v>
      </c>
      <c r="DS563" s="71">
        <f t="shared" si="797"/>
        <v>1122</v>
      </c>
      <c r="DT563" s="71">
        <f t="shared" si="798"/>
        <v>1290.3</v>
      </c>
      <c r="DU563" s="71">
        <f t="shared" si="799"/>
        <v>1137</v>
      </c>
      <c r="DV563" s="71">
        <f t="shared" si="800"/>
        <v>1307.55</v>
      </c>
      <c r="DW563" s="71">
        <f t="shared" si="801"/>
        <v>1149</v>
      </c>
      <c r="DX563" s="71">
        <f t="shared" si="802"/>
        <v>1321.35</v>
      </c>
      <c r="DY563" s="71">
        <f t="shared" si="803"/>
        <v>1191</v>
      </c>
      <c r="DZ563" s="163">
        <f t="shared" si="804"/>
        <v>1369.65</v>
      </c>
      <c r="EP563" s="55">
        <v>5324.2272999999996</v>
      </c>
      <c r="EQ563" s="55">
        <f t="shared" si="769"/>
        <v>36.973800694444442</v>
      </c>
      <c r="ER563" s="74">
        <v>37</v>
      </c>
      <c r="ES563" s="55">
        <v>12</v>
      </c>
      <c r="EU563" s="75">
        <f t="shared" si="765"/>
        <v>2.5</v>
      </c>
      <c r="EV563" s="75">
        <v>3</v>
      </c>
      <c r="EW563" s="75">
        <v>4</v>
      </c>
      <c r="EX563" s="76">
        <v>16.5</v>
      </c>
      <c r="EY563" s="142">
        <v>37</v>
      </c>
      <c r="EZ563" s="82">
        <f>(EY563*1.2)*(Prices!$B$5/32)</f>
        <v>55.5</v>
      </c>
      <c r="FA563" s="82">
        <f>(EY563*1.3)*(Prices!$B$4/32)</f>
        <v>120.25</v>
      </c>
      <c r="FB563" s="77">
        <f>EV563*Prices!$B$2+EW563*Prices!$B$3</f>
        <v>136.19999999999999</v>
      </c>
      <c r="FC563" s="80">
        <f>EU563*Prices!$B$9</f>
        <v>15</v>
      </c>
      <c r="FD563" s="82">
        <f t="shared" si="805"/>
        <v>343.45</v>
      </c>
      <c r="FE563" s="82">
        <f>EU563*Prices!$B$10</f>
        <v>22.5</v>
      </c>
      <c r="FF563" s="82">
        <f t="shared" si="806"/>
        <v>350.95</v>
      </c>
      <c r="FG563" s="82">
        <f>EU563*Prices!$B$11</f>
        <v>25</v>
      </c>
      <c r="FH563" s="82">
        <f t="shared" si="807"/>
        <v>353.45</v>
      </c>
      <c r="FI563" s="82">
        <f>EU563*Prices!$B$12</f>
        <v>30</v>
      </c>
      <c r="FJ563" s="82">
        <f t="shared" si="808"/>
        <v>358.45</v>
      </c>
      <c r="FK563" s="82">
        <f>EU563*Prices!$B$13</f>
        <v>32.5</v>
      </c>
      <c r="FL563" s="82">
        <f t="shared" si="809"/>
        <v>360.95</v>
      </c>
      <c r="FM563" s="82">
        <f>EU563*Prices!$B$14</f>
        <v>38.75</v>
      </c>
      <c r="FN563" s="82">
        <f t="shared" si="810"/>
        <v>367.2</v>
      </c>
      <c r="FO563" s="82">
        <f>EU563*Prices!$B$15</f>
        <v>43.75</v>
      </c>
      <c r="FP563" s="82">
        <f t="shared" si="811"/>
        <v>372.2</v>
      </c>
      <c r="FQ563" s="82">
        <f>EU563*Prices!$B$16</f>
        <v>61.25</v>
      </c>
      <c r="FR563" s="82">
        <f t="shared" si="812"/>
        <v>389.7</v>
      </c>
      <c r="FS563" s="82">
        <f>EU563*Prices!$B$17</f>
        <v>0</v>
      </c>
      <c r="FT563" s="82"/>
      <c r="FU563" s="82"/>
      <c r="FV563" s="82"/>
      <c r="FW563" s="82"/>
      <c r="FX563" s="82"/>
      <c r="FY563" s="82"/>
      <c r="FZ563" s="82"/>
      <c r="GA563" s="82"/>
      <c r="GB563" s="82"/>
      <c r="GC563" s="82"/>
      <c r="GD563" s="82"/>
      <c r="GE563" s="82"/>
      <c r="GF563" s="82"/>
      <c r="GG563" s="82"/>
      <c r="GH563" s="82"/>
      <c r="GI563"/>
      <c r="GJ563"/>
      <c r="GK563"/>
      <c r="GL563"/>
      <c r="GM563"/>
      <c r="GN563"/>
      <c r="GO563"/>
      <c r="GP563" s="55">
        <v>5324.2272999999996</v>
      </c>
      <c r="GQ563" s="55">
        <f t="shared" si="770"/>
        <v>36.973800694444442</v>
      </c>
      <c r="GR563" s="74">
        <v>37</v>
      </c>
      <c r="GS563" s="55">
        <v>12</v>
      </c>
      <c r="GT563" s="55"/>
      <c r="GU563" s="75">
        <f t="shared" si="766"/>
        <v>2.5</v>
      </c>
      <c r="GV563" s="75">
        <v>3</v>
      </c>
      <c r="GW563" s="75">
        <v>4</v>
      </c>
      <c r="GX563" s="76">
        <v>16.5</v>
      </c>
      <c r="GY563" s="142">
        <v>37</v>
      </c>
      <c r="GZ563" s="82">
        <f>(GY563*1.2)*(Prices!$B$5/32)</f>
        <v>55.5</v>
      </c>
      <c r="HA563" s="82">
        <f>(GY563*1.3)*(Prices!$C$4/32)</f>
        <v>96.2</v>
      </c>
      <c r="HB563" s="77">
        <f>GV563*Prices!$B$2+GW563*Prices!$B$3</f>
        <v>136.19999999999999</v>
      </c>
      <c r="HC563" s="80">
        <f>GU563*Prices!$B$9</f>
        <v>15</v>
      </c>
      <c r="HD563" s="82">
        <f t="shared" si="813"/>
        <v>319.39999999999998</v>
      </c>
      <c r="HE563" s="82">
        <f>GU563*Prices!$B$10</f>
        <v>22.5</v>
      </c>
      <c r="HF563" s="82">
        <f t="shared" si="814"/>
        <v>326.89999999999998</v>
      </c>
      <c r="HG563" s="82">
        <f>GU563*Prices!$B$11</f>
        <v>25</v>
      </c>
      <c r="HH563" s="82">
        <f t="shared" si="815"/>
        <v>329.4</v>
      </c>
      <c r="HI563" s="82">
        <f>GU563*Prices!$B$12</f>
        <v>30</v>
      </c>
      <c r="HJ563" s="82">
        <f t="shared" si="816"/>
        <v>334.4</v>
      </c>
      <c r="HK563" s="82">
        <f>GU563*Prices!$B$13</f>
        <v>32.5</v>
      </c>
      <c r="HL563" s="82">
        <f t="shared" si="817"/>
        <v>336.9</v>
      </c>
      <c r="HM563" s="82">
        <f>GU563*Prices!$B$14</f>
        <v>38.75</v>
      </c>
      <c r="HN563" s="82">
        <f t="shared" si="818"/>
        <v>343.15</v>
      </c>
      <c r="HO563" s="82">
        <f>GU563*Prices!$B$15</f>
        <v>43.75</v>
      </c>
      <c r="HP563" s="82">
        <f t="shared" si="819"/>
        <v>348.15</v>
      </c>
      <c r="HQ563" s="82">
        <f>GU563*Prices!$B$16</f>
        <v>61.25</v>
      </c>
      <c r="HR563" s="82">
        <f t="shared" si="820"/>
        <v>365.65</v>
      </c>
      <c r="HS563" s="82">
        <f>GU563*Prices!$B$17</f>
        <v>0</v>
      </c>
      <c r="HT563" s="82"/>
      <c r="HU563" s="82"/>
      <c r="HV563" s="82"/>
      <c r="HW563" s="82"/>
      <c r="HX563" s="82"/>
      <c r="HY563" s="82"/>
      <c r="HZ563" s="82"/>
      <c r="IA563" s="82"/>
      <c r="IB563" s="82"/>
      <c r="IC563" s="82"/>
      <c r="ID563" s="82"/>
      <c r="IE563" s="82"/>
      <c r="IF563" s="82"/>
      <c r="IG563" s="82"/>
      <c r="IH563" s="82"/>
      <c r="II563"/>
      <c r="IJ563"/>
      <c r="IK563"/>
      <c r="IL563"/>
      <c r="IM563"/>
      <c r="IN563"/>
      <c r="IO563"/>
      <c r="IP563"/>
      <c r="IQ563" s="55">
        <v>5324.2272999999996</v>
      </c>
      <c r="IR563" s="55">
        <f t="shared" si="771"/>
        <v>36.973800694444442</v>
      </c>
      <c r="IS563" s="74">
        <v>37</v>
      </c>
      <c r="IT563" s="55">
        <v>12</v>
      </c>
      <c r="IV563" s="75">
        <f t="shared" si="767"/>
        <v>2.5</v>
      </c>
      <c r="IW563" s="75">
        <v>3</v>
      </c>
      <c r="IX563" s="75">
        <v>4</v>
      </c>
      <c r="IY563" s="76">
        <f t="shared" si="763"/>
        <v>150.90985046180555</v>
      </c>
      <c r="IZ563" s="142">
        <v>37</v>
      </c>
      <c r="JA563" s="82">
        <f>(IZ563*1.2)*(Prices!$B$5/32)</f>
        <v>55.5</v>
      </c>
      <c r="JB563" s="82">
        <f>(IZ563*1.3)*(Prices!$B$4/32)</f>
        <v>120.25</v>
      </c>
      <c r="JC563" s="77">
        <f>IW563*Prices!$B$2+IX563*Prices!$B$3</f>
        <v>136.19999999999999</v>
      </c>
      <c r="JD563" s="80">
        <f>IV563*Prices!$B$9</f>
        <v>15</v>
      </c>
      <c r="JE563" s="82">
        <f t="shared" si="821"/>
        <v>477.85985046180554</v>
      </c>
      <c r="JF563" s="82">
        <f>IV563*Prices!$B$10</f>
        <v>22.5</v>
      </c>
      <c r="JG563" s="82">
        <f t="shared" si="822"/>
        <v>485.35985046180554</v>
      </c>
      <c r="JH563" s="82">
        <f>IV563*Prices!$B$11</f>
        <v>25</v>
      </c>
      <c r="JI563" s="82">
        <f t="shared" si="823"/>
        <v>487.85985046180554</v>
      </c>
      <c r="JJ563" s="82">
        <f>IV563*Prices!$B$12</f>
        <v>30</v>
      </c>
      <c r="JK563" s="82">
        <f t="shared" si="824"/>
        <v>492.85985046180554</v>
      </c>
      <c r="JL563" s="82">
        <f>IV563*Prices!$B$13</f>
        <v>32.5</v>
      </c>
      <c r="JM563" s="82">
        <f t="shared" si="825"/>
        <v>495.35985046180554</v>
      </c>
      <c r="JN563" s="82">
        <f>IV563*Prices!$B$14</f>
        <v>38.75</v>
      </c>
      <c r="JO563" s="82">
        <f t="shared" si="826"/>
        <v>501.60985046180554</v>
      </c>
      <c r="JP563" s="82">
        <f>IV563*Prices!$B$15</f>
        <v>43.75</v>
      </c>
      <c r="JQ563" s="82">
        <f t="shared" si="827"/>
        <v>506.60985046180554</v>
      </c>
      <c r="JR563" s="82">
        <f>IV563*Prices!$B$16</f>
        <v>61.25</v>
      </c>
      <c r="JS563" s="82">
        <f t="shared" si="828"/>
        <v>524.10985046180554</v>
      </c>
      <c r="JT563" s="82">
        <f>IV563*Prices!$B$17</f>
        <v>0</v>
      </c>
      <c r="JU563" s="82"/>
      <c r="JV563" s="82"/>
      <c r="JW563" s="82"/>
      <c r="JX563" s="82"/>
      <c r="JY563" s="82"/>
      <c r="JZ563" s="82"/>
      <c r="KA563" s="82"/>
      <c r="KB563" s="82"/>
      <c r="KC563" s="82"/>
      <c r="KD563" s="82"/>
      <c r="KE563" s="82"/>
      <c r="KF563" s="82"/>
      <c r="KG563" s="82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 s="199">
        <v>3</v>
      </c>
      <c r="LB563" s="202">
        <v>0</v>
      </c>
      <c r="LC563" s="82">
        <f>(44+(cabinets_db!IR563*2-2))*0.58</f>
        <v>67.249608805555553</v>
      </c>
      <c r="LD563" s="82">
        <f>(44+(cabinets_db!IR563*2-2))*0.77</f>
        <v>89.27965306944445</v>
      </c>
      <c r="LE563" s="82">
        <f>3*(cabinets_db!IR563*22/144)</f>
        <v>16.946325318287037</v>
      </c>
      <c r="LF563" s="82">
        <f t="shared" si="829"/>
        <v>50.303283487268516</v>
      </c>
      <c r="LG563" s="80">
        <f t="shared" si="830"/>
        <v>72.333327751157412</v>
      </c>
      <c r="LH563" s="234">
        <f t="shared" si="831"/>
        <v>150.90985046180555</v>
      </c>
      <c r="LI563" s="55">
        <v>5324.2272999999996</v>
      </c>
      <c r="LJ563" s="55">
        <f t="shared" si="772"/>
        <v>36.973800694444442</v>
      </c>
      <c r="LK563" s="74">
        <v>37</v>
      </c>
      <c r="LL563" s="55">
        <v>12</v>
      </c>
      <c r="LN563" s="75">
        <f t="shared" si="768"/>
        <v>2.5</v>
      </c>
      <c r="LO563" s="75">
        <v>3</v>
      </c>
      <c r="LP563" s="75">
        <v>4</v>
      </c>
      <c r="LQ563" s="76">
        <f t="shared" si="764"/>
        <v>150.90985046180555</v>
      </c>
      <c r="LR563" s="142">
        <v>37</v>
      </c>
      <c r="LS563" s="82">
        <f>(LR563*1.2)*(Prices!$B$5/32)</f>
        <v>55.5</v>
      </c>
      <c r="LT563" s="82">
        <f>(LR563*1.3)*(Prices!$C$4/32)</f>
        <v>96.2</v>
      </c>
      <c r="LU563" s="77">
        <f>LO563*Prices!$B$2+LP563*Prices!$B$3</f>
        <v>136.19999999999999</v>
      </c>
      <c r="LV563" s="80">
        <f>LN563*Prices!$B$9</f>
        <v>15</v>
      </c>
      <c r="LW563" s="82">
        <f t="shared" si="832"/>
        <v>453.80985046180552</v>
      </c>
      <c r="LX563" s="82">
        <f>LN563*Prices!$B$10</f>
        <v>22.5</v>
      </c>
      <c r="LY563" s="82">
        <f t="shared" si="833"/>
        <v>461.30985046180552</v>
      </c>
      <c r="LZ563" s="82">
        <f>LN563*Prices!$B$11</f>
        <v>25</v>
      </c>
      <c r="MA563" s="82">
        <f t="shared" si="834"/>
        <v>463.80985046180552</v>
      </c>
      <c r="MB563" s="82">
        <f>LN563*Prices!$B$12</f>
        <v>30</v>
      </c>
      <c r="MC563" s="82">
        <f t="shared" si="835"/>
        <v>468.80985046180552</v>
      </c>
      <c r="MD563" s="82">
        <f>LN563*Prices!$B$13</f>
        <v>32.5</v>
      </c>
      <c r="ME563" s="82">
        <f t="shared" si="836"/>
        <v>471.30985046180552</v>
      </c>
      <c r="MF563" s="82">
        <f>LN563*Prices!$B$14</f>
        <v>38.75</v>
      </c>
      <c r="MG563" s="82">
        <f t="shared" si="837"/>
        <v>477.55985046180552</v>
      </c>
      <c r="MH563" s="82">
        <f>LN563*Prices!$B$15</f>
        <v>43.75</v>
      </c>
      <c r="MI563" s="82">
        <f t="shared" si="838"/>
        <v>482.55985046180552</v>
      </c>
      <c r="MJ563" s="82">
        <f>LN563*Prices!$B$16</f>
        <v>61.25</v>
      </c>
      <c r="MK563" s="82">
        <f t="shared" si="839"/>
        <v>500.05985046180552</v>
      </c>
      <c r="ML563" s="82">
        <f>LN563*Prices!$B$17</f>
        <v>0</v>
      </c>
      <c r="MM563" s="82"/>
      <c r="MN563" s="82"/>
      <c r="MO563" s="82"/>
      <c r="MP563" s="82"/>
      <c r="MQ563" s="82"/>
      <c r="MR563" s="82"/>
      <c r="MS563" s="82"/>
      <c r="MT563" s="82"/>
      <c r="MU563" s="82"/>
      <c r="MV563" s="82"/>
      <c r="MW563" s="82"/>
      <c r="MX563" s="82"/>
      <c r="MY563" s="82"/>
      <c r="MZ563" s="82"/>
      <c r="NA563" s="82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</row>
    <row r="564" spans="1:449" ht="18" customHeight="1" thickBot="1" x14ac:dyDescent="0.3">
      <c r="A564" s="401" t="s">
        <v>927</v>
      </c>
      <c r="B564" s="175" t="s">
        <v>628</v>
      </c>
      <c r="C564" s="176" t="str">
        <f t="shared" si="840"/>
        <v>Vanity Cab: Special Vanity (Door on Left) (48")</v>
      </c>
      <c r="D564" s="177" t="s">
        <v>926</v>
      </c>
      <c r="E564" s="178" t="s">
        <v>257</v>
      </c>
      <c r="F564" s="402" t="s">
        <v>695</v>
      </c>
      <c r="G564" s="367">
        <f>ROUND(cabinets_db!FD564/Prices!$B$27,0)</f>
        <v>842</v>
      </c>
      <c r="H564" s="71">
        <f>G564*Prices!$B$6+G564</f>
        <v>968.3</v>
      </c>
      <c r="I564" s="161">
        <f>ROUND(cabinets_db!FF564/Prices!$B$27,0)</f>
        <v>868</v>
      </c>
      <c r="J564" s="71">
        <f>I564*Prices!$B$6+I564</f>
        <v>998.2</v>
      </c>
      <c r="K564" s="161">
        <f>ROUND(cabinets_db!FH564/Prices!$B$27,0)</f>
        <v>877</v>
      </c>
      <c r="L564" s="71">
        <f>K564*Prices!$B$6+K564</f>
        <v>1008.55</v>
      </c>
      <c r="M564" s="161">
        <f>ROUND(cabinets_db!FJ564/Prices!$B$27,0)</f>
        <v>895</v>
      </c>
      <c r="N564" s="71">
        <f>M564*Prices!$B$6+M564</f>
        <v>1029.25</v>
      </c>
      <c r="O564" s="161">
        <f>ROUND(cabinets_db!FL564/Prices!$B$27,0)</f>
        <v>904</v>
      </c>
      <c r="P564" s="71">
        <f>O564*Prices!$B$6+O564</f>
        <v>1039.5999999999999</v>
      </c>
      <c r="Q564" s="161">
        <f>ROUND(cabinets_db!FN564/Prices!$B$27,0)</f>
        <v>926</v>
      </c>
      <c r="R564" s="71">
        <f>Q564*Prices!$B$6+Q564</f>
        <v>1064.9000000000001</v>
      </c>
      <c r="S564" s="161">
        <f>ROUND(cabinets_db!FP564/Prices!$B$27,0)</f>
        <v>944</v>
      </c>
      <c r="T564" s="71">
        <f>S564*Prices!$B$6+S564</f>
        <v>1085.5999999999999</v>
      </c>
      <c r="U564" s="161">
        <f>ROUND(cabinets_db!FR564/Prices!$B$27,0)</f>
        <v>1007</v>
      </c>
      <c r="V564" s="71">
        <f>U564*Prices!$B$6+U564</f>
        <v>1158.05</v>
      </c>
      <c r="W564" s="162"/>
      <c r="X564" s="162"/>
      <c r="Y564" s="162"/>
      <c r="Z564" s="162"/>
      <c r="AA564" s="162"/>
      <c r="AB564" s="71">
        <f>ROUND(cabinets_db!HD564/Prices!$B$27,0)</f>
        <v>784</v>
      </c>
      <c r="AC564" s="71">
        <f>AB564*Prices!$B$6+AB564</f>
        <v>901.6</v>
      </c>
      <c r="AD564" s="71">
        <f>ROUND(cabinets_db!HF564/Prices!$B$27,0)</f>
        <v>811</v>
      </c>
      <c r="AE564" s="71">
        <f>AD564*Prices!$B$6+AD564</f>
        <v>932.65</v>
      </c>
      <c r="AF564" s="71">
        <f>ROUND(cabinets_db!HH564/Prices!$B$27,0)</f>
        <v>820</v>
      </c>
      <c r="AG564" s="71">
        <f>AF564*Prices!$B$6+AF564</f>
        <v>943</v>
      </c>
      <c r="AH564" s="71">
        <f>ROUND(cabinets_db!HJ564/Prices!$B$27,0)</f>
        <v>838</v>
      </c>
      <c r="AI564" s="71">
        <f>AH564*Prices!$B$6+AH564</f>
        <v>963.7</v>
      </c>
      <c r="AJ564" s="71">
        <f>ROUND(cabinets_db!HL564/Prices!$B$27,0)</f>
        <v>847</v>
      </c>
      <c r="AK564" s="71">
        <f>AJ564*Prices!$B$6+AJ564</f>
        <v>974.05</v>
      </c>
      <c r="AL564" s="71">
        <f>ROUND(cabinets_db!HN564/Prices!$B$27,0)</f>
        <v>869</v>
      </c>
      <c r="AM564" s="71">
        <f>AL564*Prices!$B$6+AL564</f>
        <v>999.35</v>
      </c>
      <c r="AN564" s="71">
        <f>ROUND(cabinets_db!HP564/Prices!$B$27,0)</f>
        <v>887</v>
      </c>
      <c r="AO564" s="71">
        <f>AN564*Prices!$B$6+AN564</f>
        <v>1020.05</v>
      </c>
      <c r="AP564" s="71">
        <f>ROUND(cabinets_db!HR564/Prices!$B$27,0)</f>
        <v>949</v>
      </c>
      <c r="AQ564" s="163">
        <f>AP564*Prices!$B$6+AP564</f>
        <v>1091.3499999999999</v>
      </c>
      <c r="AW564" s="71">
        <f t="shared" si="773"/>
        <v>784</v>
      </c>
      <c r="AX564" s="71">
        <f t="shared" si="774"/>
        <v>901.6</v>
      </c>
      <c r="AY564" s="71">
        <f t="shared" si="775"/>
        <v>811</v>
      </c>
      <c r="AZ564" s="71">
        <f t="shared" si="776"/>
        <v>932.65</v>
      </c>
      <c r="BA564" s="71">
        <f t="shared" si="777"/>
        <v>820</v>
      </c>
      <c r="BB564" s="71">
        <f t="shared" si="778"/>
        <v>943</v>
      </c>
      <c r="BC564" s="71">
        <f t="shared" si="779"/>
        <v>838</v>
      </c>
      <c r="BD564" s="71">
        <f t="shared" si="780"/>
        <v>963.7</v>
      </c>
      <c r="BE564" s="71">
        <f t="shared" si="781"/>
        <v>847</v>
      </c>
      <c r="BF564" s="71">
        <f t="shared" si="782"/>
        <v>974.05</v>
      </c>
      <c r="BG564" s="71">
        <f t="shared" si="783"/>
        <v>869</v>
      </c>
      <c r="BH564" s="71">
        <f t="shared" si="784"/>
        <v>999.35</v>
      </c>
      <c r="BI564" s="71">
        <f t="shared" si="785"/>
        <v>887</v>
      </c>
      <c r="BJ564" s="71">
        <f t="shared" si="786"/>
        <v>1020.05</v>
      </c>
      <c r="BK564" s="71">
        <f t="shared" si="787"/>
        <v>949</v>
      </c>
      <c r="BL564" s="163">
        <f t="shared" si="788"/>
        <v>1091.3499999999999</v>
      </c>
      <c r="BU564" s="161">
        <f>ROUND(cabinets_db!JE564/Prices!$B$27,0)</f>
        <v>1156</v>
      </c>
      <c r="BV564" s="71">
        <f>BU564*Prices!$B$6+BU564</f>
        <v>1329.4</v>
      </c>
      <c r="BW564" s="161">
        <f>ROUND(cabinets_db!JG564/Prices!$B$27,0)</f>
        <v>1182</v>
      </c>
      <c r="BX564" s="71">
        <f>BW564*Prices!$B$6+BW564</f>
        <v>1359.3</v>
      </c>
      <c r="BY564" s="161">
        <f>ROUND(cabinets_db!JI564/Prices!$B$27,0)</f>
        <v>1191</v>
      </c>
      <c r="BZ564" s="71">
        <f>BY564*Prices!$B$6+BY564</f>
        <v>1369.65</v>
      </c>
      <c r="CA564" s="161">
        <f>ROUND(cabinets_db!JK564/Prices!$B$27,0)</f>
        <v>1209</v>
      </c>
      <c r="CB564" s="71">
        <f>CA564*Prices!$B$6+CA564</f>
        <v>1390.35</v>
      </c>
      <c r="CC564" s="161">
        <f>ROUND(cabinets_db!JM564/Prices!$B$27,0)</f>
        <v>1218</v>
      </c>
      <c r="CD564" s="71">
        <f>CC564*Prices!$B$6+CC564</f>
        <v>1400.7</v>
      </c>
      <c r="CE564" s="161">
        <f>ROUND(cabinets_db!JO564/Prices!$B$27,0)</f>
        <v>1240</v>
      </c>
      <c r="CF564" s="71">
        <f>CE564*Prices!$B$6+CE564</f>
        <v>1426</v>
      </c>
      <c r="CG564" s="161">
        <f>ROUND(cabinets_db!JQ564/Prices!$B$27,0)</f>
        <v>1258</v>
      </c>
      <c r="CH564" s="71">
        <f>CG564*Prices!$B$6+CG564</f>
        <v>1446.7</v>
      </c>
      <c r="CI564" s="161">
        <f>ROUND(cabinets_db!JS564/Prices!$B$27,0)</f>
        <v>1321</v>
      </c>
      <c r="CJ564" s="71">
        <f>CI564*Prices!$B$6+CI564</f>
        <v>1519.15</v>
      </c>
      <c r="CK564" s="162"/>
      <c r="CL564" s="162"/>
      <c r="CM564" s="162"/>
      <c r="CN564" s="162"/>
      <c r="CO564" s="162"/>
      <c r="CP564" s="71">
        <f>ROUND(cabinets_db!LW564/Prices!$B$27,0)</f>
        <v>1098</v>
      </c>
      <c r="CQ564" s="71">
        <f>CP564*Prices!$B$6+CP564</f>
        <v>1262.7</v>
      </c>
      <c r="CR564" s="71">
        <f>ROUND(cabinets_db!LY564/Prices!$B$27,0)</f>
        <v>1125</v>
      </c>
      <c r="CS564" s="71">
        <f>CR564*Prices!$B$6+CR564</f>
        <v>1293.75</v>
      </c>
      <c r="CT564" s="71">
        <f>ROUND(cabinets_db!MA564/Prices!$B$27,0)</f>
        <v>1134</v>
      </c>
      <c r="CU564" s="71">
        <f>CT564*Prices!$B$6+CT564</f>
        <v>1304.0999999999999</v>
      </c>
      <c r="CV564" s="71">
        <f>ROUND(cabinets_db!MC564/Prices!$B$27,0)</f>
        <v>1152</v>
      </c>
      <c r="CW564" s="71">
        <f>CV564*Prices!$B$6+CV564</f>
        <v>1324.8</v>
      </c>
      <c r="CX564" s="71">
        <f>ROUND(cabinets_db!ME564/Prices!$B$27,0)</f>
        <v>1161</v>
      </c>
      <c r="CY564" s="71">
        <f>CX564*Prices!$B$6+CX564</f>
        <v>1335.15</v>
      </c>
      <c r="CZ564" s="71">
        <f>ROUND(cabinets_db!MG564/Prices!$B$27,0)</f>
        <v>1183</v>
      </c>
      <c r="DA564" s="71">
        <f>CZ564*Prices!$B$6+CZ564</f>
        <v>1360.45</v>
      </c>
      <c r="DB564" s="71">
        <f>ROUND(cabinets_db!MI564/Prices!$B$27,0)</f>
        <v>1201</v>
      </c>
      <c r="DC564" s="71">
        <f>DB564*Prices!$B$6+DB564</f>
        <v>1381.15</v>
      </c>
      <c r="DD564" s="71">
        <f>ROUND(cabinets_db!MK564/Prices!$B$27,0)</f>
        <v>1264</v>
      </c>
      <c r="DE564" s="163">
        <f>DD564*Prices!$B$6+DD564</f>
        <v>1453.6</v>
      </c>
      <c r="DK564" s="71">
        <f t="shared" si="789"/>
        <v>1098</v>
      </c>
      <c r="DL564" s="71">
        <f t="shared" si="790"/>
        <v>1262.7</v>
      </c>
      <c r="DM564" s="71">
        <f t="shared" si="791"/>
        <v>1125</v>
      </c>
      <c r="DN564" s="71">
        <f t="shared" si="792"/>
        <v>1293.75</v>
      </c>
      <c r="DO564" s="71">
        <f t="shared" si="793"/>
        <v>1134</v>
      </c>
      <c r="DP564" s="71">
        <f t="shared" si="794"/>
        <v>1304.0999999999999</v>
      </c>
      <c r="DQ564" s="71">
        <f t="shared" si="795"/>
        <v>1152</v>
      </c>
      <c r="DR564" s="71">
        <f t="shared" si="796"/>
        <v>1324.8</v>
      </c>
      <c r="DS564" s="71">
        <f t="shared" si="797"/>
        <v>1161</v>
      </c>
      <c r="DT564" s="71">
        <f t="shared" si="798"/>
        <v>1335.15</v>
      </c>
      <c r="DU564" s="71">
        <f t="shared" si="799"/>
        <v>1183</v>
      </c>
      <c r="DV564" s="71">
        <f t="shared" si="800"/>
        <v>1360.45</v>
      </c>
      <c r="DW564" s="71">
        <f t="shared" si="801"/>
        <v>1201</v>
      </c>
      <c r="DX564" s="71">
        <f t="shared" si="802"/>
        <v>1381.15</v>
      </c>
      <c r="DY564" s="71">
        <f t="shared" si="803"/>
        <v>1264</v>
      </c>
      <c r="DZ564" s="163">
        <f t="shared" si="804"/>
        <v>1453.6</v>
      </c>
      <c r="EP564" s="55">
        <v>5324.2272999999996</v>
      </c>
      <c r="EQ564" s="55">
        <f t="shared" si="769"/>
        <v>36.973800694444442</v>
      </c>
      <c r="ER564" s="74">
        <v>37</v>
      </c>
      <c r="ES564" s="55">
        <v>18</v>
      </c>
      <c r="EU564" s="75">
        <f t="shared" si="765"/>
        <v>3.75</v>
      </c>
      <c r="EV564" s="75">
        <v>3</v>
      </c>
      <c r="EW564" s="75">
        <v>4</v>
      </c>
      <c r="EX564" s="76">
        <v>19</v>
      </c>
      <c r="EY564" s="142">
        <v>37</v>
      </c>
      <c r="EZ564" s="82">
        <f>(EY564*1.2)*(Prices!$B$5/32)</f>
        <v>55.5</v>
      </c>
      <c r="FA564" s="82">
        <f>(EY564*1.3)*(Prices!$B$4/32)</f>
        <v>120.25</v>
      </c>
      <c r="FB564" s="77">
        <f>EV564*Prices!$B$2+EW564*Prices!$B$3</f>
        <v>136.19999999999999</v>
      </c>
      <c r="FC564" s="80">
        <f>EU564*Prices!$B$9</f>
        <v>22.5</v>
      </c>
      <c r="FD564" s="82">
        <f t="shared" si="805"/>
        <v>353.45</v>
      </c>
      <c r="FE564" s="82">
        <f>EU564*Prices!$B$10</f>
        <v>33.75</v>
      </c>
      <c r="FF564" s="82">
        <f t="shared" si="806"/>
        <v>364.7</v>
      </c>
      <c r="FG564" s="82">
        <f>EU564*Prices!$B$11</f>
        <v>37.5</v>
      </c>
      <c r="FH564" s="82">
        <f t="shared" si="807"/>
        <v>368.45</v>
      </c>
      <c r="FI564" s="82">
        <f>EU564*Prices!$B$12</f>
        <v>45</v>
      </c>
      <c r="FJ564" s="82">
        <f t="shared" si="808"/>
        <v>375.95</v>
      </c>
      <c r="FK564" s="82">
        <f>EU564*Prices!$B$13</f>
        <v>48.75</v>
      </c>
      <c r="FL564" s="82">
        <f t="shared" si="809"/>
        <v>379.7</v>
      </c>
      <c r="FM564" s="82">
        <f>EU564*Prices!$B$14</f>
        <v>58.125</v>
      </c>
      <c r="FN564" s="82">
        <f t="shared" si="810"/>
        <v>389.07499999999999</v>
      </c>
      <c r="FO564" s="82">
        <f>EU564*Prices!$B$15</f>
        <v>65.625</v>
      </c>
      <c r="FP564" s="82">
        <f t="shared" si="811"/>
        <v>396.57499999999999</v>
      </c>
      <c r="FQ564" s="82">
        <f>EU564*Prices!$B$16</f>
        <v>91.875</v>
      </c>
      <c r="FR564" s="82">
        <f t="shared" si="812"/>
        <v>422.82499999999999</v>
      </c>
      <c r="FS564" s="82">
        <f>EU564*Prices!$B$17</f>
        <v>0</v>
      </c>
      <c r="FT564" s="82"/>
      <c r="FU564" s="82"/>
      <c r="FV564" s="82"/>
      <c r="FW564" s="82"/>
      <c r="FX564" s="82"/>
      <c r="FY564" s="82"/>
      <c r="FZ564" s="82"/>
      <c r="GA564" s="82"/>
      <c r="GB564" s="82"/>
      <c r="GC564" s="82"/>
      <c r="GD564" s="82"/>
      <c r="GE564" s="82"/>
      <c r="GF564" s="82"/>
      <c r="GG564" s="82"/>
      <c r="GH564" s="82"/>
      <c r="GI564"/>
      <c r="GJ564"/>
      <c r="GK564"/>
      <c r="GL564"/>
      <c r="GM564"/>
      <c r="GN564"/>
      <c r="GO564"/>
      <c r="GP564" s="55">
        <v>5324.2272999999996</v>
      </c>
      <c r="GQ564" s="55">
        <f t="shared" si="770"/>
        <v>36.973800694444442</v>
      </c>
      <c r="GR564" s="74">
        <v>37</v>
      </c>
      <c r="GS564" s="55">
        <v>18</v>
      </c>
      <c r="GT564" s="55"/>
      <c r="GU564" s="75">
        <f t="shared" si="766"/>
        <v>3.75</v>
      </c>
      <c r="GV564" s="75">
        <v>3</v>
      </c>
      <c r="GW564" s="75">
        <v>4</v>
      </c>
      <c r="GX564" s="76">
        <v>19</v>
      </c>
      <c r="GY564" s="142">
        <v>37</v>
      </c>
      <c r="GZ564" s="82">
        <f>(GY564*1.2)*(Prices!$B$5/32)</f>
        <v>55.5</v>
      </c>
      <c r="HA564" s="82">
        <f>(GY564*1.3)*(Prices!$C$4/32)</f>
        <v>96.2</v>
      </c>
      <c r="HB564" s="77">
        <f>GV564*Prices!$B$2+GW564*Prices!$B$3</f>
        <v>136.19999999999999</v>
      </c>
      <c r="HC564" s="80">
        <f>GU564*Prices!$B$9</f>
        <v>22.5</v>
      </c>
      <c r="HD564" s="82">
        <f t="shared" si="813"/>
        <v>329.4</v>
      </c>
      <c r="HE564" s="82">
        <f>GU564*Prices!$B$10</f>
        <v>33.75</v>
      </c>
      <c r="HF564" s="82">
        <f t="shared" si="814"/>
        <v>340.65</v>
      </c>
      <c r="HG564" s="82">
        <f>GU564*Prices!$B$11</f>
        <v>37.5</v>
      </c>
      <c r="HH564" s="82">
        <f t="shared" si="815"/>
        <v>344.4</v>
      </c>
      <c r="HI564" s="82">
        <f>GU564*Prices!$B$12</f>
        <v>45</v>
      </c>
      <c r="HJ564" s="82">
        <f t="shared" si="816"/>
        <v>351.9</v>
      </c>
      <c r="HK564" s="82">
        <f>GU564*Prices!$B$13</f>
        <v>48.75</v>
      </c>
      <c r="HL564" s="82">
        <f t="shared" si="817"/>
        <v>355.65</v>
      </c>
      <c r="HM564" s="82">
        <f>GU564*Prices!$B$14</f>
        <v>58.125</v>
      </c>
      <c r="HN564" s="82">
        <f t="shared" si="818"/>
        <v>365.02499999999998</v>
      </c>
      <c r="HO564" s="82">
        <f>GU564*Prices!$B$15</f>
        <v>65.625</v>
      </c>
      <c r="HP564" s="82">
        <f t="shared" si="819"/>
        <v>372.52499999999998</v>
      </c>
      <c r="HQ564" s="82">
        <f>GU564*Prices!$B$16</f>
        <v>91.875</v>
      </c>
      <c r="HR564" s="82">
        <f t="shared" si="820"/>
        <v>398.77499999999998</v>
      </c>
      <c r="HS564" s="82">
        <f>GU564*Prices!$B$17</f>
        <v>0</v>
      </c>
      <c r="HT564" s="82"/>
      <c r="HU564" s="82"/>
      <c r="HV564" s="82"/>
      <c r="HW564" s="82"/>
      <c r="HX564" s="82"/>
      <c r="HY564" s="82"/>
      <c r="HZ564" s="82"/>
      <c r="IA564" s="82"/>
      <c r="IB564" s="82"/>
      <c r="IC564" s="82"/>
      <c r="ID564" s="82"/>
      <c r="IE564" s="82"/>
      <c r="IF564" s="82"/>
      <c r="IG564" s="82"/>
      <c r="IH564" s="82"/>
      <c r="II564"/>
      <c r="IJ564"/>
      <c r="IK564"/>
      <c r="IL564"/>
      <c r="IM564"/>
      <c r="IN564"/>
      <c r="IO564"/>
      <c r="IP564"/>
      <c r="IQ564" s="55">
        <v>5324.2272999999996</v>
      </c>
      <c r="IR564" s="55">
        <f t="shared" si="771"/>
        <v>36.973800694444442</v>
      </c>
      <c r="IS564" s="74">
        <v>37</v>
      </c>
      <c r="IT564" s="55">
        <v>18</v>
      </c>
      <c r="IV564" s="75">
        <f t="shared" si="767"/>
        <v>3.75</v>
      </c>
      <c r="IW564" s="75">
        <v>3</v>
      </c>
      <c r="IX564" s="75">
        <v>4</v>
      </c>
      <c r="IY564" s="76">
        <f t="shared" si="763"/>
        <v>150.90985046180555</v>
      </c>
      <c r="IZ564" s="142">
        <v>37</v>
      </c>
      <c r="JA564" s="82">
        <f>(IZ564*1.2)*(Prices!$B$5/32)</f>
        <v>55.5</v>
      </c>
      <c r="JB564" s="82">
        <f>(IZ564*1.3)*(Prices!$B$4/32)</f>
        <v>120.25</v>
      </c>
      <c r="JC564" s="77">
        <f>IW564*Prices!$B$2+IX564*Prices!$B$3</f>
        <v>136.19999999999999</v>
      </c>
      <c r="JD564" s="80">
        <f>IV564*Prices!$B$9</f>
        <v>22.5</v>
      </c>
      <c r="JE564" s="82">
        <f t="shared" si="821"/>
        <v>485.35985046180554</v>
      </c>
      <c r="JF564" s="82">
        <f>IV564*Prices!$B$10</f>
        <v>33.75</v>
      </c>
      <c r="JG564" s="82">
        <f t="shared" si="822"/>
        <v>496.60985046180554</v>
      </c>
      <c r="JH564" s="82">
        <f>IV564*Prices!$B$11</f>
        <v>37.5</v>
      </c>
      <c r="JI564" s="82">
        <f t="shared" si="823"/>
        <v>500.35985046180554</v>
      </c>
      <c r="JJ564" s="82">
        <f>IV564*Prices!$B$12</f>
        <v>45</v>
      </c>
      <c r="JK564" s="82">
        <f t="shared" si="824"/>
        <v>507.85985046180554</v>
      </c>
      <c r="JL564" s="82">
        <f>IV564*Prices!$B$13</f>
        <v>48.75</v>
      </c>
      <c r="JM564" s="82">
        <f t="shared" si="825"/>
        <v>511.60985046180554</v>
      </c>
      <c r="JN564" s="82">
        <f>IV564*Prices!$B$14</f>
        <v>58.125</v>
      </c>
      <c r="JO564" s="82">
        <f t="shared" si="826"/>
        <v>520.98485046180554</v>
      </c>
      <c r="JP564" s="82">
        <f>IV564*Prices!$B$15</f>
        <v>65.625</v>
      </c>
      <c r="JQ564" s="82">
        <f t="shared" si="827"/>
        <v>528.48485046180554</v>
      </c>
      <c r="JR564" s="82">
        <f>IV564*Prices!$B$16</f>
        <v>91.875</v>
      </c>
      <c r="JS564" s="82">
        <f t="shared" si="828"/>
        <v>554.73485046180554</v>
      </c>
      <c r="JT564" s="82">
        <f>IV564*Prices!$B$17</f>
        <v>0</v>
      </c>
      <c r="JU564" s="82"/>
      <c r="JV564" s="82"/>
      <c r="JW564" s="82"/>
      <c r="JX564" s="82"/>
      <c r="JY564" s="82"/>
      <c r="JZ564" s="82"/>
      <c r="KA564" s="82"/>
      <c r="KB564" s="82"/>
      <c r="KC564" s="82"/>
      <c r="KD564" s="82"/>
      <c r="KE564" s="82"/>
      <c r="KF564" s="82"/>
      <c r="KG564" s="82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 s="199">
        <v>3</v>
      </c>
      <c r="LB564" s="202">
        <v>0</v>
      </c>
      <c r="LC564" s="82">
        <f>(44+(cabinets_db!IR564*2-2))*0.58</f>
        <v>67.249608805555553</v>
      </c>
      <c r="LD564" s="82">
        <f>(44+(cabinets_db!IR564*2-2))*0.77</f>
        <v>89.27965306944445</v>
      </c>
      <c r="LE564" s="82">
        <f>3*(cabinets_db!IR564*22/144)</f>
        <v>16.946325318287037</v>
      </c>
      <c r="LF564" s="82">
        <f t="shared" si="829"/>
        <v>50.303283487268516</v>
      </c>
      <c r="LG564" s="80">
        <f t="shared" si="830"/>
        <v>72.333327751157412</v>
      </c>
      <c r="LH564" s="234">
        <f t="shared" si="831"/>
        <v>150.90985046180555</v>
      </c>
      <c r="LI564" s="55">
        <v>5324.2272999999996</v>
      </c>
      <c r="LJ564" s="55">
        <f t="shared" si="772"/>
        <v>36.973800694444442</v>
      </c>
      <c r="LK564" s="74">
        <v>37</v>
      </c>
      <c r="LL564" s="55">
        <v>18</v>
      </c>
      <c r="LN564" s="75">
        <f t="shared" si="768"/>
        <v>3.75</v>
      </c>
      <c r="LO564" s="75">
        <v>3</v>
      </c>
      <c r="LP564" s="75">
        <v>4</v>
      </c>
      <c r="LQ564" s="76">
        <f t="shared" si="764"/>
        <v>150.90985046180555</v>
      </c>
      <c r="LR564" s="142">
        <v>37</v>
      </c>
      <c r="LS564" s="82">
        <f>(LR564*1.2)*(Prices!$B$5/32)</f>
        <v>55.5</v>
      </c>
      <c r="LT564" s="82">
        <f>(LR564*1.3)*(Prices!$C$4/32)</f>
        <v>96.2</v>
      </c>
      <c r="LU564" s="77">
        <f>LO564*Prices!$B$2+LP564*Prices!$B$3</f>
        <v>136.19999999999999</v>
      </c>
      <c r="LV564" s="80">
        <f>LN564*Prices!$B$9</f>
        <v>22.5</v>
      </c>
      <c r="LW564" s="82">
        <f t="shared" si="832"/>
        <v>461.30985046180552</v>
      </c>
      <c r="LX564" s="82">
        <f>LN564*Prices!$B$10</f>
        <v>33.75</v>
      </c>
      <c r="LY564" s="82">
        <f t="shared" si="833"/>
        <v>472.55985046180552</v>
      </c>
      <c r="LZ564" s="82">
        <f>LN564*Prices!$B$11</f>
        <v>37.5</v>
      </c>
      <c r="MA564" s="82">
        <f t="shared" si="834"/>
        <v>476.30985046180552</v>
      </c>
      <c r="MB564" s="82">
        <f>LN564*Prices!$B$12</f>
        <v>45</v>
      </c>
      <c r="MC564" s="82">
        <f t="shared" si="835"/>
        <v>483.80985046180552</v>
      </c>
      <c r="MD564" s="82">
        <f>LN564*Prices!$B$13</f>
        <v>48.75</v>
      </c>
      <c r="ME564" s="82">
        <f t="shared" si="836"/>
        <v>487.55985046180552</v>
      </c>
      <c r="MF564" s="82">
        <f>LN564*Prices!$B$14</f>
        <v>58.125</v>
      </c>
      <c r="MG564" s="82">
        <f t="shared" si="837"/>
        <v>496.93485046180552</v>
      </c>
      <c r="MH564" s="82">
        <f>LN564*Prices!$B$15</f>
        <v>65.625</v>
      </c>
      <c r="MI564" s="82">
        <f t="shared" si="838"/>
        <v>504.43485046180552</v>
      </c>
      <c r="MJ564" s="82">
        <f>LN564*Prices!$B$16</f>
        <v>91.875</v>
      </c>
      <c r="MK564" s="82">
        <f t="shared" si="839"/>
        <v>530.68485046180558</v>
      </c>
      <c r="ML564" s="82">
        <f>LN564*Prices!$B$17</f>
        <v>0</v>
      </c>
      <c r="MM564" s="82"/>
      <c r="MN564" s="82"/>
      <c r="MO564" s="82"/>
      <c r="MP564" s="82"/>
      <c r="MQ564" s="82"/>
      <c r="MR564" s="82"/>
      <c r="MS564" s="82"/>
      <c r="MT564" s="82"/>
      <c r="MU564" s="82"/>
      <c r="MV564" s="82"/>
      <c r="MW564" s="82"/>
      <c r="MX564" s="82"/>
      <c r="MY564" s="82"/>
      <c r="MZ564" s="82"/>
      <c r="NA564" s="82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</row>
    <row r="565" spans="1:449" ht="18" customHeight="1" thickBot="1" x14ac:dyDescent="0.3">
      <c r="A565" s="405"/>
      <c r="B565" s="404"/>
      <c r="C565" s="278"/>
      <c r="D565" s="279"/>
      <c r="E565" s="280"/>
      <c r="F565" s="406"/>
      <c r="G565" s="367"/>
      <c r="H565" s="71"/>
      <c r="I565" s="161"/>
      <c r="J565" s="71"/>
      <c r="K565" s="161"/>
      <c r="L565" s="71"/>
      <c r="M565" s="161"/>
      <c r="N565" s="71"/>
      <c r="O565" s="161"/>
      <c r="P565" s="71"/>
      <c r="Q565" s="161"/>
      <c r="R565" s="71"/>
      <c r="S565" s="161"/>
      <c r="T565" s="71"/>
      <c r="U565" s="161"/>
      <c r="V565" s="71"/>
      <c r="W565" s="162"/>
      <c r="X565" s="162"/>
      <c r="Y565" s="162"/>
      <c r="Z565" s="162"/>
      <c r="AA565" s="162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163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163"/>
      <c r="BU565" s="161"/>
      <c r="BV565" s="71"/>
      <c r="BW565" s="161"/>
      <c r="BX565" s="71"/>
      <c r="BY565" s="161"/>
      <c r="BZ565" s="71"/>
      <c r="CA565" s="161"/>
      <c r="CB565" s="71"/>
      <c r="CC565" s="161"/>
      <c r="CD565" s="71"/>
      <c r="CE565" s="161"/>
      <c r="CF565" s="71"/>
      <c r="CG565" s="161"/>
      <c r="CH565" s="71"/>
      <c r="CI565" s="161"/>
      <c r="CJ565" s="71"/>
      <c r="CK565" s="162"/>
      <c r="CL565" s="162"/>
      <c r="CM565" s="162"/>
      <c r="CN565" s="162"/>
      <c r="CO565" s="162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163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163"/>
      <c r="ER565" s="74"/>
      <c r="ES565" s="55"/>
      <c r="EU565" s="75"/>
      <c r="EY565" s="142"/>
      <c r="EZ565" s="82"/>
      <c r="FB565" s="77"/>
      <c r="FC565" s="80"/>
      <c r="FE565" s="82"/>
      <c r="FF565" s="82"/>
      <c r="FG565" s="82"/>
      <c r="FH565" s="82"/>
      <c r="FI565" s="82"/>
      <c r="FJ565" s="82"/>
      <c r="FK565" s="82"/>
      <c r="FL565" s="82"/>
      <c r="FM565" s="82"/>
      <c r="FN565" s="82"/>
      <c r="FO565" s="82"/>
      <c r="FP565" s="82"/>
      <c r="FQ565" s="82"/>
      <c r="FR565" s="82"/>
      <c r="FS565" s="82"/>
      <c r="FT565" s="82"/>
      <c r="FU565" s="82"/>
      <c r="FV565" s="82"/>
      <c r="FW565" s="82"/>
      <c r="FX565" s="82"/>
      <c r="FY565" s="82"/>
      <c r="FZ565" s="82"/>
      <c r="GA565" s="82"/>
      <c r="GB565" s="82"/>
      <c r="GC565" s="82"/>
      <c r="GD565" s="82"/>
      <c r="GE565" s="82"/>
      <c r="GF565" s="82"/>
      <c r="GG565" s="82"/>
      <c r="GH565" s="82"/>
      <c r="GI565"/>
      <c r="GJ565"/>
      <c r="GK565"/>
      <c r="GL565"/>
      <c r="GM565"/>
      <c r="GN565"/>
      <c r="GO565"/>
      <c r="GR565" s="74"/>
      <c r="GT565" s="55"/>
      <c r="GU565" s="75"/>
      <c r="GV565" s="75"/>
      <c r="GW565" s="75"/>
      <c r="GX565" s="76"/>
      <c r="GY565" s="142"/>
      <c r="GZ565" s="82"/>
      <c r="HA565" s="82"/>
      <c r="HB565" s="77"/>
      <c r="HC565" s="80"/>
      <c r="HE565" s="82"/>
      <c r="HF565" s="82"/>
      <c r="HG565" s="82"/>
      <c r="HH565" s="82"/>
      <c r="HI565" s="82"/>
      <c r="HJ565" s="82"/>
      <c r="HK565" s="82"/>
      <c r="HL565" s="82"/>
      <c r="HM565" s="82"/>
      <c r="HN565" s="82"/>
      <c r="HO565" s="82"/>
      <c r="HP565" s="82"/>
      <c r="HQ565" s="82"/>
      <c r="HR565" s="82"/>
      <c r="HS565" s="82"/>
      <c r="HT565" s="82"/>
      <c r="HU565" s="82"/>
      <c r="HV565" s="82"/>
      <c r="HW565" s="82"/>
      <c r="HX565" s="82"/>
      <c r="HY565" s="82"/>
      <c r="HZ565" s="82"/>
      <c r="IA565" s="82"/>
      <c r="IB565" s="82"/>
      <c r="IC565" s="82"/>
      <c r="ID565" s="82"/>
      <c r="IE565" s="82"/>
      <c r="IF565" s="82"/>
      <c r="IG565" s="82"/>
      <c r="IH565" s="82"/>
      <c r="II565"/>
      <c r="IJ565"/>
      <c r="IK565"/>
      <c r="IL565"/>
      <c r="IM565"/>
      <c r="IN565"/>
      <c r="IO565"/>
      <c r="IP565"/>
      <c r="IS565" s="74"/>
      <c r="IV565" s="75"/>
      <c r="IW565" s="75"/>
      <c r="IX565" s="75"/>
      <c r="IY565" s="76"/>
      <c r="IZ565" s="142"/>
      <c r="JA565" s="82"/>
      <c r="JB565" s="82"/>
      <c r="JC565" s="77"/>
      <c r="JD565" s="80"/>
      <c r="JE565" s="82"/>
      <c r="JF565" s="82"/>
      <c r="JG565" s="82"/>
      <c r="JH565" s="82"/>
      <c r="JI565" s="82"/>
      <c r="JJ565" s="82"/>
      <c r="JK565" s="82"/>
      <c r="JL565" s="82"/>
      <c r="JM565" s="82"/>
      <c r="JN565" s="82"/>
      <c r="JO565" s="82"/>
      <c r="JP565" s="82"/>
      <c r="JQ565" s="82"/>
      <c r="JR565" s="82"/>
      <c r="JS565" s="82"/>
      <c r="JT565" s="82"/>
      <c r="JU565" s="82"/>
      <c r="JV565" s="82"/>
      <c r="JW565" s="82"/>
      <c r="JX565" s="82"/>
      <c r="JY565" s="82"/>
      <c r="JZ565" s="82"/>
      <c r="KA565" s="82"/>
      <c r="KB565" s="82"/>
      <c r="KC565" s="82"/>
      <c r="KD565" s="82"/>
      <c r="KE565" s="82"/>
      <c r="KF565" s="82"/>
      <c r="KG565" s="82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 s="199"/>
      <c r="LB565" s="202"/>
      <c r="LF565" s="82"/>
      <c r="LG565" s="80"/>
      <c r="LH565" s="234"/>
      <c r="LK565" s="74"/>
      <c r="LN565" s="75"/>
      <c r="LO565" s="75"/>
      <c r="LP565" s="75"/>
      <c r="LQ565" s="76"/>
      <c r="LR565" s="142"/>
      <c r="LS565" s="82"/>
      <c r="LT565" s="82"/>
      <c r="LU565" s="77"/>
      <c r="LV565" s="80"/>
      <c r="LW565" s="82"/>
      <c r="LX565" s="82"/>
      <c r="LY565" s="82"/>
      <c r="LZ565" s="82"/>
      <c r="MA565" s="82"/>
      <c r="MB565" s="82"/>
      <c r="MC565" s="82"/>
      <c r="MD565" s="82"/>
      <c r="ME565" s="82"/>
      <c r="MF565" s="82"/>
      <c r="MG565" s="82"/>
      <c r="MH565" s="82"/>
      <c r="MI565" s="82"/>
      <c r="MJ565" s="82"/>
      <c r="MK565" s="82"/>
      <c r="ML565" s="82"/>
      <c r="MM565" s="82"/>
      <c r="MN565" s="82"/>
      <c r="MO565" s="82"/>
      <c r="MP565" s="82"/>
      <c r="MQ565" s="82"/>
      <c r="MR565" s="82"/>
      <c r="MS565" s="82"/>
      <c r="MT565" s="82"/>
      <c r="MU565" s="82"/>
      <c r="MV565" s="82"/>
      <c r="MW565" s="82"/>
      <c r="MX565" s="82"/>
      <c r="MY565" s="82"/>
      <c r="MZ565" s="82"/>
      <c r="NA565" s="82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</row>
    <row r="566" spans="1:449" ht="18" customHeight="1" x14ac:dyDescent="0.25">
      <c r="A566" s="151" t="s">
        <v>696</v>
      </c>
      <c r="B566" s="170" t="s">
        <v>628</v>
      </c>
      <c r="C566" s="152" t="str">
        <f t="shared" si="840"/>
        <v>Vanity Cab: Floating Sink Drawers with U (22" to 24")</v>
      </c>
      <c r="D566" s="121" t="s">
        <v>697</v>
      </c>
      <c r="E566" s="153" t="s">
        <v>103</v>
      </c>
      <c r="F566" s="266" t="s">
        <v>696</v>
      </c>
      <c r="G566" s="367">
        <f>ROUND(cabinets_db!FD566/Prices!$B$27,0)</f>
        <v>642</v>
      </c>
      <c r="H566" s="71">
        <f>G566*Prices!$B$6+G566</f>
        <v>738.3</v>
      </c>
      <c r="I566" s="161">
        <f>ROUND(cabinets_db!FF566/Prices!$B$27,0)</f>
        <v>674</v>
      </c>
      <c r="J566" s="71">
        <f>I566*Prices!$B$6+I566</f>
        <v>775.1</v>
      </c>
      <c r="K566" s="161">
        <f>ROUND(cabinets_db!FH566/Prices!$B$27,0)</f>
        <v>685</v>
      </c>
      <c r="L566" s="71">
        <f>K566*Prices!$B$6+K566</f>
        <v>787.75</v>
      </c>
      <c r="M566" s="161">
        <f>ROUND(cabinets_db!FJ566/Prices!$B$27,0)</f>
        <v>706</v>
      </c>
      <c r="N566" s="71">
        <f>M566*Prices!$B$6+M566</f>
        <v>811.9</v>
      </c>
      <c r="O566" s="161">
        <f>ROUND(cabinets_db!FL566/Prices!$B$27,0)</f>
        <v>717</v>
      </c>
      <c r="P566" s="71">
        <f>O566*Prices!$B$6+O566</f>
        <v>824.55</v>
      </c>
      <c r="Q566" s="161">
        <f>ROUND(cabinets_db!FN566/Prices!$B$27,0)</f>
        <v>743</v>
      </c>
      <c r="R566" s="71">
        <f>Q566*Prices!$B$6+Q566</f>
        <v>854.45</v>
      </c>
      <c r="S566" s="161">
        <f>ROUND(cabinets_db!FP566/Prices!$B$27,0)</f>
        <v>765</v>
      </c>
      <c r="T566" s="71">
        <f>S566*Prices!$B$6+S566</f>
        <v>879.75</v>
      </c>
      <c r="U566" s="161">
        <f>ROUND(cabinets_db!FR566/Prices!$B$27,0)</f>
        <v>840</v>
      </c>
      <c r="V566" s="71">
        <f>U566*Prices!$B$6+U566</f>
        <v>966</v>
      </c>
      <c r="W566" s="162"/>
      <c r="X566" s="162"/>
      <c r="Y566" s="162"/>
      <c r="Z566" s="162"/>
      <c r="AA566" s="162"/>
      <c r="AB566" s="71">
        <f>ROUND(cabinets_db!HD566/Prices!$B$27,0)</f>
        <v>595</v>
      </c>
      <c r="AC566" s="71">
        <f>AB566*Prices!$B$6+AB566</f>
        <v>684.25</v>
      </c>
      <c r="AD566" s="71">
        <f>ROUND(cabinets_db!HF566/Prices!$B$27,0)</f>
        <v>627</v>
      </c>
      <c r="AE566" s="71">
        <f>AD566*Prices!$B$6+AD566</f>
        <v>721.05</v>
      </c>
      <c r="AF566" s="71">
        <f>ROUND(cabinets_db!HH566/Prices!$B$27,0)</f>
        <v>638</v>
      </c>
      <c r="AG566" s="71">
        <f>AF566*Prices!$B$6+AF566</f>
        <v>733.7</v>
      </c>
      <c r="AH566" s="71">
        <f>ROUND(cabinets_db!HJ566/Prices!$B$27,0)</f>
        <v>660</v>
      </c>
      <c r="AI566" s="71">
        <f>AH566*Prices!$B$6+AH566</f>
        <v>759</v>
      </c>
      <c r="AJ566" s="71">
        <f>ROUND(cabinets_db!HL566/Prices!$B$27,0)</f>
        <v>670</v>
      </c>
      <c r="AK566" s="71">
        <f>AJ566*Prices!$B$6+AJ566</f>
        <v>770.5</v>
      </c>
      <c r="AL566" s="71">
        <f>ROUND(cabinets_db!HN566/Prices!$B$27,0)</f>
        <v>697</v>
      </c>
      <c r="AM566" s="71">
        <f>AL566*Prices!$B$6+AL566</f>
        <v>801.55</v>
      </c>
      <c r="AN566" s="71">
        <f>ROUND(cabinets_db!HP566/Prices!$B$27,0)</f>
        <v>718</v>
      </c>
      <c r="AO566" s="71">
        <f>AN566*Prices!$B$6+AN566</f>
        <v>825.7</v>
      </c>
      <c r="AP566" s="71">
        <f>ROUND(cabinets_db!HR566/Prices!$B$27,0)</f>
        <v>793</v>
      </c>
      <c r="AQ566" s="163">
        <f>AP566*Prices!$B$6+AP566</f>
        <v>911.95</v>
      </c>
      <c r="AW566" s="71">
        <f t="shared" si="773"/>
        <v>595</v>
      </c>
      <c r="AX566" s="71">
        <f t="shared" si="774"/>
        <v>684.25</v>
      </c>
      <c r="AY566" s="71">
        <f t="shared" si="775"/>
        <v>627</v>
      </c>
      <c r="AZ566" s="71">
        <f t="shared" si="776"/>
        <v>721.05</v>
      </c>
      <c r="BA566" s="71">
        <f t="shared" si="777"/>
        <v>638</v>
      </c>
      <c r="BB566" s="71">
        <f t="shared" si="778"/>
        <v>733.7</v>
      </c>
      <c r="BC566" s="71">
        <f t="shared" si="779"/>
        <v>660</v>
      </c>
      <c r="BD566" s="71">
        <f t="shared" si="780"/>
        <v>759</v>
      </c>
      <c r="BE566" s="71">
        <f t="shared" si="781"/>
        <v>670</v>
      </c>
      <c r="BF566" s="71">
        <f t="shared" si="782"/>
        <v>770.5</v>
      </c>
      <c r="BG566" s="71">
        <f t="shared" si="783"/>
        <v>697</v>
      </c>
      <c r="BH566" s="71">
        <f t="shared" si="784"/>
        <v>801.55</v>
      </c>
      <c r="BI566" s="71">
        <f t="shared" si="785"/>
        <v>718</v>
      </c>
      <c r="BJ566" s="71">
        <f t="shared" si="786"/>
        <v>825.7</v>
      </c>
      <c r="BK566" s="71">
        <f t="shared" si="787"/>
        <v>793</v>
      </c>
      <c r="BL566" s="163">
        <f t="shared" si="788"/>
        <v>911.95</v>
      </c>
      <c r="BU566" s="161">
        <f>ROUND(cabinets_db!JE566/Prices!$B$27,0)</f>
        <v>2534</v>
      </c>
      <c r="BV566" s="71">
        <f>BU566*Prices!$B$6+BU566</f>
        <v>2914.1</v>
      </c>
      <c r="BW566" s="161">
        <f>ROUND(cabinets_db!JG566/Prices!$B$27,0)</f>
        <v>2566</v>
      </c>
      <c r="BX566" s="71">
        <f>BW566*Prices!$B$6+BW566</f>
        <v>2950.9</v>
      </c>
      <c r="BY566" s="161">
        <f>ROUND(cabinets_db!JI566/Prices!$B$27,0)</f>
        <v>2577</v>
      </c>
      <c r="BZ566" s="71">
        <f>BY566*Prices!$B$6+BY566</f>
        <v>2963.55</v>
      </c>
      <c r="CA566" s="161">
        <f>ROUND(cabinets_db!JK566/Prices!$B$27,0)</f>
        <v>2598</v>
      </c>
      <c r="CB566" s="71">
        <f>CA566*Prices!$B$6+CA566</f>
        <v>2987.7</v>
      </c>
      <c r="CC566" s="161">
        <f>ROUND(cabinets_db!JM566/Prices!$B$27,0)</f>
        <v>2609</v>
      </c>
      <c r="CD566" s="71">
        <f>CC566*Prices!$B$6+CC566</f>
        <v>3000.35</v>
      </c>
      <c r="CE566" s="161">
        <f>ROUND(cabinets_db!JO566/Prices!$B$27,0)</f>
        <v>2635</v>
      </c>
      <c r="CF566" s="71">
        <f>CE566*Prices!$B$6+CE566</f>
        <v>3030.25</v>
      </c>
      <c r="CG566" s="161">
        <f>ROUND(cabinets_db!JQ566/Prices!$B$27,0)</f>
        <v>2657</v>
      </c>
      <c r="CH566" s="71">
        <f>CG566*Prices!$B$6+CG566</f>
        <v>3055.55</v>
      </c>
      <c r="CI566" s="161">
        <f>ROUND(cabinets_db!JS566/Prices!$B$27,0)</f>
        <v>2732</v>
      </c>
      <c r="CJ566" s="71">
        <f>CI566*Prices!$B$6+CI566</f>
        <v>3141.8</v>
      </c>
      <c r="CK566" s="162"/>
      <c r="CL566" s="162"/>
      <c r="CM566" s="162"/>
      <c r="CN566" s="162"/>
      <c r="CO566" s="162"/>
      <c r="CP566" s="71">
        <f>ROUND(cabinets_db!LW566/Prices!$B$27,0)</f>
        <v>2260</v>
      </c>
      <c r="CQ566" s="71">
        <f>CP566*Prices!$B$6+CP566</f>
        <v>2599</v>
      </c>
      <c r="CR566" s="71">
        <f>ROUND(cabinets_db!LY566/Prices!$B$27,0)</f>
        <v>2292</v>
      </c>
      <c r="CS566" s="71">
        <f>CR566*Prices!$B$6+CR566</f>
        <v>2635.8</v>
      </c>
      <c r="CT566" s="71">
        <f>ROUND(cabinets_db!MA566/Prices!$B$27,0)</f>
        <v>2303</v>
      </c>
      <c r="CU566" s="71">
        <f>CT566*Prices!$B$6+CT566</f>
        <v>2648.45</v>
      </c>
      <c r="CV566" s="71">
        <f>ROUND(cabinets_db!MC566/Prices!$B$27,0)</f>
        <v>2324</v>
      </c>
      <c r="CW566" s="71">
        <f>CV566*Prices!$B$6+CV566</f>
        <v>2672.6</v>
      </c>
      <c r="CX566" s="71">
        <f>ROUND(cabinets_db!ME566/Prices!$B$27,0)</f>
        <v>2335</v>
      </c>
      <c r="CY566" s="71">
        <f>CX566*Prices!$B$6+CX566</f>
        <v>2685.25</v>
      </c>
      <c r="CZ566" s="71">
        <f>ROUND(cabinets_db!MG566/Prices!$B$27,0)</f>
        <v>2362</v>
      </c>
      <c r="DA566" s="71">
        <f>CZ566*Prices!$B$6+CZ566</f>
        <v>2716.3</v>
      </c>
      <c r="DB566" s="71">
        <f>ROUND(cabinets_db!MI566/Prices!$B$27,0)</f>
        <v>2383</v>
      </c>
      <c r="DC566" s="71">
        <f>DB566*Prices!$B$6+DB566</f>
        <v>2740.45</v>
      </c>
      <c r="DD566" s="71">
        <f>ROUND(cabinets_db!MK566/Prices!$B$27,0)</f>
        <v>2458</v>
      </c>
      <c r="DE566" s="163">
        <f>DD566*Prices!$B$6+DD566</f>
        <v>2826.7</v>
      </c>
      <c r="DK566" s="71">
        <f t="shared" si="789"/>
        <v>2260</v>
      </c>
      <c r="DL566" s="71">
        <f t="shared" si="790"/>
        <v>2599</v>
      </c>
      <c r="DM566" s="71">
        <f t="shared" si="791"/>
        <v>2292</v>
      </c>
      <c r="DN566" s="71">
        <f t="shared" si="792"/>
        <v>2635.8</v>
      </c>
      <c r="DO566" s="71">
        <f t="shared" si="793"/>
        <v>2303</v>
      </c>
      <c r="DP566" s="71">
        <f t="shared" si="794"/>
        <v>2648.45</v>
      </c>
      <c r="DQ566" s="71">
        <f t="shared" si="795"/>
        <v>2324</v>
      </c>
      <c r="DR566" s="71">
        <f t="shared" si="796"/>
        <v>2672.6</v>
      </c>
      <c r="DS566" s="71">
        <f t="shared" si="797"/>
        <v>2335</v>
      </c>
      <c r="DT566" s="71">
        <f t="shared" si="798"/>
        <v>2685.25</v>
      </c>
      <c r="DU566" s="71">
        <f t="shared" si="799"/>
        <v>2362</v>
      </c>
      <c r="DV566" s="71">
        <f t="shared" si="800"/>
        <v>2716.3</v>
      </c>
      <c r="DW566" s="71">
        <f t="shared" si="801"/>
        <v>2383</v>
      </c>
      <c r="DX566" s="71">
        <f t="shared" si="802"/>
        <v>2740.45</v>
      </c>
      <c r="DY566" s="71">
        <f t="shared" si="803"/>
        <v>2458</v>
      </c>
      <c r="DZ566" s="163">
        <f t="shared" si="804"/>
        <v>2826.7</v>
      </c>
      <c r="EP566" s="55">
        <v>3059.3292999999999</v>
      </c>
      <c r="EQ566" s="55">
        <f t="shared" si="769"/>
        <v>21.24534236111111</v>
      </c>
      <c r="ER566" s="74">
        <v>21.5</v>
      </c>
      <c r="ES566" s="55">
        <v>24</v>
      </c>
      <c r="EU566" s="75">
        <f t="shared" ref="EU566:EU600" si="841">ES566*27/144</f>
        <v>4.5</v>
      </c>
      <c r="EV566" s="75">
        <v>2</v>
      </c>
      <c r="EX566" s="76">
        <v>20</v>
      </c>
      <c r="EY566" s="142">
        <f>(EX566*1.2)*(Prices!$B$5/32)</f>
        <v>30</v>
      </c>
      <c r="EZ566" s="82">
        <f>(EY566*1.2)*(Prices!$B$5/32)</f>
        <v>45</v>
      </c>
      <c r="FA566" s="82">
        <f>(EY566*1.3)*(Prices!$B$4/32)</f>
        <v>97.5</v>
      </c>
      <c r="FB566" s="77">
        <f>EV566*Prices!$B$2+EW566*Prices!$B$3</f>
        <v>80</v>
      </c>
      <c r="FC566" s="80">
        <f>EU566*Prices!$B$9</f>
        <v>27</v>
      </c>
      <c r="FD566" s="82">
        <f t="shared" si="805"/>
        <v>269.5</v>
      </c>
      <c r="FE566" s="82">
        <f>EU566*Prices!$B$10</f>
        <v>40.5</v>
      </c>
      <c r="FF566" s="82">
        <f t="shared" si="806"/>
        <v>283</v>
      </c>
      <c r="FG566" s="82">
        <f>EU566*Prices!$B$11</f>
        <v>45</v>
      </c>
      <c r="FH566" s="82">
        <f t="shared" si="807"/>
        <v>287.5</v>
      </c>
      <c r="FI566" s="82">
        <f>EU566*Prices!$B$12</f>
        <v>54</v>
      </c>
      <c r="FJ566" s="82">
        <f t="shared" si="808"/>
        <v>296.5</v>
      </c>
      <c r="FK566" s="82">
        <f>EU566*Prices!$B$13</f>
        <v>58.5</v>
      </c>
      <c r="FL566" s="82">
        <f t="shared" si="809"/>
        <v>301</v>
      </c>
      <c r="FM566" s="82">
        <f>EU566*Prices!$B$14</f>
        <v>69.75</v>
      </c>
      <c r="FN566" s="82">
        <f t="shared" si="810"/>
        <v>312.25</v>
      </c>
      <c r="FO566" s="82">
        <f>EU566*Prices!$B$15</f>
        <v>78.75</v>
      </c>
      <c r="FP566" s="82">
        <f t="shared" si="811"/>
        <v>321.25</v>
      </c>
      <c r="FQ566" s="82">
        <f>EU566*Prices!$B$16</f>
        <v>110.25</v>
      </c>
      <c r="FR566" s="82">
        <f t="shared" si="812"/>
        <v>352.75</v>
      </c>
      <c r="FS566" s="82">
        <f>EU566*Prices!$B$17</f>
        <v>0</v>
      </c>
      <c r="FT566" s="82"/>
      <c r="FU566" s="82"/>
      <c r="FV566" s="82"/>
      <c r="FW566" s="82"/>
      <c r="FX566" s="82"/>
      <c r="FY566" s="82"/>
      <c r="FZ566" s="82"/>
      <c r="GA566" s="82"/>
      <c r="GB566" s="82"/>
      <c r="GC566" s="82"/>
      <c r="GD566" s="82"/>
      <c r="GE566" s="82"/>
      <c r="GF566" s="82"/>
      <c r="GG566" s="82"/>
      <c r="GH566" s="82"/>
      <c r="GI566"/>
      <c r="GJ566"/>
      <c r="GK566"/>
      <c r="GL566"/>
      <c r="GM566"/>
      <c r="GN566"/>
      <c r="GO566"/>
      <c r="GP566" s="55">
        <v>3059.3292999999999</v>
      </c>
      <c r="GQ566" s="55">
        <f t="shared" si="770"/>
        <v>21.24534236111111</v>
      </c>
      <c r="GR566" s="74">
        <v>21.5</v>
      </c>
      <c r="GS566" s="55">
        <v>24</v>
      </c>
      <c r="GT566" s="55"/>
      <c r="GU566" s="75">
        <f t="shared" ref="GU566:GU600" si="842">GS566*27/144</f>
        <v>4.5</v>
      </c>
      <c r="GV566" s="75">
        <v>2</v>
      </c>
      <c r="GW566" s="75"/>
      <c r="GX566" s="76">
        <v>20</v>
      </c>
      <c r="GY566" s="142">
        <f>(GX566*1.2)*(Prices!$B$5/32)</f>
        <v>30</v>
      </c>
      <c r="GZ566" s="82">
        <f>(GY566*1.2)*(Prices!$B$5/32)</f>
        <v>45</v>
      </c>
      <c r="HA566" s="82">
        <f>(GY566*1.3)*(Prices!$C$4/32)</f>
        <v>78</v>
      </c>
      <c r="HB566" s="77">
        <f>GV566*Prices!$B$2+GW566*Prices!$B$3</f>
        <v>80</v>
      </c>
      <c r="HC566" s="80">
        <f>GU566*Prices!$B$9</f>
        <v>27</v>
      </c>
      <c r="HD566" s="82">
        <f t="shared" si="813"/>
        <v>250</v>
      </c>
      <c r="HE566" s="82">
        <f>GU566*Prices!$B$10</f>
        <v>40.5</v>
      </c>
      <c r="HF566" s="82">
        <f t="shared" si="814"/>
        <v>263.5</v>
      </c>
      <c r="HG566" s="82">
        <f>GU566*Prices!$B$11</f>
        <v>45</v>
      </c>
      <c r="HH566" s="82">
        <f t="shared" si="815"/>
        <v>268</v>
      </c>
      <c r="HI566" s="82">
        <f>GU566*Prices!$B$12</f>
        <v>54</v>
      </c>
      <c r="HJ566" s="82">
        <f t="shared" si="816"/>
        <v>277</v>
      </c>
      <c r="HK566" s="82">
        <f>GU566*Prices!$B$13</f>
        <v>58.5</v>
      </c>
      <c r="HL566" s="82">
        <f t="shared" si="817"/>
        <v>281.5</v>
      </c>
      <c r="HM566" s="82">
        <f>GU566*Prices!$B$14</f>
        <v>69.75</v>
      </c>
      <c r="HN566" s="82">
        <f t="shared" si="818"/>
        <v>292.75</v>
      </c>
      <c r="HO566" s="82">
        <f>GU566*Prices!$B$15</f>
        <v>78.75</v>
      </c>
      <c r="HP566" s="82">
        <f t="shared" si="819"/>
        <v>301.75</v>
      </c>
      <c r="HQ566" s="82">
        <f>GU566*Prices!$B$16</f>
        <v>110.25</v>
      </c>
      <c r="HR566" s="82">
        <f t="shared" si="820"/>
        <v>333.25</v>
      </c>
      <c r="HS566" s="82">
        <f>GU566*Prices!$B$17</f>
        <v>0</v>
      </c>
      <c r="HT566" s="82"/>
      <c r="HU566" s="82"/>
      <c r="HV566" s="82"/>
      <c r="HW566" s="82"/>
      <c r="HX566" s="82"/>
      <c r="HY566" s="82"/>
      <c r="HZ566" s="82"/>
      <c r="IA566" s="82"/>
      <c r="IB566" s="82"/>
      <c r="IC566" s="82"/>
      <c r="ID566" s="82"/>
      <c r="IE566" s="82"/>
      <c r="IF566" s="82"/>
      <c r="IG566" s="82"/>
      <c r="IH566" s="82"/>
      <c r="II566"/>
      <c r="IJ566"/>
      <c r="IK566"/>
      <c r="IL566"/>
      <c r="IM566"/>
      <c r="IN566"/>
      <c r="IO566"/>
      <c r="IP566"/>
      <c r="IQ566" s="55">
        <v>3059.3292999999999</v>
      </c>
      <c r="IR566" s="55">
        <f t="shared" si="771"/>
        <v>21.24534236111111</v>
      </c>
      <c r="IS566" s="74">
        <v>21.5</v>
      </c>
      <c r="IT566" s="55">
        <v>24</v>
      </c>
      <c r="IV566" s="75">
        <f t="shared" ref="IV566:IV600" si="843">IT566*27/144</f>
        <v>4.5</v>
      </c>
      <c r="IW566" s="75">
        <v>2</v>
      </c>
      <c r="IX566" s="75"/>
      <c r="IY566" s="76">
        <f t="shared" si="763"/>
        <v>117.8014456701389</v>
      </c>
      <c r="IZ566" s="142">
        <f>(IY566*1.2)*(Prices!$B$5/32)</f>
        <v>176.70216850520833</v>
      </c>
      <c r="JA566" s="82">
        <f>(IZ566*1.2)*(Prices!$B$5/32)</f>
        <v>265.05325275781252</v>
      </c>
      <c r="JB566" s="82">
        <f>(IZ566*1.3)*(Prices!$B$4/32)</f>
        <v>574.28204764192719</v>
      </c>
      <c r="JC566" s="77">
        <f>IW566*Prices!$B$2+IX566*Prices!$B$3</f>
        <v>80</v>
      </c>
      <c r="JD566" s="80">
        <f>IV566*Prices!$B$9</f>
        <v>27</v>
      </c>
      <c r="JE566" s="82">
        <f t="shared" si="821"/>
        <v>1064.1367460698787</v>
      </c>
      <c r="JF566" s="82">
        <f>IV566*Prices!$B$10</f>
        <v>40.5</v>
      </c>
      <c r="JG566" s="82">
        <f t="shared" si="822"/>
        <v>1077.6367460698787</v>
      </c>
      <c r="JH566" s="82">
        <f>IV566*Prices!$B$11</f>
        <v>45</v>
      </c>
      <c r="JI566" s="82">
        <f t="shared" si="823"/>
        <v>1082.1367460698787</v>
      </c>
      <c r="JJ566" s="82">
        <f>IV566*Prices!$B$12</f>
        <v>54</v>
      </c>
      <c r="JK566" s="82">
        <f t="shared" si="824"/>
        <v>1091.1367460698787</v>
      </c>
      <c r="JL566" s="82">
        <f>IV566*Prices!$B$13</f>
        <v>58.5</v>
      </c>
      <c r="JM566" s="82">
        <f t="shared" si="825"/>
        <v>1095.6367460698787</v>
      </c>
      <c r="JN566" s="82">
        <f>IV566*Prices!$B$14</f>
        <v>69.75</v>
      </c>
      <c r="JO566" s="82">
        <f t="shared" si="826"/>
        <v>1106.8867460698787</v>
      </c>
      <c r="JP566" s="82">
        <f>IV566*Prices!$B$15</f>
        <v>78.75</v>
      </c>
      <c r="JQ566" s="82">
        <f t="shared" si="827"/>
        <v>1115.8867460698787</v>
      </c>
      <c r="JR566" s="82">
        <f>IV566*Prices!$B$16</f>
        <v>110.25</v>
      </c>
      <c r="JS566" s="82">
        <f t="shared" si="828"/>
        <v>1147.3867460698787</v>
      </c>
      <c r="JT566" s="82">
        <f>IV566*Prices!$B$17</f>
        <v>0</v>
      </c>
      <c r="JU566" s="82"/>
      <c r="JV566" s="82"/>
      <c r="JW566" s="82"/>
      <c r="JX566" s="82"/>
      <c r="JY566" s="82"/>
      <c r="JZ566" s="82"/>
      <c r="KA566" s="82"/>
      <c r="KB566" s="82"/>
      <c r="KC566" s="82"/>
      <c r="KD566" s="82"/>
      <c r="KE566" s="82"/>
      <c r="KF566" s="82"/>
      <c r="KG566" s="82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 s="199">
        <v>3</v>
      </c>
      <c r="LB566" s="202">
        <v>0</v>
      </c>
      <c r="LC566" s="82">
        <f>(44+(cabinets_db!IR566*2-2))*0.58</f>
        <v>49.00459713888889</v>
      </c>
      <c r="LD566" s="82">
        <f>(44+(cabinets_db!IR566*2-2))*0.77</f>
        <v>65.057827236111123</v>
      </c>
      <c r="LE566" s="82">
        <f>3*(cabinets_db!IR566*22/144)</f>
        <v>9.7374485821759258</v>
      </c>
      <c r="LF566" s="82">
        <f t="shared" si="829"/>
        <v>39.267148556712968</v>
      </c>
      <c r="LG566" s="80">
        <f t="shared" si="830"/>
        <v>55.320378653935194</v>
      </c>
      <c r="LH566" s="234">
        <f t="shared" si="831"/>
        <v>117.8014456701389</v>
      </c>
      <c r="LI566" s="55">
        <v>3059.3292999999999</v>
      </c>
      <c r="LJ566" s="55">
        <f t="shared" si="772"/>
        <v>21.24534236111111</v>
      </c>
      <c r="LK566" s="74">
        <v>21.5</v>
      </c>
      <c r="LL566" s="55">
        <v>24</v>
      </c>
      <c r="LN566" s="75">
        <f t="shared" ref="LN566:LN600" si="844">LL566*27/144</f>
        <v>4.5</v>
      </c>
      <c r="LO566" s="75">
        <v>2</v>
      </c>
      <c r="LP566" s="75"/>
      <c r="LQ566" s="76">
        <f t="shared" si="764"/>
        <v>117.8014456701389</v>
      </c>
      <c r="LR566" s="142">
        <f>(LQ566*1.2)*(Prices!$B$5/32)</f>
        <v>176.70216850520833</v>
      </c>
      <c r="LS566" s="82">
        <f>(LR566*1.2)*(Prices!$B$5/32)</f>
        <v>265.05325275781252</v>
      </c>
      <c r="LT566" s="82">
        <f>(LR566*1.3)*(Prices!$C$4/32)</f>
        <v>459.42563811354171</v>
      </c>
      <c r="LU566" s="77">
        <f>LO566*Prices!$B$2+LP566*Prices!$B$3</f>
        <v>80</v>
      </c>
      <c r="LV566" s="80">
        <f>LN566*Prices!$B$9</f>
        <v>27</v>
      </c>
      <c r="LW566" s="82">
        <f t="shared" si="832"/>
        <v>949.28033654149317</v>
      </c>
      <c r="LX566" s="82">
        <f>LN566*Prices!$B$10</f>
        <v>40.5</v>
      </c>
      <c r="LY566" s="82">
        <f t="shared" si="833"/>
        <v>962.78033654149317</v>
      </c>
      <c r="LZ566" s="82">
        <f>LN566*Prices!$B$11</f>
        <v>45</v>
      </c>
      <c r="MA566" s="82">
        <f t="shared" si="834"/>
        <v>967.28033654149317</v>
      </c>
      <c r="MB566" s="82">
        <f>LN566*Prices!$B$12</f>
        <v>54</v>
      </c>
      <c r="MC566" s="82">
        <f t="shared" si="835"/>
        <v>976.28033654149317</v>
      </c>
      <c r="MD566" s="82">
        <f>LN566*Prices!$B$13</f>
        <v>58.5</v>
      </c>
      <c r="ME566" s="82">
        <f t="shared" si="836"/>
        <v>980.78033654149317</v>
      </c>
      <c r="MF566" s="82">
        <f>LN566*Prices!$B$14</f>
        <v>69.75</v>
      </c>
      <c r="MG566" s="82">
        <f t="shared" si="837"/>
        <v>992.03033654149317</v>
      </c>
      <c r="MH566" s="82">
        <f>LN566*Prices!$B$15</f>
        <v>78.75</v>
      </c>
      <c r="MI566" s="82">
        <f t="shared" si="838"/>
        <v>1001.0303365414932</v>
      </c>
      <c r="MJ566" s="82">
        <f>LN566*Prices!$B$16</f>
        <v>110.25</v>
      </c>
      <c r="MK566" s="82">
        <f t="shared" si="839"/>
        <v>1032.5303365414932</v>
      </c>
      <c r="ML566" s="82">
        <f>LN566*Prices!$B$17</f>
        <v>0</v>
      </c>
      <c r="MM566" s="82"/>
      <c r="MN566" s="82"/>
      <c r="MO566" s="82"/>
      <c r="MP566" s="82"/>
      <c r="MQ566" s="82"/>
      <c r="MR566" s="82"/>
      <c r="MS566" s="82"/>
      <c r="MT566" s="82"/>
      <c r="MU566" s="82"/>
      <c r="MV566" s="82"/>
      <c r="MW566" s="82"/>
      <c r="MX566" s="82"/>
      <c r="MY566" s="82"/>
      <c r="MZ566" s="82"/>
      <c r="NA566" s="82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</row>
    <row r="567" spans="1:449" ht="18" customHeight="1" x14ac:dyDescent="0.25">
      <c r="A567" s="160" t="s">
        <v>698</v>
      </c>
      <c r="B567" s="172" t="s">
        <v>628</v>
      </c>
      <c r="C567" s="69" t="str">
        <f t="shared" si="840"/>
        <v>Vanity Cab: Floating Sink Drawers with U (25" to 27")</v>
      </c>
      <c r="D567" s="70" t="s">
        <v>697</v>
      </c>
      <c r="E567" s="68" t="s">
        <v>107</v>
      </c>
      <c r="F567" s="267" t="s">
        <v>698</v>
      </c>
      <c r="G567" s="367">
        <f>ROUND(cabinets_db!FD567/Prices!$B$27,0)</f>
        <v>650</v>
      </c>
      <c r="H567" s="71">
        <f>G567*Prices!$B$6+G567</f>
        <v>747.5</v>
      </c>
      <c r="I567" s="161">
        <f>ROUND(cabinets_db!FF567/Prices!$B$27,0)</f>
        <v>686</v>
      </c>
      <c r="J567" s="71">
        <f>I567*Prices!$B$6+I567</f>
        <v>788.9</v>
      </c>
      <c r="K567" s="161">
        <f>ROUND(cabinets_db!FH567/Prices!$B$27,0)</f>
        <v>698</v>
      </c>
      <c r="L567" s="71">
        <f>K567*Prices!$B$6+K567</f>
        <v>802.7</v>
      </c>
      <c r="M567" s="161">
        <f>ROUND(cabinets_db!FJ567/Prices!$B$27,0)</f>
        <v>722</v>
      </c>
      <c r="N567" s="71">
        <f>M567*Prices!$B$6+M567</f>
        <v>830.3</v>
      </c>
      <c r="O567" s="161">
        <f>ROUND(cabinets_db!FL567/Prices!$B$27,0)</f>
        <v>734</v>
      </c>
      <c r="P567" s="71">
        <f>O567*Prices!$B$6+O567</f>
        <v>844.1</v>
      </c>
      <c r="Q567" s="161">
        <f>ROUND(cabinets_db!FN567/Prices!$B$27,0)</f>
        <v>764</v>
      </c>
      <c r="R567" s="71">
        <f>Q567*Prices!$B$6+Q567</f>
        <v>878.6</v>
      </c>
      <c r="S567" s="161">
        <f>ROUND(cabinets_db!FP567/Prices!$B$27,0)</f>
        <v>788</v>
      </c>
      <c r="T567" s="71">
        <f>S567*Prices!$B$6+S567</f>
        <v>906.2</v>
      </c>
      <c r="U567" s="161">
        <f>ROUND(cabinets_db!FR567/Prices!$B$27,0)</f>
        <v>873</v>
      </c>
      <c r="V567" s="71">
        <f>U567*Prices!$B$6+U567</f>
        <v>1003.95</v>
      </c>
      <c r="W567" s="162"/>
      <c r="X567" s="162"/>
      <c r="Y567" s="162"/>
      <c r="Z567" s="162"/>
      <c r="AA567" s="162"/>
      <c r="AB567" s="71">
        <f>ROUND(cabinets_db!HD567/Prices!$B$27,0)</f>
        <v>603</v>
      </c>
      <c r="AC567" s="71">
        <f>AB567*Prices!$B$6+AB567</f>
        <v>693.45</v>
      </c>
      <c r="AD567" s="71">
        <f>ROUND(cabinets_db!HF567/Prices!$B$27,0)</f>
        <v>639</v>
      </c>
      <c r="AE567" s="71">
        <f>AD567*Prices!$B$6+AD567</f>
        <v>734.85</v>
      </c>
      <c r="AF567" s="71">
        <f>ROUND(cabinets_db!HH567/Prices!$B$27,0)</f>
        <v>651</v>
      </c>
      <c r="AG567" s="71">
        <f>AF567*Prices!$B$6+AF567</f>
        <v>748.65</v>
      </c>
      <c r="AH567" s="71">
        <f>ROUND(cabinets_db!HJ567/Prices!$B$27,0)</f>
        <v>676</v>
      </c>
      <c r="AI567" s="71">
        <f>AH567*Prices!$B$6+AH567</f>
        <v>777.4</v>
      </c>
      <c r="AJ567" s="71">
        <f>ROUND(cabinets_db!HL567/Prices!$B$27,0)</f>
        <v>688</v>
      </c>
      <c r="AK567" s="71">
        <f>AJ567*Prices!$B$6+AJ567</f>
        <v>791.2</v>
      </c>
      <c r="AL567" s="71">
        <f>ROUND(cabinets_db!HN567/Prices!$B$27,0)</f>
        <v>718</v>
      </c>
      <c r="AM567" s="71">
        <f>AL567*Prices!$B$6+AL567</f>
        <v>825.7</v>
      </c>
      <c r="AN567" s="71">
        <f>ROUND(cabinets_db!HP567/Prices!$B$27,0)</f>
        <v>742</v>
      </c>
      <c r="AO567" s="71">
        <f>AN567*Prices!$B$6+AN567</f>
        <v>853.3</v>
      </c>
      <c r="AP567" s="71">
        <f>ROUND(cabinets_db!HR567/Prices!$B$27,0)</f>
        <v>826</v>
      </c>
      <c r="AQ567" s="163">
        <f>AP567*Prices!$B$6+AP567</f>
        <v>949.9</v>
      </c>
      <c r="AW567" s="71">
        <f t="shared" si="773"/>
        <v>603</v>
      </c>
      <c r="AX567" s="71">
        <f t="shared" si="774"/>
        <v>693.45</v>
      </c>
      <c r="AY567" s="71">
        <f t="shared" si="775"/>
        <v>639</v>
      </c>
      <c r="AZ567" s="71">
        <f t="shared" si="776"/>
        <v>734.85</v>
      </c>
      <c r="BA567" s="71">
        <f t="shared" si="777"/>
        <v>651</v>
      </c>
      <c r="BB567" s="71">
        <f t="shared" si="778"/>
        <v>748.65</v>
      </c>
      <c r="BC567" s="71">
        <f t="shared" si="779"/>
        <v>676</v>
      </c>
      <c r="BD567" s="71">
        <f t="shared" si="780"/>
        <v>777.4</v>
      </c>
      <c r="BE567" s="71">
        <f t="shared" si="781"/>
        <v>688</v>
      </c>
      <c r="BF567" s="71">
        <f t="shared" si="782"/>
        <v>791.2</v>
      </c>
      <c r="BG567" s="71">
        <f t="shared" si="783"/>
        <v>718</v>
      </c>
      <c r="BH567" s="71">
        <f t="shared" si="784"/>
        <v>825.7</v>
      </c>
      <c r="BI567" s="71">
        <f t="shared" si="785"/>
        <v>742</v>
      </c>
      <c r="BJ567" s="71">
        <f t="shared" si="786"/>
        <v>853.3</v>
      </c>
      <c r="BK567" s="71">
        <f t="shared" si="787"/>
        <v>826</v>
      </c>
      <c r="BL567" s="163">
        <f t="shared" si="788"/>
        <v>949.9</v>
      </c>
      <c r="BU567" s="161">
        <f>ROUND(cabinets_db!JE567/Prices!$B$27,0)</f>
        <v>2600</v>
      </c>
      <c r="BV567" s="71">
        <f>BU567*Prices!$B$6+BU567</f>
        <v>2990</v>
      </c>
      <c r="BW567" s="161">
        <f>ROUND(cabinets_db!JG567/Prices!$B$27,0)</f>
        <v>2636</v>
      </c>
      <c r="BX567" s="71">
        <f>BW567*Prices!$B$6+BW567</f>
        <v>3031.4</v>
      </c>
      <c r="BY567" s="161">
        <f>ROUND(cabinets_db!JI567/Prices!$B$27,0)</f>
        <v>2648</v>
      </c>
      <c r="BZ567" s="71">
        <f>BY567*Prices!$B$6+BY567</f>
        <v>3045.2</v>
      </c>
      <c r="CA567" s="161">
        <f>ROUND(cabinets_db!JK567/Prices!$B$27,0)</f>
        <v>2672</v>
      </c>
      <c r="CB567" s="71">
        <f>CA567*Prices!$B$6+CA567</f>
        <v>3072.8</v>
      </c>
      <c r="CC567" s="161">
        <f>ROUND(cabinets_db!JM567/Prices!$B$27,0)</f>
        <v>2684</v>
      </c>
      <c r="CD567" s="71">
        <f>CC567*Prices!$B$6+CC567</f>
        <v>3086.6</v>
      </c>
      <c r="CE567" s="161">
        <f>ROUND(cabinets_db!JO567/Prices!$B$27,0)</f>
        <v>2714</v>
      </c>
      <c r="CF567" s="71">
        <f>CE567*Prices!$B$6+CE567</f>
        <v>3121.1</v>
      </c>
      <c r="CG567" s="161">
        <f>ROUND(cabinets_db!JQ567/Prices!$B$27,0)</f>
        <v>2739</v>
      </c>
      <c r="CH567" s="71">
        <f>CG567*Prices!$B$6+CG567</f>
        <v>3149.85</v>
      </c>
      <c r="CI567" s="161">
        <f>ROUND(cabinets_db!JS567/Prices!$B$27,0)</f>
        <v>2823</v>
      </c>
      <c r="CJ567" s="71">
        <f>CI567*Prices!$B$6+CI567</f>
        <v>3246.45</v>
      </c>
      <c r="CK567" s="162"/>
      <c r="CL567" s="162"/>
      <c r="CM567" s="162"/>
      <c r="CN567" s="162"/>
      <c r="CO567" s="162"/>
      <c r="CP567" s="71">
        <f>ROUND(cabinets_db!LW567/Prices!$B$27,0)</f>
        <v>2319</v>
      </c>
      <c r="CQ567" s="71">
        <f>CP567*Prices!$B$6+CP567</f>
        <v>2666.85</v>
      </c>
      <c r="CR567" s="71">
        <f>ROUND(cabinets_db!LY567/Prices!$B$27,0)</f>
        <v>2356</v>
      </c>
      <c r="CS567" s="71">
        <f>CR567*Prices!$B$6+CR567</f>
        <v>2709.4</v>
      </c>
      <c r="CT567" s="71">
        <f>ROUND(cabinets_db!MA567/Prices!$B$27,0)</f>
        <v>2368</v>
      </c>
      <c r="CU567" s="71">
        <f>CT567*Prices!$B$6+CT567</f>
        <v>2723.2</v>
      </c>
      <c r="CV567" s="71">
        <f>ROUND(cabinets_db!MC567/Prices!$B$27,0)</f>
        <v>2392</v>
      </c>
      <c r="CW567" s="71">
        <f>CV567*Prices!$B$6+CV567</f>
        <v>2750.8</v>
      </c>
      <c r="CX567" s="71">
        <f>ROUND(cabinets_db!ME567/Prices!$B$27,0)</f>
        <v>2404</v>
      </c>
      <c r="CY567" s="71">
        <f>CX567*Prices!$B$6+CX567</f>
        <v>2764.6</v>
      </c>
      <c r="CZ567" s="71">
        <f>ROUND(cabinets_db!MG567/Prices!$B$27,0)</f>
        <v>2434</v>
      </c>
      <c r="DA567" s="71">
        <f>CZ567*Prices!$B$6+CZ567</f>
        <v>2799.1</v>
      </c>
      <c r="DB567" s="71">
        <f>ROUND(cabinets_db!MI567/Prices!$B$27,0)</f>
        <v>2458</v>
      </c>
      <c r="DC567" s="71">
        <f>DB567*Prices!$B$6+DB567</f>
        <v>2826.7</v>
      </c>
      <c r="DD567" s="71">
        <f>ROUND(cabinets_db!MK567/Prices!$B$27,0)</f>
        <v>2542</v>
      </c>
      <c r="DE567" s="163">
        <f>DD567*Prices!$B$6+DD567</f>
        <v>2923.3</v>
      </c>
      <c r="DK567" s="71">
        <f t="shared" si="789"/>
        <v>2319</v>
      </c>
      <c r="DL567" s="71">
        <f t="shared" si="790"/>
        <v>2666.85</v>
      </c>
      <c r="DM567" s="71">
        <f t="shared" si="791"/>
        <v>2356</v>
      </c>
      <c r="DN567" s="71">
        <f t="shared" si="792"/>
        <v>2709.4</v>
      </c>
      <c r="DO567" s="71">
        <f t="shared" si="793"/>
        <v>2368</v>
      </c>
      <c r="DP567" s="71">
        <f t="shared" si="794"/>
        <v>2723.2</v>
      </c>
      <c r="DQ567" s="71">
        <f t="shared" si="795"/>
        <v>2392</v>
      </c>
      <c r="DR567" s="71">
        <f t="shared" si="796"/>
        <v>2750.8</v>
      </c>
      <c r="DS567" s="71">
        <f t="shared" si="797"/>
        <v>2404</v>
      </c>
      <c r="DT567" s="71">
        <f t="shared" si="798"/>
        <v>2764.6</v>
      </c>
      <c r="DU567" s="71">
        <f t="shared" si="799"/>
        <v>2434</v>
      </c>
      <c r="DV567" s="71">
        <f t="shared" si="800"/>
        <v>2799.1</v>
      </c>
      <c r="DW567" s="71">
        <f t="shared" si="801"/>
        <v>2458</v>
      </c>
      <c r="DX567" s="71">
        <f t="shared" si="802"/>
        <v>2826.7</v>
      </c>
      <c r="DY567" s="71">
        <f t="shared" si="803"/>
        <v>2542</v>
      </c>
      <c r="DZ567" s="163">
        <f t="shared" si="804"/>
        <v>2923.3</v>
      </c>
      <c r="EP567" s="55">
        <v>3265.2253000000001</v>
      </c>
      <c r="EQ567" s="55">
        <f t="shared" si="769"/>
        <v>22.675175694444444</v>
      </c>
      <c r="ER567" s="74">
        <v>23</v>
      </c>
      <c r="ES567" s="55">
        <v>27</v>
      </c>
      <c r="EU567" s="75">
        <f t="shared" si="841"/>
        <v>5.0625</v>
      </c>
      <c r="EV567" s="75">
        <v>2</v>
      </c>
      <c r="EX567" s="76">
        <v>20</v>
      </c>
      <c r="EY567" s="142">
        <f>(EX567*1.2)*(Prices!$B$5/32)</f>
        <v>30</v>
      </c>
      <c r="EZ567" s="82">
        <f>(EY567*1.2)*(Prices!$B$5/32)</f>
        <v>45</v>
      </c>
      <c r="FA567" s="82">
        <f>(EY567*1.3)*(Prices!$B$4/32)</f>
        <v>97.5</v>
      </c>
      <c r="FB567" s="77">
        <f>EV567*Prices!$B$2+EW567*Prices!$B$3</f>
        <v>80</v>
      </c>
      <c r="FC567" s="80">
        <f>EU567*Prices!$B$9</f>
        <v>30.375</v>
      </c>
      <c r="FD567" s="82">
        <f t="shared" si="805"/>
        <v>272.875</v>
      </c>
      <c r="FE567" s="82">
        <f>EU567*Prices!$B$10</f>
        <v>45.5625</v>
      </c>
      <c r="FF567" s="82">
        <f t="shared" si="806"/>
        <v>288.0625</v>
      </c>
      <c r="FG567" s="82">
        <f>EU567*Prices!$B$11</f>
        <v>50.625</v>
      </c>
      <c r="FH567" s="82">
        <f t="shared" si="807"/>
        <v>293.125</v>
      </c>
      <c r="FI567" s="82">
        <f>EU567*Prices!$B$12</f>
        <v>60.75</v>
      </c>
      <c r="FJ567" s="82">
        <f t="shared" si="808"/>
        <v>303.25</v>
      </c>
      <c r="FK567" s="82">
        <f>EU567*Prices!$B$13</f>
        <v>65.8125</v>
      </c>
      <c r="FL567" s="82">
        <f t="shared" si="809"/>
        <v>308.3125</v>
      </c>
      <c r="FM567" s="82">
        <f>EU567*Prices!$B$14</f>
        <v>78.46875</v>
      </c>
      <c r="FN567" s="82">
        <f t="shared" si="810"/>
        <v>320.96875</v>
      </c>
      <c r="FO567" s="82">
        <f>EU567*Prices!$B$15</f>
        <v>88.59375</v>
      </c>
      <c r="FP567" s="82">
        <f t="shared" si="811"/>
        <v>331.09375</v>
      </c>
      <c r="FQ567" s="82">
        <f>EU567*Prices!$B$16</f>
        <v>124.03125</v>
      </c>
      <c r="FR567" s="82">
        <f t="shared" si="812"/>
        <v>366.53125</v>
      </c>
      <c r="FS567" s="82">
        <f>EU567*Prices!$B$17</f>
        <v>0</v>
      </c>
      <c r="FT567" s="82"/>
      <c r="FU567" s="82"/>
      <c r="FV567" s="82"/>
      <c r="FW567" s="82"/>
      <c r="FX567" s="82"/>
      <c r="FY567" s="82"/>
      <c r="FZ567" s="82"/>
      <c r="GA567" s="82"/>
      <c r="GB567" s="82"/>
      <c r="GC567" s="82"/>
      <c r="GD567" s="82"/>
      <c r="GE567" s="82"/>
      <c r="GF567" s="82"/>
      <c r="GG567" s="82"/>
      <c r="GH567" s="82"/>
      <c r="GI567"/>
      <c r="GJ567"/>
      <c r="GK567"/>
      <c r="GL567"/>
      <c r="GM567"/>
      <c r="GN567"/>
      <c r="GO567"/>
      <c r="GP567" s="55">
        <v>3265.2253000000001</v>
      </c>
      <c r="GQ567" s="55">
        <f t="shared" si="770"/>
        <v>22.675175694444444</v>
      </c>
      <c r="GR567" s="74">
        <v>23</v>
      </c>
      <c r="GS567" s="55">
        <v>27</v>
      </c>
      <c r="GT567" s="55"/>
      <c r="GU567" s="75">
        <f t="shared" si="842"/>
        <v>5.0625</v>
      </c>
      <c r="GV567" s="75">
        <v>2</v>
      </c>
      <c r="GW567" s="75"/>
      <c r="GX567" s="76">
        <v>20</v>
      </c>
      <c r="GY567" s="142">
        <f>(GX567*1.2)*(Prices!$B$5/32)</f>
        <v>30</v>
      </c>
      <c r="GZ567" s="82">
        <f>(GY567*1.2)*(Prices!$B$5/32)</f>
        <v>45</v>
      </c>
      <c r="HA567" s="82">
        <f>(GY567*1.3)*(Prices!$C$4/32)</f>
        <v>78</v>
      </c>
      <c r="HB567" s="77">
        <f>GV567*Prices!$B$2+GW567*Prices!$B$3</f>
        <v>80</v>
      </c>
      <c r="HC567" s="80">
        <f>GU567*Prices!$B$9</f>
        <v>30.375</v>
      </c>
      <c r="HD567" s="82">
        <f t="shared" si="813"/>
        <v>253.375</v>
      </c>
      <c r="HE567" s="82">
        <f>GU567*Prices!$B$10</f>
        <v>45.5625</v>
      </c>
      <c r="HF567" s="82">
        <f t="shared" si="814"/>
        <v>268.5625</v>
      </c>
      <c r="HG567" s="82">
        <f>GU567*Prices!$B$11</f>
        <v>50.625</v>
      </c>
      <c r="HH567" s="82">
        <f t="shared" si="815"/>
        <v>273.625</v>
      </c>
      <c r="HI567" s="82">
        <f>GU567*Prices!$B$12</f>
        <v>60.75</v>
      </c>
      <c r="HJ567" s="82">
        <f t="shared" si="816"/>
        <v>283.75</v>
      </c>
      <c r="HK567" s="82">
        <f>GU567*Prices!$B$13</f>
        <v>65.8125</v>
      </c>
      <c r="HL567" s="82">
        <f t="shared" si="817"/>
        <v>288.8125</v>
      </c>
      <c r="HM567" s="82">
        <f>GU567*Prices!$B$14</f>
        <v>78.46875</v>
      </c>
      <c r="HN567" s="82">
        <f t="shared" si="818"/>
        <v>301.46875</v>
      </c>
      <c r="HO567" s="82">
        <f>GU567*Prices!$B$15</f>
        <v>88.59375</v>
      </c>
      <c r="HP567" s="82">
        <f t="shared" si="819"/>
        <v>311.59375</v>
      </c>
      <c r="HQ567" s="82">
        <f>GU567*Prices!$B$16</f>
        <v>124.03125</v>
      </c>
      <c r="HR567" s="82">
        <f t="shared" si="820"/>
        <v>347.03125</v>
      </c>
      <c r="HS567" s="82">
        <f>GU567*Prices!$B$17</f>
        <v>0</v>
      </c>
      <c r="HT567" s="82"/>
      <c r="HU567" s="82"/>
      <c r="HV567" s="82"/>
      <c r="HW567" s="82"/>
      <c r="HX567" s="82"/>
      <c r="HY567" s="82"/>
      <c r="HZ567" s="82"/>
      <c r="IA567" s="82"/>
      <c r="IB567" s="82"/>
      <c r="IC567" s="82"/>
      <c r="ID567" s="82"/>
      <c r="IE567" s="82"/>
      <c r="IF567" s="82"/>
      <c r="IG567" s="82"/>
      <c r="IH567" s="82"/>
      <c r="II567"/>
      <c r="IJ567"/>
      <c r="IK567"/>
      <c r="IL567"/>
      <c r="IM567"/>
      <c r="IN567"/>
      <c r="IO567"/>
      <c r="IP567"/>
      <c r="IQ567" s="55">
        <v>3265.2253000000001</v>
      </c>
      <c r="IR567" s="55">
        <f t="shared" si="771"/>
        <v>22.675175694444444</v>
      </c>
      <c r="IS567" s="74">
        <v>23</v>
      </c>
      <c r="IT567" s="55">
        <v>27</v>
      </c>
      <c r="IV567" s="75">
        <f t="shared" si="843"/>
        <v>5.0625</v>
      </c>
      <c r="IW567" s="75">
        <v>2</v>
      </c>
      <c r="IX567" s="75"/>
      <c r="IY567" s="76">
        <f t="shared" si="763"/>
        <v>120.81124483680554</v>
      </c>
      <c r="IZ567" s="142">
        <f>(IY567*1.2)*(Prices!$B$5/32)</f>
        <v>181.21686725520831</v>
      </c>
      <c r="JA567" s="82">
        <f>(IZ567*1.2)*(Prices!$B$5/32)</f>
        <v>271.82530088281248</v>
      </c>
      <c r="JB567" s="82">
        <f>(IZ567*1.3)*(Prices!$B$4/32)</f>
        <v>588.95481857942707</v>
      </c>
      <c r="JC567" s="77">
        <f>IW567*Prices!$B$2+IX567*Prices!$B$3</f>
        <v>80</v>
      </c>
      <c r="JD567" s="80">
        <f>IV567*Prices!$B$9</f>
        <v>30.375</v>
      </c>
      <c r="JE567" s="82">
        <f t="shared" si="821"/>
        <v>1091.9663642990452</v>
      </c>
      <c r="JF567" s="82">
        <f>IV567*Prices!$B$10</f>
        <v>45.5625</v>
      </c>
      <c r="JG567" s="82">
        <f t="shared" si="822"/>
        <v>1107.1538642990452</v>
      </c>
      <c r="JH567" s="82">
        <f>IV567*Prices!$B$11</f>
        <v>50.625</v>
      </c>
      <c r="JI567" s="82">
        <f t="shared" si="823"/>
        <v>1112.2163642990452</v>
      </c>
      <c r="JJ567" s="82">
        <f>IV567*Prices!$B$12</f>
        <v>60.75</v>
      </c>
      <c r="JK567" s="82">
        <f t="shared" si="824"/>
        <v>1122.3413642990452</v>
      </c>
      <c r="JL567" s="82">
        <f>IV567*Prices!$B$13</f>
        <v>65.8125</v>
      </c>
      <c r="JM567" s="82">
        <f t="shared" si="825"/>
        <v>1127.4038642990452</v>
      </c>
      <c r="JN567" s="82">
        <f>IV567*Prices!$B$14</f>
        <v>78.46875</v>
      </c>
      <c r="JO567" s="82">
        <f t="shared" si="826"/>
        <v>1140.0601142990452</v>
      </c>
      <c r="JP567" s="82">
        <f>IV567*Prices!$B$15</f>
        <v>88.59375</v>
      </c>
      <c r="JQ567" s="82">
        <f t="shared" si="827"/>
        <v>1150.1851142990452</v>
      </c>
      <c r="JR567" s="82">
        <f>IV567*Prices!$B$16</f>
        <v>124.03125</v>
      </c>
      <c r="JS567" s="82">
        <f t="shared" si="828"/>
        <v>1185.6226142990452</v>
      </c>
      <c r="JT567" s="82">
        <f>IV567*Prices!$B$17</f>
        <v>0</v>
      </c>
      <c r="JU567" s="82"/>
      <c r="JV567" s="82"/>
      <c r="JW567" s="82"/>
      <c r="JX567" s="82"/>
      <c r="JY567" s="82"/>
      <c r="JZ567" s="82"/>
      <c r="KA567" s="82"/>
      <c r="KB567" s="82"/>
      <c r="KC567" s="82"/>
      <c r="KD567" s="82"/>
      <c r="KE567" s="82"/>
      <c r="KF567" s="82"/>
      <c r="KG567" s="82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 s="199">
        <v>3</v>
      </c>
      <c r="LB567" s="202">
        <v>0</v>
      </c>
      <c r="LC567" s="82">
        <f>(44+(cabinets_db!IR567*2-2))*0.58</f>
        <v>50.663203805555554</v>
      </c>
      <c r="LD567" s="82">
        <f>(44+(cabinets_db!IR567*2-2))*0.77</f>
        <v>67.259770569444456</v>
      </c>
      <c r="LE567" s="82">
        <f>3*(cabinets_db!IR567*22/144)</f>
        <v>10.392788859953704</v>
      </c>
      <c r="LF567" s="82">
        <f t="shared" si="829"/>
        <v>40.27041494560185</v>
      </c>
      <c r="LG567" s="80">
        <f t="shared" si="830"/>
        <v>56.866981709490751</v>
      </c>
      <c r="LH567" s="234">
        <f t="shared" si="831"/>
        <v>120.81124483680554</v>
      </c>
      <c r="LI567" s="55">
        <v>3265.2253000000001</v>
      </c>
      <c r="LJ567" s="55">
        <f t="shared" si="772"/>
        <v>22.675175694444444</v>
      </c>
      <c r="LK567" s="74">
        <v>23</v>
      </c>
      <c r="LL567" s="55">
        <v>27</v>
      </c>
      <c r="LN567" s="75">
        <f t="shared" si="844"/>
        <v>5.0625</v>
      </c>
      <c r="LO567" s="75">
        <v>2</v>
      </c>
      <c r="LP567" s="75"/>
      <c r="LQ567" s="76">
        <f t="shared" si="764"/>
        <v>120.81124483680554</v>
      </c>
      <c r="LR567" s="142">
        <f>(LQ567*1.2)*(Prices!$B$5/32)</f>
        <v>181.21686725520831</v>
      </c>
      <c r="LS567" s="82">
        <f>(LR567*1.2)*(Prices!$B$5/32)</f>
        <v>271.82530088281248</v>
      </c>
      <c r="LT567" s="82">
        <f>(LR567*1.3)*(Prices!$C$4/32)</f>
        <v>471.16385486354164</v>
      </c>
      <c r="LU567" s="77">
        <f>LO567*Prices!$B$2+LP567*Prices!$B$3</f>
        <v>80</v>
      </c>
      <c r="LV567" s="80">
        <f>LN567*Prices!$B$9</f>
        <v>30.375</v>
      </c>
      <c r="LW567" s="82">
        <f t="shared" si="832"/>
        <v>974.17540058315967</v>
      </c>
      <c r="LX567" s="82">
        <f>LN567*Prices!$B$10</f>
        <v>45.5625</v>
      </c>
      <c r="LY567" s="82">
        <f t="shared" si="833"/>
        <v>989.36290058315967</v>
      </c>
      <c r="LZ567" s="82">
        <f>LN567*Prices!$B$11</f>
        <v>50.625</v>
      </c>
      <c r="MA567" s="82">
        <f t="shared" si="834"/>
        <v>994.42540058315967</v>
      </c>
      <c r="MB567" s="82">
        <f>LN567*Prices!$B$12</f>
        <v>60.75</v>
      </c>
      <c r="MC567" s="82">
        <f t="shared" si="835"/>
        <v>1004.5504005831597</v>
      </c>
      <c r="MD567" s="82">
        <f>LN567*Prices!$B$13</f>
        <v>65.8125</v>
      </c>
      <c r="ME567" s="82">
        <f t="shared" si="836"/>
        <v>1009.6129005831597</v>
      </c>
      <c r="MF567" s="82">
        <f>LN567*Prices!$B$14</f>
        <v>78.46875</v>
      </c>
      <c r="MG567" s="82">
        <f t="shared" si="837"/>
        <v>1022.2691505831597</v>
      </c>
      <c r="MH567" s="82">
        <f>LN567*Prices!$B$15</f>
        <v>88.59375</v>
      </c>
      <c r="MI567" s="82">
        <f t="shared" si="838"/>
        <v>1032.3941505831597</v>
      </c>
      <c r="MJ567" s="82">
        <f>LN567*Prices!$B$16</f>
        <v>124.03125</v>
      </c>
      <c r="MK567" s="82">
        <f t="shared" si="839"/>
        <v>1067.8316505831597</v>
      </c>
      <c r="ML567" s="82">
        <f>LN567*Prices!$B$17</f>
        <v>0</v>
      </c>
      <c r="MM567" s="82"/>
      <c r="MN567" s="82"/>
      <c r="MO567" s="82"/>
      <c r="MP567" s="82"/>
      <c r="MQ567" s="82"/>
      <c r="MR567" s="82"/>
      <c r="MS567" s="82"/>
      <c r="MT567" s="82"/>
      <c r="MU567" s="82"/>
      <c r="MV567" s="82"/>
      <c r="MW567" s="82"/>
      <c r="MX567" s="82"/>
      <c r="MY567" s="82"/>
      <c r="MZ567" s="82"/>
      <c r="NA567" s="82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</row>
    <row r="568" spans="1:449" ht="18" customHeight="1" x14ac:dyDescent="0.25">
      <c r="A568" s="171" t="s">
        <v>699</v>
      </c>
      <c r="B568" s="172" t="s">
        <v>628</v>
      </c>
      <c r="C568" s="69" t="str">
        <f t="shared" si="840"/>
        <v>Vanity Cab: Floating Sink Drawers with U (28" to 30")</v>
      </c>
      <c r="D568" s="70" t="s">
        <v>697</v>
      </c>
      <c r="E568" s="68" t="s">
        <v>109</v>
      </c>
      <c r="F568" s="268" t="s">
        <v>699</v>
      </c>
      <c r="G568" s="367">
        <f>ROUND(cabinets_db!FD568/Prices!$B$27,0)</f>
        <v>658</v>
      </c>
      <c r="H568" s="71">
        <f>G568*Prices!$B$6+G568</f>
        <v>756.7</v>
      </c>
      <c r="I568" s="161">
        <f>ROUND(cabinets_db!FF568/Prices!$B$27,0)</f>
        <v>698</v>
      </c>
      <c r="J568" s="71">
        <f>I568*Prices!$B$6+I568</f>
        <v>802.7</v>
      </c>
      <c r="K568" s="161">
        <f>ROUND(cabinets_db!FH568/Prices!$B$27,0)</f>
        <v>711</v>
      </c>
      <c r="L568" s="71">
        <f>K568*Prices!$B$6+K568</f>
        <v>817.65</v>
      </c>
      <c r="M568" s="161">
        <f>ROUND(cabinets_db!FJ568/Prices!$B$27,0)</f>
        <v>738</v>
      </c>
      <c r="N568" s="71">
        <f>M568*Prices!$B$6+M568</f>
        <v>848.7</v>
      </c>
      <c r="O568" s="161">
        <f>ROUND(cabinets_db!FL568/Prices!$B$27,0)</f>
        <v>751</v>
      </c>
      <c r="P568" s="71">
        <f>O568*Prices!$B$6+O568</f>
        <v>863.65</v>
      </c>
      <c r="Q568" s="161">
        <f>ROUND(cabinets_db!FN568/Prices!$B$27,0)</f>
        <v>785</v>
      </c>
      <c r="R568" s="71">
        <f>Q568*Prices!$B$6+Q568</f>
        <v>902.75</v>
      </c>
      <c r="S568" s="161">
        <f>ROUND(cabinets_db!FP568/Prices!$B$27,0)</f>
        <v>812</v>
      </c>
      <c r="T568" s="71">
        <f>S568*Prices!$B$6+S568</f>
        <v>933.8</v>
      </c>
      <c r="U568" s="161">
        <f>ROUND(cabinets_db!FR568/Prices!$B$27,0)</f>
        <v>906</v>
      </c>
      <c r="V568" s="71">
        <f>U568*Prices!$B$6+U568</f>
        <v>1041.9000000000001</v>
      </c>
      <c r="W568" s="162"/>
      <c r="X568" s="162"/>
      <c r="Y568" s="162"/>
      <c r="Z568" s="162"/>
      <c r="AA568" s="162"/>
      <c r="AB568" s="71">
        <f>ROUND(cabinets_db!HD568/Prices!$B$27,0)</f>
        <v>611</v>
      </c>
      <c r="AC568" s="71">
        <f>AB568*Prices!$B$6+AB568</f>
        <v>702.65</v>
      </c>
      <c r="AD568" s="71">
        <f>ROUND(cabinets_db!HF568/Prices!$B$27,0)</f>
        <v>651</v>
      </c>
      <c r="AE568" s="71">
        <f>AD568*Prices!$B$6+AD568</f>
        <v>748.65</v>
      </c>
      <c r="AF568" s="71">
        <f>ROUND(cabinets_db!HH568/Prices!$B$27,0)</f>
        <v>665</v>
      </c>
      <c r="AG568" s="71">
        <f>AF568*Prices!$B$6+AF568</f>
        <v>764.75</v>
      </c>
      <c r="AH568" s="71">
        <f>ROUND(cabinets_db!HJ568/Prices!$B$27,0)</f>
        <v>692</v>
      </c>
      <c r="AI568" s="71">
        <f>AH568*Prices!$B$6+AH568</f>
        <v>795.8</v>
      </c>
      <c r="AJ568" s="71">
        <f>ROUND(cabinets_db!HL568/Prices!$B$27,0)</f>
        <v>705</v>
      </c>
      <c r="AK568" s="71">
        <f>AJ568*Prices!$B$6+AJ568</f>
        <v>810.75</v>
      </c>
      <c r="AL568" s="71">
        <f>ROUND(cabinets_db!HN568/Prices!$B$27,0)</f>
        <v>739</v>
      </c>
      <c r="AM568" s="71">
        <f>AL568*Prices!$B$6+AL568</f>
        <v>849.85</v>
      </c>
      <c r="AN568" s="71">
        <f>ROUND(cabinets_db!HP568/Prices!$B$27,0)</f>
        <v>765</v>
      </c>
      <c r="AO568" s="71">
        <f>AN568*Prices!$B$6+AN568</f>
        <v>879.75</v>
      </c>
      <c r="AP568" s="71">
        <f>ROUND(cabinets_db!HR568/Prices!$B$27,0)</f>
        <v>859</v>
      </c>
      <c r="AQ568" s="163">
        <f>AP568*Prices!$B$6+AP568</f>
        <v>987.85</v>
      </c>
      <c r="AW568" s="71">
        <f t="shared" si="773"/>
        <v>611</v>
      </c>
      <c r="AX568" s="71">
        <f t="shared" si="774"/>
        <v>702.65</v>
      </c>
      <c r="AY568" s="71">
        <f t="shared" si="775"/>
        <v>651</v>
      </c>
      <c r="AZ568" s="71">
        <f t="shared" si="776"/>
        <v>748.65</v>
      </c>
      <c r="BA568" s="71">
        <f t="shared" si="777"/>
        <v>665</v>
      </c>
      <c r="BB568" s="71">
        <f t="shared" si="778"/>
        <v>764.75</v>
      </c>
      <c r="BC568" s="71">
        <f t="shared" si="779"/>
        <v>692</v>
      </c>
      <c r="BD568" s="71">
        <f t="shared" si="780"/>
        <v>795.8</v>
      </c>
      <c r="BE568" s="71">
        <f t="shared" si="781"/>
        <v>705</v>
      </c>
      <c r="BF568" s="71">
        <f t="shared" si="782"/>
        <v>810.75</v>
      </c>
      <c r="BG568" s="71">
        <f t="shared" si="783"/>
        <v>739</v>
      </c>
      <c r="BH568" s="71">
        <f t="shared" si="784"/>
        <v>849.85</v>
      </c>
      <c r="BI568" s="71">
        <f t="shared" si="785"/>
        <v>765</v>
      </c>
      <c r="BJ568" s="71">
        <f t="shared" si="786"/>
        <v>879.75</v>
      </c>
      <c r="BK568" s="71">
        <f t="shared" si="787"/>
        <v>859</v>
      </c>
      <c r="BL568" s="163">
        <f t="shared" si="788"/>
        <v>987.85</v>
      </c>
      <c r="BU568" s="161">
        <f>ROUND(cabinets_db!JE568/Prices!$B$27,0)</f>
        <v>2666</v>
      </c>
      <c r="BV568" s="71">
        <f>BU568*Prices!$B$6+BU568</f>
        <v>3065.9</v>
      </c>
      <c r="BW568" s="161">
        <f>ROUND(cabinets_db!JG568/Prices!$B$27,0)</f>
        <v>2706</v>
      </c>
      <c r="BX568" s="71">
        <f>BW568*Prices!$B$6+BW568</f>
        <v>3111.9</v>
      </c>
      <c r="BY568" s="161">
        <f>ROUND(cabinets_db!JI568/Prices!$B$27,0)</f>
        <v>2720</v>
      </c>
      <c r="BZ568" s="71">
        <f>BY568*Prices!$B$6+BY568</f>
        <v>3128</v>
      </c>
      <c r="CA568" s="161">
        <f>ROUND(cabinets_db!JK568/Prices!$B$27,0)</f>
        <v>2747</v>
      </c>
      <c r="CB568" s="71">
        <f>CA568*Prices!$B$6+CA568</f>
        <v>3159.05</v>
      </c>
      <c r="CC568" s="161">
        <f>ROUND(cabinets_db!JM568/Prices!$B$27,0)</f>
        <v>2760</v>
      </c>
      <c r="CD568" s="71">
        <f>CC568*Prices!$B$6+CC568</f>
        <v>3174</v>
      </c>
      <c r="CE568" s="161">
        <f>ROUND(cabinets_db!JO568/Prices!$B$27,0)</f>
        <v>2793</v>
      </c>
      <c r="CF568" s="71">
        <f>CE568*Prices!$B$6+CE568</f>
        <v>3211.95</v>
      </c>
      <c r="CG568" s="161">
        <f>ROUND(cabinets_db!JQ568/Prices!$B$27,0)</f>
        <v>2820</v>
      </c>
      <c r="CH568" s="71">
        <f>CG568*Prices!$B$6+CG568</f>
        <v>3243</v>
      </c>
      <c r="CI568" s="161">
        <f>ROUND(cabinets_db!JS568/Prices!$B$27,0)</f>
        <v>2914</v>
      </c>
      <c r="CJ568" s="71">
        <f>CI568*Prices!$B$6+CI568</f>
        <v>3351.1</v>
      </c>
      <c r="CK568" s="162"/>
      <c r="CL568" s="162"/>
      <c r="CM568" s="162"/>
      <c r="CN568" s="162"/>
      <c r="CO568" s="162"/>
      <c r="CP568" s="71">
        <f>ROUND(cabinets_db!LW568/Prices!$B$27,0)</f>
        <v>2379</v>
      </c>
      <c r="CQ568" s="71">
        <f>CP568*Prices!$B$6+CP568</f>
        <v>2735.85</v>
      </c>
      <c r="CR568" s="71">
        <f>ROUND(cabinets_db!LY568/Prices!$B$27,0)</f>
        <v>2419</v>
      </c>
      <c r="CS568" s="71">
        <f>CR568*Prices!$B$6+CR568</f>
        <v>2781.85</v>
      </c>
      <c r="CT568" s="71">
        <f>ROUND(cabinets_db!MA568/Prices!$B$27,0)</f>
        <v>2432</v>
      </c>
      <c r="CU568" s="71">
        <f>CT568*Prices!$B$6+CT568</f>
        <v>2796.8</v>
      </c>
      <c r="CV568" s="71">
        <f>ROUND(cabinets_db!MC568/Prices!$B$27,0)</f>
        <v>2459</v>
      </c>
      <c r="CW568" s="71">
        <f>CV568*Prices!$B$6+CV568</f>
        <v>2827.85</v>
      </c>
      <c r="CX568" s="71">
        <f>ROUND(cabinets_db!ME568/Prices!$B$27,0)</f>
        <v>2472</v>
      </c>
      <c r="CY568" s="71">
        <f>CX568*Prices!$B$6+CX568</f>
        <v>2842.8</v>
      </c>
      <c r="CZ568" s="71">
        <f>ROUND(cabinets_db!MG568/Prices!$B$27,0)</f>
        <v>2506</v>
      </c>
      <c r="DA568" s="71">
        <f>CZ568*Prices!$B$6+CZ568</f>
        <v>2881.9</v>
      </c>
      <c r="DB568" s="71">
        <f>ROUND(cabinets_db!MI568/Prices!$B$27,0)</f>
        <v>2533</v>
      </c>
      <c r="DC568" s="71">
        <f>DB568*Prices!$B$6+DB568</f>
        <v>2912.95</v>
      </c>
      <c r="DD568" s="71">
        <f>ROUND(cabinets_db!MK568/Prices!$B$27,0)</f>
        <v>2627</v>
      </c>
      <c r="DE568" s="163">
        <f>DD568*Prices!$B$6+DD568</f>
        <v>3021.05</v>
      </c>
      <c r="DK568" s="71">
        <f t="shared" si="789"/>
        <v>2379</v>
      </c>
      <c r="DL568" s="71">
        <f t="shared" si="790"/>
        <v>2735.85</v>
      </c>
      <c r="DM568" s="71">
        <f t="shared" si="791"/>
        <v>2419</v>
      </c>
      <c r="DN568" s="71">
        <f t="shared" si="792"/>
        <v>2781.85</v>
      </c>
      <c r="DO568" s="71">
        <f t="shared" si="793"/>
        <v>2432</v>
      </c>
      <c r="DP568" s="71">
        <f t="shared" si="794"/>
        <v>2796.8</v>
      </c>
      <c r="DQ568" s="71">
        <f t="shared" si="795"/>
        <v>2459</v>
      </c>
      <c r="DR568" s="71">
        <f t="shared" si="796"/>
        <v>2827.85</v>
      </c>
      <c r="DS568" s="71">
        <f t="shared" si="797"/>
        <v>2472</v>
      </c>
      <c r="DT568" s="71">
        <f t="shared" si="798"/>
        <v>2842.8</v>
      </c>
      <c r="DU568" s="71">
        <f t="shared" si="799"/>
        <v>2506</v>
      </c>
      <c r="DV568" s="71">
        <f t="shared" si="800"/>
        <v>2881.9</v>
      </c>
      <c r="DW568" s="71">
        <f t="shared" si="801"/>
        <v>2533</v>
      </c>
      <c r="DX568" s="71">
        <f t="shared" si="802"/>
        <v>2912.95</v>
      </c>
      <c r="DY568" s="71">
        <f t="shared" si="803"/>
        <v>2627</v>
      </c>
      <c r="DZ568" s="163">
        <f t="shared" si="804"/>
        <v>3021.05</v>
      </c>
      <c r="EP568" s="55">
        <v>3471.1212999999998</v>
      </c>
      <c r="EQ568" s="55">
        <f t="shared" si="769"/>
        <v>24.105009027777776</v>
      </c>
      <c r="ER568" s="74">
        <v>24</v>
      </c>
      <c r="ES568" s="55">
        <v>30</v>
      </c>
      <c r="EU568" s="75">
        <f t="shared" si="841"/>
        <v>5.625</v>
      </c>
      <c r="EV568" s="75">
        <v>2</v>
      </c>
      <c r="EX568" s="76">
        <v>20</v>
      </c>
      <c r="EY568" s="142">
        <f>(EX568*1.2)*(Prices!$B$5/32)</f>
        <v>30</v>
      </c>
      <c r="EZ568" s="82">
        <f>(EY568*1.2)*(Prices!$B$5/32)</f>
        <v>45</v>
      </c>
      <c r="FA568" s="82">
        <f>(EY568*1.3)*(Prices!$B$4/32)</f>
        <v>97.5</v>
      </c>
      <c r="FB568" s="77">
        <f>EV568*Prices!$B$2+EW568*Prices!$B$3</f>
        <v>80</v>
      </c>
      <c r="FC568" s="80">
        <f>EU568*Prices!$B$9</f>
        <v>33.75</v>
      </c>
      <c r="FD568" s="82">
        <f t="shared" si="805"/>
        <v>276.25</v>
      </c>
      <c r="FE568" s="82">
        <f>EU568*Prices!$B$10</f>
        <v>50.625</v>
      </c>
      <c r="FF568" s="82">
        <f t="shared" si="806"/>
        <v>293.125</v>
      </c>
      <c r="FG568" s="82">
        <f>EU568*Prices!$B$11</f>
        <v>56.25</v>
      </c>
      <c r="FH568" s="82">
        <f t="shared" si="807"/>
        <v>298.75</v>
      </c>
      <c r="FI568" s="82">
        <f>EU568*Prices!$B$12</f>
        <v>67.5</v>
      </c>
      <c r="FJ568" s="82">
        <f t="shared" si="808"/>
        <v>310</v>
      </c>
      <c r="FK568" s="82">
        <f>EU568*Prices!$B$13</f>
        <v>73.125</v>
      </c>
      <c r="FL568" s="82">
        <f t="shared" si="809"/>
        <v>315.625</v>
      </c>
      <c r="FM568" s="82">
        <f>EU568*Prices!$B$14</f>
        <v>87.1875</v>
      </c>
      <c r="FN568" s="82">
        <f t="shared" si="810"/>
        <v>329.6875</v>
      </c>
      <c r="FO568" s="82">
        <f>EU568*Prices!$B$15</f>
        <v>98.4375</v>
      </c>
      <c r="FP568" s="82">
        <f t="shared" si="811"/>
        <v>340.9375</v>
      </c>
      <c r="FQ568" s="82">
        <f>EU568*Prices!$B$16</f>
        <v>137.8125</v>
      </c>
      <c r="FR568" s="82">
        <f t="shared" si="812"/>
        <v>380.3125</v>
      </c>
      <c r="FS568" s="82">
        <f>EU568*Prices!$B$17</f>
        <v>0</v>
      </c>
      <c r="FT568" s="82"/>
      <c r="FU568" s="82"/>
      <c r="FV568" s="82"/>
      <c r="FW568" s="82"/>
      <c r="FX568" s="82"/>
      <c r="FY568" s="82"/>
      <c r="FZ568" s="82"/>
      <c r="GA568" s="82"/>
      <c r="GB568" s="82"/>
      <c r="GC568" s="82"/>
      <c r="GD568" s="82"/>
      <c r="GE568" s="82"/>
      <c r="GF568" s="82"/>
      <c r="GG568" s="82"/>
      <c r="GH568" s="82"/>
      <c r="GI568"/>
      <c r="GJ568"/>
      <c r="GK568"/>
      <c r="GL568"/>
      <c r="GM568"/>
      <c r="GN568"/>
      <c r="GO568"/>
      <c r="GP568" s="55">
        <v>3471.1212999999998</v>
      </c>
      <c r="GQ568" s="55">
        <f t="shared" si="770"/>
        <v>24.105009027777776</v>
      </c>
      <c r="GR568" s="74">
        <v>24</v>
      </c>
      <c r="GS568" s="55">
        <v>30</v>
      </c>
      <c r="GT568" s="55"/>
      <c r="GU568" s="75">
        <f t="shared" si="842"/>
        <v>5.625</v>
      </c>
      <c r="GV568" s="75">
        <v>2</v>
      </c>
      <c r="GW568" s="75"/>
      <c r="GX568" s="76">
        <v>20</v>
      </c>
      <c r="GY568" s="142">
        <f>(GX568*1.2)*(Prices!$B$5/32)</f>
        <v>30</v>
      </c>
      <c r="GZ568" s="82">
        <f>(GY568*1.2)*(Prices!$B$5/32)</f>
        <v>45</v>
      </c>
      <c r="HA568" s="82">
        <f>(GY568*1.3)*(Prices!$C$4/32)</f>
        <v>78</v>
      </c>
      <c r="HB568" s="77">
        <f>GV568*Prices!$B$2+GW568*Prices!$B$3</f>
        <v>80</v>
      </c>
      <c r="HC568" s="80">
        <f>GU568*Prices!$B$9</f>
        <v>33.75</v>
      </c>
      <c r="HD568" s="82">
        <f t="shared" si="813"/>
        <v>256.75</v>
      </c>
      <c r="HE568" s="82">
        <f>GU568*Prices!$B$10</f>
        <v>50.625</v>
      </c>
      <c r="HF568" s="82">
        <f t="shared" si="814"/>
        <v>273.625</v>
      </c>
      <c r="HG568" s="82">
        <f>GU568*Prices!$B$11</f>
        <v>56.25</v>
      </c>
      <c r="HH568" s="82">
        <f t="shared" si="815"/>
        <v>279.25</v>
      </c>
      <c r="HI568" s="82">
        <f>GU568*Prices!$B$12</f>
        <v>67.5</v>
      </c>
      <c r="HJ568" s="82">
        <f t="shared" si="816"/>
        <v>290.5</v>
      </c>
      <c r="HK568" s="82">
        <f>GU568*Prices!$B$13</f>
        <v>73.125</v>
      </c>
      <c r="HL568" s="82">
        <f t="shared" si="817"/>
        <v>296.125</v>
      </c>
      <c r="HM568" s="82">
        <f>GU568*Prices!$B$14</f>
        <v>87.1875</v>
      </c>
      <c r="HN568" s="82">
        <f t="shared" si="818"/>
        <v>310.1875</v>
      </c>
      <c r="HO568" s="82">
        <f>GU568*Prices!$B$15</f>
        <v>98.4375</v>
      </c>
      <c r="HP568" s="82">
        <f t="shared" si="819"/>
        <v>321.4375</v>
      </c>
      <c r="HQ568" s="82">
        <f>GU568*Prices!$B$16</f>
        <v>137.8125</v>
      </c>
      <c r="HR568" s="82">
        <f t="shared" si="820"/>
        <v>360.8125</v>
      </c>
      <c r="HS568" s="82">
        <f>GU568*Prices!$B$17</f>
        <v>0</v>
      </c>
      <c r="HT568" s="82"/>
      <c r="HU568" s="82"/>
      <c r="HV568" s="82"/>
      <c r="HW568" s="82"/>
      <c r="HX568" s="82"/>
      <c r="HY568" s="82"/>
      <c r="HZ568" s="82"/>
      <c r="IA568" s="82"/>
      <c r="IB568" s="82"/>
      <c r="IC568" s="82"/>
      <c r="ID568" s="82"/>
      <c r="IE568" s="82"/>
      <c r="IF568" s="82"/>
      <c r="IG568" s="82"/>
      <c r="IH568" s="82"/>
      <c r="II568"/>
      <c r="IJ568"/>
      <c r="IK568"/>
      <c r="IL568"/>
      <c r="IM568"/>
      <c r="IN568"/>
      <c r="IO568"/>
      <c r="IP568"/>
      <c r="IQ568" s="55">
        <v>3471.1212999999998</v>
      </c>
      <c r="IR568" s="55">
        <f t="shared" si="771"/>
        <v>24.105009027777776</v>
      </c>
      <c r="IS568" s="74">
        <v>24</v>
      </c>
      <c r="IT568" s="55">
        <v>30</v>
      </c>
      <c r="IV568" s="75">
        <f t="shared" si="843"/>
        <v>5.625</v>
      </c>
      <c r="IW568" s="75">
        <v>2</v>
      </c>
      <c r="IX568" s="75"/>
      <c r="IY568" s="76">
        <f t="shared" si="763"/>
        <v>123.82104400347222</v>
      </c>
      <c r="IZ568" s="142">
        <f>(IY568*1.2)*(Prices!$B$5/32)</f>
        <v>185.73156600520832</v>
      </c>
      <c r="JA568" s="82">
        <f>(IZ568*1.2)*(Prices!$B$5/32)</f>
        <v>278.59734900781245</v>
      </c>
      <c r="JB568" s="82">
        <f>(IZ568*1.3)*(Prices!$B$4/32)</f>
        <v>603.62758951692706</v>
      </c>
      <c r="JC568" s="77">
        <f>IW568*Prices!$B$2+IX568*Prices!$B$3</f>
        <v>80</v>
      </c>
      <c r="JD568" s="80">
        <f>IV568*Prices!$B$9</f>
        <v>33.75</v>
      </c>
      <c r="JE568" s="82">
        <f t="shared" si="821"/>
        <v>1119.7959825282117</v>
      </c>
      <c r="JF568" s="82">
        <f>IV568*Prices!$B$10</f>
        <v>50.625</v>
      </c>
      <c r="JG568" s="82">
        <f t="shared" si="822"/>
        <v>1136.6709825282117</v>
      </c>
      <c r="JH568" s="82">
        <f>IV568*Prices!$B$11</f>
        <v>56.25</v>
      </c>
      <c r="JI568" s="82">
        <f t="shared" si="823"/>
        <v>1142.2959825282117</v>
      </c>
      <c r="JJ568" s="82">
        <f>IV568*Prices!$B$12</f>
        <v>67.5</v>
      </c>
      <c r="JK568" s="82">
        <f t="shared" si="824"/>
        <v>1153.5459825282119</v>
      </c>
      <c r="JL568" s="82">
        <f>IV568*Prices!$B$13</f>
        <v>73.125</v>
      </c>
      <c r="JM568" s="82">
        <f t="shared" si="825"/>
        <v>1159.1709825282119</v>
      </c>
      <c r="JN568" s="82">
        <f>IV568*Prices!$B$14</f>
        <v>87.1875</v>
      </c>
      <c r="JO568" s="82">
        <f t="shared" si="826"/>
        <v>1173.2334825282119</v>
      </c>
      <c r="JP568" s="82">
        <f>IV568*Prices!$B$15</f>
        <v>98.4375</v>
      </c>
      <c r="JQ568" s="82">
        <f t="shared" si="827"/>
        <v>1184.4834825282119</v>
      </c>
      <c r="JR568" s="82">
        <f>IV568*Prices!$B$16</f>
        <v>137.8125</v>
      </c>
      <c r="JS568" s="82">
        <f t="shared" si="828"/>
        <v>1223.8584825282119</v>
      </c>
      <c r="JT568" s="82">
        <f>IV568*Prices!$B$17</f>
        <v>0</v>
      </c>
      <c r="JU568" s="82"/>
      <c r="JV568" s="82"/>
      <c r="JW568" s="82"/>
      <c r="JX568" s="82"/>
      <c r="JY568" s="82"/>
      <c r="JZ568" s="82"/>
      <c r="KA568" s="82"/>
      <c r="KB568" s="82"/>
      <c r="KC568" s="82"/>
      <c r="KD568" s="82"/>
      <c r="KE568" s="82"/>
      <c r="KF568" s="82"/>
      <c r="KG568" s="82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 s="199">
        <v>3</v>
      </c>
      <c r="LB568" s="202">
        <v>0</v>
      </c>
      <c r="LC568" s="82">
        <f>(44+(cabinets_db!IR568*2-2))*0.58</f>
        <v>52.321810472222218</v>
      </c>
      <c r="LD568" s="82">
        <f>(44+(cabinets_db!IR568*2-2))*0.77</f>
        <v>69.461713902777774</v>
      </c>
      <c r="LE568" s="82">
        <f>3*(cabinets_db!IR568*22/144)</f>
        <v>11.048129137731481</v>
      </c>
      <c r="LF568" s="82">
        <f t="shared" si="829"/>
        <v>41.273681334490739</v>
      </c>
      <c r="LG568" s="80">
        <f t="shared" si="830"/>
        <v>58.413584765046295</v>
      </c>
      <c r="LH568" s="234">
        <f t="shared" si="831"/>
        <v>123.82104400347222</v>
      </c>
      <c r="LI568" s="55">
        <v>3471.1212999999998</v>
      </c>
      <c r="LJ568" s="55">
        <f t="shared" si="772"/>
        <v>24.105009027777776</v>
      </c>
      <c r="LK568" s="74">
        <v>24</v>
      </c>
      <c r="LL568" s="55">
        <v>30</v>
      </c>
      <c r="LN568" s="75">
        <f t="shared" si="844"/>
        <v>5.625</v>
      </c>
      <c r="LO568" s="75">
        <v>2</v>
      </c>
      <c r="LP568" s="75"/>
      <c r="LQ568" s="76">
        <f t="shared" si="764"/>
        <v>123.82104400347222</v>
      </c>
      <c r="LR568" s="142">
        <f>(LQ568*1.2)*(Prices!$B$5/32)</f>
        <v>185.73156600520832</v>
      </c>
      <c r="LS568" s="82">
        <f>(LR568*1.2)*(Prices!$B$5/32)</f>
        <v>278.59734900781245</v>
      </c>
      <c r="LT568" s="82">
        <f>(LR568*1.3)*(Prices!$C$4/32)</f>
        <v>482.90207161354164</v>
      </c>
      <c r="LU568" s="77">
        <f>LO568*Prices!$B$2+LP568*Prices!$B$3</f>
        <v>80</v>
      </c>
      <c r="LV568" s="80">
        <f>LN568*Prices!$B$9</f>
        <v>33.75</v>
      </c>
      <c r="LW568" s="82">
        <f t="shared" si="832"/>
        <v>999.0704646248264</v>
      </c>
      <c r="LX568" s="82">
        <f>LN568*Prices!$B$10</f>
        <v>50.625</v>
      </c>
      <c r="LY568" s="82">
        <f t="shared" si="833"/>
        <v>1015.9454646248264</v>
      </c>
      <c r="LZ568" s="82">
        <f>LN568*Prices!$B$11</f>
        <v>56.25</v>
      </c>
      <c r="MA568" s="82">
        <f t="shared" si="834"/>
        <v>1021.5704646248264</v>
      </c>
      <c r="MB568" s="82">
        <f>LN568*Prices!$B$12</f>
        <v>67.5</v>
      </c>
      <c r="MC568" s="82">
        <f t="shared" si="835"/>
        <v>1032.8204646248264</v>
      </c>
      <c r="MD568" s="82">
        <f>LN568*Prices!$B$13</f>
        <v>73.125</v>
      </c>
      <c r="ME568" s="82">
        <f t="shared" si="836"/>
        <v>1038.4454646248264</v>
      </c>
      <c r="MF568" s="82">
        <f>LN568*Prices!$B$14</f>
        <v>87.1875</v>
      </c>
      <c r="MG568" s="82">
        <f t="shared" si="837"/>
        <v>1052.5079646248264</v>
      </c>
      <c r="MH568" s="82">
        <f>LN568*Prices!$B$15</f>
        <v>98.4375</v>
      </c>
      <c r="MI568" s="82">
        <f t="shared" si="838"/>
        <v>1063.7579646248264</v>
      </c>
      <c r="MJ568" s="82">
        <f>LN568*Prices!$B$16</f>
        <v>137.8125</v>
      </c>
      <c r="MK568" s="82">
        <f t="shared" si="839"/>
        <v>1103.1329646248264</v>
      </c>
      <c r="ML568" s="82">
        <f>LN568*Prices!$B$17</f>
        <v>0</v>
      </c>
      <c r="MM568" s="82"/>
      <c r="MN568" s="82"/>
      <c r="MO568" s="82"/>
      <c r="MP568" s="82"/>
      <c r="MQ568" s="82"/>
      <c r="MR568" s="82"/>
      <c r="MS568" s="82"/>
      <c r="MT568" s="82"/>
      <c r="MU568" s="82"/>
      <c r="MV568" s="82"/>
      <c r="MW568" s="82"/>
      <c r="MX568" s="82"/>
      <c r="MY568" s="82"/>
      <c r="MZ568" s="82"/>
      <c r="NA568" s="82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</row>
    <row r="569" spans="1:449" ht="18" customHeight="1" x14ac:dyDescent="0.25">
      <c r="A569" s="171" t="s">
        <v>700</v>
      </c>
      <c r="B569" s="172" t="s">
        <v>628</v>
      </c>
      <c r="C569" s="69" t="str">
        <f t="shared" si="840"/>
        <v>Vanity Cab: Floating Sink Drawers with U (31" to 33")</v>
      </c>
      <c r="D569" s="70" t="s">
        <v>697</v>
      </c>
      <c r="E569" s="68" t="s">
        <v>111</v>
      </c>
      <c r="F569" s="268" t="s">
        <v>700</v>
      </c>
      <c r="G569" s="367">
        <f>ROUND(cabinets_db!FD569/Prices!$B$27,0)</f>
        <v>666</v>
      </c>
      <c r="H569" s="71">
        <f>G569*Prices!$B$6+G569</f>
        <v>765.9</v>
      </c>
      <c r="I569" s="161">
        <f>ROUND(cabinets_db!FF569/Prices!$B$27,0)</f>
        <v>710</v>
      </c>
      <c r="J569" s="71">
        <f>I569*Prices!$B$6+I569</f>
        <v>816.5</v>
      </c>
      <c r="K569" s="161">
        <f>ROUND(cabinets_db!FH569/Prices!$B$27,0)</f>
        <v>725</v>
      </c>
      <c r="L569" s="71">
        <f>K569*Prices!$B$6+K569</f>
        <v>833.75</v>
      </c>
      <c r="M569" s="161">
        <f>ROUND(cabinets_db!FJ569/Prices!$B$27,0)</f>
        <v>754</v>
      </c>
      <c r="N569" s="71">
        <f>M569*Prices!$B$6+M569</f>
        <v>867.1</v>
      </c>
      <c r="O569" s="161">
        <f>ROUND(cabinets_db!FL569/Prices!$B$27,0)</f>
        <v>769</v>
      </c>
      <c r="P569" s="71">
        <f>O569*Prices!$B$6+O569</f>
        <v>884.35</v>
      </c>
      <c r="Q569" s="161">
        <f>ROUND(cabinets_db!FN569/Prices!$B$27,0)</f>
        <v>806</v>
      </c>
      <c r="R569" s="71">
        <f>Q569*Prices!$B$6+Q569</f>
        <v>926.9</v>
      </c>
      <c r="S569" s="161">
        <f>ROUND(cabinets_db!FP569/Prices!$B$27,0)</f>
        <v>835</v>
      </c>
      <c r="T569" s="71">
        <f>S569*Prices!$B$6+S569</f>
        <v>960.25</v>
      </c>
      <c r="U569" s="161">
        <f>ROUND(cabinets_db!FR569/Prices!$B$27,0)</f>
        <v>938</v>
      </c>
      <c r="V569" s="71">
        <f>U569*Prices!$B$6+U569</f>
        <v>1078.7</v>
      </c>
      <c r="W569" s="162"/>
      <c r="X569" s="162"/>
      <c r="Y569" s="162"/>
      <c r="Z569" s="162"/>
      <c r="AA569" s="162"/>
      <c r="AB569" s="71">
        <f>ROUND(cabinets_db!HD569/Prices!$B$27,0)</f>
        <v>619</v>
      </c>
      <c r="AC569" s="71">
        <f>AB569*Prices!$B$6+AB569</f>
        <v>711.85</v>
      </c>
      <c r="AD569" s="71">
        <f>ROUND(cabinets_db!HF569/Prices!$B$27,0)</f>
        <v>664</v>
      </c>
      <c r="AE569" s="71">
        <f>AD569*Prices!$B$6+AD569</f>
        <v>763.6</v>
      </c>
      <c r="AF569" s="71">
        <f>ROUND(cabinets_db!HH569/Prices!$B$27,0)</f>
        <v>678</v>
      </c>
      <c r="AG569" s="71">
        <f>AF569*Prices!$B$6+AF569</f>
        <v>779.7</v>
      </c>
      <c r="AH569" s="71">
        <f>ROUND(cabinets_db!HJ569/Prices!$B$27,0)</f>
        <v>708</v>
      </c>
      <c r="AI569" s="71">
        <f>AH569*Prices!$B$6+AH569</f>
        <v>814.2</v>
      </c>
      <c r="AJ569" s="71">
        <f>ROUND(cabinets_db!HL569/Prices!$B$27,0)</f>
        <v>722</v>
      </c>
      <c r="AK569" s="71">
        <f>AJ569*Prices!$B$6+AJ569</f>
        <v>830.3</v>
      </c>
      <c r="AL569" s="71">
        <f>ROUND(cabinets_db!HN569/Prices!$B$27,0)</f>
        <v>759</v>
      </c>
      <c r="AM569" s="71">
        <f>AL569*Prices!$B$6+AL569</f>
        <v>872.85</v>
      </c>
      <c r="AN569" s="71">
        <f>ROUND(cabinets_db!HP569/Prices!$B$27,0)</f>
        <v>789</v>
      </c>
      <c r="AO569" s="71">
        <f>AN569*Prices!$B$6+AN569</f>
        <v>907.35</v>
      </c>
      <c r="AP569" s="71">
        <f>ROUND(cabinets_db!HR569/Prices!$B$27,0)</f>
        <v>892</v>
      </c>
      <c r="AQ569" s="163">
        <f>AP569*Prices!$B$6+AP569</f>
        <v>1025.8</v>
      </c>
      <c r="AW569" s="71">
        <f t="shared" si="773"/>
        <v>619</v>
      </c>
      <c r="AX569" s="71">
        <f t="shared" si="774"/>
        <v>711.85</v>
      </c>
      <c r="AY569" s="71">
        <f t="shared" si="775"/>
        <v>664</v>
      </c>
      <c r="AZ569" s="71">
        <f t="shared" si="776"/>
        <v>763.6</v>
      </c>
      <c r="BA569" s="71">
        <f t="shared" si="777"/>
        <v>678</v>
      </c>
      <c r="BB569" s="71">
        <f t="shared" si="778"/>
        <v>779.7</v>
      </c>
      <c r="BC569" s="71">
        <f t="shared" si="779"/>
        <v>708</v>
      </c>
      <c r="BD569" s="71">
        <f t="shared" si="780"/>
        <v>814.2</v>
      </c>
      <c r="BE569" s="71">
        <f t="shared" si="781"/>
        <v>722</v>
      </c>
      <c r="BF569" s="71">
        <f t="shared" si="782"/>
        <v>830.3</v>
      </c>
      <c r="BG569" s="71">
        <f t="shared" si="783"/>
        <v>759</v>
      </c>
      <c r="BH569" s="71">
        <f t="shared" si="784"/>
        <v>872.85</v>
      </c>
      <c r="BI569" s="71">
        <f t="shared" si="785"/>
        <v>789</v>
      </c>
      <c r="BJ569" s="71">
        <f t="shared" si="786"/>
        <v>907.35</v>
      </c>
      <c r="BK569" s="71">
        <f t="shared" si="787"/>
        <v>892</v>
      </c>
      <c r="BL569" s="163">
        <f t="shared" si="788"/>
        <v>1025.8</v>
      </c>
      <c r="BU569" s="161">
        <f>ROUND(cabinets_db!JE569/Prices!$B$27,0)</f>
        <v>2732</v>
      </c>
      <c r="BV569" s="71">
        <f>BU569*Prices!$B$6+BU569</f>
        <v>3141.8</v>
      </c>
      <c r="BW569" s="161">
        <f>ROUND(cabinets_db!JG569/Prices!$B$27,0)</f>
        <v>2777</v>
      </c>
      <c r="BX569" s="71">
        <f>BW569*Prices!$B$6+BW569</f>
        <v>3193.55</v>
      </c>
      <c r="BY569" s="161">
        <f>ROUND(cabinets_db!JI569/Prices!$B$27,0)</f>
        <v>2791</v>
      </c>
      <c r="BZ569" s="71">
        <f>BY569*Prices!$B$6+BY569</f>
        <v>3209.65</v>
      </c>
      <c r="CA569" s="161">
        <f>ROUND(cabinets_db!JK569/Prices!$B$27,0)</f>
        <v>2821</v>
      </c>
      <c r="CB569" s="71">
        <f>CA569*Prices!$B$6+CA569</f>
        <v>3244.15</v>
      </c>
      <c r="CC569" s="161">
        <f>ROUND(cabinets_db!JM569/Prices!$B$27,0)</f>
        <v>2836</v>
      </c>
      <c r="CD569" s="71">
        <f>CC569*Prices!$B$6+CC569</f>
        <v>3261.4</v>
      </c>
      <c r="CE569" s="161">
        <f>ROUND(cabinets_db!JO569/Prices!$B$27,0)</f>
        <v>2872</v>
      </c>
      <c r="CF569" s="71">
        <f>CE569*Prices!$B$6+CE569</f>
        <v>3302.8</v>
      </c>
      <c r="CG569" s="161">
        <f>ROUND(cabinets_db!JQ569/Prices!$B$27,0)</f>
        <v>2902</v>
      </c>
      <c r="CH569" s="71">
        <f>CG569*Prices!$B$6+CG569</f>
        <v>3337.3</v>
      </c>
      <c r="CI569" s="161">
        <f>ROUND(cabinets_db!JS569/Prices!$B$27,0)</f>
        <v>3005</v>
      </c>
      <c r="CJ569" s="71">
        <f>CI569*Prices!$B$6+CI569</f>
        <v>3455.75</v>
      </c>
      <c r="CK569" s="162"/>
      <c r="CL569" s="162"/>
      <c r="CM569" s="162"/>
      <c r="CN569" s="162"/>
      <c r="CO569" s="162"/>
      <c r="CP569" s="71">
        <f>ROUND(cabinets_db!LW569/Prices!$B$27,0)</f>
        <v>2438</v>
      </c>
      <c r="CQ569" s="71">
        <f>CP569*Prices!$B$6+CP569</f>
        <v>2803.7</v>
      </c>
      <c r="CR569" s="71">
        <f>ROUND(cabinets_db!LY569/Prices!$B$27,0)</f>
        <v>2482</v>
      </c>
      <c r="CS569" s="71">
        <f>CR569*Prices!$B$6+CR569</f>
        <v>2854.3</v>
      </c>
      <c r="CT569" s="71">
        <f>ROUND(cabinets_db!MA569/Prices!$B$27,0)</f>
        <v>2497</v>
      </c>
      <c r="CU569" s="71">
        <f>CT569*Prices!$B$6+CT569</f>
        <v>2871.55</v>
      </c>
      <c r="CV569" s="71">
        <f>ROUND(cabinets_db!MC569/Prices!$B$27,0)</f>
        <v>2526</v>
      </c>
      <c r="CW569" s="71">
        <f>CV569*Prices!$B$6+CV569</f>
        <v>2904.9</v>
      </c>
      <c r="CX569" s="71">
        <f>ROUND(cabinets_db!ME569/Prices!$B$27,0)</f>
        <v>2541</v>
      </c>
      <c r="CY569" s="71">
        <f>CX569*Prices!$B$6+CX569</f>
        <v>2922.15</v>
      </c>
      <c r="CZ569" s="71">
        <f>ROUND(cabinets_db!MG569/Prices!$B$27,0)</f>
        <v>2578</v>
      </c>
      <c r="DA569" s="71">
        <f>CZ569*Prices!$B$6+CZ569</f>
        <v>2964.7</v>
      </c>
      <c r="DB569" s="71">
        <f>ROUND(cabinets_db!MI569/Prices!$B$27,0)</f>
        <v>2607</v>
      </c>
      <c r="DC569" s="71">
        <f>DB569*Prices!$B$6+DB569</f>
        <v>2998.05</v>
      </c>
      <c r="DD569" s="71">
        <f>ROUND(cabinets_db!MK569/Prices!$B$27,0)</f>
        <v>2711</v>
      </c>
      <c r="DE569" s="163">
        <f>DD569*Prices!$B$6+DD569</f>
        <v>3117.65</v>
      </c>
      <c r="DK569" s="71">
        <f t="shared" si="789"/>
        <v>2438</v>
      </c>
      <c r="DL569" s="71">
        <f t="shared" si="790"/>
        <v>2803.7</v>
      </c>
      <c r="DM569" s="71">
        <f t="shared" si="791"/>
        <v>2482</v>
      </c>
      <c r="DN569" s="71">
        <f t="shared" si="792"/>
        <v>2854.3</v>
      </c>
      <c r="DO569" s="71">
        <f t="shared" si="793"/>
        <v>2497</v>
      </c>
      <c r="DP569" s="71">
        <f t="shared" si="794"/>
        <v>2871.55</v>
      </c>
      <c r="DQ569" s="71">
        <f t="shared" si="795"/>
        <v>2526</v>
      </c>
      <c r="DR569" s="71">
        <f t="shared" si="796"/>
        <v>2904.9</v>
      </c>
      <c r="DS569" s="71">
        <f t="shared" si="797"/>
        <v>2541</v>
      </c>
      <c r="DT569" s="71">
        <f t="shared" si="798"/>
        <v>2922.15</v>
      </c>
      <c r="DU569" s="71">
        <f t="shared" si="799"/>
        <v>2578</v>
      </c>
      <c r="DV569" s="71">
        <f t="shared" si="800"/>
        <v>2964.7</v>
      </c>
      <c r="DW569" s="71">
        <f t="shared" si="801"/>
        <v>2607</v>
      </c>
      <c r="DX569" s="71">
        <f t="shared" si="802"/>
        <v>2998.05</v>
      </c>
      <c r="DY569" s="71">
        <f t="shared" si="803"/>
        <v>2711</v>
      </c>
      <c r="DZ569" s="163">
        <f t="shared" si="804"/>
        <v>3117.65</v>
      </c>
      <c r="EP569" s="55">
        <v>3677.0173</v>
      </c>
      <c r="EQ569" s="55">
        <f t="shared" si="769"/>
        <v>25.53484236111111</v>
      </c>
      <c r="ER569" s="74">
        <v>25.5</v>
      </c>
      <c r="ES569" s="55">
        <v>33</v>
      </c>
      <c r="EU569" s="75">
        <f t="shared" si="841"/>
        <v>6.1875</v>
      </c>
      <c r="EV569" s="75">
        <v>2</v>
      </c>
      <c r="EX569" s="76">
        <v>20</v>
      </c>
      <c r="EY569" s="142">
        <f>(EX569*1.2)*(Prices!$B$5/32)</f>
        <v>30</v>
      </c>
      <c r="EZ569" s="82">
        <f>(EY569*1.2)*(Prices!$B$5/32)</f>
        <v>45</v>
      </c>
      <c r="FA569" s="82">
        <f>(EY569*1.3)*(Prices!$B$4/32)</f>
        <v>97.5</v>
      </c>
      <c r="FB569" s="77">
        <f>EV569*Prices!$B$2+EW569*Prices!$B$3</f>
        <v>80</v>
      </c>
      <c r="FC569" s="80">
        <f>EU569*Prices!$B$9</f>
        <v>37.125</v>
      </c>
      <c r="FD569" s="82">
        <f t="shared" si="805"/>
        <v>279.625</v>
      </c>
      <c r="FE569" s="82">
        <f>EU569*Prices!$B$10</f>
        <v>55.6875</v>
      </c>
      <c r="FF569" s="82">
        <f t="shared" si="806"/>
        <v>298.1875</v>
      </c>
      <c r="FG569" s="82">
        <f>EU569*Prices!$B$11</f>
        <v>61.875</v>
      </c>
      <c r="FH569" s="82">
        <f t="shared" si="807"/>
        <v>304.375</v>
      </c>
      <c r="FI569" s="82">
        <f>EU569*Prices!$B$12</f>
        <v>74.25</v>
      </c>
      <c r="FJ569" s="82">
        <f t="shared" si="808"/>
        <v>316.75</v>
      </c>
      <c r="FK569" s="82">
        <f>EU569*Prices!$B$13</f>
        <v>80.4375</v>
      </c>
      <c r="FL569" s="82">
        <f t="shared" si="809"/>
        <v>322.9375</v>
      </c>
      <c r="FM569" s="82">
        <f>EU569*Prices!$B$14</f>
        <v>95.90625</v>
      </c>
      <c r="FN569" s="82">
        <f t="shared" si="810"/>
        <v>338.40625</v>
      </c>
      <c r="FO569" s="82">
        <f>EU569*Prices!$B$15</f>
        <v>108.28125</v>
      </c>
      <c r="FP569" s="82">
        <f t="shared" si="811"/>
        <v>350.78125</v>
      </c>
      <c r="FQ569" s="82">
        <f>EU569*Prices!$B$16</f>
        <v>151.59375</v>
      </c>
      <c r="FR569" s="82">
        <f t="shared" si="812"/>
        <v>394.09375</v>
      </c>
      <c r="FS569" s="82">
        <f>EU569*Prices!$B$17</f>
        <v>0</v>
      </c>
      <c r="FT569" s="82"/>
      <c r="FU569" s="82"/>
      <c r="FV569" s="82"/>
      <c r="FW569" s="82"/>
      <c r="FX569" s="82"/>
      <c r="FY569" s="82"/>
      <c r="FZ569" s="82"/>
      <c r="GA569" s="82"/>
      <c r="GB569" s="82"/>
      <c r="GC569" s="82"/>
      <c r="GD569" s="82"/>
      <c r="GE569" s="82"/>
      <c r="GF569" s="82"/>
      <c r="GG569" s="82"/>
      <c r="GH569" s="82"/>
      <c r="GI569"/>
      <c r="GJ569"/>
      <c r="GK569"/>
      <c r="GL569"/>
      <c r="GM569"/>
      <c r="GN569"/>
      <c r="GO569"/>
      <c r="GP569" s="55">
        <v>3677.0173</v>
      </c>
      <c r="GQ569" s="55">
        <f t="shared" si="770"/>
        <v>25.53484236111111</v>
      </c>
      <c r="GR569" s="74">
        <v>25.5</v>
      </c>
      <c r="GS569" s="55">
        <v>33</v>
      </c>
      <c r="GT569" s="55"/>
      <c r="GU569" s="75">
        <f t="shared" si="842"/>
        <v>6.1875</v>
      </c>
      <c r="GV569" s="75">
        <v>2</v>
      </c>
      <c r="GW569" s="75"/>
      <c r="GX569" s="76">
        <v>20</v>
      </c>
      <c r="GY569" s="142">
        <f>(GX569*1.2)*(Prices!$B$5/32)</f>
        <v>30</v>
      </c>
      <c r="GZ569" s="82">
        <f>(GY569*1.2)*(Prices!$B$5/32)</f>
        <v>45</v>
      </c>
      <c r="HA569" s="82">
        <f>(GY569*1.3)*(Prices!$C$4/32)</f>
        <v>78</v>
      </c>
      <c r="HB569" s="77">
        <f>GV569*Prices!$B$2+GW569*Prices!$B$3</f>
        <v>80</v>
      </c>
      <c r="HC569" s="80">
        <f>GU569*Prices!$B$9</f>
        <v>37.125</v>
      </c>
      <c r="HD569" s="82">
        <f t="shared" si="813"/>
        <v>260.125</v>
      </c>
      <c r="HE569" s="82">
        <f>GU569*Prices!$B$10</f>
        <v>55.6875</v>
      </c>
      <c r="HF569" s="82">
        <f t="shared" si="814"/>
        <v>278.6875</v>
      </c>
      <c r="HG569" s="82">
        <f>GU569*Prices!$B$11</f>
        <v>61.875</v>
      </c>
      <c r="HH569" s="82">
        <f t="shared" si="815"/>
        <v>284.875</v>
      </c>
      <c r="HI569" s="82">
        <f>GU569*Prices!$B$12</f>
        <v>74.25</v>
      </c>
      <c r="HJ569" s="82">
        <f t="shared" si="816"/>
        <v>297.25</v>
      </c>
      <c r="HK569" s="82">
        <f>GU569*Prices!$B$13</f>
        <v>80.4375</v>
      </c>
      <c r="HL569" s="82">
        <f t="shared" si="817"/>
        <v>303.4375</v>
      </c>
      <c r="HM569" s="82">
        <f>GU569*Prices!$B$14</f>
        <v>95.90625</v>
      </c>
      <c r="HN569" s="82">
        <f t="shared" si="818"/>
        <v>318.90625</v>
      </c>
      <c r="HO569" s="82">
        <f>GU569*Prices!$B$15</f>
        <v>108.28125</v>
      </c>
      <c r="HP569" s="82">
        <f t="shared" si="819"/>
        <v>331.28125</v>
      </c>
      <c r="HQ569" s="82">
        <f>GU569*Prices!$B$16</f>
        <v>151.59375</v>
      </c>
      <c r="HR569" s="82">
        <f t="shared" si="820"/>
        <v>374.59375</v>
      </c>
      <c r="HS569" s="82">
        <f>GU569*Prices!$B$17</f>
        <v>0</v>
      </c>
      <c r="HT569" s="82"/>
      <c r="HU569" s="82"/>
      <c r="HV569" s="82"/>
      <c r="HW569" s="82"/>
      <c r="HX569" s="82"/>
      <c r="HY569" s="82"/>
      <c r="HZ569" s="82"/>
      <c r="IA569" s="82"/>
      <c r="IB569" s="82"/>
      <c r="IC569" s="82"/>
      <c r="ID569" s="82"/>
      <c r="IE569" s="82"/>
      <c r="IF569" s="82"/>
      <c r="IG569" s="82"/>
      <c r="IH569" s="82"/>
      <c r="II569"/>
      <c r="IJ569"/>
      <c r="IK569"/>
      <c r="IL569"/>
      <c r="IM569"/>
      <c r="IN569"/>
      <c r="IO569"/>
      <c r="IP569"/>
      <c r="IQ569" s="55">
        <v>3677.0173</v>
      </c>
      <c r="IR569" s="55">
        <f t="shared" si="771"/>
        <v>25.53484236111111</v>
      </c>
      <c r="IS569" s="74">
        <v>25.5</v>
      </c>
      <c r="IT569" s="55">
        <v>33</v>
      </c>
      <c r="IV569" s="75">
        <f t="shared" si="843"/>
        <v>6.1875</v>
      </c>
      <c r="IW569" s="75">
        <v>2</v>
      </c>
      <c r="IX569" s="75"/>
      <c r="IY569" s="76">
        <f t="shared" si="763"/>
        <v>126.83084317013886</v>
      </c>
      <c r="IZ569" s="142">
        <f>(IY569*1.2)*(Prices!$B$5/32)</f>
        <v>190.2462647552083</v>
      </c>
      <c r="JA569" s="82">
        <f>(IZ569*1.2)*(Prices!$B$5/32)</f>
        <v>285.36939713281248</v>
      </c>
      <c r="JB569" s="82">
        <f>(IZ569*1.3)*(Prices!$B$4/32)</f>
        <v>618.30036045442694</v>
      </c>
      <c r="JC569" s="77">
        <f>IW569*Prices!$B$2+IX569*Prices!$B$3</f>
        <v>80</v>
      </c>
      <c r="JD569" s="80">
        <f>IV569*Prices!$B$9</f>
        <v>37.125</v>
      </c>
      <c r="JE569" s="82">
        <f t="shared" si="821"/>
        <v>1147.6256007573784</v>
      </c>
      <c r="JF569" s="82">
        <f>IV569*Prices!$B$10</f>
        <v>55.6875</v>
      </c>
      <c r="JG569" s="82">
        <f t="shared" si="822"/>
        <v>1166.1881007573784</v>
      </c>
      <c r="JH569" s="82">
        <f>IV569*Prices!$B$11</f>
        <v>61.875</v>
      </c>
      <c r="JI569" s="82">
        <f t="shared" si="823"/>
        <v>1172.3756007573784</v>
      </c>
      <c r="JJ569" s="82">
        <f>IV569*Prices!$B$12</f>
        <v>74.25</v>
      </c>
      <c r="JK569" s="82">
        <f t="shared" si="824"/>
        <v>1184.7506007573784</v>
      </c>
      <c r="JL569" s="82">
        <f>IV569*Prices!$B$13</f>
        <v>80.4375</v>
      </c>
      <c r="JM569" s="82">
        <f t="shared" si="825"/>
        <v>1190.9381007573784</v>
      </c>
      <c r="JN569" s="82">
        <f>IV569*Prices!$B$14</f>
        <v>95.90625</v>
      </c>
      <c r="JO569" s="82">
        <f t="shared" si="826"/>
        <v>1206.4068507573784</v>
      </c>
      <c r="JP569" s="82">
        <f>IV569*Prices!$B$15</f>
        <v>108.28125</v>
      </c>
      <c r="JQ569" s="82">
        <f t="shared" si="827"/>
        <v>1218.7818507573784</v>
      </c>
      <c r="JR569" s="82">
        <f>IV569*Prices!$B$16</f>
        <v>151.59375</v>
      </c>
      <c r="JS569" s="82">
        <f t="shared" si="828"/>
        <v>1262.0943507573784</v>
      </c>
      <c r="JT569" s="82">
        <f>IV569*Prices!$B$17</f>
        <v>0</v>
      </c>
      <c r="JU569" s="82"/>
      <c r="JV569" s="82"/>
      <c r="JW569" s="82"/>
      <c r="JX569" s="82"/>
      <c r="JY569" s="82"/>
      <c r="JZ569" s="82"/>
      <c r="KA569" s="82"/>
      <c r="KB569" s="82"/>
      <c r="KC569" s="82"/>
      <c r="KD569" s="82"/>
      <c r="KE569" s="82"/>
      <c r="KF569" s="82"/>
      <c r="KG569" s="82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 s="199">
        <v>3</v>
      </c>
      <c r="LB569" s="202">
        <v>0</v>
      </c>
      <c r="LC569" s="82">
        <f>(44+(cabinets_db!IR569*2-2))*0.58</f>
        <v>53.980417138888882</v>
      </c>
      <c r="LD569" s="82">
        <f>(44+(cabinets_db!IR569*2-2))*0.77</f>
        <v>71.663657236111106</v>
      </c>
      <c r="LE569" s="82">
        <f>3*(cabinets_db!IR569*22/144)</f>
        <v>11.703469415509259</v>
      </c>
      <c r="LF569" s="82">
        <f t="shared" si="829"/>
        <v>42.276947723379621</v>
      </c>
      <c r="LG569" s="80">
        <f t="shared" si="830"/>
        <v>59.960187820601845</v>
      </c>
      <c r="LH569" s="234">
        <f t="shared" si="831"/>
        <v>126.83084317013886</v>
      </c>
      <c r="LI569" s="55">
        <v>3677.0173</v>
      </c>
      <c r="LJ569" s="55">
        <f t="shared" si="772"/>
        <v>25.53484236111111</v>
      </c>
      <c r="LK569" s="74">
        <v>25.5</v>
      </c>
      <c r="LL569" s="55">
        <v>33</v>
      </c>
      <c r="LN569" s="75">
        <f t="shared" si="844"/>
        <v>6.1875</v>
      </c>
      <c r="LO569" s="75">
        <v>2</v>
      </c>
      <c r="LP569" s="75"/>
      <c r="LQ569" s="76">
        <f t="shared" si="764"/>
        <v>126.83084317013886</v>
      </c>
      <c r="LR569" s="142">
        <f>(LQ569*1.2)*(Prices!$B$5/32)</f>
        <v>190.2462647552083</v>
      </c>
      <c r="LS569" s="82">
        <f>(LR569*1.2)*(Prices!$B$5/32)</f>
        <v>285.36939713281248</v>
      </c>
      <c r="LT569" s="82">
        <f>(LR569*1.3)*(Prices!$C$4/32)</f>
        <v>494.64028836354157</v>
      </c>
      <c r="LU569" s="77">
        <f>LO569*Prices!$B$2+LP569*Prices!$B$3</f>
        <v>80</v>
      </c>
      <c r="LV569" s="80">
        <f>LN569*Prices!$B$9</f>
        <v>37.125</v>
      </c>
      <c r="LW569" s="82">
        <f t="shared" si="832"/>
        <v>1023.9655286664929</v>
      </c>
      <c r="LX569" s="82">
        <f>LN569*Prices!$B$10</f>
        <v>55.6875</v>
      </c>
      <c r="LY569" s="82">
        <f t="shared" si="833"/>
        <v>1042.5280286664929</v>
      </c>
      <c r="LZ569" s="82">
        <f>LN569*Prices!$B$11</f>
        <v>61.875</v>
      </c>
      <c r="MA569" s="82">
        <f t="shared" si="834"/>
        <v>1048.7155286664929</v>
      </c>
      <c r="MB569" s="82">
        <f>LN569*Prices!$B$12</f>
        <v>74.25</v>
      </c>
      <c r="MC569" s="82">
        <f t="shared" si="835"/>
        <v>1061.0905286664929</v>
      </c>
      <c r="MD569" s="82">
        <f>LN569*Prices!$B$13</f>
        <v>80.4375</v>
      </c>
      <c r="ME569" s="82">
        <f t="shared" si="836"/>
        <v>1067.2780286664929</v>
      </c>
      <c r="MF569" s="82">
        <f>LN569*Prices!$B$14</f>
        <v>95.90625</v>
      </c>
      <c r="MG569" s="82">
        <f t="shared" si="837"/>
        <v>1082.7467786664929</v>
      </c>
      <c r="MH569" s="82">
        <f>LN569*Prices!$B$15</f>
        <v>108.28125</v>
      </c>
      <c r="MI569" s="82">
        <f t="shared" si="838"/>
        <v>1095.1217786664929</v>
      </c>
      <c r="MJ569" s="82">
        <f>LN569*Prices!$B$16</f>
        <v>151.59375</v>
      </c>
      <c r="MK569" s="82">
        <f t="shared" si="839"/>
        <v>1138.4342786664929</v>
      </c>
      <c r="ML569" s="82">
        <f>LN569*Prices!$B$17</f>
        <v>0</v>
      </c>
      <c r="MM569" s="82"/>
      <c r="MN569" s="82"/>
      <c r="MO569" s="82"/>
      <c r="MP569" s="82"/>
      <c r="MQ569" s="82"/>
      <c r="MR569" s="82"/>
      <c r="MS569" s="82"/>
      <c r="MT569" s="82"/>
      <c r="MU569" s="82"/>
      <c r="MV569" s="82"/>
      <c r="MW569" s="82"/>
      <c r="MX569" s="82"/>
      <c r="MY569" s="82"/>
      <c r="MZ569" s="82"/>
      <c r="NA569" s="82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</row>
    <row r="570" spans="1:449" ht="18" customHeight="1" thickBot="1" x14ac:dyDescent="0.3">
      <c r="A570" s="174" t="s">
        <v>701</v>
      </c>
      <c r="B570" s="175" t="s">
        <v>628</v>
      </c>
      <c r="C570" s="176" t="str">
        <f t="shared" si="840"/>
        <v>Vanity Cab: Floating Sink Drawers with U (34" to 36")</v>
      </c>
      <c r="D570" s="177" t="s">
        <v>697</v>
      </c>
      <c r="E570" s="180" t="s">
        <v>113</v>
      </c>
      <c r="F570" s="271" t="s">
        <v>701</v>
      </c>
      <c r="G570" s="367">
        <f>ROUND(cabinets_db!FD570/Prices!$B$27,0)</f>
        <v>674</v>
      </c>
      <c r="H570" s="71">
        <f>G570*Prices!$B$6+G570</f>
        <v>775.1</v>
      </c>
      <c r="I570" s="161">
        <f>ROUND(cabinets_db!FF570/Prices!$B$27,0)</f>
        <v>722</v>
      </c>
      <c r="J570" s="71">
        <f>I570*Prices!$B$6+I570</f>
        <v>830.3</v>
      </c>
      <c r="K570" s="161">
        <f>ROUND(cabinets_db!FH570/Prices!$B$27,0)</f>
        <v>738</v>
      </c>
      <c r="L570" s="71">
        <f>K570*Prices!$B$6+K570</f>
        <v>848.7</v>
      </c>
      <c r="M570" s="161">
        <f>ROUND(cabinets_db!FJ570/Prices!$B$27,0)</f>
        <v>770</v>
      </c>
      <c r="N570" s="71">
        <f>M570*Prices!$B$6+M570</f>
        <v>885.5</v>
      </c>
      <c r="O570" s="161">
        <f>ROUND(cabinets_db!FL570/Prices!$B$27,0)</f>
        <v>786</v>
      </c>
      <c r="P570" s="71">
        <f>O570*Prices!$B$6+O570</f>
        <v>903.9</v>
      </c>
      <c r="Q570" s="161">
        <f>ROUND(cabinets_db!FN570/Prices!$B$27,0)</f>
        <v>826</v>
      </c>
      <c r="R570" s="71">
        <f>Q570*Prices!$B$6+Q570</f>
        <v>949.9</v>
      </c>
      <c r="S570" s="161">
        <f>ROUND(cabinets_db!FP570/Prices!$B$27,0)</f>
        <v>859</v>
      </c>
      <c r="T570" s="71">
        <f>S570*Prices!$B$6+S570</f>
        <v>987.85</v>
      </c>
      <c r="U570" s="161">
        <f>ROUND(cabinets_db!FR570/Prices!$B$27,0)</f>
        <v>971</v>
      </c>
      <c r="V570" s="71">
        <f>U570*Prices!$B$6+U570</f>
        <v>1116.6500000000001</v>
      </c>
      <c r="W570" s="162"/>
      <c r="X570" s="162"/>
      <c r="Y570" s="162"/>
      <c r="Z570" s="162"/>
      <c r="AA570" s="162"/>
      <c r="AB570" s="71">
        <f>ROUND(cabinets_db!HD570/Prices!$B$27,0)</f>
        <v>627</v>
      </c>
      <c r="AC570" s="71">
        <f>AB570*Prices!$B$6+AB570</f>
        <v>721.05</v>
      </c>
      <c r="AD570" s="71">
        <f>ROUND(cabinets_db!HF570/Prices!$B$27,0)</f>
        <v>676</v>
      </c>
      <c r="AE570" s="71">
        <f>AD570*Prices!$B$6+AD570</f>
        <v>777.4</v>
      </c>
      <c r="AF570" s="71">
        <f>ROUND(cabinets_db!HH570/Prices!$B$27,0)</f>
        <v>692</v>
      </c>
      <c r="AG570" s="71">
        <f>AF570*Prices!$B$6+AF570</f>
        <v>795.8</v>
      </c>
      <c r="AH570" s="71">
        <f>ROUND(cabinets_db!HJ570/Prices!$B$27,0)</f>
        <v>724</v>
      </c>
      <c r="AI570" s="71">
        <f>AH570*Prices!$B$6+AH570</f>
        <v>832.6</v>
      </c>
      <c r="AJ570" s="71">
        <f>ROUND(cabinets_db!HL570/Prices!$B$27,0)</f>
        <v>740</v>
      </c>
      <c r="AK570" s="71">
        <f>AJ570*Prices!$B$6+AJ570</f>
        <v>851</v>
      </c>
      <c r="AL570" s="71">
        <f>ROUND(cabinets_db!HN570/Prices!$B$27,0)</f>
        <v>780</v>
      </c>
      <c r="AM570" s="71">
        <f>AL570*Prices!$B$6+AL570</f>
        <v>897</v>
      </c>
      <c r="AN570" s="71">
        <f>ROUND(cabinets_db!HP570/Prices!$B$27,0)</f>
        <v>812</v>
      </c>
      <c r="AO570" s="71">
        <f>AN570*Prices!$B$6+AN570</f>
        <v>933.8</v>
      </c>
      <c r="AP570" s="71">
        <f>ROUND(cabinets_db!HR570/Prices!$B$27,0)</f>
        <v>925</v>
      </c>
      <c r="AQ570" s="163">
        <f>AP570*Prices!$B$6+AP570</f>
        <v>1063.75</v>
      </c>
      <c r="AW570" s="71">
        <f t="shared" si="773"/>
        <v>627</v>
      </c>
      <c r="AX570" s="71">
        <f t="shared" si="774"/>
        <v>721.05</v>
      </c>
      <c r="AY570" s="71">
        <f t="shared" si="775"/>
        <v>676</v>
      </c>
      <c r="AZ570" s="71">
        <f t="shared" si="776"/>
        <v>777.4</v>
      </c>
      <c r="BA570" s="71">
        <f t="shared" si="777"/>
        <v>692</v>
      </c>
      <c r="BB570" s="71">
        <f t="shared" si="778"/>
        <v>795.8</v>
      </c>
      <c r="BC570" s="71">
        <f t="shared" si="779"/>
        <v>724</v>
      </c>
      <c r="BD570" s="71">
        <f t="shared" si="780"/>
        <v>832.6</v>
      </c>
      <c r="BE570" s="71">
        <f t="shared" si="781"/>
        <v>740</v>
      </c>
      <c r="BF570" s="71">
        <f t="shared" si="782"/>
        <v>851</v>
      </c>
      <c r="BG570" s="71">
        <f t="shared" si="783"/>
        <v>780</v>
      </c>
      <c r="BH570" s="71">
        <f t="shared" si="784"/>
        <v>897</v>
      </c>
      <c r="BI570" s="71">
        <f t="shared" si="785"/>
        <v>812</v>
      </c>
      <c r="BJ570" s="71">
        <f t="shared" si="786"/>
        <v>933.8</v>
      </c>
      <c r="BK570" s="71">
        <f t="shared" si="787"/>
        <v>925</v>
      </c>
      <c r="BL570" s="163">
        <f t="shared" si="788"/>
        <v>1063.75</v>
      </c>
      <c r="BU570" s="161">
        <f>ROUND(cabinets_db!JE570/Prices!$B$27,0)</f>
        <v>2799</v>
      </c>
      <c r="BV570" s="71">
        <f>BU570*Prices!$B$6+BU570</f>
        <v>3218.85</v>
      </c>
      <c r="BW570" s="161">
        <f>ROUND(cabinets_db!JG570/Prices!$B$27,0)</f>
        <v>2847</v>
      </c>
      <c r="BX570" s="71">
        <f>BW570*Prices!$B$6+BW570</f>
        <v>3274.05</v>
      </c>
      <c r="BY570" s="161">
        <f>ROUND(cabinets_db!JI570/Prices!$B$27,0)</f>
        <v>2863</v>
      </c>
      <c r="BZ570" s="71">
        <f>BY570*Prices!$B$6+BY570</f>
        <v>3292.45</v>
      </c>
      <c r="CA570" s="161">
        <f>ROUND(cabinets_db!JK570/Prices!$B$27,0)</f>
        <v>2895</v>
      </c>
      <c r="CB570" s="71">
        <f>CA570*Prices!$B$6+CA570</f>
        <v>3329.25</v>
      </c>
      <c r="CC570" s="161">
        <f>ROUND(cabinets_db!JM570/Prices!$B$27,0)</f>
        <v>2911</v>
      </c>
      <c r="CD570" s="71">
        <f>CC570*Prices!$B$6+CC570</f>
        <v>3347.65</v>
      </c>
      <c r="CE570" s="161">
        <f>ROUND(cabinets_db!JO570/Prices!$B$27,0)</f>
        <v>2951</v>
      </c>
      <c r="CF570" s="71">
        <f>CE570*Prices!$B$6+CE570</f>
        <v>3393.65</v>
      </c>
      <c r="CG570" s="161">
        <f>ROUND(cabinets_db!JQ570/Prices!$B$27,0)</f>
        <v>2984</v>
      </c>
      <c r="CH570" s="71">
        <f>CG570*Prices!$B$6+CG570</f>
        <v>3431.6</v>
      </c>
      <c r="CI570" s="161">
        <f>ROUND(cabinets_db!JS570/Prices!$B$27,0)</f>
        <v>3096</v>
      </c>
      <c r="CJ570" s="71">
        <f>CI570*Prices!$B$6+CI570</f>
        <v>3560.4</v>
      </c>
      <c r="CK570" s="162"/>
      <c r="CL570" s="162"/>
      <c r="CM570" s="162"/>
      <c r="CN570" s="162"/>
      <c r="CO570" s="162"/>
      <c r="CP570" s="71">
        <f>ROUND(cabinets_db!LW570/Prices!$B$27,0)</f>
        <v>2497</v>
      </c>
      <c r="CQ570" s="71">
        <f>CP570*Prices!$B$6+CP570</f>
        <v>2871.55</v>
      </c>
      <c r="CR570" s="71">
        <f>ROUND(cabinets_db!LY570/Prices!$B$27,0)</f>
        <v>2546</v>
      </c>
      <c r="CS570" s="71">
        <f>CR570*Prices!$B$6+CR570</f>
        <v>2927.9</v>
      </c>
      <c r="CT570" s="71">
        <f>ROUND(cabinets_db!MA570/Prices!$B$27,0)</f>
        <v>2562</v>
      </c>
      <c r="CU570" s="71">
        <f>CT570*Prices!$B$6+CT570</f>
        <v>2946.3</v>
      </c>
      <c r="CV570" s="71">
        <f>ROUND(cabinets_db!MC570/Prices!$B$27,0)</f>
        <v>2594</v>
      </c>
      <c r="CW570" s="71">
        <f>CV570*Prices!$B$6+CV570</f>
        <v>2983.1</v>
      </c>
      <c r="CX570" s="71">
        <f>ROUND(cabinets_db!ME570/Prices!$B$27,0)</f>
        <v>2610</v>
      </c>
      <c r="CY570" s="71">
        <f>CX570*Prices!$B$6+CX570</f>
        <v>3001.5</v>
      </c>
      <c r="CZ570" s="71">
        <f>ROUND(cabinets_db!MG570/Prices!$B$27,0)</f>
        <v>2650</v>
      </c>
      <c r="DA570" s="71">
        <f>CZ570*Prices!$B$6+CZ570</f>
        <v>3047.5</v>
      </c>
      <c r="DB570" s="71">
        <f>ROUND(cabinets_db!MI570/Prices!$B$27,0)</f>
        <v>2682</v>
      </c>
      <c r="DC570" s="71">
        <f>DB570*Prices!$B$6+DB570</f>
        <v>3084.3</v>
      </c>
      <c r="DD570" s="71">
        <f>ROUND(cabinets_db!MK570/Prices!$B$27,0)</f>
        <v>2795</v>
      </c>
      <c r="DE570" s="163">
        <f>DD570*Prices!$B$6+DD570</f>
        <v>3214.25</v>
      </c>
      <c r="DK570" s="71">
        <f t="shared" si="789"/>
        <v>2497</v>
      </c>
      <c r="DL570" s="71">
        <f t="shared" si="790"/>
        <v>2871.55</v>
      </c>
      <c r="DM570" s="71">
        <f t="shared" si="791"/>
        <v>2546</v>
      </c>
      <c r="DN570" s="71">
        <f t="shared" si="792"/>
        <v>2927.9</v>
      </c>
      <c r="DO570" s="71">
        <f t="shared" si="793"/>
        <v>2562</v>
      </c>
      <c r="DP570" s="71">
        <f t="shared" si="794"/>
        <v>2946.3</v>
      </c>
      <c r="DQ570" s="71">
        <f t="shared" si="795"/>
        <v>2594</v>
      </c>
      <c r="DR570" s="71">
        <f t="shared" si="796"/>
        <v>2983.1</v>
      </c>
      <c r="DS570" s="71">
        <f t="shared" si="797"/>
        <v>2610</v>
      </c>
      <c r="DT570" s="71">
        <f t="shared" si="798"/>
        <v>3001.5</v>
      </c>
      <c r="DU570" s="71">
        <f t="shared" si="799"/>
        <v>2650</v>
      </c>
      <c r="DV570" s="71">
        <f t="shared" si="800"/>
        <v>3047.5</v>
      </c>
      <c r="DW570" s="71">
        <f t="shared" si="801"/>
        <v>2682</v>
      </c>
      <c r="DX570" s="71">
        <f t="shared" si="802"/>
        <v>3084.3</v>
      </c>
      <c r="DY570" s="71">
        <f t="shared" si="803"/>
        <v>2795</v>
      </c>
      <c r="DZ570" s="163">
        <f t="shared" si="804"/>
        <v>3214.25</v>
      </c>
      <c r="EP570" s="55">
        <v>3882.9133000000002</v>
      </c>
      <c r="EQ570" s="55">
        <f t="shared" si="769"/>
        <v>26.964675694444445</v>
      </c>
      <c r="ER570" s="74">
        <v>27</v>
      </c>
      <c r="ES570" s="55">
        <v>36</v>
      </c>
      <c r="EU570" s="75">
        <f t="shared" si="841"/>
        <v>6.75</v>
      </c>
      <c r="EV570" s="75">
        <v>2</v>
      </c>
      <c r="EX570" s="76">
        <v>20</v>
      </c>
      <c r="EY570" s="142">
        <f>(EX570*1.2)*(Prices!$B$5/32)</f>
        <v>30</v>
      </c>
      <c r="EZ570" s="82">
        <f>(EY570*1.2)*(Prices!$B$5/32)</f>
        <v>45</v>
      </c>
      <c r="FA570" s="82">
        <f>(EY570*1.3)*(Prices!$B$4/32)</f>
        <v>97.5</v>
      </c>
      <c r="FB570" s="77">
        <f>EV570*Prices!$B$2+EW570*Prices!$B$3</f>
        <v>80</v>
      </c>
      <c r="FC570" s="80">
        <f>EU570*Prices!$B$9</f>
        <v>40.5</v>
      </c>
      <c r="FD570" s="82">
        <f t="shared" si="805"/>
        <v>283</v>
      </c>
      <c r="FE570" s="82">
        <f>EU570*Prices!$B$10</f>
        <v>60.75</v>
      </c>
      <c r="FF570" s="82">
        <f t="shared" si="806"/>
        <v>303.25</v>
      </c>
      <c r="FG570" s="82">
        <f>EU570*Prices!$B$11</f>
        <v>67.5</v>
      </c>
      <c r="FH570" s="82">
        <f t="shared" si="807"/>
        <v>310</v>
      </c>
      <c r="FI570" s="82">
        <f>EU570*Prices!$B$12</f>
        <v>81</v>
      </c>
      <c r="FJ570" s="82">
        <f t="shared" si="808"/>
        <v>323.5</v>
      </c>
      <c r="FK570" s="82">
        <f>EU570*Prices!$B$13</f>
        <v>87.75</v>
      </c>
      <c r="FL570" s="82">
        <f t="shared" si="809"/>
        <v>330.25</v>
      </c>
      <c r="FM570" s="82">
        <f>EU570*Prices!$B$14</f>
        <v>104.625</v>
      </c>
      <c r="FN570" s="82">
        <f t="shared" si="810"/>
        <v>347.125</v>
      </c>
      <c r="FO570" s="82">
        <f>EU570*Prices!$B$15</f>
        <v>118.125</v>
      </c>
      <c r="FP570" s="82">
        <f t="shared" si="811"/>
        <v>360.625</v>
      </c>
      <c r="FQ570" s="82">
        <f>EU570*Prices!$B$16</f>
        <v>165.375</v>
      </c>
      <c r="FR570" s="82">
        <f t="shared" si="812"/>
        <v>407.875</v>
      </c>
      <c r="FS570" s="82">
        <f>EU570*Prices!$B$17</f>
        <v>0</v>
      </c>
      <c r="FT570" s="82"/>
      <c r="FU570" s="82"/>
      <c r="FV570" s="82"/>
      <c r="FW570" s="82"/>
      <c r="FX570" s="82"/>
      <c r="FY570" s="82"/>
      <c r="FZ570" s="82"/>
      <c r="GA570" s="82"/>
      <c r="GB570" s="82"/>
      <c r="GC570" s="82"/>
      <c r="GD570" s="82"/>
      <c r="GE570" s="82"/>
      <c r="GF570" s="82"/>
      <c r="GG570" s="82"/>
      <c r="GH570" s="82"/>
      <c r="GI570"/>
      <c r="GJ570"/>
      <c r="GK570"/>
      <c r="GL570"/>
      <c r="GM570"/>
      <c r="GN570"/>
      <c r="GO570"/>
      <c r="GP570" s="55">
        <v>3882.9133000000002</v>
      </c>
      <c r="GQ570" s="55">
        <f t="shared" si="770"/>
        <v>26.964675694444445</v>
      </c>
      <c r="GR570" s="74">
        <v>27</v>
      </c>
      <c r="GS570" s="55">
        <v>36</v>
      </c>
      <c r="GT570" s="55"/>
      <c r="GU570" s="75">
        <f t="shared" si="842"/>
        <v>6.75</v>
      </c>
      <c r="GV570" s="75">
        <v>2</v>
      </c>
      <c r="GW570" s="75"/>
      <c r="GX570" s="76">
        <v>20</v>
      </c>
      <c r="GY570" s="142">
        <f>(GX570*1.2)*(Prices!$B$5/32)</f>
        <v>30</v>
      </c>
      <c r="GZ570" s="82">
        <f>(GY570*1.2)*(Prices!$B$5/32)</f>
        <v>45</v>
      </c>
      <c r="HA570" s="82">
        <f>(GY570*1.3)*(Prices!$C$4/32)</f>
        <v>78</v>
      </c>
      <c r="HB570" s="77">
        <f>GV570*Prices!$B$2+GW570*Prices!$B$3</f>
        <v>80</v>
      </c>
      <c r="HC570" s="80">
        <f>GU570*Prices!$B$9</f>
        <v>40.5</v>
      </c>
      <c r="HD570" s="82">
        <f t="shared" si="813"/>
        <v>263.5</v>
      </c>
      <c r="HE570" s="82">
        <f>GU570*Prices!$B$10</f>
        <v>60.75</v>
      </c>
      <c r="HF570" s="82">
        <f t="shared" si="814"/>
        <v>283.75</v>
      </c>
      <c r="HG570" s="82">
        <f>GU570*Prices!$B$11</f>
        <v>67.5</v>
      </c>
      <c r="HH570" s="82">
        <f t="shared" si="815"/>
        <v>290.5</v>
      </c>
      <c r="HI570" s="82">
        <f>GU570*Prices!$B$12</f>
        <v>81</v>
      </c>
      <c r="HJ570" s="82">
        <f t="shared" si="816"/>
        <v>304</v>
      </c>
      <c r="HK570" s="82">
        <f>GU570*Prices!$B$13</f>
        <v>87.75</v>
      </c>
      <c r="HL570" s="82">
        <f t="shared" si="817"/>
        <v>310.75</v>
      </c>
      <c r="HM570" s="82">
        <f>GU570*Prices!$B$14</f>
        <v>104.625</v>
      </c>
      <c r="HN570" s="82">
        <f t="shared" si="818"/>
        <v>327.625</v>
      </c>
      <c r="HO570" s="82">
        <f>GU570*Prices!$B$15</f>
        <v>118.125</v>
      </c>
      <c r="HP570" s="82">
        <f t="shared" si="819"/>
        <v>341.125</v>
      </c>
      <c r="HQ570" s="82">
        <f>GU570*Prices!$B$16</f>
        <v>165.375</v>
      </c>
      <c r="HR570" s="82">
        <f t="shared" si="820"/>
        <v>388.375</v>
      </c>
      <c r="HS570" s="82">
        <f>GU570*Prices!$B$17</f>
        <v>0</v>
      </c>
      <c r="HT570" s="82"/>
      <c r="HU570" s="82"/>
      <c r="HV570" s="82"/>
      <c r="HW570" s="82"/>
      <c r="HX570" s="82"/>
      <c r="HY570" s="82"/>
      <c r="HZ570" s="82"/>
      <c r="IA570" s="82"/>
      <c r="IB570" s="82"/>
      <c r="IC570" s="82"/>
      <c r="ID570" s="82"/>
      <c r="IE570" s="82"/>
      <c r="IF570" s="82"/>
      <c r="IG570" s="82"/>
      <c r="IH570" s="82"/>
      <c r="II570"/>
      <c r="IJ570"/>
      <c r="IK570"/>
      <c r="IL570"/>
      <c r="IM570"/>
      <c r="IN570"/>
      <c r="IO570"/>
      <c r="IP570"/>
      <c r="IQ570" s="55">
        <v>3882.9133000000002</v>
      </c>
      <c r="IR570" s="55">
        <f t="shared" si="771"/>
        <v>26.964675694444445</v>
      </c>
      <c r="IS570" s="74">
        <v>27</v>
      </c>
      <c r="IT570" s="55">
        <v>36</v>
      </c>
      <c r="IV570" s="75">
        <f t="shared" si="843"/>
        <v>6.75</v>
      </c>
      <c r="IW570" s="75">
        <v>2</v>
      </c>
      <c r="IX570" s="75"/>
      <c r="IY570" s="76">
        <f t="shared" si="763"/>
        <v>129.84064233680556</v>
      </c>
      <c r="IZ570" s="142">
        <f>(IY570*1.2)*(Prices!$B$5/32)</f>
        <v>194.76096350520834</v>
      </c>
      <c r="JA570" s="82">
        <f>(IZ570*1.2)*(Prices!$B$5/32)</f>
        <v>292.14144525781251</v>
      </c>
      <c r="JB570" s="82">
        <f>(IZ570*1.3)*(Prices!$B$4/32)</f>
        <v>632.97313139192715</v>
      </c>
      <c r="JC570" s="77">
        <f>IW570*Prices!$B$2+IX570*Prices!$B$3</f>
        <v>80</v>
      </c>
      <c r="JD570" s="80">
        <f>IV570*Prices!$B$9</f>
        <v>40.5</v>
      </c>
      <c r="JE570" s="82">
        <f t="shared" si="821"/>
        <v>1175.4552189865453</v>
      </c>
      <c r="JF570" s="82">
        <f>IV570*Prices!$B$10</f>
        <v>60.75</v>
      </c>
      <c r="JG570" s="82">
        <f t="shared" si="822"/>
        <v>1195.7052189865453</v>
      </c>
      <c r="JH570" s="82">
        <f>IV570*Prices!$B$11</f>
        <v>67.5</v>
      </c>
      <c r="JI570" s="82">
        <f t="shared" si="823"/>
        <v>1202.4552189865453</v>
      </c>
      <c r="JJ570" s="82">
        <f>IV570*Prices!$B$12</f>
        <v>81</v>
      </c>
      <c r="JK570" s="82">
        <f t="shared" si="824"/>
        <v>1215.9552189865453</v>
      </c>
      <c r="JL570" s="82">
        <f>IV570*Prices!$B$13</f>
        <v>87.75</v>
      </c>
      <c r="JM570" s="82">
        <f t="shared" si="825"/>
        <v>1222.7052189865453</v>
      </c>
      <c r="JN570" s="82">
        <f>IV570*Prices!$B$14</f>
        <v>104.625</v>
      </c>
      <c r="JO570" s="82">
        <f t="shared" si="826"/>
        <v>1239.5802189865453</v>
      </c>
      <c r="JP570" s="82">
        <f>IV570*Prices!$B$15</f>
        <v>118.125</v>
      </c>
      <c r="JQ570" s="82">
        <f t="shared" si="827"/>
        <v>1253.0802189865453</v>
      </c>
      <c r="JR570" s="82">
        <f>IV570*Prices!$B$16</f>
        <v>165.375</v>
      </c>
      <c r="JS570" s="82">
        <f t="shared" si="828"/>
        <v>1300.3302189865453</v>
      </c>
      <c r="JT570" s="82">
        <f>IV570*Prices!$B$17</f>
        <v>0</v>
      </c>
      <c r="JU570" s="82"/>
      <c r="JV570" s="82"/>
      <c r="JW570" s="82"/>
      <c r="JX570" s="82"/>
      <c r="JY570" s="82"/>
      <c r="JZ570" s="82"/>
      <c r="KA570" s="82"/>
      <c r="KB570" s="82"/>
      <c r="KC570" s="82"/>
      <c r="KD570" s="82"/>
      <c r="KE570" s="82"/>
      <c r="KF570" s="82"/>
      <c r="KG570" s="82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 s="199">
        <v>3</v>
      </c>
      <c r="LB570" s="202">
        <v>0</v>
      </c>
      <c r="LC570" s="82">
        <f>(44+(cabinets_db!IR570*2-2))*0.58</f>
        <v>55.639023805555553</v>
      </c>
      <c r="LD570" s="82">
        <f>(44+(cabinets_db!IR570*2-2))*0.77</f>
        <v>73.865600569444453</v>
      </c>
      <c r="LE570" s="82">
        <f>3*(cabinets_db!IR570*22/144)</f>
        <v>12.358809693287037</v>
      </c>
      <c r="LF570" s="82">
        <f t="shared" si="829"/>
        <v>43.280214112268517</v>
      </c>
      <c r="LG570" s="80">
        <f t="shared" si="830"/>
        <v>61.506790876157417</v>
      </c>
      <c r="LH570" s="234">
        <f t="shared" si="831"/>
        <v>129.84064233680556</v>
      </c>
      <c r="LI570" s="55">
        <v>3882.9133000000002</v>
      </c>
      <c r="LJ570" s="55">
        <f t="shared" si="772"/>
        <v>26.964675694444445</v>
      </c>
      <c r="LK570" s="74">
        <v>27</v>
      </c>
      <c r="LL570" s="55">
        <v>36</v>
      </c>
      <c r="LN570" s="75">
        <f t="shared" si="844"/>
        <v>6.75</v>
      </c>
      <c r="LO570" s="75">
        <v>2</v>
      </c>
      <c r="LP570" s="75"/>
      <c r="LQ570" s="76">
        <f t="shared" si="764"/>
        <v>129.84064233680556</v>
      </c>
      <c r="LR570" s="142">
        <f>(LQ570*1.2)*(Prices!$B$5/32)</f>
        <v>194.76096350520834</v>
      </c>
      <c r="LS570" s="82">
        <f>(LR570*1.2)*(Prices!$B$5/32)</f>
        <v>292.14144525781251</v>
      </c>
      <c r="LT570" s="82">
        <f>(LR570*1.3)*(Prices!$C$4/32)</f>
        <v>506.37850511354168</v>
      </c>
      <c r="LU570" s="77">
        <f>LO570*Prices!$B$2+LP570*Prices!$B$3</f>
        <v>80</v>
      </c>
      <c r="LV570" s="80">
        <f>LN570*Prices!$B$9</f>
        <v>40.5</v>
      </c>
      <c r="LW570" s="82">
        <f t="shared" si="832"/>
        <v>1048.8605927081599</v>
      </c>
      <c r="LX570" s="82">
        <f>LN570*Prices!$B$10</f>
        <v>60.75</v>
      </c>
      <c r="LY570" s="82">
        <f t="shared" si="833"/>
        <v>1069.1105927081599</v>
      </c>
      <c r="LZ570" s="82">
        <f>LN570*Prices!$B$11</f>
        <v>67.5</v>
      </c>
      <c r="MA570" s="82">
        <f t="shared" si="834"/>
        <v>1075.8605927081599</v>
      </c>
      <c r="MB570" s="82">
        <f>LN570*Prices!$B$12</f>
        <v>81</v>
      </c>
      <c r="MC570" s="82">
        <f t="shared" si="835"/>
        <v>1089.3605927081599</v>
      </c>
      <c r="MD570" s="82">
        <f>LN570*Prices!$B$13</f>
        <v>87.75</v>
      </c>
      <c r="ME570" s="82">
        <f t="shared" si="836"/>
        <v>1096.1105927081599</v>
      </c>
      <c r="MF570" s="82">
        <f>LN570*Prices!$B$14</f>
        <v>104.625</v>
      </c>
      <c r="MG570" s="82">
        <f t="shared" si="837"/>
        <v>1112.9855927081599</v>
      </c>
      <c r="MH570" s="82">
        <f>LN570*Prices!$B$15</f>
        <v>118.125</v>
      </c>
      <c r="MI570" s="82">
        <f t="shared" si="838"/>
        <v>1126.4855927081599</v>
      </c>
      <c r="MJ570" s="82">
        <f>LN570*Prices!$B$16</f>
        <v>165.375</v>
      </c>
      <c r="MK570" s="82">
        <f t="shared" si="839"/>
        <v>1173.7355927081599</v>
      </c>
      <c r="ML570" s="82">
        <f>LN570*Prices!$B$17</f>
        <v>0</v>
      </c>
      <c r="MM570" s="82"/>
      <c r="MN570" s="82"/>
      <c r="MO570" s="82"/>
      <c r="MP570" s="82"/>
      <c r="MQ570" s="82"/>
      <c r="MR570" s="82"/>
      <c r="MS570" s="82"/>
      <c r="MT570" s="82"/>
      <c r="MU570" s="82"/>
      <c r="MV570" s="82"/>
      <c r="MW570" s="82"/>
      <c r="MX570" s="82"/>
      <c r="MY570" s="82"/>
      <c r="MZ570" s="82"/>
      <c r="NA570" s="82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</row>
    <row r="571" spans="1:449" ht="18" customHeight="1" thickBot="1" x14ac:dyDescent="0.3">
      <c r="A571" s="282"/>
      <c r="B571" s="404"/>
      <c r="C571" s="278"/>
      <c r="D571" s="279"/>
      <c r="E571" s="283"/>
      <c r="F571" s="284"/>
      <c r="G571" s="367"/>
      <c r="H571" s="71"/>
      <c r="I571" s="161"/>
      <c r="J571" s="71"/>
      <c r="K571" s="161"/>
      <c r="L571" s="71"/>
      <c r="M571" s="161"/>
      <c r="N571" s="71"/>
      <c r="O571" s="161"/>
      <c r="P571" s="71"/>
      <c r="Q571" s="161"/>
      <c r="R571" s="71"/>
      <c r="S571" s="161"/>
      <c r="T571" s="71"/>
      <c r="U571" s="161"/>
      <c r="V571" s="71"/>
      <c r="W571" s="162"/>
      <c r="X571" s="162"/>
      <c r="Y571" s="162"/>
      <c r="Z571" s="162"/>
      <c r="AA571" s="162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163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163"/>
      <c r="BU571" s="161"/>
      <c r="BV571" s="71"/>
      <c r="BW571" s="161"/>
      <c r="BX571" s="71"/>
      <c r="BY571" s="161"/>
      <c r="BZ571" s="71"/>
      <c r="CA571" s="161"/>
      <c r="CB571" s="71"/>
      <c r="CC571" s="161"/>
      <c r="CD571" s="71"/>
      <c r="CE571" s="161"/>
      <c r="CF571" s="71"/>
      <c r="CG571" s="161"/>
      <c r="CH571" s="71"/>
      <c r="CI571" s="161"/>
      <c r="CJ571" s="71"/>
      <c r="CK571" s="162"/>
      <c r="CL571" s="162"/>
      <c r="CM571" s="162"/>
      <c r="CN571" s="162"/>
      <c r="CO571" s="162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163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163"/>
      <c r="ER571" s="74"/>
      <c r="ES571" s="55"/>
      <c r="EU571" s="75"/>
      <c r="EY571" s="142"/>
      <c r="EZ571" s="82"/>
      <c r="FB571" s="77"/>
      <c r="FC571" s="80"/>
      <c r="FE571" s="82"/>
      <c r="FF571" s="82"/>
      <c r="FG571" s="82"/>
      <c r="FH571" s="82"/>
      <c r="FI571" s="82"/>
      <c r="FJ571" s="82"/>
      <c r="FK571" s="82"/>
      <c r="FL571" s="82"/>
      <c r="FM571" s="82"/>
      <c r="FN571" s="82"/>
      <c r="FO571" s="82"/>
      <c r="FP571" s="82"/>
      <c r="FQ571" s="82"/>
      <c r="FR571" s="82"/>
      <c r="FS571" s="82"/>
      <c r="FT571" s="82"/>
      <c r="FU571" s="82"/>
      <c r="FV571" s="82"/>
      <c r="FW571" s="82"/>
      <c r="FX571" s="82"/>
      <c r="FY571" s="82"/>
      <c r="FZ571" s="82"/>
      <c r="GA571" s="82"/>
      <c r="GB571" s="82"/>
      <c r="GC571" s="82"/>
      <c r="GD571" s="82"/>
      <c r="GE571" s="82"/>
      <c r="GF571" s="82"/>
      <c r="GG571" s="82"/>
      <c r="GH571" s="82"/>
      <c r="GI571"/>
      <c r="GJ571"/>
      <c r="GK571"/>
      <c r="GL571"/>
      <c r="GM571"/>
      <c r="GN571"/>
      <c r="GO571"/>
      <c r="GR571" s="74"/>
      <c r="GT571" s="55"/>
      <c r="GU571" s="75"/>
      <c r="GV571" s="75"/>
      <c r="GW571" s="75"/>
      <c r="GX571" s="76"/>
      <c r="GY571" s="142"/>
      <c r="GZ571" s="82"/>
      <c r="HA571" s="82"/>
      <c r="HB571" s="77"/>
      <c r="HC571" s="80"/>
      <c r="HE571" s="82"/>
      <c r="HF571" s="82"/>
      <c r="HG571" s="82"/>
      <c r="HH571" s="82"/>
      <c r="HI571" s="82"/>
      <c r="HJ571" s="82"/>
      <c r="HK571" s="82"/>
      <c r="HL571" s="82"/>
      <c r="HM571" s="82"/>
      <c r="HN571" s="82"/>
      <c r="HO571" s="82"/>
      <c r="HP571" s="82"/>
      <c r="HQ571" s="82"/>
      <c r="HR571" s="82"/>
      <c r="HS571" s="82"/>
      <c r="HT571" s="82"/>
      <c r="HU571" s="82"/>
      <c r="HV571" s="82"/>
      <c r="HW571" s="82"/>
      <c r="HX571" s="82"/>
      <c r="HY571" s="82"/>
      <c r="HZ571" s="82"/>
      <c r="IA571" s="82"/>
      <c r="IB571" s="82"/>
      <c r="IC571" s="82"/>
      <c r="ID571" s="82"/>
      <c r="IE571" s="82"/>
      <c r="IF571" s="82"/>
      <c r="IG571" s="82"/>
      <c r="IH571" s="82"/>
      <c r="II571"/>
      <c r="IJ571"/>
      <c r="IK571"/>
      <c r="IL571"/>
      <c r="IM571"/>
      <c r="IN571"/>
      <c r="IO571"/>
      <c r="IP571"/>
      <c r="IS571" s="74"/>
      <c r="IV571" s="75"/>
      <c r="IW571" s="75"/>
      <c r="IX571" s="75"/>
      <c r="IY571" s="76"/>
      <c r="IZ571" s="142"/>
      <c r="JA571" s="82"/>
      <c r="JB571" s="82"/>
      <c r="JC571" s="77"/>
      <c r="JD571" s="80"/>
      <c r="JE571" s="82"/>
      <c r="JF571" s="82"/>
      <c r="JG571" s="82"/>
      <c r="JH571" s="82"/>
      <c r="JI571" s="82"/>
      <c r="JJ571" s="82"/>
      <c r="JK571" s="82"/>
      <c r="JL571" s="82"/>
      <c r="JM571" s="82"/>
      <c r="JN571" s="82"/>
      <c r="JO571" s="82"/>
      <c r="JP571" s="82"/>
      <c r="JQ571" s="82"/>
      <c r="JR571" s="82"/>
      <c r="JS571" s="82"/>
      <c r="JT571" s="82"/>
      <c r="JU571" s="82"/>
      <c r="JV571" s="82"/>
      <c r="JW571" s="82"/>
      <c r="JX571" s="82"/>
      <c r="JY571" s="82"/>
      <c r="JZ571" s="82"/>
      <c r="KA571" s="82"/>
      <c r="KB571" s="82"/>
      <c r="KC571" s="82"/>
      <c r="KD571" s="82"/>
      <c r="KE571" s="82"/>
      <c r="KF571" s="82"/>
      <c r="KG571" s="82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 s="199"/>
      <c r="LB571" s="202"/>
      <c r="LF571" s="82"/>
      <c r="LG571" s="80"/>
      <c r="LH571" s="234"/>
      <c r="LK571" s="74"/>
      <c r="LN571" s="75"/>
      <c r="LO571" s="75"/>
      <c r="LP571" s="75"/>
      <c r="LQ571" s="76"/>
      <c r="LR571" s="142"/>
      <c r="LS571" s="82"/>
      <c r="LT571" s="82"/>
      <c r="LU571" s="77"/>
      <c r="LV571" s="80"/>
      <c r="LW571" s="82"/>
      <c r="LX571" s="82"/>
      <c r="LY571" s="82"/>
      <c r="LZ571" s="82"/>
      <c r="MA571" s="82"/>
      <c r="MB571" s="82"/>
      <c r="MC571" s="82"/>
      <c r="MD571" s="82"/>
      <c r="ME571" s="82"/>
      <c r="MF571" s="82"/>
      <c r="MG571" s="82"/>
      <c r="MH571" s="82"/>
      <c r="MI571" s="82"/>
      <c r="MJ571" s="82"/>
      <c r="MK571" s="82"/>
      <c r="ML571" s="82"/>
      <c r="MM571" s="82"/>
      <c r="MN571" s="82"/>
      <c r="MO571" s="82"/>
      <c r="MP571" s="82"/>
      <c r="MQ571" s="82"/>
      <c r="MR571" s="82"/>
      <c r="MS571" s="82"/>
      <c r="MT571" s="82"/>
      <c r="MU571" s="82"/>
      <c r="MV571" s="82"/>
      <c r="MW571" s="82"/>
      <c r="MX571" s="82"/>
      <c r="MY571" s="82"/>
      <c r="MZ571" s="82"/>
      <c r="NA571" s="82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</row>
    <row r="572" spans="1:449" ht="18" customHeight="1" x14ac:dyDescent="0.25">
      <c r="A572" s="169" t="s">
        <v>702</v>
      </c>
      <c r="B572" s="170" t="s">
        <v>628</v>
      </c>
      <c r="C572" s="152" t="str">
        <f t="shared" si="840"/>
        <v>Vanity Cab: Floating Sink Cabinets doors (22" to 24")</v>
      </c>
      <c r="D572" s="121" t="s">
        <v>703</v>
      </c>
      <c r="E572" s="153" t="s">
        <v>103</v>
      </c>
      <c r="F572" s="303" t="s">
        <v>702</v>
      </c>
      <c r="G572" s="367">
        <f>ROUND(cabinets_db!FD572/Prices!$B$27,0)</f>
        <v>335</v>
      </c>
      <c r="H572" s="71">
        <f>G572*Prices!$B$6+G572</f>
        <v>385.25</v>
      </c>
      <c r="I572" s="161">
        <f>ROUND(cabinets_db!FF572/Prices!$B$27,0)</f>
        <v>367</v>
      </c>
      <c r="J572" s="71">
        <f>I572*Prices!$B$6+I572</f>
        <v>422.05</v>
      </c>
      <c r="K572" s="161">
        <f>ROUND(cabinets_db!FH572/Prices!$B$27,0)</f>
        <v>378</v>
      </c>
      <c r="L572" s="71">
        <f>K572*Prices!$B$6+K572</f>
        <v>434.7</v>
      </c>
      <c r="M572" s="161">
        <f>ROUND(cabinets_db!FJ572/Prices!$B$27,0)</f>
        <v>399</v>
      </c>
      <c r="N572" s="71">
        <f>M572*Prices!$B$6+M572</f>
        <v>458.85</v>
      </c>
      <c r="O572" s="161">
        <f>ROUND(cabinets_db!FL572/Prices!$B$27,0)</f>
        <v>410</v>
      </c>
      <c r="P572" s="71">
        <f>O572*Prices!$B$6+O572</f>
        <v>471.5</v>
      </c>
      <c r="Q572" s="161">
        <f>ROUND(cabinets_db!FN572/Prices!$B$27,0)</f>
        <v>436</v>
      </c>
      <c r="R572" s="71">
        <f>Q572*Prices!$B$6+Q572</f>
        <v>501.4</v>
      </c>
      <c r="S572" s="161">
        <f>ROUND(cabinets_db!FP572/Prices!$B$27,0)</f>
        <v>458</v>
      </c>
      <c r="T572" s="71">
        <f>S572*Prices!$B$6+S572</f>
        <v>526.70000000000005</v>
      </c>
      <c r="U572" s="161">
        <f>ROUND(cabinets_db!FR572/Prices!$B$27,0)</f>
        <v>533</v>
      </c>
      <c r="V572" s="71">
        <f>U572*Prices!$B$6+U572</f>
        <v>612.95000000000005</v>
      </c>
      <c r="W572" s="162"/>
      <c r="X572" s="162"/>
      <c r="Y572" s="162"/>
      <c r="Z572" s="162"/>
      <c r="AA572" s="162"/>
      <c r="AB572" s="71">
        <f>ROUND(cabinets_db!HD572/Prices!$B$27,0)</f>
        <v>303</v>
      </c>
      <c r="AC572" s="71">
        <f>AB572*Prices!$B$6+AB572</f>
        <v>348.45</v>
      </c>
      <c r="AD572" s="71">
        <f>ROUND(cabinets_db!HF572/Prices!$B$27,0)</f>
        <v>335</v>
      </c>
      <c r="AE572" s="71">
        <f>AD572*Prices!$B$6+AD572</f>
        <v>385.25</v>
      </c>
      <c r="AF572" s="71">
        <f>ROUND(cabinets_db!HH572/Prices!$B$27,0)</f>
        <v>346</v>
      </c>
      <c r="AG572" s="71">
        <f>AF572*Prices!$B$6+AF572</f>
        <v>397.9</v>
      </c>
      <c r="AH572" s="71">
        <f>ROUND(cabinets_db!HJ572/Prices!$B$27,0)</f>
        <v>367</v>
      </c>
      <c r="AI572" s="71">
        <f>AH572*Prices!$B$6+AH572</f>
        <v>422.05</v>
      </c>
      <c r="AJ572" s="71">
        <f>ROUND(cabinets_db!HL572/Prices!$B$27,0)</f>
        <v>378</v>
      </c>
      <c r="AK572" s="71">
        <f>AJ572*Prices!$B$6+AJ572</f>
        <v>434.7</v>
      </c>
      <c r="AL572" s="71">
        <f>ROUND(cabinets_db!HN572/Prices!$B$27,0)</f>
        <v>405</v>
      </c>
      <c r="AM572" s="71">
        <f>AL572*Prices!$B$6+AL572</f>
        <v>465.75</v>
      </c>
      <c r="AN572" s="71">
        <f>ROUND(cabinets_db!HP572/Prices!$B$27,0)</f>
        <v>426</v>
      </c>
      <c r="AO572" s="71">
        <f>AN572*Prices!$B$6+AN572</f>
        <v>489.9</v>
      </c>
      <c r="AP572" s="71">
        <f>ROUND(cabinets_db!HR572/Prices!$B$27,0)</f>
        <v>501</v>
      </c>
      <c r="AQ572" s="163">
        <f>AP572*Prices!$B$6+AP572</f>
        <v>576.15</v>
      </c>
      <c r="AW572" s="71">
        <f t="shared" si="773"/>
        <v>303</v>
      </c>
      <c r="AX572" s="71">
        <f t="shared" si="774"/>
        <v>348.45</v>
      </c>
      <c r="AY572" s="71">
        <f t="shared" si="775"/>
        <v>335</v>
      </c>
      <c r="AZ572" s="71">
        <f t="shared" si="776"/>
        <v>385.25</v>
      </c>
      <c r="BA572" s="71">
        <f t="shared" si="777"/>
        <v>346</v>
      </c>
      <c r="BB572" s="71">
        <f t="shared" si="778"/>
        <v>397.9</v>
      </c>
      <c r="BC572" s="71">
        <f t="shared" si="779"/>
        <v>367</v>
      </c>
      <c r="BD572" s="71">
        <f t="shared" si="780"/>
        <v>422.05</v>
      </c>
      <c r="BE572" s="71">
        <f t="shared" si="781"/>
        <v>378</v>
      </c>
      <c r="BF572" s="71">
        <f t="shared" si="782"/>
        <v>434.7</v>
      </c>
      <c r="BG572" s="71">
        <f t="shared" si="783"/>
        <v>405</v>
      </c>
      <c r="BH572" s="71">
        <f t="shared" si="784"/>
        <v>465.75</v>
      </c>
      <c r="BI572" s="71">
        <f t="shared" si="785"/>
        <v>426</v>
      </c>
      <c r="BJ572" s="71">
        <f t="shared" si="786"/>
        <v>489.9</v>
      </c>
      <c r="BK572" s="71">
        <f t="shared" si="787"/>
        <v>501</v>
      </c>
      <c r="BL572" s="163">
        <f t="shared" si="788"/>
        <v>576.15</v>
      </c>
      <c r="BU572" s="161">
        <f>ROUND(cabinets_db!JE572/Prices!$B$27,0)</f>
        <v>335</v>
      </c>
      <c r="BV572" s="71">
        <f>BU572*Prices!$B$6+BU572</f>
        <v>385.25</v>
      </c>
      <c r="BW572" s="161">
        <f>ROUND(cabinets_db!JG572/Prices!$B$27,0)</f>
        <v>367</v>
      </c>
      <c r="BX572" s="71">
        <f>BW572*Prices!$B$6+BW572</f>
        <v>422.05</v>
      </c>
      <c r="BY572" s="161">
        <f>ROUND(cabinets_db!JI572/Prices!$B$27,0)</f>
        <v>378</v>
      </c>
      <c r="BZ572" s="71">
        <f>BY572*Prices!$B$6+BY572</f>
        <v>434.7</v>
      </c>
      <c r="CA572" s="161">
        <f>ROUND(cabinets_db!JK572/Prices!$B$27,0)</f>
        <v>399</v>
      </c>
      <c r="CB572" s="71">
        <f>CA572*Prices!$B$6+CA572</f>
        <v>458.85</v>
      </c>
      <c r="CC572" s="161">
        <f>ROUND(cabinets_db!JM572/Prices!$B$27,0)</f>
        <v>410</v>
      </c>
      <c r="CD572" s="71">
        <f>CC572*Prices!$B$6+CC572</f>
        <v>471.5</v>
      </c>
      <c r="CE572" s="161">
        <f>ROUND(cabinets_db!JO572/Prices!$B$27,0)</f>
        <v>436</v>
      </c>
      <c r="CF572" s="71">
        <f>CE572*Prices!$B$6+CE572</f>
        <v>501.4</v>
      </c>
      <c r="CG572" s="161">
        <f>ROUND(cabinets_db!JQ572/Prices!$B$27,0)</f>
        <v>458</v>
      </c>
      <c r="CH572" s="71">
        <f>CG572*Prices!$B$6+CG572</f>
        <v>526.70000000000005</v>
      </c>
      <c r="CI572" s="161">
        <f>ROUND(cabinets_db!JS572/Prices!$B$27,0)</f>
        <v>533</v>
      </c>
      <c r="CJ572" s="71">
        <f>CI572*Prices!$B$6+CI572</f>
        <v>612.95000000000005</v>
      </c>
      <c r="CK572" s="162"/>
      <c r="CL572" s="162"/>
      <c r="CM572" s="162"/>
      <c r="CN572" s="162"/>
      <c r="CO572" s="162"/>
      <c r="CP572" s="71">
        <f>ROUND(cabinets_db!LW572/Prices!$B$27,0)</f>
        <v>303</v>
      </c>
      <c r="CQ572" s="71">
        <f>CP572*Prices!$B$6+CP572</f>
        <v>348.45</v>
      </c>
      <c r="CR572" s="71">
        <f>ROUND(cabinets_db!LY572/Prices!$B$27,0)</f>
        <v>335</v>
      </c>
      <c r="CS572" s="71">
        <f>CR572*Prices!$B$6+CR572</f>
        <v>385.25</v>
      </c>
      <c r="CT572" s="71">
        <f>ROUND(cabinets_db!MA572/Prices!$B$27,0)</f>
        <v>346</v>
      </c>
      <c r="CU572" s="71">
        <f>CT572*Prices!$B$6+CT572</f>
        <v>397.9</v>
      </c>
      <c r="CV572" s="71">
        <f>ROUND(cabinets_db!MC572/Prices!$B$27,0)</f>
        <v>367</v>
      </c>
      <c r="CW572" s="71">
        <f>CV572*Prices!$B$6+CV572</f>
        <v>422.05</v>
      </c>
      <c r="CX572" s="71">
        <f>ROUND(cabinets_db!ME572/Prices!$B$27,0)</f>
        <v>378</v>
      </c>
      <c r="CY572" s="71">
        <f>CX572*Prices!$B$6+CX572</f>
        <v>434.7</v>
      </c>
      <c r="CZ572" s="71">
        <f>ROUND(cabinets_db!MG572/Prices!$B$27,0)</f>
        <v>405</v>
      </c>
      <c r="DA572" s="71">
        <f>CZ572*Prices!$B$6+CZ572</f>
        <v>465.75</v>
      </c>
      <c r="DB572" s="71">
        <f>ROUND(cabinets_db!MI572/Prices!$B$27,0)</f>
        <v>426</v>
      </c>
      <c r="DC572" s="71">
        <f>DB572*Prices!$B$6+DB572</f>
        <v>489.9</v>
      </c>
      <c r="DD572" s="71">
        <f>ROUND(cabinets_db!MK572/Prices!$B$27,0)</f>
        <v>501</v>
      </c>
      <c r="DE572" s="163">
        <f>DD572*Prices!$B$6+DD572</f>
        <v>576.15</v>
      </c>
      <c r="DK572" s="71">
        <f t="shared" si="789"/>
        <v>303</v>
      </c>
      <c r="DL572" s="71">
        <f t="shared" si="790"/>
        <v>348.45</v>
      </c>
      <c r="DM572" s="71">
        <f t="shared" si="791"/>
        <v>335</v>
      </c>
      <c r="DN572" s="71">
        <f t="shared" si="792"/>
        <v>385.25</v>
      </c>
      <c r="DO572" s="71">
        <f t="shared" si="793"/>
        <v>346</v>
      </c>
      <c r="DP572" s="71">
        <f t="shared" si="794"/>
        <v>397.9</v>
      </c>
      <c r="DQ572" s="71">
        <f t="shared" si="795"/>
        <v>367</v>
      </c>
      <c r="DR572" s="71">
        <f t="shared" si="796"/>
        <v>422.05</v>
      </c>
      <c r="DS572" s="71">
        <f t="shared" si="797"/>
        <v>378</v>
      </c>
      <c r="DT572" s="71">
        <f t="shared" si="798"/>
        <v>434.7</v>
      </c>
      <c r="DU572" s="71">
        <f t="shared" si="799"/>
        <v>405</v>
      </c>
      <c r="DV572" s="71">
        <f t="shared" si="800"/>
        <v>465.75</v>
      </c>
      <c r="DW572" s="71">
        <f t="shared" si="801"/>
        <v>426</v>
      </c>
      <c r="DX572" s="71">
        <f t="shared" si="802"/>
        <v>489.9</v>
      </c>
      <c r="DY572" s="71">
        <f t="shared" si="803"/>
        <v>501</v>
      </c>
      <c r="DZ572" s="163">
        <f t="shared" si="804"/>
        <v>576.15</v>
      </c>
      <c r="EP572" s="55">
        <v>2953.2687000000001</v>
      </c>
      <c r="EQ572" s="55">
        <f t="shared" si="769"/>
        <v>20.508810416666666</v>
      </c>
      <c r="ER572" s="74">
        <v>20.5</v>
      </c>
      <c r="ES572" s="55">
        <v>24</v>
      </c>
      <c r="ET572" s="73"/>
      <c r="EU572" s="75">
        <f t="shared" si="841"/>
        <v>4.5</v>
      </c>
      <c r="EV572" s="49"/>
      <c r="EW572" s="49">
        <v>4</v>
      </c>
      <c r="EY572" s="142">
        <v>20.5</v>
      </c>
      <c r="EZ572" s="76">
        <f>(EY572*1.2)*(Prices!$B$5/32)</f>
        <v>30.749999999999996</v>
      </c>
      <c r="FA572" s="75">
        <f>(EY572*1.3)*(Prices!$B$4/32)</f>
        <v>66.625</v>
      </c>
      <c r="FB572" s="77">
        <f>EV572*Prices!$B$2+EW572*Prices!$B$3</f>
        <v>16.2</v>
      </c>
      <c r="FC572" s="82">
        <f>EU572*Prices!$B$9</f>
        <v>27</v>
      </c>
      <c r="FD572" s="82">
        <f t="shared" si="805"/>
        <v>140.57499999999999</v>
      </c>
      <c r="FE572" s="82">
        <f>EU572*Prices!$B$10</f>
        <v>40.5</v>
      </c>
      <c r="FF572" s="82">
        <f t="shared" si="806"/>
        <v>154.07499999999999</v>
      </c>
      <c r="FG572" s="82">
        <f>EU572*Prices!$B$11</f>
        <v>45</v>
      </c>
      <c r="FH572" s="82">
        <f t="shared" si="807"/>
        <v>158.57499999999999</v>
      </c>
      <c r="FI572" s="82">
        <f>EU572*Prices!$B$12</f>
        <v>54</v>
      </c>
      <c r="FJ572" s="82">
        <f t="shared" si="808"/>
        <v>167.57499999999999</v>
      </c>
      <c r="FK572" s="82">
        <f>EU572*Prices!$B$13</f>
        <v>58.5</v>
      </c>
      <c r="FL572" s="82">
        <f t="shared" si="809"/>
        <v>172.07499999999999</v>
      </c>
      <c r="FM572" s="82">
        <f>EU572*Prices!$B$14</f>
        <v>69.75</v>
      </c>
      <c r="FN572" s="82">
        <f t="shared" si="810"/>
        <v>183.32499999999999</v>
      </c>
      <c r="FO572" s="82">
        <f>EU572*Prices!$B$15</f>
        <v>78.75</v>
      </c>
      <c r="FP572" s="82">
        <f t="shared" si="811"/>
        <v>192.32499999999999</v>
      </c>
      <c r="FQ572" s="82">
        <f>EU572*Prices!$B$16</f>
        <v>110.25</v>
      </c>
      <c r="FR572" s="82">
        <f t="shared" si="812"/>
        <v>223.82499999999999</v>
      </c>
      <c r="FS572" s="82">
        <f>EU572*Prices!$B$17</f>
        <v>0</v>
      </c>
      <c r="FT572" s="82"/>
      <c r="FU572" s="82"/>
      <c r="FV572" s="82"/>
      <c r="FW572" s="82"/>
      <c r="FX572" s="82"/>
      <c r="FY572" s="82"/>
      <c r="FZ572" s="82"/>
      <c r="GA572" s="82"/>
      <c r="GB572" s="82"/>
      <c r="GC572" s="82"/>
      <c r="GD572" s="82"/>
      <c r="GE572" s="82"/>
      <c r="GF572" s="82"/>
      <c r="GG572" s="82"/>
      <c r="GH572" s="82"/>
      <c r="GI572"/>
      <c r="GJ572"/>
      <c r="GK572"/>
      <c r="GL572"/>
      <c r="GM572"/>
      <c r="GN572"/>
      <c r="GO572"/>
      <c r="GP572" s="55">
        <v>2953.2687000000001</v>
      </c>
      <c r="GQ572" s="55">
        <f t="shared" si="770"/>
        <v>20.508810416666666</v>
      </c>
      <c r="GR572" s="74">
        <v>20.5</v>
      </c>
      <c r="GS572" s="55">
        <v>24</v>
      </c>
      <c r="GT572" s="73"/>
      <c r="GU572" s="75">
        <f t="shared" si="842"/>
        <v>4.5</v>
      </c>
      <c r="GV572" s="49"/>
      <c r="GW572" s="49">
        <v>4</v>
      </c>
      <c r="GX572" s="76"/>
      <c r="GY572" s="142">
        <v>20.5</v>
      </c>
      <c r="GZ572" s="76">
        <f>(GY572*1.2)*(Prices!$B$5/32)</f>
        <v>30.749999999999996</v>
      </c>
      <c r="HA572" s="75">
        <f>(GY572*1.3)*(Prices!$C$4/32)</f>
        <v>53.300000000000004</v>
      </c>
      <c r="HB572" s="77">
        <f>GV572*Prices!$B$2+GW572*Prices!$B$3</f>
        <v>16.2</v>
      </c>
      <c r="HC572" s="82">
        <f>GU572*Prices!$B$9</f>
        <v>27</v>
      </c>
      <c r="HD572" s="82">
        <f t="shared" si="813"/>
        <v>127.25</v>
      </c>
      <c r="HE572" s="82">
        <f>GU572*Prices!$B$10</f>
        <v>40.5</v>
      </c>
      <c r="HF572" s="82">
        <f t="shared" si="814"/>
        <v>140.75</v>
      </c>
      <c r="HG572" s="82">
        <f>GU572*Prices!$B$11</f>
        <v>45</v>
      </c>
      <c r="HH572" s="82">
        <f t="shared" si="815"/>
        <v>145.25</v>
      </c>
      <c r="HI572" s="82">
        <f>GU572*Prices!$B$12</f>
        <v>54</v>
      </c>
      <c r="HJ572" s="82">
        <f t="shared" si="816"/>
        <v>154.25</v>
      </c>
      <c r="HK572" s="82">
        <f>GU572*Prices!$B$13</f>
        <v>58.5</v>
      </c>
      <c r="HL572" s="82">
        <f t="shared" si="817"/>
        <v>158.75</v>
      </c>
      <c r="HM572" s="82">
        <f>GU572*Prices!$B$14</f>
        <v>69.75</v>
      </c>
      <c r="HN572" s="82">
        <f t="shared" si="818"/>
        <v>170</v>
      </c>
      <c r="HO572" s="82">
        <f>GU572*Prices!$B$15</f>
        <v>78.75</v>
      </c>
      <c r="HP572" s="82">
        <f t="shared" si="819"/>
        <v>179</v>
      </c>
      <c r="HQ572" s="82">
        <f>GU572*Prices!$B$16</f>
        <v>110.25</v>
      </c>
      <c r="HR572" s="82">
        <f t="shared" si="820"/>
        <v>210.5</v>
      </c>
      <c r="HS572" s="82">
        <f>GU572*Prices!$B$17</f>
        <v>0</v>
      </c>
      <c r="HT572" s="82"/>
      <c r="HU572" s="82"/>
      <c r="HV572" s="82"/>
      <c r="HW572" s="82"/>
      <c r="HX572" s="82"/>
      <c r="HY572" s="82"/>
      <c r="HZ572" s="82"/>
      <c r="IA572" s="82"/>
      <c r="IB572" s="82"/>
      <c r="IC572" s="82"/>
      <c r="ID572" s="82"/>
      <c r="IE572" s="82"/>
      <c r="IF572" s="82"/>
      <c r="IG572" s="82"/>
      <c r="IH572" s="82"/>
      <c r="II572"/>
      <c r="IJ572"/>
      <c r="IK572"/>
      <c r="IL572"/>
      <c r="IM572"/>
      <c r="IN572"/>
      <c r="IO572"/>
      <c r="IP572"/>
      <c r="IQ572" s="55">
        <v>2953.2687000000001</v>
      </c>
      <c r="IR572" s="55">
        <f t="shared" si="771"/>
        <v>20.508810416666666</v>
      </c>
      <c r="IS572" s="74">
        <v>20.5</v>
      </c>
      <c r="IT572" s="55">
        <v>24</v>
      </c>
      <c r="IU572" s="73"/>
      <c r="IV572" s="75">
        <f t="shared" si="843"/>
        <v>4.5</v>
      </c>
      <c r="IW572" s="49"/>
      <c r="IX572" s="49">
        <v>4</v>
      </c>
      <c r="IY572" s="76">
        <f t="shared" si="763"/>
        <v>0</v>
      </c>
      <c r="IZ572" s="142">
        <v>20.5</v>
      </c>
      <c r="JA572" s="76">
        <f>(IZ572*1.2)*(Prices!$B$5/32)</f>
        <v>30.749999999999996</v>
      </c>
      <c r="JB572" s="75">
        <f>(IZ572*1.3)*(Prices!$B$4/32)</f>
        <v>66.625</v>
      </c>
      <c r="JC572" s="77">
        <f>IW572*Prices!$B$2+IX572*Prices!$B$3</f>
        <v>16.2</v>
      </c>
      <c r="JD572" s="82">
        <f>IV572*Prices!$B$9</f>
        <v>27</v>
      </c>
      <c r="JE572" s="82">
        <f t="shared" si="821"/>
        <v>140.57499999999999</v>
      </c>
      <c r="JF572" s="82">
        <f>IV572*Prices!$B$10</f>
        <v>40.5</v>
      </c>
      <c r="JG572" s="82">
        <f t="shared" si="822"/>
        <v>154.07499999999999</v>
      </c>
      <c r="JH572" s="82">
        <f>IV572*Prices!$B$11</f>
        <v>45</v>
      </c>
      <c r="JI572" s="82">
        <f t="shared" si="823"/>
        <v>158.57499999999999</v>
      </c>
      <c r="JJ572" s="82">
        <f>IV572*Prices!$B$12</f>
        <v>54</v>
      </c>
      <c r="JK572" s="82">
        <f t="shared" si="824"/>
        <v>167.57499999999999</v>
      </c>
      <c r="JL572" s="82">
        <f>IV572*Prices!$B$13</f>
        <v>58.5</v>
      </c>
      <c r="JM572" s="82">
        <f t="shared" si="825"/>
        <v>172.07499999999999</v>
      </c>
      <c r="JN572" s="82">
        <f>IV572*Prices!$B$14</f>
        <v>69.75</v>
      </c>
      <c r="JO572" s="82">
        <f t="shared" si="826"/>
        <v>183.32499999999999</v>
      </c>
      <c r="JP572" s="82">
        <f>IV572*Prices!$B$15</f>
        <v>78.75</v>
      </c>
      <c r="JQ572" s="82">
        <f t="shared" si="827"/>
        <v>192.32499999999999</v>
      </c>
      <c r="JR572" s="82">
        <f>IV572*Prices!$B$16</f>
        <v>110.25</v>
      </c>
      <c r="JS572" s="82">
        <f t="shared" si="828"/>
        <v>223.82499999999999</v>
      </c>
      <c r="JT572" s="82">
        <f>IV572*Prices!$B$17</f>
        <v>0</v>
      </c>
      <c r="JU572" s="82"/>
      <c r="JV572" s="82"/>
      <c r="JW572" s="82"/>
      <c r="JX572" s="82"/>
      <c r="JY572" s="82"/>
      <c r="JZ572" s="82"/>
      <c r="KA572" s="82"/>
      <c r="KB572" s="82"/>
      <c r="KC572" s="82"/>
      <c r="KD572" s="82"/>
      <c r="KE572" s="82"/>
      <c r="KF572" s="82"/>
      <c r="KG572" s="8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 s="199">
        <v>0</v>
      </c>
      <c r="LB572" s="202">
        <v>0</v>
      </c>
      <c r="LC572" s="82">
        <f>(44+(cabinets_db!IR572*2-2))*0.58</f>
        <v>48.150220083333323</v>
      </c>
      <c r="LD572" s="82">
        <f>(44+(cabinets_db!IR572*2-2))*0.77</f>
        <v>63.923568041666663</v>
      </c>
      <c r="LE572" s="82">
        <f>3*(cabinets_db!IR572*22/144)</f>
        <v>9.3998714409722215</v>
      </c>
      <c r="LF572" s="82">
        <f t="shared" si="829"/>
        <v>38.750348642361104</v>
      </c>
      <c r="LG572" s="80">
        <f t="shared" si="830"/>
        <v>54.523696600694443</v>
      </c>
      <c r="LH572" s="234">
        <f t="shared" si="831"/>
        <v>0</v>
      </c>
      <c r="LI572" s="55">
        <v>2953.2687000000001</v>
      </c>
      <c r="LJ572" s="55">
        <f t="shared" si="772"/>
        <v>20.508810416666666</v>
      </c>
      <c r="LK572" s="74">
        <v>20.5</v>
      </c>
      <c r="LL572" s="55">
        <v>24</v>
      </c>
      <c r="LM572" s="73"/>
      <c r="LN572" s="75">
        <f t="shared" si="844"/>
        <v>4.5</v>
      </c>
      <c r="LO572" s="49"/>
      <c r="LP572" s="49">
        <v>4</v>
      </c>
      <c r="LQ572" s="76">
        <f t="shared" si="764"/>
        <v>0</v>
      </c>
      <c r="LR572" s="142">
        <v>20.5</v>
      </c>
      <c r="LS572" s="76">
        <f>(LR572*1.2)*(Prices!$B$5/32)</f>
        <v>30.749999999999996</v>
      </c>
      <c r="LT572" s="75">
        <f>(LR572*1.3)*(Prices!$C$4/32)</f>
        <v>53.300000000000004</v>
      </c>
      <c r="LU572" s="77">
        <f>LO572*Prices!$B$2+LP572*Prices!$B$3</f>
        <v>16.2</v>
      </c>
      <c r="LV572" s="82">
        <f>LN572*Prices!$B$9</f>
        <v>27</v>
      </c>
      <c r="LW572" s="82">
        <f t="shared" si="832"/>
        <v>127.25</v>
      </c>
      <c r="LX572" s="82">
        <f>LN572*Prices!$B$10</f>
        <v>40.5</v>
      </c>
      <c r="LY572" s="82">
        <f t="shared" si="833"/>
        <v>140.75</v>
      </c>
      <c r="LZ572" s="82">
        <f>LN572*Prices!$B$11</f>
        <v>45</v>
      </c>
      <c r="MA572" s="82">
        <f t="shared" si="834"/>
        <v>145.25</v>
      </c>
      <c r="MB572" s="82">
        <f>LN572*Prices!$B$12</f>
        <v>54</v>
      </c>
      <c r="MC572" s="82">
        <f t="shared" si="835"/>
        <v>154.25</v>
      </c>
      <c r="MD572" s="82">
        <f>LN572*Prices!$B$13</f>
        <v>58.5</v>
      </c>
      <c r="ME572" s="82">
        <f t="shared" si="836"/>
        <v>158.75</v>
      </c>
      <c r="MF572" s="82">
        <f>LN572*Prices!$B$14</f>
        <v>69.75</v>
      </c>
      <c r="MG572" s="82">
        <f t="shared" si="837"/>
        <v>170</v>
      </c>
      <c r="MH572" s="82">
        <f>LN572*Prices!$B$15</f>
        <v>78.75</v>
      </c>
      <c r="MI572" s="82">
        <f t="shared" si="838"/>
        <v>179</v>
      </c>
      <c r="MJ572" s="82">
        <f>LN572*Prices!$B$16</f>
        <v>110.25</v>
      </c>
      <c r="MK572" s="82">
        <f t="shared" si="839"/>
        <v>210.5</v>
      </c>
      <c r="ML572" s="82">
        <f>LN572*Prices!$B$17</f>
        <v>0</v>
      </c>
      <c r="MM572" s="82"/>
      <c r="MN572" s="82"/>
      <c r="MO572" s="82"/>
      <c r="MP572" s="82"/>
      <c r="MQ572" s="82"/>
      <c r="MR572" s="82"/>
      <c r="MS572" s="82"/>
      <c r="MT572" s="82"/>
      <c r="MU572" s="82"/>
      <c r="MV572" s="82"/>
      <c r="MW572" s="82"/>
      <c r="MX572" s="82"/>
      <c r="MY572" s="82"/>
      <c r="MZ572" s="82"/>
      <c r="NA572" s="8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</row>
    <row r="573" spans="1:449" ht="18" customHeight="1" x14ac:dyDescent="0.25">
      <c r="A573" s="171" t="s">
        <v>704</v>
      </c>
      <c r="B573" s="172" t="s">
        <v>628</v>
      </c>
      <c r="C573" s="69" t="str">
        <f t="shared" si="840"/>
        <v>Vanity Cab: Floating Sink Cabinets doors (25" to 27")</v>
      </c>
      <c r="D573" s="70" t="s">
        <v>703</v>
      </c>
      <c r="E573" s="68" t="s">
        <v>107</v>
      </c>
      <c r="F573" s="268" t="s">
        <v>704</v>
      </c>
      <c r="G573" s="367">
        <f>ROUND(cabinets_db!FD573/Prices!$B$27,0)</f>
        <v>360</v>
      </c>
      <c r="H573" s="71">
        <f>G573*Prices!$B$6+G573</f>
        <v>414</v>
      </c>
      <c r="I573" s="161">
        <f>ROUND(cabinets_db!FF573/Prices!$B$27,0)</f>
        <v>396</v>
      </c>
      <c r="J573" s="71">
        <f>I573*Prices!$B$6+I573</f>
        <v>455.4</v>
      </c>
      <c r="K573" s="161">
        <f>ROUND(cabinets_db!FH573/Prices!$B$27,0)</f>
        <v>408</v>
      </c>
      <c r="L573" s="71">
        <f>K573*Prices!$B$6+K573</f>
        <v>469.2</v>
      </c>
      <c r="M573" s="161">
        <f>ROUND(cabinets_db!FJ573/Prices!$B$27,0)</f>
        <v>432</v>
      </c>
      <c r="N573" s="71">
        <f>M573*Prices!$B$6+M573</f>
        <v>496.8</v>
      </c>
      <c r="O573" s="161">
        <f>ROUND(cabinets_db!FL573/Prices!$B$27,0)</f>
        <v>444</v>
      </c>
      <c r="P573" s="71">
        <f>O573*Prices!$B$6+O573</f>
        <v>510.6</v>
      </c>
      <c r="Q573" s="161">
        <f>ROUND(cabinets_db!FN573/Prices!$B$27,0)</f>
        <v>474</v>
      </c>
      <c r="R573" s="71">
        <f>Q573*Prices!$B$6+Q573</f>
        <v>545.1</v>
      </c>
      <c r="S573" s="161">
        <f>ROUND(cabinets_db!FP573/Prices!$B$27,0)</f>
        <v>498</v>
      </c>
      <c r="T573" s="71">
        <f>S573*Prices!$B$6+S573</f>
        <v>572.70000000000005</v>
      </c>
      <c r="U573" s="161">
        <f>ROUND(cabinets_db!FR573/Prices!$B$27,0)</f>
        <v>583</v>
      </c>
      <c r="V573" s="71">
        <f>U573*Prices!$B$6+U573</f>
        <v>670.45</v>
      </c>
      <c r="W573" s="162"/>
      <c r="X573" s="162"/>
      <c r="Y573" s="162"/>
      <c r="Z573" s="162"/>
      <c r="AA573" s="162"/>
      <c r="AB573" s="71">
        <f>ROUND(cabinets_db!HD573/Prices!$B$27,0)</f>
        <v>326</v>
      </c>
      <c r="AC573" s="71">
        <f>AB573*Prices!$B$6+AB573</f>
        <v>374.9</v>
      </c>
      <c r="AD573" s="71">
        <f>ROUND(cabinets_db!HF573/Prices!$B$27,0)</f>
        <v>362</v>
      </c>
      <c r="AE573" s="71">
        <f>AD573*Prices!$B$6+AD573</f>
        <v>416.3</v>
      </c>
      <c r="AF573" s="71">
        <f>ROUND(cabinets_db!HH573/Prices!$B$27,0)</f>
        <v>374</v>
      </c>
      <c r="AG573" s="71">
        <f>AF573*Prices!$B$6+AF573</f>
        <v>430.1</v>
      </c>
      <c r="AH573" s="71">
        <f>ROUND(cabinets_db!HJ573/Prices!$B$27,0)</f>
        <v>398</v>
      </c>
      <c r="AI573" s="71">
        <f>AH573*Prices!$B$6+AH573</f>
        <v>457.7</v>
      </c>
      <c r="AJ573" s="71">
        <f>ROUND(cabinets_db!HL573/Prices!$B$27,0)</f>
        <v>410</v>
      </c>
      <c r="AK573" s="71">
        <f>AJ573*Prices!$B$6+AJ573</f>
        <v>471.5</v>
      </c>
      <c r="AL573" s="71">
        <f>ROUND(cabinets_db!HN573/Prices!$B$27,0)</f>
        <v>440</v>
      </c>
      <c r="AM573" s="71">
        <f>AL573*Prices!$B$6+AL573</f>
        <v>506</v>
      </c>
      <c r="AN573" s="71">
        <f>ROUND(cabinets_db!HP573/Prices!$B$27,0)</f>
        <v>464</v>
      </c>
      <c r="AO573" s="71">
        <f>AN573*Prices!$B$6+AN573</f>
        <v>533.6</v>
      </c>
      <c r="AP573" s="71">
        <f>ROUND(cabinets_db!HR573/Prices!$B$27,0)</f>
        <v>549</v>
      </c>
      <c r="AQ573" s="163">
        <f>AP573*Prices!$B$6+AP573</f>
        <v>631.35</v>
      </c>
      <c r="AW573" s="71">
        <f t="shared" si="773"/>
        <v>326</v>
      </c>
      <c r="AX573" s="71">
        <f t="shared" si="774"/>
        <v>374.9</v>
      </c>
      <c r="AY573" s="71">
        <f t="shared" si="775"/>
        <v>362</v>
      </c>
      <c r="AZ573" s="71">
        <f t="shared" si="776"/>
        <v>416.3</v>
      </c>
      <c r="BA573" s="71">
        <f t="shared" si="777"/>
        <v>374</v>
      </c>
      <c r="BB573" s="71">
        <f t="shared" si="778"/>
        <v>430.1</v>
      </c>
      <c r="BC573" s="71">
        <f t="shared" si="779"/>
        <v>398</v>
      </c>
      <c r="BD573" s="71">
        <f t="shared" si="780"/>
        <v>457.7</v>
      </c>
      <c r="BE573" s="71">
        <f t="shared" si="781"/>
        <v>410</v>
      </c>
      <c r="BF573" s="71">
        <f t="shared" si="782"/>
        <v>471.5</v>
      </c>
      <c r="BG573" s="71">
        <f t="shared" si="783"/>
        <v>440</v>
      </c>
      <c r="BH573" s="71">
        <f t="shared" si="784"/>
        <v>506</v>
      </c>
      <c r="BI573" s="71">
        <f t="shared" si="785"/>
        <v>464</v>
      </c>
      <c r="BJ573" s="71">
        <f t="shared" si="786"/>
        <v>533.6</v>
      </c>
      <c r="BK573" s="71">
        <f t="shared" si="787"/>
        <v>549</v>
      </c>
      <c r="BL573" s="163">
        <f t="shared" si="788"/>
        <v>631.35</v>
      </c>
      <c r="BU573" s="161">
        <f>ROUND(cabinets_db!JE573/Prices!$B$27,0)</f>
        <v>360</v>
      </c>
      <c r="BV573" s="71">
        <f>BU573*Prices!$B$6+BU573</f>
        <v>414</v>
      </c>
      <c r="BW573" s="161">
        <f>ROUND(cabinets_db!JG573/Prices!$B$27,0)</f>
        <v>396</v>
      </c>
      <c r="BX573" s="71">
        <f>BW573*Prices!$B$6+BW573</f>
        <v>455.4</v>
      </c>
      <c r="BY573" s="161">
        <f>ROUND(cabinets_db!JI573/Prices!$B$27,0)</f>
        <v>408</v>
      </c>
      <c r="BZ573" s="71">
        <f>BY573*Prices!$B$6+BY573</f>
        <v>469.2</v>
      </c>
      <c r="CA573" s="161">
        <f>ROUND(cabinets_db!JK573/Prices!$B$27,0)</f>
        <v>432</v>
      </c>
      <c r="CB573" s="71">
        <f>CA573*Prices!$B$6+CA573</f>
        <v>496.8</v>
      </c>
      <c r="CC573" s="161">
        <f>ROUND(cabinets_db!JM573/Prices!$B$27,0)</f>
        <v>444</v>
      </c>
      <c r="CD573" s="71">
        <f>CC573*Prices!$B$6+CC573</f>
        <v>510.6</v>
      </c>
      <c r="CE573" s="161">
        <f>ROUND(cabinets_db!JO573/Prices!$B$27,0)</f>
        <v>474</v>
      </c>
      <c r="CF573" s="71">
        <f>CE573*Prices!$B$6+CE573</f>
        <v>545.1</v>
      </c>
      <c r="CG573" s="161">
        <f>ROUND(cabinets_db!JQ573/Prices!$B$27,0)</f>
        <v>498</v>
      </c>
      <c r="CH573" s="71">
        <f>CG573*Prices!$B$6+CG573</f>
        <v>572.70000000000005</v>
      </c>
      <c r="CI573" s="161">
        <f>ROUND(cabinets_db!JS573/Prices!$B$27,0)</f>
        <v>583</v>
      </c>
      <c r="CJ573" s="71">
        <f>CI573*Prices!$B$6+CI573</f>
        <v>670.45</v>
      </c>
      <c r="CK573" s="162"/>
      <c r="CL573" s="162"/>
      <c r="CM573" s="162"/>
      <c r="CN573" s="162"/>
      <c r="CO573" s="162"/>
      <c r="CP573" s="71">
        <f>ROUND(cabinets_db!LW573/Prices!$B$27,0)</f>
        <v>326</v>
      </c>
      <c r="CQ573" s="71">
        <f>CP573*Prices!$B$6+CP573</f>
        <v>374.9</v>
      </c>
      <c r="CR573" s="71">
        <f>ROUND(cabinets_db!LY573/Prices!$B$27,0)</f>
        <v>362</v>
      </c>
      <c r="CS573" s="71">
        <f>CR573*Prices!$B$6+CR573</f>
        <v>416.3</v>
      </c>
      <c r="CT573" s="71">
        <f>ROUND(cabinets_db!MA573/Prices!$B$27,0)</f>
        <v>374</v>
      </c>
      <c r="CU573" s="71">
        <f>CT573*Prices!$B$6+CT573</f>
        <v>430.1</v>
      </c>
      <c r="CV573" s="71">
        <f>ROUND(cabinets_db!MC573/Prices!$B$27,0)</f>
        <v>398</v>
      </c>
      <c r="CW573" s="71">
        <f>CV573*Prices!$B$6+CV573</f>
        <v>457.7</v>
      </c>
      <c r="CX573" s="71">
        <f>ROUND(cabinets_db!ME573/Prices!$B$27,0)</f>
        <v>410</v>
      </c>
      <c r="CY573" s="71">
        <f>CX573*Prices!$B$6+CX573</f>
        <v>471.5</v>
      </c>
      <c r="CZ573" s="71">
        <f>ROUND(cabinets_db!MG573/Prices!$B$27,0)</f>
        <v>440</v>
      </c>
      <c r="DA573" s="71">
        <f>CZ573*Prices!$B$6+CZ573</f>
        <v>506</v>
      </c>
      <c r="DB573" s="71">
        <f>ROUND(cabinets_db!MI573/Prices!$B$27,0)</f>
        <v>464</v>
      </c>
      <c r="DC573" s="71">
        <f>DB573*Prices!$B$6+DB573</f>
        <v>533.6</v>
      </c>
      <c r="DD573" s="71">
        <f>ROUND(cabinets_db!MK573/Prices!$B$27,0)</f>
        <v>549</v>
      </c>
      <c r="DE573" s="163">
        <f>DD573*Prices!$B$6+DD573</f>
        <v>631.35</v>
      </c>
      <c r="DK573" s="71">
        <f t="shared" si="789"/>
        <v>326</v>
      </c>
      <c r="DL573" s="71">
        <f t="shared" si="790"/>
        <v>374.9</v>
      </c>
      <c r="DM573" s="71">
        <f t="shared" si="791"/>
        <v>362</v>
      </c>
      <c r="DN573" s="71">
        <f t="shared" si="792"/>
        <v>416.3</v>
      </c>
      <c r="DO573" s="71">
        <f t="shared" si="793"/>
        <v>374</v>
      </c>
      <c r="DP573" s="71">
        <f t="shared" si="794"/>
        <v>430.1</v>
      </c>
      <c r="DQ573" s="71">
        <f t="shared" si="795"/>
        <v>398</v>
      </c>
      <c r="DR573" s="71">
        <f t="shared" si="796"/>
        <v>457.7</v>
      </c>
      <c r="DS573" s="71">
        <f t="shared" si="797"/>
        <v>410</v>
      </c>
      <c r="DT573" s="71">
        <f t="shared" si="798"/>
        <v>471.5</v>
      </c>
      <c r="DU573" s="71">
        <f t="shared" si="799"/>
        <v>440</v>
      </c>
      <c r="DV573" s="71">
        <f t="shared" si="800"/>
        <v>506</v>
      </c>
      <c r="DW573" s="71">
        <f t="shared" si="801"/>
        <v>464</v>
      </c>
      <c r="DX573" s="71">
        <f t="shared" si="802"/>
        <v>533.6</v>
      </c>
      <c r="DY573" s="71">
        <f t="shared" si="803"/>
        <v>549</v>
      </c>
      <c r="DZ573" s="163">
        <f t="shared" si="804"/>
        <v>631.35</v>
      </c>
      <c r="EP573" s="55">
        <v>3145.0106999999998</v>
      </c>
      <c r="EQ573" s="55">
        <f t="shared" si="769"/>
        <v>21.840352083333332</v>
      </c>
      <c r="ER573" s="74">
        <v>22</v>
      </c>
      <c r="ES573" s="55">
        <v>27</v>
      </c>
      <c r="ET573" s="73"/>
      <c r="EU573" s="75">
        <f t="shared" si="841"/>
        <v>5.0625</v>
      </c>
      <c r="EV573" s="49"/>
      <c r="EW573" s="49">
        <v>4</v>
      </c>
      <c r="EY573" s="142">
        <v>22</v>
      </c>
      <c r="EZ573" s="76">
        <f>(EY573*1.2)*(Prices!$B$5/32)</f>
        <v>33</v>
      </c>
      <c r="FA573" s="75">
        <f>(EY573*1.3)*(Prices!$B$4/32)</f>
        <v>71.5</v>
      </c>
      <c r="FB573" s="77">
        <f>EV573*Prices!$B$2+EW573*Prices!$B$3</f>
        <v>16.2</v>
      </c>
      <c r="FC573" s="82">
        <f>EU573*Prices!$B$9</f>
        <v>30.375</v>
      </c>
      <c r="FD573" s="82">
        <f t="shared" si="805"/>
        <v>151.07499999999999</v>
      </c>
      <c r="FE573" s="82">
        <f>EU573*Prices!$B$10</f>
        <v>45.5625</v>
      </c>
      <c r="FF573" s="82">
        <f t="shared" si="806"/>
        <v>166.26249999999999</v>
      </c>
      <c r="FG573" s="82">
        <f>EU573*Prices!$B$11</f>
        <v>50.625</v>
      </c>
      <c r="FH573" s="82">
        <f t="shared" si="807"/>
        <v>171.32499999999999</v>
      </c>
      <c r="FI573" s="82">
        <f>EU573*Prices!$B$12</f>
        <v>60.75</v>
      </c>
      <c r="FJ573" s="82">
        <f t="shared" si="808"/>
        <v>181.45</v>
      </c>
      <c r="FK573" s="82">
        <f>EU573*Prices!$B$13</f>
        <v>65.8125</v>
      </c>
      <c r="FL573" s="82">
        <f t="shared" si="809"/>
        <v>186.51249999999999</v>
      </c>
      <c r="FM573" s="82">
        <f>EU573*Prices!$B$14</f>
        <v>78.46875</v>
      </c>
      <c r="FN573" s="82">
        <f t="shared" si="810"/>
        <v>199.16874999999999</v>
      </c>
      <c r="FO573" s="82">
        <f>EU573*Prices!$B$15</f>
        <v>88.59375</v>
      </c>
      <c r="FP573" s="82">
        <f t="shared" si="811"/>
        <v>209.29374999999999</v>
      </c>
      <c r="FQ573" s="82">
        <f>EU573*Prices!$B$16</f>
        <v>124.03125</v>
      </c>
      <c r="FR573" s="82">
        <f t="shared" si="812"/>
        <v>244.73124999999999</v>
      </c>
      <c r="FS573" s="82">
        <f>EU573*Prices!$B$17</f>
        <v>0</v>
      </c>
      <c r="FT573" s="82"/>
      <c r="FU573" s="82"/>
      <c r="FV573" s="82"/>
      <c r="FW573" s="82"/>
      <c r="FX573" s="82"/>
      <c r="FY573" s="82"/>
      <c r="FZ573" s="82"/>
      <c r="GA573" s="82"/>
      <c r="GB573" s="82"/>
      <c r="GC573" s="82"/>
      <c r="GD573" s="82"/>
      <c r="GE573" s="82"/>
      <c r="GF573" s="82"/>
      <c r="GG573" s="82"/>
      <c r="GH573" s="82"/>
      <c r="GI573"/>
      <c r="GJ573"/>
      <c r="GK573"/>
      <c r="GL573"/>
      <c r="GM573"/>
      <c r="GN573"/>
      <c r="GO573"/>
      <c r="GP573" s="55">
        <v>3145.0106999999998</v>
      </c>
      <c r="GQ573" s="55">
        <f t="shared" si="770"/>
        <v>21.840352083333332</v>
      </c>
      <c r="GR573" s="74">
        <v>22</v>
      </c>
      <c r="GS573" s="55">
        <v>27</v>
      </c>
      <c r="GT573" s="73"/>
      <c r="GU573" s="75">
        <f t="shared" si="842"/>
        <v>5.0625</v>
      </c>
      <c r="GV573" s="49"/>
      <c r="GW573" s="49">
        <v>4</v>
      </c>
      <c r="GX573" s="76"/>
      <c r="GY573" s="142">
        <v>22</v>
      </c>
      <c r="GZ573" s="76">
        <f>(GY573*1.2)*(Prices!$B$5/32)</f>
        <v>33</v>
      </c>
      <c r="HA573" s="75">
        <f>(GY573*1.3)*(Prices!$C$4/32)</f>
        <v>57.2</v>
      </c>
      <c r="HB573" s="77">
        <f>GV573*Prices!$B$2+GW573*Prices!$B$3</f>
        <v>16.2</v>
      </c>
      <c r="HC573" s="82">
        <f>GU573*Prices!$B$9</f>
        <v>30.375</v>
      </c>
      <c r="HD573" s="82">
        <f t="shared" si="813"/>
        <v>136.77500000000001</v>
      </c>
      <c r="HE573" s="82">
        <f>GU573*Prices!$B$10</f>
        <v>45.5625</v>
      </c>
      <c r="HF573" s="82">
        <f t="shared" si="814"/>
        <v>151.96250000000001</v>
      </c>
      <c r="HG573" s="82">
        <f>GU573*Prices!$B$11</f>
        <v>50.625</v>
      </c>
      <c r="HH573" s="82">
        <f t="shared" si="815"/>
        <v>157.02500000000001</v>
      </c>
      <c r="HI573" s="82">
        <f>GU573*Prices!$B$12</f>
        <v>60.75</v>
      </c>
      <c r="HJ573" s="82">
        <f t="shared" si="816"/>
        <v>167.15</v>
      </c>
      <c r="HK573" s="82">
        <f>GU573*Prices!$B$13</f>
        <v>65.8125</v>
      </c>
      <c r="HL573" s="82">
        <f t="shared" si="817"/>
        <v>172.21250000000001</v>
      </c>
      <c r="HM573" s="82">
        <f>GU573*Prices!$B$14</f>
        <v>78.46875</v>
      </c>
      <c r="HN573" s="82">
        <f t="shared" si="818"/>
        <v>184.86875000000001</v>
      </c>
      <c r="HO573" s="82">
        <f>GU573*Prices!$B$15</f>
        <v>88.59375</v>
      </c>
      <c r="HP573" s="82">
        <f t="shared" si="819"/>
        <v>194.99375000000001</v>
      </c>
      <c r="HQ573" s="82">
        <f>GU573*Prices!$B$16</f>
        <v>124.03125</v>
      </c>
      <c r="HR573" s="82">
        <f t="shared" si="820"/>
        <v>230.43124999999998</v>
      </c>
      <c r="HS573" s="82">
        <f>GU573*Prices!$B$17</f>
        <v>0</v>
      </c>
      <c r="HT573" s="82"/>
      <c r="HU573" s="82"/>
      <c r="HV573" s="82"/>
      <c r="HW573" s="82"/>
      <c r="HX573" s="82"/>
      <c r="HY573" s="82"/>
      <c r="HZ573" s="82"/>
      <c r="IA573" s="82"/>
      <c r="IB573" s="82"/>
      <c r="IC573" s="82"/>
      <c r="ID573" s="82"/>
      <c r="IE573" s="82"/>
      <c r="IF573" s="82"/>
      <c r="IG573" s="82"/>
      <c r="IH573" s="82"/>
      <c r="II573"/>
      <c r="IJ573"/>
      <c r="IK573"/>
      <c r="IL573"/>
      <c r="IM573"/>
      <c r="IN573"/>
      <c r="IO573"/>
      <c r="IP573"/>
      <c r="IQ573" s="55">
        <v>3145.0106999999998</v>
      </c>
      <c r="IR573" s="55">
        <f t="shared" si="771"/>
        <v>21.840352083333332</v>
      </c>
      <c r="IS573" s="74">
        <v>22</v>
      </c>
      <c r="IT573" s="55">
        <v>27</v>
      </c>
      <c r="IU573" s="73"/>
      <c r="IV573" s="75">
        <f t="shared" si="843"/>
        <v>5.0625</v>
      </c>
      <c r="IW573" s="49"/>
      <c r="IX573" s="49">
        <v>4</v>
      </c>
      <c r="IY573" s="76">
        <f t="shared" si="763"/>
        <v>0</v>
      </c>
      <c r="IZ573" s="142">
        <v>22</v>
      </c>
      <c r="JA573" s="76">
        <f>(IZ573*1.2)*(Prices!$B$5/32)</f>
        <v>33</v>
      </c>
      <c r="JB573" s="75">
        <f>(IZ573*1.3)*(Prices!$B$4/32)</f>
        <v>71.5</v>
      </c>
      <c r="JC573" s="77">
        <f>IW573*Prices!$B$2+IX573*Prices!$B$3</f>
        <v>16.2</v>
      </c>
      <c r="JD573" s="82">
        <f>IV573*Prices!$B$9</f>
        <v>30.375</v>
      </c>
      <c r="JE573" s="82">
        <f t="shared" si="821"/>
        <v>151.07499999999999</v>
      </c>
      <c r="JF573" s="82">
        <f>IV573*Prices!$B$10</f>
        <v>45.5625</v>
      </c>
      <c r="JG573" s="82">
        <f t="shared" si="822"/>
        <v>166.26249999999999</v>
      </c>
      <c r="JH573" s="82">
        <f>IV573*Prices!$B$11</f>
        <v>50.625</v>
      </c>
      <c r="JI573" s="82">
        <f t="shared" si="823"/>
        <v>171.32499999999999</v>
      </c>
      <c r="JJ573" s="82">
        <f>IV573*Prices!$B$12</f>
        <v>60.75</v>
      </c>
      <c r="JK573" s="82">
        <f t="shared" si="824"/>
        <v>181.45</v>
      </c>
      <c r="JL573" s="82">
        <f>IV573*Prices!$B$13</f>
        <v>65.8125</v>
      </c>
      <c r="JM573" s="82">
        <f t="shared" si="825"/>
        <v>186.51249999999999</v>
      </c>
      <c r="JN573" s="82">
        <f>IV573*Prices!$B$14</f>
        <v>78.46875</v>
      </c>
      <c r="JO573" s="82">
        <f t="shared" si="826"/>
        <v>199.16874999999999</v>
      </c>
      <c r="JP573" s="82">
        <f>IV573*Prices!$B$15</f>
        <v>88.59375</v>
      </c>
      <c r="JQ573" s="82">
        <f t="shared" si="827"/>
        <v>209.29374999999999</v>
      </c>
      <c r="JR573" s="82">
        <f>IV573*Prices!$B$16</f>
        <v>124.03125</v>
      </c>
      <c r="JS573" s="82">
        <f t="shared" si="828"/>
        <v>244.73124999999999</v>
      </c>
      <c r="JT573" s="82">
        <f>IV573*Prices!$B$17</f>
        <v>0</v>
      </c>
      <c r="JU573" s="82"/>
      <c r="JV573" s="82"/>
      <c r="JW573" s="82"/>
      <c r="JX573" s="82"/>
      <c r="JY573" s="82"/>
      <c r="JZ573" s="82"/>
      <c r="KA573" s="82"/>
      <c r="KB573" s="82"/>
      <c r="KC573" s="82"/>
      <c r="KD573" s="82"/>
      <c r="KE573" s="82"/>
      <c r="KF573" s="82"/>
      <c r="KG573" s="82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 s="199">
        <v>0</v>
      </c>
      <c r="LB573" s="202">
        <v>0</v>
      </c>
      <c r="LC573" s="82">
        <f>(44+(cabinets_db!IR573*2-2))*0.58</f>
        <v>49.69480841666666</v>
      </c>
      <c r="LD573" s="82">
        <f>(44+(cabinets_db!IR573*2-2))*0.77</f>
        <v>65.974142208333333</v>
      </c>
      <c r="LE573" s="82">
        <f>3*(cabinets_db!IR573*22/144)</f>
        <v>10.010161371527778</v>
      </c>
      <c r="LF573" s="82">
        <f t="shared" si="829"/>
        <v>39.684647045138881</v>
      </c>
      <c r="LG573" s="80">
        <f t="shared" si="830"/>
        <v>55.963980836805554</v>
      </c>
      <c r="LH573" s="234">
        <f t="shared" si="831"/>
        <v>0</v>
      </c>
      <c r="LI573" s="55">
        <v>3145.0106999999998</v>
      </c>
      <c r="LJ573" s="55">
        <f t="shared" si="772"/>
        <v>21.840352083333332</v>
      </c>
      <c r="LK573" s="74">
        <v>22</v>
      </c>
      <c r="LL573" s="55">
        <v>27</v>
      </c>
      <c r="LM573" s="73"/>
      <c r="LN573" s="75">
        <f t="shared" si="844"/>
        <v>5.0625</v>
      </c>
      <c r="LO573" s="49"/>
      <c r="LP573" s="49">
        <v>4</v>
      </c>
      <c r="LQ573" s="76">
        <f t="shared" si="764"/>
        <v>0</v>
      </c>
      <c r="LR573" s="142">
        <v>22</v>
      </c>
      <c r="LS573" s="76">
        <f>(LR573*1.2)*(Prices!$B$5/32)</f>
        <v>33</v>
      </c>
      <c r="LT573" s="75">
        <f>(LR573*1.3)*(Prices!$C$4/32)</f>
        <v>57.2</v>
      </c>
      <c r="LU573" s="77">
        <f>LO573*Prices!$B$2+LP573*Prices!$B$3</f>
        <v>16.2</v>
      </c>
      <c r="LV573" s="82">
        <f>LN573*Prices!$B$9</f>
        <v>30.375</v>
      </c>
      <c r="LW573" s="82">
        <f t="shared" si="832"/>
        <v>136.77500000000001</v>
      </c>
      <c r="LX573" s="82">
        <f>LN573*Prices!$B$10</f>
        <v>45.5625</v>
      </c>
      <c r="LY573" s="82">
        <f t="shared" si="833"/>
        <v>151.96250000000001</v>
      </c>
      <c r="LZ573" s="82">
        <f>LN573*Prices!$B$11</f>
        <v>50.625</v>
      </c>
      <c r="MA573" s="82">
        <f t="shared" si="834"/>
        <v>157.02500000000001</v>
      </c>
      <c r="MB573" s="82">
        <f>LN573*Prices!$B$12</f>
        <v>60.75</v>
      </c>
      <c r="MC573" s="82">
        <f t="shared" si="835"/>
        <v>167.15</v>
      </c>
      <c r="MD573" s="82">
        <f>LN573*Prices!$B$13</f>
        <v>65.8125</v>
      </c>
      <c r="ME573" s="82">
        <f t="shared" si="836"/>
        <v>172.21250000000001</v>
      </c>
      <c r="MF573" s="82">
        <f>LN573*Prices!$B$14</f>
        <v>78.46875</v>
      </c>
      <c r="MG573" s="82">
        <f t="shared" si="837"/>
        <v>184.86875000000001</v>
      </c>
      <c r="MH573" s="82">
        <f>LN573*Prices!$B$15</f>
        <v>88.59375</v>
      </c>
      <c r="MI573" s="82">
        <f t="shared" si="838"/>
        <v>194.99375000000001</v>
      </c>
      <c r="MJ573" s="82">
        <f>LN573*Prices!$B$16</f>
        <v>124.03125</v>
      </c>
      <c r="MK573" s="82">
        <f t="shared" si="839"/>
        <v>230.43124999999998</v>
      </c>
      <c r="ML573" s="82">
        <f>LN573*Prices!$B$17</f>
        <v>0</v>
      </c>
      <c r="MM573" s="82"/>
      <c r="MN573" s="82"/>
      <c r="MO573" s="82"/>
      <c r="MP573" s="82"/>
      <c r="MQ573" s="82"/>
      <c r="MR573" s="82"/>
      <c r="MS573" s="82"/>
      <c r="MT573" s="82"/>
      <c r="MU573" s="82"/>
      <c r="MV573" s="82"/>
      <c r="MW573" s="82"/>
      <c r="MX573" s="82"/>
      <c r="MY573" s="82"/>
      <c r="MZ573" s="82"/>
      <c r="NA573" s="82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</row>
    <row r="574" spans="1:449" ht="18" customHeight="1" x14ac:dyDescent="0.25">
      <c r="A574" s="171" t="s">
        <v>705</v>
      </c>
      <c r="B574" s="172" t="s">
        <v>628</v>
      </c>
      <c r="C574" s="69" t="str">
        <f t="shared" si="840"/>
        <v>Vanity Cab: Floating Sink Cabinets doors (28" to 30")</v>
      </c>
      <c r="D574" s="70" t="s">
        <v>703</v>
      </c>
      <c r="E574" s="68" t="s">
        <v>109</v>
      </c>
      <c r="F574" s="268" t="s">
        <v>705</v>
      </c>
      <c r="G574" s="367">
        <f>ROUND(cabinets_db!FD574/Prices!$B$27,0)</f>
        <v>379</v>
      </c>
      <c r="H574" s="71">
        <f>G574*Prices!$B$6+G574</f>
        <v>435.85</v>
      </c>
      <c r="I574" s="161">
        <f>ROUND(cabinets_db!FF574/Prices!$B$27,0)</f>
        <v>419</v>
      </c>
      <c r="J574" s="71">
        <f>I574*Prices!$B$6+I574</f>
        <v>481.85</v>
      </c>
      <c r="K574" s="161">
        <f>ROUND(cabinets_db!FH574/Prices!$B$27,0)</f>
        <v>433</v>
      </c>
      <c r="L574" s="71">
        <f>K574*Prices!$B$6+K574</f>
        <v>497.95</v>
      </c>
      <c r="M574" s="161">
        <f>ROUND(cabinets_db!FJ574/Prices!$B$27,0)</f>
        <v>459</v>
      </c>
      <c r="N574" s="71">
        <f>M574*Prices!$B$6+M574</f>
        <v>527.85</v>
      </c>
      <c r="O574" s="161">
        <f>ROUND(cabinets_db!FL574/Prices!$B$27,0)</f>
        <v>473</v>
      </c>
      <c r="P574" s="71">
        <f>O574*Prices!$B$6+O574</f>
        <v>543.95000000000005</v>
      </c>
      <c r="Q574" s="161">
        <f>ROUND(cabinets_db!FN574/Prices!$B$27,0)</f>
        <v>506</v>
      </c>
      <c r="R574" s="71">
        <f>Q574*Prices!$B$6+Q574</f>
        <v>581.9</v>
      </c>
      <c r="S574" s="161">
        <f>ROUND(cabinets_db!FP574/Prices!$B$27,0)</f>
        <v>533</v>
      </c>
      <c r="T574" s="71">
        <f>S574*Prices!$B$6+S574</f>
        <v>612.95000000000005</v>
      </c>
      <c r="U574" s="161">
        <f>ROUND(cabinets_db!FR574/Prices!$B$27,0)</f>
        <v>627</v>
      </c>
      <c r="V574" s="71">
        <f>U574*Prices!$B$6+U574</f>
        <v>721.05</v>
      </c>
      <c r="W574" s="162"/>
      <c r="X574" s="162"/>
      <c r="Y574" s="162"/>
      <c r="Z574" s="162"/>
      <c r="AA574" s="162"/>
      <c r="AB574" s="71">
        <f>ROUND(cabinets_db!HD574/Prices!$B$27,0)</f>
        <v>343</v>
      </c>
      <c r="AC574" s="71">
        <f>AB574*Prices!$B$6+AB574</f>
        <v>394.45</v>
      </c>
      <c r="AD574" s="71">
        <f>ROUND(cabinets_db!HF574/Prices!$B$27,0)</f>
        <v>384</v>
      </c>
      <c r="AE574" s="71">
        <f>AD574*Prices!$B$6+AD574</f>
        <v>441.6</v>
      </c>
      <c r="AF574" s="71">
        <f>ROUND(cabinets_db!HH574/Prices!$B$27,0)</f>
        <v>397</v>
      </c>
      <c r="AG574" s="71">
        <f>AF574*Prices!$B$6+AF574</f>
        <v>456.55</v>
      </c>
      <c r="AH574" s="71">
        <f>ROUND(cabinets_db!HJ574/Prices!$B$27,0)</f>
        <v>424</v>
      </c>
      <c r="AI574" s="71">
        <f>AH574*Prices!$B$6+AH574</f>
        <v>487.6</v>
      </c>
      <c r="AJ574" s="71">
        <f>ROUND(cabinets_db!HL574/Prices!$B$27,0)</f>
        <v>437</v>
      </c>
      <c r="AK574" s="71">
        <f>AJ574*Prices!$B$6+AJ574</f>
        <v>502.55</v>
      </c>
      <c r="AL574" s="71">
        <f>ROUND(cabinets_db!HN574/Prices!$B$27,0)</f>
        <v>471</v>
      </c>
      <c r="AM574" s="71">
        <f>AL574*Prices!$B$6+AL574</f>
        <v>541.65</v>
      </c>
      <c r="AN574" s="71">
        <f>ROUND(cabinets_db!HP574/Prices!$B$27,0)</f>
        <v>497</v>
      </c>
      <c r="AO574" s="71">
        <f>AN574*Prices!$B$6+AN574</f>
        <v>571.54999999999995</v>
      </c>
      <c r="AP574" s="71">
        <f>ROUND(cabinets_db!HR574/Prices!$B$27,0)</f>
        <v>591</v>
      </c>
      <c r="AQ574" s="163">
        <f>AP574*Prices!$B$6+AP574</f>
        <v>679.65</v>
      </c>
      <c r="AW574" s="71">
        <f t="shared" si="773"/>
        <v>343</v>
      </c>
      <c r="AX574" s="71">
        <f t="shared" si="774"/>
        <v>394.45</v>
      </c>
      <c r="AY574" s="71">
        <f t="shared" si="775"/>
        <v>384</v>
      </c>
      <c r="AZ574" s="71">
        <f t="shared" si="776"/>
        <v>441.6</v>
      </c>
      <c r="BA574" s="71">
        <f t="shared" si="777"/>
        <v>397</v>
      </c>
      <c r="BB574" s="71">
        <f t="shared" si="778"/>
        <v>456.55</v>
      </c>
      <c r="BC574" s="71">
        <f t="shared" si="779"/>
        <v>424</v>
      </c>
      <c r="BD574" s="71">
        <f t="shared" si="780"/>
        <v>487.6</v>
      </c>
      <c r="BE574" s="71">
        <f t="shared" si="781"/>
        <v>437</v>
      </c>
      <c r="BF574" s="71">
        <f t="shared" si="782"/>
        <v>502.55</v>
      </c>
      <c r="BG574" s="71">
        <f t="shared" si="783"/>
        <v>471</v>
      </c>
      <c r="BH574" s="71">
        <f t="shared" si="784"/>
        <v>541.65</v>
      </c>
      <c r="BI574" s="71">
        <f t="shared" si="785"/>
        <v>497</v>
      </c>
      <c r="BJ574" s="71">
        <f t="shared" si="786"/>
        <v>571.54999999999995</v>
      </c>
      <c r="BK574" s="71">
        <f t="shared" si="787"/>
        <v>591</v>
      </c>
      <c r="BL574" s="163">
        <f t="shared" si="788"/>
        <v>679.65</v>
      </c>
      <c r="BU574" s="161">
        <f>ROUND(cabinets_db!JE574/Prices!$B$27,0)</f>
        <v>379</v>
      </c>
      <c r="BV574" s="71">
        <f>BU574*Prices!$B$6+BU574</f>
        <v>435.85</v>
      </c>
      <c r="BW574" s="161">
        <f>ROUND(cabinets_db!JG574/Prices!$B$27,0)</f>
        <v>419</v>
      </c>
      <c r="BX574" s="71">
        <f>BW574*Prices!$B$6+BW574</f>
        <v>481.85</v>
      </c>
      <c r="BY574" s="161">
        <f>ROUND(cabinets_db!JI574/Prices!$B$27,0)</f>
        <v>433</v>
      </c>
      <c r="BZ574" s="71">
        <f>BY574*Prices!$B$6+BY574</f>
        <v>497.95</v>
      </c>
      <c r="CA574" s="161">
        <f>ROUND(cabinets_db!JK574/Prices!$B$27,0)</f>
        <v>459</v>
      </c>
      <c r="CB574" s="71">
        <f>CA574*Prices!$B$6+CA574</f>
        <v>527.85</v>
      </c>
      <c r="CC574" s="161">
        <f>ROUND(cabinets_db!JM574/Prices!$B$27,0)</f>
        <v>473</v>
      </c>
      <c r="CD574" s="71">
        <f>CC574*Prices!$B$6+CC574</f>
        <v>543.95000000000005</v>
      </c>
      <c r="CE574" s="161">
        <f>ROUND(cabinets_db!JO574/Prices!$B$27,0)</f>
        <v>506</v>
      </c>
      <c r="CF574" s="71">
        <f>CE574*Prices!$B$6+CE574</f>
        <v>581.9</v>
      </c>
      <c r="CG574" s="161">
        <f>ROUND(cabinets_db!JQ574/Prices!$B$27,0)</f>
        <v>533</v>
      </c>
      <c r="CH574" s="71">
        <f>CG574*Prices!$B$6+CG574</f>
        <v>612.95000000000005</v>
      </c>
      <c r="CI574" s="161">
        <f>ROUND(cabinets_db!JS574/Prices!$B$27,0)</f>
        <v>627</v>
      </c>
      <c r="CJ574" s="71">
        <f>CI574*Prices!$B$6+CI574</f>
        <v>721.05</v>
      </c>
      <c r="CK574" s="162"/>
      <c r="CL574" s="162"/>
      <c r="CM574" s="162"/>
      <c r="CN574" s="162"/>
      <c r="CO574" s="162"/>
      <c r="CP574" s="71">
        <f>ROUND(cabinets_db!LW574/Prices!$B$27,0)</f>
        <v>343</v>
      </c>
      <c r="CQ574" s="71">
        <f>CP574*Prices!$B$6+CP574</f>
        <v>394.45</v>
      </c>
      <c r="CR574" s="71">
        <f>ROUND(cabinets_db!LY574/Prices!$B$27,0)</f>
        <v>384</v>
      </c>
      <c r="CS574" s="71">
        <f>CR574*Prices!$B$6+CR574</f>
        <v>441.6</v>
      </c>
      <c r="CT574" s="71">
        <f>ROUND(cabinets_db!MA574/Prices!$B$27,0)</f>
        <v>397</v>
      </c>
      <c r="CU574" s="71">
        <f>CT574*Prices!$B$6+CT574</f>
        <v>456.55</v>
      </c>
      <c r="CV574" s="71">
        <f>ROUND(cabinets_db!MC574/Prices!$B$27,0)</f>
        <v>424</v>
      </c>
      <c r="CW574" s="71">
        <f>CV574*Prices!$B$6+CV574</f>
        <v>487.6</v>
      </c>
      <c r="CX574" s="71">
        <f>ROUND(cabinets_db!ME574/Prices!$B$27,0)</f>
        <v>437</v>
      </c>
      <c r="CY574" s="71">
        <f>CX574*Prices!$B$6+CX574</f>
        <v>502.55</v>
      </c>
      <c r="CZ574" s="71">
        <f>ROUND(cabinets_db!MG574/Prices!$B$27,0)</f>
        <v>471</v>
      </c>
      <c r="DA574" s="71">
        <f>CZ574*Prices!$B$6+CZ574</f>
        <v>541.65</v>
      </c>
      <c r="DB574" s="71">
        <f>ROUND(cabinets_db!MI574/Prices!$B$27,0)</f>
        <v>497</v>
      </c>
      <c r="DC574" s="71">
        <f>DB574*Prices!$B$6+DB574</f>
        <v>571.54999999999995</v>
      </c>
      <c r="DD574" s="71">
        <f>ROUND(cabinets_db!MK574/Prices!$B$27,0)</f>
        <v>591</v>
      </c>
      <c r="DE574" s="163">
        <f>DD574*Prices!$B$6+DD574</f>
        <v>679.65</v>
      </c>
      <c r="DK574" s="71">
        <f t="shared" si="789"/>
        <v>343</v>
      </c>
      <c r="DL574" s="71">
        <f t="shared" si="790"/>
        <v>394.45</v>
      </c>
      <c r="DM574" s="71">
        <f t="shared" si="791"/>
        <v>384</v>
      </c>
      <c r="DN574" s="71">
        <f t="shared" si="792"/>
        <v>441.6</v>
      </c>
      <c r="DO574" s="71">
        <f t="shared" si="793"/>
        <v>397</v>
      </c>
      <c r="DP574" s="71">
        <f t="shared" si="794"/>
        <v>456.55</v>
      </c>
      <c r="DQ574" s="71">
        <f t="shared" si="795"/>
        <v>424</v>
      </c>
      <c r="DR574" s="71">
        <f t="shared" si="796"/>
        <v>487.6</v>
      </c>
      <c r="DS574" s="71">
        <f t="shared" si="797"/>
        <v>437</v>
      </c>
      <c r="DT574" s="71">
        <f t="shared" si="798"/>
        <v>502.55</v>
      </c>
      <c r="DU574" s="71">
        <f t="shared" si="799"/>
        <v>471</v>
      </c>
      <c r="DV574" s="71">
        <f t="shared" si="800"/>
        <v>541.65</v>
      </c>
      <c r="DW574" s="71">
        <f t="shared" si="801"/>
        <v>497</v>
      </c>
      <c r="DX574" s="71">
        <f t="shared" si="802"/>
        <v>571.54999999999995</v>
      </c>
      <c r="DY574" s="71">
        <f t="shared" si="803"/>
        <v>591</v>
      </c>
      <c r="DZ574" s="163">
        <f t="shared" si="804"/>
        <v>679.65</v>
      </c>
      <c r="EP574" s="55">
        <v>3336.7527</v>
      </c>
      <c r="EQ574" s="55">
        <f t="shared" si="769"/>
        <v>23.171893749999999</v>
      </c>
      <c r="ER574" s="74">
        <v>23</v>
      </c>
      <c r="ES574" s="55">
        <v>30</v>
      </c>
      <c r="ET574" s="73"/>
      <c r="EU574" s="75">
        <f t="shared" si="841"/>
        <v>5.625</v>
      </c>
      <c r="EV574" s="49"/>
      <c r="EW574" s="49">
        <v>4</v>
      </c>
      <c r="EY574" s="142">
        <v>23</v>
      </c>
      <c r="EZ574" s="76">
        <f>(EY574*1.2)*(Prices!$B$5/32)</f>
        <v>34.5</v>
      </c>
      <c r="FA574" s="75">
        <f>(EY574*1.3)*(Prices!$B$4/32)</f>
        <v>74.75</v>
      </c>
      <c r="FB574" s="77">
        <f>EV574*Prices!$B$2+EW574*Prices!$B$3</f>
        <v>16.2</v>
      </c>
      <c r="FC574" s="82">
        <f>EU574*Prices!$B$9</f>
        <v>33.75</v>
      </c>
      <c r="FD574" s="82">
        <f t="shared" si="805"/>
        <v>159.19999999999999</v>
      </c>
      <c r="FE574" s="82">
        <f>EU574*Prices!$B$10</f>
        <v>50.625</v>
      </c>
      <c r="FF574" s="82">
        <f t="shared" si="806"/>
        <v>176.07499999999999</v>
      </c>
      <c r="FG574" s="82">
        <f>EU574*Prices!$B$11</f>
        <v>56.25</v>
      </c>
      <c r="FH574" s="82">
        <f t="shared" si="807"/>
        <v>181.7</v>
      </c>
      <c r="FI574" s="82">
        <f>EU574*Prices!$B$12</f>
        <v>67.5</v>
      </c>
      <c r="FJ574" s="82">
        <f t="shared" si="808"/>
        <v>192.95</v>
      </c>
      <c r="FK574" s="82">
        <f>EU574*Prices!$B$13</f>
        <v>73.125</v>
      </c>
      <c r="FL574" s="82">
        <f t="shared" si="809"/>
        <v>198.57499999999999</v>
      </c>
      <c r="FM574" s="82">
        <f>EU574*Prices!$B$14</f>
        <v>87.1875</v>
      </c>
      <c r="FN574" s="82">
        <f t="shared" si="810"/>
        <v>212.63749999999999</v>
      </c>
      <c r="FO574" s="82">
        <f>EU574*Prices!$B$15</f>
        <v>98.4375</v>
      </c>
      <c r="FP574" s="82">
        <f t="shared" si="811"/>
        <v>223.88749999999999</v>
      </c>
      <c r="FQ574" s="82">
        <f>EU574*Prices!$B$16</f>
        <v>137.8125</v>
      </c>
      <c r="FR574" s="82">
        <f t="shared" si="812"/>
        <v>263.26249999999999</v>
      </c>
      <c r="FS574" s="82">
        <f>EU574*Prices!$B$17</f>
        <v>0</v>
      </c>
      <c r="FT574" s="82"/>
      <c r="FU574" s="82"/>
      <c r="FV574" s="82"/>
      <c r="FW574" s="82"/>
      <c r="FX574" s="82"/>
      <c r="FY574" s="82"/>
      <c r="FZ574" s="82"/>
      <c r="GA574" s="82"/>
      <c r="GB574" s="82"/>
      <c r="GC574" s="82"/>
      <c r="GD574" s="82"/>
      <c r="GE574" s="82"/>
      <c r="GF574" s="82"/>
      <c r="GG574" s="82"/>
      <c r="GH574" s="82"/>
      <c r="GI574"/>
      <c r="GJ574"/>
      <c r="GK574"/>
      <c r="GL574"/>
      <c r="GM574"/>
      <c r="GN574"/>
      <c r="GO574"/>
      <c r="GP574" s="55">
        <v>3336.7527</v>
      </c>
      <c r="GQ574" s="55">
        <f t="shared" si="770"/>
        <v>23.171893749999999</v>
      </c>
      <c r="GR574" s="74">
        <v>23</v>
      </c>
      <c r="GS574" s="55">
        <v>30</v>
      </c>
      <c r="GT574" s="73"/>
      <c r="GU574" s="75">
        <f t="shared" si="842"/>
        <v>5.625</v>
      </c>
      <c r="GV574" s="49"/>
      <c r="GW574" s="49">
        <v>4</v>
      </c>
      <c r="GX574" s="76"/>
      <c r="GY574" s="142">
        <v>23</v>
      </c>
      <c r="GZ574" s="76">
        <f>(GY574*1.2)*(Prices!$B$5/32)</f>
        <v>34.5</v>
      </c>
      <c r="HA574" s="75">
        <f>(GY574*1.3)*(Prices!$C$4/32)</f>
        <v>59.800000000000004</v>
      </c>
      <c r="HB574" s="77">
        <f>GV574*Prices!$B$2+GW574*Prices!$B$3</f>
        <v>16.2</v>
      </c>
      <c r="HC574" s="82">
        <f>GU574*Prices!$B$9</f>
        <v>33.75</v>
      </c>
      <c r="HD574" s="82">
        <f t="shared" si="813"/>
        <v>144.25</v>
      </c>
      <c r="HE574" s="82">
        <f>GU574*Prices!$B$10</f>
        <v>50.625</v>
      </c>
      <c r="HF574" s="82">
        <f t="shared" si="814"/>
        <v>161.125</v>
      </c>
      <c r="HG574" s="82">
        <f>GU574*Prices!$B$11</f>
        <v>56.25</v>
      </c>
      <c r="HH574" s="82">
        <f t="shared" si="815"/>
        <v>166.75</v>
      </c>
      <c r="HI574" s="82">
        <f>GU574*Prices!$B$12</f>
        <v>67.5</v>
      </c>
      <c r="HJ574" s="82">
        <f t="shared" si="816"/>
        <v>178</v>
      </c>
      <c r="HK574" s="82">
        <f>GU574*Prices!$B$13</f>
        <v>73.125</v>
      </c>
      <c r="HL574" s="82">
        <f t="shared" si="817"/>
        <v>183.625</v>
      </c>
      <c r="HM574" s="82">
        <f>GU574*Prices!$B$14</f>
        <v>87.1875</v>
      </c>
      <c r="HN574" s="82">
        <f t="shared" si="818"/>
        <v>197.6875</v>
      </c>
      <c r="HO574" s="82">
        <f>GU574*Prices!$B$15</f>
        <v>98.4375</v>
      </c>
      <c r="HP574" s="82">
        <f t="shared" si="819"/>
        <v>208.9375</v>
      </c>
      <c r="HQ574" s="82">
        <f>GU574*Prices!$B$16</f>
        <v>137.8125</v>
      </c>
      <c r="HR574" s="82">
        <f t="shared" si="820"/>
        <v>248.3125</v>
      </c>
      <c r="HS574" s="82">
        <f>GU574*Prices!$B$17</f>
        <v>0</v>
      </c>
      <c r="HT574" s="82"/>
      <c r="HU574" s="82"/>
      <c r="HV574" s="82"/>
      <c r="HW574" s="82"/>
      <c r="HX574" s="82"/>
      <c r="HY574" s="82"/>
      <c r="HZ574" s="82"/>
      <c r="IA574" s="82"/>
      <c r="IB574" s="82"/>
      <c r="IC574" s="82"/>
      <c r="ID574" s="82"/>
      <c r="IE574" s="82"/>
      <c r="IF574" s="82"/>
      <c r="IG574" s="82"/>
      <c r="IH574" s="82"/>
      <c r="II574"/>
      <c r="IJ574"/>
      <c r="IK574"/>
      <c r="IL574"/>
      <c r="IM574"/>
      <c r="IN574"/>
      <c r="IO574"/>
      <c r="IP574"/>
      <c r="IQ574" s="55">
        <v>3336.7527</v>
      </c>
      <c r="IR574" s="55">
        <f t="shared" si="771"/>
        <v>23.171893749999999</v>
      </c>
      <c r="IS574" s="74">
        <v>23</v>
      </c>
      <c r="IT574" s="55">
        <v>30</v>
      </c>
      <c r="IU574" s="73"/>
      <c r="IV574" s="75">
        <f t="shared" si="843"/>
        <v>5.625</v>
      </c>
      <c r="IW574" s="49"/>
      <c r="IX574" s="49">
        <v>4</v>
      </c>
      <c r="IY574" s="76">
        <f t="shared" si="763"/>
        <v>0</v>
      </c>
      <c r="IZ574" s="142">
        <v>23</v>
      </c>
      <c r="JA574" s="76">
        <f>(IZ574*1.2)*(Prices!$B$5/32)</f>
        <v>34.5</v>
      </c>
      <c r="JB574" s="75">
        <f>(IZ574*1.3)*(Prices!$B$4/32)</f>
        <v>74.75</v>
      </c>
      <c r="JC574" s="77">
        <f>IW574*Prices!$B$2+IX574*Prices!$B$3</f>
        <v>16.2</v>
      </c>
      <c r="JD574" s="82">
        <f>IV574*Prices!$B$9</f>
        <v>33.75</v>
      </c>
      <c r="JE574" s="82">
        <f t="shared" si="821"/>
        <v>159.19999999999999</v>
      </c>
      <c r="JF574" s="82">
        <f>IV574*Prices!$B$10</f>
        <v>50.625</v>
      </c>
      <c r="JG574" s="82">
        <f t="shared" si="822"/>
        <v>176.07499999999999</v>
      </c>
      <c r="JH574" s="82">
        <f>IV574*Prices!$B$11</f>
        <v>56.25</v>
      </c>
      <c r="JI574" s="82">
        <f t="shared" si="823"/>
        <v>181.7</v>
      </c>
      <c r="JJ574" s="82">
        <f>IV574*Prices!$B$12</f>
        <v>67.5</v>
      </c>
      <c r="JK574" s="82">
        <f t="shared" si="824"/>
        <v>192.95</v>
      </c>
      <c r="JL574" s="82">
        <f>IV574*Prices!$B$13</f>
        <v>73.125</v>
      </c>
      <c r="JM574" s="82">
        <f t="shared" si="825"/>
        <v>198.57499999999999</v>
      </c>
      <c r="JN574" s="82">
        <f>IV574*Prices!$B$14</f>
        <v>87.1875</v>
      </c>
      <c r="JO574" s="82">
        <f t="shared" si="826"/>
        <v>212.63749999999999</v>
      </c>
      <c r="JP574" s="82">
        <f>IV574*Prices!$B$15</f>
        <v>98.4375</v>
      </c>
      <c r="JQ574" s="82">
        <f t="shared" si="827"/>
        <v>223.88749999999999</v>
      </c>
      <c r="JR574" s="82">
        <f>IV574*Prices!$B$16</f>
        <v>137.8125</v>
      </c>
      <c r="JS574" s="82">
        <f t="shared" si="828"/>
        <v>263.26249999999999</v>
      </c>
      <c r="JT574" s="82">
        <f>IV574*Prices!$B$17</f>
        <v>0</v>
      </c>
      <c r="JU574" s="82"/>
      <c r="JV574" s="82"/>
      <c r="JW574" s="82"/>
      <c r="JX574" s="82"/>
      <c r="JY574" s="82"/>
      <c r="JZ574" s="82"/>
      <c r="KA574" s="82"/>
      <c r="KB574" s="82"/>
      <c r="KC574" s="82"/>
      <c r="KD574" s="82"/>
      <c r="KE574" s="82"/>
      <c r="KF574" s="82"/>
      <c r="KG574" s="82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 s="199">
        <v>0</v>
      </c>
      <c r="LB574" s="202">
        <v>0</v>
      </c>
      <c r="LC574" s="82">
        <f>(44+(cabinets_db!IR574*2-2))*0.58</f>
        <v>51.23939674999999</v>
      </c>
      <c r="LD574" s="82">
        <f>(44+(cabinets_db!IR574*2-2))*0.77</f>
        <v>68.024716374999997</v>
      </c>
      <c r="LE574" s="82">
        <f>3*(cabinets_db!IR574*22/144)</f>
        <v>10.620451302083334</v>
      </c>
      <c r="LF574" s="82">
        <f t="shared" si="829"/>
        <v>40.618945447916659</v>
      </c>
      <c r="LG574" s="80">
        <f t="shared" si="830"/>
        <v>57.404265072916665</v>
      </c>
      <c r="LH574" s="234">
        <f t="shared" si="831"/>
        <v>0</v>
      </c>
      <c r="LI574" s="55">
        <v>3336.7527</v>
      </c>
      <c r="LJ574" s="55">
        <f t="shared" si="772"/>
        <v>23.171893749999999</v>
      </c>
      <c r="LK574" s="74">
        <v>23</v>
      </c>
      <c r="LL574" s="55">
        <v>30</v>
      </c>
      <c r="LM574" s="73"/>
      <c r="LN574" s="75">
        <f t="shared" si="844"/>
        <v>5.625</v>
      </c>
      <c r="LO574" s="49"/>
      <c r="LP574" s="49">
        <v>4</v>
      </c>
      <c r="LQ574" s="76">
        <f t="shared" si="764"/>
        <v>0</v>
      </c>
      <c r="LR574" s="142">
        <v>23</v>
      </c>
      <c r="LS574" s="76">
        <f>(LR574*1.2)*(Prices!$B$5/32)</f>
        <v>34.5</v>
      </c>
      <c r="LT574" s="75">
        <f>(LR574*1.3)*(Prices!$C$4/32)</f>
        <v>59.800000000000004</v>
      </c>
      <c r="LU574" s="77">
        <f>LO574*Prices!$B$2+LP574*Prices!$B$3</f>
        <v>16.2</v>
      </c>
      <c r="LV574" s="82">
        <f>LN574*Prices!$B$9</f>
        <v>33.75</v>
      </c>
      <c r="LW574" s="82">
        <f t="shared" si="832"/>
        <v>144.25</v>
      </c>
      <c r="LX574" s="82">
        <f>LN574*Prices!$B$10</f>
        <v>50.625</v>
      </c>
      <c r="LY574" s="82">
        <f t="shared" si="833"/>
        <v>161.125</v>
      </c>
      <c r="LZ574" s="82">
        <f>LN574*Prices!$B$11</f>
        <v>56.25</v>
      </c>
      <c r="MA574" s="82">
        <f t="shared" si="834"/>
        <v>166.75</v>
      </c>
      <c r="MB574" s="82">
        <f>LN574*Prices!$B$12</f>
        <v>67.5</v>
      </c>
      <c r="MC574" s="82">
        <f t="shared" si="835"/>
        <v>178</v>
      </c>
      <c r="MD574" s="82">
        <f>LN574*Prices!$B$13</f>
        <v>73.125</v>
      </c>
      <c r="ME574" s="82">
        <f t="shared" si="836"/>
        <v>183.625</v>
      </c>
      <c r="MF574" s="82">
        <f>LN574*Prices!$B$14</f>
        <v>87.1875</v>
      </c>
      <c r="MG574" s="82">
        <f t="shared" si="837"/>
        <v>197.6875</v>
      </c>
      <c r="MH574" s="82">
        <f>LN574*Prices!$B$15</f>
        <v>98.4375</v>
      </c>
      <c r="MI574" s="82">
        <f t="shared" si="838"/>
        <v>208.9375</v>
      </c>
      <c r="MJ574" s="82">
        <f>LN574*Prices!$B$16</f>
        <v>137.8125</v>
      </c>
      <c r="MK574" s="82">
        <f t="shared" si="839"/>
        <v>248.3125</v>
      </c>
      <c r="ML574" s="82">
        <f>LN574*Prices!$B$17</f>
        <v>0</v>
      </c>
      <c r="MM574" s="82"/>
      <c r="MN574" s="82"/>
      <c r="MO574" s="82"/>
      <c r="MP574" s="82"/>
      <c r="MQ574" s="82"/>
      <c r="MR574" s="82"/>
      <c r="MS574" s="82"/>
      <c r="MT574" s="82"/>
      <c r="MU574" s="82"/>
      <c r="MV574" s="82"/>
      <c r="MW574" s="82"/>
      <c r="MX574" s="82"/>
      <c r="MY574" s="82"/>
      <c r="MZ574" s="82"/>
      <c r="NA574" s="82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</row>
    <row r="575" spans="1:449" ht="18" customHeight="1" x14ac:dyDescent="0.25">
      <c r="A575" s="160" t="s">
        <v>706</v>
      </c>
      <c r="B575" s="172" t="s">
        <v>628</v>
      </c>
      <c r="C575" s="69" t="str">
        <f t="shared" si="840"/>
        <v>Vanity Cab: Floating Sink Cabinets doors (31" to 33")</v>
      </c>
      <c r="D575" s="70" t="s">
        <v>703</v>
      </c>
      <c r="E575" s="68" t="s">
        <v>111</v>
      </c>
      <c r="F575" s="267" t="s">
        <v>706</v>
      </c>
      <c r="G575" s="367">
        <f>ROUND(cabinets_db!FD575/Prices!$B$27,0)</f>
        <v>415</v>
      </c>
      <c r="H575" s="71">
        <f>G575*Prices!$B$6+G575</f>
        <v>477.25</v>
      </c>
      <c r="I575" s="161">
        <f>ROUND(cabinets_db!FF575/Prices!$B$27,0)</f>
        <v>460</v>
      </c>
      <c r="J575" s="71">
        <f>I575*Prices!$B$6+I575</f>
        <v>529</v>
      </c>
      <c r="K575" s="161">
        <f>ROUND(cabinets_db!FH575/Prices!$B$27,0)</f>
        <v>474</v>
      </c>
      <c r="L575" s="71">
        <f>K575*Prices!$B$6+K575</f>
        <v>545.1</v>
      </c>
      <c r="M575" s="161">
        <f>ROUND(cabinets_db!FJ575/Prices!$B$27,0)</f>
        <v>504</v>
      </c>
      <c r="N575" s="71">
        <f>M575*Prices!$B$6+M575</f>
        <v>579.6</v>
      </c>
      <c r="O575" s="161">
        <f>ROUND(cabinets_db!FL575/Prices!$B$27,0)</f>
        <v>518</v>
      </c>
      <c r="P575" s="71">
        <f>O575*Prices!$B$6+O575</f>
        <v>595.70000000000005</v>
      </c>
      <c r="Q575" s="161">
        <f>ROUND(cabinets_db!FN575/Prices!$B$27,0)</f>
        <v>555</v>
      </c>
      <c r="R575" s="71">
        <f>Q575*Prices!$B$6+Q575</f>
        <v>638.25</v>
      </c>
      <c r="S575" s="161">
        <f>ROUND(cabinets_db!FP575/Prices!$B$27,0)</f>
        <v>585</v>
      </c>
      <c r="T575" s="71">
        <f>S575*Prices!$B$6+S575</f>
        <v>672.75</v>
      </c>
      <c r="U575" s="161">
        <f>ROUND(cabinets_db!FR575/Prices!$B$27,0)</f>
        <v>688</v>
      </c>
      <c r="V575" s="71">
        <f>U575*Prices!$B$6+U575</f>
        <v>791.2</v>
      </c>
      <c r="W575" s="162"/>
      <c r="X575" s="162"/>
      <c r="Y575" s="162"/>
      <c r="Z575" s="162"/>
      <c r="AA575" s="162"/>
      <c r="AB575" s="71">
        <f>ROUND(cabinets_db!HD575/Prices!$B$27,0)</f>
        <v>376</v>
      </c>
      <c r="AC575" s="71">
        <f>AB575*Prices!$B$6+AB575</f>
        <v>432.4</v>
      </c>
      <c r="AD575" s="71">
        <f>ROUND(cabinets_db!HF575/Prices!$B$27,0)</f>
        <v>420</v>
      </c>
      <c r="AE575" s="71">
        <f>AD575*Prices!$B$6+AD575</f>
        <v>483</v>
      </c>
      <c r="AF575" s="71">
        <f>ROUND(cabinets_db!HH575/Prices!$B$27,0)</f>
        <v>435</v>
      </c>
      <c r="AG575" s="71">
        <f>AF575*Prices!$B$6+AF575</f>
        <v>500.25</v>
      </c>
      <c r="AH575" s="71">
        <f>ROUND(cabinets_db!HJ575/Prices!$B$27,0)</f>
        <v>464</v>
      </c>
      <c r="AI575" s="71">
        <f>AH575*Prices!$B$6+AH575</f>
        <v>533.6</v>
      </c>
      <c r="AJ575" s="71">
        <f>ROUND(cabinets_db!HL575/Prices!$B$27,0)</f>
        <v>479</v>
      </c>
      <c r="AK575" s="71">
        <f>AJ575*Prices!$B$6+AJ575</f>
        <v>550.85</v>
      </c>
      <c r="AL575" s="71">
        <f>ROUND(cabinets_db!HN575/Prices!$B$27,0)</f>
        <v>516</v>
      </c>
      <c r="AM575" s="71">
        <f>AL575*Prices!$B$6+AL575</f>
        <v>593.4</v>
      </c>
      <c r="AN575" s="71">
        <f>ROUND(cabinets_db!HP575/Prices!$B$27,0)</f>
        <v>545</v>
      </c>
      <c r="AO575" s="71">
        <f>AN575*Prices!$B$6+AN575</f>
        <v>626.75</v>
      </c>
      <c r="AP575" s="71">
        <f>ROUND(cabinets_db!HR575/Prices!$B$27,0)</f>
        <v>648</v>
      </c>
      <c r="AQ575" s="163">
        <f>AP575*Prices!$B$6+AP575</f>
        <v>745.2</v>
      </c>
      <c r="AW575" s="71">
        <f t="shared" si="773"/>
        <v>376</v>
      </c>
      <c r="AX575" s="71">
        <f t="shared" si="774"/>
        <v>432.4</v>
      </c>
      <c r="AY575" s="71">
        <f t="shared" si="775"/>
        <v>420</v>
      </c>
      <c r="AZ575" s="71">
        <f t="shared" si="776"/>
        <v>483</v>
      </c>
      <c r="BA575" s="71">
        <f t="shared" si="777"/>
        <v>435</v>
      </c>
      <c r="BB575" s="71">
        <f t="shared" si="778"/>
        <v>500.25</v>
      </c>
      <c r="BC575" s="71">
        <f t="shared" si="779"/>
        <v>464</v>
      </c>
      <c r="BD575" s="71">
        <f t="shared" si="780"/>
        <v>533.6</v>
      </c>
      <c r="BE575" s="71">
        <f t="shared" si="781"/>
        <v>479</v>
      </c>
      <c r="BF575" s="71">
        <f t="shared" si="782"/>
        <v>550.85</v>
      </c>
      <c r="BG575" s="71">
        <f t="shared" si="783"/>
        <v>516</v>
      </c>
      <c r="BH575" s="71">
        <f t="shared" si="784"/>
        <v>593.4</v>
      </c>
      <c r="BI575" s="71">
        <f t="shared" si="785"/>
        <v>545</v>
      </c>
      <c r="BJ575" s="71">
        <f t="shared" si="786"/>
        <v>626.75</v>
      </c>
      <c r="BK575" s="71">
        <f t="shared" si="787"/>
        <v>648</v>
      </c>
      <c r="BL575" s="163">
        <f t="shared" si="788"/>
        <v>745.2</v>
      </c>
      <c r="BU575" s="161">
        <f>ROUND(cabinets_db!JE575/Prices!$B$27,0)</f>
        <v>415</v>
      </c>
      <c r="BV575" s="71">
        <f>BU575*Prices!$B$6+BU575</f>
        <v>477.25</v>
      </c>
      <c r="BW575" s="161">
        <f>ROUND(cabinets_db!JG575/Prices!$B$27,0)</f>
        <v>460</v>
      </c>
      <c r="BX575" s="71">
        <f>BW575*Prices!$B$6+BW575</f>
        <v>529</v>
      </c>
      <c r="BY575" s="161">
        <f>ROUND(cabinets_db!JI575/Prices!$B$27,0)</f>
        <v>474</v>
      </c>
      <c r="BZ575" s="71">
        <f>BY575*Prices!$B$6+BY575</f>
        <v>545.1</v>
      </c>
      <c r="CA575" s="161">
        <f>ROUND(cabinets_db!JK575/Prices!$B$27,0)</f>
        <v>504</v>
      </c>
      <c r="CB575" s="71">
        <f>CA575*Prices!$B$6+CA575</f>
        <v>579.6</v>
      </c>
      <c r="CC575" s="161">
        <f>ROUND(cabinets_db!JM575/Prices!$B$27,0)</f>
        <v>518</v>
      </c>
      <c r="CD575" s="71">
        <f>CC575*Prices!$B$6+CC575</f>
        <v>595.70000000000005</v>
      </c>
      <c r="CE575" s="161">
        <f>ROUND(cabinets_db!JO575/Prices!$B$27,0)</f>
        <v>555</v>
      </c>
      <c r="CF575" s="71">
        <f>CE575*Prices!$B$6+CE575</f>
        <v>638.25</v>
      </c>
      <c r="CG575" s="161">
        <f>ROUND(cabinets_db!JQ575/Prices!$B$27,0)</f>
        <v>585</v>
      </c>
      <c r="CH575" s="71">
        <f>CG575*Prices!$B$6+CG575</f>
        <v>672.75</v>
      </c>
      <c r="CI575" s="161">
        <f>ROUND(cabinets_db!JS575/Prices!$B$27,0)</f>
        <v>688</v>
      </c>
      <c r="CJ575" s="71">
        <f>CI575*Prices!$B$6+CI575</f>
        <v>791.2</v>
      </c>
      <c r="CK575" s="162"/>
      <c r="CL575" s="162"/>
      <c r="CM575" s="162"/>
      <c r="CN575" s="162"/>
      <c r="CO575" s="162"/>
      <c r="CP575" s="71">
        <f>ROUND(cabinets_db!LW575/Prices!$B$27,0)</f>
        <v>376</v>
      </c>
      <c r="CQ575" s="71">
        <f>CP575*Prices!$B$6+CP575</f>
        <v>432.4</v>
      </c>
      <c r="CR575" s="71">
        <f>ROUND(cabinets_db!LY575/Prices!$B$27,0)</f>
        <v>420</v>
      </c>
      <c r="CS575" s="71">
        <f>CR575*Prices!$B$6+CR575</f>
        <v>483</v>
      </c>
      <c r="CT575" s="71">
        <f>ROUND(cabinets_db!MA575/Prices!$B$27,0)</f>
        <v>435</v>
      </c>
      <c r="CU575" s="71">
        <f>CT575*Prices!$B$6+CT575</f>
        <v>500.25</v>
      </c>
      <c r="CV575" s="71">
        <f>ROUND(cabinets_db!MC575/Prices!$B$27,0)</f>
        <v>464</v>
      </c>
      <c r="CW575" s="71">
        <f>CV575*Prices!$B$6+CV575</f>
        <v>533.6</v>
      </c>
      <c r="CX575" s="71">
        <f>ROUND(cabinets_db!ME575/Prices!$B$27,0)</f>
        <v>479</v>
      </c>
      <c r="CY575" s="71">
        <f>CX575*Prices!$B$6+CX575</f>
        <v>550.85</v>
      </c>
      <c r="CZ575" s="71">
        <f>ROUND(cabinets_db!MG575/Prices!$B$27,0)</f>
        <v>516</v>
      </c>
      <c r="DA575" s="71">
        <f>CZ575*Prices!$B$6+CZ575</f>
        <v>593.4</v>
      </c>
      <c r="DB575" s="71">
        <f>ROUND(cabinets_db!MI575/Prices!$B$27,0)</f>
        <v>545</v>
      </c>
      <c r="DC575" s="71">
        <f>DB575*Prices!$B$6+DB575</f>
        <v>626.75</v>
      </c>
      <c r="DD575" s="71">
        <f>ROUND(cabinets_db!MK575/Prices!$B$27,0)</f>
        <v>648</v>
      </c>
      <c r="DE575" s="163">
        <f>DD575*Prices!$B$6+DD575</f>
        <v>745.2</v>
      </c>
      <c r="DK575" s="71">
        <f t="shared" si="789"/>
        <v>376</v>
      </c>
      <c r="DL575" s="71">
        <f t="shared" si="790"/>
        <v>432.4</v>
      </c>
      <c r="DM575" s="71">
        <f t="shared" si="791"/>
        <v>420</v>
      </c>
      <c r="DN575" s="71">
        <f t="shared" si="792"/>
        <v>483</v>
      </c>
      <c r="DO575" s="71">
        <f t="shared" si="793"/>
        <v>435</v>
      </c>
      <c r="DP575" s="71">
        <f t="shared" si="794"/>
        <v>500.25</v>
      </c>
      <c r="DQ575" s="71">
        <f t="shared" si="795"/>
        <v>464</v>
      </c>
      <c r="DR575" s="71">
        <f t="shared" si="796"/>
        <v>533.6</v>
      </c>
      <c r="DS575" s="71">
        <f t="shared" si="797"/>
        <v>479</v>
      </c>
      <c r="DT575" s="71">
        <f t="shared" si="798"/>
        <v>550.85</v>
      </c>
      <c r="DU575" s="71">
        <f t="shared" si="799"/>
        <v>516</v>
      </c>
      <c r="DV575" s="71">
        <f t="shared" si="800"/>
        <v>593.4</v>
      </c>
      <c r="DW575" s="71">
        <f t="shared" si="801"/>
        <v>545</v>
      </c>
      <c r="DX575" s="71">
        <f t="shared" si="802"/>
        <v>626.75</v>
      </c>
      <c r="DY575" s="71">
        <f t="shared" si="803"/>
        <v>648</v>
      </c>
      <c r="DZ575" s="163">
        <f t="shared" si="804"/>
        <v>745.2</v>
      </c>
      <c r="EP575" s="55">
        <v>3528.4947000000002</v>
      </c>
      <c r="EQ575" s="55">
        <f t="shared" si="769"/>
        <v>24.503435416666669</v>
      </c>
      <c r="ER575" s="74">
        <v>24.5</v>
      </c>
      <c r="ES575" s="55">
        <v>33</v>
      </c>
      <c r="ET575" s="73"/>
      <c r="EU575" s="75">
        <f t="shared" si="841"/>
        <v>6.1875</v>
      </c>
      <c r="EV575" s="49"/>
      <c r="EW575" s="49">
        <v>4</v>
      </c>
      <c r="EY575" s="142">
        <v>25.5</v>
      </c>
      <c r="EZ575" s="76">
        <f>(EY575*1.2)*(Prices!$B$5/32)</f>
        <v>38.25</v>
      </c>
      <c r="FA575" s="75">
        <f>(EY575*1.3)*(Prices!$B$4/32)</f>
        <v>82.875</v>
      </c>
      <c r="FB575" s="77">
        <f>EV575*Prices!$B$2+EW575*Prices!$B$3</f>
        <v>16.2</v>
      </c>
      <c r="FC575" s="82">
        <f>EU575*Prices!$B$9</f>
        <v>37.125</v>
      </c>
      <c r="FD575" s="82">
        <f t="shared" si="805"/>
        <v>174.45</v>
      </c>
      <c r="FE575" s="82">
        <f>EU575*Prices!$B$10</f>
        <v>55.6875</v>
      </c>
      <c r="FF575" s="82">
        <f t="shared" si="806"/>
        <v>193.01249999999999</v>
      </c>
      <c r="FG575" s="82">
        <f>EU575*Prices!$B$11</f>
        <v>61.875</v>
      </c>
      <c r="FH575" s="82">
        <f t="shared" si="807"/>
        <v>199.2</v>
      </c>
      <c r="FI575" s="82">
        <f>EU575*Prices!$B$12</f>
        <v>74.25</v>
      </c>
      <c r="FJ575" s="82">
        <f t="shared" si="808"/>
        <v>211.57499999999999</v>
      </c>
      <c r="FK575" s="82">
        <f>EU575*Prices!$B$13</f>
        <v>80.4375</v>
      </c>
      <c r="FL575" s="82">
        <f t="shared" si="809"/>
        <v>217.76249999999999</v>
      </c>
      <c r="FM575" s="82">
        <f>EU575*Prices!$B$14</f>
        <v>95.90625</v>
      </c>
      <c r="FN575" s="82">
        <f t="shared" si="810"/>
        <v>233.23124999999999</v>
      </c>
      <c r="FO575" s="82">
        <f>EU575*Prices!$B$15</f>
        <v>108.28125</v>
      </c>
      <c r="FP575" s="82">
        <f t="shared" si="811"/>
        <v>245.60624999999999</v>
      </c>
      <c r="FQ575" s="82">
        <f>EU575*Prices!$B$16</f>
        <v>151.59375</v>
      </c>
      <c r="FR575" s="82">
        <f t="shared" si="812"/>
        <v>288.91874999999999</v>
      </c>
      <c r="FS575" s="82">
        <f>EU575*Prices!$B$17</f>
        <v>0</v>
      </c>
      <c r="FT575" s="82"/>
      <c r="FU575" s="82"/>
      <c r="FV575" s="82"/>
      <c r="FW575" s="82"/>
      <c r="FX575" s="82"/>
      <c r="FY575" s="82"/>
      <c r="FZ575" s="82"/>
      <c r="GA575" s="82"/>
      <c r="GB575" s="82"/>
      <c r="GC575" s="82"/>
      <c r="GD575" s="82"/>
      <c r="GE575" s="82"/>
      <c r="GF575" s="82"/>
      <c r="GG575" s="82"/>
      <c r="GH575" s="82"/>
      <c r="GI575"/>
      <c r="GJ575"/>
      <c r="GK575"/>
      <c r="GL575"/>
      <c r="GM575"/>
      <c r="GN575"/>
      <c r="GO575"/>
      <c r="GP575" s="55">
        <v>3528.4947000000002</v>
      </c>
      <c r="GQ575" s="55">
        <f t="shared" si="770"/>
        <v>24.503435416666669</v>
      </c>
      <c r="GR575" s="74">
        <v>24.5</v>
      </c>
      <c r="GS575" s="55">
        <v>33</v>
      </c>
      <c r="GT575" s="73"/>
      <c r="GU575" s="75">
        <f t="shared" si="842"/>
        <v>6.1875</v>
      </c>
      <c r="GV575" s="49"/>
      <c r="GW575" s="49">
        <v>4</v>
      </c>
      <c r="GX575" s="76"/>
      <c r="GY575" s="142">
        <v>25.5</v>
      </c>
      <c r="GZ575" s="76">
        <f>(GY575*1.2)*(Prices!$B$5/32)</f>
        <v>38.25</v>
      </c>
      <c r="HA575" s="75">
        <f>(GY575*1.3)*(Prices!$C$4/32)</f>
        <v>66.3</v>
      </c>
      <c r="HB575" s="77">
        <f>GV575*Prices!$B$2+GW575*Prices!$B$3</f>
        <v>16.2</v>
      </c>
      <c r="HC575" s="82">
        <f>GU575*Prices!$B$9</f>
        <v>37.125</v>
      </c>
      <c r="HD575" s="82">
        <f t="shared" si="813"/>
        <v>157.875</v>
      </c>
      <c r="HE575" s="82">
        <f>GU575*Prices!$B$10</f>
        <v>55.6875</v>
      </c>
      <c r="HF575" s="82">
        <f t="shared" si="814"/>
        <v>176.4375</v>
      </c>
      <c r="HG575" s="82">
        <f>GU575*Prices!$B$11</f>
        <v>61.875</v>
      </c>
      <c r="HH575" s="82">
        <f t="shared" si="815"/>
        <v>182.625</v>
      </c>
      <c r="HI575" s="82">
        <f>GU575*Prices!$B$12</f>
        <v>74.25</v>
      </c>
      <c r="HJ575" s="82">
        <f t="shared" si="816"/>
        <v>195</v>
      </c>
      <c r="HK575" s="82">
        <f>GU575*Prices!$B$13</f>
        <v>80.4375</v>
      </c>
      <c r="HL575" s="82">
        <f t="shared" si="817"/>
        <v>201.1875</v>
      </c>
      <c r="HM575" s="82">
        <f>GU575*Prices!$B$14</f>
        <v>95.90625</v>
      </c>
      <c r="HN575" s="82">
        <f t="shared" si="818"/>
        <v>216.65625</v>
      </c>
      <c r="HO575" s="82">
        <f>GU575*Prices!$B$15</f>
        <v>108.28125</v>
      </c>
      <c r="HP575" s="82">
        <f t="shared" si="819"/>
        <v>229.03125</v>
      </c>
      <c r="HQ575" s="82">
        <f>GU575*Prices!$B$16</f>
        <v>151.59375</v>
      </c>
      <c r="HR575" s="82">
        <f t="shared" si="820"/>
        <v>272.34375</v>
      </c>
      <c r="HS575" s="82">
        <f>GU575*Prices!$B$17</f>
        <v>0</v>
      </c>
      <c r="HT575" s="82"/>
      <c r="HU575" s="82"/>
      <c r="HV575" s="82"/>
      <c r="HW575" s="82"/>
      <c r="HX575" s="82"/>
      <c r="HY575" s="82"/>
      <c r="HZ575" s="82"/>
      <c r="IA575" s="82"/>
      <c r="IB575" s="82"/>
      <c r="IC575" s="82"/>
      <c r="ID575" s="82"/>
      <c r="IE575" s="82"/>
      <c r="IF575" s="82"/>
      <c r="IG575" s="82"/>
      <c r="IH575" s="82"/>
      <c r="II575"/>
      <c r="IJ575"/>
      <c r="IK575"/>
      <c r="IL575"/>
      <c r="IM575"/>
      <c r="IN575"/>
      <c r="IO575"/>
      <c r="IP575"/>
      <c r="IQ575" s="55">
        <v>3528.4947000000002</v>
      </c>
      <c r="IR575" s="55">
        <f t="shared" si="771"/>
        <v>24.503435416666669</v>
      </c>
      <c r="IS575" s="74">
        <v>24.5</v>
      </c>
      <c r="IT575" s="55">
        <v>33</v>
      </c>
      <c r="IU575" s="73"/>
      <c r="IV575" s="75">
        <f t="shared" si="843"/>
        <v>6.1875</v>
      </c>
      <c r="IW575" s="49"/>
      <c r="IX575" s="49">
        <v>4</v>
      </c>
      <c r="IY575" s="76">
        <f t="shared" si="763"/>
        <v>0</v>
      </c>
      <c r="IZ575" s="142">
        <v>25.5</v>
      </c>
      <c r="JA575" s="76">
        <f>(IZ575*1.2)*(Prices!$B$5/32)</f>
        <v>38.25</v>
      </c>
      <c r="JB575" s="75">
        <f>(IZ575*1.3)*(Prices!$B$4/32)</f>
        <v>82.875</v>
      </c>
      <c r="JC575" s="77">
        <f>IW575*Prices!$B$2+IX575*Prices!$B$3</f>
        <v>16.2</v>
      </c>
      <c r="JD575" s="82">
        <f>IV575*Prices!$B$9</f>
        <v>37.125</v>
      </c>
      <c r="JE575" s="82">
        <f t="shared" si="821"/>
        <v>174.45</v>
      </c>
      <c r="JF575" s="82">
        <f>IV575*Prices!$B$10</f>
        <v>55.6875</v>
      </c>
      <c r="JG575" s="82">
        <f t="shared" si="822"/>
        <v>193.01249999999999</v>
      </c>
      <c r="JH575" s="82">
        <f>IV575*Prices!$B$11</f>
        <v>61.875</v>
      </c>
      <c r="JI575" s="82">
        <f t="shared" si="823"/>
        <v>199.2</v>
      </c>
      <c r="JJ575" s="82">
        <f>IV575*Prices!$B$12</f>
        <v>74.25</v>
      </c>
      <c r="JK575" s="82">
        <f t="shared" si="824"/>
        <v>211.57499999999999</v>
      </c>
      <c r="JL575" s="82">
        <f>IV575*Prices!$B$13</f>
        <v>80.4375</v>
      </c>
      <c r="JM575" s="82">
        <f t="shared" si="825"/>
        <v>217.76249999999999</v>
      </c>
      <c r="JN575" s="82">
        <f>IV575*Prices!$B$14</f>
        <v>95.90625</v>
      </c>
      <c r="JO575" s="82">
        <f t="shared" si="826"/>
        <v>233.23124999999999</v>
      </c>
      <c r="JP575" s="82">
        <f>IV575*Prices!$B$15</f>
        <v>108.28125</v>
      </c>
      <c r="JQ575" s="82">
        <f t="shared" si="827"/>
        <v>245.60624999999999</v>
      </c>
      <c r="JR575" s="82">
        <f>IV575*Prices!$B$16</f>
        <v>151.59375</v>
      </c>
      <c r="JS575" s="82">
        <f t="shared" si="828"/>
        <v>288.91874999999999</v>
      </c>
      <c r="JT575" s="82">
        <f>IV575*Prices!$B$17</f>
        <v>0</v>
      </c>
      <c r="JU575" s="82"/>
      <c r="JV575" s="82"/>
      <c r="JW575" s="82"/>
      <c r="JX575" s="82"/>
      <c r="JY575" s="82"/>
      <c r="JZ575" s="82"/>
      <c r="KA575" s="82"/>
      <c r="KB575" s="82"/>
      <c r="KC575" s="82"/>
      <c r="KD575" s="82"/>
      <c r="KE575" s="82"/>
      <c r="KF575" s="82"/>
      <c r="KG575" s="82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 s="199">
        <v>0</v>
      </c>
      <c r="LB575" s="202">
        <v>0</v>
      </c>
      <c r="LC575" s="82">
        <f>(44+(cabinets_db!IR575*2-2))*0.58</f>
        <v>52.783985083333334</v>
      </c>
      <c r="LD575" s="82">
        <f>(44+(cabinets_db!IR575*2-2))*0.77</f>
        <v>70.075290541666675</v>
      </c>
      <c r="LE575" s="82">
        <f>3*(cabinets_db!IR575*22/144)</f>
        <v>11.230741232638888</v>
      </c>
      <c r="LF575" s="82">
        <f t="shared" si="829"/>
        <v>41.553243850694443</v>
      </c>
      <c r="LG575" s="80">
        <f t="shared" si="830"/>
        <v>58.844549309027784</v>
      </c>
      <c r="LH575" s="234">
        <f t="shared" si="831"/>
        <v>0</v>
      </c>
      <c r="LI575" s="55">
        <v>3528.4947000000002</v>
      </c>
      <c r="LJ575" s="55">
        <f t="shared" si="772"/>
        <v>24.503435416666669</v>
      </c>
      <c r="LK575" s="74">
        <v>24.5</v>
      </c>
      <c r="LL575" s="55">
        <v>33</v>
      </c>
      <c r="LM575" s="73"/>
      <c r="LN575" s="75">
        <f t="shared" si="844"/>
        <v>6.1875</v>
      </c>
      <c r="LO575" s="49"/>
      <c r="LP575" s="49">
        <v>4</v>
      </c>
      <c r="LQ575" s="76">
        <f t="shared" si="764"/>
        <v>0</v>
      </c>
      <c r="LR575" s="142">
        <v>25.5</v>
      </c>
      <c r="LS575" s="76">
        <f>(LR575*1.2)*(Prices!$B$5/32)</f>
        <v>38.25</v>
      </c>
      <c r="LT575" s="75">
        <f>(LR575*1.3)*(Prices!$C$4/32)</f>
        <v>66.3</v>
      </c>
      <c r="LU575" s="77">
        <f>LO575*Prices!$B$2+LP575*Prices!$B$3</f>
        <v>16.2</v>
      </c>
      <c r="LV575" s="82">
        <f>LN575*Prices!$B$9</f>
        <v>37.125</v>
      </c>
      <c r="LW575" s="82">
        <f t="shared" si="832"/>
        <v>157.875</v>
      </c>
      <c r="LX575" s="82">
        <f>LN575*Prices!$B$10</f>
        <v>55.6875</v>
      </c>
      <c r="LY575" s="82">
        <f t="shared" si="833"/>
        <v>176.4375</v>
      </c>
      <c r="LZ575" s="82">
        <f>LN575*Prices!$B$11</f>
        <v>61.875</v>
      </c>
      <c r="MA575" s="82">
        <f t="shared" si="834"/>
        <v>182.625</v>
      </c>
      <c r="MB575" s="82">
        <f>LN575*Prices!$B$12</f>
        <v>74.25</v>
      </c>
      <c r="MC575" s="82">
        <f t="shared" si="835"/>
        <v>195</v>
      </c>
      <c r="MD575" s="82">
        <f>LN575*Prices!$B$13</f>
        <v>80.4375</v>
      </c>
      <c r="ME575" s="82">
        <f t="shared" si="836"/>
        <v>201.1875</v>
      </c>
      <c r="MF575" s="82">
        <f>LN575*Prices!$B$14</f>
        <v>95.90625</v>
      </c>
      <c r="MG575" s="82">
        <f t="shared" si="837"/>
        <v>216.65625</v>
      </c>
      <c r="MH575" s="82">
        <f>LN575*Prices!$B$15</f>
        <v>108.28125</v>
      </c>
      <c r="MI575" s="82">
        <f t="shared" si="838"/>
        <v>229.03125</v>
      </c>
      <c r="MJ575" s="82">
        <f>LN575*Prices!$B$16</f>
        <v>151.59375</v>
      </c>
      <c r="MK575" s="82">
        <f t="shared" si="839"/>
        <v>272.34375</v>
      </c>
      <c r="ML575" s="82">
        <f>LN575*Prices!$B$17</f>
        <v>0</v>
      </c>
      <c r="MM575" s="82"/>
      <c r="MN575" s="82"/>
      <c r="MO575" s="82"/>
      <c r="MP575" s="82"/>
      <c r="MQ575" s="82"/>
      <c r="MR575" s="82"/>
      <c r="MS575" s="82"/>
      <c r="MT575" s="82"/>
      <c r="MU575" s="82"/>
      <c r="MV575" s="82"/>
      <c r="MW575" s="82"/>
      <c r="MX575" s="82"/>
      <c r="MY575" s="82"/>
      <c r="MZ575" s="82"/>
      <c r="NA575" s="82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</row>
    <row r="576" spans="1:449" ht="18" customHeight="1" thickBot="1" x14ac:dyDescent="0.3">
      <c r="A576" s="174" t="s">
        <v>707</v>
      </c>
      <c r="B576" s="175" t="s">
        <v>628</v>
      </c>
      <c r="C576" s="176" t="str">
        <f t="shared" si="840"/>
        <v>Vanity Cab: Floating Sink Cabinets doors (34" to 36")</v>
      </c>
      <c r="D576" s="177" t="s">
        <v>703</v>
      </c>
      <c r="E576" s="180" t="s">
        <v>113</v>
      </c>
      <c r="F576" s="271" t="s">
        <v>707</v>
      </c>
      <c r="G576" s="367">
        <f>ROUND(cabinets_db!FD576/Prices!$B$27,0)</f>
        <v>429</v>
      </c>
      <c r="H576" s="71">
        <f>G576*Prices!$B$6+G576</f>
        <v>493.35</v>
      </c>
      <c r="I576" s="161">
        <f>ROUND(cabinets_db!FF576/Prices!$B$27,0)</f>
        <v>477</v>
      </c>
      <c r="J576" s="71">
        <f>I576*Prices!$B$6+I576</f>
        <v>548.54999999999995</v>
      </c>
      <c r="K576" s="161">
        <f>ROUND(cabinets_db!FH576/Prices!$B$27,0)</f>
        <v>493</v>
      </c>
      <c r="L576" s="71">
        <f>K576*Prices!$B$6+K576</f>
        <v>566.95000000000005</v>
      </c>
      <c r="M576" s="161">
        <f>ROUND(cabinets_db!FJ576/Prices!$B$27,0)</f>
        <v>525</v>
      </c>
      <c r="N576" s="71">
        <f>M576*Prices!$B$6+M576</f>
        <v>603.75</v>
      </c>
      <c r="O576" s="161">
        <f>ROUND(cabinets_db!FL576/Prices!$B$27,0)</f>
        <v>542</v>
      </c>
      <c r="P576" s="71">
        <f>O576*Prices!$B$6+O576</f>
        <v>623.29999999999995</v>
      </c>
      <c r="Q576" s="161">
        <f>ROUND(cabinets_db!FN576/Prices!$B$27,0)</f>
        <v>582</v>
      </c>
      <c r="R576" s="71">
        <f>Q576*Prices!$B$6+Q576</f>
        <v>669.3</v>
      </c>
      <c r="S576" s="161">
        <f>ROUND(cabinets_db!FP576/Prices!$B$27,0)</f>
        <v>614</v>
      </c>
      <c r="T576" s="71">
        <f>S576*Prices!$B$6+S576</f>
        <v>706.1</v>
      </c>
      <c r="U576" s="161">
        <f>ROUND(cabinets_db!FR576/Prices!$B$27,0)</f>
        <v>726</v>
      </c>
      <c r="V576" s="71">
        <f>U576*Prices!$B$6+U576</f>
        <v>834.9</v>
      </c>
      <c r="W576" s="162"/>
      <c r="X576" s="162"/>
      <c r="Y576" s="162"/>
      <c r="Z576" s="162"/>
      <c r="AA576" s="162"/>
      <c r="AB576" s="71">
        <f>ROUND(cabinets_db!HD576/Prices!$B$27,0)</f>
        <v>389</v>
      </c>
      <c r="AC576" s="71">
        <f>AB576*Prices!$B$6+AB576</f>
        <v>447.35</v>
      </c>
      <c r="AD576" s="71">
        <f>ROUND(cabinets_db!HF576/Prices!$B$27,0)</f>
        <v>437</v>
      </c>
      <c r="AE576" s="71">
        <f>AD576*Prices!$B$6+AD576</f>
        <v>502.55</v>
      </c>
      <c r="AF576" s="71">
        <f>ROUND(cabinets_db!HH576/Prices!$B$27,0)</f>
        <v>453</v>
      </c>
      <c r="AG576" s="71">
        <f>AF576*Prices!$B$6+AF576</f>
        <v>520.95000000000005</v>
      </c>
      <c r="AH576" s="71">
        <f>ROUND(cabinets_db!HJ576/Prices!$B$27,0)</f>
        <v>485</v>
      </c>
      <c r="AI576" s="71">
        <f>AH576*Prices!$B$6+AH576</f>
        <v>557.75</v>
      </c>
      <c r="AJ576" s="71">
        <f>ROUND(cabinets_db!HL576/Prices!$B$27,0)</f>
        <v>501</v>
      </c>
      <c r="AK576" s="71">
        <f>AJ576*Prices!$B$6+AJ576</f>
        <v>576.15</v>
      </c>
      <c r="AL576" s="71">
        <f>ROUND(cabinets_db!HN576/Prices!$B$27,0)</f>
        <v>541</v>
      </c>
      <c r="AM576" s="71">
        <f>AL576*Prices!$B$6+AL576</f>
        <v>622.15</v>
      </c>
      <c r="AN576" s="71">
        <f>ROUND(cabinets_db!HP576/Prices!$B$27,0)</f>
        <v>574</v>
      </c>
      <c r="AO576" s="71">
        <f>AN576*Prices!$B$6+AN576</f>
        <v>660.1</v>
      </c>
      <c r="AP576" s="71">
        <f>ROUND(cabinets_db!HR576/Prices!$B$27,0)</f>
        <v>686</v>
      </c>
      <c r="AQ576" s="163">
        <f>AP576*Prices!$B$6+AP576</f>
        <v>788.9</v>
      </c>
      <c r="AW576" s="71">
        <f t="shared" si="773"/>
        <v>389</v>
      </c>
      <c r="AX576" s="71">
        <f t="shared" si="774"/>
        <v>447.35</v>
      </c>
      <c r="AY576" s="71">
        <f t="shared" si="775"/>
        <v>437</v>
      </c>
      <c r="AZ576" s="71">
        <f t="shared" si="776"/>
        <v>502.55</v>
      </c>
      <c r="BA576" s="71">
        <f t="shared" si="777"/>
        <v>453</v>
      </c>
      <c r="BB576" s="71">
        <f t="shared" si="778"/>
        <v>520.95000000000005</v>
      </c>
      <c r="BC576" s="71">
        <f t="shared" si="779"/>
        <v>485</v>
      </c>
      <c r="BD576" s="71">
        <f t="shared" si="780"/>
        <v>557.75</v>
      </c>
      <c r="BE576" s="71">
        <f t="shared" si="781"/>
        <v>501</v>
      </c>
      <c r="BF576" s="71">
        <f t="shared" si="782"/>
        <v>576.15</v>
      </c>
      <c r="BG576" s="71">
        <f t="shared" si="783"/>
        <v>541</v>
      </c>
      <c r="BH576" s="71">
        <f t="shared" si="784"/>
        <v>622.15</v>
      </c>
      <c r="BI576" s="71">
        <f t="shared" si="785"/>
        <v>574</v>
      </c>
      <c r="BJ576" s="71">
        <f t="shared" si="786"/>
        <v>660.1</v>
      </c>
      <c r="BK576" s="71">
        <f t="shared" si="787"/>
        <v>686</v>
      </c>
      <c r="BL576" s="163">
        <f t="shared" si="788"/>
        <v>788.9</v>
      </c>
      <c r="BU576" s="161">
        <f>ROUND(cabinets_db!JE576/Prices!$B$27,0)</f>
        <v>429</v>
      </c>
      <c r="BV576" s="71">
        <f>BU576*Prices!$B$6+BU576</f>
        <v>493.35</v>
      </c>
      <c r="BW576" s="161">
        <f>ROUND(cabinets_db!JG576/Prices!$B$27,0)</f>
        <v>477</v>
      </c>
      <c r="BX576" s="71">
        <f>BW576*Prices!$B$6+BW576</f>
        <v>548.54999999999995</v>
      </c>
      <c r="BY576" s="161">
        <f>ROUND(cabinets_db!JI576/Prices!$B$27,0)</f>
        <v>493</v>
      </c>
      <c r="BZ576" s="71">
        <f>BY576*Prices!$B$6+BY576</f>
        <v>566.95000000000005</v>
      </c>
      <c r="CA576" s="161">
        <f>ROUND(cabinets_db!JK576/Prices!$B$27,0)</f>
        <v>525</v>
      </c>
      <c r="CB576" s="71">
        <f>CA576*Prices!$B$6+CA576</f>
        <v>603.75</v>
      </c>
      <c r="CC576" s="161">
        <f>ROUND(cabinets_db!JM576/Prices!$B$27,0)</f>
        <v>542</v>
      </c>
      <c r="CD576" s="71">
        <f>CC576*Prices!$B$6+CC576</f>
        <v>623.29999999999995</v>
      </c>
      <c r="CE576" s="161">
        <f>ROUND(cabinets_db!JO576/Prices!$B$27,0)</f>
        <v>582</v>
      </c>
      <c r="CF576" s="71">
        <f>CE576*Prices!$B$6+CE576</f>
        <v>669.3</v>
      </c>
      <c r="CG576" s="161">
        <f>ROUND(cabinets_db!JQ576/Prices!$B$27,0)</f>
        <v>614</v>
      </c>
      <c r="CH576" s="71">
        <f>CG576*Prices!$B$6+CG576</f>
        <v>706.1</v>
      </c>
      <c r="CI576" s="161">
        <f>ROUND(cabinets_db!JS576/Prices!$B$27,0)</f>
        <v>726</v>
      </c>
      <c r="CJ576" s="71">
        <f>CI576*Prices!$B$6+CI576</f>
        <v>834.9</v>
      </c>
      <c r="CK576" s="162"/>
      <c r="CL576" s="162"/>
      <c r="CM576" s="162"/>
      <c r="CN576" s="162"/>
      <c r="CO576" s="162"/>
      <c r="CP576" s="71">
        <f>ROUND(cabinets_db!LW576/Prices!$B$27,0)</f>
        <v>389</v>
      </c>
      <c r="CQ576" s="71">
        <f>CP576*Prices!$B$6+CP576</f>
        <v>447.35</v>
      </c>
      <c r="CR576" s="71">
        <f>ROUND(cabinets_db!LY576/Prices!$B$27,0)</f>
        <v>437</v>
      </c>
      <c r="CS576" s="71">
        <f>CR576*Prices!$B$6+CR576</f>
        <v>502.55</v>
      </c>
      <c r="CT576" s="71">
        <f>ROUND(cabinets_db!MA576/Prices!$B$27,0)</f>
        <v>453</v>
      </c>
      <c r="CU576" s="71">
        <f>CT576*Prices!$B$6+CT576</f>
        <v>520.95000000000005</v>
      </c>
      <c r="CV576" s="71">
        <f>ROUND(cabinets_db!MC576/Prices!$B$27,0)</f>
        <v>485</v>
      </c>
      <c r="CW576" s="71">
        <f>CV576*Prices!$B$6+CV576</f>
        <v>557.75</v>
      </c>
      <c r="CX576" s="71">
        <f>ROUND(cabinets_db!ME576/Prices!$B$27,0)</f>
        <v>501</v>
      </c>
      <c r="CY576" s="71">
        <f>CX576*Prices!$B$6+CX576</f>
        <v>576.15</v>
      </c>
      <c r="CZ576" s="71">
        <f>ROUND(cabinets_db!MG576/Prices!$B$27,0)</f>
        <v>541</v>
      </c>
      <c r="DA576" s="71">
        <f>CZ576*Prices!$B$6+CZ576</f>
        <v>622.15</v>
      </c>
      <c r="DB576" s="71">
        <f>ROUND(cabinets_db!MI576/Prices!$B$27,0)</f>
        <v>574</v>
      </c>
      <c r="DC576" s="71">
        <f>DB576*Prices!$B$6+DB576</f>
        <v>660.1</v>
      </c>
      <c r="DD576" s="71">
        <f>ROUND(cabinets_db!MK576/Prices!$B$27,0)</f>
        <v>686</v>
      </c>
      <c r="DE576" s="163">
        <f>DD576*Prices!$B$6+DD576</f>
        <v>788.9</v>
      </c>
      <c r="DK576" s="71">
        <f t="shared" si="789"/>
        <v>389</v>
      </c>
      <c r="DL576" s="71">
        <f t="shared" si="790"/>
        <v>447.35</v>
      </c>
      <c r="DM576" s="71">
        <f t="shared" si="791"/>
        <v>437</v>
      </c>
      <c r="DN576" s="71">
        <f t="shared" si="792"/>
        <v>502.55</v>
      </c>
      <c r="DO576" s="71">
        <f t="shared" si="793"/>
        <v>453</v>
      </c>
      <c r="DP576" s="71">
        <f t="shared" si="794"/>
        <v>520.95000000000005</v>
      </c>
      <c r="DQ576" s="71">
        <f t="shared" si="795"/>
        <v>485</v>
      </c>
      <c r="DR576" s="71">
        <f t="shared" si="796"/>
        <v>557.75</v>
      </c>
      <c r="DS576" s="71">
        <f t="shared" si="797"/>
        <v>501</v>
      </c>
      <c r="DT576" s="71">
        <f t="shared" si="798"/>
        <v>576.15</v>
      </c>
      <c r="DU576" s="71">
        <f t="shared" si="799"/>
        <v>541</v>
      </c>
      <c r="DV576" s="71">
        <f t="shared" si="800"/>
        <v>622.15</v>
      </c>
      <c r="DW576" s="71">
        <f t="shared" si="801"/>
        <v>574</v>
      </c>
      <c r="DX576" s="71">
        <f t="shared" si="802"/>
        <v>660.1</v>
      </c>
      <c r="DY576" s="71">
        <f t="shared" si="803"/>
        <v>686</v>
      </c>
      <c r="DZ576" s="163">
        <f t="shared" si="804"/>
        <v>788.9</v>
      </c>
      <c r="EP576" s="55">
        <v>3720.2366999999999</v>
      </c>
      <c r="EQ576" s="55">
        <f t="shared" si="769"/>
        <v>25.834977083333332</v>
      </c>
      <c r="ER576" s="74">
        <v>26</v>
      </c>
      <c r="ES576" s="55">
        <v>36</v>
      </c>
      <c r="ET576" s="73"/>
      <c r="EU576" s="75">
        <f t="shared" si="841"/>
        <v>6.75</v>
      </c>
      <c r="EV576" s="49"/>
      <c r="EW576" s="49">
        <v>4</v>
      </c>
      <c r="EY576" s="142">
        <v>26</v>
      </c>
      <c r="EZ576" s="76">
        <f>(EY576*1.2)*(Prices!$B$5/32)</f>
        <v>39</v>
      </c>
      <c r="FA576" s="75">
        <f>(EY576*1.3)*(Prices!$B$4/32)</f>
        <v>84.500000000000014</v>
      </c>
      <c r="FB576" s="77">
        <f>EV576*Prices!$B$2+EW576*Prices!$B$3</f>
        <v>16.2</v>
      </c>
      <c r="FC576" s="82">
        <f>EU576*Prices!$B$9</f>
        <v>40.5</v>
      </c>
      <c r="FD576" s="82">
        <f t="shared" si="805"/>
        <v>180.20000000000002</v>
      </c>
      <c r="FE576" s="82">
        <f>EU576*Prices!$B$10</f>
        <v>60.75</v>
      </c>
      <c r="FF576" s="82">
        <f t="shared" si="806"/>
        <v>200.45000000000002</v>
      </c>
      <c r="FG576" s="82">
        <f>EU576*Prices!$B$11</f>
        <v>67.5</v>
      </c>
      <c r="FH576" s="82">
        <f t="shared" si="807"/>
        <v>207.20000000000002</v>
      </c>
      <c r="FI576" s="82">
        <f>EU576*Prices!$B$12</f>
        <v>81</v>
      </c>
      <c r="FJ576" s="82">
        <f t="shared" si="808"/>
        <v>220.70000000000002</v>
      </c>
      <c r="FK576" s="82">
        <f>EU576*Prices!$B$13</f>
        <v>87.75</v>
      </c>
      <c r="FL576" s="82">
        <f t="shared" si="809"/>
        <v>227.45000000000002</v>
      </c>
      <c r="FM576" s="82">
        <f>EU576*Prices!$B$14</f>
        <v>104.625</v>
      </c>
      <c r="FN576" s="82">
        <f t="shared" si="810"/>
        <v>244.32500000000002</v>
      </c>
      <c r="FO576" s="82">
        <f>EU576*Prices!$B$15</f>
        <v>118.125</v>
      </c>
      <c r="FP576" s="82">
        <f t="shared" si="811"/>
        <v>257.82499999999999</v>
      </c>
      <c r="FQ576" s="82">
        <f>EU576*Prices!$B$16</f>
        <v>165.375</v>
      </c>
      <c r="FR576" s="82">
        <f t="shared" si="812"/>
        <v>305.07499999999999</v>
      </c>
      <c r="FS576" s="82">
        <f>EU576*Prices!$B$17</f>
        <v>0</v>
      </c>
      <c r="FT576" s="82"/>
      <c r="FU576" s="82"/>
      <c r="FV576" s="82"/>
      <c r="FW576" s="82"/>
      <c r="FX576" s="82"/>
      <c r="FY576" s="82"/>
      <c r="FZ576" s="82"/>
      <c r="GA576" s="82"/>
      <c r="GB576" s="82"/>
      <c r="GC576" s="82"/>
      <c r="GD576" s="82"/>
      <c r="GE576" s="82"/>
      <c r="GF576" s="82"/>
      <c r="GG576" s="82"/>
      <c r="GH576" s="82"/>
      <c r="GI576"/>
      <c r="GJ576"/>
      <c r="GK576"/>
      <c r="GL576"/>
      <c r="GM576"/>
      <c r="GN576"/>
      <c r="GO576"/>
      <c r="GP576" s="55">
        <v>3720.2366999999999</v>
      </c>
      <c r="GQ576" s="55">
        <f t="shared" si="770"/>
        <v>25.834977083333332</v>
      </c>
      <c r="GR576" s="74">
        <v>26</v>
      </c>
      <c r="GS576" s="55">
        <v>36</v>
      </c>
      <c r="GT576" s="73"/>
      <c r="GU576" s="75">
        <f t="shared" si="842"/>
        <v>6.75</v>
      </c>
      <c r="GV576" s="49"/>
      <c r="GW576" s="49">
        <v>4</v>
      </c>
      <c r="GX576" s="76"/>
      <c r="GY576" s="142">
        <v>26</v>
      </c>
      <c r="GZ576" s="76">
        <f>(GY576*1.2)*(Prices!$B$5/32)</f>
        <v>39</v>
      </c>
      <c r="HA576" s="75">
        <f>(GY576*1.3)*(Prices!$C$4/32)</f>
        <v>67.600000000000009</v>
      </c>
      <c r="HB576" s="77">
        <f>GV576*Prices!$B$2+GW576*Prices!$B$3</f>
        <v>16.2</v>
      </c>
      <c r="HC576" s="82">
        <f>GU576*Prices!$B$9</f>
        <v>40.5</v>
      </c>
      <c r="HD576" s="82">
        <f t="shared" si="813"/>
        <v>163.30000000000001</v>
      </c>
      <c r="HE576" s="82">
        <f>GU576*Prices!$B$10</f>
        <v>60.75</v>
      </c>
      <c r="HF576" s="82">
        <f t="shared" si="814"/>
        <v>183.55</v>
      </c>
      <c r="HG576" s="82">
        <f>GU576*Prices!$B$11</f>
        <v>67.5</v>
      </c>
      <c r="HH576" s="82">
        <f t="shared" si="815"/>
        <v>190.3</v>
      </c>
      <c r="HI576" s="82">
        <f>GU576*Prices!$B$12</f>
        <v>81</v>
      </c>
      <c r="HJ576" s="82">
        <f t="shared" si="816"/>
        <v>203.8</v>
      </c>
      <c r="HK576" s="82">
        <f>GU576*Prices!$B$13</f>
        <v>87.75</v>
      </c>
      <c r="HL576" s="82">
        <f t="shared" si="817"/>
        <v>210.55</v>
      </c>
      <c r="HM576" s="82">
        <f>GU576*Prices!$B$14</f>
        <v>104.625</v>
      </c>
      <c r="HN576" s="82">
        <f t="shared" si="818"/>
        <v>227.42500000000001</v>
      </c>
      <c r="HO576" s="82">
        <f>GU576*Prices!$B$15</f>
        <v>118.125</v>
      </c>
      <c r="HP576" s="82">
        <f t="shared" si="819"/>
        <v>240.92500000000001</v>
      </c>
      <c r="HQ576" s="82">
        <f>GU576*Prices!$B$16</f>
        <v>165.375</v>
      </c>
      <c r="HR576" s="82">
        <f t="shared" si="820"/>
        <v>288.17500000000001</v>
      </c>
      <c r="HS576" s="82">
        <f>GU576*Prices!$B$17</f>
        <v>0</v>
      </c>
      <c r="HT576" s="82"/>
      <c r="HU576" s="82"/>
      <c r="HV576" s="82"/>
      <c r="HW576" s="82"/>
      <c r="HX576" s="82"/>
      <c r="HY576" s="82"/>
      <c r="HZ576" s="82"/>
      <c r="IA576" s="82"/>
      <c r="IB576" s="82"/>
      <c r="IC576" s="82"/>
      <c r="ID576" s="82"/>
      <c r="IE576" s="82"/>
      <c r="IF576" s="82"/>
      <c r="IG576" s="82"/>
      <c r="IH576" s="82"/>
      <c r="II576"/>
      <c r="IJ576"/>
      <c r="IK576"/>
      <c r="IL576"/>
      <c r="IM576"/>
      <c r="IN576"/>
      <c r="IO576"/>
      <c r="IP576"/>
      <c r="IQ576" s="55">
        <v>3720.2366999999999</v>
      </c>
      <c r="IR576" s="55">
        <f t="shared" si="771"/>
        <v>25.834977083333332</v>
      </c>
      <c r="IS576" s="74">
        <v>26</v>
      </c>
      <c r="IT576" s="55">
        <v>36</v>
      </c>
      <c r="IU576" s="73"/>
      <c r="IV576" s="75">
        <f t="shared" si="843"/>
        <v>6.75</v>
      </c>
      <c r="IW576" s="49"/>
      <c r="IX576" s="49">
        <v>4</v>
      </c>
      <c r="IY576" s="76">
        <f t="shared" si="763"/>
        <v>0</v>
      </c>
      <c r="IZ576" s="142">
        <v>26</v>
      </c>
      <c r="JA576" s="76">
        <f>(IZ576*1.2)*(Prices!$B$5/32)</f>
        <v>39</v>
      </c>
      <c r="JB576" s="75">
        <f>(IZ576*1.3)*(Prices!$B$4/32)</f>
        <v>84.500000000000014</v>
      </c>
      <c r="JC576" s="77">
        <f>IW576*Prices!$B$2+IX576*Prices!$B$3</f>
        <v>16.2</v>
      </c>
      <c r="JD576" s="82">
        <f>IV576*Prices!$B$9</f>
        <v>40.5</v>
      </c>
      <c r="JE576" s="82">
        <f t="shared" si="821"/>
        <v>180.20000000000002</v>
      </c>
      <c r="JF576" s="82">
        <f>IV576*Prices!$B$10</f>
        <v>60.75</v>
      </c>
      <c r="JG576" s="82">
        <f t="shared" si="822"/>
        <v>200.45000000000002</v>
      </c>
      <c r="JH576" s="82">
        <f>IV576*Prices!$B$11</f>
        <v>67.5</v>
      </c>
      <c r="JI576" s="82">
        <f t="shared" si="823"/>
        <v>207.20000000000002</v>
      </c>
      <c r="JJ576" s="82">
        <f>IV576*Prices!$B$12</f>
        <v>81</v>
      </c>
      <c r="JK576" s="82">
        <f t="shared" si="824"/>
        <v>220.70000000000002</v>
      </c>
      <c r="JL576" s="82">
        <f>IV576*Prices!$B$13</f>
        <v>87.75</v>
      </c>
      <c r="JM576" s="82">
        <f t="shared" si="825"/>
        <v>227.45000000000002</v>
      </c>
      <c r="JN576" s="82">
        <f>IV576*Prices!$B$14</f>
        <v>104.625</v>
      </c>
      <c r="JO576" s="82">
        <f t="shared" si="826"/>
        <v>244.32500000000002</v>
      </c>
      <c r="JP576" s="82">
        <f>IV576*Prices!$B$15</f>
        <v>118.125</v>
      </c>
      <c r="JQ576" s="82">
        <f t="shared" si="827"/>
        <v>257.82499999999999</v>
      </c>
      <c r="JR576" s="82">
        <f>IV576*Prices!$B$16</f>
        <v>165.375</v>
      </c>
      <c r="JS576" s="82">
        <f t="shared" si="828"/>
        <v>305.07499999999999</v>
      </c>
      <c r="JT576" s="82">
        <f>IV576*Prices!$B$17</f>
        <v>0</v>
      </c>
      <c r="JU576" s="82"/>
      <c r="JV576" s="82"/>
      <c r="JW576" s="82"/>
      <c r="JX576" s="82"/>
      <c r="JY576" s="82"/>
      <c r="JZ576" s="82"/>
      <c r="KA576" s="82"/>
      <c r="KB576" s="82"/>
      <c r="KC576" s="82"/>
      <c r="KD576" s="82"/>
      <c r="KE576" s="82"/>
      <c r="KF576" s="82"/>
      <c r="KG576" s="82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 s="199">
        <v>0</v>
      </c>
      <c r="LB576" s="202">
        <v>0</v>
      </c>
      <c r="LC576" s="82">
        <f>(44+(cabinets_db!IR576*2-2))*0.58</f>
        <v>54.328573416666657</v>
      </c>
      <c r="LD576" s="82">
        <f>(44+(cabinets_db!IR576*2-2))*0.77</f>
        <v>72.125864708333324</v>
      </c>
      <c r="LE576" s="82">
        <f>3*(cabinets_db!IR576*22/144)</f>
        <v>11.841031163194444</v>
      </c>
      <c r="LF576" s="82">
        <f t="shared" si="829"/>
        <v>42.487542253472213</v>
      </c>
      <c r="LG576" s="80">
        <f t="shared" si="830"/>
        <v>60.284833545138881</v>
      </c>
      <c r="LH576" s="234">
        <f t="shared" si="831"/>
        <v>0</v>
      </c>
      <c r="LI576" s="55">
        <v>3720.2366999999999</v>
      </c>
      <c r="LJ576" s="55">
        <f t="shared" si="772"/>
        <v>25.834977083333332</v>
      </c>
      <c r="LK576" s="74">
        <v>26</v>
      </c>
      <c r="LL576" s="55">
        <v>36</v>
      </c>
      <c r="LM576" s="73"/>
      <c r="LN576" s="75">
        <f t="shared" si="844"/>
        <v>6.75</v>
      </c>
      <c r="LO576" s="49"/>
      <c r="LP576" s="49">
        <v>4</v>
      </c>
      <c r="LQ576" s="76">
        <f t="shared" si="764"/>
        <v>0</v>
      </c>
      <c r="LR576" s="142">
        <v>26</v>
      </c>
      <c r="LS576" s="76">
        <f>(LR576*1.2)*(Prices!$B$5/32)</f>
        <v>39</v>
      </c>
      <c r="LT576" s="75">
        <f>(LR576*1.3)*(Prices!$C$4/32)</f>
        <v>67.600000000000009</v>
      </c>
      <c r="LU576" s="77">
        <f>LO576*Prices!$B$2+LP576*Prices!$B$3</f>
        <v>16.2</v>
      </c>
      <c r="LV576" s="82">
        <f>LN576*Prices!$B$9</f>
        <v>40.5</v>
      </c>
      <c r="LW576" s="82">
        <f t="shared" si="832"/>
        <v>163.30000000000001</v>
      </c>
      <c r="LX576" s="82">
        <f>LN576*Prices!$B$10</f>
        <v>60.75</v>
      </c>
      <c r="LY576" s="82">
        <f t="shared" si="833"/>
        <v>183.55</v>
      </c>
      <c r="LZ576" s="82">
        <f>LN576*Prices!$B$11</f>
        <v>67.5</v>
      </c>
      <c r="MA576" s="82">
        <f t="shared" si="834"/>
        <v>190.3</v>
      </c>
      <c r="MB576" s="82">
        <f>LN576*Prices!$B$12</f>
        <v>81</v>
      </c>
      <c r="MC576" s="82">
        <f t="shared" si="835"/>
        <v>203.8</v>
      </c>
      <c r="MD576" s="82">
        <f>LN576*Prices!$B$13</f>
        <v>87.75</v>
      </c>
      <c r="ME576" s="82">
        <f t="shared" si="836"/>
        <v>210.55</v>
      </c>
      <c r="MF576" s="82">
        <f>LN576*Prices!$B$14</f>
        <v>104.625</v>
      </c>
      <c r="MG576" s="82">
        <f t="shared" si="837"/>
        <v>227.42500000000001</v>
      </c>
      <c r="MH576" s="82">
        <f>LN576*Prices!$B$15</f>
        <v>118.125</v>
      </c>
      <c r="MI576" s="82">
        <f t="shared" si="838"/>
        <v>240.92500000000001</v>
      </c>
      <c r="MJ576" s="82">
        <f>LN576*Prices!$B$16</f>
        <v>165.375</v>
      </c>
      <c r="MK576" s="82">
        <f t="shared" si="839"/>
        <v>288.17500000000001</v>
      </c>
      <c r="ML576" s="82">
        <f>LN576*Prices!$B$17</f>
        <v>0</v>
      </c>
      <c r="MM576" s="82"/>
      <c r="MN576" s="82"/>
      <c r="MO576" s="82"/>
      <c r="MP576" s="82"/>
      <c r="MQ576" s="82"/>
      <c r="MR576" s="82"/>
      <c r="MS576" s="82"/>
      <c r="MT576" s="82"/>
      <c r="MU576" s="82"/>
      <c r="MV576" s="82"/>
      <c r="MW576" s="82"/>
      <c r="MX576" s="82"/>
      <c r="MY576" s="82"/>
      <c r="MZ576" s="82"/>
      <c r="NA576" s="82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</row>
    <row r="577" spans="1:449" ht="18" customHeight="1" thickBot="1" x14ac:dyDescent="0.3">
      <c r="A577" s="282"/>
      <c r="B577" s="404"/>
      <c r="C577" s="278"/>
      <c r="D577" s="279"/>
      <c r="E577" s="283"/>
      <c r="F577" s="284"/>
      <c r="G577" s="367"/>
      <c r="H577" s="71"/>
      <c r="I577" s="161"/>
      <c r="J577" s="71"/>
      <c r="K577" s="161"/>
      <c r="L577" s="71"/>
      <c r="M577" s="161"/>
      <c r="N577" s="71"/>
      <c r="O577" s="161"/>
      <c r="P577" s="71"/>
      <c r="Q577" s="161"/>
      <c r="R577" s="71"/>
      <c r="S577" s="161"/>
      <c r="T577" s="71"/>
      <c r="U577" s="161"/>
      <c r="V577" s="71"/>
      <c r="W577" s="162"/>
      <c r="X577" s="162"/>
      <c r="Y577" s="162"/>
      <c r="Z577" s="162"/>
      <c r="AA577" s="162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163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163"/>
      <c r="BU577" s="161"/>
      <c r="BV577" s="71"/>
      <c r="BW577" s="161"/>
      <c r="BX577" s="71"/>
      <c r="BY577" s="161"/>
      <c r="BZ577" s="71"/>
      <c r="CA577" s="161"/>
      <c r="CB577" s="71"/>
      <c r="CC577" s="161"/>
      <c r="CD577" s="71"/>
      <c r="CE577" s="161"/>
      <c r="CF577" s="71"/>
      <c r="CG577" s="161"/>
      <c r="CH577" s="71"/>
      <c r="CI577" s="161"/>
      <c r="CJ577" s="71"/>
      <c r="CK577" s="162"/>
      <c r="CL577" s="162"/>
      <c r="CM577" s="162"/>
      <c r="CN577" s="162"/>
      <c r="CO577" s="162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163"/>
      <c r="DK577" s="71"/>
      <c r="DL577" s="71"/>
      <c r="DM577" s="71"/>
      <c r="DN577" s="71"/>
      <c r="DO577" s="71"/>
      <c r="DP577" s="71"/>
      <c r="DQ577" s="71"/>
      <c r="DR577" s="71"/>
      <c r="DS577" s="71"/>
      <c r="DT577" s="71"/>
      <c r="DU577" s="71"/>
      <c r="DV577" s="71"/>
      <c r="DW577" s="71"/>
      <c r="DX577" s="71"/>
      <c r="DY577" s="71"/>
      <c r="DZ577" s="163"/>
      <c r="ER577" s="74"/>
      <c r="ES577" s="55"/>
      <c r="ET577" s="73"/>
      <c r="EU577" s="75"/>
      <c r="EV577" s="49"/>
      <c r="EW577" s="49"/>
      <c r="EY577" s="142"/>
      <c r="EZ577" s="76"/>
      <c r="FA577" s="75"/>
      <c r="FB577" s="77"/>
      <c r="FE577" s="82"/>
      <c r="FF577" s="82"/>
      <c r="FG577" s="82"/>
      <c r="FH577" s="82"/>
      <c r="FI577" s="82"/>
      <c r="FJ577" s="82"/>
      <c r="FK577" s="82"/>
      <c r="FL577" s="82"/>
      <c r="FM577" s="82"/>
      <c r="FN577" s="82"/>
      <c r="FO577" s="82"/>
      <c r="FP577" s="82"/>
      <c r="FQ577" s="82"/>
      <c r="FR577" s="82"/>
      <c r="FS577" s="82"/>
      <c r="FT577" s="82"/>
      <c r="FU577" s="82"/>
      <c r="FV577" s="82"/>
      <c r="FW577" s="82"/>
      <c r="FX577" s="82"/>
      <c r="FY577" s="82"/>
      <c r="FZ577" s="82"/>
      <c r="GA577" s="82"/>
      <c r="GB577" s="82"/>
      <c r="GC577" s="82"/>
      <c r="GD577" s="82"/>
      <c r="GE577" s="82"/>
      <c r="GF577" s="82"/>
      <c r="GG577" s="82"/>
      <c r="GH577" s="82"/>
      <c r="GI577"/>
      <c r="GJ577"/>
      <c r="GK577"/>
      <c r="GL577"/>
      <c r="GM577"/>
      <c r="GN577"/>
      <c r="GO577"/>
      <c r="GR577" s="74"/>
      <c r="GT577" s="73"/>
      <c r="GU577" s="75"/>
      <c r="GV577" s="49"/>
      <c r="GW577" s="49"/>
      <c r="GX577" s="76"/>
      <c r="GY577" s="142"/>
      <c r="HB577" s="77"/>
      <c r="HE577" s="82"/>
      <c r="HF577" s="82"/>
      <c r="HG577" s="82"/>
      <c r="HH577" s="82"/>
      <c r="HI577" s="82"/>
      <c r="HJ577" s="82"/>
      <c r="HK577" s="82"/>
      <c r="HL577" s="82"/>
      <c r="HM577" s="82"/>
      <c r="HN577" s="82"/>
      <c r="HO577" s="82"/>
      <c r="HP577" s="82"/>
      <c r="HQ577" s="82"/>
      <c r="HR577" s="82"/>
      <c r="HS577" s="82"/>
      <c r="HT577" s="82"/>
      <c r="HU577" s="82"/>
      <c r="HV577" s="82"/>
      <c r="HW577" s="82"/>
      <c r="HX577" s="82"/>
      <c r="HY577" s="82"/>
      <c r="HZ577" s="82"/>
      <c r="IA577" s="82"/>
      <c r="IB577" s="82"/>
      <c r="IC577" s="82"/>
      <c r="ID577" s="82"/>
      <c r="IE577" s="82"/>
      <c r="IF577" s="82"/>
      <c r="IG577" s="82"/>
      <c r="IH577" s="82"/>
      <c r="II577"/>
      <c r="IJ577"/>
      <c r="IK577"/>
      <c r="IL577"/>
      <c r="IM577"/>
      <c r="IN577"/>
      <c r="IO577"/>
      <c r="IP577"/>
      <c r="IS577" s="74"/>
      <c r="IU577" s="73"/>
      <c r="IV577" s="75"/>
      <c r="IW577" s="49"/>
      <c r="IX577" s="49"/>
      <c r="IY577" s="76"/>
      <c r="IZ577" s="142"/>
      <c r="JA577" s="76"/>
      <c r="JB577" s="75"/>
      <c r="JC577" s="77"/>
      <c r="JD577" s="82"/>
      <c r="JE577" s="82"/>
      <c r="JF577" s="82"/>
      <c r="JG577" s="82"/>
      <c r="JH577" s="82"/>
      <c r="JI577" s="82"/>
      <c r="JJ577" s="82"/>
      <c r="JK577" s="82"/>
      <c r="JL577" s="82"/>
      <c r="JM577" s="82"/>
      <c r="JN577" s="82"/>
      <c r="JO577" s="82"/>
      <c r="JP577" s="82"/>
      <c r="JQ577" s="82"/>
      <c r="JR577" s="82"/>
      <c r="JS577" s="82"/>
      <c r="JT577" s="82"/>
      <c r="JU577" s="82"/>
      <c r="JV577" s="82"/>
      <c r="JW577" s="82"/>
      <c r="JX577" s="82"/>
      <c r="JY577" s="82"/>
      <c r="JZ577" s="82"/>
      <c r="KA577" s="82"/>
      <c r="KB577" s="82"/>
      <c r="KC577" s="82"/>
      <c r="KD577" s="82"/>
      <c r="KE577" s="82"/>
      <c r="KF577" s="82"/>
      <c r="KG577" s="82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 s="199"/>
      <c r="LB577" s="202"/>
      <c r="LF577" s="82"/>
      <c r="LG577" s="80"/>
      <c r="LH577" s="234"/>
      <c r="LK577" s="74"/>
      <c r="LM577" s="73"/>
      <c r="LN577" s="75"/>
      <c r="LO577" s="49"/>
      <c r="LP577" s="49"/>
      <c r="LQ577" s="76"/>
      <c r="LR577" s="142"/>
      <c r="LS577" s="76"/>
      <c r="LT577" s="75"/>
      <c r="LU577" s="77"/>
      <c r="LV577" s="82"/>
      <c r="LW577" s="82"/>
      <c r="LX577" s="82"/>
      <c r="LY577" s="82"/>
      <c r="LZ577" s="82"/>
      <c r="MA577" s="82"/>
      <c r="MB577" s="82"/>
      <c r="MC577" s="82"/>
      <c r="MD577" s="82"/>
      <c r="ME577" s="82"/>
      <c r="MF577" s="82"/>
      <c r="MG577" s="82"/>
      <c r="MH577" s="82"/>
      <c r="MI577" s="82"/>
      <c r="MJ577" s="82"/>
      <c r="MK577" s="82"/>
      <c r="ML577" s="82"/>
      <c r="MM577" s="82"/>
      <c r="MN577" s="82"/>
      <c r="MO577" s="82"/>
      <c r="MP577" s="82"/>
      <c r="MQ577" s="82"/>
      <c r="MR577" s="82"/>
      <c r="MS577" s="82"/>
      <c r="MT577" s="82"/>
      <c r="MU577" s="82"/>
      <c r="MV577" s="82"/>
      <c r="MW577" s="82"/>
      <c r="MX577" s="82"/>
      <c r="MY577" s="82"/>
      <c r="MZ577" s="82"/>
      <c r="NA577" s="82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</row>
    <row r="578" spans="1:449" ht="18" customHeight="1" x14ac:dyDescent="0.25">
      <c r="A578" s="151" t="s">
        <v>708</v>
      </c>
      <c r="B578" s="170" t="s">
        <v>628</v>
      </c>
      <c r="C578" s="152" t="str">
        <f t="shared" si="840"/>
        <v>Vanity Cab: Floating 1 door - 1 shelf (9" to 12")</v>
      </c>
      <c r="D578" s="121" t="s">
        <v>709</v>
      </c>
      <c r="E578" s="153" t="s">
        <v>95</v>
      </c>
      <c r="F578" s="266" t="s">
        <v>708</v>
      </c>
      <c r="G578" s="367">
        <f>ROUND(cabinets_db!FD578/Prices!$B$27,0)</f>
        <v>261</v>
      </c>
      <c r="H578" s="71">
        <f>G578*Prices!$B$6+G578</f>
        <v>300.14999999999998</v>
      </c>
      <c r="I578" s="161">
        <f>ROUND(cabinets_db!FF578/Prices!$B$27,0)</f>
        <v>277</v>
      </c>
      <c r="J578" s="71">
        <f>I578*Prices!$B$6+I578</f>
        <v>318.55</v>
      </c>
      <c r="K578" s="161">
        <f>ROUND(cabinets_db!FH578/Prices!$B$27,0)</f>
        <v>282</v>
      </c>
      <c r="L578" s="71">
        <f>K578*Prices!$B$6+K578</f>
        <v>324.3</v>
      </c>
      <c r="M578" s="161">
        <f>ROUND(cabinets_db!FJ578/Prices!$B$27,0)</f>
        <v>293</v>
      </c>
      <c r="N578" s="71">
        <f>M578*Prices!$B$6+M578</f>
        <v>336.95</v>
      </c>
      <c r="O578" s="161">
        <f>ROUND(cabinets_db!FL578/Prices!$B$27,0)</f>
        <v>298</v>
      </c>
      <c r="P578" s="71">
        <f>O578*Prices!$B$6+O578</f>
        <v>342.7</v>
      </c>
      <c r="Q578" s="161">
        <f>ROUND(cabinets_db!FN578/Prices!$B$27,0)</f>
        <v>312</v>
      </c>
      <c r="R578" s="71">
        <f>Q578*Prices!$B$6+Q578</f>
        <v>358.8</v>
      </c>
      <c r="S578" s="161">
        <f>ROUND(cabinets_db!FP578/Prices!$B$27,0)</f>
        <v>322</v>
      </c>
      <c r="T578" s="71">
        <f>S578*Prices!$B$6+S578</f>
        <v>370.3</v>
      </c>
      <c r="U578" s="161">
        <f>ROUND(cabinets_db!FR578/Prices!$B$27,0)</f>
        <v>360</v>
      </c>
      <c r="V578" s="71">
        <f>U578*Prices!$B$6+U578</f>
        <v>414</v>
      </c>
      <c r="W578" s="162"/>
      <c r="X578" s="162"/>
      <c r="Y578" s="162"/>
      <c r="Z578" s="162"/>
      <c r="AA578" s="162"/>
      <c r="AB578" s="71">
        <f>ROUND(cabinets_db!HD578/Prices!$B$27,0)</f>
        <v>232</v>
      </c>
      <c r="AC578" s="71">
        <f>AB578*Prices!$B$6+AB578</f>
        <v>266.8</v>
      </c>
      <c r="AD578" s="71">
        <f>ROUND(cabinets_db!HF578/Prices!$B$27,0)</f>
        <v>248</v>
      </c>
      <c r="AE578" s="71">
        <f>AD578*Prices!$B$6+AD578</f>
        <v>285.2</v>
      </c>
      <c r="AF578" s="71">
        <f>ROUND(cabinets_db!HH578/Prices!$B$27,0)</f>
        <v>253</v>
      </c>
      <c r="AG578" s="71">
        <f>AF578*Prices!$B$6+AF578</f>
        <v>290.95</v>
      </c>
      <c r="AH578" s="71">
        <f>ROUND(cabinets_db!HJ578/Prices!$B$27,0)</f>
        <v>264</v>
      </c>
      <c r="AI578" s="71">
        <f>AH578*Prices!$B$6+AH578</f>
        <v>303.60000000000002</v>
      </c>
      <c r="AJ578" s="71">
        <f>ROUND(cabinets_db!HL578/Prices!$B$27,0)</f>
        <v>270</v>
      </c>
      <c r="AK578" s="71">
        <f>AJ578*Prices!$B$6+AJ578</f>
        <v>310.5</v>
      </c>
      <c r="AL578" s="71">
        <f>ROUND(cabinets_db!HN578/Prices!$B$27,0)</f>
        <v>283</v>
      </c>
      <c r="AM578" s="71">
        <f>AL578*Prices!$B$6+AL578</f>
        <v>325.45</v>
      </c>
      <c r="AN578" s="71">
        <f>ROUND(cabinets_db!HP578/Prices!$B$27,0)</f>
        <v>294</v>
      </c>
      <c r="AO578" s="71">
        <f>AN578*Prices!$B$6+AN578</f>
        <v>338.1</v>
      </c>
      <c r="AP578" s="71">
        <f>ROUND(cabinets_db!HR578/Prices!$B$27,0)</f>
        <v>331</v>
      </c>
      <c r="AQ578" s="163">
        <f>AP578*Prices!$B$6+AP578</f>
        <v>380.65</v>
      </c>
      <c r="AW578" s="71">
        <f t="shared" si="773"/>
        <v>232</v>
      </c>
      <c r="AX578" s="71">
        <f t="shared" si="774"/>
        <v>266.8</v>
      </c>
      <c r="AY578" s="71">
        <f t="shared" si="775"/>
        <v>248</v>
      </c>
      <c r="AZ578" s="71">
        <f t="shared" si="776"/>
        <v>285.2</v>
      </c>
      <c r="BA578" s="71">
        <f t="shared" si="777"/>
        <v>253</v>
      </c>
      <c r="BB578" s="71">
        <f t="shared" si="778"/>
        <v>290.95</v>
      </c>
      <c r="BC578" s="71">
        <f t="shared" si="779"/>
        <v>264</v>
      </c>
      <c r="BD578" s="71">
        <f t="shared" si="780"/>
        <v>303.60000000000002</v>
      </c>
      <c r="BE578" s="71">
        <f t="shared" si="781"/>
        <v>270</v>
      </c>
      <c r="BF578" s="71">
        <f t="shared" si="782"/>
        <v>310.5</v>
      </c>
      <c r="BG578" s="71">
        <f t="shared" si="783"/>
        <v>283</v>
      </c>
      <c r="BH578" s="71">
        <f t="shared" si="784"/>
        <v>325.45</v>
      </c>
      <c r="BI578" s="71">
        <f t="shared" si="785"/>
        <v>294</v>
      </c>
      <c r="BJ578" s="71">
        <f t="shared" si="786"/>
        <v>338.1</v>
      </c>
      <c r="BK578" s="71">
        <f t="shared" si="787"/>
        <v>331</v>
      </c>
      <c r="BL578" s="163">
        <f t="shared" si="788"/>
        <v>380.65</v>
      </c>
      <c r="BU578" s="161">
        <f>ROUND(cabinets_db!JE578/Prices!$B$27,0)</f>
        <v>261</v>
      </c>
      <c r="BV578" s="71">
        <f>BU578*Prices!$B$6+BU578</f>
        <v>300.14999999999998</v>
      </c>
      <c r="BW578" s="161">
        <f>ROUND(cabinets_db!JG578/Prices!$B$27,0)</f>
        <v>277</v>
      </c>
      <c r="BX578" s="71">
        <f>BW578*Prices!$B$6+BW578</f>
        <v>318.55</v>
      </c>
      <c r="BY578" s="161">
        <f>ROUND(cabinets_db!JI578/Prices!$B$27,0)</f>
        <v>282</v>
      </c>
      <c r="BZ578" s="71">
        <f>BY578*Prices!$B$6+BY578</f>
        <v>324.3</v>
      </c>
      <c r="CA578" s="161">
        <f>ROUND(cabinets_db!JK578/Prices!$B$27,0)</f>
        <v>293</v>
      </c>
      <c r="CB578" s="71">
        <f>CA578*Prices!$B$6+CA578</f>
        <v>336.95</v>
      </c>
      <c r="CC578" s="161">
        <f>ROUND(cabinets_db!JM578/Prices!$B$27,0)</f>
        <v>298</v>
      </c>
      <c r="CD578" s="71">
        <f>CC578*Prices!$B$6+CC578</f>
        <v>342.7</v>
      </c>
      <c r="CE578" s="161">
        <f>ROUND(cabinets_db!JO578/Prices!$B$27,0)</f>
        <v>312</v>
      </c>
      <c r="CF578" s="71">
        <f>CE578*Prices!$B$6+CE578</f>
        <v>358.8</v>
      </c>
      <c r="CG578" s="161">
        <f>ROUND(cabinets_db!JQ578/Prices!$B$27,0)</f>
        <v>322</v>
      </c>
      <c r="CH578" s="71">
        <f>CG578*Prices!$B$6+CG578</f>
        <v>370.3</v>
      </c>
      <c r="CI578" s="161">
        <f>ROUND(cabinets_db!JS578/Prices!$B$27,0)</f>
        <v>360</v>
      </c>
      <c r="CJ578" s="71">
        <f>CI578*Prices!$B$6+CI578</f>
        <v>414</v>
      </c>
      <c r="CK578" s="162"/>
      <c r="CL578" s="162"/>
      <c r="CM578" s="162"/>
      <c r="CN578" s="162"/>
      <c r="CO578" s="162"/>
      <c r="CP578" s="71">
        <f>ROUND(cabinets_db!LW578/Prices!$B$27,0)</f>
        <v>232</v>
      </c>
      <c r="CQ578" s="71">
        <f>CP578*Prices!$B$6+CP578</f>
        <v>266.8</v>
      </c>
      <c r="CR578" s="71">
        <f>ROUND(cabinets_db!LY578/Prices!$B$27,0)</f>
        <v>248</v>
      </c>
      <c r="CS578" s="71">
        <f>CR578*Prices!$B$6+CR578</f>
        <v>285.2</v>
      </c>
      <c r="CT578" s="71">
        <f>ROUND(cabinets_db!MA578/Prices!$B$27,0)</f>
        <v>253</v>
      </c>
      <c r="CU578" s="71">
        <f>CT578*Prices!$B$6+CT578</f>
        <v>290.95</v>
      </c>
      <c r="CV578" s="71">
        <f>ROUND(cabinets_db!MC578/Prices!$B$27,0)</f>
        <v>264</v>
      </c>
      <c r="CW578" s="71">
        <f>CV578*Prices!$B$6+CV578</f>
        <v>303.60000000000002</v>
      </c>
      <c r="CX578" s="71">
        <f>ROUND(cabinets_db!ME578/Prices!$B$27,0)</f>
        <v>270</v>
      </c>
      <c r="CY578" s="71">
        <f>CX578*Prices!$B$6+CX578</f>
        <v>310.5</v>
      </c>
      <c r="CZ578" s="71">
        <f>ROUND(cabinets_db!MG578/Prices!$B$27,0)</f>
        <v>283</v>
      </c>
      <c r="DA578" s="71">
        <f>CZ578*Prices!$B$6+CZ578</f>
        <v>325.45</v>
      </c>
      <c r="DB578" s="71">
        <f>ROUND(cabinets_db!MI578/Prices!$B$27,0)</f>
        <v>294</v>
      </c>
      <c r="DC578" s="71">
        <f>DB578*Prices!$B$6+DB578</f>
        <v>338.1</v>
      </c>
      <c r="DD578" s="71">
        <f>ROUND(cabinets_db!MK578/Prices!$B$27,0)</f>
        <v>331</v>
      </c>
      <c r="DE578" s="163">
        <f>DD578*Prices!$B$6+DD578</f>
        <v>380.65</v>
      </c>
      <c r="DK578" s="71">
        <f t="shared" si="789"/>
        <v>232</v>
      </c>
      <c r="DL578" s="71">
        <f t="shared" si="790"/>
        <v>266.8</v>
      </c>
      <c r="DM578" s="71">
        <f t="shared" si="791"/>
        <v>248</v>
      </c>
      <c r="DN578" s="71">
        <f t="shared" si="792"/>
        <v>285.2</v>
      </c>
      <c r="DO578" s="71">
        <f t="shared" si="793"/>
        <v>253</v>
      </c>
      <c r="DP578" s="71">
        <f t="shared" si="794"/>
        <v>290.95</v>
      </c>
      <c r="DQ578" s="71">
        <f t="shared" si="795"/>
        <v>264</v>
      </c>
      <c r="DR578" s="71">
        <f t="shared" si="796"/>
        <v>303.60000000000002</v>
      </c>
      <c r="DS578" s="71">
        <f t="shared" si="797"/>
        <v>270</v>
      </c>
      <c r="DT578" s="71">
        <f t="shared" si="798"/>
        <v>310.5</v>
      </c>
      <c r="DU578" s="71">
        <f t="shared" si="799"/>
        <v>283</v>
      </c>
      <c r="DV578" s="71">
        <f t="shared" si="800"/>
        <v>325.45</v>
      </c>
      <c r="DW578" s="71">
        <f t="shared" si="801"/>
        <v>294</v>
      </c>
      <c r="DX578" s="71">
        <f t="shared" si="802"/>
        <v>338.1</v>
      </c>
      <c r="DY578" s="71">
        <f t="shared" si="803"/>
        <v>331</v>
      </c>
      <c r="DZ578" s="163">
        <f t="shared" si="804"/>
        <v>380.65</v>
      </c>
      <c r="EP578" s="159">
        <v>2624.4310999999998</v>
      </c>
      <c r="EQ578" s="55">
        <f t="shared" si="769"/>
        <v>18.22521597222222</v>
      </c>
      <c r="ER578" s="74">
        <v>18.5</v>
      </c>
      <c r="ES578" s="55">
        <v>12</v>
      </c>
      <c r="EU578" s="75">
        <f t="shared" si="841"/>
        <v>2.25</v>
      </c>
      <c r="EW578" s="75">
        <v>2</v>
      </c>
      <c r="EY578" s="142">
        <v>18.5</v>
      </c>
      <c r="EZ578" s="82">
        <f>(EY578*1.2)*(Prices!$B$5/32)</f>
        <v>27.75</v>
      </c>
      <c r="FA578" s="82">
        <f>(EY578*1.3)*(Prices!$B$4/32)</f>
        <v>60.125</v>
      </c>
      <c r="FB578" s="77">
        <f>EV578*Prices!$B$2+EW578*Prices!$B$3</f>
        <v>8.1</v>
      </c>
      <c r="FC578" s="80">
        <f>EU578*Prices!$B$9</f>
        <v>13.5</v>
      </c>
      <c r="FD578" s="82">
        <f t="shared" si="805"/>
        <v>109.47499999999999</v>
      </c>
      <c r="FE578" s="82">
        <f>EU578*Prices!$B$10</f>
        <v>20.25</v>
      </c>
      <c r="FF578" s="82">
        <f t="shared" si="806"/>
        <v>116.22499999999999</v>
      </c>
      <c r="FG578" s="82">
        <f>EU578*Prices!$B$11</f>
        <v>22.5</v>
      </c>
      <c r="FH578" s="82">
        <f t="shared" si="807"/>
        <v>118.47499999999999</v>
      </c>
      <c r="FI578" s="82">
        <f>EU578*Prices!$B$12</f>
        <v>27</v>
      </c>
      <c r="FJ578" s="82">
        <f t="shared" si="808"/>
        <v>122.97499999999999</v>
      </c>
      <c r="FK578" s="82">
        <f>EU578*Prices!$B$13</f>
        <v>29.25</v>
      </c>
      <c r="FL578" s="82">
        <f t="shared" si="809"/>
        <v>125.22499999999999</v>
      </c>
      <c r="FM578" s="82">
        <f>EU578*Prices!$B$14</f>
        <v>34.875</v>
      </c>
      <c r="FN578" s="82">
        <f t="shared" si="810"/>
        <v>130.85</v>
      </c>
      <c r="FO578" s="82">
        <f>EU578*Prices!$B$15</f>
        <v>39.375</v>
      </c>
      <c r="FP578" s="82">
        <f t="shared" si="811"/>
        <v>135.35</v>
      </c>
      <c r="FQ578" s="82">
        <f>EU578*Prices!$B$16</f>
        <v>55.125</v>
      </c>
      <c r="FR578" s="82">
        <f t="shared" si="812"/>
        <v>151.1</v>
      </c>
      <c r="FS578" s="82">
        <f>EU578*Prices!$B$17</f>
        <v>0</v>
      </c>
      <c r="FT578" s="82"/>
      <c r="FU578" s="82"/>
      <c r="FV578" s="82"/>
      <c r="FW578" s="82"/>
      <c r="FX578" s="82"/>
      <c r="FY578" s="82"/>
      <c r="FZ578" s="82"/>
      <c r="GA578" s="82"/>
      <c r="GB578" s="82"/>
      <c r="GC578" s="82"/>
      <c r="GD578" s="82"/>
      <c r="GE578" s="82"/>
      <c r="GF578" s="82"/>
      <c r="GG578" s="82"/>
      <c r="GH578" s="82"/>
      <c r="GI578"/>
      <c r="GJ578"/>
      <c r="GK578"/>
      <c r="GL578"/>
      <c r="GM578"/>
      <c r="GN578"/>
      <c r="GO578"/>
      <c r="GP578" s="159">
        <v>2624.4310999999998</v>
      </c>
      <c r="GQ578" s="55">
        <f t="shared" si="770"/>
        <v>18.22521597222222</v>
      </c>
      <c r="GR578" s="74">
        <v>18.5</v>
      </c>
      <c r="GS578" s="55">
        <v>12</v>
      </c>
      <c r="GT578" s="55"/>
      <c r="GU578" s="75">
        <f t="shared" si="842"/>
        <v>2.25</v>
      </c>
      <c r="GV578" s="75"/>
      <c r="GW578" s="75">
        <v>2</v>
      </c>
      <c r="GX578" s="76"/>
      <c r="GY578" s="142">
        <v>18.5</v>
      </c>
      <c r="GZ578" s="82">
        <f>(GY578*1.2)*(Prices!$B$5/32)</f>
        <v>27.75</v>
      </c>
      <c r="HA578" s="82">
        <f>(GY578*1.3)*(Prices!$C$4/32)</f>
        <v>48.1</v>
      </c>
      <c r="HB578" s="77">
        <f>GV578*Prices!$B$2+GW578*Prices!$B$3</f>
        <v>8.1</v>
      </c>
      <c r="HC578" s="80">
        <f>GU578*Prices!$B$9</f>
        <v>13.5</v>
      </c>
      <c r="HD578" s="82">
        <f t="shared" si="813"/>
        <v>97.45</v>
      </c>
      <c r="HE578" s="82">
        <f>GU578*Prices!$B$10</f>
        <v>20.25</v>
      </c>
      <c r="HF578" s="82">
        <f t="shared" si="814"/>
        <v>104.2</v>
      </c>
      <c r="HG578" s="82">
        <f>GU578*Prices!$B$11</f>
        <v>22.5</v>
      </c>
      <c r="HH578" s="82">
        <f t="shared" si="815"/>
        <v>106.45</v>
      </c>
      <c r="HI578" s="82">
        <f>GU578*Prices!$B$12</f>
        <v>27</v>
      </c>
      <c r="HJ578" s="82">
        <f t="shared" si="816"/>
        <v>110.95</v>
      </c>
      <c r="HK578" s="82">
        <f>GU578*Prices!$B$13</f>
        <v>29.25</v>
      </c>
      <c r="HL578" s="82">
        <f t="shared" si="817"/>
        <v>113.2</v>
      </c>
      <c r="HM578" s="82">
        <f>GU578*Prices!$B$14</f>
        <v>34.875</v>
      </c>
      <c r="HN578" s="82">
        <f t="shared" si="818"/>
        <v>118.825</v>
      </c>
      <c r="HO578" s="82">
        <f>GU578*Prices!$B$15</f>
        <v>39.375</v>
      </c>
      <c r="HP578" s="82">
        <f t="shared" si="819"/>
        <v>123.325</v>
      </c>
      <c r="HQ578" s="82">
        <f>GU578*Prices!$B$16</f>
        <v>55.125</v>
      </c>
      <c r="HR578" s="82">
        <f t="shared" si="820"/>
        <v>139.07499999999999</v>
      </c>
      <c r="HS578" s="82">
        <f>GU578*Prices!$B$17</f>
        <v>0</v>
      </c>
      <c r="HT578" s="82"/>
      <c r="HU578" s="82"/>
      <c r="HV578" s="82"/>
      <c r="HW578" s="82"/>
      <c r="HX578" s="82"/>
      <c r="HY578" s="82"/>
      <c r="HZ578" s="82"/>
      <c r="IA578" s="82"/>
      <c r="IB578" s="82"/>
      <c r="IC578" s="82"/>
      <c r="ID578" s="82"/>
      <c r="IE578" s="82"/>
      <c r="IF578" s="82"/>
      <c r="IG578" s="82"/>
      <c r="IH578" s="82"/>
      <c r="II578"/>
      <c r="IJ578"/>
      <c r="IK578"/>
      <c r="IL578"/>
      <c r="IM578"/>
      <c r="IN578"/>
      <c r="IO578"/>
      <c r="IP578"/>
      <c r="IQ578" s="159">
        <v>2624.4310999999998</v>
      </c>
      <c r="IR578" s="55">
        <f t="shared" si="771"/>
        <v>18.22521597222222</v>
      </c>
      <c r="IS578" s="74">
        <v>18.5</v>
      </c>
      <c r="IT578" s="55">
        <v>12</v>
      </c>
      <c r="IV578" s="75">
        <f t="shared" si="843"/>
        <v>2.25</v>
      </c>
      <c r="IW578" s="75"/>
      <c r="IX578" s="75">
        <v>2</v>
      </c>
      <c r="IY578" s="76">
        <f t="shared" si="763"/>
        <v>0</v>
      </c>
      <c r="IZ578" s="142">
        <v>18.5</v>
      </c>
      <c r="JA578" s="82">
        <f>(IZ578*1.2)*(Prices!$B$5/32)</f>
        <v>27.75</v>
      </c>
      <c r="JB578" s="82">
        <f>(IZ578*1.3)*(Prices!$B$4/32)</f>
        <v>60.125</v>
      </c>
      <c r="JC578" s="77">
        <f>IW578*Prices!$B$2+IX578*Prices!$B$3</f>
        <v>8.1</v>
      </c>
      <c r="JD578" s="80">
        <f>IV578*Prices!$B$9</f>
        <v>13.5</v>
      </c>
      <c r="JE578" s="82">
        <f t="shared" si="821"/>
        <v>109.47499999999999</v>
      </c>
      <c r="JF578" s="82">
        <f>IV578*Prices!$B$10</f>
        <v>20.25</v>
      </c>
      <c r="JG578" s="82">
        <f t="shared" si="822"/>
        <v>116.22499999999999</v>
      </c>
      <c r="JH578" s="82">
        <f>IV578*Prices!$B$11</f>
        <v>22.5</v>
      </c>
      <c r="JI578" s="82">
        <f t="shared" si="823"/>
        <v>118.47499999999999</v>
      </c>
      <c r="JJ578" s="82">
        <f>IV578*Prices!$B$12</f>
        <v>27</v>
      </c>
      <c r="JK578" s="82">
        <f t="shared" si="824"/>
        <v>122.97499999999999</v>
      </c>
      <c r="JL578" s="82">
        <f>IV578*Prices!$B$13</f>
        <v>29.25</v>
      </c>
      <c r="JM578" s="82">
        <f t="shared" si="825"/>
        <v>125.22499999999999</v>
      </c>
      <c r="JN578" s="82">
        <f>IV578*Prices!$B$14</f>
        <v>34.875</v>
      </c>
      <c r="JO578" s="82">
        <f t="shared" si="826"/>
        <v>130.85</v>
      </c>
      <c r="JP578" s="82">
        <f>IV578*Prices!$B$15</f>
        <v>39.375</v>
      </c>
      <c r="JQ578" s="82">
        <f t="shared" si="827"/>
        <v>135.35</v>
      </c>
      <c r="JR578" s="82">
        <f>IV578*Prices!$B$16</f>
        <v>55.125</v>
      </c>
      <c r="JS578" s="82">
        <f t="shared" si="828"/>
        <v>151.1</v>
      </c>
      <c r="JT578" s="82">
        <f>IV578*Prices!$B$17</f>
        <v>0</v>
      </c>
      <c r="JU578" s="82"/>
      <c r="JV578" s="82"/>
      <c r="JW578" s="82"/>
      <c r="JX578" s="82"/>
      <c r="JY578" s="82"/>
      <c r="JZ578" s="82"/>
      <c r="KA578" s="82"/>
      <c r="KB578" s="82"/>
      <c r="KC578" s="82"/>
      <c r="KD578" s="82"/>
      <c r="KE578" s="82"/>
      <c r="KF578" s="82"/>
      <c r="KG578" s="82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 s="199">
        <v>0</v>
      </c>
      <c r="LB578" s="202">
        <v>0</v>
      </c>
      <c r="LC578" s="82">
        <f>(44+(cabinets_db!IR578*2-2))*0.58</f>
        <v>45.501250527777771</v>
      </c>
      <c r="LD578" s="82">
        <f>(44+(cabinets_db!IR578*2-2))*0.77</f>
        <v>60.406832597222213</v>
      </c>
      <c r="LE578" s="82">
        <f>3*(cabinets_db!IR578*22/144)</f>
        <v>8.3532239872685174</v>
      </c>
      <c r="LF578" s="82">
        <f t="shared" si="829"/>
        <v>37.14802654050925</v>
      </c>
      <c r="LG578" s="80">
        <f t="shared" si="830"/>
        <v>52.053608609953699</v>
      </c>
      <c r="LH578" s="234">
        <f t="shared" si="831"/>
        <v>0</v>
      </c>
      <c r="LI578" s="159">
        <v>2624.4310999999998</v>
      </c>
      <c r="LJ578" s="55">
        <f t="shared" si="772"/>
        <v>18.22521597222222</v>
      </c>
      <c r="LK578" s="74">
        <v>18.5</v>
      </c>
      <c r="LL578" s="55">
        <v>12</v>
      </c>
      <c r="LN578" s="75">
        <f t="shared" si="844"/>
        <v>2.25</v>
      </c>
      <c r="LO578" s="75"/>
      <c r="LP578" s="75">
        <v>2</v>
      </c>
      <c r="LQ578" s="76">
        <f t="shared" si="764"/>
        <v>0</v>
      </c>
      <c r="LR578" s="142">
        <v>18.5</v>
      </c>
      <c r="LS578" s="82">
        <f>(LR578*1.2)*(Prices!$B$5/32)</f>
        <v>27.75</v>
      </c>
      <c r="LT578" s="82">
        <f>(LR578*1.3)*(Prices!$C$4/32)</f>
        <v>48.1</v>
      </c>
      <c r="LU578" s="77">
        <f>LO578*Prices!$B$2+LP578*Prices!$B$3</f>
        <v>8.1</v>
      </c>
      <c r="LV578" s="80">
        <f>LN578*Prices!$B$9</f>
        <v>13.5</v>
      </c>
      <c r="LW578" s="82">
        <f t="shared" si="832"/>
        <v>97.45</v>
      </c>
      <c r="LX578" s="82">
        <f>LN578*Prices!$B$10</f>
        <v>20.25</v>
      </c>
      <c r="LY578" s="82">
        <f t="shared" si="833"/>
        <v>104.2</v>
      </c>
      <c r="LZ578" s="82">
        <f>LN578*Prices!$B$11</f>
        <v>22.5</v>
      </c>
      <c r="MA578" s="82">
        <f t="shared" si="834"/>
        <v>106.45</v>
      </c>
      <c r="MB578" s="82">
        <f>LN578*Prices!$B$12</f>
        <v>27</v>
      </c>
      <c r="MC578" s="82">
        <f t="shared" si="835"/>
        <v>110.95</v>
      </c>
      <c r="MD578" s="82">
        <f>LN578*Prices!$B$13</f>
        <v>29.25</v>
      </c>
      <c r="ME578" s="82">
        <f t="shared" si="836"/>
        <v>113.2</v>
      </c>
      <c r="MF578" s="82">
        <f>LN578*Prices!$B$14</f>
        <v>34.875</v>
      </c>
      <c r="MG578" s="82">
        <f t="shared" si="837"/>
        <v>118.825</v>
      </c>
      <c r="MH578" s="82">
        <f>LN578*Prices!$B$15</f>
        <v>39.375</v>
      </c>
      <c r="MI578" s="82">
        <f t="shared" si="838"/>
        <v>123.325</v>
      </c>
      <c r="MJ578" s="82">
        <f>LN578*Prices!$B$16</f>
        <v>55.125</v>
      </c>
      <c r="MK578" s="82">
        <f t="shared" si="839"/>
        <v>139.07499999999999</v>
      </c>
      <c r="ML578" s="82">
        <f>LN578*Prices!$B$17</f>
        <v>0</v>
      </c>
      <c r="MM578" s="82"/>
      <c r="MN578" s="82"/>
      <c r="MO578" s="82"/>
      <c r="MP578" s="82"/>
      <c r="MQ578" s="82"/>
      <c r="MR578" s="82"/>
      <c r="MS578" s="82"/>
      <c r="MT578" s="82"/>
      <c r="MU578" s="82"/>
      <c r="MV578" s="82"/>
      <c r="MW578" s="82"/>
      <c r="MX578" s="82"/>
      <c r="MY578" s="82"/>
      <c r="MZ578" s="82"/>
      <c r="NA578" s="82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</row>
    <row r="579" spans="1:449" ht="18" customHeight="1" x14ac:dyDescent="0.25">
      <c r="A579" s="160" t="s">
        <v>710</v>
      </c>
      <c r="B579" s="172" t="s">
        <v>628</v>
      </c>
      <c r="C579" s="69" t="str">
        <f t="shared" si="840"/>
        <v>Vanity Cab: Floating 1 door - 1 shelf (13" to 15")</v>
      </c>
      <c r="D579" s="70" t="s">
        <v>709</v>
      </c>
      <c r="E579" s="68" t="s">
        <v>97</v>
      </c>
      <c r="F579" s="267" t="s">
        <v>710</v>
      </c>
      <c r="G579" s="367">
        <f>ROUND(cabinets_db!FD579/Prices!$B$27,0)</f>
        <v>291</v>
      </c>
      <c r="H579" s="71">
        <f>G579*Prices!$B$6+G579</f>
        <v>334.65</v>
      </c>
      <c r="I579" s="161">
        <f>ROUND(cabinets_db!FF579/Prices!$B$27,0)</f>
        <v>311</v>
      </c>
      <c r="J579" s="71">
        <f>I579*Prices!$B$6+I579</f>
        <v>357.65</v>
      </c>
      <c r="K579" s="161">
        <f>ROUND(cabinets_db!FH579/Prices!$B$27,0)</f>
        <v>318</v>
      </c>
      <c r="L579" s="71">
        <f>K579*Prices!$B$6+K579</f>
        <v>365.7</v>
      </c>
      <c r="M579" s="161">
        <f>ROUND(cabinets_db!FJ579/Prices!$B$27,0)</f>
        <v>331</v>
      </c>
      <c r="N579" s="71">
        <f>M579*Prices!$B$6+M579</f>
        <v>380.65</v>
      </c>
      <c r="O579" s="161">
        <f>ROUND(cabinets_db!FL579/Prices!$B$27,0)</f>
        <v>338</v>
      </c>
      <c r="P579" s="71">
        <f>O579*Prices!$B$6+O579</f>
        <v>388.7</v>
      </c>
      <c r="Q579" s="161">
        <f>ROUND(cabinets_db!FN579/Prices!$B$27,0)</f>
        <v>355</v>
      </c>
      <c r="R579" s="71">
        <f>Q579*Prices!$B$6+Q579</f>
        <v>408.25</v>
      </c>
      <c r="S579" s="161">
        <f>ROUND(cabinets_db!FP579/Prices!$B$27,0)</f>
        <v>368</v>
      </c>
      <c r="T579" s="71">
        <f>S579*Prices!$B$6+S579</f>
        <v>423.2</v>
      </c>
      <c r="U579" s="161">
        <f>ROUND(cabinets_db!FR579/Prices!$B$27,0)</f>
        <v>415</v>
      </c>
      <c r="V579" s="71">
        <f>U579*Prices!$B$6+U579</f>
        <v>477.25</v>
      </c>
      <c r="W579" s="162"/>
      <c r="X579" s="162"/>
      <c r="Y579" s="162"/>
      <c r="Z579" s="162"/>
      <c r="AA579" s="162"/>
      <c r="AB579" s="71">
        <f>ROUND(cabinets_db!HD579/Prices!$B$27,0)</f>
        <v>260</v>
      </c>
      <c r="AC579" s="71">
        <f>AB579*Prices!$B$6+AB579</f>
        <v>299</v>
      </c>
      <c r="AD579" s="71">
        <f>ROUND(cabinets_db!HF579/Prices!$B$27,0)</f>
        <v>280</v>
      </c>
      <c r="AE579" s="71">
        <f>AD579*Prices!$B$6+AD579</f>
        <v>322</v>
      </c>
      <c r="AF579" s="71">
        <f>ROUND(cabinets_db!HH579/Prices!$B$27,0)</f>
        <v>286</v>
      </c>
      <c r="AG579" s="71">
        <f>AF579*Prices!$B$6+AF579</f>
        <v>328.9</v>
      </c>
      <c r="AH579" s="71">
        <f>ROUND(cabinets_db!HJ579/Prices!$B$27,0)</f>
        <v>300</v>
      </c>
      <c r="AI579" s="71">
        <f>AH579*Prices!$B$6+AH579</f>
        <v>345</v>
      </c>
      <c r="AJ579" s="71">
        <f>ROUND(cabinets_db!HL579/Prices!$B$27,0)</f>
        <v>306</v>
      </c>
      <c r="AK579" s="71">
        <f>AJ579*Prices!$B$6+AJ579</f>
        <v>351.9</v>
      </c>
      <c r="AL579" s="71">
        <f>ROUND(cabinets_db!HN579/Prices!$B$27,0)</f>
        <v>323</v>
      </c>
      <c r="AM579" s="71">
        <f>AL579*Prices!$B$6+AL579</f>
        <v>371.45</v>
      </c>
      <c r="AN579" s="71">
        <f>ROUND(cabinets_db!HP579/Prices!$B$27,0)</f>
        <v>337</v>
      </c>
      <c r="AO579" s="71">
        <f>AN579*Prices!$B$6+AN579</f>
        <v>387.55</v>
      </c>
      <c r="AP579" s="71">
        <f>ROUND(cabinets_db!HR579/Prices!$B$27,0)</f>
        <v>383</v>
      </c>
      <c r="AQ579" s="163">
        <f>AP579*Prices!$B$6+AP579</f>
        <v>440.45</v>
      </c>
      <c r="AW579" s="71">
        <f t="shared" si="773"/>
        <v>260</v>
      </c>
      <c r="AX579" s="71">
        <f t="shared" si="774"/>
        <v>299</v>
      </c>
      <c r="AY579" s="71">
        <f t="shared" si="775"/>
        <v>280</v>
      </c>
      <c r="AZ579" s="71">
        <f t="shared" si="776"/>
        <v>322</v>
      </c>
      <c r="BA579" s="71">
        <f t="shared" si="777"/>
        <v>286</v>
      </c>
      <c r="BB579" s="71">
        <f t="shared" si="778"/>
        <v>328.9</v>
      </c>
      <c r="BC579" s="71">
        <f t="shared" si="779"/>
        <v>300</v>
      </c>
      <c r="BD579" s="71">
        <f t="shared" si="780"/>
        <v>345</v>
      </c>
      <c r="BE579" s="71">
        <f t="shared" si="781"/>
        <v>306</v>
      </c>
      <c r="BF579" s="71">
        <f t="shared" si="782"/>
        <v>351.9</v>
      </c>
      <c r="BG579" s="71">
        <f t="shared" si="783"/>
        <v>323</v>
      </c>
      <c r="BH579" s="71">
        <f t="shared" si="784"/>
        <v>371.45</v>
      </c>
      <c r="BI579" s="71">
        <f t="shared" si="785"/>
        <v>337</v>
      </c>
      <c r="BJ579" s="71">
        <f t="shared" si="786"/>
        <v>387.55</v>
      </c>
      <c r="BK579" s="71">
        <f t="shared" si="787"/>
        <v>383</v>
      </c>
      <c r="BL579" s="163">
        <f t="shared" si="788"/>
        <v>440.45</v>
      </c>
      <c r="BU579" s="161">
        <f>ROUND(cabinets_db!JE579/Prices!$B$27,0)</f>
        <v>291</v>
      </c>
      <c r="BV579" s="71">
        <f>BU579*Prices!$B$6+BU579</f>
        <v>334.65</v>
      </c>
      <c r="BW579" s="161">
        <f>ROUND(cabinets_db!JG579/Prices!$B$27,0)</f>
        <v>311</v>
      </c>
      <c r="BX579" s="71">
        <f>BW579*Prices!$B$6+BW579</f>
        <v>357.65</v>
      </c>
      <c r="BY579" s="161">
        <f>ROUND(cabinets_db!JI579/Prices!$B$27,0)</f>
        <v>318</v>
      </c>
      <c r="BZ579" s="71">
        <f>BY579*Prices!$B$6+BY579</f>
        <v>365.7</v>
      </c>
      <c r="CA579" s="161">
        <f>ROUND(cabinets_db!JK579/Prices!$B$27,0)</f>
        <v>331</v>
      </c>
      <c r="CB579" s="71">
        <f>CA579*Prices!$B$6+CA579</f>
        <v>380.65</v>
      </c>
      <c r="CC579" s="161">
        <f>ROUND(cabinets_db!JM579/Prices!$B$27,0)</f>
        <v>338</v>
      </c>
      <c r="CD579" s="71">
        <f>CC579*Prices!$B$6+CC579</f>
        <v>388.7</v>
      </c>
      <c r="CE579" s="161">
        <f>ROUND(cabinets_db!JO579/Prices!$B$27,0)</f>
        <v>355</v>
      </c>
      <c r="CF579" s="71">
        <f>CE579*Prices!$B$6+CE579</f>
        <v>408.25</v>
      </c>
      <c r="CG579" s="161">
        <f>ROUND(cabinets_db!JQ579/Prices!$B$27,0)</f>
        <v>368</v>
      </c>
      <c r="CH579" s="71">
        <f>CG579*Prices!$B$6+CG579</f>
        <v>423.2</v>
      </c>
      <c r="CI579" s="161">
        <f>ROUND(cabinets_db!JS579/Prices!$B$27,0)</f>
        <v>415</v>
      </c>
      <c r="CJ579" s="71">
        <f>CI579*Prices!$B$6+CI579</f>
        <v>477.25</v>
      </c>
      <c r="CK579" s="162"/>
      <c r="CL579" s="162"/>
      <c r="CM579" s="162"/>
      <c r="CN579" s="162"/>
      <c r="CO579" s="162"/>
      <c r="CP579" s="71">
        <f>ROUND(cabinets_db!LW579/Prices!$B$27,0)</f>
        <v>260</v>
      </c>
      <c r="CQ579" s="71">
        <f>CP579*Prices!$B$6+CP579</f>
        <v>299</v>
      </c>
      <c r="CR579" s="71">
        <f>ROUND(cabinets_db!LY579/Prices!$B$27,0)</f>
        <v>280</v>
      </c>
      <c r="CS579" s="71">
        <f>CR579*Prices!$B$6+CR579</f>
        <v>322</v>
      </c>
      <c r="CT579" s="71">
        <f>ROUND(cabinets_db!MA579/Prices!$B$27,0)</f>
        <v>286</v>
      </c>
      <c r="CU579" s="71">
        <f>CT579*Prices!$B$6+CT579</f>
        <v>328.9</v>
      </c>
      <c r="CV579" s="71">
        <f>ROUND(cabinets_db!MC579/Prices!$B$27,0)</f>
        <v>300</v>
      </c>
      <c r="CW579" s="71">
        <f>CV579*Prices!$B$6+CV579</f>
        <v>345</v>
      </c>
      <c r="CX579" s="71">
        <f>ROUND(cabinets_db!ME579/Prices!$B$27,0)</f>
        <v>306</v>
      </c>
      <c r="CY579" s="71">
        <f>CX579*Prices!$B$6+CX579</f>
        <v>351.9</v>
      </c>
      <c r="CZ579" s="71">
        <f>ROUND(cabinets_db!MG579/Prices!$B$27,0)</f>
        <v>323</v>
      </c>
      <c r="DA579" s="71">
        <f>CZ579*Prices!$B$6+CZ579</f>
        <v>371.45</v>
      </c>
      <c r="DB579" s="71">
        <f>ROUND(cabinets_db!MI579/Prices!$B$27,0)</f>
        <v>337</v>
      </c>
      <c r="DC579" s="71">
        <f>DB579*Prices!$B$6+DB579</f>
        <v>387.55</v>
      </c>
      <c r="DD579" s="71">
        <f>ROUND(cabinets_db!MK579/Prices!$B$27,0)</f>
        <v>383</v>
      </c>
      <c r="DE579" s="163">
        <f>DD579*Prices!$B$6+DD579</f>
        <v>440.45</v>
      </c>
      <c r="DK579" s="71">
        <f t="shared" si="789"/>
        <v>260</v>
      </c>
      <c r="DL579" s="71">
        <f t="shared" si="790"/>
        <v>299</v>
      </c>
      <c r="DM579" s="71">
        <f t="shared" si="791"/>
        <v>280</v>
      </c>
      <c r="DN579" s="71">
        <f t="shared" si="792"/>
        <v>322</v>
      </c>
      <c r="DO579" s="71">
        <f t="shared" si="793"/>
        <v>286</v>
      </c>
      <c r="DP579" s="71">
        <f t="shared" si="794"/>
        <v>328.9</v>
      </c>
      <c r="DQ579" s="71">
        <f t="shared" si="795"/>
        <v>300</v>
      </c>
      <c r="DR579" s="71">
        <f t="shared" si="796"/>
        <v>345</v>
      </c>
      <c r="DS579" s="71">
        <f t="shared" si="797"/>
        <v>306</v>
      </c>
      <c r="DT579" s="71">
        <f t="shared" si="798"/>
        <v>351.9</v>
      </c>
      <c r="DU579" s="71">
        <f t="shared" si="799"/>
        <v>323</v>
      </c>
      <c r="DV579" s="71">
        <f t="shared" si="800"/>
        <v>371.45</v>
      </c>
      <c r="DW579" s="71">
        <f t="shared" si="801"/>
        <v>337</v>
      </c>
      <c r="DX579" s="71">
        <f t="shared" si="802"/>
        <v>387.55</v>
      </c>
      <c r="DY579" s="71">
        <f t="shared" si="803"/>
        <v>383</v>
      </c>
      <c r="DZ579" s="163">
        <f t="shared" si="804"/>
        <v>440.45</v>
      </c>
      <c r="EP579" s="159">
        <v>2943.1061</v>
      </c>
      <c r="EQ579" s="55">
        <f t="shared" si="769"/>
        <v>20.438236805555555</v>
      </c>
      <c r="ER579" s="74">
        <v>20.5</v>
      </c>
      <c r="ES579" s="55">
        <v>15</v>
      </c>
      <c r="EU579" s="75">
        <f t="shared" si="841"/>
        <v>2.8125</v>
      </c>
      <c r="EW579" s="75">
        <v>2</v>
      </c>
      <c r="EY579" s="142">
        <v>20.5</v>
      </c>
      <c r="EZ579" s="82">
        <f>(EY579*1.2)*(Prices!$B$5/32)</f>
        <v>30.749999999999996</v>
      </c>
      <c r="FA579" s="82">
        <f>(EY579*1.3)*(Prices!$B$4/32)</f>
        <v>66.625</v>
      </c>
      <c r="FB579" s="77">
        <f>EV579*Prices!$B$2+EW579*Prices!$B$3</f>
        <v>8.1</v>
      </c>
      <c r="FC579" s="80">
        <f>EU579*Prices!$B$9</f>
        <v>16.875</v>
      </c>
      <c r="FD579" s="82">
        <f t="shared" si="805"/>
        <v>122.35</v>
      </c>
      <c r="FE579" s="82">
        <f>EU579*Prices!$B$10</f>
        <v>25.3125</v>
      </c>
      <c r="FF579" s="82">
        <f t="shared" si="806"/>
        <v>130.78749999999999</v>
      </c>
      <c r="FG579" s="82">
        <f>EU579*Prices!$B$11</f>
        <v>28.125</v>
      </c>
      <c r="FH579" s="82">
        <f t="shared" si="807"/>
        <v>133.6</v>
      </c>
      <c r="FI579" s="82">
        <f>EU579*Prices!$B$12</f>
        <v>33.75</v>
      </c>
      <c r="FJ579" s="82">
        <f t="shared" si="808"/>
        <v>139.22499999999999</v>
      </c>
      <c r="FK579" s="82">
        <f>EU579*Prices!$B$13</f>
        <v>36.5625</v>
      </c>
      <c r="FL579" s="82">
        <f t="shared" si="809"/>
        <v>142.03749999999999</v>
      </c>
      <c r="FM579" s="82">
        <f>EU579*Prices!$B$14</f>
        <v>43.59375</v>
      </c>
      <c r="FN579" s="82">
        <f t="shared" si="810"/>
        <v>149.06874999999999</v>
      </c>
      <c r="FO579" s="82">
        <f>EU579*Prices!$B$15</f>
        <v>49.21875</v>
      </c>
      <c r="FP579" s="82">
        <f t="shared" si="811"/>
        <v>154.69374999999999</v>
      </c>
      <c r="FQ579" s="82">
        <f>EU579*Prices!$B$16</f>
        <v>68.90625</v>
      </c>
      <c r="FR579" s="82">
        <f t="shared" si="812"/>
        <v>174.38124999999999</v>
      </c>
      <c r="FS579" s="82">
        <f>EU579*Prices!$B$17</f>
        <v>0</v>
      </c>
      <c r="FT579" s="82"/>
      <c r="FU579" s="82"/>
      <c r="FV579" s="82"/>
      <c r="FW579" s="82"/>
      <c r="FX579" s="82"/>
      <c r="FY579" s="82"/>
      <c r="FZ579" s="82"/>
      <c r="GA579" s="82"/>
      <c r="GB579" s="82"/>
      <c r="GC579" s="82"/>
      <c r="GD579" s="82"/>
      <c r="GE579" s="82"/>
      <c r="GF579" s="82"/>
      <c r="GG579" s="82"/>
      <c r="GH579" s="82"/>
      <c r="GI579"/>
      <c r="GJ579"/>
      <c r="GK579"/>
      <c r="GL579"/>
      <c r="GM579"/>
      <c r="GN579"/>
      <c r="GO579"/>
      <c r="GP579" s="159">
        <v>2943.1061</v>
      </c>
      <c r="GQ579" s="55">
        <f t="shared" si="770"/>
        <v>20.438236805555555</v>
      </c>
      <c r="GR579" s="74">
        <v>20.5</v>
      </c>
      <c r="GS579" s="55">
        <v>15</v>
      </c>
      <c r="GT579" s="55"/>
      <c r="GU579" s="75">
        <f t="shared" si="842"/>
        <v>2.8125</v>
      </c>
      <c r="GV579" s="75"/>
      <c r="GW579" s="75">
        <v>2</v>
      </c>
      <c r="GX579" s="76"/>
      <c r="GY579" s="142">
        <v>20.5</v>
      </c>
      <c r="GZ579" s="82">
        <f>(GY579*1.2)*(Prices!$B$5/32)</f>
        <v>30.749999999999996</v>
      </c>
      <c r="HA579" s="82">
        <f>(GY579*1.3)*(Prices!$C$4/32)</f>
        <v>53.300000000000004</v>
      </c>
      <c r="HB579" s="77">
        <f>GV579*Prices!$B$2+GW579*Prices!$B$3</f>
        <v>8.1</v>
      </c>
      <c r="HC579" s="80">
        <f>GU579*Prices!$B$9</f>
        <v>16.875</v>
      </c>
      <c r="HD579" s="82">
        <f t="shared" si="813"/>
        <v>109.02500000000001</v>
      </c>
      <c r="HE579" s="82">
        <f>GU579*Prices!$B$10</f>
        <v>25.3125</v>
      </c>
      <c r="HF579" s="82">
        <f t="shared" si="814"/>
        <v>117.46250000000001</v>
      </c>
      <c r="HG579" s="82">
        <f>GU579*Prices!$B$11</f>
        <v>28.125</v>
      </c>
      <c r="HH579" s="82">
        <f t="shared" si="815"/>
        <v>120.27500000000001</v>
      </c>
      <c r="HI579" s="82">
        <f>GU579*Prices!$B$12</f>
        <v>33.75</v>
      </c>
      <c r="HJ579" s="82">
        <f t="shared" si="816"/>
        <v>125.9</v>
      </c>
      <c r="HK579" s="82">
        <f>GU579*Prices!$B$13</f>
        <v>36.5625</v>
      </c>
      <c r="HL579" s="82">
        <f t="shared" si="817"/>
        <v>128.71250000000001</v>
      </c>
      <c r="HM579" s="82">
        <f>GU579*Prices!$B$14</f>
        <v>43.59375</v>
      </c>
      <c r="HN579" s="82">
        <f t="shared" si="818"/>
        <v>135.74375000000001</v>
      </c>
      <c r="HO579" s="82">
        <f>GU579*Prices!$B$15</f>
        <v>49.21875</v>
      </c>
      <c r="HP579" s="82">
        <f t="shared" si="819"/>
        <v>141.36875000000001</v>
      </c>
      <c r="HQ579" s="82">
        <f>GU579*Prices!$B$16</f>
        <v>68.90625</v>
      </c>
      <c r="HR579" s="82">
        <f t="shared" si="820"/>
        <v>161.05625000000001</v>
      </c>
      <c r="HS579" s="82">
        <f>GU579*Prices!$B$17</f>
        <v>0</v>
      </c>
      <c r="HT579" s="82"/>
      <c r="HU579" s="82"/>
      <c r="HV579" s="82"/>
      <c r="HW579" s="82"/>
      <c r="HX579" s="82"/>
      <c r="HY579" s="82"/>
      <c r="HZ579" s="82"/>
      <c r="IA579" s="82"/>
      <c r="IB579" s="82"/>
      <c r="IC579" s="82"/>
      <c r="ID579" s="82"/>
      <c r="IE579" s="82"/>
      <c r="IF579" s="82"/>
      <c r="IG579" s="82"/>
      <c r="IH579" s="82"/>
      <c r="II579"/>
      <c r="IJ579"/>
      <c r="IK579"/>
      <c r="IL579"/>
      <c r="IM579"/>
      <c r="IN579"/>
      <c r="IO579"/>
      <c r="IP579"/>
      <c r="IQ579" s="159">
        <v>2943.1061</v>
      </c>
      <c r="IR579" s="55">
        <f t="shared" si="771"/>
        <v>20.438236805555555</v>
      </c>
      <c r="IS579" s="74">
        <v>20.5</v>
      </c>
      <c r="IT579" s="55">
        <v>15</v>
      </c>
      <c r="IV579" s="75">
        <f t="shared" si="843"/>
        <v>2.8125</v>
      </c>
      <c r="IW579" s="75"/>
      <c r="IX579" s="75">
        <v>2</v>
      </c>
      <c r="IY579" s="76">
        <f t="shared" si="763"/>
        <v>0</v>
      </c>
      <c r="IZ579" s="142">
        <v>20.5</v>
      </c>
      <c r="JA579" s="82">
        <f>(IZ579*1.2)*(Prices!$B$5/32)</f>
        <v>30.749999999999996</v>
      </c>
      <c r="JB579" s="82">
        <f>(IZ579*1.3)*(Prices!$B$4/32)</f>
        <v>66.625</v>
      </c>
      <c r="JC579" s="77">
        <f>IW579*Prices!$B$2+IX579*Prices!$B$3</f>
        <v>8.1</v>
      </c>
      <c r="JD579" s="80">
        <f>IV579*Prices!$B$9</f>
        <v>16.875</v>
      </c>
      <c r="JE579" s="82">
        <f t="shared" si="821"/>
        <v>122.35</v>
      </c>
      <c r="JF579" s="82">
        <f>IV579*Prices!$B$10</f>
        <v>25.3125</v>
      </c>
      <c r="JG579" s="82">
        <f t="shared" si="822"/>
        <v>130.78749999999999</v>
      </c>
      <c r="JH579" s="82">
        <f>IV579*Prices!$B$11</f>
        <v>28.125</v>
      </c>
      <c r="JI579" s="82">
        <f t="shared" si="823"/>
        <v>133.6</v>
      </c>
      <c r="JJ579" s="82">
        <f>IV579*Prices!$B$12</f>
        <v>33.75</v>
      </c>
      <c r="JK579" s="82">
        <f t="shared" si="824"/>
        <v>139.22499999999999</v>
      </c>
      <c r="JL579" s="82">
        <f>IV579*Prices!$B$13</f>
        <v>36.5625</v>
      </c>
      <c r="JM579" s="82">
        <f t="shared" si="825"/>
        <v>142.03749999999999</v>
      </c>
      <c r="JN579" s="82">
        <f>IV579*Prices!$B$14</f>
        <v>43.59375</v>
      </c>
      <c r="JO579" s="82">
        <f t="shared" si="826"/>
        <v>149.06874999999999</v>
      </c>
      <c r="JP579" s="82">
        <f>IV579*Prices!$B$15</f>
        <v>49.21875</v>
      </c>
      <c r="JQ579" s="82">
        <f t="shared" si="827"/>
        <v>154.69374999999999</v>
      </c>
      <c r="JR579" s="82">
        <f>IV579*Prices!$B$16</f>
        <v>68.90625</v>
      </c>
      <c r="JS579" s="82">
        <f t="shared" si="828"/>
        <v>174.38124999999999</v>
      </c>
      <c r="JT579" s="82">
        <f>IV579*Prices!$B$17</f>
        <v>0</v>
      </c>
      <c r="JU579" s="82"/>
      <c r="JV579" s="82"/>
      <c r="JW579" s="82"/>
      <c r="JX579" s="82"/>
      <c r="JY579" s="82"/>
      <c r="JZ579" s="82"/>
      <c r="KA579" s="82"/>
      <c r="KB579" s="82"/>
      <c r="KC579" s="82"/>
      <c r="KD579" s="82"/>
      <c r="KE579" s="82"/>
      <c r="KF579" s="82"/>
      <c r="KG579" s="82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 s="199">
        <v>0</v>
      </c>
      <c r="LB579" s="202">
        <v>0</v>
      </c>
      <c r="LC579" s="82">
        <f>(44+(cabinets_db!IR579*2-2))*0.58</f>
        <v>48.068354694444437</v>
      </c>
      <c r="LD579" s="82">
        <f>(44+(cabinets_db!IR579*2-2))*0.77</f>
        <v>63.814884680555558</v>
      </c>
      <c r="LE579" s="82">
        <f>3*(cabinets_db!IR579*22/144)</f>
        <v>9.3675252025462949</v>
      </c>
      <c r="LF579" s="82">
        <f t="shared" si="829"/>
        <v>38.700829491898141</v>
      </c>
      <c r="LG579" s="80">
        <f t="shared" si="830"/>
        <v>54.447359478009261</v>
      </c>
      <c r="LH579" s="234">
        <f t="shared" si="831"/>
        <v>0</v>
      </c>
      <c r="LI579" s="159">
        <v>2943.1061</v>
      </c>
      <c r="LJ579" s="55">
        <f t="shared" si="772"/>
        <v>20.438236805555555</v>
      </c>
      <c r="LK579" s="74">
        <v>20.5</v>
      </c>
      <c r="LL579" s="55">
        <v>15</v>
      </c>
      <c r="LN579" s="75">
        <f t="shared" si="844"/>
        <v>2.8125</v>
      </c>
      <c r="LO579" s="75"/>
      <c r="LP579" s="75">
        <v>2</v>
      </c>
      <c r="LQ579" s="76">
        <f t="shared" si="764"/>
        <v>0</v>
      </c>
      <c r="LR579" s="142">
        <v>20.5</v>
      </c>
      <c r="LS579" s="82">
        <f>(LR579*1.2)*(Prices!$B$5/32)</f>
        <v>30.749999999999996</v>
      </c>
      <c r="LT579" s="82">
        <f>(LR579*1.3)*(Prices!$C$4/32)</f>
        <v>53.300000000000004</v>
      </c>
      <c r="LU579" s="77">
        <f>LO579*Prices!$B$2+LP579*Prices!$B$3</f>
        <v>8.1</v>
      </c>
      <c r="LV579" s="80">
        <f>LN579*Prices!$B$9</f>
        <v>16.875</v>
      </c>
      <c r="LW579" s="82">
        <f t="shared" si="832"/>
        <v>109.02500000000001</v>
      </c>
      <c r="LX579" s="82">
        <f>LN579*Prices!$B$10</f>
        <v>25.3125</v>
      </c>
      <c r="LY579" s="82">
        <f t="shared" si="833"/>
        <v>117.46250000000001</v>
      </c>
      <c r="LZ579" s="82">
        <f>LN579*Prices!$B$11</f>
        <v>28.125</v>
      </c>
      <c r="MA579" s="82">
        <f t="shared" si="834"/>
        <v>120.27500000000001</v>
      </c>
      <c r="MB579" s="82">
        <f>LN579*Prices!$B$12</f>
        <v>33.75</v>
      </c>
      <c r="MC579" s="82">
        <f t="shared" si="835"/>
        <v>125.9</v>
      </c>
      <c r="MD579" s="82">
        <f>LN579*Prices!$B$13</f>
        <v>36.5625</v>
      </c>
      <c r="ME579" s="82">
        <f t="shared" si="836"/>
        <v>128.71250000000001</v>
      </c>
      <c r="MF579" s="82">
        <f>LN579*Prices!$B$14</f>
        <v>43.59375</v>
      </c>
      <c r="MG579" s="82">
        <f t="shared" si="837"/>
        <v>135.74375000000001</v>
      </c>
      <c r="MH579" s="82">
        <f>LN579*Prices!$B$15</f>
        <v>49.21875</v>
      </c>
      <c r="MI579" s="82">
        <f t="shared" si="838"/>
        <v>141.36875000000001</v>
      </c>
      <c r="MJ579" s="82">
        <f>LN579*Prices!$B$16</f>
        <v>68.90625</v>
      </c>
      <c r="MK579" s="82">
        <f t="shared" si="839"/>
        <v>161.05625000000001</v>
      </c>
      <c r="ML579" s="82">
        <f>LN579*Prices!$B$17</f>
        <v>0</v>
      </c>
      <c r="MM579" s="82"/>
      <c r="MN579" s="82"/>
      <c r="MO579" s="82"/>
      <c r="MP579" s="82"/>
      <c r="MQ579" s="82"/>
      <c r="MR579" s="82"/>
      <c r="MS579" s="82"/>
      <c r="MT579" s="82"/>
      <c r="MU579" s="82"/>
      <c r="MV579" s="82"/>
      <c r="MW579" s="82"/>
      <c r="MX579" s="82"/>
      <c r="MY579" s="82"/>
      <c r="MZ579" s="82"/>
      <c r="NA579" s="82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</row>
    <row r="580" spans="1:449" ht="18" customHeight="1" x14ac:dyDescent="0.25">
      <c r="A580" s="171" t="s">
        <v>711</v>
      </c>
      <c r="B580" s="172" t="s">
        <v>628</v>
      </c>
      <c r="C580" s="69" t="str">
        <f t="shared" si="840"/>
        <v>Vanity Cab: Floating 1 door - 1 shelf (16" to 18")</v>
      </c>
      <c r="D580" s="70" t="s">
        <v>709</v>
      </c>
      <c r="E580" s="68" t="s">
        <v>99</v>
      </c>
      <c r="F580" s="268" t="s">
        <v>711</v>
      </c>
      <c r="G580" s="367">
        <f>ROUND(cabinets_db!FD580/Prices!$B$27,0)</f>
        <v>328</v>
      </c>
      <c r="H580" s="71">
        <f>G580*Prices!$B$6+G580</f>
        <v>377.2</v>
      </c>
      <c r="I580" s="161">
        <f>ROUND(cabinets_db!FF580/Prices!$B$27,0)</f>
        <v>352</v>
      </c>
      <c r="J580" s="71">
        <f>I580*Prices!$B$6+I580</f>
        <v>404.8</v>
      </c>
      <c r="K580" s="161">
        <f>ROUND(cabinets_db!FH580/Prices!$B$27,0)</f>
        <v>360</v>
      </c>
      <c r="L580" s="71">
        <f>K580*Prices!$B$6+K580</f>
        <v>414</v>
      </c>
      <c r="M580" s="161">
        <f>ROUND(cabinets_db!FJ580/Prices!$B$27,0)</f>
        <v>376</v>
      </c>
      <c r="N580" s="71">
        <f>M580*Prices!$B$6+M580</f>
        <v>432.4</v>
      </c>
      <c r="O580" s="161">
        <f>ROUND(cabinets_db!FL580/Prices!$B$27,0)</f>
        <v>384</v>
      </c>
      <c r="P580" s="71">
        <f>O580*Prices!$B$6+O580</f>
        <v>441.6</v>
      </c>
      <c r="Q580" s="161">
        <f>ROUND(cabinets_db!FN580/Prices!$B$27,0)</f>
        <v>404</v>
      </c>
      <c r="R580" s="71">
        <f>Q580*Prices!$B$6+Q580</f>
        <v>464.6</v>
      </c>
      <c r="S580" s="161">
        <f>ROUND(cabinets_db!FP580/Prices!$B$27,0)</f>
        <v>420</v>
      </c>
      <c r="T580" s="71">
        <f>S580*Prices!$B$6+S580</f>
        <v>483</v>
      </c>
      <c r="U580" s="161">
        <f>ROUND(cabinets_db!FR580/Prices!$B$27,0)</f>
        <v>476</v>
      </c>
      <c r="V580" s="71">
        <f>U580*Prices!$B$6+U580</f>
        <v>547.4</v>
      </c>
      <c r="W580" s="162"/>
      <c r="X580" s="162"/>
      <c r="Y580" s="162"/>
      <c r="Z580" s="162"/>
      <c r="AA580" s="162"/>
      <c r="AB580" s="71">
        <f>ROUND(cabinets_db!HD580/Prices!$B$27,0)</f>
        <v>292</v>
      </c>
      <c r="AC580" s="71">
        <f>AB580*Prices!$B$6+AB580</f>
        <v>335.8</v>
      </c>
      <c r="AD580" s="71">
        <f>ROUND(cabinets_db!HF580/Prices!$B$27,0)</f>
        <v>316</v>
      </c>
      <c r="AE580" s="71">
        <f>AD580*Prices!$B$6+AD580</f>
        <v>363.4</v>
      </c>
      <c r="AF580" s="71">
        <f>ROUND(cabinets_db!HH580/Prices!$B$27,0)</f>
        <v>324</v>
      </c>
      <c r="AG580" s="71">
        <f>AF580*Prices!$B$6+AF580</f>
        <v>372.6</v>
      </c>
      <c r="AH580" s="71">
        <f>ROUND(cabinets_db!HJ580/Prices!$B$27,0)</f>
        <v>340</v>
      </c>
      <c r="AI580" s="71">
        <f>AH580*Prices!$B$6+AH580</f>
        <v>391</v>
      </c>
      <c r="AJ580" s="71">
        <f>ROUND(cabinets_db!HL580/Prices!$B$27,0)</f>
        <v>348</v>
      </c>
      <c r="AK580" s="71">
        <f>AJ580*Prices!$B$6+AJ580</f>
        <v>400.2</v>
      </c>
      <c r="AL580" s="71">
        <f>ROUND(cabinets_db!HN580/Prices!$B$27,0)</f>
        <v>368</v>
      </c>
      <c r="AM580" s="71">
        <f>AL580*Prices!$B$6+AL580</f>
        <v>423.2</v>
      </c>
      <c r="AN580" s="71">
        <f>ROUND(cabinets_db!HP580/Prices!$B$27,0)</f>
        <v>384</v>
      </c>
      <c r="AO580" s="71">
        <f>AN580*Prices!$B$6+AN580</f>
        <v>441.6</v>
      </c>
      <c r="AP580" s="71">
        <f>ROUND(cabinets_db!HR580/Prices!$B$27,0)</f>
        <v>441</v>
      </c>
      <c r="AQ580" s="163">
        <f>AP580*Prices!$B$6+AP580</f>
        <v>507.15</v>
      </c>
      <c r="AW580" s="71">
        <f t="shared" si="773"/>
        <v>292</v>
      </c>
      <c r="AX580" s="71">
        <f t="shared" si="774"/>
        <v>335.8</v>
      </c>
      <c r="AY580" s="71">
        <f t="shared" si="775"/>
        <v>316</v>
      </c>
      <c r="AZ580" s="71">
        <f t="shared" si="776"/>
        <v>363.4</v>
      </c>
      <c r="BA580" s="71">
        <f t="shared" si="777"/>
        <v>324</v>
      </c>
      <c r="BB580" s="71">
        <f t="shared" si="778"/>
        <v>372.6</v>
      </c>
      <c r="BC580" s="71">
        <f t="shared" si="779"/>
        <v>340</v>
      </c>
      <c r="BD580" s="71">
        <f t="shared" si="780"/>
        <v>391</v>
      </c>
      <c r="BE580" s="71">
        <f t="shared" si="781"/>
        <v>348</v>
      </c>
      <c r="BF580" s="71">
        <f t="shared" si="782"/>
        <v>400.2</v>
      </c>
      <c r="BG580" s="71">
        <f t="shared" si="783"/>
        <v>368</v>
      </c>
      <c r="BH580" s="71">
        <f t="shared" si="784"/>
        <v>423.2</v>
      </c>
      <c r="BI580" s="71">
        <f t="shared" si="785"/>
        <v>384</v>
      </c>
      <c r="BJ580" s="71">
        <f t="shared" si="786"/>
        <v>441.6</v>
      </c>
      <c r="BK580" s="71">
        <f t="shared" si="787"/>
        <v>441</v>
      </c>
      <c r="BL580" s="163">
        <f t="shared" si="788"/>
        <v>507.15</v>
      </c>
      <c r="BU580" s="161">
        <f>ROUND(cabinets_db!JE580/Prices!$B$27,0)</f>
        <v>328</v>
      </c>
      <c r="BV580" s="71">
        <f>BU580*Prices!$B$6+BU580</f>
        <v>377.2</v>
      </c>
      <c r="BW580" s="161">
        <f>ROUND(cabinets_db!JG580/Prices!$B$27,0)</f>
        <v>352</v>
      </c>
      <c r="BX580" s="71">
        <f>BW580*Prices!$B$6+BW580</f>
        <v>404.8</v>
      </c>
      <c r="BY580" s="161">
        <f>ROUND(cabinets_db!JI580/Prices!$B$27,0)</f>
        <v>360</v>
      </c>
      <c r="BZ580" s="71">
        <f>BY580*Prices!$B$6+BY580</f>
        <v>414</v>
      </c>
      <c r="CA580" s="161">
        <f>ROUND(cabinets_db!JK580/Prices!$B$27,0)</f>
        <v>376</v>
      </c>
      <c r="CB580" s="71">
        <f>CA580*Prices!$B$6+CA580</f>
        <v>432.4</v>
      </c>
      <c r="CC580" s="161">
        <f>ROUND(cabinets_db!JM580/Prices!$B$27,0)</f>
        <v>384</v>
      </c>
      <c r="CD580" s="71">
        <f>CC580*Prices!$B$6+CC580</f>
        <v>441.6</v>
      </c>
      <c r="CE580" s="161">
        <f>ROUND(cabinets_db!JO580/Prices!$B$27,0)</f>
        <v>404</v>
      </c>
      <c r="CF580" s="71">
        <f>CE580*Prices!$B$6+CE580</f>
        <v>464.6</v>
      </c>
      <c r="CG580" s="161">
        <f>ROUND(cabinets_db!JQ580/Prices!$B$27,0)</f>
        <v>420</v>
      </c>
      <c r="CH580" s="71">
        <f>CG580*Prices!$B$6+CG580</f>
        <v>483</v>
      </c>
      <c r="CI580" s="161">
        <f>ROUND(cabinets_db!JS580/Prices!$B$27,0)</f>
        <v>476</v>
      </c>
      <c r="CJ580" s="71">
        <f>CI580*Prices!$B$6+CI580</f>
        <v>547.4</v>
      </c>
      <c r="CK580" s="162"/>
      <c r="CL580" s="162"/>
      <c r="CM580" s="162"/>
      <c r="CN580" s="162"/>
      <c r="CO580" s="162"/>
      <c r="CP580" s="71">
        <f>ROUND(cabinets_db!LW580/Prices!$B$27,0)</f>
        <v>292</v>
      </c>
      <c r="CQ580" s="71">
        <f>CP580*Prices!$B$6+CP580</f>
        <v>335.8</v>
      </c>
      <c r="CR580" s="71">
        <f>ROUND(cabinets_db!LY580/Prices!$B$27,0)</f>
        <v>316</v>
      </c>
      <c r="CS580" s="71">
        <f>CR580*Prices!$B$6+CR580</f>
        <v>363.4</v>
      </c>
      <c r="CT580" s="71">
        <f>ROUND(cabinets_db!MA580/Prices!$B$27,0)</f>
        <v>324</v>
      </c>
      <c r="CU580" s="71">
        <f>CT580*Prices!$B$6+CT580</f>
        <v>372.6</v>
      </c>
      <c r="CV580" s="71">
        <f>ROUND(cabinets_db!MC580/Prices!$B$27,0)</f>
        <v>340</v>
      </c>
      <c r="CW580" s="71">
        <f>CV580*Prices!$B$6+CV580</f>
        <v>391</v>
      </c>
      <c r="CX580" s="71">
        <f>ROUND(cabinets_db!ME580/Prices!$B$27,0)</f>
        <v>348</v>
      </c>
      <c r="CY580" s="71">
        <f>CX580*Prices!$B$6+CX580</f>
        <v>400.2</v>
      </c>
      <c r="CZ580" s="71">
        <f>ROUND(cabinets_db!MG580/Prices!$B$27,0)</f>
        <v>368</v>
      </c>
      <c r="DA580" s="71">
        <f>CZ580*Prices!$B$6+CZ580</f>
        <v>423.2</v>
      </c>
      <c r="DB580" s="71">
        <f>ROUND(cabinets_db!MI580/Prices!$B$27,0)</f>
        <v>384</v>
      </c>
      <c r="DC580" s="71">
        <f>DB580*Prices!$B$6+DB580</f>
        <v>441.6</v>
      </c>
      <c r="DD580" s="71">
        <f>ROUND(cabinets_db!MK580/Prices!$B$27,0)</f>
        <v>441</v>
      </c>
      <c r="DE580" s="163">
        <f>DD580*Prices!$B$6+DD580</f>
        <v>507.15</v>
      </c>
      <c r="DK580" s="71">
        <f t="shared" si="789"/>
        <v>292</v>
      </c>
      <c r="DL580" s="71">
        <f t="shared" si="790"/>
        <v>335.8</v>
      </c>
      <c r="DM580" s="71">
        <f t="shared" si="791"/>
        <v>316</v>
      </c>
      <c r="DN580" s="71">
        <f t="shared" si="792"/>
        <v>363.4</v>
      </c>
      <c r="DO580" s="71">
        <f t="shared" si="793"/>
        <v>324</v>
      </c>
      <c r="DP580" s="71">
        <f t="shared" si="794"/>
        <v>372.6</v>
      </c>
      <c r="DQ580" s="71">
        <f t="shared" si="795"/>
        <v>340</v>
      </c>
      <c r="DR580" s="71">
        <f t="shared" si="796"/>
        <v>391</v>
      </c>
      <c r="DS580" s="71">
        <f t="shared" si="797"/>
        <v>348</v>
      </c>
      <c r="DT580" s="71">
        <f t="shared" si="798"/>
        <v>400.2</v>
      </c>
      <c r="DU580" s="71">
        <f t="shared" si="799"/>
        <v>368</v>
      </c>
      <c r="DV580" s="71">
        <f t="shared" si="800"/>
        <v>423.2</v>
      </c>
      <c r="DW580" s="71">
        <f t="shared" si="801"/>
        <v>384</v>
      </c>
      <c r="DX580" s="71">
        <f t="shared" si="802"/>
        <v>441.6</v>
      </c>
      <c r="DY580" s="71">
        <f t="shared" si="803"/>
        <v>441</v>
      </c>
      <c r="DZ580" s="163">
        <f t="shared" si="804"/>
        <v>507.15</v>
      </c>
      <c r="EP580" s="159">
        <v>3261.7811000000002</v>
      </c>
      <c r="EQ580" s="55">
        <f t="shared" si="769"/>
        <v>22.65125763888889</v>
      </c>
      <c r="ER580" s="74">
        <v>23</v>
      </c>
      <c r="ES580" s="55">
        <v>18</v>
      </c>
      <c r="EU580" s="75">
        <f t="shared" si="841"/>
        <v>3.375</v>
      </c>
      <c r="EW580" s="75">
        <v>2</v>
      </c>
      <c r="EY580" s="142">
        <v>23</v>
      </c>
      <c r="EZ580" s="82">
        <f>(EY580*1.2)*(Prices!$B$5/32)</f>
        <v>34.5</v>
      </c>
      <c r="FA580" s="82">
        <f>(EY580*1.3)*(Prices!$B$4/32)</f>
        <v>74.75</v>
      </c>
      <c r="FB580" s="77">
        <f>EV580*Prices!$B$2+EW580*Prices!$B$3</f>
        <v>8.1</v>
      </c>
      <c r="FC580" s="80">
        <f>EU580*Prices!$B$9</f>
        <v>20.25</v>
      </c>
      <c r="FD580" s="82">
        <f t="shared" si="805"/>
        <v>137.6</v>
      </c>
      <c r="FE580" s="82">
        <f>EU580*Prices!$B$10</f>
        <v>30.375</v>
      </c>
      <c r="FF580" s="82">
        <f t="shared" si="806"/>
        <v>147.72499999999999</v>
      </c>
      <c r="FG580" s="82">
        <f>EU580*Prices!$B$11</f>
        <v>33.75</v>
      </c>
      <c r="FH580" s="82">
        <f t="shared" si="807"/>
        <v>151.1</v>
      </c>
      <c r="FI580" s="82">
        <f>EU580*Prices!$B$12</f>
        <v>40.5</v>
      </c>
      <c r="FJ580" s="82">
        <f t="shared" si="808"/>
        <v>157.85</v>
      </c>
      <c r="FK580" s="82">
        <f>EU580*Prices!$B$13</f>
        <v>43.875</v>
      </c>
      <c r="FL580" s="82">
        <f t="shared" si="809"/>
        <v>161.22499999999999</v>
      </c>
      <c r="FM580" s="82">
        <f>EU580*Prices!$B$14</f>
        <v>52.3125</v>
      </c>
      <c r="FN580" s="82">
        <f t="shared" si="810"/>
        <v>169.66249999999999</v>
      </c>
      <c r="FO580" s="82">
        <f>EU580*Prices!$B$15</f>
        <v>59.0625</v>
      </c>
      <c r="FP580" s="82">
        <f t="shared" si="811"/>
        <v>176.41249999999999</v>
      </c>
      <c r="FQ580" s="82">
        <f>EU580*Prices!$B$16</f>
        <v>82.6875</v>
      </c>
      <c r="FR580" s="82">
        <f t="shared" si="812"/>
        <v>200.03749999999999</v>
      </c>
      <c r="FS580" s="82">
        <f>EU580*Prices!$B$17</f>
        <v>0</v>
      </c>
      <c r="FT580" s="82"/>
      <c r="FU580" s="82"/>
      <c r="FV580" s="82"/>
      <c r="FW580" s="82"/>
      <c r="FX580" s="82"/>
      <c r="FY580" s="82"/>
      <c r="FZ580" s="82"/>
      <c r="GA580" s="82"/>
      <c r="GB580" s="82"/>
      <c r="GC580" s="82"/>
      <c r="GD580" s="82"/>
      <c r="GE580" s="82"/>
      <c r="GF580" s="82"/>
      <c r="GG580" s="82"/>
      <c r="GH580" s="82"/>
      <c r="GI580"/>
      <c r="GJ580"/>
      <c r="GK580"/>
      <c r="GL580"/>
      <c r="GM580"/>
      <c r="GN580"/>
      <c r="GO580"/>
      <c r="GP580" s="159">
        <v>3261.7811000000002</v>
      </c>
      <c r="GQ580" s="55">
        <f t="shared" si="770"/>
        <v>22.65125763888889</v>
      </c>
      <c r="GR580" s="74">
        <v>23</v>
      </c>
      <c r="GS580" s="55">
        <v>18</v>
      </c>
      <c r="GT580" s="55"/>
      <c r="GU580" s="75">
        <f t="shared" si="842"/>
        <v>3.375</v>
      </c>
      <c r="GV580" s="75"/>
      <c r="GW580" s="75">
        <v>2</v>
      </c>
      <c r="GX580" s="76"/>
      <c r="GY580" s="142">
        <v>23</v>
      </c>
      <c r="GZ580" s="82">
        <f>(GY580*1.2)*(Prices!$B$5/32)</f>
        <v>34.5</v>
      </c>
      <c r="HA580" s="82">
        <f>(GY580*1.3)*(Prices!$C$4/32)</f>
        <v>59.800000000000004</v>
      </c>
      <c r="HB580" s="77">
        <f>GV580*Prices!$B$2+GW580*Prices!$B$3</f>
        <v>8.1</v>
      </c>
      <c r="HC580" s="80">
        <f>GU580*Prices!$B$9</f>
        <v>20.25</v>
      </c>
      <c r="HD580" s="82">
        <f t="shared" si="813"/>
        <v>122.65</v>
      </c>
      <c r="HE580" s="82">
        <f>GU580*Prices!$B$10</f>
        <v>30.375</v>
      </c>
      <c r="HF580" s="82">
        <f t="shared" si="814"/>
        <v>132.77500000000001</v>
      </c>
      <c r="HG580" s="82">
        <f>GU580*Prices!$B$11</f>
        <v>33.75</v>
      </c>
      <c r="HH580" s="82">
        <f t="shared" si="815"/>
        <v>136.15</v>
      </c>
      <c r="HI580" s="82">
        <f>GU580*Prices!$B$12</f>
        <v>40.5</v>
      </c>
      <c r="HJ580" s="82">
        <f t="shared" si="816"/>
        <v>142.9</v>
      </c>
      <c r="HK580" s="82">
        <f>GU580*Prices!$B$13</f>
        <v>43.875</v>
      </c>
      <c r="HL580" s="82">
        <f t="shared" si="817"/>
        <v>146.27500000000001</v>
      </c>
      <c r="HM580" s="82">
        <f>GU580*Prices!$B$14</f>
        <v>52.3125</v>
      </c>
      <c r="HN580" s="82">
        <f t="shared" si="818"/>
        <v>154.71250000000001</v>
      </c>
      <c r="HO580" s="82">
        <f>GU580*Prices!$B$15</f>
        <v>59.0625</v>
      </c>
      <c r="HP580" s="82">
        <f t="shared" si="819"/>
        <v>161.46250000000001</v>
      </c>
      <c r="HQ580" s="82">
        <f>GU580*Prices!$B$16</f>
        <v>82.6875</v>
      </c>
      <c r="HR580" s="82">
        <f t="shared" si="820"/>
        <v>185.08750000000001</v>
      </c>
      <c r="HS580" s="82">
        <f>GU580*Prices!$B$17</f>
        <v>0</v>
      </c>
      <c r="HT580" s="82"/>
      <c r="HU580" s="82"/>
      <c r="HV580" s="82"/>
      <c r="HW580" s="82"/>
      <c r="HX580" s="82"/>
      <c r="HY580" s="82"/>
      <c r="HZ580" s="82"/>
      <c r="IA580" s="82"/>
      <c r="IB580" s="82"/>
      <c r="IC580" s="82"/>
      <c r="ID580" s="82"/>
      <c r="IE580" s="82"/>
      <c r="IF580" s="82"/>
      <c r="IG580" s="82"/>
      <c r="IH580" s="82"/>
      <c r="II580"/>
      <c r="IJ580"/>
      <c r="IK580"/>
      <c r="IL580"/>
      <c r="IM580"/>
      <c r="IN580"/>
      <c r="IO580"/>
      <c r="IP580"/>
      <c r="IQ580" s="159">
        <v>3261.7811000000002</v>
      </c>
      <c r="IR580" s="55">
        <f t="shared" si="771"/>
        <v>22.65125763888889</v>
      </c>
      <c r="IS580" s="74">
        <v>23</v>
      </c>
      <c r="IT580" s="55">
        <v>18</v>
      </c>
      <c r="IV580" s="75">
        <f t="shared" si="843"/>
        <v>3.375</v>
      </c>
      <c r="IW580" s="75"/>
      <c r="IX580" s="75">
        <v>2</v>
      </c>
      <c r="IY580" s="76">
        <f t="shared" si="763"/>
        <v>0</v>
      </c>
      <c r="IZ580" s="142">
        <v>23</v>
      </c>
      <c r="JA580" s="82">
        <f>(IZ580*1.2)*(Prices!$B$5/32)</f>
        <v>34.5</v>
      </c>
      <c r="JB580" s="82">
        <f>(IZ580*1.3)*(Prices!$B$4/32)</f>
        <v>74.75</v>
      </c>
      <c r="JC580" s="77">
        <f>IW580*Prices!$B$2+IX580*Prices!$B$3</f>
        <v>8.1</v>
      </c>
      <c r="JD580" s="80">
        <f>IV580*Prices!$B$9</f>
        <v>20.25</v>
      </c>
      <c r="JE580" s="82">
        <f t="shared" si="821"/>
        <v>137.6</v>
      </c>
      <c r="JF580" s="82">
        <f>IV580*Prices!$B$10</f>
        <v>30.375</v>
      </c>
      <c r="JG580" s="82">
        <f t="shared" si="822"/>
        <v>147.72499999999999</v>
      </c>
      <c r="JH580" s="82">
        <f>IV580*Prices!$B$11</f>
        <v>33.75</v>
      </c>
      <c r="JI580" s="82">
        <f t="shared" si="823"/>
        <v>151.1</v>
      </c>
      <c r="JJ580" s="82">
        <f>IV580*Prices!$B$12</f>
        <v>40.5</v>
      </c>
      <c r="JK580" s="82">
        <f t="shared" si="824"/>
        <v>157.85</v>
      </c>
      <c r="JL580" s="82">
        <f>IV580*Prices!$B$13</f>
        <v>43.875</v>
      </c>
      <c r="JM580" s="82">
        <f t="shared" si="825"/>
        <v>161.22499999999999</v>
      </c>
      <c r="JN580" s="82">
        <f>IV580*Prices!$B$14</f>
        <v>52.3125</v>
      </c>
      <c r="JO580" s="82">
        <f t="shared" si="826"/>
        <v>169.66249999999999</v>
      </c>
      <c r="JP580" s="82">
        <f>IV580*Prices!$B$15</f>
        <v>59.0625</v>
      </c>
      <c r="JQ580" s="82">
        <f t="shared" si="827"/>
        <v>176.41249999999999</v>
      </c>
      <c r="JR580" s="82">
        <f>IV580*Prices!$B$16</f>
        <v>82.6875</v>
      </c>
      <c r="JS580" s="82">
        <f t="shared" si="828"/>
        <v>200.03749999999999</v>
      </c>
      <c r="JT580" s="82">
        <f>IV580*Prices!$B$17</f>
        <v>0</v>
      </c>
      <c r="JU580" s="82"/>
      <c r="JV580" s="82"/>
      <c r="JW580" s="82"/>
      <c r="JX580" s="82"/>
      <c r="JY580" s="82"/>
      <c r="JZ580" s="82"/>
      <c r="KA580" s="82"/>
      <c r="KB580" s="82"/>
      <c r="KC580" s="82"/>
      <c r="KD580" s="82"/>
      <c r="KE580" s="82"/>
      <c r="KF580" s="82"/>
      <c r="KG580" s="82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 s="199">
        <v>0</v>
      </c>
      <c r="LB580" s="202">
        <v>0</v>
      </c>
      <c r="LC580" s="82">
        <f>(44+(cabinets_db!IR580*2-2))*0.58</f>
        <v>50.635458861111111</v>
      </c>
      <c r="LD580" s="82">
        <f>(44+(cabinets_db!IR580*2-2))*0.77</f>
        <v>67.222936763888896</v>
      </c>
      <c r="LE580" s="82">
        <f>3*(cabinets_db!IR580*22/144)</f>
        <v>10.381826417824074</v>
      </c>
      <c r="LF580" s="82">
        <f t="shared" si="829"/>
        <v>40.253632443287039</v>
      </c>
      <c r="LG580" s="80">
        <f t="shared" si="830"/>
        <v>56.841110346064823</v>
      </c>
      <c r="LH580" s="234">
        <f t="shared" si="831"/>
        <v>0</v>
      </c>
      <c r="LI580" s="159">
        <v>3261.7811000000002</v>
      </c>
      <c r="LJ580" s="55">
        <f t="shared" si="772"/>
        <v>22.65125763888889</v>
      </c>
      <c r="LK580" s="74">
        <v>23</v>
      </c>
      <c r="LL580" s="55">
        <v>18</v>
      </c>
      <c r="LN580" s="75">
        <f t="shared" si="844"/>
        <v>3.375</v>
      </c>
      <c r="LO580" s="75"/>
      <c r="LP580" s="75">
        <v>2</v>
      </c>
      <c r="LQ580" s="76">
        <f t="shared" si="764"/>
        <v>0</v>
      </c>
      <c r="LR580" s="142">
        <v>23</v>
      </c>
      <c r="LS580" s="82">
        <f>(LR580*1.2)*(Prices!$B$5/32)</f>
        <v>34.5</v>
      </c>
      <c r="LT580" s="82">
        <f>(LR580*1.3)*(Prices!$C$4/32)</f>
        <v>59.800000000000004</v>
      </c>
      <c r="LU580" s="77">
        <f>LO580*Prices!$B$2+LP580*Prices!$B$3</f>
        <v>8.1</v>
      </c>
      <c r="LV580" s="80">
        <f>LN580*Prices!$B$9</f>
        <v>20.25</v>
      </c>
      <c r="LW580" s="82">
        <f t="shared" si="832"/>
        <v>122.65</v>
      </c>
      <c r="LX580" s="82">
        <f>LN580*Prices!$B$10</f>
        <v>30.375</v>
      </c>
      <c r="LY580" s="82">
        <f t="shared" si="833"/>
        <v>132.77500000000001</v>
      </c>
      <c r="LZ580" s="82">
        <f>LN580*Prices!$B$11</f>
        <v>33.75</v>
      </c>
      <c r="MA580" s="82">
        <f t="shared" si="834"/>
        <v>136.15</v>
      </c>
      <c r="MB580" s="82">
        <f>LN580*Prices!$B$12</f>
        <v>40.5</v>
      </c>
      <c r="MC580" s="82">
        <f t="shared" si="835"/>
        <v>142.9</v>
      </c>
      <c r="MD580" s="82">
        <f>LN580*Prices!$B$13</f>
        <v>43.875</v>
      </c>
      <c r="ME580" s="82">
        <f t="shared" si="836"/>
        <v>146.27500000000001</v>
      </c>
      <c r="MF580" s="82">
        <f>LN580*Prices!$B$14</f>
        <v>52.3125</v>
      </c>
      <c r="MG580" s="82">
        <f t="shared" si="837"/>
        <v>154.71250000000001</v>
      </c>
      <c r="MH580" s="82">
        <f>LN580*Prices!$B$15</f>
        <v>59.0625</v>
      </c>
      <c r="MI580" s="82">
        <f t="shared" si="838"/>
        <v>161.46250000000001</v>
      </c>
      <c r="MJ580" s="82">
        <f>LN580*Prices!$B$16</f>
        <v>82.6875</v>
      </c>
      <c r="MK580" s="82">
        <f t="shared" si="839"/>
        <v>185.08750000000001</v>
      </c>
      <c r="ML580" s="82">
        <f>LN580*Prices!$B$17</f>
        <v>0</v>
      </c>
      <c r="MM580" s="82"/>
      <c r="MN580" s="82"/>
      <c r="MO580" s="82"/>
      <c r="MP580" s="82"/>
      <c r="MQ580" s="82"/>
      <c r="MR580" s="82"/>
      <c r="MS580" s="82"/>
      <c r="MT580" s="82"/>
      <c r="MU580" s="82"/>
      <c r="MV580" s="82"/>
      <c r="MW580" s="82"/>
      <c r="MX580" s="82"/>
      <c r="MY580" s="82"/>
      <c r="MZ580" s="82"/>
      <c r="NA580" s="82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</row>
    <row r="581" spans="1:449" ht="18" customHeight="1" x14ac:dyDescent="0.25">
      <c r="A581" s="171" t="s">
        <v>712</v>
      </c>
      <c r="B581" s="172" t="s">
        <v>628</v>
      </c>
      <c r="C581" s="69" t="str">
        <f t="shared" si="840"/>
        <v>Vanity Cab: Floating 1 door - 1 shelf (19" to 21")</v>
      </c>
      <c r="D581" s="70" t="s">
        <v>709</v>
      </c>
      <c r="E581" s="68" t="s">
        <v>101</v>
      </c>
      <c r="F581" s="268" t="s">
        <v>712</v>
      </c>
      <c r="G581" s="367">
        <f>ROUND(cabinets_db!FD581/Prices!$B$27,0)</f>
        <v>358</v>
      </c>
      <c r="H581" s="71">
        <f>G581*Prices!$B$6+G581</f>
        <v>411.7</v>
      </c>
      <c r="I581" s="161">
        <f>ROUND(cabinets_db!FF581/Prices!$B$27,0)</f>
        <v>386</v>
      </c>
      <c r="J581" s="71">
        <f>I581*Prices!$B$6+I581</f>
        <v>443.9</v>
      </c>
      <c r="K581" s="161">
        <f>ROUND(cabinets_db!FH581/Prices!$B$27,0)</f>
        <v>396</v>
      </c>
      <c r="L581" s="71">
        <f>K581*Prices!$B$6+K581</f>
        <v>455.4</v>
      </c>
      <c r="M581" s="161">
        <f>ROUND(cabinets_db!FJ581/Prices!$B$27,0)</f>
        <v>415</v>
      </c>
      <c r="N581" s="71">
        <f>M581*Prices!$B$6+M581</f>
        <v>477.25</v>
      </c>
      <c r="O581" s="161">
        <f>ROUND(cabinets_db!FL581/Prices!$B$27,0)</f>
        <v>424</v>
      </c>
      <c r="P581" s="71">
        <f>O581*Prices!$B$6+O581</f>
        <v>487.6</v>
      </c>
      <c r="Q581" s="161">
        <f>ROUND(cabinets_db!FN581/Prices!$B$27,0)</f>
        <v>447</v>
      </c>
      <c r="R581" s="71">
        <f>Q581*Prices!$B$6+Q581</f>
        <v>514.04999999999995</v>
      </c>
      <c r="S581" s="161">
        <f>ROUND(cabinets_db!FP581/Prices!$B$27,0)</f>
        <v>466</v>
      </c>
      <c r="T581" s="71">
        <f>S581*Prices!$B$6+S581</f>
        <v>535.9</v>
      </c>
      <c r="U581" s="161">
        <f>ROUND(cabinets_db!FR581/Prices!$B$27,0)</f>
        <v>532</v>
      </c>
      <c r="V581" s="71">
        <f>U581*Prices!$B$6+U581</f>
        <v>611.79999999999995</v>
      </c>
      <c r="W581" s="162"/>
      <c r="X581" s="162"/>
      <c r="Y581" s="162"/>
      <c r="Z581" s="162"/>
      <c r="AA581" s="162"/>
      <c r="AB581" s="71">
        <f>ROUND(cabinets_db!HD581/Prices!$B$27,0)</f>
        <v>320</v>
      </c>
      <c r="AC581" s="71">
        <f>AB581*Prices!$B$6+AB581</f>
        <v>368</v>
      </c>
      <c r="AD581" s="71">
        <f>ROUND(cabinets_db!HF581/Prices!$B$27,0)</f>
        <v>348</v>
      </c>
      <c r="AE581" s="71">
        <f>AD581*Prices!$B$6+AD581</f>
        <v>400.2</v>
      </c>
      <c r="AF581" s="71">
        <f>ROUND(cabinets_db!HH581/Prices!$B$27,0)</f>
        <v>357</v>
      </c>
      <c r="AG581" s="71">
        <f>AF581*Prices!$B$6+AF581</f>
        <v>410.55</v>
      </c>
      <c r="AH581" s="71">
        <f>ROUND(cabinets_db!HJ581/Prices!$B$27,0)</f>
        <v>376</v>
      </c>
      <c r="AI581" s="71">
        <f>AH581*Prices!$B$6+AH581</f>
        <v>432.4</v>
      </c>
      <c r="AJ581" s="71">
        <f>ROUND(cabinets_db!HL581/Prices!$B$27,0)</f>
        <v>385</v>
      </c>
      <c r="AK581" s="71">
        <f>AJ581*Prices!$B$6+AJ581</f>
        <v>442.75</v>
      </c>
      <c r="AL581" s="71">
        <f>ROUND(cabinets_db!HN581/Prices!$B$27,0)</f>
        <v>409</v>
      </c>
      <c r="AM581" s="71">
        <f>AL581*Prices!$B$6+AL581</f>
        <v>470.35</v>
      </c>
      <c r="AN581" s="71">
        <f>ROUND(cabinets_db!HP581/Prices!$B$27,0)</f>
        <v>427</v>
      </c>
      <c r="AO581" s="71">
        <f>AN581*Prices!$B$6+AN581</f>
        <v>491.05</v>
      </c>
      <c r="AP581" s="71">
        <f>ROUND(cabinets_db!HR581/Prices!$B$27,0)</f>
        <v>493</v>
      </c>
      <c r="AQ581" s="163">
        <f>AP581*Prices!$B$6+AP581</f>
        <v>566.95000000000005</v>
      </c>
      <c r="AW581" s="71">
        <f t="shared" si="773"/>
        <v>320</v>
      </c>
      <c r="AX581" s="71">
        <f t="shared" si="774"/>
        <v>368</v>
      </c>
      <c r="AY581" s="71">
        <f t="shared" si="775"/>
        <v>348</v>
      </c>
      <c r="AZ581" s="71">
        <f t="shared" si="776"/>
        <v>400.2</v>
      </c>
      <c r="BA581" s="71">
        <f t="shared" si="777"/>
        <v>357</v>
      </c>
      <c r="BB581" s="71">
        <f t="shared" si="778"/>
        <v>410.55</v>
      </c>
      <c r="BC581" s="71">
        <f t="shared" si="779"/>
        <v>376</v>
      </c>
      <c r="BD581" s="71">
        <f t="shared" si="780"/>
        <v>432.4</v>
      </c>
      <c r="BE581" s="71">
        <f t="shared" si="781"/>
        <v>385</v>
      </c>
      <c r="BF581" s="71">
        <f t="shared" si="782"/>
        <v>442.75</v>
      </c>
      <c r="BG581" s="71">
        <f t="shared" si="783"/>
        <v>409</v>
      </c>
      <c r="BH581" s="71">
        <f t="shared" si="784"/>
        <v>470.35</v>
      </c>
      <c r="BI581" s="71">
        <f t="shared" si="785"/>
        <v>427</v>
      </c>
      <c r="BJ581" s="71">
        <f t="shared" si="786"/>
        <v>491.05</v>
      </c>
      <c r="BK581" s="71">
        <f t="shared" si="787"/>
        <v>493</v>
      </c>
      <c r="BL581" s="163">
        <f t="shared" si="788"/>
        <v>566.95000000000005</v>
      </c>
      <c r="BU581" s="161">
        <f>ROUND(cabinets_db!JE581/Prices!$B$27,0)</f>
        <v>358</v>
      </c>
      <c r="BV581" s="71">
        <f>BU581*Prices!$B$6+BU581</f>
        <v>411.7</v>
      </c>
      <c r="BW581" s="161">
        <f>ROUND(cabinets_db!JG581/Prices!$B$27,0)</f>
        <v>386</v>
      </c>
      <c r="BX581" s="71">
        <f>BW581*Prices!$B$6+BW581</f>
        <v>443.9</v>
      </c>
      <c r="BY581" s="161">
        <f>ROUND(cabinets_db!JI581/Prices!$B$27,0)</f>
        <v>396</v>
      </c>
      <c r="BZ581" s="71">
        <f>BY581*Prices!$B$6+BY581</f>
        <v>455.4</v>
      </c>
      <c r="CA581" s="161">
        <f>ROUND(cabinets_db!JK581/Prices!$B$27,0)</f>
        <v>415</v>
      </c>
      <c r="CB581" s="71">
        <f>CA581*Prices!$B$6+CA581</f>
        <v>477.25</v>
      </c>
      <c r="CC581" s="161">
        <f>ROUND(cabinets_db!JM581/Prices!$B$27,0)</f>
        <v>424</v>
      </c>
      <c r="CD581" s="71">
        <f>CC581*Prices!$B$6+CC581</f>
        <v>487.6</v>
      </c>
      <c r="CE581" s="161">
        <f>ROUND(cabinets_db!JO581/Prices!$B$27,0)</f>
        <v>447</v>
      </c>
      <c r="CF581" s="71">
        <f>CE581*Prices!$B$6+CE581</f>
        <v>514.04999999999995</v>
      </c>
      <c r="CG581" s="161">
        <f>ROUND(cabinets_db!JQ581/Prices!$B$27,0)</f>
        <v>466</v>
      </c>
      <c r="CH581" s="71">
        <f>CG581*Prices!$B$6+CG581</f>
        <v>535.9</v>
      </c>
      <c r="CI581" s="161">
        <f>ROUND(cabinets_db!JS581/Prices!$B$27,0)</f>
        <v>532</v>
      </c>
      <c r="CJ581" s="71">
        <f>CI581*Prices!$B$6+CI581</f>
        <v>611.79999999999995</v>
      </c>
      <c r="CK581" s="162"/>
      <c r="CL581" s="162"/>
      <c r="CM581" s="162"/>
      <c r="CN581" s="162"/>
      <c r="CO581" s="162"/>
      <c r="CP581" s="71">
        <f>ROUND(cabinets_db!LW581/Prices!$B$27,0)</f>
        <v>320</v>
      </c>
      <c r="CQ581" s="71">
        <f>CP581*Prices!$B$6+CP581</f>
        <v>368</v>
      </c>
      <c r="CR581" s="71">
        <f>ROUND(cabinets_db!LY581/Prices!$B$27,0)</f>
        <v>348</v>
      </c>
      <c r="CS581" s="71">
        <f>CR581*Prices!$B$6+CR581</f>
        <v>400.2</v>
      </c>
      <c r="CT581" s="71">
        <f>ROUND(cabinets_db!MA581/Prices!$B$27,0)</f>
        <v>357</v>
      </c>
      <c r="CU581" s="71">
        <f>CT581*Prices!$B$6+CT581</f>
        <v>410.55</v>
      </c>
      <c r="CV581" s="71">
        <f>ROUND(cabinets_db!MC581/Prices!$B$27,0)</f>
        <v>376</v>
      </c>
      <c r="CW581" s="71">
        <f>CV581*Prices!$B$6+CV581</f>
        <v>432.4</v>
      </c>
      <c r="CX581" s="71">
        <f>ROUND(cabinets_db!ME581/Prices!$B$27,0)</f>
        <v>385</v>
      </c>
      <c r="CY581" s="71">
        <f>CX581*Prices!$B$6+CX581</f>
        <v>442.75</v>
      </c>
      <c r="CZ581" s="71">
        <f>ROUND(cabinets_db!MG581/Prices!$B$27,0)</f>
        <v>409</v>
      </c>
      <c r="DA581" s="71">
        <f>CZ581*Prices!$B$6+CZ581</f>
        <v>470.35</v>
      </c>
      <c r="DB581" s="71">
        <f>ROUND(cabinets_db!MI581/Prices!$B$27,0)</f>
        <v>427</v>
      </c>
      <c r="DC581" s="71">
        <f>DB581*Prices!$B$6+DB581</f>
        <v>491.05</v>
      </c>
      <c r="DD581" s="71">
        <f>ROUND(cabinets_db!MK581/Prices!$B$27,0)</f>
        <v>493</v>
      </c>
      <c r="DE581" s="163">
        <f>DD581*Prices!$B$6+DD581</f>
        <v>566.95000000000005</v>
      </c>
      <c r="DK581" s="71">
        <f t="shared" si="789"/>
        <v>320</v>
      </c>
      <c r="DL581" s="71">
        <f t="shared" si="790"/>
        <v>368</v>
      </c>
      <c r="DM581" s="71">
        <f t="shared" si="791"/>
        <v>348</v>
      </c>
      <c r="DN581" s="71">
        <f t="shared" si="792"/>
        <v>400.2</v>
      </c>
      <c r="DO581" s="71">
        <f t="shared" si="793"/>
        <v>357</v>
      </c>
      <c r="DP581" s="71">
        <f t="shared" si="794"/>
        <v>410.55</v>
      </c>
      <c r="DQ581" s="71">
        <f t="shared" si="795"/>
        <v>376</v>
      </c>
      <c r="DR581" s="71">
        <f t="shared" si="796"/>
        <v>432.4</v>
      </c>
      <c r="DS581" s="71">
        <f t="shared" si="797"/>
        <v>385</v>
      </c>
      <c r="DT581" s="71">
        <f t="shared" si="798"/>
        <v>442.75</v>
      </c>
      <c r="DU581" s="71">
        <f t="shared" si="799"/>
        <v>409</v>
      </c>
      <c r="DV581" s="71">
        <f t="shared" si="800"/>
        <v>470.35</v>
      </c>
      <c r="DW581" s="71">
        <f t="shared" si="801"/>
        <v>427</v>
      </c>
      <c r="DX581" s="71">
        <f t="shared" si="802"/>
        <v>491.05</v>
      </c>
      <c r="DY581" s="71">
        <f t="shared" si="803"/>
        <v>493</v>
      </c>
      <c r="DZ581" s="163">
        <f t="shared" si="804"/>
        <v>566.95000000000005</v>
      </c>
      <c r="EP581" s="159">
        <v>3580.4560999999999</v>
      </c>
      <c r="EQ581" s="55">
        <f t="shared" si="769"/>
        <v>24.864278472222221</v>
      </c>
      <c r="ER581" s="74">
        <v>25</v>
      </c>
      <c r="ES581" s="55">
        <v>21</v>
      </c>
      <c r="EU581" s="75">
        <f t="shared" si="841"/>
        <v>3.9375</v>
      </c>
      <c r="EW581" s="75">
        <v>2</v>
      </c>
      <c r="EY581" s="142">
        <v>25</v>
      </c>
      <c r="EZ581" s="82">
        <f>(EY581*1.2)*(Prices!$B$5/32)</f>
        <v>37.5</v>
      </c>
      <c r="FA581" s="82">
        <f>(EY581*1.3)*(Prices!$B$4/32)</f>
        <v>81.25</v>
      </c>
      <c r="FB581" s="77">
        <f>EV581*Prices!$B$2+EW581*Prices!$B$3</f>
        <v>8.1</v>
      </c>
      <c r="FC581" s="80">
        <f>EU581*Prices!$B$9</f>
        <v>23.625</v>
      </c>
      <c r="FD581" s="82">
        <f t="shared" si="805"/>
        <v>150.47499999999999</v>
      </c>
      <c r="FE581" s="82">
        <f>EU581*Prices!$B$10</f>
        <v>35.4375</v>
      </c>
      <c r="FF581" s="82">
        <f t="shared" si="806"/>
        <v>162.28749999999999</v>
      </c>
      <c r="FG581" s="82">
        <f>EU581*Prices!$B$11</f>
        <v>39.375</v>
      </c>
      <c r="FH581" s="82">
        <f t="shared" si="807"/>
        <v>166.22499999999999</v>
      </c>
      <c r="FI581" s="82">
        <f>EU581*Prices!$B$12</f>
        <v>47.25</v>
      </c>
      <c r="FJ581" s="82">
        <f t="shared" si="808"/>
        <v>174.1</v>
      </c>
      <c r="FK581" s="82">
        <f>EU581*Prices!$B$13</f>
        <v>51.1875</v>
      </c>
      <c r="FL581" s="82">
        <f t="shared" si="809"/>
        <v>178.03749999999999</v>
      </c>
      <c r="FM581" s="82">
        <f>EU581*Prices!$B$14</f>
        <v>61.03125</v>
      </c>
      <c r="FN581" s="82">
        <f t="shared" si="810"/>
        <v>187.88124999999999</v>
      </c>
      <c r="FO581" s="82">
        <f>EU581*Prices!$B$15</f>
        <v>68.90625</v>
      </c>
      <c r="FP581" s="82">
        <f t="shared" si="811"/>
        <v>195.75624999999999</v>
      </c>
      <c r="FQ581" s="82">
        <f>EU581*Prices!$B$16</f>
        <v>96.46875</v>
      </c>
      <c r="FR581" s="82">
        <f t="shared" si="812"/>
        <v>223.31874999999999</v>
      </c>
      <c r="FS581" s="82">
        <f>EU581*Prices!$B$17</f>
        <v>0</v>
      </c>
      <c r="FT581" s="82"/>
      <c r="FU581" s="82"/>
      <c r="FV581" s="82"/>
      <c r="FW581" s="82"/>
      <c r="FX581" s="82"/>
      <c r="FY581" s="82"/>
      <c r="FZ581" s="82"/>
      <c r="GA581" s="82"/>
      <c r="GB581" s="82"/>
      <c r="GC581" s="82"/>
      <c r="GD581" s="82"/>
      <c r="GE581" s="82"/>
      <c r="GF581" s="82"/>
      <c r="GG581" s="82"/>
      <c r="GH581" s="82"/>
      <c r="GI581"/>
      <c r="GJ581"/>
      <c r="GK581"/>
      <c r="GL581"/>
      <c r="GM581"/>
      <c r="GN581"/>
      <c r="GO581"/>
      <c r="GP581" s="159">
        <v>3580.4560999999999</v>
      </c>
      <c r="GQ581" s="55">
        <f t="shared" si="770"/>
        <v>24.864278472222221</v>
      </c>
      <c r="GR581" s="74">
        <v>25</v>
      </c>
      <c r="GS581" s="55">
        <v>21</v>
      </c>
      <c r="GT581" s="55"/>
      <c r="GU581" s="75">
        <f t="shared" si="842"/>
        <v>3.9375</v>
      </c>
      <c r="GV581" s="75"/>
      <c r="GW581" s="75">
        <v>2</v>
      </c>
      <c r="GX581" s="76"/>
      <c r="GY581" s="142">
        <v>25</v>
      </c>
      <c r="GZ581" s="82">
        <f>(GY581*1.2)*(Prices!$B$5/32)</f>
        <v>37.5</v>
      </c>
      <c r="HA581" s="82">
        <f>(GY581*1.3)*(Prices!$C$4/32)</f>
        <v>65</v>
      </c>
      <c r="HB581" s="77">
        <f>GV581*Prices!$B$2+GW581*Prices!$B$3</f>
        <v>8.1</v>
      </c>
      <c r="HC581" s="80">
        <f>GU581*Prices!$B$9</f>
        <v>23.625</v>
      </c>
      <c r="HD581" s="82">
        <f t="shared" si="813"/>
        <v>134.22499999999999</v>
      </c>
      <c r="HE581" s="82">
        <f>GU581*Prices!$B$10</f>
        <v>35.4375</v>
      </c>
      <c r="HF581" s="82">
        <f t="shared" si="814"/>
        <v>146.03749999999999</v>
      </c>
      <c r="HG581" s="82">
        <f>GU581*Prices!$B$11</f>
        <v>39.375</v>
      </c>
      <c r="HH581" s="82">
        <f t="shared" si="815"/>
        <v>149.97499999999999</v>
      </c>
      <c r="HI581" s="82">
        <f>GU581*Prices!$B$12</f>
        <v>47.25</v>
      </c>
      <c r="HJ581" s="82">
        <f t="shared" si="816"/>
        <v>157.85</v>
      </c>
      <c r="HK581" s="82">
        <f>GU581*Prices!$B$13</f>
        <v>51.1875</v>
      </c>
      <c r="HL581" s="82">
        <f t="shared" si="817"/>
        <v>161.78749999999999</v>
      </c>
      <c r="HM581" s="82">
        <f>GU581*Prices!$B$14</f>
        <v>61.03125</v>
      </c>
      <c r="HN581" s="82">
        <f t="shared" si="818"/>
        <v>171.63124999999999</v>
      </c>
      <c r="HO581" s="82">
        <f>GU581*Prices!$B$15</f>
        <v>68.90625</v>
      </c>
      <c r="HP581" s="82">
        <f t="shared" si="819"/>
        <v>179.50624999999999</v>
      </c>
      <c r="HQ581" s="82">
        <f>GU581*Prices!$B$16</f>
        <v>96.46875</v>
      </c>
      <c r="HR581" s="82">
        <f t="shared" si="820"/>
        <v>207.06874999999999</v>
      </c>
      <c r="HS581" s="82">
        <f>GU581*Prices!$B$17</f>
        <v>0</v>
      </c>
      <c r="HT581" s="82"/>
      <c r="HU581" s="82"/>
      <c r="HV581" s="82"/>
      <c r="HW581" s="82"/>
      <c r="HX581" s="82"/>
      <c r="HY581" s="82"/>
      <c r="HZ581" s="82"/>
      <c r="IA581" s="82"/>
      <c r="IB581" s="82"/>
      <c r="IC581" s="82"/>
      <c r="ID581" s="82"/>
      <c r="IE581" s="82"/>
      <c r="IF581" s="82"/>
      <c r="IG581" s="82"/>
      <c r="IH581" s="82"/>
      <c r="II581"/>
      <c r="IJ581"/>
      <c r="IK581"/>
      <c r="IL581"/>
      <c r="IM581"/>
      <c r="IN581"/>
      <c r="IO581"/>
      <c r="IP581"/>
      <c r="IQ581" s="159">
        <v>3580.4560999999999</v>
      </c>
      <c r="IR581" s="55">
        <f t="shared" si="771"/>
        <v>24.864278472222221</v>
      </c>
      <c r="IS581" s="74">
        <v>25</v>
      </c>
      <c r="IT581" s="55">
        <v>21</v>
      </c>
      <c r="IV581" s="75">
        <f t="shared" si="843"/>
        <v>3.9375</v>
      </c>
      <c r="IW581" s="75"/>
      <c r="IX581" s="75">
        <v>2</v>
      </c>
      <c r="IY581" s="76">
        <f t="shared" si="763"/>
        <v>0</v>
      </c>
      <c r="IZ581" s="142">
        <v>25</v>
      </c>
      <c r="JA581" s="82">
        <f>(IZ581*1.2)*(Prices!$B$5/32)</f>
        <v>37.5</v>
      </c>
      <c r="JB581" s="82">
        <f>(IZ581*1.3)*(Prices!$B$4/32)</f>
        <v>81.25</v>
      </c>
      <c r="JC581" s="77">
        <f>IW581*Prices!$B$2+IX581*Prices!$B$3</f>
        <v>8.1</v>
      </c>
      <c r="JD581" s="80">
        <f>IV581*Prices!$B$9</f>
        <v>23.625</v>
      </c>
      <c r="JE581" s="82">
        <f t="shared" si="821"/>
        <v>150.47499999999999</v>
      </c>
      <c r="JF581" s="82">
        <f>IV581*Prices!$B$10</f>
        <v>35.4375</v>
      </c>
      <c r="JG581" s="82">
        <f t="shared" si="822"/>
        <v>162.28749999999999</v>
      </c>
      <c r="JH581" s="82">
        <f>IV581*Prices!$B$11</f>
        <v>39.375</v>
      </c>
      <c r="JI581" s="82">
        <f t="shared" si="823"/>
        <v>166.22499999999999</v>
      </c>
      <c r="JJ581" s="82">
        <f>IV581*Prices!$B$12</f>
        <v>47.25</v>
      </c>
      <c r="JK581" s="82">
        <f t="shared" si="824"/>
        <v>174.1</v>
      </c>
      <c r="JL581" s="82">
        <f>IV581*Prices!$B$13</f>
        <v>51.1875</v>
      </c>
      <c r="JM581" s="82">
        <f t="shared" si="825"/>
        <v>178.03749999999999</v>
      </c>
      <c r="JN581" s="82">
        <f>IV581*Prices!$B$14</f>
        <v>61.03125</v>
      </c>
      <c r="JO581" s="82">
        <f t="shared" si="826"/>
        <v>187.88124999999999</v>
      </c>
      <c r="JP581" s="82">
        <f>IV581*Prices!$B$15</f>
        <v>68.90625</v>
      </c>
      <c r="JQ581" s="82">
        <f t="shared" si="827"/>
        <v>195.75624999999999</v>
      </c>
      <c r="JR581" s="82">
        <f>IV581*Prices!$B$16</f>
        <v>96.46875</v>
      </c>
      <c r="JS581" s="82">
        <f t="shared" si="828"/>
        <v>223.31874999999999</v>
      </c>
      <c r="JT581" s="82">
        <f>IV581*Prices!$B$17</f>
        <v>0</v>
      </c>
      <c r="JU581" s="82"/>
      <c r="JV581" s="82"/>
      <c r="JW581" s="82"/>
      <c r="JX581" s="82"/>
      <c r="JY581" s="82"/>
      <c r="JZ581" s="82"/>
      <c r="KA581" s="82"/>
      <c r="KB581" s="82"/>
      <c r="KC581" s="82"/>
      <c r="KD581" s="82"/>
      <c r="KE581" s="82"/>
      <c r="KF581" s="82"/>
      <c r="KG581" s="82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 s="199">
        <v>0</v>
      </c>
      <c r="LB581" s="202">
        <v>0</v>
      </c>
      <c r="LC581" s="82">
        <f>(44+(cabinets_db!IR581*2-2))*0.58</f>
        <v>53.202563027777778</v>
      </c>
      <c r="LD581" s="82">
        <f>(44+(cabinets_db!IR581*2-2))*0.77</f>
        <v>70.630988847222227</v>
      </c>
      <c r="LE581" s="82">
        <f>3*(cabinets_db!IR581*22/144)</f>
        <v>11.39612763310185</v>
      </c>
      <c r="LF581" s="82">
        <f t="shared" si="829"/>
        <v>41.80643539467593</v>
      </c>
      <c r="LG581" s="80">
        <f t="shared" si="830"/>
        <v>59.234861214120379</v>
      </c>
      <c r="LH581" s="234">
        <f t="shared" si="831"/>
        <v>0</v>
      </c>
      <c r="LI581" s="159">
        <v>3580.4560999999999</v>
      </c>
      <c r="LJ581" s="55">
        <f t="shared" si="772"/>
        <v>24.864278472222221</v>
      </c>
      <c r="LK581" s="74">
        <v>25</v>
      </c>
      <c r="LL581" s="55">
        <v>21</v>
      </c>
      <c r="LN581" s="75">
        <f t="shared" si="844"/>
        <v>3.9375</v>
      </c>
      <c r="LO581" s="75"/>
      <c r="LP581" s="75">
        <v>2</v>
      </c>
      <c r="LQ581" s="76">
        <f t="shared" si="764"/>
        <v>0</v>
      </c>
      <c r="LR581" s="142">
        <v>25</v>
      </c>
      <c r="LS581" s="82">
        <f>(LR581*1.2)*(Prices!$B$5/32)</f>
        <v>37.5</v>
      </c>
      <c r="LT581" s="82">
        <f>(LR581*1.3)*(Prices!$C$4/32)</f>
        <v>65</v>
      </c>
      <c r="LU581" s="77">
        <f>LO581*Prices!$B$2+LP581*Prices!$B$3</f>
        <v>8.1</v>
      </c>
      <c r="LV581" s="80">
        <f>LN581*Prices!$B$9</f>
        <v>23.625</v>
      </c>
      <c r="LW581" s="82">
        <f t="shared" si="832"/>
        <v>134.22499999999999</v>
      </c>
      <c r="LX581" s="82">
        <f>LN581*Prices!$B$10</f>
        <v>35.4375</v>
      </c>
      <c r="LY581" s="82">
        <f t="shared" si="833"/>
        <v>146.03749999999999</v>
      </c>
      <c r="LZ581" s="82">
        <f>LN581*Prices!$B$11</f>
        <v>39.375</v>
      </c>
      <c r="MA581" s="82">
        <f t="shared" si="834"/>
        <v>149.97499999999999</v>
      </c>
      <c r="MB581" s="82">
        <f>LN581*Prices!$B$12</f>
        <v>47.25</v>
      </c>
      <c r="MC581" s="82">
        <f t="shared" si="835"/>
        <v>157.85</v>
      </c>
      <c r="MD581" s="82">
        <f>LN581*Prices!$B$13</f>
        <v>51.1875</v>
      </c>
      <c r="ME581" s="82">
        <f t="shared" si="836"/>
        <v>161.78749999999999</v>
      </c>
      <c r="MF581" s="82">
        <f>LN581*Prices!$B$14</f>
        <v>61.03125</v>
      </c>
      <c r="MG581" s="82">
        <f t="shared" si="837"/>
        <v>171.63124999999999</v>
      </c>
      <c r="MH581" s="82">
        <f>LN581*Prices!$B$15</f>
        <v>68.90625</v>
      </c>
      <c r="MI581" s="82">
        <f t="shared" si="838"/>
        <v>179.50624999999999</v>
      </c>
      <c r="MJ581" s="82">
        <f>LN581*Prices!$B$16</f>
        <v>96.46875</v>
      </c>
      <c r="MK581" s="82">
        <f t="shared" si="839"/>
        <v>207.06874999999999</v>
      </c>
      <c r="ML581" s="82">
        <f>LN581*Prices!$B$17</f>
        <v>0</v>
      </c>
      <c r="MM581" s="82"/>
      <c r="MN581" s="82"/>
      <c r="MO581" s="82"/>
      <c r="MP581" s="82"/>
      <c r="MQ581" s="82"/>
      <c r="MR581" s="82"/>
      <c r="MS581" s="82"/>
      <c r="MT581" s="82"/>
      <c r="MU581" s="82"/>
      <c r="MV581" s="82"/>
      <c r="MW581" s="82"/>
      <c r="MX581" s="82"/>
      <c r="MY581" s="82"/>
      <c r="MZ581" s="82"/>
      <c r="NA581" s="82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</row>
    <row r="582" spans="1:449" ht="18" customHeight="1" thickBot="1" x14ac:dyDescent="0.3">
      <c r="A582" s="174" t="s">
        <v>713</v>
      </c>
      <c r="B582" s="175" t="s">
        <v>628</v>
      </c>
      <c r="C582" s="176" t="str">
        <f t="shared" si="840"/>
        <v>Vanity Cab: Floating 1 door - 1 shelf (22" to 24")</v>
      </c>
      <c r="D582" s="177" t="s">
        <v>709</v>
      </c>
      <c r="E582" s="178" t="s">
        <v>103</v>
      </c>
      <c r="F582" s="271" t="s">
        <v>713</v>
      </c>
      <c r="G582" s="367">
        <f>ROUND(cabinets_db!FD582/Prices!$B$27,0)</f>
        <v>389</v>
      </c>
      <c r="H582" s="71">
        <f>G582*Prices!$B$6+G582</f>
        <v>447.35</v>
      </c>
      <c r="I582" s="161">
        <f>ROUND(cabinets_db!FF582/Prices!$B$27,0)</f>
        <v>421</v>
      </c>
      <c r="J582" s="71">
        <f>I582*Prices!$B$6+I582</f>
        <v>484.15</v>
      </c>
      <c r="K582" s="161">
        <f>ROUND(cabinets_db!FH582/Prices!$B$27,0)</f>
        <v>432</v>
      </c>
      <c r="L582" s="71">
        <f>K582*Prices!$B$6+K582</f>
        <v>496.8</v>
      </c>
      <c r="M582" s="161">
        <f>ROUND(cabinets_db!FJ582/Prices!$B$27,0)</f>
        <v>453</v>
      </c>
      <c r="N582" s="71">
        <f>M582*Prices!$B$6+M582</f>
        <v>520.95000000000005</v>
      </c>
      <c r="O582" s="161">
        <f>ROUND(cabinets_db!FL582/Prices!$B$27,0)</f>
        <v>464</v>
      </c>
      <c r="P582" s="71">
        <f>O582*Prices!$B$6+O582</f>
        <v>533.6</v>
      </c>
      <c r="Q582" s="161">
        <f>ROUND(cabinets_db!FN582/Prices!$B$27,0)</f>
        <v>491</v>
      </c>
      <c r="R582" s="71">
        <f>Q582*Prices!$B$6+Q582</f>
        <v>564.65</v>
      </c>
      <c r="S582" s="161">
        <f>ROUND(cabinets_db!FP582/Prices!$B$27,0)</f>
        <v>512</v>
      </c>
      <c r="T582" s="71">
        <f>S582*Prices!$B$6+S582</f>
        <v>588.79999999999995</v>
      </c>
      <c r="U582" s="161">
        <f>ROUND(cabinets_db!FR582/Prices!$B$27,0)</f>
        <v>587</v>
      </c>
      <c r="V582" s="71">
        <f>U582*Prices!$B$6+U582</f>
        <v>675.05</v>
      </c>
      <c r="W582" s="162"/>
      <c r="X582" s="162"/>
      <c r="Y582" s="162"/>
      <c r="Z582" s="162"/>
      <c r="AA582" s="162"/>
      <c r="AB582" s="71">
        <f>ROUND(cabinets_db!HD582/Prices!$B$27,0)</f>
        <v>347</v>
      </c>
      <c r="AC582" s="71">
        <f>AB582*Prices!$B$6+AB582</f>
        <v>399.05</v>
      </c>
      <c r="AD582" s="71">
        <f>ROUND(cabinets_db!HF582/Prices!$B$27,0)</f>
        <v>379</v>
      </c>
      <c r="AE582" s="71">
        <f>AD582*Prices!$B$6+AD582</f>
        <v>435.85</v>
      </c>
      <c r="AF582" s="71">
        <f>ROUND(cabinets_db!HH582/Prices!$B$27,0)</f>
        <v>390</v>
      </c>
      <c r="AG582" s="71">
        <f>AF582*Prices!$B$6+AF582</f>
        <v>448.5</v>
      </c>
      <c r="AH582" s="71">
        <f>ROUND(cabinets_db!HJ582/Prices!$B$27,0)</f>
        <v>411</v>
      </c>
      <c r="AI582" s="71">
        <f>AH582*Prices!$B$6+AH582</f>
        <v>472.65</v>
      </c>
      <c r="AJ582" s="71">
        <f>ROUND(cabinets_db!HL582/Prices!$B$27,0)</f>
        <v>422</v>
      </c>
      <c r="AK582" s="71">
        <f>AJ582*Prices!$B$6+AJ582</f>
        <v>485.3</v>
      </c>
      <c r="AL582" s="71">
        <f>ROUND(cabinets_db!HN582/Prices!$B$27,0)</f>
        <v>449</v>
      </c>
      <c r="AM582" s="71">
        <f>AL582*Prices!$B$6+AL582</f>
        <v>516.35</v>
      </c>
      <c r="AN582" s="71">
        <f>ROUND(cabinets_db!HP582/Prices!$B$27,0)</f>
        <v>470</v>
      </c>
      <c r="AO582" s="71">
        <f>AN582*Prices!$B$6+AN582</f>
        <v>540.5</v>
      </c>
      <c r="AP582" s="71">
        <f>ROUND(cabinets_db!HR582/Prices!$B$27,0)</f>
        <v>545</v>
      </c>
      <c r="AQ582" s="163">
        <f>AP582*Prices!$B$6+AP582</f>
        <v>626.75</v>
      </c>
      <c r="AW582" s="71">
        <f t="shared" si="773"/>
        <v>347</v>
      </c>
      <c r="AX582" s="71">
        <f t="shared" si="774"/>
        <v>399.05</v>
      </c>
      <c r="AY582" s="71">
        <f t="shared" si="775"/>
        <v>379</v>
      </c>
      <c r="AZ582" s="71">
        <f t="shared" si="776"/>
        <v>435.85</v>
      </c>
      <c r="BA582" s="71">
        <f t="shared" si="777"/>
        <v>390</v>
      </c>
      <c r="BB582" s="71">
        <f t="shared" si="778"/>
        <v>448.5</v>
      </c>
      <c r="BC582" s="71">
        <f t="shared" si="779"/>
        <v>411</v>
      </c>
      <c r="BD582" s="71">
        <f t="shared" si="780"/>
        <v>472.65</v>
      </c>
      <c r="BE582" s="71">
        <f t="shared" si="781"/>
        <v>422</v>
      </c>
      <c r="BF582" s="71">
        <f t="shared" si="782"/>
        <v>485.3</v>
      </c>
      <c r="BG582" s="71">
        <f t="shared" si="783"/>
        <v>449</v>
      </c>
      <c r="BH582" s="71">
        <f t="shared" si="784"/>
        <v>516.35</v>
      </c>
      <c r="BI582" s="71">
        <f t="shared" si="785"/>
        <v>470</v>
      </c>
      <c r="BJ582" s="71">
        <f t="shared" si="786"/>
        <v>540.5</v>
      </c>
      <c r="BK582" s="71">
        <f t="shared" si="787"/>
        <v>545</v>
      </c>
      <c r="BL582" s="163">
        <f t="shared" si="788"/>
        <v>626.75</v>
      </c>
      <c r="BU582" s="161">
        <f>ROUND(cabinets_db!JE582/Prices!$B$27,0)</f>
        <v>389</v>
      </c>
      <c r="BV582" s="71">
        <f>BU582*Prices!$B$6+BU582</f>
        <v>447.35</v>
      </c>
      <c r="BW582" s="161">
        <f>ROUND(cabinets_db!JG582/Prices!$B$27,0)</f>
        <v>421</v>
      </c>
      <c r="BX582" s="71">
        <f>BW582*Prices!$B$6+BW582</f>
        <v>484.15</v>
      </c>
      <c r="BY582" s="161">
        <f>ROUND(cabinets_db!JI582/Prices!$B$27,0)</f>
        <v>432</v>
      </c>
      <c r="BZ582" s="71">
        <f>BY582*Prices!$B$6+BY582</f>
        <v>496.8</v>
      </c>
      <c r="CA582" s="161">
        <f>ROUND(cabinets_db!JK582/Prices!$B$27,0)</f>
        <v>453</v>
      </c>
      <c r="CB582" s="71">
        <f>CA582*Prices!$B$6+CA582</f>
        <v>520.95000000000005</v>
      </c>
      <c r="CC582" s="161">
        <f>ROUND(cabinets_db!JM582/Prices!$B$27,0)</f>
        <v>464</v>
      </c>
      <c r="CD582" s="71">
        <f>CC582*Prices!$B$6+CC582</f>
        <v>533.6</v>
      </c>
      <c r="CE582" s="161">
        <f>ROUND(cabinets_db!JO582/Prices!$B$27,0)</f>
        <v>491</v>
      </c>
      <c r="CF582" s="71">
        <f>CE582*Prices!$B$6+CE582</f>
        <v>564.65</v>
      </c>
      <c r="CG582" s="161">
        <f>ROUND(cabinets_db!JQ582/Prices!$B$27,0)</f>
        <v>512</v>
      </c>
      <c r="CH582" s="71">
        <f>CG582*Prices!$B$6+CG582</f>
        <v>588.79999999999995</v>
      </c>
      <c r="CI582" s="161">
        <f>ROUND(cabinets_db!JS582/Prices!$B$27,0)</f>
        <v>587</v>
      </c>
      <c r="CJ582" s="71">
        <f>CI582*Prices!$B$6+CI582</f>
        <v>675.05</v>
      </c>
      <c r="CK582" s="162"/>
      <c r="CL582" s="162"/>
      <c r="CM582" s="162"/>
      <c r="CN582" s="162"/>
      <c r="CO582" s="162"/>
      <c r="CP582" s="71">
        <f>ROUND(cabinets_db!LW582/Prices!$B$27,0)</f>
        <v>347</v>
      </c>
      <c r="CQ582" s="71">
        <f>CP582*Prices!$B$6+CP582</f>
        <v>399.05</v>
      </c>
      <c r="CR582" s="71">
        <f>ROUND(cabinets_db!LY582/Prices!$B$27,0)</f>
        <v>379</v>
      </c>
      <c r="CS582" s="71">
        <f>CR582*Prices!$B$6+CR582</f>
        <v>435.85</v>
      </c>
      <c r="CT582" s="71">
        <f>ROUND(cabinets_db!MA582/Prices!$B$27,0)</f>
        <v>390</v>
      </c>
      <c r="CU582" s="71">
        <f>CT582*Prices!$B$6+CT582</f>
        <v>448.5</v>
      </c>
      <c r="CV582" s="71">
        <f>ROUND(cabinets_db!MC582/Prices!$B$27,0)</f>
        <v>411</v>
      </c>
      <c r="CW582" s="71">
        <f>CV582*Prices!$B$6+CV582</f>
        <v>472.65</v>
      </c>
      <c r="CX582" s="71">
        <f>ROUND(cabinets_db!ME582/Prices!$B$27,0)</f>
        <v>422</v>
      </c>
      <c r="CY582" s="71">
        <f>CX582*Prices!$B$6+CX582</f>
        <v>485.3</v>
      </c>
      <c r="CZ582" s="71">
        <f>ROUND(cabinets_db!MG582/Prices!$B$27,0)</f>
        <v>449</v>
      </c>
      <c r="DA582" s="71">
        <f>CZ582*Prices!$B$6+CZ582</f>
        <v>516.35</v>
      </c>
      <c r="DB582" s="71">
        <f>ROUND(cabinets_db!MI582/Prices!$B$27,0)</f>
        <v>470</v>
      </c>
      <c r="DC582" s="71">
        <f>DB582*Prices!$B$6+DB582</f>
        <v>540.5</v>
      </c>
      <c r="DD582" s="71">
        <f>ROUND(cabinets_db!MK582/Prices!$B$27,0)</f>
        <v>545</v>
      </c>
      <c r="DE582" s="163">
        <f>DD582*Prices!$B$6+DD582</f>
        <v>626.75</v>
      </c>
      <c r="DK582" s="71">
        <f t="shared" si="789"/>
        <v>347</v>
      </c>
      <c r="DL582" s="71">
        <f t="shared" si="790"/>
        <v>399.05</v>
      </c>
      <c r="DM582" s="71">
        <f t="shared" si="791"/>
        <v>379</v>
      </c>
      <c r="DN582" s="71">
        <f t="shared" si="792"/>
        <v>435.85</v>
      </c>
      <c r="DO582" s="71">
        <f t="shared" si="793"/>
        <v>390</v>
      </c>
      <c r="DP582" s="71">
        <f t="shared" si="794"/>
        <v>448.5</v>
      </c>
      <c r="DQ582" s="71">
        <f t="shared" si="795"/>
        <v>411</v>
      </c>
      <c r="DR582" s="71">
        <f t="shared" si="796"/>
        <v>472.65</v>
      </c>
      <c r="DS582" s="71">
        <f t="shared" si="797"/>
        <v>422</v>
      </c>
      <c r="DT582" s="71">
        <f t="shared" si="798"/>
        <v>485.3</v>
      </c>
      <c r="DU582" s="71">
        <f t="shared" si="799"/>
        <v>449</v>
      </c>
      <c r="DV582" s="71">
        <f t="shared" si="800"/>
        <v>516.35</v>
      </c>
      <c r="DW582" s="71">
        <f t="shared" si="801"/>
        <v>470</v>
      </c>
      <c r="DX582" s="71">
        <f t="shared" si="802"/>
        <v>540.5</v>
      </c>
      <c r="DY582" s="71">
        <f t="shared" si="803"/>
        <v>545</v>
      </c>
      <c r="DZ582" s="163">
        <f t="shared" si="804"/>
        <v>626.75</v>
      </c>
      <c r="EP582" s="159">
        <v>3899.1311000000001</v>
      </c>
      <c r="EQ582" s="55">
        <f t="shared" si="769"/>
        <v>27.077299305555556</v>
      </c>
      <c r="ER582" s="74">
        <v>27</v>
      </c>
      <c r="ES582" s="55">
        <v>24</v>
      </c>
      <c r="EU582" s="75">
        <f t="shared" si="841"/>
        <v>4.5</v>
      </c>
      <c r="EW582" s="75">
        <v>2</v>
      </c>
      <c r="EY582" s="142">
        <v>27</v>
      </c>
      <c r="EZ582" s="82">
        <f>(EY582*1.2)*(Prices!$B$5/32)</f>
        <v>40.5</v>
      </c>
      <c r="FA582" s="82">
        <f>(EY582*1.3)*(Prices!$B$4/32)</f>
        <v>87.75</v>
      </c>
      <c r="FB582" s="77">
        <f>EV582*Prices!$B$2+EW582*Prices!$B$3</f>
        <v>8.1</v>
      </c>
      <c r="FC582" s="80">
        <f>EU582*Prices!$B$9</f>
        <v>27</v>
      </c>
      <c r="FD582" s="82">
        <f t="shared" si="805"/>
        <v>163.35</v>
      </c>
      <c r="FE582" s="82">
        <f>EU582*Prices!$B$10</f>
        <v>40.5</v>
      </c>
      <c r="FF582" s="82">
        <f t="shared" si="806"/>
        <v>176.85</v>
      </c>
      <c r="FG582" s="82">
        <f>EU582*Prices!$B$11</f>
        <v>45</v>
      </c>
      <c r="FH582" s="82">
        <f t="shared" si="807"/>
        <v>181.35</v>
      </c>
      <c r="FI582" s="82">
        <f>EU582*Prices!$B$12</f>
        <v>54</v>
      </c>
      <c r="FJ582" s="82">
        <f t="shared" si="808"/>
        <v>190.35</v>
      </c>
      <c r="FK582" s="82">
        <f>EU582*Prices!$B$13</f>
        <v>58.5</v>
      </c>
      <c r="FL582" s="82">
        <f t="shared" si="809"/>
        <v>194.85</v>
      </c>
      <c r="FM582" s="82">
        <f>EU582*Prices!$B$14</f>
        <v>69.75</v>
      </c>
      <c r="FN582" s="82">
        <f t="shared" si="810"/>
        <v>206.1</v>
      </c>
      <c r="FO582" s="82">
        <f>EU582*Prices!$B$15</f>
        <v>78.75</v>
      </c>
      <c r="FP582" s="82">
        <f t="shared" si="811"/>
        <v>215.1</v>
      </c>
      <c r="FQ582" s="82">
        <f>EU582*Prices!$B$16</f>
        <v>110.25</v>
      </c>
      <c r="FR582" s="82">
        <f t="shared" si="812"/>
        <v>246.6</v>
      </c>
      <c r="FS582" s="82">
        <f>EU582*Prices!$B$17</f>
        <v>0</v>
      </c>
      <c r="FT582" s="82"/>
      <c r="FU582" s="82"/>
      <c r="FV582" s="82"/>
      <c r="FW582" s="82"/>
      <c r="FX582" s="82"/>
      <c r="FY582" s="82"/>
      <c r="FZ582" s="82"/>
      <c r="GA582" s="82"/>
      <c r="GB582" s="82"/>
      <c r="GC582" s="78"/>
      <c r="GD582" s="82"/>
      <c r="GE582" s="82"/>
      <c r="GF582" s="82"/>
      <c r="GG582" s="82"/>
      <c r="GH582" s="82"/>
      <c r="GI582"/>
      <c r="GJ582"/>
      <c r="GK582"/>
      <c r="GL582"/>
      <c r="GM582"/>
      <c r="GN582"/>
      <c r="GO582"/>
      <c r="GP582" s="159">
        <v>3899.1311000000001</v>
      </c>
      <c r="GQ582" s="55">
        <f t="shared" si="770"/>
        <v>27.077299305555556</v>
      </c>
      <c r="GR582" s="74">
        <v>27</v>
      </c>
      <c r="GS582" s="55">
        <v>24</v>
      </c>
      <c r="GT582" s="55"/>
      <c r="GU582" s="75">
        <f t="shared" si="842"/>
        <v>4.5</v>
      </c>
      <c r="GV582" s="75"/>
      <c r="GW582" s="75">
        <v>2</v>
      </c>
      <c r="GX582" s="76"/>
      <c r="GY582" s="142">
        <v>27</v>
      </c>
      <c r="GZ582" s="82">
        <f>(GY582*1.2)*(Prices!$B$5/32)</f>
        <v>40.5</v>
      </c>
      <c r="HA582" s="82">
        <f>(GY582*1.3)*(Prices!$C$4/32)</f>
        <v>70.2</v>
      </c>
      <c r="HB582" s="77">
        <f>GV582*Prices!$B$2+GW582*Prices!$B$3</f>
        <v>8.1</v>
      </c>
      <c r="HC582" s="80">
        <f>GU582*Prices!$B$9</f>
        <v>27</v>
      </c>
      <c r="HD582" s="82">
        <f t="shared" si="813"/>
        <v>145.80000000000001</v>
      </c>
      <c r="HE582" s="82">
        <f>GU582*Prices!$B$10</f>
        <v>40.5</v>
      </c>
      <c r="HF582" s="82">
        <f t="shared" si="814"/>
        <v>159.30000000000001</v>
      </c>
      <c r="HG582" s="82">
        <f>GU582*Prices!$B$11</f>
        <v>45</v>
      </c>
      <c r="HH582" s="82">
        <f t="shared" si="815"/>
        <v>163.80000000000001</v>
      </c>
      <c r="HI582" s="82">
        <f>GU582*Prices!$B$12</f>
        <v>54</v>
      </c>
      <c r="HJ582" s="82">
        <f t="shared" si="816"/>
        <v>172.8</v>
      </c>
      <c r="HK582" s="82">
        <f>GU582*Prices!$B$13</f>
        <v>58.5</v>
      </c>
      <c r="HL582" s="82">
        <f t="shared" si="817"/>
        <v>177.3</v>
      </c>
      <c r="HM582" s="82">
        <f>GU582*Prices!$B$14</f>
        <v>69.75</v>
      </c>
      <c r="HN582" s="82">
        <f t="shared" si="818"/>
        <v>188.55</v>
      </c>
      <c r="HO582" s="82">
        <f>GU582*Prices!$B$15</f>
        <v>78.75</v>
      </c>
      <c r="HP582" s="82">
        <f t="shared" si="819"/>
        <v>197.55</v>
      </c>
      <c r="HQ582" s="82">
        <f>GU582*Prices!$B$16</f>
        <v>110.25</v>
      </c>
      <c r="HR582" s="82">
        <f t="shared" si="820"/>
        <v>229.05</v>
      </c>
      <c r="HS582" s="82">
        <f>GU582*Prices!$B$17</f>
        <v>0</v>
      </c>
      <c r="HT582" s="82"/>
      <c r="HU582" s="82"/>
      <c r="HV582" s="82"/>
      <c r="HW582" s="82"/>
      <c r="HX582" s="82"/>
      <c r="HY582" s="82"/>
      <c r="HZ582" s="82"/>
      <c r="IA582" s="82"/>
      <c r="IB582" s="82"/>
      <c r="IC582" s="78"/>
      <c r="ID582" s="82"/>
      <c r="IE582" s="82"/>
      <c r="IF582" s="82"/>
      <c r="IG582" s="82"/>
      <c r="IH582" s="82"/>
      <c r="II582"/>
      <c r="IJ582"/>
      <c r="IK582"/>
      <c r="IL582"/>
      <c r="IM582"/>
      <c r="IN582"/>
      <c r="IO582"/>
      <c r="IP582"/>
      <c r="IQ582" s="159">
        <v>3899.1311000000001</v>
      </c>
      <c r="IR582" s="55">
        <f t="shared" si="771"/>
        <v>27.077299305555556</v>
      </c>
      <c r="IS582" s="74">
        <v>27</v>
      </c>
      <c r="IT582" s="55">
        <v>24</v>
      </c>
      <c r="IV582" s="75">
        <f t="shared" si="843"/>
        <v>4.5</v>
      </c>
      <c r="IW582" s="75"/>
      <c r="IX582" s="75">
        <v>2</v>
      </c>
      <c r="IY582" s="76">
        <f t="shared" si="763"/>
        <v>0</v>
      </c>
      <c r="IZ582" s="142">
        <v>27</v>
      </c>
      <c r="JA582" s="82">
        <f>(IZ582*1.2)*(Prices!$B$5/32)</f>
        <v>40.5</v>
      </c>
      <c r="JB582" s="82">
        <f>(IZ582*1.3)*(Prices!$B$4/32)</f>
        <v>87.75</v>
      </c>
      <c r="JC582" s="77">
        <f>IW582*Prices!$B$2+IX582*Prices!$B$3</f>
        <v>8.1</v>
      </c>
      <c r="JD582" s="80">
        <f>IV582*Prices!$B$9</f>
        <v>27</v>
      </c>
      <c r="JE582" s="82">
        <f t="shared" si="821"/>
        <v>163.35</v>
      </c>
      <c r="JF582" s="82">
        <f>IV582*Prices!$B$10</f>
        <v>40.5</v>
      </c>
      <c r="JG582" s="82">
        <f t="shared" si="822"/>
        <v>176.85</v>
      </c>
      <c r="JH582" s="82">
        <f>IV582*Prices!$B$11</f>
        <v>45</v>
      </c>
      <c r="JI582" s="82">
        <f t="shared" si="823"/>
        <v>181.35</v>
      </c>
      <c r="JJ582" s="82">
        <f>IV582*Prices!$B$12</f>
        <v>54</v>
      </c>
      <c r="JK582" s="82">
        <f t="shared" si="824"/>
        <v>190.35</v>
      </c>
      <c r="JL582" s="82">
        <f>IV582*Prices!$B$13</f>
        <v>58.5</v>
      </c>
      <c r="JM582" s="82">
        <f t="shared" si="825"/>
        <v>194.85</v>
      </c>
      <c r="JN582" s="82">
        <f>IV582*Prices!$B$14</f>
        <v>69.75</v>
      </c>
      <c r="JO582" s="82">
        <f t="shared" si="826"/>
        <v>206.1</v>
      </c>
      <c r="JP582" s="82">
        <f>IV582*Prices!$B$15</f>
        <v>78.75</v>
      </c>
      <c r="JQ582" s="82">
        <f t="shared" si="827"/>
        <v>215.1</v>
      </c>
      <c r="JR582" s="82">
        <f>IV582*Prices!$B$16</f>
        <v>110.25</v>
      </c>
      <c r="JS582" s="82">
        <f t="shared" si="828"/>
        <v>246.6</v>
      </c>
      <c r="JT582" s="82">
        <f>IV582*Prices!$B$17</f>
        <v>0</v>
      </c>
      <c r="JU582" s="82"/>
      <c r="JV582" s="82"/>
      <c r="JW582" s="82"/>
      <c r="JX582" s="82"/>
      <c r="JY582" s="82"/>
      <c r="JZ582" s="82"/>
      <c r="KA582" s="82"/>
      <c r="KB582" s="82"/>
      <c r="KC582" s="82"/>
      <c r="KD582" s="78"/>
      <c r="KE582" s="82"/>
      <c r="KF582" s="82"/>
      <c r="KG582" s="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 s="199">
        <v>0</v>
      </c>
      <c r="LB582" s="202">
        <v>0</v>
      </c>
      <c r="LC582" s="82">
        <f>(44+(cabinets_db!IR582*2-2))*0.58</f>
        <v>55.769667194444438</v>
      </c>
      <c r="LD582" s="82">
        <f>(44+(cabinets_db!IR582*2-2))*0.77</f>
        <v>74.039040930555558</v>
      </c>
      <c r="LE582" s="82">
        <f>3*(cabinets_db!IR582*22/144)</f>
        <v>12.410428848379629</v>
      </c>
      <c r="LF582" s="82">
        <f t="shared" si="829"/>
        <v>43.359238346064807</v>
      </c>
      <c r="LG582" s="80">
        <f t="shared" si="830"/>
        <v>61.628612082175927</v>
      </c>
      <c r="LH582" s="234">
        <f t="shared" si="831"/>
        <v>0</v>
      </c>
      <c r="LI582" s="159">
        <v>3899.1311000000001</v>
      </c>
      <c r="LJ582" s="55">
        <f t="shared" si="772"/>
        <v>27.077299305555556</v>
      </c>
      <c r="LK582" s="74">
        <v>27</v>
      </c>
      <c r="LL582" s="55">
        <v>24</v>
      </c>
      <c r="LN582" s="75">
        <f t="shared" si="844"/>
        <v>4.5</v>
      </c>
      <c r="LO582" s="75"/>
      <c r="LP582" s="75">
        <v>2</v>
      </c>
      <c r="LQ582" s="76">
        <f t="shared" si="764"/>
        <v>0</v>
      </c>
      <c r="LR582" s="142">
        <v>27</v>
      </c>
      <c r="LS582" s="82">
        <f>(LR582*1.2)*(Prices!$B$5/32)</f>
        <v>40.5</v>
      </c>
      <c r="LT582" s="82">
        <f>(LR582*1.3)*(Prices!$C$4/32)</f>
        <v>70.2</v>
      </c>
      <c r="LU582" s="77">
        <f>LO582*Prices!$B$2+LP582*Prices!$B$3</f>
        <v>8.1</v>
      </c>
      <c r="LV582" s="80">
        <f>LN582*Prices!$B$9</f>
        <v>27</v>
      </c>
      <c r="LW582" s="82">
        <f t="shared" si="832"/>
        <v>145.80000000000001</v>
      </c>
      <c r="LX582" s="82">
        <f>LN582*Prices!$B$10</f>
        <v>40.5</v>
      </c>
      <c r="LY582" s="82">
        <f t="shared" si="833"/>
        <v>159.30000000000001</v>
      </c>
      <c r="LZ582" s="82">
        <f>LN582*Prices!$B$11</f>
        <v>45</v>
      </c>
      <c r="MA582" s="82">
        <f t="shared" si="834"/>
        <v>163.80000000000001</v>
      </c>
      <c r="MB582" s="82">
        <f>LN582*Prices!$B$12</f>
        <v>54</v>
      </c>
      <c r="MC582" s="82">
        <f t="shared" si="835"/>
        <v>172.8</v>
      </c>
      <c r="MD582" s="82">
        <f>LN582*Prices!$B$13</f>
        <v>58.5</v>
      </c>
      <c r="ME582" s="82">
        <f t="shared" si="836"/>
        <v>177.3</v>
      </c>
      <c r="MF582" s="82">
        <f>LN582*Prices!$B$14</f>
        <v>69.75</v>
      </c>
      <c r="MG582" s="82">
        <f t="shared" si="837"/>
        <v>188.55</v>
      </c>
      <c r="MH582" s="82">
        <f>LN582*Prices!$B$15</f>
        <v>78.75</v>
      </c>
      <c r="MI582" s="82">
        <f t="shared" si="838"/>
        <v>197.55</v>
      </c>
      <c r="MJ582" s="82">
        <f>LN582*Prices!$B$16</f>
        <v>110.25</v>
      </c>
      <c r="MK582" s="82">
        <f t="shared" si="839"/>
        <v>229.05</v>
      </c>
      <c r="ML582" s="82">
        <f>LN582*Prices!$B$17</f>
        <v>0</v>
      </c>
      <c r="MM582" s="82"/>
      <c r="MN582" s="82"/>
      <c r="MO582" s="82"/>
      <c r="MP582" s="82"/>
      <c r="MQ582" s="82"/>
      <c r="MR582" s="82"/>
      <c r="MS582" s="82"/>
      <c r="MT582" s="82"/>
      <c r="MU582" s="82"/>
      <c r="MV582" s="78"/>
      <c r="MW582" s="82"/>
      <c r="MX582" s="82"/>
      <c r="MY582" s="82"/>
      <c r="MZ582" s="82"/>
      <c r="NA582" s="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</row>
    <row r="583" spans="1:449" ht="18" customHeight="1" thickBot="1" x14ac:dyDescent="0.3">
      <c r="A583" s="282"/>
      <c r="B583" s="404"/>
      <c r="C583" s="278"/>
      <c r="D583" s="279"/>
      <c r="E583" s="280"/>
      <c r="F583" s="284"/>
      <c r="G583" s="367"/>
      <c r="H583" s="71"/>
      <c r="I583" s="161"/>
      <c r="J583" s="71"/>
      <c r="K583" s="161"/>
      <c r="L583" s="71"/>
      <c r="M583" s="161"/>
      <c r="N583" s="71"/>
      <c r="O583" s="161"/>
      <c r="P583" s="71"/>
      <c r="Q583" s="161"/>
      <c r="R583" s="71"/>
      <c r="S583" s="161"/>
      <c r="T583" s="71"/>
      <c r="U583" s="161"/>
      <c r="V583" s="71"/>
      <c r="W583" s="162"/>
      <c r="X583" s="162"/>
      <c r="Y583" s="162"/>
      <c r="Z583" s="162"/>
      <c r="AA583" s="162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163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163"/>
      <c r="BU583" s="161"/>
      <c r="BV583" s="71"/>
      <c r="BW583" s="161"/>
      <c r="BX583" s="71"/>
      <c r="BY583" s="161"/>
      <c r="BZ583" s="71"/>
      <c r="CA583" s="161"/>
      <c r="CB583" s="71"/>
      <c r="CC583" s="161"/>
      <c r="CD583" s="71"/>
      <c r="CE583" s="161"/>
      <c r="CF583" s="71"/>
      <c r="CG583" s="161"/>
      <c r="CH583" s="71"/>
      <c r="CI583" s="161"/>
      <c r="CJ583" s="71"/>
      <c r="CK583" s="162"/>
      <c r="CL583" s="162"/>
      <c r="CM583" s="162"/>
      <c r="CN583" s="162"/>
      <c r="CO583" s="162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163"/>
      <c r="DK583" s="71"/>
      <c r="DL583" s="71"/>
      <c r="DM583" s="71"/>
      <c r="DN583" s="71"/>
      <c r="DO583" s="71"/>
      <c r="DP583" s="71"/>
      <c r="DQ583" s="71"/>
      <c r="DR583" s="71"/>
      <c r="DS583" s="71"/>
      <c r="DT583" s="71"/>
      <c r="DU583" s="71"/>
      <c r="DV583" s="71"/>
      <c r="DW583" s="71"/>
      <c r="DX583" s="71"/>
      <c r="DY583" s="71"/>
      <c r="DZ583" s="163"/>
      <c r="EP583" s="159"/>
      <c r="ER583" s="74"/>
      <c r="ES583" s="55"/>
      <c r="EU583" s="75"/>
      <c r="EY583" s="142"/>
      <c r="EZ583" s="82"/>
      <c r="FB583" s="77"/>
      <c r="FC583" s="80"/>
      <c r="FE583" s="82"/>
      <c r="FF583" s="82"/>
      <c r="FG583" s="82"/>
      <c r="FH583" s="82"/>
      <c r="FI583" s="82"/>
      <c r="FJ583" s="82"/>
      <c r="FK583" s="82"/>
      <c r="FL583" s="82"/>
      <c r="FM583" s="82"/>
      <c r="FN583" s="82"/>
      <c r="FO583" s="82"/>
      <c r="FP583" s="82"/>
      <c r="FQ583" s="82"/>
      <c r="FR583" s="82"/>
      <c r="FS583" s="82"/>
      <c r="FT583" s="82"/>
      <c r="FU583" s="82"/>
      <c r="FV583" s="82"/>
      <c r="FW583" s="82"/>
      <c r="FX583" s="82"/>
      <c r="FY583" s="82"/>
      <c r="FZ583" s="82"/>
      <c r="GA583" s="82"/>
      <c r="GB583" s="82"/>
      <c r="GC583" s="78"/>
      <c r="GD583" s="82"/>
      <c r="GE583" s="82"/>
      <c r="GF583" s="82"/>
      <c r="GG583" s="82"/>
      <c r="GH583" s="82"/>
      <c r="GI583"/>
      <c r="GJ583"/>
      <c r="GK583"/>
      <c r="GL583"/>
      <c r="GM583"/>
      <c r="GN583"/>
      <c r="GO583"/>
      <c r="GP583" s="159"/>
      <c r="GR583" s="74"/>
      <c r="GT583" s="55"/>
      <c r="GU583" s="75"/>
      <c r="GV583" s="75"/>
      <c r="GW583" s="75"/>
      <c r="GX583" s="76"/>
      <c r="GY583" s="142"/>
      <c r="GZ583" s="82"/>
      <c r="HA583" s="82"/>
      <c r="HB583" s="77"/>
      <c r="HC583" s="80"/>
      <c r="HE583" s="82"/>
      <c r="HF583" s="82"/>
      <c r="HG583" s="82"/>
      <c r="HH583" s="82"/>
      <c r="HI583" s="82"/>
      <c r="HJ583" s="82"/>
      <c r="HK583" s="82"/>
      <c r="HL583" s="82"/>
      <c r="HM583" s="82"/>
      <c r="HN583" s="82"/>
      <c r="HO583" s="82"/>
      <c r="HP583" s="82"/>
      <c r="HQ583" s="82"/>
      <c r="HR583" s="82"/>
      <c r="HS583" s="82"/>
      <c r="HT583" s="82"/>
      <c r="HU583" s="82"/>
      <c r="HV583" s="82"/>
      <c r="HW583" s="82"/>
      <c r="HX583" s="82"/>
      <c r="HY583" s="82"/>
      <c r="HZ583" s="82"/>
      <c r="IA583" s="82"/>
      <c r="IB583" s="82"/>
      <c r="IC583" s="78"/>
      <c r="ID583" s="82"/>
      <c r="IE583" s="82"/>
      <c r="IF583" s="82"/>
      <c r="IG583" s="82"/>
      <c r="IH583" s="82"/>
      <c r="II583"/>
      <c r="IJ583"/>
      <c r="IK583"/>
      <c r="IL583"/>
      <c r="IM583"/>
      <c r="IN583"/>
      <c r="IO583"/>
      <c r="IP583"/>
      <c r="IQ583" s="159"/>
      <c r="IS583" s="74"/>
      <c r="IV583" s="75"/>
      <c r="IW583" s="75"/>
      <c r="IX583" s="75"/>
      <c r="IY583" s="76"/>
      <c r="IZ583" s="142"/>
      <c r="JA583" s="82"/>
      <c r="JB583" s="82"/>
      <c r="JC583" s="77"/>
      <c r="JD583" s="80"/>
      <c r="JE583" s="82"/>
      <c r="JF583" s="82"/>
      <c r="JG583" s="82"/>
      <c r="JH583" s="82"/>
      <c r="JI583" s="82"/>
      <c r="JJ583" s="82"/>
      <c r="JK583" s="82"/>
      <c r="JL583" s="82"/>
      <c r="JM583" s="82"/>
      <c r="JN583" s="82"/>
      <c r="JO583" s="82"/>
      <c r="JP583" s="82"/>
      <c r="JQ583" s="82"/>
      <c r="JR583" s="82"/>
      <c r="JS583" s="82"/>
      <c r="JT583" s="82"/>
      <c r="JU583" s="82"/>
      <c r="JV583" s="82"/>
      <c r="JW583" s="82"/>
      <c r="JX583" s="82"/>
      <c r="JY583" s="82"/>
      <c r="JZ583" s="82"/>
      <c r="KA583" s="82"/>
      <c r="KB583" s="82"/>
      <c r="KC583" s="82"/>
      <c r="KD583" s="78"/>
      <c r="KE583" s="82"/>
      <c r="KF583" s="82"/>
      <c r="KG583" s="82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 s="199"/>
      <c r="LB583" s="202"/>
      <c r="LF583" s="82"/>
      <c r="LG583" s="80"/>
      <c r="LH583" s="234"/>
      <c r="LI583" s="159"/>
      <c r="LK583" s="74"/>
      <c r="LN583" s="75"/>
      <c r="LO583" s="75"/>
      <c r="LP583" s="75"/>
      <c r="LQ583" s="76"/>
      <c r="LR583" s="142"/>
      <c r="LS583" s="82"/>
      <c r="LT583" s="82"/>
      <c r="LU583" s="77"/>
      <c r="LV583" s="80"/>
      <c r="LW583" s="82"/>
      <c r="LX583" s="82"/>
      <c r="LY583" s="82"/>
      <c r="LZ583" s="82"/>
      <c r="MA583" s="82"/>
      <c r="MB583" s="82"/>
      <c r="MC583" s="82"/>
      <c r="MD583" s="82"/>
      <c r="ME583" s="82"/>
      <c r="MF583" s="82"/>
      <c r="MG583" s="82"/>
      <c r="MH583" s="82"/>
      <c r="MI583" s="82"/>
      <c r="MJ583" s="82"/>
      <c r="MK583" s="82"/>
      <c r="ML583" s="82"/>
      <c r="MM583" s="82"/>
      <c r="MN583" s="82"/>
      <c r="MO583" s="82"/>
      <c r="MP583" s="82"/>
      <c r="MQ583" s="82"/>
      <c r="MR583" s="82"/>
      <c r="MS583" s="82"/>
      <c r="MT583" s="82"/>
      <c r="MU583" s="82"/>
      <c r="MV583" s="78"/>
      <c r="MW583" s="82"/>
      <c r="MX583" s="82"/>
      <c r="MY583" s="82"/>
      <c r="MZ583" s="82"/>
      <c r="NA583" s="82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</row>
    <row r="584" spans="1:449" ht="18" customHeight="1" x14ac:dyDescent="0.25">
      <c r="A584" s="169" t="s">
        <v>714</v>
      </c>
      <c r="B584" s="170" t="s">
        <v>628</v>
      </c>
      <c r="C584" s="152" t="str">
        <f t="shared" si="840"/>
        <v>Vanity Cab: Floating - 2 drawer (13" to 15")</v>
      </c>
      <c r="D584" s="121" t="s">
        <v>715</v>
      </c>
      <c r="E584" s="153" t="s">
        <v>97</v>
      </c>
      <c r="F584" s="303" t="s">
        <v>714</v>
      </c>
      <c r="G584" s="367">
        <f>ROUND(cabinets_db!FD584/Prices!$B$27,0)</f>
        <v>424</v>
      </c>
      <c r="H584" s="71">
        <f>G584*Prices!$B$6+G584</f>
        <v>487.6</v>
      </c>
      <c r="I584" s="161">
        <f>ROUND(cabinets_db!FF584/Prices!$B$27,0)</f>
        <v>444</v>
      </c>
      <c r="J584" s="71">
        <f>I584*Prices!$B$6+I584</f>
        <v>510.6</v>
      </c>
      <c r="K584" s="161">
        <f>ROUND(cabinets_db!FH584/Prices!$B$27,0)</f>
        <v>451</v>
      </c>
      <c r="L584" s="71">
        <f>K584*Prices!$B$6+K584</f>
        <v>518.65</v>
      </c>
      <c r="M584" s="161">
        <f>ROUND(cabinets_db!FJ584/Prices!$B$27,0)</f>
        <v>465</v>
      </c>
      <c r="N584" s="71">
        <f>M584*Prices!$B$6+M584</f>
        <v>534.75</v>
      </c>
      <c r="O584" s="161">
        <f>ROUND(cabinets_db!FL584/Prices!$B$27,0)</f>
        <v>471</v>
      </c>
      <c r="P584" s="71">
        <f>O584*Prices!$B$6+O584</f>
        <v>541.65</v>
      </c>
      <c r="Q584" s="161">
        <f>ROUND(cabinets_db!FN584/Prices!$B$27,0)</f>
        <v>488</v>
      </c>
      <c r="R584" s="71">
        <f>Q584*Prices!$B$6+Q584</f>
        <v>561.20000000000005</v>
      </c>
      <c r="S584" s="161">
        <f>ROUND(cabinets_db!FP584/Prices!$B$27,0)</f>
        <v>501</v>
      </c>
      <c r="T584" s="71">
        <f>S584*Prices!$B$6+S584</f>
        <v>576.15</v>
      </c>
      <c r="U584" s="161">
        <f>ROUND(cabinets_db!FR584/Prices!$B$27,0)</f>
        <v>548</v>
      </c>
      <c r="V584" s="71">
        <f>U584*Prices!$B$6+U584</f>
        <v>630.20000000000005</v>
      </c>
      <c r="W584" s="162"/>
      <c r="X584" s="162"/>
      <c r="Y584" s="162"/>
      <c r="Z584" s="162"/>
      <c r="AA584" s="162"/>
      <c r="AB584" s="71">
        <f>ROUND(cabinets_db!HD584/Prices!$B$27,0)</f>
        <v>399</v>
      </c>
      <c r="AC584" s="71">
        <f>AB584*Prices!$B$6+AB584</f>
        <v>458.85</v>
      </c>
      <c r="AD584" s="71">
        <f>ROUND(cabinets_db!HF584/Prices!$B$27,0)</f>
        <v>419</v>
      </c>
      <c r="AE584" s="71">
        <f>AD584*Prices!$B$6+AD584</f>
        <v>481.85</v>
      </c>
      <c r="AF584" s="71">
        <f>ROUND(cabinets_db!HH584/Prices!$B$27,0)</f>
        <v>426</v>
      </c>
      <c r="AG584" s="71">
        <f>AF584*Prices!$B$6+AF584</f>
        <v>489.9</v>
      </c>
      <c r="AH584" s="71">
        <f>ROUND(cabinets_db!HJ584/Prices!$B$27,0)</f>
        <v>439</v>
      </c>
      <c r="AI584" s="71">
        <f>AH584*Prices!$B$6+AH584</f>
        <v>504.85</v>
      </c>
      <c r="AJ584" s="71">
        <f>ROUND(cabinets_db!HL584/Prices!$B$27,0)</f>
        <v>446</v>
      </c>
      <c r="AK584" s="71">
        <f>AJ584*Prices!$B$6+AJ584</f>
        <v>512.9</v>
      </c>
      <c r="AL584" s="71">
        <f>ROUND(cabinets_db!HN584/Prices!$B$27,0)</f>
        <v>462</v>
      </c>
      <c r="AM584" s="71">
        <f>AL584*Prices!$B$6+AL584</f>
        <v>531.29999999999995</v>
      </c>
      <c r="AN584" s="71">
        <f>ROUND(cabinets_db!HP584/Prices!$B$27,0)</f>
        <v>476</v>
      </c>
      <c r="AO584" s="71">
        <f>AN584*Prices!$B$6+AN584</f>
        <v>547.4</v>
      </c>
      <c r="AP584" s="71">
        <f>ROUND(cabinets_db!HR584/Prices!$B$27,0)</f>
        <v>523</v>
      </c>
      <c r="AQ584" s="163">
        <f>AP584*Prices!$B$6+AP584</f>
        <v>601.45000000000005</v>
      </c>
      <c r="AW584" s="71">
        <f t="shared" si="773"/>
        <v>399</v>
      </c>
      <c r="AX584" s="71">
        <f t="shared" si="774"/>
        <v>458.85</v>
      </c>
      <c r="AY584" s="71">
        <f t="shared" si="775"/>
        <v>419</v>
      </c>
      <c r="AZ584" s="71">
        <f t="shared" si="776"/>
        <v>481.85</v>
      </c>
      <c r="BA584" s="71">
        <f t="shared" si="777"/>
        <v>426</v>
      </c>
      <c r="BB584" s="71">
        <f t="shared" si="778"/>
        <v>489.9</v>
      </c>
      <c r="BC584" s="71">
        <f t="shared" si="779"/>
        <v>439</v>
      </c>
      <c r="BD584" s="71">
        <f t="shared" si="780"/>
        <v>504.85</v>
      </c>
      <c r="BE584" s="71">
        <f t="shared" si="781"/>
        <v>446</v>
      </c>
      <c r="BF584" s="71">
        <f t="shared" si="782"/>
        <v>512.9</v>
      </c>
      <c r="BG584" s="71">
        <f t="shared" si="783"/>
        <v>462</v>
      </c>
      <c r="BH584" s="71">
        <f t="shared" si="784"/>
        <v>531.29999999999995</v>
      </c>
      <c r="BI584" s="71">
        <f t="shared" si="785"/>
        <v>476</v>
      </c>
      <c r="BJ584" s="71">
        <f t="shared" si="786"/>
        <v>547.4</v>
      </c>
      <c r="BK584" s="71">
        <f t="shared" si="787"/>
        <v>523</v>
      </c>
      <c r="BL584" s="163">
        <f t="shared" si="788"/>
        <v>601.45000000000005</v>
      </c>
      <c r="BU584" s="161">
        <f>ROUND(cabinets_db!JE584/Prices!$B$27,0)</f>
        <v>656</v>
      </c>
      <c r="BV584" s="71">
        <f>BU584*Prices!$B$6+BU584</f>
        <v>754.4</v>
      </c>
      <c r="BW584" s="161">
        <f>ROUND(cabinets_db!JG584/Prices!$B$27,0)</f>
        <v>676</v>
      </c>
      <c r="BX584" s="71">
        <f>BW584*Prices!$B$6+BW584</f>
        <v>777.4</v>
      </c>
      <c r="BY584" s="161">
        <f>ROUND(cabinets_db!JI584/Prices!$B$27,0)</f>
        <v>683</v>
      </c>
      <c r="BZ584" s="71">
        <f>BY584*Prices!$B$6+BY584</f>
        <v>785.45</v>
      </c>
      <c r="CA584" s="161">
        <f>ROUND(cabinets_db!JK584/Prices!$B$27,0)</f>
        <v>697</v>
      </c>
      <c r="CB584" s="71">
        <f>CA584*Prices!$B$6+CA584</f>
        <v>801.55</v>
      </c>
      <c r="CC584" s="161">
        <f>ROUND(cabinets_db!JM584/Prices!$B$27,0)</f>
        <v>703</v>
      </c>
      <c r="CD584" s="71">
        <f>CC584*Prices!$B$6+CC584</f>
        <v>808.45</v>
      </c>
      <c r="CE584" s="161">
        <f>ROUND(cabinets_db!JO584/Prices!$B$27,0)</f>
        <v>720</v>
      </c>
      <c r="CF584" s="71">
        <f>CE584*Prices!$B$6+CE584</f>
        <v>828</v>
      </c>
      <c r="CG584" s="161">
        <f>ROUND(cabinets_db!JQ584/Prices!$B$27,0)</f>
        <v>733</v>
      </c>
      <c r="CH584" s="71">
        <f>CG584*Prices!$B$6+CG584</f>
        <v>842.95</v>
      </c>
      <c r="CI584" s="161">
        <f>ROUND(cabinets_db!JS584/Prices!$B$27,0)</f>
        <v>780</v>
      </c>
      <c r="CJ584" s="71">
        <f>CI584*Prices!$B$6+CI584</f>
        <v>897</v>
      </c>
      <c r="CK584" s="162"/>
      <c r="CL584" s="162"/>
      <c r="CM584" s="162"/>
      <c r="CN584" s="162"/>
      <c r="CO584" s="162"/>
      <c r="CP584" s="71">
        <f>ROUND(cabinets_db!LW584/Prices!$B$27,0)</f>
        <v>631</v>
      </c>
      <c r="CQ584" s="71">
        <f>CP584*Prices!$B$6+CP584</f>
        <v>725.65</v>
      </c>
      <c r="CR584" s="71">
        <f>ROUND(cabinets_db!LY584/Prices!$B$27,0)</f>
        <v>651</v>
      </c>
      <c r="CS584" s="71">
        <f>CR584*Prices!$B$6+CR584</f>
        <v>748.65</v>
      </c>
      <c r="CT584" s="71">
        <f>ROUND(cabinets_db!MA584/Prices!$B$27,0)</f>
        <v>658</v>
      </c>
      <c r="CU584" s="71">
        <f>CT584*Prices!$B$6+CT584</f>
        <v>756.7</v>
      </c>
      <c r="CV584" s="71">
        <f>ROUND(cabinets_db!MC584/Prices!$B$27,0)</f>
        <v>671</v>
      </c>
      <c r="CW584" s="71">
        <f>CV584*Prices!$B$6+CV584</f>
        <v>771.65</v>
      </c>
      <c r="CX584" s="71">
        <f>ROUND(cabinets_db!ME584/Prices!$B$27,0)</f>
        <v>678</v>
      </c>
      <c r="CY584" s="71">
        <f>CX584*Prices!$B$6+CX584</f>
        <v>779.7</v>
      </c>
      <c r="CZ584" s="71">
        <f>ROUND(cabinets_db!MG584/Prices!$B$27,0)</f>
        <v>694</v>
      </c>
      <c r="DA584" s="71">
        <f>CZ584*Prices!$B$6+CZ584</f>
        <v>798.1</v>
      </c>
      <c r="DB584" s="71">
        <f>ROUND(cabinets_db!MI584/Prices!$B$27,0)</f>
        <v>708</v>
      </c>
      <c r="DC584" s="71">
        <f>DB584*Prices!$B$6+DB584</f>
        <v>814.2</v>
      </c>
      <c r="DD584" s="71">
        <f>ROUND(cabinets_db!MK584/Prices!$B$27,0)</f>
        <v>755</v>
      </c>
      <c r="DE584" s="163">
        <f>DD584*Prices!$B$6+DD584</f>
        <v>868.25</v>
      </c>
      <c r="DK584" s="71">
        <f t="shared" si="789"/>
        <v>631</v>
      </c>
      <c r="DL584" s="71">
        <f t="shared" si="790"/>
        <v>725.65</v>
      </c>
      <c r="DM584" s="71">
        <f t="shared" si="791"/>
        <v>651</v>
      </c>
      <c r="DN584" s="71">
        <f t="shared" si="792"/>
        <v>748.65</v>
      </c>
      <c r="DO584" s="71">
        <f t="shared" si="793"/>
        <v>658</v>
      </c>
      <c r="DP584" s="71">
        <f t="shared" si="794"/>
        <v>756.7</v>
      </c>
      <c r="DQ584" s="71">
        <f t="shared" si="795"/>
        <v>671</v>
      </c>
      <c r="DR584" s="71">
        <f t="shared" si="796"/>
        <v>771.65</v>
      </c>
      <c r="DS584" s="71">
        <f t="shared" si="797"/>
        <v>678</v>
      </c>
      <c r="DT584" s="71">
        <f t="shared" si="798"/>
        <v>779.7</v>
      </c>
      <c r="DU584" s="71">
        <f t="shared" si="799"/>
        <v>694</v>
      </c>
      <c r="DV584" s="71">
        <f t="shared" si="800"/>
        <v>798.1</v>
      </c>
      <c r="DW584" s="71">
        <f t="shared" si="801"/>
        <v>708</v>
      </c>
      <c r="DX584" s="71">
        <f t="shared" si="802"/>
        <v>814.2</v>
      </c>
      <c r="DY584" s="71">
        <f t="shared" si="803"/>
        <v>755</v>
      </c>
      <c r="DZ584" s="163">
        <f t="shared" si="804"/>
        <v>868.25</v>
      </c>
      <c r="EP584" s="55">
        <v>2378.0427</v>
      </c>
      <c r="EQ584" s="55">
        <f t="shared" si="769"/>
        <v>16.514185416666667</v>
      </c>
      <c r="ER584" s="74">
        <v>16.5</v>
      </c>
      <c r="ES584" s="55">
        <v>15</v>
      </c>
      <c r="EU584" s="75">
        <f t="shared" si="841"/>
        <v>2.8125</v>
      </c>
      <c r="EV584" s="75">
        <v>2</v>
      </c>
      <c r="EX584" s="76">
        <v>3</v>
      </c>
      <c r="EY584" s="142">
        <v>16.5</v>
      </c>
      <c r="EZ584" s="82">
        <f>(EY584*1.2)*(Prices!$B$5/32)</f>
        <v>24.75</v>
      </c>
      <c r="FA584" s="82">
        <f>(EY584*1.3)*(Prices!$B$4/32)</f>
        <v>53.625</v>
      </c>
      <c r="FB584" s="79">
        <f>EV584*Prices!$B$2+EW584*Prices!$B$3</f>
        <v>80</v>
      </c>
      <c r="FC584" s="80">
        <f>EU584*Prices!$B$9</f>
        <v>16.875</v>
      </c>
      <c r="FD584" s="82">
        <f t="shared" si="805"/>
        <v>178.25</v>
      </c>
      <c r="FE584" s="82">
        <f>EU584*Prices!$B$10</f>
        <v>25.3125</v>
      </c>
      <c r="FF584" s="82">
        <f t="shared" si="806"/>
        <v>186.6875</v>
      </c>
      <c r="FG584" s="82">
        <f>EU584*Prices!$B$11</f>
        <v>28.125</v>
      </c>
      <c r="FH584" s="82">
        <f t="shared" si="807"/>
        <v>189.5</v>
      </c>
      <c r="FI584" s="82">
        <f>EU584*Prices!$B$12</f>
        <v>33.75</v>
      </c>
      <c r="FJ584" s="82">
        <f t="shared" si="808"/>
        <v>195.125</v>
      </c>
      <c r="FK584" s="82">
        <f>EU584*Prices!$B$13</f>
        <v>36.5625</v>
      </c>
      <c r="FL584" s="82">
        <f t="shared" si="809"/>
        <v>197.9375</v>
      </c>
      <c r="FM584" s="82">
        <f>EU584*Prices!$B$14</f>
        <v>43.59375</v>
      </c>
      <c r="FN584" s="82">
        <f t="shared" si="810"/>
        <v>204.96875</v>
      </c>
      <c r="FO584" s="82">
        <f>EU584*Prices!$B$15</f>
        <v>49.21875</v>
      </c>
      <c r="FP584" s="82">
        <f t="shared" si="811"/>
        <v>210.59375</v>
      </c>
      <c r="FQ584" s="82">
        <f>EU584*Prices!$B$16</f>
        <v>68.90625</v>
      </c>
      <c r="FR584" s="82">
        <f t="shared" si="812"/>
        <v>230.28125</v>
      </c>
      <c r="FS584" s="82">
        <f>EU584*Prices!$B$17</f>
        <v>0</v>
      </c>
      <c r="FT584" s="82"/>
      <c r="FU584" s="82"/>
      <c r="FV584" s="82"/>
      <c r="FW584" s="82"/>
      <c r="FX584" s="82"/>
      <c r="FY584" s="82"/>
      <c r="FZ584" s="82"/>
      <c r="GA584" s="82"/>
      <c r="GB584" s="82"/>
      <c r="GC584" s="82"/>
      <c r="GD584" s="82"/>
      <c r="GE584" s="82"/>
      <c r="GF584" s="82"/>
      <c r="GG584" s="82"/>
      <c r="GH584" s="82"/>
      <c r="GI584"/>
      <c r="GJ584"/>
      <c r="GK584"/>
      <c r="GL584"/>
      <c r="GM584"/>
      <c r="GN584"/>
      <c r="GO584"/>
      <c r="GP584" s="55">
        <v>2378.0427</v>
      </c>
      <c r="GQ584" s="55">
        <f t="shared" si="770"/>
        <v>16.514185416666667</v>
      </c>
      <c r="GR584" s="74">
        <v>16.5</v>
      </c>
      <c r="GS584" s="55">
        <v>15</v>
      </c>
      <c r="GT584" s="55"/>
      <c r="GU584" s="75">
        <f t="shared" si="842"/>
        <v>2.8125</v>
      </c>
      <c r="GV584" s="75">
        <v>2</v>
      </c>
      <c r="GW584" s="75"/>
      <c r="GX584" s="76">
        <v>3</v>
      </c>
      <c r="GY584" s="142">
        <v>16.5</v>
      </c>
      <c r="GZ584" s="82">
        <f>(GY584*1.2)*(Prices!$B$5/32)</f>
        <v>24.75</v>
      </c>
      <c r="HA584" s="82">
        <f>(GY584*1.3)*(Prices!$C$4/32)</f>
        <v>42.9</v>
      </c>
      <c r="HB584" s="79">
        <f>GV584*Prices!$B$2+GW584*Prices!$B$3</f>
        <v>80</v>
      </c>
      <c r="HC584" s="80">
        <f>GU584*Prices!$B$9</f>
        <v>16.875</v>
      </c>
      <c r="HD584" s="82">
        <f t="shared" si="813"/>
        <v>167.52500000000001</v>
      </c>
      <c r="HE584" s="82">
        <f>GU584*Prices!$B$10</f>
        <v>25.3125</v>
      </c>
      <c r="HF584" s="82">
        <f t="shared" si="814"/>
        <v>175.96250000000001</v>
      </c>
      <c r="HG584" s="82">
        <f>GU584*Prices!$B$11</f>
        <v>28.125</v>
      </c>
      <c r="HH584" s="82">
        <f t="shared" si="815"/>
        <v>178.77500000000001</v>
      </c>
      <c r="HI584" s="82">
        <f>GU584*Prices!$B$12</f>
        <v>33.75</v>
      </c>
      <c r="HJ584" s="82">
        <f t="shared" si="816"/>
        <v>184.4</v>
      </c>
      <c r="HK584" s="82">
        <f>GU584*Prices!$B$13</f>
        <v>36.5625</v>
      </c>
      <c r="HL584" s="82">
        <f t="shared" si="817"/>
        <v>187.21250000000001</v>
      </c>
      <c r="HM584" s="82">
        <f>GU584*Prices!$B$14</f>
        <v>43.59375</v>
      </c>
      <c r="HN584" s="82">
        <f t="shared" si="818"/>
        <v>194.24375000000001</v>
      </c>
      <c r="HO584" s="82">
        <f>GU584*Prices!$B$15</f>
        <v>49.21875</v>
      </c>
      <c r="HP584" s="82">
        <f t="shared" si="819"/>
        <v>199.86875000000001</v>
      </c>
      <c r="HQ584" s="82">
        <f>GU584*Prices!$B$16</f>
        <v>68.90625</v>
      </c>
      <c r="HR584" s="82">
        <f t="shared" si="820"/>
        <v>219.55625000000001</v>
      </c>
      <c r="HS584" s="82">
        <f>GU584*Prices!$B$17</f>
        <v>0</v>
      </c>
      <c r="HT584" s="82"/>
      <c r="HU584" s="82"/>
      <c r="HV584" s="82"/>
      <c r="HW584" s="82"/>
      <c r="HX584" s="82"/>
      <c r="HY584" s="82"/>
      <c r="HZ584" s="82"/>
      <c r="IA584" s="82"/>
      <c r="IB584" s="82"/>
      <c r="IC584" s="82"/>
      <c r="ID584" s="82"/>
      <c r="IE584" s="82"/>
      <c r="IF584" s="82"/>
      <c r="IG584" s="82"/>
      <c r="IH584" s="82"/>
      <c r="II584"/>
      <c r="IJ584"/>
      <c r="IK584"/>
      <c r="IL584"/>
      <c r="IM584"/>
      <c r="IN584"/>
      <c r="IO584"/>
      <c r="IP584"/>
      <c r="IQ584" s="55">
        <v>2378.0427</v>
      </c>
      <c r="IR584" s="55">
        <f t="shared" si="771"/>
        <v>16.514185416666667</v>
      </c>
      <c r="IS584" s="74">
        <v>16.5</v>
      </c>
      <c r="IT584" s="55">
        <v>15</v>
      </c>
      <c r="IV584" s="75">
        <f t="shared" si="843"/>
        <v>2.8125</v>
      </c>
      <c r="IW584" s="75">
        <v>2</v>
      </c>
      <c r="IX584" s="75"/>
      <c r="IY584" s="76">
        <f t="shared" si="763"/>
        <v>100.40568778472222</v>
      </c>
      <c r="IZ584" s="142">
        <v>16.5</v>
      </c>
      <c r="JA584" s="82">
        <f>(IZ584*1.2)*(Prices!$B$5/32)</f>
        <v>24.75</v>
      </c>
      <c r="JB584" s="82">
        <f>(IZ584*1.3)*(Prices!$B$4/32)</f>
        <v>53.625</v>
      </c>
      <c r="JC584" s="79">
        <f>IW584*Prices!$B$2+IX584*Prices!$B$3</f>
        <v>80</v>
      </c>
      <c r="JD584" s="80">
        <f>IV584*Prices!$B$9</f>
        <v>16.875</v>
      </c>
      <c r="JE584" s="82">
        <f t="shared" si="821"/>
        <v>275.6556877847222</v>
      </c>
      <c r="JF584" s="82">
        <f>IV584*Prices!$B$10</f>
        <v>25.3125</v>
      </c>
      <c r="JG584" s="82">
        <f t="shared" si="822"/>
        <v>284.0931877847222</v>
      </c>
      <c r="JH584" s="82">
        <f>IV584*Prices!$B$11</f>
        <v>28.125</v>
      </c>
      <c r="JI584" s="82">
        <f t="shared" si="823"/>
        <v>286.9056877847222</v>
      </c>
      <c r="JJ584" s="82">
        <f>IV584*Prices!$B$12</f>
        <v>33.75</v>
      </c>
      <c r="JK584" s="82">
        <f t="shared" si="824"/>
        <v>292.5306877847222</v>
      </c>
      <c r="JL584" s="82">
        <f>IV584*Prices!$B$13</f>
        <v>36.5625</v>
      </c>
      <c r="JM584" s="82">
        <f t="shared" si="825"/>
        <v>295.3431877847222</v>
      </c>
      <c r="JN584" s="82">
        <f>IV584*Prices!$B$14</f>
        <v>43.59375</v>
      </c>
      <c r="JO584" s="82">
        <f t="shared" si="826"/>
        <v>302.3744377847222</v>
      </c>
      <c r="JP584" s="82">
        <f>IV584*Prices!$B$15</f>
        <v>49.21875</v>
      </c>
      <c r="JQ584" s="82">
        <f t="shared" si="827"/>
        <v>307.9994377847222</v>
      </c>
      <c r="JR584" s="82">
        <f>IV584*Prices!$B$16</f>
        <v>68.90625</v>
      </c>
      <c r="JS584" s="82">
        <f t="shared" si="828"/>
        <v>327.6869377847222</v>
      </c>
      <c r="JT584" s="82">
        <f>IV584*Prices!$B$17</f>
        <v>0</v>
      </c>
      <c r="JU584" s="82"/>
      <c r="JV584" s="82"/>
      <c r="JW584" s="82"/>
      <c r="JX584" s="82"/>
      <c r="JY584" s="82"/>
      <c r="JZ584" s="82"/>
      <c r="KA584" s="82"/>
      <c r="KB584" s="82"/>
      <c r="KC584" s="82"/>
      <c r="KD584" s="82"/>
      <c r="KE584" s="82"/>
      <c r="KF584" s="82"/>
      <c r="KG584" s="82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 s="199">
        <v>0</v>
      </c>
      <c r="LB584" s="202">
        <v>2</v>
      </c>
      <c r="LC584" s="82">
        <f>(44+(cabinets_db!IR584*2-2))*0.58</f>
        <v>43.516455083333327</v>
      </c>
      <c r="LD584" s="82">
        <f>(44+(cabinets_db!IR584*2-2))*0.77</f>
        <v>57.771845541666664</v>
      </c>
      <c r="LE584" s="82">
        <f>3*(cabinets_db!IR584*22/144)</f>
        <v>7.5690016493055552</v>
      </c>
      <c r="LF584" s="82">
        <f t="shared" si="829"/>
        <v>35.947453434027771</v>
      </c>
      <c r="LG584" s="80">
        <f t="shared" si="830"/>
        <v>50.202843892361109</v>
      </c>
      <c r="LH584" s="234">
        <f t="shared" si="831"/>
        <v>100.40568778472222</v>
      </c>
      <c r="LI584" s="55">
        <v>2378.0427</v>
      </c>
      <c r="LJ584" s="55">
        <f t="shared" si="772"/>
        <v>16.514185416666667</v>
      </c>
      <c r="LK584" s="74">
        <v>16.5</v>
      </c>
      <c r="LL584" s="55">
        <v>15</v>
      </c>
      <c r="LN584" s="75">
        <f t="shared" si="844"/>
        <v>2.8125</v>
      </c>
      <c r="LO584" s="75">
        <v>2</v>
      </c>
      <c r="LP584" s="75"/>
      <c r="LQ584" s="76">
        <f t="shared" si="764"/>
        <v>100.40568778472222</v>
      </c>
      <c r="LR584" s="142">
        <v>16.5</v>
      </c>
      <c r="LS584" s="82">
        <f>(LR584*1.2)*(Prices!$B$5/32)</f>
        <v>24.75</v>
      </c>
      <c r="LT584" s="82">
        <f>(LR584*1.3)*(Prices!$C$4/32)</f>
        <v>42.9</v>
      </c>
      <c r="LU584" s="79">
        <f>LO584*Prices!$B$2+LP584*Prices!$B$3</f>
        <v>80</v>
      </c>
      <c r="LV584" s="80">
        <f>LN584*Prices!$B$9</f>
        <v>16.875</v>
      </c>
      <c r="LW584" s="82">
        <f t="shared" si="832"/>
        <v>264.93068778472224</v>
      </c>
      <c r="LX584" s="82">
        <f>LN584*Prices!$B$10</f>
        <v>25.3125</v>
      </c>
      <c r="LY584" s="82">
        <f t="shared" si="833"/>
        <v>273.36818778472224</v>
      </c>
      <c r="LZ584" s="82">
        <f>LN584*Prices!$B$11</f>
        <v>28.125</v>
      </c>
      <c r="MA584" s="82">
        <f t="shared" si="834"/>
        <v>276.18068778472224</v>
      </c>
      <c r="MB584" s="82">
        <f>LN584*Prices!$B$12</f>
        <v>33.75</v>
      </c>
      <c r="MC584" s="82">
        <f t="shared" si="835"/>
        <v>281.80568778472224</v>
      </c>
      <c r="MD584" s="82">
        <f>LN584*Prices!$B$13</f>
        <v>36.5625</v>
      </c>
      <c r="ME584" s="82">
        <f t="shared" si="836"/>
        <v>284.61818778472224</v>
      </c>
      <c r="MF584" s="82">
        <f>LN584*Prices!$B$14</f>
        <v>43.59375</v>
      </c>
      <c r="MG584" s="82">
        <f t="shared" si="837"/>
        <v>291.64943778472224</v>
      </c>
      <c r="MH584" s="82">
        <f>LN584*Prices!$B$15</f>
        <v>49.21875</v>
      </c>
      <c r="MI584" s="82">
        <f t="shared" si="838"/>
        <v>297.27443778472224</v>
      </c>
      <c r="MJ584" s="82">
        <f>LN584*Prices!$B$16</f>
        <v>68.90625</v>
      </c>
      <c r="MK584" s="82">
        <f t="shared" si="839"/>
        <v>316.96193778472224</v>
      </c>
      <c r="ML584" s="82">
        <f>LN584*Prices!$B$17</f>
        <v>0</v>
      </c>
      <c r="MM584" s="82"/>
      <c r="MN584" s="82"/>
      <c r="MO584" s="82"/>
      <c r="MP584" s="82"/>
      <c r="MQ584" s="82"/>
      <c r="MR584" s="82"/>
      <c r="MS584" s="82"/>
      <c r="MT584" s="82"/>
      <c r="MU584" s="82"/>
      <c r="MV584" s="82"/>
      <c r="MW584" s="82"/>
      <c r="MX584" s="82"/>
      <c r="MY584" s="82"/>
      <c r="MZ584" s="82"/>
      <c r="NA584" s="82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</row>
    <row r="585" spans="1:449" ht="18" customHeight="1" x14ac:dyDescent="0.25">
      <c r="A585" s="171" t="s">
        <v>716</v>
      </c>
      <c r="B585" s="172" t="s">
        <v>628</v>
      </c>
      <c r="C585" s="69" t="str">
        <f t="shared" si="840"/>
        <v>Vanity Cab: Floating - 2 drawer (16" to 18")</v>
      </c>
      <c r="D585" s="70" t="s">
        <v>715</v>
      </c>
      <c r="E585" s="68" t="s">
        <v>99</v>
      </c>
      <c r="F585" s="268" t="s">
        <v>716</v>
      </c>
      <c r="G585" s="367">
        <f>ROUND(cabinets_db!FD585/Prices!$B$27,0)</f>
        <v>449</v>
      </c>
      <c r="H585" s="71">
        <f>G585*Prices!$B$6+G585</f>
        <v>516.35</v>
      </c>
      <c r="I585" s="161">
        <f>ROUND(cabinets_db!FF585/Prices!$B$27,0)</f>
        <v>474</v>
      </c>
      <c r="J585" s="71">
        <f>I585*Prices!$B$6+I585</f>
        <v>545.1</v>
      </c>
      <c r="K585" s="161">
        <f>ROUND(cabinets_db!FH585/Prices!$B$27,0)</f>
        <v>482</v>
      </c>
      <c r="L585" s="71">
        <f>K585*Prices!$B$6+K585</f>
        <v>554.29999999999995</v>
      </c>
      <c r="M585" s="161">
        <f>ROUND(cabinets_db!FJ585/Prices!$B$27,0)</f>
        <v>498</v>
      </c>
      <c r="N585" s="71">
        <f>M585*Prices!$B$6+M585</f>
        <v>572.70000000000005</v>
      </c>
      <c r="O585" s="161">
        <f>ROUND(cabinets_db!FL585/Prices!$B$27,0)</f>
        <v>506</v>
      </c>
      <c r="P585" s="71">
        <f>O585*Prices!$B$6+O585</f>
        <v>581.9</v>
      </c>
      <c r="Q585" s="161">
        <f>ROUND(cabinets_db!FN585/Prices!$B$27,0)</f>
        <v>526</v>
      </c>
      <c r="R585" s="71">
        <f>Q585*Prices!$B$6+Q585</f>
        <v>604.9</v>
      </c>
      <c r="S585" s="161">
        <f>ROUND(cabinets_db!FP585/Prices!$B$27,0)</f>
        <v>542</v>
      </c>
      <c r="T585" s="71">
        <f>S585*Prices!$B$6+S585</f>
        <v>623.29999999999995</v>
      </c>
      <c r="U585" s="161">
        <f>ROUND(cabinets_db!FR585/Prices!$B$27,0)</f>
        <v>598</v>
      </c>
      <c r="V585" s="71">
        <f>U585*Prices!$B$6+U585</f>
        <v>687.7</v>
      </c>
      <c r="W585" s="162"/>
      <c r="X585" s="162"/>
      <c r="Y585" s="162"/>
      <c r="Z585" s="162"/>
      <c r="AA585" s="162"/>
      <c r="AB585" s="71">
        <f>ROUND(cabinets_db!HD585/Prices!$B$27,0)</f>
        <v>422</v>
      </c>
      <c r="AC585" s="71">
        <f>AB585*Prices!$B$6+AB585</f>
        <v>485.3</v>
      </c>
      <c r="AD585" s="71">
        <f>ROUND(cabinets_db!HF585/Prices!$B$27,0)</f>
        <v>446</v>
      </c>
      <c r="AE585" s="71">
        <f>AD585*Prices!$B$6+AD585</f>
        <v>512.9</v>
      </c>
      <c r="AF585" s="71">
        <f>ROUND(cabinets_db!HH585/Prices!$B$27,0)</f>
        <v>454</v>
      </c>
      <c r="AG585" s="71">
        <f>AF585*Prices!$B$6+AF585</f>
        <v>522.1</v>
      </c>
      <c r="AH585" s="71">
        <f>ROUND(cabinets_db!HJ585/Prices!$B$27,0)</f>
        <v>470</v>
      </c>
      <c r="AI585" s="71">
        <f>AH585*Prices!$B$6+AH585</f>
        <v>540.5</v>
      </c>
      <c r="AJ585" s="71">
        <f>ROUND(cabinets_db!HL585/Prices!$B$27,0)</f>
        <v>478</v>
      </c>
      <c r="AK585" s="71">
        <f>AJ585*Prices!$B$6+AJ585</f>
        <v>549.70000000000005</v>
      </c>
      <c r="AL585" s="71">
        <f>ROUND(cabinets_db!HN585/Prices!$B$27,0)</f>
        <v>498</v>
      </c>
      <c r="AM585" s="71">
        <f>AL585*Prices!$B$6+AL585</f>
        <v>572.70000000000005</v>
      </c>
      <c r="AN585" s="71">
        <f>ROUND(cabinets_db!HP585/Prices!$B$27,0)</f>
        <v>514</v>
      </c>
      <c r="AO585" s="71">
        <f>AN585*Prices!$B$6+AN585</f>
        <v>591.1</v>
      </c>
      <c r="AP585" s="71">
        <f>ROUND(cabinets_db!HR585/Prices!$B$27,0)</f>
        <v>570</v>
      </c>
      <c r="AQ585" s="163">
        <f>AP585*Prices!$B$6+AP585</f>
        <v>655.5</v>
      </c>
      <c r="AW585" s="71">
        <f t="shared" si="773"/>
        <v>422</v>
      </c>
      <c r="AX585" s="71">
        <f t="shared" si="774"/>
        <v>485.3</v>
      </c>
      <c r="AY585" s="71">
        <f t="shared" si="775"/>
        <v>446</v>
      </c>
      <c r="AZ585" s="71">
        <f t="shared" si="776"/>
        <v>512.9</v>
      </c>
      <c r="BA585" s="71">
        <f t="shared" si="777"/>
        <v>454</v>
      </c>
      <c r="BB585" s="71">
        <f t="shared" si="778"/>
        <v>522.1</v>
      </c>
      <c r="BC585" s="71">
        <f t="shared" si="779"/>
        <v>470</v>
      </c>
      <c r="BD585" s="71">
        <f t="shared" si="780"/>
        <v>540.5</v>
      </c>
      <c r="BE585" s="71">
        <f t="shared" si="781"/>
        <v>478</v>
      </c>
      <c r="BF585" s="71">
        <f t="shared" si="782"/>
        <v>549.70000000000005</v>
      </c>
      <c r="BG585" s="71">
        <f t="shared" si="783"/>
        <v>498</v>
      </c>
      <c r="BH585" s="71">
        <f t="shared" si="784"/>
        <v>572.70000000000005</v>
      </c>
      <c r="BI585" s="71">
        <f t="shared" si="785"/>
        <v>514</v>
      </c>
      <c r="BJ585" s="71">
        <f t="shared" si="786"/>
        <v>591.1</v>
      </c>
      <c r="BK585" s="71">
        <f t="shared" si="787"/>
        <v>570</v>
      </c>
      <c r="BL585" s="163">
        <f t="shared" si="788"/>
        <v>655.5</v>
      </c>
      <c r="BU585" s="161">
        <f>ROUND(cabinets_db!JE585/Prices!$B$27,0)</f>
        <v>688</v>
      </c>
      <c r="BV585" s="71">
        <f>BU585*Prices!$B$6+BU585</f>
        <v>791.2</v>
      </c>
      <c r="BW585" s="161">
        <f>ROUND(cabinets_db!JG585/Prices!$B$27,0)</f>
        <v>712</v>
      </c>
      <c r="BX585" s="71">
        <f>BW585*Prices!$B$6+BW585</f>
        <v>818.8</v>
      </c>
      <c r="BY585" s="161">
        <f>ROUND(cabinets_db!JI585/Prices!$B$27,0)</f>
        <v>720</v>
      </c>
      <c r="BZ585" s="71">
        <f>BY585*Prices!$B$6+BY585</f>
        <v>828</v>
      </c>
      <c r="CA585" s="161">
        <f>ROUND(cabinets_db!JK585/Prices!$B$27,0)</f>
        <v>736</v>
      </c>
      <c r="CB585" s="71">
        <f>CA585*Prices!$B$6+CA585</f>
        <v>846.4</v>
      </c>
      <c r="CC585" s="161">
        <f>ROUND(cabinets_db!JM585/Prices!$B$27,0)</f>
        <v>744</v>
      </c>
      <c r="CD585" s="71">
        <f>CC585*Prices!$B$6+CC585</f>
        <v>855.6</v>
      </c>
      <c r="CE585" s="161">
        <f>ROUND(cabinets_db!JO585/Prices!$B$27,0)</f>
        <v>765</v>
      </c>
      <c r="CF585" s="71">
        <f>CE585*Prices!$B$6+CE585</f>
        <v>879.75</v>
      </c>
      <c r="CG585" s="161">
        <f>ROUND(cabinets_db!JQ585/Prices!$B$27,0)</f>
        <v>781</v>
      </c>
      <c r="CH585" s="71">
        <f>CG585*Prices!$B$6+CG585</f>
        <v>898.15</v>
      </c>
      <c r="CI585" s="161">
        <f>ROUND(cabinets_db!JS585/Prices!$B$27,0)</f>
        <v>837</v>
      </c>
      <c r="CJ585" s="71">
        <f>CI585*Prices!$B$6+CI585</f>
        <v>962.55</v>
      </c>
      <c r="CK585" s="162"/>
      <c r="CL585" s="162"/>
      <c r="CM585" s="162"/>
      <c r="CN585" s="162"/>
      <c r="CO585" s="162"/>
      <c r="CP585" s="71">
        <f>ROUND(cabinets_db!LW585/Prices!$B$27,0)</f>
        <v>660</v>
      </c>
      <c r="CQ585" s="71">
        <f>CP585*Prices!$B$6+CP585</f>
        <v>759</v>
      </c>
      <c r="CR585" s="71">
        <f>ROUND(cabinets_db!LY585/Prices!$B$27,0)</f>
        <v>684</v>
      </c>
      <c r="CS585" s="71">
        <f>CR585*Prices!$B$6+CR585</f>
        <v>786.6</v>
      </c>
      <c r="CT585" s="71">
        <f>ROUND(cabinets_db!MA585/Prices!$B$27,0)</f>
        <v>692</v>
      </c>
      <c r="CU585" s="71">
        <f>CT585*Prices!$B$6+CT585</f>
        <v>795.8</v>
      </c>
      <c r="CV585" s="71">
        <f>ROUND(cabinets_db!MC585/Prices!$B$27,0)</f>
        <v>709</v>
      </c>
      <c r="CW585" s="71">
        <f>CV585*Prices!$B$6+CV585</f>
        <v>815.35</v>
      </c>
      <c r="CX585" s="71">
        <f>ROUND(cabinets_db!ME585/Prices!$B$27,0)</f>
        <v>717</v>
      </c>
      <c r="CY585" s="71">
        <f>CX585*Prices!$B$6+CX585</f>
        <v>824.55</v>
      </c>
      <c r="CZ585" s="71">
        <f>ROUND(cabinets_db!MG585/Prices!$B$27,0)</f>
        <v>737</v>
      </c>
      <c r="DA585" s="71">
        <f>CZ585*Prices!$B$6+CZ585</f>
        <v>847.55</v>
      </c>
      <c r="DB585" s="71">
        <f>ROUND(cabinets_db!MI585/Prices!$B$27,0)</f>
        <v>753</v>
      </c>
      <c r="DC585" s="71">
        <f>DB585*Prices!$B$6+DB585</f>
        <v>865.95</v>
      </c>
      <c r="DD585" s="71">
        <f>ROUND(cabinets_db!MK585/Prices!$B$27,0)</f>
        <v>809</v>
      </c>
      <c r="DE585" s="163">
        <f>DD585*Prices!$B$6+DD585</f>
        <v>930.35</v>
      </c>
      <c r="DK585" s="71">
        <f t="shared" si="789"/>
        <v>660</v>
      </c>
      <c r="DL585" s="71">
        <f t="shared" si="790"/>
        <v>759</v>
      </c>
      <c r="DM585" s="71">
        <f t="shared" si="791"/>
        <v>684</v>
      </c>
      <c r="DN585" s="71">
        <f t="shared" si="792"/>
        <v>786.6</v>
      </c>
      <c r="DO585" s="71">
        <f t="shared" si="793"/>
        <v>692</v>
      </c>
      <c r="DP585" s="71">
        <f t="shared" si="794"/>
        <v>795.8</v>
      </c>
      <c r="DQ585" s="71">
        <f t="shared" si="795"/>
        <v>709</v>
      </c>
      <c r="DR585" s="71">
        <f t="shared" si="796"/>
        <v>815.35</v>
      </c>
      <c r="DS585" s="71">
        <f t="shared" si="797"/>
        <v>717</v>
      </c>
      <c r="DT585" s="71">
        <f t="shared" si="798"/>
        <v>824.55</v>
      </c>
      <c r="DU585" s="71">
        <f t="shared" si="799"/>
        <v>737</v>
      </c>
      <c r="DV585" s="71">
        <f t="shared" si="800"/>
        <v>847.55</v>
      </c>
      <c r="DW585" s="71">
        <f t="shared" si="801"/>
        <v>753</v>
      </c>
      <c r="DX585" s="71">
        <f t="shared" si="802"/>
        <v>865.95</v>
      </c>
      <c r="DY585" s="71">
        <f t="shared" si="803"/>
        <v>809</v>
      </c>
      <c r="DZ585" s="163">
        <f t="shared" si="804"/>
        <v>930.35</v>
      </c>
      <c r="EP585" s="55">
        <v>2569.7847000000002</v>
      </c>
      <c r="EQ585" s="55">
        <f t="shared" si="769"/>
        <v>17.845727083333333</v>
      </c>
      <c r="ER585" s="74">
        <v>18</v>
      </c>
      <c r="ES585" s="55">
        <v>18</v>
      </c>
      <c r="EU585" s="75">
        <f t="shared" si="841"/>
        <v>3.375</v>
      </c>
      <c r="EV585" s="75">
        <v>2</v>
      </c>
      <c r="EX585" s="76">
        <v>3</v>
      </c>
      <c r="EY585" s="142">
        <v>18</v>
      </c>
      <c r="EZ585" s="82">
        <f>(EY585*1.2)*(Prices!$B$5/32)</f>
        <v>26.999999999999996</v>
      </c>
      <c r="FA585" s="82">
        <f>(EY585*1.3)*(Prices!$B$4/32)</f>
        <v>58.500000000000007</v>
      </c>
      <c r="FB585" s="79">
        <f>EV585*Prices!$B$2+EW585*Prices!$B$3</f>
        <v>80</v>
      </c>
      <c r="FC585" s="80">
        <f>EU585*Prices!$B$9</f>
        <v>20.25</v>
      </c>
      <c r="FD585" s="82">
        <f t="shared" si="805"/>
        <v>188.75</v>
      </c>
      <c r="FE585" s="82">
        <f>EU585*Prices!$B$10</f>
        <v>30.375</v>
      </c>
      <c r="FF585" s="82">
        <f t="shared" si="806"/>
        <v>198.875</v>
      </c>
      <c r="FG585" s="82">
        <f>EU585*Prices!$B$11</f>
        <v>33.75</v>
      </c>
      <c r="FH585" s="82">
        <f t="shared" si="807"/>
        <v>202.25</v>
      </c>
      <c r="FI585" s="82">
        <f>EU585*Prices!$B$12</f>
        <v>40.5</v>
      </c>
      <c r="FJ585" s="82">
        <f t="shared" si="808"/>
        <v>209</v>
      </c>
      <c r="FK585" s="82">
        <f>EU585*Prices!$B$13</f>
        <v>43.875</v>
      </c>
      <c r="FL585" s="82">
        <f t="shared" si="809"/>
        <v>212.375</v>
      </c>
      <c r="FM585" s="82">
        <f>EU585*Prices!$B$14</f>
        <v>52.3125</v>
      </c>
      <c r="FN585" s="82">
        <f t="shared" si="810"/>
        <v>220.8125</v>
      </c>
      <c r="FO585" s="82">
        <f>EU585*Prices!$B$15</f>
        <v>59.0625</v>
      </c>
      <c r="FP585" s="82">
        <f t="shared" si="811"/>
        <v>227.5625</v>
      </c>
      <c r="FQ585" s="82">
        <f>EU585*Prices!$B$16</f>
        <v>82.6875</v>
      </c>
      <c r="FR585" s="82">
        <f t="shared" si="812"/>
        <v>251.1875</v>
      </c>
      <c r="FS585" s="82">
        <f>EU585*Prices!$B$17</f>
        <v>0</v>
      </c>
      <c r="FT585" s="82"/>
      <c r="FU585" s="82"/>
      <c r="FV585" s="82"/>
      <c r="FW585" s="82"/>
      <c r="FX585" s="82"/>
      <c r="FY585" s="82"/>
      <c r="FZ585" s="82"/>
      <c r="GA585" s="82"/>
      <c r="GB585" s="82"/>
      <c r="GC585" s="82"/>
      <c r="GD585" s="82"/>
      <c r="GE585" s="82"/>
      <c r="GF585" s="82"/>
      <c r="GG585" s="82"/>
      <c r="GH585" s="82"/>
      <c r="GI585"/>
      <c r="GJ585"/>
      <c r="GK585"/>
      <c r="GL585"/>
      <c r="GM585"/>
      <c r="GN585"/>
      <c r="GO585"/>
      <c r="GP585" s="55">
        <v>2569.7847000000002</v>
      </c>
      <c r="GQ585" s="55">
        <f t="shared" si="770"/>
        <v>17.845727083333333</v>
      </c>
      <c r="GR585" s="74">
        <v>18</v>
      </c>
      <c r="GS585" s="55">
        <v>18</v>
      </c>
      <c r="GT585" s="55"/>
      <c r="GU585" s="75">
        <f t="shared" si="842"/>
        <v>3.375</v>
      </c>
      <c r="GV585" s="75">
        <v>2</v>
      </c>
      <c r="GW585" s="75"/>
      <c r="GX585" s="76">
        <v>3</v>
      </c>
      <c r="GY585" s="142">
        <v>18</v>
      </c>
      <c r="GZ585" s="82">
        <f>(GY585*1.2)*(Prices!$B$5/32)</f>
        <v>26.999999999999996</v>
      </c>
      <c r="HA585" s="82">
        <f>(GY585*1.3)*(Prices!$C$4/32)</f>
        <v>46.800000000000004</v>
      </c>
      <c r="HB585" s="79">
        <f>GV585*Prices!$B$2+GW585*Prices!$B$3</f>
        <v>80</v>
      </c>
      <c r="HC585" s="80">
        <f>GU585*Prices!$B$9</f>
        <v>20.25</v>
      </c>
      <c r="HD585" s="82">
        <f t="shared" si="813"/>
        <v>177.05</v>
      </c>
      <c r="HE585" s="82">
        <f>GU585*Prices!$B$10</f>
        <v>30.375</v>
      </c>
      <c r="HF585" s="82">
        <f t="shared" si="814"/>
        <v>187.17500000000001</v>
      </c>
      <c r="HG585" s="82">
        <f>GU585*Prices!$B$11</f>
        <v>33.75</v>
      </c>
      <c r="HH585" s="82">
        <f t="shared" si="815"/>
        <v>190.55</v>
      </c>
      <c r="HI585" s="82">
        <f>GU585*Prices!$B$12</f>
        <v>40.5</v>
      </c>
      <c r="HJ585" s="82">
        <f t="shared" si="816"/>
        <v>197.3</v>
      </c>
      <c r="HK585" s="82">
        <f>GU585*Prices!$B$13</f>
        <v>43.875</v>
      </c>
      <c r="HL585" s="82">
        <f t="shared" si="817"/>
        <v>200.67500000000001</v>
      </c>
      <c r="HM585" s="82">
        <f>GU585*Prices!$B$14</f>
        <v>52.3125</v>
      </c>
      <c r="HN585" s="82">
        <f t="shared" si="818"/>
        <v>209.11250000000001</v>
      </c>
      <c r="HO585" s="82">
        <f>GU585*Prices!$B$15</f>
        <v>59.0625</v>
      </c>
      <c r="HP585" s="82">
        <f t="shared" si="819"/>
        <v>215.86250000000001</v>
      </c>
      <c r="HQ585" s="82">
        <f>GU585*Prices!$B$16</f>
        <v>82.6875</v>
      </c>
      <c r="HR585" s="82">
        <f t="shared" si="820"/>
        <v>239.48750000000001</v>
      </c>
      <c r="HS585" s="82">
        <f>GU585*Prices!$B$17</f>
        <v>0</v>
      </c>
      <c r="HT585" s="82"/>
      <c r="HU585" s="82"/>
      <c r="HV585" s="82"/>
      <c r="HW585" s="82"/>
      <c r="HX585" s="82"/>
      <c r="HY585" s="82"/>
      <c r="HZ585" s="82"/>
      <c r="IA585" s="82"/>
      <c r="IB585" s="82"/>
      <c r="IC585" s="82"/>
      <c r="ID585" s="82"/>
      <c r="IE585" s="82"/>
      <c r="IF585" s="82"/>
      <c r="IG585" s="82"/>
      <c r="IH585" s="82"/>
      <c r="II585"/>
      <c r="IJ585"/>
      <c r="IK585"/>
      <c r="IL585"/>
      <c r="IM585"/>
      <c r="IN585"/>
      <c r="IO585"/>
      <c r="IP585"/>
      <c r="IQ585" s="55">
        <v>2569.7847000000002</v>
      </c>
      <c r="IR585" s="55">
        <f t="shared" si="771"/>
        <v>17.845727083333333</v>
      </c>
      <c r="IS585" s="74">
        <v>18</v>
      </c>
      <c r="IT585" s="55">
        <v>18</v>
      </c>
      <c r="IV585" s="75">
        <f t="shared" si="843"/>
        <v>3.375</v>
      </c>
      <c r="IW585" s="75">
        <v>2</v>
      </c>
      <c r="IX585" s="75"/>
      <c r="IY585" s="76">
        <f t="shared" si="763"/>
        <v>103.28625625694443</v>
      </c>
      <c r="IZ585" s="142">
        <v>18</v>
      </c>
      <c r="JA585" s="82">
        <f>(IZ585*1.2)*(Prices!$B$5/32)</f>
        <v>26.999999999999996</v>
      </c>
      <c r="JB585" s="82">
        <f>(IZ585*1.3)*(Prices!$B$4/32)</f>
        <v>58.500000000000007</v>
      </c>
      <c r="JC585" s="79">
        <f>IW585*Prices!$B$2+IX585*Prices!$B$3</f>
        <v>80</v>
      </c>
      <c r="JD585" s="80">
        <f>IV585*Prices!$B$9</f>
        <v>20.25</v>
      </c>
      <c r="JE585" s="82">
        <f t="shared" si="821"/>
        <v>289.0362562569444</v>
      </c>
      <c r="JF585" s="82">
        <f>IV585*Prices!$B$10</f>
        <v>30.375</v>
      </c>
      <c r="JG585" s="82">
        <f t="shared" si="822"/>
        <v>299.1612562569444</v>
      </c>
      <c r="JH585" s="82">
        <f>IV585*Prices!$B$11</f>
        <v>33.75</v>
      </c>
      <c r="JI585" s="82">
        <f t="shared" si="823"/>
        <v>302.5362562569444</v>
      </c>
      <c r="JJ585" s="82">
        <f>IV585*Prices!$B$12</f>
        <v>40.5</v>
      </c>
      <c r="JK585" s="82">
        <f t="shared" si="824"/>
        <v>309.2862562569444</v>
      </c>
      <c r="JL585" s="82">
        <f>IV585*Prices!$B$13</f>
        <v>43.875</v>
      </c>
      <c r="JM585" s="82">
        <f t="shared" si="825"/>
        <v>312.6612562569444</v>
      </c>
      <c r="JN585" s="82">
        <f>IV585*Prices!$B$14</f>
        <v>52.3125</v>
      </c>
      <c r="JO585" s="82">
        <f t="shared" si="826"/>
        <v>321.0987562569444</v>
      </c>
      <c r="JP585" s="82">
        <f>IV585*Prices!$B$15</f>
        <v>59.0625</v>
      </c>
      <c r="JQ585" s="82">
        <f t="shared" si="827"/>
        <v>327.8487562569444</v>
      </c>
      <c r="JR585" s="82">
        <f>IV585*Prices!$B$16</f>
        <v>82.6875</v>
      </c>
      <c r="JS585" s="82">
        <f t="shared" si="828"/>
        <v>351.4737562569444</v>
      </c>
      <c r="JT585" s="82">
        <f>IV585*Prices!$B$17</f>
        <v>0</v>
      </c>
      <c r="JU585" s="82"/>
      <c r="JV585" s="82"/>
      <c r="JW585" s="82"/>
      <c r="JX585" s="82"/>
      <c r="JY585" s="82"/>
      <c r="JZ585" s="82"/>
      <c r="KA585" s="82"/>
      <c r="KB585" s="82"/>
      <c r="KC585" s="82"/>
      <c r="KD585" s="82"/>
      <c r="KE585" s="82"/>
      <c r="KF585" s="82"/>
      <c r="KG585" s="82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 s="199">
        <v>0</v>
      </c>
      <c r="LB585" s="202">
        <v>2</v>
      </c>
      <c r="LC585" s="82">
        <f>(44+(cabinets_db!IR585*2-2))*0.58</f>
        <v>45.061043416666656</v>
      </c>
      <c r="LD585" s="82">
        <f>(44+(cabinets_db!IR585*2-2))*0.77</f>
        <v>59.822419708333328</v>
      </c>
      <c r="LE585" s="82">
        <f>3*(cabinets_db!IR585*22/144)</f>
        <v>8.1792915798611112</v>
      </c>
      <c r="LF585" s="82">
        <f t="shared" si="829"/>
        <v>36.881751836805549</v>
      </c>
      <c r="LG585" s="80">
        <f t="shared" si="830"/>
        <v>51.643128128472213</v>
      </c>
      <c r="LH585" s="234">
        <f t="shared" si="831"/>
        <v>103.28625625694443</v>
      </c>
      <c r="LI585" s="55">
        <v>2569.7847000000002</v>
      </c>
      <c r="LJ585" s="55">
        <f t="shared" si="772"/>
        <v>17.845727083333333</v>
      </c>
      <c r="LK585" s="74">
        <v>18</v>
      </c>
      <c r="LL585" s="55">
        <v>18</v>
      </c>
      <c r="LN585" s="75">
        <f t="shared" si="844"/>
        <v>3.375</v>
      </c>
      <c r="LO585" s="75">
        <v>2</v>
      </c>
      <c r="LP585" s="75"/>
      <c r="LQ585" s="76">
        <f t="shared" si="764"/>
        <v>103.28625625694443</v>
      </c>
      <c r="LR585" s="142">
        <v>18</v>
      </c>
      <c r="LS585" s="82">
        <f>(LR585*1.2)*(Prices!$B$5/32)</f>
        <v>26.999999999999996</v>
      </c>
      <c r="LT585" s="82">
        <f>(LR585*1.3)*(Prices!$C$4/32)</f>
        <v>46.800000000000004</v>
      </c>
      <c r="LU585" s="79">
        <f>LO585*Prices!$B$2+LP585*Prices!$B$3</f>
        <v>80</v>
      </c>
      <c r="LV585" s="80">
        <f>LN585*Prices!$B$9</f>
        <v>20.25</v>
      </c>
      <c r="LW585" s="82">
        <f t="shared" si="832"/>
        <v>277.33625625694447</v>
      </c>
      <c r="LX585" s="82">
        <f>LN585*Prices!$B$10</f>
        <v>30.375</v>
      </c>
      <c r="LY585" s="82">
        <f t="shared" si="833"/>
        <v>287.46125625694447</v>
      </c>
      <c r="LZ585" s="82">
        <f>LN585*Prices!$B$11</f>
        <v>33.75</v>
      </c>
      <c r="MA585" s="82">
        <f t="shared" si="834"/>
        <v>290.83625625694447</v>
      </c>
      <c r="MB585" s="82">
        <f>LN585*Prices!$B$12</f>
        <v>40.5</v>
      </c>
      <c r="MC585" s="82">
        <f t="shared" si="835"/>
        <v>297.58625625694447</v>
      </c>
      <c r="MD585" s="82">
        <f>LN585*Prices!$B$13</f>
        <v>43.875</v>
      </c>
      <c r="ME585" s="82">
        <f t="shared" si="836"/>
        <v>300.96125625694447</v>
      </c>
      <c r="MF585" s="82">
        <f>LN585*Prices!$B$14</f>
        <v>52.3125</v>
      </c>
      <c r="MG585" s="82">
        <f t="shared" si="837"/>
        <v>309.39875625694447</v>
      </c>
      <c r="MH585" s="82">
        <f>LN585*Prices!$B$15</f>
        <v>59.0625</v>
      </c>
      <c r="MI585" s="82">
        <f t="shared" si="838"/>
        <v>316.14875625694447</v>
      </c>
      <c r="MJ585" s="82">
        <f>LN585*Prices!$B$16</f>
        <v>82.6875</v>
      </c>
      <c r="MK585" s="82">
        <f t="shared" si="839"/>
        <v>339.77375625694447</v>
      </c>
      <c r="ML585" s="82">
        <f>LN585*Prices!$B$17</f>
        <v>0</v>
      </c>
      <c r="MM585" s="82"/>
      <c r="MN585" s="82"/>
      <c r="MO585" s="82"/>
      <c r="MP585" s="82"/>
      <c r="MQ585" s="82"/>
      <c r="MR585" s="82"/>
      <c r="MS585" s="82"/>
      <c r="MT585" s="82"/>
      <c r="MU585" s="82"/>
      <c r="MV585" s="82"/>
      <c r="MW585" s="82"/>
      <c r="MX585" s="82"/>
      <c r="MY585" s="82"/>
      <c r="MZ585" s="82"/>
      <c r="NA585" s="82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</row>
    <row r="586" spans="1:449" ht="18" customHeight="1" x14ac:dyDescent="0.25">
      <c r="A586" s="171" t="s">
        <v>717</v>
      </c>
      <c r="B586" s="172" t="s">
        <v>628</v>
      </c>
      <c r="C586" s="69" t="str">
        <f t="shared" si="840"/>
        <v>Vanity Cab: Floating - 2 drawer (19" to 21")</v>
      </c>
      <c r="D586" s="70" t="s">
        <v>715</v>
      </c>
      <c r="E586" s="68" t="s">
        <v>101</v>
      </c>
      <c r="F586" s="268" t="s">
        <v>717</v>
      </c>
      <c r="G586" s="367">
        <f>ROUND(cabinets_db!FD586/Prices!$B$27,0)</f>
        <v>474</v>
      </c>
      <c r="H586" s="71">
        <f>G586*Prices!$B$6+G586</f>
        <v>545.1</v>
      </c>
      <c r="I586" s="161">
        <f>ROUND(cabinets_db!FF586/Prices!$B$27,0)</f>
        <v>503</v>
      </c>
      <c r="J586" s="71">
        <f>I586*Prices!$B$6+I586</f>
        <v>578.45000000000005</v>
      </c>
      <c r="K586" s="161">
        <f>ROUND(cabinets_db!FH586/Prices!$B$27,0)</f>
        <v>512</v>
      </c>
      <c r="L586" s="71">
        <f>K586*Prices!$B$6+K586</f>
        <v>588.79999999999995</v>
      </c>
      <c r="M586" s="161">
        <f>ROUND(cabinets_db!FJ586/Prices!$B$27,0)</f>
        <v>531</v>
      </c>
      <c r="N586" s="71">
        <f>M586*Prices!$B$6+M586</f>
        <v>610.65</v>
      </c>
      <c r="O586" s="161">
        <f>ROUND(cabinets_db!FL586/Prices!$B$27,0)</f>
        <v>540</v>
      </c>
      <c r="P586" s="71">
        <f>O586*Prices!$B$6+O586</f>
        <v>621</v>
      </c>
      <c r="Q586" s="161">
        <f>ROUND(cabinets_db!FN586/Prices!$B$27,0)</f>
        <v>563</v>
      </c>
      <c r="R586" s="71">
        <f>Q586*Prices!$B$6+Q586</f>
        <v>647.45000000000005</v>
      </c>
      <c r="S586" s="161">
        <f>ROUND(cabinets_db!FP586/Prices!$B$27,0)</f>
        <v>582</v>
      </c>
      <c r="T586" s="71">
        <f>S586*Prices!$B$6+S586</f>
        <v>669.3</v>
      </c>
      <c r="U586" s="161">
        <f>ROUND(cabinets_db!FR586/Prices!$B$27,0)</f>
        <v>648</v>
      </c>
      <c r="V586" s="71">
        <f>U586*Prices!$B$6+U586</f>
        <v>745.2</v>
      </c>
      <c r="W586" s="162"/>
      <c r="X586" s="162"/>
      <c r="Y586" s="162"/>
      <c r="Z586" s="162"/>
      <c r="AA586" s="162"/>
      <c r="AB586" s="71">
        <f>ROUND(cabinets_db!HD586/Prices!$B$27,0)</f>
        <v>444</v>
      </c>
      <c r="AC586" s="71">
        <f>AB586*Prices!$B$6+AB586</f>
        <v>510.6</v>
      </c>
      <c r="AD586" s="71">
        <f>ROUND(cabinets_db!HF586/Prices!$B$27,0)</f>
        <v>472</v>
      </c>
      <c r="AE586" s="71">
        <f>AD586*Prices!$B$6+AD586</f>
        <v>542.79999999999995</v>
      </c>
      <c r="AF586" s="71">
        <f>ROUND(cabinets_db!HH586/Prices!$B$27,0)</f>
        <v>482</v>
      </c>
      <c r="AG586" s="71">
        <f>AF586*Prices!$B$6+AF586</f>
        <v>554.29999999999995</v>
      </c>
      <c r="AH586" s="71">
        <f>ROUND(cabinets_db!HJ586/Prices!$B$27,0)</f>
        <v>500</v>
      </c>
      <c r="AI586" s="71">
        <f>AH586*Prices!$B$6+AH586</f>
        <v>575</v>
      </c>
      <c r="AJ586" s="71">
        <f>ROUND(cabinets_db!HL586/Prices!$B$27,0)</f>
        <v>510</v>
      </c>
      <c r="AK586" s="71">
        <f>AJ586*Prices!$B$6+AJ586</f>
        <v>586.5</v>
      </c>
      <c r="AL586" s="71">
        <f>ROUND(cabinets_db!HN586/Prices!$B$27,0)</f>
        <v>533</v>
      </c>
      <c r="AM586" s="71">
        <f>AL586*Prices!$B$6+AL586</f>
        <v>612.95000000000005</v>
      </c>
      <c r="AN586" s="71">
        <f>ROUND(cabinets_db!HP586/Prices!$B$27,0)</f>
        <v>552</v>
      </c>
      <c r="AO586" s="71">
        <f>AN586*Prices!$B$6+AN586</f>
        <v>634.79999999999995</v>
      </c>
      <c r="AP586" s="71">
        <f>ROUND(cabinets_db!HR586/Prices!$B$27,0)</f>
        <v>618</v>
      </c>
      <c r="AQ586" s="163">
        <f>AP586*Prices!$B$6+AP586</f>
        <v>710.7</v>
      </c>
      <c r="AW586" s="71">
        <f t="shared" si="773"/>
        <v>444</v>
      </c>
      <c r="AX586" s="71">
        <f t="shared" si="774"/>
        <v>510.6</v>
      </c>
      <c r="AY586" s="71">
        <f t="shared" si="775"/>
        <v>472</v>
      </c>
      <c r="AZ586" s="71">
        <f t="shared" si="776"/>
        <v>542.79999999999995</v>
      </c>
      <c r="BA586" s="71">
        <f t="shared" si="777"/>
        <v>482</v>
      </c>
      <c r="BB586" s="71">
        <f t="shared" si="778"/>
        <v>554.29999999999995</v>
      </c>
      <c r="BC586" s="71">
        <f t="shared" si="779"/>
        <v>500</v>
      </c>
      <c r="BD586" s="71">
        <f t="shared" si="780"/>
        <v>575</v>
      </c>
      <c r="BE586" s="71">
        <f t="shared" si="781"/>
        <v>510</v>
      </c>
      <c r="BF586" s="71">
        <f t="shared" si="782"/>
        <v>586.5</v>
      </c>
      <c r="BG586" s="71">
        <f t="shared" si="783"/>
        <v>533</v>
      </c>
      <c r="BH586" s="71">
        <f t="shared" si="784"/>
        <v>612.95000000000005</v>
      </c>
      <c r="BI586" s="71">
        <f t="shared" si="785"/>
        <v>552</v>
      </c>
      <c r="BJ586" s="71">
        <f t="shared" si="786"/>
        <v>634.79999999999995</v>
      </c>
      <c r="BK586" s="71">
        <f t="shared" si="787"/>
        <v>618</v>
      </c>
      <c r="BL586" s="163">
        <f t="shared" si="788"/>
        <v>710.7</v>
      </c>
      <c r="BU586" s="161">
        <f>ROUND(cabinets_db!JE586/Prices!$B$27,0)</f>
        <v>720</v>
      </c>
      <c r="BV586" s="71">
        <f>BU586*Prices!$B$6+BU586</f>
        <v>828</v>
      </c>
      <c r="BW586" s="161">
        <f>ROUND(cabinets_db!JG586/Prices!$B$27,0)</f>
        <v>748</v>
      </c>
      <c r="BX586" s="71">
        <f>BW586*Prices!$B$6+BW586</f>
        <v>860.2</v>
      </c>
      <c r="BY586" s="161">
        <f>ROUND(cabinets_db!JI586/Prices!$B$27,0)</f>
        <v>758</v>
      </c>
      <c r="BZ586" s="71">
        <f>BY586*Prices!$B$6+BY586</f>
        <v>871.7</v>
      </c>
      <c r="CA586" s="161">
        <f>ROUND(cabinets_db!JK586/Prices!$B$27,0)</f>
        <v>776</v>
      </c>
      <c r="CB586" s="71">
        <f>CA586*Prices!$B$6+CA586</f>
        <v>892.4</v>
      </c>
      <c r="CC586" s="161">
        <f>ROUND(cabinets_db!JM586/Prices!$B$27,0)</f>
        <v>786</v>
      </c>
      <c r="CD586" s="71">
        <f>CC586*Prices!$B$6+CC586</f>
        <v>903.9</v>
      </c>
      <c r="CE586" s="161">
        <f>ROUND(cabinets_db!JO586/Prices!$B$27,0)</f>
        <v>809</v>
      </c>
      <c r="CF586" s="71">
        <f>CE586*Prices!$B$6+CE586</f>
        <v>930.35</v>
      </c>
      <c r="CG586" s="161">
        <f>ROUND(cabinets_db!JQ586/Prices!$B$27,0)</f>
        <v>828</v>
      </c>
      <c r="CH586" s="71">
        <f>CG586*Prices!$B$6+CG586</f>
        <v>952.2</v>
      </c>
      <c r="CI586" s="161">
        <f>ROUND(cabinets_db!JS586/Prices!$B$27,0)</f>
        <v>893</v>
      </c>
      <c r="CJ586" s="71">
        <f>CI586*Prices!$B$6+CI586</f>
        <v>1026.95</v>
      </c>
      <c r="CK586" s="162"/>
      <c r="CL586" s="162"/>
      <c r="CM586" s="162"/>
      <c r="CN586" s="162"/>
      <c r="CO586" s="162"/>
      <c r="CP586" s="71">
        <f>ROUND(cabinets_db!LW586/Prices!$B$27,0)</f>
        <v>690</v>
      </c>
      <c r="CQ586" s="71">
        <f>CP586*Prices!$B$6+CP586</f>
        <v>793.5</v>
      </c>
      <c r="CR586" s="71">
        <f>ROUND(cabinets_db!LY586/Prices!$B$27,0)</f>
        <v>718</v>
      </c>
      <c r="CS586" s="71">
        <f>CR586*Prices!$B$6+CR586</f>
        <v>825.7</v>
      </c>
      <c r="CT586" s="71">
        <f>ROUND(cabinets_db!MA586/Prices!$B$27,0)</f>
        <v>727</v>
      </c>
      <c r="CU586" s="71">
        <f>CT586*Prices!$B$6+CT586</f>
        <v>836.05</v>
      </c>
      <c r="CV586" s="71">
        <f>ROUND(cabinets_db!MC586/Prices!$B$27,0)</f>
        <v>746</v>
      </c>
      <c r="CW586" s="71">
        <f>CV586*Prices!$B$6+CV586</f>
        <v>857.9</v>
      </c>
      <c r="CX586" s="71">
        <f>ROUND(cabinets_db!ME586/Prices!$B$27,0)</f>
        <v>755</v>
      </c>
      <c r="CY586" s="71">
        <f>CX586*Prices!$B$6+CX586</f>
        <v>868.25</v>
      </c>
      <c r="CZ586" s="71">
        <f>ROUND(cabinets_db!MG586/Prices!$B$27,0)</f>
        <v>779</v>
      </c>
      <c r="DA586" s="71">
        <f>CZ586*Prices!$B$6+CZ586</f>
        <v>895.85</v>
      </c>
      <c r="DB586" s="71">
        <f>ROUND(cabinets_db!MI586/Prices!$B$27,0)</f>
        <v>798</v>
      </c>
      <c r="DC586" s="71">
        <f>DB586*Prices!$B$6+DB586</f>
        <v>917.7</v>
      </c>
      <c r="DD586" s="71">
        <f>ROUND(cabinets_db!MK586/Prices!$B$27,0)</f>
        <v>863</v>
      </c>
      <c r="DE586" s="163">
        <f>DD586*Prices!$B$6+DD586</f>
        <v>992.45</v>
      </c>
      <c r="DK586" s="71">
        <f t="shared" si="789"/>
        <v>690</v>
      </c>
      <c r="DL586" s="71">
        <f t="shared" si="790"/>
        <v>793.5</v>
      </c>
      <c r="DM586" s="71">
        <f t="shared" si="791"/>
        <v>718</v>
      </c>
      <c r="DN586" s="71">
        <f t="shared" si="792"/>
        <v>825.7</v>
      </c>
      <c r="DO586" s="71">
        <f t="shared" si="793"/>
        <v>727</v>
      </c>
      <c r="DP586" s="71">
        <f t="shared" si="794"/>
        <v>836.05</v>
      </c>
      <c r="DQ586" s="71">
        <f t="shared" si="795"/>
        <v>746</v>
      </c>
      <c r="DR586" s="71">
        <f t="shared" si="796"/>
        <v>857.9</v>
      </c>
      <c r="DS586" s="71">
        <f t="shared" si="797"/>
        <v>755</v>
      </c>
      <c r="DT586" s="71">
        <f t="shared" si="798"/>
        <v>868.25</v>
      </c>
      <c r="DU586" s="71">
        <f t="shared" si="799"/>
        <v>779</v>
      </c>
      <c r="DV586" s="71">
        <f t="shared" si="800"/>
        <v>895.85</v>
      </c>
      <c r="DW586" s="71">
        <f t="shared" si="801"/>
        <v>798</v>
      </c>
      <c r="DX586" s="71">
        <f t="shared" si="802"/>
        <v>917.7</v>
      </c>
      <c r="DY586" s="71">
        <f t="shared" si="803"/>
        <v>863</v>
      </c>
      <c r="DZ586" s="163">
        <f t="shared" si="804"/>
        <v>992.45</v>
      </c>
      <c r="EP586" s="55">
        <v>2761.5266999999999</v>
      </c>
      <c r="EQ586" s="55">
        <f t="shared" si="769"/>
        <v>19.17726875</v>
      </c>
      <c r="ER586" s="74">
        <v>19.5</v>
      </c>
      <c r="ES586" s="55">
        <v>21</v>
      </c>
      <c r="EU586" s="75">
        <f t="shared" si="841"/>
        <v>3.9375</v>
      </c>
      <c r="EV586" s="75">
        <v>2</v>
      </c>
      <c r="EX586" s="76">
        <v>3</v>
      </c>
      <c r="EY586" s="142">
        <v>19.5</v>
      </c>
      <c r="EZ586" s="82">
        <f>(EY586*1.2)*(Prices!$B$5/32)</f>
        <v>29.25</v>
      </c>
      <c r="FA586" s="82">
        <f>(EY586*1.3)*(Prices!$B$4/32)</f>
        <v>63.375</v>
      </c>
      <c r="FB586" s="79">
        <f>EV586*Prices!$B$2+EW586*Prices!$B$3</f>
        <v>80</v>
      </c>
      <c r="FC586" s="80">
        <f>EU586*Prices!$B$9</f>
        <v>23.625</v>
      </c>
      <c r="FD586" s="82">
        <f t="shared" si="805"/>
        <v>199.25</v>
      </c>
      <c r="FE586" s="82">
        <f>EU586*Prices!$B$10</f>
        <v>35.4375</v>
      </c>
      <c r="FF586" s="82">
        <f t="shared" si="806"/>
        <v>211.0625</v>
      </c>
      <c r="FG586" s="82">
        <f>EU586*Prices!$B$11</f>
        <v>39.375</v>
      </c>
      <c r="FH586" s="82">
        <f t="shared" si="807"/>
        <v>215</v>
      </c>
      <c r="FI586" s="82">
        <f>EU586*Prices!$B$12</f>
        <v>47.25</v>
      </c>
      <c r="FJ586" s="82">
        <f t="shared" si="808"/>
        <v>222.875</v>
      </c>
      <c r="FK586" s="82">
        <f>EU586*Prices!$B$13</f>
        <v>51.1875</v>
      </c>
      <c r="FL586" s="82">
        <f t="shared" si="809"/>
        <v>226.8125</v>
      </c>
      <c r="FM586" s="82">
        <f>EU586*Prices!$B$14</f>
        <v>61.03125</v>
      </c>
      <c r="FN586" s="82">
        <f t="shared" si="810"/>
        <v>236.65625</v>
      </c>
      <c r="FO586" s="82">
        <f>EU586*Prices!$B$15</f>
        <v>68.90625</v>
      </c>
      <c r="FP586" s="82">
        <f t="shared" si="811"/>
        <v>244.53125</v>
      </c>
      <c r="FQ586" s="82">
        <f>EU586*Prices!$B$16</f>
        <v>96.46875</v>
      </c>
      <c r="FR586" s="82">
        <f t="shared" si="812"/>
        <v>272.09375</v>
      </c>
      <c r="FS586" s="82">
        <f>EU586*Prices!$B$17</f>
        <v>0</v>
      </c>
      <c r="FT586" s="82"/>
      <c r="FU586" s="82"/>
      <c r="FV586" s="82"/>
      <c r="FW586" s="82"/>
      <c r="FX586" s="82"/>
      <c r="FY586" s="82"/>
      <c r="FZ586" s="82"/>
      <c r="GA586" s="82"/>
      <c r="GB586" s="82"/>
      <c r="GC586" s="82"/>
      <c r="GD586" s="82"/>
      <c r="GE586" s="82"/>
      <c r="GF586" s="82"/>
      <c r="GG586" s="82"/>
      <c r="GH586" s="82"/>
      <c r="GI586"/>
      <c r="GJ586"/>
      <c r="GK586"/>
      <c r="GL586"/>
      <c r="GM586"/>
      <c r="GN586"/>
      <c r="GO586"/>
      <c r="GP586" s="55">
        <v>2761.5266999999999</v>
      </c>
      <c r="GQ586" s="55">
        <f t="shared" si="770"/>
        <v>19.17726875</v>
      </c>
      <c r="GR586" s="74">
        <v>19.5</v>
      </c>
      <c r="GS586" s="55">
        <v>21</v>
      </c>
      <c r="GT586" s="55"/>
      <c r="GU586" s="75">
        <f t="shared" si="842"/>
        <v>3.9375</v>
      </c>
      <c r="GV586" s="75">
        <v>2</v>
      </c>
      <c r="GW586" s="75"/>
      <c r="GX586" s="76">
        <v>3</v>
      </c>
      <c r="GY586" s="142">
        <v>19.5</v>
      </c>
      <c r="GZ586" s="82">
        <f>(GY586*1.2)*(Prices!$B$5/32)</f>
        <v>29.25</v>
      </c>
      <c r="HA586" s="82">
        <f>(GY586*1.3)*(Prices!$C$4/32)</f>
        <v>50.7</v>
      </c>
      <c r="HB586" s="79">
        <f>GV586*Prices!$B$2+GW586*Prices!$B$3</f>
        <v>80</v>
      </c>
      <c r="HC586" s="80">
        <f>GU586*Prices!$B$9</f>
        <v>23.625</v>
      </c>
      <c r="HD586" s="82">
        <f t="shared" si="813"/>
        <v>186.57499999999999</v>
      </c>
      <c r="HE586" s="82">
        <f>GU586*Prices!$B$10</f>
        <v>35.4375</v>
      </c>
      <c r="HF586" s="82">
        <f t="shared" si="814"/>
        <v>198.38749999999999</v>
      </c>
      <c r="HG586" s="82">
        <f>GU586*Prices!$B$11</f>
        <v>39.375</v>
      </c>
      <c r="HH586" s="82">
        <f t="shared" si="815"/>
        <v>202.32499999999999</v>
      </c>
      <c r="HI586" s="82">
        <f>GU586*Prices!$B$12</f>
        <v>47.25</v>
      </c>
      <c r="HJ586" s="82">
        <f t="shared" si="816"/>
        <v>210.2</v>
      </c>
      <c r="HK586" s="82">
        <f>GU586*Prices!$B$13</f>
        <v>51.1875</v>
      </c>
      <c r="HL586" s="82">
        <f t="shared" si="817"/>
        <v>214.13749999999999</v>
      </c>
      <c r="HM586" s="82">
        <f>GU586*Prices!$B$14</f>
        <v>61.03125</v>
      </c>
      <c r="HN586" s="82">
        <f t="shared" si="818"/>
        <v>223.98124999999999</v>
      </c>
      <c r="HO586" s="82">
        <f>GU586*Prices!$B$15</f>
        <v>68.90625</v>
      </c>
      <c r="HP586" s="82">
        <f t="shared" si="819"/>
        <v>231.85624999999999</v>
      </c>
      <c r="HQ586" s="82">
        <f>GU586*Prices!$B$16</f>
        <v>96.46875</v>
      </c>
      <c r="HR586" s="82">
        <f t="shared" si="820"/>
        <v>259.41874999999999</v>
      </c>
      <c r="HS586" s="82">
        <f>GU586*Prices!$B$17</f>
        <v>0</v>
      </c>
      <c r="HT586" s="82"/>
      <c r="HU586" s="82"/>
      <c r="HV586" s="82"/>
      <c r="HW586" s="82"/>
      <c r="HX586" s="82"/>
      <c r="HY586" s="82"/>
      <c r="HZ586" s="82"/>
      <c r="IA586" s="82"/>
      <c r="IB586" s="82"/>
      <c r="IC586" s="82"/>
      <c r="ID586" s="82"/>
      <c r="IE586" s="82"/>
      <c r="IF586" s="82"/>
      <c r="IG586" s="82"/>
      <c r="IH586" s="82"/>
      <c r="II586"/>
      <c r="IJ586"/>
      <c r="IK586"/>
      <c r="IL586"/>
      <c r="IM586"/>
      <c r="IN586"/>
      <c r="IO586"/>
      <c r="IP586"/>
      <c r="IQ586" s="55">
        <v>2761.5266999999999</v>
      </c>
      <c r="IR586" s="55">
        <f t="shared" si="771"/>
        <v>19.17726875</v>
      </c>
      <c r="IS586" s="74">
        <v>19.5</v>
      </c>
      <c r="IT586" s="55">
        <v>21</v>
      </c>
      <c r="IV586" s="75">
        <f t="shared" si="843"/>
        <v>3.9375</v>
      </c>
      <c r="IW586" s="75">
        <v>2</v>
      </c>
      <c r="IX586" s="75"/>
      <c r="IY586" s="76">
        <f t="shared" si="763"/>
        <v>106.16682472916666</v>
      </c>
      <c r="IZ586" s="142">
        <v>19.5</v>
      </c>
      <c r="JA586" s="82">
        <f>(IZ586*1.2)*(Prices!$B$5/32)</f>
        <v>29.25</v>
      </c>
      <c r="JB586" s="82">
        <f>(IZ586*1.3)*(Prices!$B$4/32)</f>
        <v>63.375</v>
      </c>
      <c r="JC586" s="79">
        <f>IW586*Prices!$B$2+IX586*Prices!$B$3</f>
        <v>80</v>
      </c>
      <c r="JD586" s="80">
        <f>IV586*Prices!$B$9</f>
        <v>23.625</v>
      </c>
      <c r="JE586" s="82">
        <f t="shared" si="821"/>
        <v>302.41682472916665</v>
      </c>
      <c r="JF586" s="82">
        <f>IV586*Prices!$B$10</f>
        <v>35.4375</v>
      </c>
      <c r="JG586" s="82">
        <f t="shared" si="822"/>
        <v>314.22932472916665</v>
      </c>
      <c r="JH586" s="82">
        <f>IV586*Prices!$B$11</f>
        <v>39.375</v>
      </c>
      <c r="JI586" s="82">
        <f t="shared" si="823"/>
        <v>318.16682472916665</v>
      </c>
      <c r="JJ586" s="82">
        <f>IV586*Prices!$B$12</f>
        <v>47.25</v>
      </c>
      <c r="JK586" s="82">
        <f t="shared" si="824"/>
        <v>326.04182472916665</v>
      </c>
      <c r="JL586" s="82">
        <f>IV586*Prices!$B$13</f>
        <v>51.1875</v>
      </c>
      <c r="JM586" s="82">
        <f t="shared" si="825"/>
        <v>329.97932472916665</v>
      </c>
      <c r="JN586" s="82">
        <f>IV586*Prices!$B$14</f>
        <v>61.03125</v>
      </c>
      <c r="JO586" s="82">
        <f t="shared" si="826"/>
        <v>339.82307472916665</v>
      </c>
      <c r="JP586" s="82">
        <f>IV586*Prices!$B$15</f>
        <v>68.90625</v>
      </c>
      <c r="JQ586" s="82">
        <f t="shared" si="827"/>
        <v>347.69807472916665</v>
      </c>
      <c r="JR586" s="82">
        <f>IV586*Prices!$B$16</f>
        <v>96.46875</v>
      </c>
      <c r="JS586" s="82">
        <f t="shared" si="828"/>
        <v>375.26057472916665</v>
      </c>
      <c r="JT586" s="82">
        <f>IV586*Prices!$B$17</f>
        <v>0</v>
      </c>
      <c r="JU586" s="82"/>
      <c r="JV586" s="82"/>
      <c r="JW586" s="82"/>
      <c r="JX586" s="82"/>
      <c r="JY586" s="82"/>
      <c r="JZ586" s="82"/>
      <c r="KA586" s="82"/>
      <c r="KB586" s="82"/>
      <c r="KC586" s="82"/>
      <c r="KD586" s="82"/>
      <c r="KE586" s="82"/>
      <c r="KF586" s="82"/>
      <c r="KG586" s="82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 s="199">
        <v>0</v>
      </c>
      <c r="LB586" s="202">
        <v>2</v>
      </c>
      <c r="LC586" s="82">
        <f>(44+(cabinets_db!IR586*2-2))*0.58</f>
        <v>46.605631749999993</v>
      </c>
      <c r="LD586" s="82">
        <f>(44+(cabinets_db!IR586*2-2))*0.77</f>
        <v>61.872993874999999</v>
      </c>
      <c r="LE586" s="82">
        <f>3*(cabinets_db!IR586*22/144)</f>
        <v>8.7895815104166655</v>
      </c>
      <c r="LF586" s="82">
        <f t="shared" si="829"/>
        <v>37.816050239583326</v>
      </c>
      <c r="LG586" s="80">
        <f t="shared" si="830"/>
        <v>53.083412364583332</v>
      </c>
      <c r="LH586" s="234">
        <f t="shared" si="831"/>
        <v>106.16682472916666</v>
      </c>
      <c r="LI586" s="55">
        <v>2761.5266999999999</v>
      </c>
      <c r="LJ586" s="55">
        <f t="shared" si="772"/>
        <v>19.17726875</v>
      </c>
      <c r="LK586" s="74">
        <v>19.5</v>
      </c>
      <c r="LL586" s="55">
        <v>21</v>
      </c>
      <c r="LN586" s="75">
        <f t="shared" si="844"/>
        <v>3.9375</v>
      </c>
      <c r="LO586" s="75">
        <v>2</v>
      </c>
      <c r="LP586" s="75"/>
      <c r="LQ586" s="76">
        <f t="shared" si="764"/>
        <v>106.16682472916666</v>
      </c>
      <c r="LR586" s="142">
        <v>19.5</v>
      </c>
      <c r="LS586" s="82">
        <f>(LR586*1.2)*(Prices!$B$5/32)</f>
        <v>29.25</v>
      </c>
      <c r="LT586" s="82">
        <f>(LR586*1.3)*(Prices!$C$4/32)</f>
        <v>50.7</v>
      </c>
      <c r="LU586" s="79">
        <f>LO586*Prices!$B$2+LP586*Prices!$B$3</f>
        <v>80</v>
      </c>
      <c r="LV586" s="80">
        <f>LN586*Prices!$B$9</f>
        <v>23.625</v>
      </c>
      <c r="LW586" s="82">
        <f t="shared" si="832"/>
        <v>289.74182472916664</v>
      </c>
      <c r="LX586" s="82">
        <f>LN586*Prices!$B$10</f>
        <v>35.4375</v>
      </c>
      <c r="LY586" s="82">
        <f t="shared" si="833"/>
        <v>301.55432472916664</v>
      </c>
      <c r="LZ586" s="82">
        <f>LN586*Prices!$B$11</f>
        <v>39.375</v>
      </c>
      <c r="MA586" s="82">
        <f t="shared" si="834"/>
        <v>305.49182472916664</v>
      </c>
      <c r="MB586" s="82">
        <f>LN586*Prices!$B$12</f>
        <v>47.25</v>
      </c>
      <c r="MC586" s="82">
        <f t="shared" si="835"/>
        <v>313.36682472916664</v>
      </c>
      <c r="MD586" s="82">
        <f>LN586*Prices!$B$13</f>
        <v>51.1875</v>
      </c>
      <c r="ME586" s="82">
        <f t="shared" si="836"/>
        <v>317.30432472916664</v>
      </c>
      <c r="MF586" s="82">
        <f>LN586*Prices!$B$14</f>
        <v>61.03125</v>
      </c>
      <c r="MG586" s="82">
        <f t="shared" si="837"/>
        <v>327.14807472916664</v>
      </c>
      <c r="MH586" s="82">
        <f>LN586*Prices!$B$15</f>
        <v>68.90625</v>
      </c>
      <c r="MI586" s="82">
        <f t="shared" si="838"/>
        <v>335.02307472916664</v>
      </c>
      <c r="MJ586" s="82">
        <f>LN586*Prices!$B$16</f>
        <v>96.46875</v>
      </c>
      <c r="MK586" s="82">
        <f t="shared" si="839"/>
        <v>362.58557472916664</v>
      </c>
      <c r="ML586" s="82">
        <f>LN586*Prices!$B$17</f>
        <v>0</v>
      </c>
      <c r="MM586" s="82"/>
      <c r="MN586" s="82"/>
      <c r="MO586" s="82"/>
      <c r="MP586" s="82"/>
      <c r="MQ586" s="82"/>
      <c r="MR586" s="82"/>
      <c r="MS586" s="82"/>
      <c r="MT586" s="82"/>
      <c r="MU586" s="82"/>
      <c r="MV586" s="82"/>
      <c r="MW586" s="82"/>
      <c r="MX586" s="82"/>
      <c r="MY586" s="82"/>
      <c r="MZ586" s="82"/>
      <c r="NA586" s="82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</row>
    <row r="587" spans="1:449" ht="18" customHeight="1" x14ac:dyDescent="0.25">
      <c r="A587" s="171" t="s">
        <v>718</v>
      </c>
      <c r="B587" s="172" t="s">
        <v>628</v>
      </c>
      <c r="C587" s="69" t="str">
        <f t="shared" si="840"/>
        <v>Vanity Cab: Floating - 2 drawer (22" to 24")</v>
      </c>
      <c r="D587" s="70" t="s">
        <v>715</v>
      </c>
      <c r="E587" s="68" t="s">
        <v>103</v>
      </c>
      <c r="F587" s="268" t="s">
        <v>718</v>
      </c>
      <c r="G587" s="367">
        <f>ROUND(cabinets_db!FD587/Prices!$B$27,0)</f>
        <v>494</v>
      </c>
      <c r="H587" s="71">
        <f>G587*Prices!$B$6+G587</f>
        <v>568.1</v>
      </c>
      <c r="I587" s="161">
        <f>ROUND(cabinets_db!FF587/Prices!$B$27,0)</f>
        <v>526</v>
      </c>
      <c r="J587" s="71">
        <f>I587*Prices!$B$6+I587</f>
        <v>604.9</v>
      </c>
      <c r="K587" s="161">
        <f>ROUND(cabinets_db!FH587/Prices!$B$27,0)</f>
        <v>537</v>
      </c>
      <c r="L587" s="71">
        <f>K587*Prices!$B$6+K587</f>
        <v>617.54999999999995</v>
      </c>
      <c r="M587" s="161">
        <f>ROUND(cabinets_db!FJ587/Prices!$B$27,0)</f>
        <v>558</v>
      </c>
      <c r="N587" s="71">
        <f>M587*Prices!$B$6+M587</f>
        <v>641.70000000000005</v>
      </c>
      <c r="O587" s="161">
        <f>ROUND(cabinets_db!FL587/Prices!$B$27,0)</f>
        <v>569</v>
      </c>
      <c r="P587" s="71">
        <f>O587*Prices!$B$6+O587</f>
        <v>654.35</v>
      </c>
      <c r="Q587" s="161">
        <f>ROUND(cabinets_db!FN587/Prices!$B$27,0)</f>
        <v>596</v>
      </c>
      <c r="R587" s="71">
        <f>Q587*Prices!$B$6+Q587</f>
        <v>685.4</v>
      </c>
      <c r="S587" s="161">
        <f>ROUND(cabinets_db!FP587/Prices!$B$27,0)</f>
        <v>617</v>
      </c>
      <c r="T587" s="71">
        <f>S587*Prices!$B$6+S587</f>
        <v>709.55</v>
      </c>
      <c r="U587" s="161">
        <f>ROUND(cabinets_db!FR587/Prices!$B$27,0)</f>
        <v>692</v>
      </c>
      <c r="V587" s="71">
        <f>U587*Prices!$B$6+U587</f>
        <v>795.8</v>
      </c>
      <c r="W587" s="162"/>
      <c r="X587" s="162"/>
      <c r="Y587" s="162"/>
      <c r="Z587" s="162"/>
      <c r="AA587" s="162"/>
      <c r="AB587" s="71">
        <f>ROUND(cabinets_db!HD587/Prices!$B$27,0)</f>
        <v>462</v>
      </c>
      <c r="AC587" s="71">
        <f>AB587*Prices!$B$6+AB587</f>
        <v>531.29999999999995</v>
      </c>
      <c r="AD587" s="71">
        <f>ROUND(cabinets_db!HF587/Prices!$B$27,0)</f>
        <v>494</v>
      </c>
      <c r="AE587" s="71">
        <f>AD587*Prices!$B$6+AD587</f>
        <v>568.1</v>
      </c>
      <c r="AF587" s="71">
        <f>ROUND(cabinets_db!HH587/Prices!$B$27,0)</f>
        <v>505</v>
      </c>
      <c r="AG587" s="71">
        <f>AF587*Prices!$B$6+AF587</f>
        <v>580.75</v>
      </c>
      <c r="AH587" s="71">
        <f>ROUND(cabinets_db!HJ587/Prices!$B$27,0)</f>
        <v>526</v>
      </c>
      <c r="AI587" s="71">
        <f>AH587*Prices!$B$6+AH587</f>
        <v>604.9</v>
      </c>
      <c r="AJ587" s="71">
        <f>ROUND(cabinets_db!HL587/Prices!$B$27,0)</f>
        <v>537</v>
      </c>
      <c r="AK587" s="71">
        <f>AJ587*Prices!$B$6+AJ587</f>
        <v>617.54999999999995</v>
      </c>
      <c r="AL587" s="71">
        <f>ROUND(cabinets_db!HN587/Prices!$B$27,0)</f>
        <v>564</v>
      </c>
      <c r="AM587" s="71">
        <f>AL587*Prices!$B$6+AL587</f>
        <v>648.6</v>
      </c>
      <c r="AN587" s="71">
        <f>ROUND(cabinets_db!HP587/Prices!$B$27,0)</f>
        <v>585</v>
      </c>
      <c r="AO587" s="71">
        <f>AN587*Prices!$B$6+AN587</f>
        <v>672.75</v>
      </c>
      <c r="AP587" s="71">
        <f>ROUND(cabinets_db!HR587/Prices!$B$27,0)</f>
        <v>660</v>
      </c>
      <c r="AQ587" s="163">
        <f>AP587*Prices!$B$6+AP587</f>
        <v>759</v>
      </c>
      <c r="AW587" s="71">
        <f t="shared" si="773"/>
        <v>462</v>
      </c>
      <c r="AX587" s="71">
        <f t="shared" si="774"/>
        <v>531.29999999999995</v>
      </c>
      <c r="AY587" s="71">
        <f t="shared" si="775"/>
        <v>494</v>
      </c>
      <c r="AZ587" s="71">
        <f t="shared" si="776"/>
        <v>568.1</v>
      </c>
      <c r="BA587" s="71">
        <f t="shared" si="777"/>
        <v>505</v>
      </c>
      <c r="BB587" s="71">
        <f t="shared" si="778"/>
        <v>580.75</v>
      </c>
      <c r="BC587" s="71">
        <f t="shared" si="779"/>
        <v>526</v>
      </c>
      <c r="BD587" s="71">
        <f t="shared" si="780"/>
        <v>604.9</v>
      </c>
      <c r="BE587" s="71">
        <f t="shared" si="781"/>
        <v>537</v>
      </c>
      <c r="BF587" s="71">
        <f t="shared" si="782"/>
        <v>617.54999999999995</v>
      </c>
      <c r="BG587" s="71">
        <f t="shared" si="783"/>
        <v>564</v>
      </c>
      <c r="BH587" s="71">
        <f t="shared" si="784"/>
        <v>648.6</v>
      </c>
      <c r="BI587" s="71">
        <f t="shared" si="785"/>
        <v>585</v>
      </c>
      <c r="BJ587" s="71">
        <f t="shared" si="786"/>
        <v>672.75</v>
      </c>
      <c r="BK587" s="71">
        <f t="shared" si="787"/>
        <v>660</v>
      </c>
      <c r="BL587" s="163">
        <f t="shared" si="788"/>
        <v>759</v>
      </c>
      <c r="BU587" s="161">
        <f>ROUND(cabinets_db!JE587/Prices!$B$27,0)</f>
        <v>641</v>
      </c>
      <c r="BV587" s="71">
        <f>BU587*Prices!$B$6+BU587</f>
        <v>737.15</v>
      </c>
      <c r="BW587" s="161">
        <f>ROUND(cabinets_db!JG587/Prices!$B$27,0)</f>
        <v>673</v>
      </c>
      <c r="BX587" s="71">
        <f>BW587*Prices!$B$6+BW587</f>
        <v>773.95</v>
      </c>
      <c r="BY587" s="161">
        <f>ROUND(cabinets_db!JI587/Prices!$B$27,0)</f>
        <v>683</v>
      </c>
      <c r="BZ587" s="71">
        <f>BY587*Prices!$B$6+BY587</f>
        <v>785.45</v>
      </c>
      <c r="CA587" s="161">
        <f>ROUND(cabinets_db!JK587/Prices!$B$27,0)</f>
        <v>705</v>
      </c>
      <c r="CB587" s="71">
        <f>CA587*Prices!$B$6+CA587</f>
        <v>810.75</v>
      </c>
      <c r="CC587" s="161">
        <f>ROUND(cabinets_db!JM587/Prices!$B$27,0)</f>
        <v>716</v>
      </c>
      <c r="CD587" s="71">
        <f>CC587*Prices!$B$6+CC587</f>
        <v>823.4</v>
      </c>
      <c r="CE587" s="161">
        <f>ROUND(cabinets_db!JO587/Prices!$B$27,0)</f>
        <v>742</v>
      </c>
      <c r="CF587" s="71">
        <f>CE587*Prices!$B$6+CE587</f>
        <v>853.3</v>
      </c>
      <c r="CG587" s="161">
        <f>ROUND(cabinets_db!JQ587/Prices!$B$27,0)</f>
        <v>764</v>
      </c>
      <c r="CH587" s="71">
        <f>CG587*Prices!$B$6+CG587</f>
        <v>878.6</v>
      </c>
      <c r="CI587" s="161">
        <f>ROUND(cabinets_db!JS587/Prices!$B$27,0)</f>
        <v>839</v>
      </c>
      <c r="CJ587" s="71">
        <f>CI587*Prices!$B$6+CI587</f>
        <v>964.85</v>
      </c>
      <c r="CK587" s="162"/>
      <c r="CL587" s="162"/>
      <c r="CM587" s="162"/>
      <c r="CN587" s="162"/>
      <c r="CO587" s="162"/>
      <c r="CP587" s="71">
        <f>ROUND(cabinets_db!LW587/Prices!$B$27,0)</f>
        <v>609</v>
      </c>
      <c r="CQ587" s="71">
        <f>CP587*Prices!$B$6+CP587</f>
        <v>700.35</v>
      </c>
      <c r="CR587" s="71">
        <f>ROUND(cabinets_db!LY587/Prices!$B$27,0)</f>
        <v>641</v>
      </c>
      <c r="CS587" s="71">
        <f>CR587*Prices!$B$6+CR587</f>
        <v>737.15</v>
      </c>
      <c r="CT587" s="71">
        <f>ROUND(cabinets_db!MA587/Prices!$B$27,0)</f>
        <v>652</v>
      </c>
      <c r="CU587" s="71">
        <f>CT587*Prices!$B$6+CT587</f>
        <v>749.8</v>
      </c>
      <c r="CV587" s="71">
        <f>ROUND(cabinets_db!MC587/Prices!$B$27,0)</f>
        <v>673</v>
      </c>
      <c r="CW587" s="71">
        <f>CV587*Prices!$B$6+CV587</f>
        <v>773.95</v>
      </c>
      <c r="CX587" s="71">
        <f>ROUND(cabinets_db!ME587/Prices!$B$27,0)</f>
        <v>684</v>
      </c>
      <c r="CY587" s="71">
        <f>CX587*Prices!$B$6+CX587</f>
        <v>786.6</v>
      </c>
      <c r="CZ587" s="71">
        <f>ROUND(cabinets_db!MG587/Prices!$B$27,0)</f>
        <v>711</v>
      </c>
      <c r="DA587" s="71">
        <f>CZ587*Prices!$B$6+CZ587</f>
        <v>817.65</v>
      </c>
      <c r="DB587" s="71">
        <f>ROUND(cabinets_db!MI587/Prices!$B$27,0)</f>
        <v>732</v>
      </c>
      <c r="DC587" s="71">
        <f>DB587*Prices!$B$6+DB587</f>
        <v>841.8</v>
      </c>
      <c r="DD587" s="71">
        <f>ROUND(cabinets_db!MK587/Prices!$B$27,0)</f>
        <v>807</v>
      </c>
      <c r="DE587" s="163">
        <f>DD587*Prices!$B$6+DD587</f>
        <v>928.05</v>
      </c>
      <c r="DK587" s="71">
        <f t="shared" si="789"/>
        <v>609</v>
      </c>
      <c r="DL587" s="71">
        <f t="shared" si="790"/>
        <v>700.35</v>
      </c>
      <c r="DM587" s="71">
        <f t="shared" si="791"/>
        <v>641</v>
      </c>
      <c r="DN587" s="71">
        <f t="shared" si="792"/>
        <v>737.15</v>
      </c>
      <c r="DO587" s="71">
        <f t="shared" si="793"/>
        <v>652</v>
      </c>
      <c r="DP587" s="71">
        <f t="shared" si="794"/>
        <v>749.8</v>
      </c>
      <c r="DQ587" s="71">
        <f t="shared" si="795"/>
        <v>673</v>
      </c>
      <c r="DR587" s="71">
        <f t="shared" si="796"/>
        <v>773.95</v>
      </c>
      <c r="DS587" s="71">
        <f t="shared" si="797"/>
        <v>684</v>
      </c>
      <c r="DT587" s="71">
        <f t="shared" si="798"/>
        <v>786.6</v>
      </c>
      <c r="DU587" s="71">
        <f t="shared" si="799"/>
        <v>711</v>
      </c>
      <c r="DV587" s="71">
        <f t="shared" si="800"/>
        <v>817.65</v>
      </c>
      <c r="DW587" s="71">
        <f t="shared" si="801"/>
        <v>732</v>
      </c>
      <c r="DX587" s="71">
        <f t="shared" si="802"/>
        <v>841.8</v>
      </c>
      <c r="DY587" s="71">
        <f t="shared" si="803"/>
        <v>807</v>
      </c>
      <c r="DZ587" s="163">
        <f t="shared" si="804"/>
        <v>928.05</v>
      </c>
      <c r="ER587" s="74">
        <v>20.5</v>
      </c>
      <c r="ES587" s="55">
        <v>24</v>
      </c>
      <c r="EU587" s="75">
        <f t="shared" si="841"/>
        <v>4.5</v>
      </c>
      <c r="EV587" s="75">
        <v>2</v>
      </c>
      <c r="EX587" s="76">
        <v>3</v>
      </c>
      <c r="EY587" s="142">
        <v>20.5</v>
      </c>
      <c r="EZ587" s="82">
        <f>(EY587*1.2)*(Prices!$B$5/32)</f>
        <v>30.749999999999996</v>
      </c>
      <c r="FA587" s="82">
        <f>(EY587*1.3)*(Prices!$B$4/32)</f>
        <v>66.625</v>
      </c>
      <c r="FB587" s="79">
        <f>EV587*Prices!$B$2+EW587*Prices!$B$3</f>
        <v>80</v>
      </c>
      <c r="FC587" s="80">
        <f>EU587*Prices!$B$9</f>
        <v>27</v>
      </c>
      <c r="FD587" s="82">
        <f t="shared" si="805"/>
        <v>207.375</v>
      </c>
      <c r="FE587" s="82">
        <f>EU587*Prices!$B$10</f>
        <v>40.5</v>
      </c>
      <c r="FF587" s="82">
        <f t="shared" si="806"/>
        <v>220.875</v>
      </c>
      <c r="FG587" s="82">
        <f>EU587*Prices!$B$11</f>
        <v>45</v>
      </c>
      <c r="FH587" s="82">
        <f t="shared" si="807"/>
        <v>225.375</v>
      </c>
      <c r="FI587" s="82">
        <f>EU587*Prices!$B$12</f>
        <v>54</v>
      </c>
      <c r="FJ587" s="82">
        <f t="shared" si="808"/>
        <v>234.375</v>
      </c>
      <c r="FK587" s="82">
        <f>EU587*Prices!$B$13</f>
        <v>58.5</v>
      </c>
      <c r="FL587" s="82">
        <f t="shared" si="809"/>
        <v>238.875</v>
      </c>
      <c r="FM587" s="82">
        <f>EU587*Prices!$B$14</f>
        <v>69.75</v>
      </c>
      <c r="FN587" s="82">
        <f t="shared" si="810"/>
        <v>250.125</v>
      </c>
      <c r="FO587" s="82">
        <f>EU587*Prices!$B$15</f>
        <v>78.75</v>
      </c>
      <c r="FP587" s="82">
        <f t="shared" si="811"/>
        <v>259.125</v>
      </c>
      <c r="FQ587" s="82">
        <f>EU587*Prices!$B$16</f>
        <v>110.25</v>
      </c>
      <c r="FR587" s="82">
        <f t="shared" si="812"/>
        <v>290.625</v>
      </c>
      <c r="FS587" s="82">
        <f>EU587*Prices!$B$17</f>
        <v>0</v>
      </c>
      <c r="FT587" s="82"/>
      <c r="FU587" s="82"/>
      <c r="FV587" s="82"/>
      <c r="FW587" s="82"/>
      <c r="FX587" s="82"/>
      <c r="FY587" s="82"/>
      <c r="FZ587" s="82"/>
      <c r="GA587" s="82"/>
      <c r="GB587" s="82"/>
      <c r="GC587" s="82"/>
      <c r="GD587" s="82"/>
      <c r="GE587" s="82"/>
      <c r="GF587" s="82"/>
      <c r="GG587" s="82"/>
      <c r="GH587" s="82"/>
      <c r="GI587"/>
      <c r="GJ587"/>
      <c r="GK587"/>
      <c r="GL587"/>
      <c r="GM587"/>
      <c r="GN587"/>
      <c r="GO587"/>
      <c r="GR587" s="74">
        <v>20.5</v>
      </c>
      <c r="GS587" s="55">
        <v>24</v>
      </c>
      <c r="GT587" s="55"/>
      <c r="GU587" s="75">
        <f t="shared" si="842"/>
        <v>4.5</v>
      </c>
      <c r="GV587" s="75">
        <v>2</v>
      </c>
      <c r="GW587" s="75"/>
      <c r="GX587" s="76">
        <v>3</v>
      </c>
      <c r="GY587" s="142">
        <v>20.5</v>
      </c>
      <c r="GZ587" s="82">
        <f>(GY587*1.2)*(Prices!$B$5/32)</f>
        <v>30.749999999999996</v>
      </c>
      <c r="HA587" s="82">
        <f>(GY587*1.3)*(Prices!$C$4/32)</f>
        <v>53.300000000000004</v>
      </c>
      <c r="HB587" s="79">
        <f>GV587*Prices!$B$2+GW587*Prices!$B$3</f>
        <v>80</v>
      </c>
      <c r="HC587" s="80">
        <f>GU587*Prices!$B$9</f>
        <v>27</v>
      </c>
      <c r="HD587" s="82">
        <f t="shared" si="813"/>
        <v>194.05</v>
      </c>
      <c r="HE587" s="82">
        <f>GU587*Prices!$B$10</f>
        <v>40.5</v>
      </c>
      <c r="HF587" s="82">
        <f t="shared" si="814"/>
        <v>207.55</v>
      </c>
      <c r="HG587" s="82">
        <f>GU587*Prices!$B$11</f>
        <v>45</v>
      </c>
      <c r="HH587" s="82">
        <f t="shared" si="815"/>
        <v>212.05</v>
      </c>
      <c r="HI587" s="82">
        <f>GU587*Prices!$B$12</f>
        <v>54</v>
      </c>
      <c r="HJ587" s="82">
        <f t="shared" si="816"/>
        <v>221.05</v>
      </c>
      <c r="HK587" s="82">
        <f>GU587*Prices!$B$13</f>
        <v>58.5</v>
      </c>
      <c r="HL587" s="82">
        <f t="shared" si="817"/>
        <v>225.55</v>
      </c>
      <c r="HM587" s="82">
        <f>GU587*Prices!$B$14</f>
        <v>69.75</v>
      </c>
      <c r="HN587" s="82">
        <f t="shared" si="818"/>
        <v>236.8</v>
      </c>
      <c r="HO587" s="82">
        <f>GU587*Prices!$B$15</f>
        <v>78.75</v>
      </c>
      <c r="HP587" s="82">
        <f t="shared" si="819"/>
        <v>245.8</v>
      </c>
      <c r="HQ587" s="82">
        <f>GU587*Prices!$B$16</f>
        <v>110.25</v>
      </c>
      <c r="HR587" s="82">
        <f t="shared" si="820"/>
        <v>277.3</v>
      </c>
      <c r="HS587" s="82">
        <f>GU587*Prices!$B$17</f>
        <v>0</v>
      </c>
      <c r="HT587" s="82"/>
      <c r="HU587" s="82"/>
      <c r="HV587" s="82"/>
      <c r="HW587" s="82"/>
      <c r="HX587" s="82"/>
      <c r="HY587" s="82"/>
      <c r="HZ587" s="82"/>
      <c r="IA587" s="82"/>
      <c r="IB587" s="82"/>
      <c r="IC587" s="82"/>
      <c r="ID587" s="82"/>
      <c r="IE587" s="82"/>
      <c r="IF587" s="82"/>
      <c r="IG587" s="82"/>
      <c r="IH587" s="82"/>
      <c r="II587"/>
      <c r="IJ587"/>
      <c r="IK587"/>
      <c r="IL587"/>
      <c r="IM587"/>
      <c r="IN587"/>
      <c r="IO587"/>
      <c r="IP587"/>
      <c r="IS587" s="74">
        <v>20.5</v>
      </c>
      <c r="IT587" s="55">
        <v>24</v>
      </c>
      <c r="IV587" s="75">
        <f t="shared" si="843"/>
        <v>4.5</v>
      </c>
      <c r="IW587" s="75">
        <v>2</v>
      </c>
      <c r="IX587" s="75"/>
      <c r="IY587" s="76">
        <f t="shared" si="763"/>
        <v>64.680000000000007</v>
      </c>
      <c r="IZ587" s="142">
        <v>20.5</v>
      </c>
      <c r="JA587" s="82">
        <f>(IZ587*1.2)*(Prices!$B$5/32)</f>
        <v>30.749999999999996</v>
      </c>
      <c r="JB587" s="82">
        <f>(IZ587*1.3)*(Prices!$B$4/32)</f>
        <v>66.625</v>
      </c>
      <c r="JC587" s="79">
        <f>IW587*Prices!$B$2+IX587*Prices!$B$3</f>
        <v>80</v>
      </c>
      <c r="JD587" s="80">
        <f>IV587*Prices!$B$9</f>
        <v>27</v>
      </c>
      <c r="JE587" s="82">
        <f t="shared" si="821"/>
        <v>269.05500000000001</v>
      </c>
      <c r="JF587" s="82">
        <f>IV587*Prices!$B$10</f>
        <v>40.5</v>
      </c>
      <c r="JG587" s="82">
        <f t="shared" si="822"/>
        <v>282.55500000000001</v>
      </c>
      <c r="JH587" s="82">
        <f>IV587*Prices!$B$11</f>
        <v>45</v>
      </c>
      <c r="JI587" s="82">
        <f t="shared" si="823"/>
        <v>287.05500000000001</v>
      </c>
      <c r="JJ587" s="82">
        <f>IV587*Prices!$B$12</f>
        <v>54</v>
      </c>
      <c r="JK587" s="82">
        <f t="shared" si="824"/>
        <v>296.05500000000001</v>
      </c>
      <c r="JL587" s="82">
        <f>IV587*Prices!$B$13</f>
        <v>58.5</v>
      </c>
      <c r="JM587" s="82">
        <f t="shared" si="825"/>
        <v>300.55500000000001</v>
      </c>
      <c r="JN587" s="82">
        <f>IV587*Prices!$B$14</f>
        <v>69.75</v>
      </c>
      <c r="JO587" s="82">
        <f t="shared" si="826"/>
        <v>311.80500000000001</v>
      </c>
      <c r="JP587" s="82">
        <f>IV587*Prices!$B$15</f>
        <v>78.75</v>
      </c>
      <c r="JQ587" s="82">
        <f t="shared" si="827"/>
        <v>320.80500000000001</v>
      </c>
      <c r="JR587" s="82">
        <f>IV587*Prices!$B$16</f>
        <v>110.25</v>
      </c>
      <c r="JS587" s="82">
        <f t="shared" si="828"/>
        <v>352.30500000000001</v>
      </c>
      <c r="JT587" s="82">
        <f>IV587*Prices!$B$17</f>
        <v>0</v>
      </c>
      <c r="JU587" s="82"/>
      <c r="JV587" s="82"/>
      <c r="JW587" s="82"/>
      <c r="JX587" s="82"/>
      <c r="JY587" s="82"/>
      <c r="JZ587" s="82"/>
      <c r="KA587" s="82"/>
      <c r="KB587" s="82"/>
      <c r="KC587" s="82"/>
      <c r="KD587" s="82"/>
      <c r="KE587" s="82"/>
      <c r="KF587" s="82"/>
      <c r="KG587" s="82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 s="199">
        <v>0</v>
      </c>
      <c r="LB587" s="202">
        <v>2</v>
      </c>
      <c r="LC587" s="82">
        <f>(44+(cabinets_db!IR587*2-2))*0.58</f>
        <v>24.36</v>
      </c>
      <c r="LD587" s="82">
        <f>(44+(cabinets_db!IR587*2-2))*0.77</f>
        <v>32.340000000000003</v>
      </c>
      <c r="LE587" s="82">
        <f>3*(cabinets_db!IR587*22/144)</f>
        <v>0</v>
      </c>
      <c r="LF587" s="82">
        <f t="shared" si="829"/>
        <v>24.36</v>
      </c>
      <c r="LG587" s="80">
        <f t="shared" si="830"/>
        <v>32.340000000000003</v>
      </c>
      <c r="LH587" s="234">
        <f t="shared" si="831"/>
        <v>64.680000000000007</v>
      </c>
      <c r="LK587" s="74">
        <v>20.5</v>
      </c>
      <c r="LL587" s="55">
        <v>24</v>
      </c>
      <c r="LN587" s="75">
        <f t="shared" si="844"/>
        <v>4.5</v>
      </c>
      <c r="LO587" s="75">
        <v>2</v>
      </c>
      <c r="LP587" s="75"/>
      <c r="LQ587" s="76">
        <f t="shared" si="764"/>
        <v>64.680000000000007</v>
      </c>
      <c r="LR587" s="142">
        <v>20.5</v>
      </c>
      <c r="LS587" s="82">
        <f>(LR587*1.2)*(Prices!$B$5/32)</f>
        <v>30.749999999999996</v>
      </c>
      <c r="LT587" s="82">
        <f>(LR587*1.3)*(Prices!$C$4/32)</f>
        <v>53.300000000000004</v>
      </c>
      <c r="LU587" s="79">
        <f>LO587*Prices!$B$2+LP587*Prices!$B$3</f>
        <v>80</v>
      </c>
      <c r="LV587" s="80">
        <f>LN587*Prices!$B$9</f>
        <v>27</v>
      </c>
      <c r="LW587" s="82">
        <f t="shared" si="832"/>
        <v>255.73000000000002</v>
      </c>
      <c r="LX587" s="82">
        <f>LN587*Prices!$B$10</f>
        <v>40.5</v>
      </c>
      <c r="LY587" s="82">
        <f t="shared" si="833"/>
        <v>269.23</v>
      </c>
      <c r="LZ587" s="82">
        <f>LN587*Prices!$B$11</f>
        <v>45</v>
      </c>
      <c r="MA587" s="82">
        <f t="shared" si="834"/>
        <v>273.73</v>
      </c>
      <c r="MB587" s="82">
        <f>LN587*Prices!$B$12</f>
        <v>54</v>
      </c>
      <c r="MC587" s="82">
        <f t="shared" si="835"/>
        <v>282.73</v>
      </c>
      <c r="MD587" s="82">
        <f>LN587*Prices!$B$13</f>
        <v>58.5</v>
      </c>
      <c r="ME587" s="82">
        <f t="shared" si="836"/>
        <v>287.23</v>
      </c>
      <c r="MF587" s="82">
        <f>LN587*Prices!$B$14</f>
        <v>69.75</v>
      </c>
      <c r="MG587" s="82">
        <f t="shared" si="837"/>
        <v>298.48</v>
      </c>
      <c r="MH587" s="82">
        <f>LN587*Prices!$B$15</f>
        <v>78.75</v>
      </c>
      <c r="MI587" s="82">
        <f t="shared" si="838"/>
        <v>307.48</v>
      </c>
      <c r="MJ587" s="82">
        <f>LN587*Prices!$B$16</f>
        <v>110.25</v>
      </c>
      <c r="MK587" s="82">
        <f t="shared" si="839"/>
        <v>338.98</v>
      </c>
      <c r="ML587" s="82">
        <f>LN587*Prices!$B$17</f>
        <v>0</v>
      </c>
      <c r="MM587" s="82"/>
      <c r="MN587" s="82"/>
      <c r="MO587" s="82"/>
      <c r="MP587" s="82"/>
      <c r="MQ587" s="82"/>
      <c r="MR587" s="82"/>
      <c r="MS587" s="82"/>
      <c r="MT587" s="82"/>
      <c r="MU587" s="82"/>
      <c r="MV587" s="82"/>
      <c r="MW587" s="82"/>
      <c r="MX587" s="82"/>
      <c r="MY587" s="82"/>
      <c r="MZ587" s="82"/>
      <c r="NA587" s="82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</row>
    <row r="588" spans="1:449" ht="18" customHeight="1" x14ac:dyDescent="0.25">
      <c r="A588" s="171" t="s">
        <v>719</v>
      </c>
      <c r="B588" s="172" t="s">
        <v>628</v>
      </c>
      <c r="C588" s="69" t="str">
        <f t="shared" si="840"/>
        <v>Vanity Cab: Floating - 2 drawer (25" to 27")</v>
      </c>
      <c r="D588" s="70" t="s">
        <v>715</v>
      </c>
      <c r="E588" s="68" t="s">
        <v>107</v>
      </c>
      <c r="F588" s="268" t="s">
        <v>719</v>
      </c>
      <c r="G588" s="367">
        <f>ROUND(cabinets_db!FD588/Prices!$B$27,0)</f>
        <v>519</v>
      </c>
      <c r="H588" s="71">
        <f>G588*Prices!$B$6+G588</f>
        <v>596.85</v>
      </c>
      <c r="I588" s="161">
        <f>ROUND(cabinets_db!FF588/Prices!$B$27,0)</f>
        <v>555</v>
      </c>
      <c r="J588" s="71">
        <f>I588*Prices!$B$6+I588</f>
        <v>638.25</v>
      </c>
      <c r="K588" s="161">
        <f>ROUND(cabinets_db!FH588/Prices!$B$27,0)</f>
        <v>567</v>
      </c>
      <c r="L588" s="71">
        <f>K588*Prices!$B$6+K588</f>
        <v>652.04999999999995</v>
      </c>
      <c r="M588" s="161">
        <f>ROUND(cabinets_db!FJ588/Prices!$B$27,0)</f>
        <v>591</v>
      </c>
      <c r="N588" s="71">
        <f>M588*Prices!$B$6+M588</f>
        <v>679.65</v>
      </c>
      <c r="O588" s="161">
        <f>ROUND(cabinets_db!FL588/Prices!$B$27,0)</f>
        <v>603</v>
      </c>
      <c r="P588" s="71">
        <f>O588*Prices!$B$6+O588</f>
        <v>693.45</v>
      </c>
      <c r="Q588" s="161">
        <f>ROUND(cabinets_db!FN588/Prices!$B$27,0)</f>
        <v>633</v>
      </c>
      <c r="R588" s="71">
        <f>Q588*Prices!$B$6+Q588</f>
        <v>727.95</v>
      </c>
      <c r="S588" s="161">
        <f>ROUND(cabinets_db!FP588/Prices!$B$27,0)</f>
        <v>657</v>
      </c>
      <c r="T588" s="71">
        <f>S588*Prices!$B$6+S588</f>
        <v>755.55</v>
      </c>
      <c r="U588" s="161">
        <f>ROUND(cabinets_db!FR588/Prices!$B$27,0)</f>
        <v>742</v>
      </c>
      <c r="V588" s="71">
        <f>U588*Prices!$B$6+U588</f>
        <v>853.3</v>
      </c>
      <c r="W588" s="162"/>
      <c r="X588" s="162"/>
      <c r="Y588" s="162"/>
      <c r="Z588" s="162"/>
      <c r="AA588" s="162"/>
      <c r="AB588" s="71">
        <f>ROUND(cabinets_db!HD588/Prices!$B$27,0)</f>
        <v>485</v>
      </c>
      <c r="AC588" s="71">
        <f>AB588*Prices!$B$6+AB588</f>
        <v>557.75</v>
      </c>
      <c r="AD588" s="71">
        <f>ROUND(cabinets_db!HF588/Prices!$B$27,0)</f>
        <v>521</v>
      </c>
      <c r="AE588" s="71">
        <f>AD588*Prices!$B$6+AD588</f>
        <v>599.15</v>
      </c>
      <c r="AF588" s="71">
        <f>ROUND(cabinets_db!HH588/Prices!$B$27,0)</f>
        <v>533</v>
      </c>
      <c r="AG588" s="71">
        <f>AF588*Prices!$B$6+AF588</f>
        <v>612.95000000000005</v>
      </c>
      <c r="AH588" s="71">
        <f>ROUND(cabinets_db!HJ588/Prices!$B$27,0)</f>
        <v>557</v>
      </c>
      <c r="AI588" s="71">
        <f>AH588*Prices!$B$6+AH588</f>
        <v>640.54999999999995</v>
      </c>
      <c r="AJ588" s="71">
        <f>ROUND(cabinets_db!HL588/Prices!$B$27,0)</f>
        <v>569</v>
      </c>
      <c r="AK588" s="71">
        <f>AJ588*Prices!$B$6+AJ588</f>
        <v>654.35</v>
      </c>
      <c r="AL588" s="71">
        <f>ROUND(cabinets_db!HN588/Prices!$B$27,0)</f>
        <v>599</v>
      </c>
      <c r="AM588" s="71">
        <f>AL588*Prices!$B$6+AL588</f>
        <v>688.85</v>
      </c>
      <c r="AN588" s="71">
        <f>ROUND(cabinets_db!HP588/Prices!$B$27,0)</f>
        <v>623</v>
      </c>
      <c r="AO588" s="71">
        <f>AN588*Prices!$B$6+AN588</f>
        <v>716.45</v>
      </c>
      <c r="AP588" s="71">
        <f>ROUND(cabinets_db!HR588/Prices!$B$27,0)</f>
        <v>708</v>
      </c>
      <c r="AQ588" s="163">
        <f>AP588*Prices!$B$6+AP588</f>
        <v>814.2</v>
      </c>
      <c r="AW588" s="71">
        <f t="shared" si="773"/>
        <v>485</v>
      </c>
      <c r="AX588" s="71">
        <f t="shared" si="774"/>
        <v>557.75</v>
      </c>
      <c r="AY588" s="71">
        <f t="shared" si="775"/>
        <v>521</v>
      </c>
      <c r="AZ588" s="71">
        <f t="shared" si="776"/>
        <v>599.15</v>
      </c>
      <c r="BA588" s="71">
        <f t="shared" si="777"/>
        <v>533</v>
      </c>
      <c r="BB588" s="71">
        <f t="shared" si="778"/>
        <v>612.95000000000005</v>
      </c>
      <c r="BC588" s="71">
        <f t="shared" si="779"/>
        <v>557</v>
      </c>
      <c r="BD588" s="71">
        <f t="shared" si="780"/>
        <v>640.54999999999995</v>
      </c>
      <c r="BE588" s="71">
        <f t="shared" si="781"/>
        <v>569</v>
      </c>
      <c r="BF588" s="71">
        <f t="shared" si="782"/>
        <v>654.35</v>
      </c>
      <c r="BG588" s="71">
        <f t="shared" si="783"/>
        <v>599</v>
      </c>
      <c r="BH588" s="71">
        <f t="shared" si="784"/>
        <v>688.85</v>
      </c>
      <c r="BI588" s="71">
        <f t="shared" si="785"/>
        <v>623</v>
      </c>
      <c r="BJ588" s="71">
        <f t="shared" si="786"/>
        <v>716.45</v>
      </c>
      <c r="BK588" s="71">
        <f t="shared" si="787"/>
        <v>708</v>
      </c>
      <c r="BL588" s="163">
        <f t="shared" si="788"/>
        <v>814.2</v>
      </c>
      <c r="BU588" s="161">
        <f>ROUND(cabinets_db!JE588/Prices!$B$27,0)</f>
        <v>666</v>
      </c>
      <c r="BV588" s="71">
        <f>BU588*Prices!$B$6+BU588</f>
        <v>765.9</v>
      </c>
      <c r="BW588" s="161">
        <f>ROUND(cabinets_db!JG588/Prices!$B$27,0)</f>
        <v>702</v>
      </c>
      <c r="BX588" s="71">
        <f>BW588*Prices!$B$6+BW588</f>
        <v>807.3</v>
      </c>
      <c r="BY588" s="161">
        <f>ROUND(cabinets_db!JI588/Prices!$B$27,0)</f>
        <v>714</v>
      </c>
      <c r="BZ588" s="71">
        <f>BY588*Prices!$B$6+BY588</f>
        <v>821.1</v>
      </c>
      <c r="CA588" s="161">
        <f>ROUND(cabinets_db!JK588/Prices!$B$27,0)</f>
        <v>738</v>
      </c>
      <c r="CB588" s="71">
        <f>CA588*Prices!$B$6+CA588</f>
        <v>848.7</v>
      </c>
      <c r="CC588" s="161">
        <f>ROUND(cabinets_db!JM588/Prices!$B$27,0)</f>
        <v>750</v>
      </c>
      <c r="CD588" s="71">
        <f>CC588*Prices!$B$6+CC588</f>
        <v>862.5</v>
      </c>
      <c r="CE588" s="161">
        <f>ROUND(cabinets_db!JO588/Prices!$B$27,0)</f>
        <v>780</v>
      </c>
      <c r="CF588" s="71">
        <f>CE588*Prices!$B$6+CE588</f>
        <v>897</v>
      </c>
      <c r="CG588" s="161">
        <f>ROUND(cabinets_db!JQ588/Prices!$B$27,0)</f>
        <v>804</v>
      </c>
      <c r="CH588" s="71">
        <f>CG588*Prices!$B$6+CG588</f>
        <v>924.6</v>
      </c>
      <c r="CI588" s="161">
        <f>ROUND(cabinets_db!JS588/Prices!$B$27,0)</f>
        <v>889</v>
      </c>
      <c r="CJ588" s="71">
        <f>CI588*Prices!$B$6+CI588</f>
        <v>1022.35</v>
      </c>
      <c r="CK588" s="162"/>
      <c r="CL588" s="162"/>
      <c r="CM588" s="162"/>
      <c r="CN588" s="162"/>
      <c r="CO588" s="162"/>
      <c r="CP588" s="71">
        <f>ROUND(cabinets_db!LW588/Prices!$B$27,0)</f>
        <v>632</v>
      </c>
      <c r="CQ588" s="71">
        <f>CP588*Prices!$B$6+CP588</f>
        <v>726.8</v>
      </c>
      <c r="CR588" s="71">
        <f>ROUND(cabinets_db!LY588/Prices!$B$27,0)</f>
        <v>668</v>
      </c>
      <c r="CS588" s="71">
        <f>CR588*Prices!$B$6+CR588</f>
        <v>768.2</v>
      </c>
      <c r="CT588" s="71">
        <f>ROUND(cabinets_db!MA588/Prices!$B$27,0)</f>
        <v>680</v>
      </c>
      <c r="CU588" s="71">
        <f>CT588*Prices!$B$6+CT588</f>
        <v>782</v>
      </c>
      <c r="CV588" s="71">
        <f>ROUND(cabinets_db!MC588/Prices!$B$27,0)</f>
        <v>704</v>
      </c>
      <c r="CW588" s="71">
        <f>CV588*Prices!$B$6+CV588</f>
        <v>809.6</v>
      </c>
      <c r="CX588" s="71">
        <f>ROUND(cabinets_db!ME588/Prices!$B$27,0)</f>
        <v>716</v>
      </c>
      <c r="CY588" s="71">
        <f>CX588*Prices!$B$6+CX588</f>
        <v>823.4</v>
      </c>
      <c r="CZ588" s="71">
        <f>ROUND(cabinets_db!MG588/Prices!$B$27,0)</f>
        <v>746</v>
      </c>
      <c r="DA588" s="71">
        <f>CZ588*Prices!$B$6+CZ588</f>
        <v>857.9</v>
      </c>
      <c r="DB588" s="71">
        <f>ROUND(cabinets_db!MI588/Prices!$B$27,0)</f>
        <v>770</v>
      </c>
      <c r="DC588" s="71">
        <f>DB588*Prices!$B$6+DB588</f>
        <v>885.5</v>
      </c>
      <c r="DD588" s="71">
        <f>ROUND(cabinets_db!MK588/Prices!$B$27,0)</f>
        <v>855</v>
      </c>
      <c r="DE588" s="163">
        <f>DD588*Prices!$B$6+DD588</f>
        <v>983.25</v>
      </c>
      <c r="DK588" s="71">
        <f t="shared" si="789"/>
        <v>632</v>
      </c>
      <c r="DL588" s="71">
        <f t="shared" si="790"/>
        <v>726.8</v>
      </c>
      <c r="DM588" s="71">
        <f t="shared" si="791"/>
        <v>668</v>
      </c>
      <c r="DN588" s="71">
        <f t="shared" si="792"/>
        <v>768.2</v>
      </c>
      <c r="DO588" s="71">
        <f t="shared" si="793"/>
        <v>680</v>
      </c>
      <c r="DP588" s="71">
        <f t="shared" si="794"/>
        <v>782</v>
      </c>
      <c r="DQ588" s="71">
        <f t="shared" si="795"/>
        <v>704</v>
      </c>
      <c r="DR588" s="71">
        <f t="shared" si="796"/>
        <v>809.6</v>
      </c>
      <c r="DS588" s="71">
        <f t="shared" si="797"/>
        <v>716</v>
      </c>
      <c r="DT588" s="71">
        <f t="shared" si="798"/>
        <v>823.4</v>
      </c>
      <c r="DU588" s="71">
        <f t="shared" si="799"/>
        <v>746</v>
      </c>
      <c r="DV588" s="71">
        <f t="shared" si="800"/>
        <v>857.9</v>
      </c>
      <c r="DW588" s="71">
        <f t="shared" si="801"/>
        <v>770</v>
      </c>
      <c r="DX588" s="71">
        <f t="shared" si="802"/>
        <v>885.5</v>
      </c>
      <c r="DY588" s="71">
        <f t="shared" si="803"/>
        <v>855</v>
      </c>
      <c r="DZ588" s="163">
        <f t="shared" si="804"/>
        <v>983.25</v>
      </c>
      <c r="ER588" s="74">
        <v>22</v>
      </c>
      <c r="ES588" s="55">
        <v>27</v>
      </c>
      <c r="EU588" s="75">
        <f t="shared" si="841"/>
        <v>5.0625</v>
      </c>
      <c r="EV588" s="75">
        <v>2</v>
      </c>
      <c r="EX588" s="76">
        <v>3</v>
      </c>
      <c r="EY588" s="142">
        <v>22</v>
      </c>
      <c r="EZ588" s="82">
        <f>(EY588*1.2)*(Prices!$B$5/32)</f>
        <v>33</v>
      </c>
      <c r="FA588" s="82">
        <f>(EY588*1.3)*(Prices!$B$4/32)</f>
        <v>71.5</v>
      </c>
      <c r="FB588" s="79">
        <f>EV588*Prices!$B$2+EW588*Prices!$B$3</f>
        <v>80</v>
      </c>
      <c r="FC588" s="80">
        <f>EU588*Prices!$B$9</f>
        <v>30.375</v>
      </c>
      <c r="FD588" s="82">
        <f t="shared" si="805"/>
        <v>217.875</v>
      </c>
      <c r="FE588" s="82">
        <f>EU588*Prices!$B$10</f>
        <v>45.5625</v>
      </c>
      <c r="FF588" s="82">
        <f t="shared" si="806"/>
        <v>233.0625</v>
      </c>
      <c r="FG588" s="82">
        <f>EU588*Prices!$B$11</f>
        <v>50.625</v>
      </c>
      <c r="FH588" s="82">
        <f t="shared" si="807"/>
        <v>238.125</v>
      </c>
      <c r="FI588" s="82">
        <f>EU588*Prices!$B$12</f>
        <v>60.75</v>
      </c>
      <c r="FJ588" s="82">
        <f t="shared" si="808"/>
        <v>248.25</v>
      </c>
      <c r="FK588" s="82">
        <f>EU588*Prices!$B$13</f>
        <v>65.8125</v>
      </c>
      <c r="FL588" s="82">
        <f t="shared" si="809"/>
        <v>253.3125</v>
      </c>
      <c r="FM588" s="82">
        <f>EU588*Prices!$B$14</f>
        <v>78.46875</v>
      </c>
      <c r="FN588" s="82">
        <f t="shared" si="810"/>
        <v>265.96875</v>
      </c>
      <c r="FO588" s="82">
        <f>EU588*Prices!$B$15</f>
        <v>88.59375</v>
      </c>
      <c r="FP588" s="82">
        <f t="shared" si="811"/>
        <v>276.09375</v>
      </c>
      <c r="FQ588" s="82">
        <f>EU588*Prices!$B$16</f>
        <v>124.03125</v>
      </c>
      <c r="FR588" s="82">
        <f t="shared" si="812"/>
        <v>311.53125</v>
      </c>
      <c r="FS588" s="82">
        <f>EU588*Prices!$B$17</f>
        <v>0</v>
      </c>
      <c r="FT588" s="82"/>
      <c r="FU588" s="82"/>
      <c r="FV588" s="82"/>
      <c r="FW588" s="82"/>
      <c r="FX588" s="82"/>
      <c r="FY588" s="82"/>
      <c r="FZ588" s="82"/>
      <c r="GA588" s="82"/>
      <c r="GB588" s="82"/>
      <c r="GC588" s="82"/>
      <c r="GD588" s="82"/>
      <c r="GE588" s="82"/>
      <c r="GF588" s="82"/>
      <c r="GG588" s="82"/>
      <c r="GH588" s="82"/>
      <c r="GI588"/>
      <c r="GJ588"/>
      <c r="GK588"/>
      <c r="GL588"/>
      <c r="GM588"/>
      <c r="GN588"/>
      <c r="GO588"/>
      <c r="GR588" s="74">
        <v>22</v>
      </c>
      <c r="GS588" s="55">
        <v>27</v>
      </c>
      <c r="GT588" s="55"/>
      <c r="GU588" s="75">
        <f t="shared" si="842"/>
        <v>5.0625</v>
      </c>
      <c r="GV588" s="75">
        <v>2</v>
      </c>
      <c r="GW588" s="75"/>
      <c r="GX588" s="76">
        <v>3</v>
      </c>
      <c r="GY588" s="142">
        <v>22</v>
      </c>
      <c r="GZ588" s="82">
        <f>(GY588*1.2)*(Prices!$B$5/32)</f>
        <v>33</v>
      </c>
      <c r="HA588" s="82">
        <f>(GY588*1.3)*(Prices!$C$4/32)</f>
        <v>57.2</v>
      </c>
      <c r="HB588" s="79">
        <f>GV588*Prices!$B$2+GW588*Prices!$B$3</f>
        <v>80</v>
      </c>
      <c r="HC588" s="80">
        <f>GU588*Prices!$B$9</f>
        <v>30.375</v>
      </c>
      <c r="HD588" s="82">
        <f t="shared" si="813"/>
        <v>203.57499999999999</v>
      </c>
      <c r="HE588" s="82">
        <f>GU588*Prices!$B$10</f>
        <v>45.5625</v>
      </c>
      <c r="HF588" s="82">
        <f t="shared" si="814"/>
        <v>218.76249999999999</v>
      </c>
      <c r="HG588" s="82">
        <f>GU588*Prices!$B$11</f>
        <v>50.625</v>
      </c>
      <c r="HH588" s="82">
        <f t="shared" si="815"/>
        <v>223.82499999999999</v>
      </c>
      <c r="HI588" s="82">
        <f>GU588*Prices!$B$12</f>
        <v>60.75</v>
      </c>
      <c r="HJ588" s="82">
        <f t="shared" si="816"/>
        <v>233.95</v>
      </c>
      <c r="HK588" s="82">
        <f>GU588*Prices!$B$13</f>
        <v>65.8125</v>
      </c>
      <c r="HL588" s="82">
        <f t="shared" si="817"/>
        <v>239.01249999999999</v>
      </c>
      <c r="HM588" s="82">
        <f>GU588*Prices!$B$14</f>
        <v>78.46875</v>
      </c>
      <c r="HN588" s="82">
        <f t="shared" si="818"/>
        <v>251.66874999999999</v>
      </c>
      <c r="HO588" s="82">
        <f>GU588*Prices!$B$15</f>
        <v>88.59375</v>
      </c>
      <c r="HP588" s="82">
        <f t="shared" si="819"/>
        <v>261.79374999999999</v>
      </c>
      <c r="HQ588" s="82">
        <f>GU588*Prices!$B$16</f>
        <v>124.03125</v>
      </c>
      <c r="HR588" s="82">
        <f t="shared" si="820"/>
        <v>297.23124999999999</v>
      </c>
      <c r="HS588" s="82">
        <f>GU588*Prices!$B$17</f>
        <v>0</v>
      </c>
      <c r="HT588" s="82"/>
      <c r="HU588" s="82"/>
      <c r="HV588" s="82"/>
      <c r="HW588" s="82"/>
      <c r="HX588" s="82"/>
      <c r="HY588" s="82"/>
      <c r="HZ588" s="82"/>
      <c r="IA588" s="82"/>
      <c r="IB588" s="82"/>
      <c r="IC588" s="82"/>
      <c r="ID588" s="82"/>
      <c r="IE588" s="82"/>
      <c r="IF588" s="82"/>
      <c r="IG588" s="82"/>
      <c r="IH588" s="82"/>
      <c r="II588"/>
      <c r="IJ588"/>
      <c r="IK588"/>
      <c r="IL588"/>
      <c r="IM588"/>
      <c r="IN588"/>
      <c r="IO588"/>
      <c r="IP588"/>
      <c r="IS588" s="74">
        <v>22</v>
      </c>
      <c r="IT588" s="55">
        <v>27</v>
      </c>
      <c r="IV588" s="75">
        <f t="shared" si="843"/>
        <v>5.0625</v>
      </c>
      <c r="IW588" s="75">
        <v>2</v>
      </c>
      <c r="IX588" s="75"/>
      <c r="IY588" s="76">
        <f t="shared" si="763"/>
        <v>64.680000000000007</v>
      </c>
      <c r="IZ588" s="142">
        <v>22</v>
      </c>
      <c r="JA588" s="82">
        <f>(IZ588*1.2)*(Prices!$B$5/32)</f>
        <v>33</v>
      </c>
      <c r="JB588" s="82">
        <f>(IZ588*1.3)*(Prices!$B$4/32)</f>
        <v>71.5</v>
      </c>
      <c r="JC588" s="79">
        <f>IW588*Prices!$B$2+IX588*Prices!$B$3</f>
        <v>80</v>
      </c>
      <c r="JD588" s="80">
        <f>IV588*Prices!$B$9</f>
        <v>30.375</v>
      </c>
      <c r="JE588" s="82">
        <f t="shared" si="821"/>
        <v>279.55500000000001</v>
      </c>
      <c r="JF588" s="82">
        <f>IV588*Prices!$B$10</f>
        <v>45.5625</v>
      </c>
      <c r="JG588" s="82">
        <f t="shared" si="822"/>
        <v>294.74250000000001</v>
      </c>
      <c r="JH588" s="82">
        <f>IV588*Prices!$B$11</f>
        <v>50.625</v>
      </c>
      <c r="JI588" s="82">
        <f t="shared" si="823"/>
        <v>299.80500000000001</v>
      </c>
      <c r="JJ588" s="82">
        <f>IV588*Prices!$B$12</f>
        <v>60.75</v>
      </c>
      <c r="JK588" s="82">
        <f t="shared" si="824"/>
        <v>309.93</v>
      </c>
      <c r="JL588" s="82">
        <f>IV588*Prices!$B$13</f>
        <v>65.8125</v>
      </c>
      <c r="JM588" s="82">
        <f t="shared" si="825"/>
        <v>314.99250000000001</v>
      </c>
      <c r="JN588" s="82">
        <f>IV588*Prices!$B$14</f>
        <v>78.46875</v>
      </c>
      <c r="JO588" s="82">
        <f t="shared" si="826"/>
        <v>327.64875000000001</v>
      </c>
      <c r="JP588" s="82">
        <f>IV588*Prices!$B$15</f>
        <v>88.59375</v>
      </c>
      <c r="JQ588" s="82">
        <f t="shared" si="827"/>
        <v>337.77375000000001</v>
      </c>
      <c r="JR588" s="82">
        <f>IV588*Prices!$B$16</f>
        <v>124.03125</v>
      </c>
      <c r="JS588" s="82">
        <f t="shared" si="828"/>
        <v>373.21125000000001</v>
      </c>
      <c r="JT588" s="82">
        <f>IV588*Prices!$B$17</f>
        <v>0</v>
      </c>
      <c r="JU588" s="82"/>
      <c r="JV588" s="82"/>
      <c r="JW588" s="82"/>
      <c r="JX588" s="82"/>
      <c r="JY588" s="82"/>
      <c r="JZ588" s="82"/>
      <c r="KA588" s="82"/>
      <c r="KB588" s="82"/>
      <c r="KC588" s="82"/>
      <c r="KD588" s="82"/>
      <c r="KE588" s="82"/>
      <c r="KF588" s="82"/>
      <c r="KG588" s="82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 s="199">
        <v>0</v>
      </c>
      <c r="LB588" s="202">
        <v>2</v>
      </c>
      <c r="LC588" s="82">
        <f>(44+(cabinets_db!IR588*2-2))*0.58</f>
        <v>24.36</v>
      </c>
      <c r="LD588" s="82">
        <f>(44+(cabinets_db!IR588*2-2))*0.77</f>
        <v>32.340000000000003</v>
      </c>
      <c r="LE588" s="82">
        <f>3*(cabinets_db!IR588*22/144)</f>
        <v>0</v>
      </c>
      <c r="LF588" s="82">
        <f t="shared" si="829"/>
        <v>24.36</v>
      </c>
      <c r="LG588" s="80">
        <f t="shared" si="830"/>
        <v>32.340000000000003</v>
      </c>
      <c r="LH588" s="234">
        <f t="shared" si="831"/>
        <v>64.680000000000007</v>
      </c>
      <c r="LK588" s="74">
        <v>22</v>
      </c>
      <c r="LL588" s="55">
        <v>27</v>
      </c>
      <c r="LN588" s="75">
        <f t="shared" si="844"/>
        <v>5.0625</v>
      </c>
      <c r="LO588" s="75">
        <v>2</v>
      </c>
      <c r="LP588" s="75"/>
      <c r="LQ588" s="76">
        <f t="shared" si="764"/>
        <v>64.680000000000007</v>
      </c>
      <c r="LR588" s="142">
        <v>22</v>
      </c>
      <c r="LS588" s="82">
        <f>(LR588*1.2)*(Prices!$B$5/32)</f>
        <v>33</v>
      </c>
      <c r="LT588" s="82">
        <f>(LR588*1.3)*(Prices!$C$4/32)</f>
        <v>57.2</v>
      </c>
      <c r="LU588" s="79">
        <f>LO588*Prices!$B$2+LP588*Prices!$B$3</f>
        <v>80</v>
      </c>
      <c r="LV588" s="80">
        <f>LN588*Prices!$B$9</f>
        <v>30.375</v>
      </c>
      <c r="LW588" s="82">
        <f t="shared" si="832"/>
        <v>265.255</v>
      </c>
      <c r="LX588" s="82">
        <f>LN588*Prices!$B$10</f>
        <v>45.5625</v>
      </c>
      <c r="LY588" s="82">
        <f t="shared" si="833"/>
        <v>280.4425</v>
      </c>
      <c r="LZ588" s="82">
        <f>LN588*Prices!$B$11</f>
        <v>50.625</v>
      </c>
      <c r="MA588" s="82">
        <f t="shared" si="834"/>
        <v>285.505</v>
      </c>
      <c r="MB588" s="82">
        <f>LN588*Prices!$B$12</f>
        <v>60.75</v>
      </c>
      <c r="MC588" s="82">
        <f t="shared" si="835"/>
        <v>295.63</v>
      </c>
      <c r="MD588" s="82">
        <f>LN588*Prices!$B$13</f>
        <v>65.8125</v>
      </c>
      <c r="ME588" s="82">
        <f t="shared" si="836"/>
        <v>300.6925</v>
      </c>
      <c r="MF588" s="82">
        <f>LN588*Prices!$B$14</f>
        <v>78.46875</v>
      </c>
      <c r="MG588" s="82">
        <f t="shared" si="837"/>
        <v>313.34875</v>
      </c>
      <c r="MH588" s="82">
        <f>LN588*Prices!$B$15</f>
        <v>88.59375</v>
      </c>
      <c r="MI588" s="82">
        <f t="shared" si="838"/>
        <v>323.47375</v>
      </c>
      <c r="MJ588" s="82">
        <f>LN588*Prices!$B$16</f>
        <v>124.03125</v>
      </c>
      <c r="MK588" s="82">
        <f t="shared" si="839"/>
        <v>358.91125</v>
      </c>
      <c r="ML588" s="82">
        <f>LN588*Prices!$B$17</f>
        <v>0</v>
      </c>
      <c r="MM588" s="82"/>
      <c r="MN588" s="82"/>
      <c r="MO588" s="82"/>
      <c r="MP588" s="82"/>
      <c r="MQ588" s="82"/>
      <c r="MR588" s="82"/>
      <c r="MS588" s="82"/>
      <c r="MT588" s="82"/>
      <c r="MU588" s="82"/>
      <c r="MV588" s="82"/>
      <c r="MW588" s="82"/>
      <c r="MX588" s="82"/>
      <c r="MY588" s="82"/>
      <c r="MZ588" s="82"/>
      <c r="NA588" s="82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</row>
    <row r="589" spans="1:449" ht="18" customHeight="1" x14ac:dyDescent="0.25">
      <c r="A589" s="171" t="s">
        <v>720</v>
      </c>
      <c r="B589" s="172" t="s">
        <v>628</v>
      </c>
      <c r="C589" s="69" t="str">
        <f t="shared" si="840"/>
        <v>Vanity Cab: Floating - 2 drawer (28" to 30")</v>
      </c>
      <c r="D589" s="70" t="s">
        <v>715</v>
      </c>
      <c r="E589" s="68" t="s">
        <v>109</v>
      </c>
      <c r="F589" s="268" t="s">
        <v>720</v>
      </c>
      <c r="G589" s="367">
        <f>ROUND(cabinets_db!FD589/Prices!$B$27,0)</f>
        <v>544</v>
      </c>
      <c r="H589" s="71">
        <f>G589*Prices!$B$6+G589</f>
        <v>625.6</v>
      </c>
      <c r="I589" s="161">
        <f>ROUND(cabinets_db!FF589/Prices!$B$27,0)</f>
        <v>584</v>
      </c>
      <c r="J589" s="71">
        <f>I589*Prices!$B$6+I589</f>
        <v>671.6</v>
      </c>
      <c r="K589" s="161">
        <f>ROUND(cabinets_db!FH589/Prices!$B$27,0)</f>
        <v>597</v>
      </c>
      <c r="L589" s="71">
        <f>K589*Prices!$B$6+K589</f>
        <v>686.55</v>
      </c>
      <c r="M589" s="161">
        <f>ROUND(cabinets_db!FJ589/Prices!$B$27,0)</f>
        <v>624</v>
      </c>
      <c r="N589" s="71">
        <f>M589*Prices!$B$6+M589</f>
        <v>717.6</v>
      </c>
      <c r="O589" s="161">
        <f>ROUND(cabinets_db!FL589/Prices!$B$27,0)</f>
        <v>638</v>
      </c>
      <c r="P589" s="71">
        <f>O589*Prices!$B$6+O589</f>
        <v>733.7</v>
      </c>
      <c r="Q589" s="161">
        <f>ROUND(cabinets_db!FN589/Prices!$B$27,0)</f>
        <v>671</v>
      </c>
      <c r="R589" s="71">
        <f>Q589*Prices!$B$6+Q589</f>
        <v>771.65</v>
      </c>
      <c r="S589" s="161">
        <f>ROUND(cabinets_db!FP589/Prices!$B$27,0)</f>
        <v>698</v>
      </c>
      <c r="T589" s="71">
        <f>S589*Prices!$B$6+S589</f>
        <v>802.7</v>
      </c>
      <c r="U589" s="161">
        <f>ROUND(cabinets_db!FR589/Prices!$B$27,0)</f>
        <v>792</v>
      </c>
      <c r="V589" s="71">
        <f>U589*Prices!$B$6+U589</f>
        <v>910.8</v>
      </c>
      <c r="W589" s="162"/>
      <c r="X589" s="162"/>
      <c r="Y589" s="162"/>
      <c r="Z589" s="162"/>
      <c r="AA589" s="162"/>
      <c r="AB589" s="71">
        <f>ROUND(cabinets_db!HD589/Prices!$B$27,0)</f>
        <v>507</v>
      </c>
      <c r="AC589" s="71">
        <f>AB589*Prices!$B$6+AB589</f>
        <v>583.04999999999995</v>
      </c>
      <c r="AD589" s="71">
        <f>ROUND(cabinets_db!HF589/Prices!$B$27,0)</f>
        <v>548</v>
      </c>
      <c r="AE589" s="71">
        <f>AD589*Prices!$B$6+AD589</f>
        <v>630.20000000000005</v>
      </c>
      <c r="AF589" s="71">
        <f>ROUND(cabinets_db!HH589/Prices!$B$27,0)</f>
        <v>561</v>
      </c>
      <c r="AG589" s="71">
        <f>AF589*Prices!$B$6+AF589</f>
        <v>645.15</v>
      </c>
      <c r="AH589" s="71">
        <f>ROUND(cabinets_db!HJ589/Prices!$B$27,0)</f>
        <v>588</v>
      </c>
      <c r="AI589" s="71">
        <f>AH589*Prices!$B$6+AH589</f>
        <v>676.2</v>
      </c>
      <c r="AJ589" s="71">
        <f>ROUND(cabinets_db!HL589/Prices!$B$27,0)</f>
        <v>601</v>
      </c>
      <c r="AK589" s="71">
        <f>AJ589*Prices!$B$6+AJ589</f>
        <v>691.15</v>
      </c>
      <c r="AL589" s="71">
        <f>ROUND(cabinets_db!HN589/Prices!$B$27,0)</f>
        <v>635</v>
      </c>
      <c r="AM589" s="71">
        <f>AL589*Prices!$B$6+AL589</f>
        <v>730.25</v>
      </c>
      <c r="AN589" s="71">
        <f>ROUND(cabinets_db!HP589/Prices!$B$27,0)</f>
        <v>661</v>
      </c>
      <c r="AO589" s="71">
        <f>AN589*Prices!$B$6+AN589</f>
        <v>760.15</v>
      </c>
      <c r="AP589" s="71">
        <f>ROUND(cabinets_db!HR589/Prices!$B$27,0)</f>
        <v>755</v>
      </c>
      <c r="AQ589" s="163">
        <f>AP589*Prices!$B$6+AP589</f>
        <v>868.25</v>
      </c>
      <c r="AW589" s="71">
        <f t="shared" si="773"/>
        <v>507</v>
      </c>
      <c r="AX589" s="71">
        <f t="shared" si="774"/>
        <v>583.04999999999995</v>
      </c>
      <c r="AY589" s="71">
        <f t="shared" si="775"/>
        <v>548</v>
      </c>
      <c r="AZ589" s="71">
        <f t="shared" si="776"/>
        <v>630.20000000000005</v>
      </c>
      <c r="BA589" s="71">
        <f t="shared" si="777"/>
        <v>561</v>
      </c>
      <c r="BB589" s="71">
        <f t="shared" si="778"/>
        <v>645.15</v>
      </c>
      <c r="BC589" s="71">
        <f t="shared" si="779"/>
        <v>588</v>
      </c>
      <c r="BD589" s="71">
        <f t="shared" si="780"/>
        <v>676.2</v>
      </c>
      <c r="BE589" s="71">
        <f t="shared" si="781"/>
        <v>601</v>
      </c>
      <c r="BF589" s="71">
        <f t="shared" si="782"/>
        <v>691.15</v>
      </c>
      <c r="BG589" s="71">
        <f t="shared" si="783"/>
        <v>635</v>
      </c>
      <c r="BH589" s="71">
        <f t="shared" si="784"/>
        <v>730.25</v>
      </c>
      <c r="BI589" s="71">
        <f t="shared" si="785"/>
        <v>661</v>
      </c>
      <c r="BJ589" s="71">
        <f t="shared" si="786"/>
        <v>760.15</v>
      </c>
      <c r="BK589" s="71">
        <f t="shared" si="787"/>
        <v>755</v>
      </c>
      <c r="BL589" s="163">
        <f t="shared" si="788"/>
        <v>868.25</v>
      </c>
      <c r="BU589" s="161">
        <f>ROUND(cabinets_db!JE589/Prices!$B$27,0)</f>
        <v>691</v>
      </c>
      <c r="BV589" s="71">
        <f>BU589*Prices!$B$6+BU589</f>
        <v>794.65</v>
      </c>
      <c r="BW589" s="161">
        <f>ROUND(cabinets_db!JG589/Prices!$B$27,0)</f>
        <v>731</v>
      </c>
      <c r="BX589" s="71">
        <f>BW589*Prices!$B$6+BW589</f>
        <v>840.65</v>
      </c>
      <c r="BY589" s="161">
        <f>ROUND(cabinets_db!JI589/Prices!$B$27,0)</f>
        <v>744</v>
      </c>
      <c r="BZ589" s="71">
        <f>BY589*Prices!$B$6+BY589</f>
        <v>855.6</v>
      </c>
      <c r="CA589" s="161">
        <f>ROUND(cabinets_db!JK589/Prices!$B$27,0)</f>
        <v>771</v>
      </c>
      <c r="CB589" s="71">
        <f>CA589*Prices!$B$6+CA589</f>
        <v>886.65</v>
      </c>
      <c r="CC589" s="161">
        <f>ROUND(cabinets_db!JM589/Prices!$B$27,0)</f>
        <v>784</v>
      </c>
      <c r="CD589" s="71">
        <f>CC589*Prices!$B$6+CC589</f>
        <v>901.6</v>
      </c>
      <c r="CE589" s="161">
        <f>ROUND(cabinets_db!JO589/Prices!$B$27,0)</f>
        <v>818</v>
      </c>
      <c r="CF589" s="71">
        <f>CE589*Prices!$B$6+CE589</f>
        <v>940.7</v>
      </c>
      <c r="CG589" s="161">
        <f>ROUND(cabinets_db!JQ589/Prices!$B$27,0)</f>
        <v>845</v>
      </c>
      <c r="CH589" s="71">
        <f>CG589*Prices!$B$6+CG589</f>
        <v>971.75</v>
      </c>
      <c r="CI589" s="161">
        <f>ROUND(cabinets_db!JS589/Prices!$B$27,0)</f>
        <v>938</v>
      </c>
      <c r="CJ589" s="71">
        <f>CI589*Prices!$B$6+CI589</f>
        <v>1078.7</v>
      </c>
      <c r="CK589" s="162"/>
      <c r="CL589" s="162"/>
      <c r="CM589" s="162"/>
      <c r="CN589" s="162"/>
      <c r="CO589" s="162"/>
      <c r="CP589" s="71">
        <f>ROUND(cabinets_db!LW589/Prices!$B$27,0)</f>
        <v>654</v>
      </c>
      <c r="CQ589" s="71">
        <f>CP589*Prices!$B$6+CP589</f>
        <v>752.1</v>
      </c>
      <c r="CR589" s="71">
        <f>ROUND(cabinets_db!LY589/Prices!$B$27,0)</f>
        <v>694</v>
      </c>
      <c r="CS589" s="71">
        <f>CR589*Prices!$B$6+CR589</f>
        <v>798.1</v>
      </c>
      <c r="CT589" s="71">
        <f>ROUND(cabinets_db!MA589/Prices!$B$27,0)</f>
        <v>708</v>
      </c>
      <c r="CU589" s="71">
        <f>CT589*Prices!$B$6+CT589</f>
        <v>814.2</v>
      </c>
      <c r="CV589" s="71">
        <f>ROUND(cabinets_db!MC589/Prices!$B$27,0)</f>
        <v>735</v>
      </c>
      <c r="CW589" s="71">
        <f>CV589*Prices!$B$6+CV589</f>
        <v>845.25</v>
      </c>
      <c r="CX589" s="71">
        <f>ROUND(cabinets_db!ME589/Prices!$B$27,0)</f>
        <v>748</v>
      </c>
      <c r="CY589" s="71">
        <f>CX589*Prices!$B$6+CX589</f>
        <v>860.2</v>
      </c>
      <c r="CZ589" s="71">
        <f>ROUND(cabinets_db!MG589/Prices!$B$27,0)</f>
        <v>781</v>
      </c>
      <c r="DA589" s="71">
        <f>CZ589*Prices!$B$6+CZ589</f>
        <v>898.15</v>
      </c>
      <c r="DB589" s="71">
        <f>ROUND(cabinets_db!MI589/Prices!$B$27,0)</f>
        <v>808</v>
      </c>
      <c r="DC589" s="71">
        <f>DB589*Prices!$B$6+DB589</f>
        <v>929.2</v>
      </c>
      <c r="DD589" s="71">
        <f>ROUND(cabinets_db!MK589/Prices!$B$27,0)</f>
        <v>902</v>
      </c>
      <c r="DE589" s="163">
        <f>DD589*Prices!$B$6+DD589</f>
        <v>1037.3</v>
      </c>
      <c r="DK589" s="71">
        <f t="shared" si="789"/>
        <v>654</v>
      </c>
      <c r="DL589" s="71">
        <f t="shared" si="790"/>
        <v>752.1</v>
      </c>
      <c r="DM589" s="71">
        <f t="shared" si="791"/>
        <v>694</v>
      </c>
      <c r="DN589" s="71">
        <f t="shared" si="792"/>
        <v>798.1</v>
      </c>
      <c r="DO589" s="71">
        <f t="shared" si="793"/>
        <v>708</v>
      </c>
      <c r="DP589" s="71">
        <f t="shared" si="794"/>
        <v>814.2</v>
      </c>
      <c r="DQ589" s="71">
        <f t="shared" si="795"/>
        <v>735</v>
      </c>
      <c r="DR589" s="71">
        <f t="shared" si="796"/>
        <v>845.25</v>
      </c>
      <c r="DS589" s="71">
        <f t="shared" si="797"/>
        <v>748</v>
      </c>
      <c r="DT589" s="71">
        <f t="shared" si="798"/>
        <v>860.2</v>
      </c>
      <c r="DU589" s="71">
        <f t="shared" si="799"/>
        <v>781</v>
      </c>
      <c r="DV589" s="71">
        <f t="shared" si="800"/>
        <v>898.15</v>
      </c>
      <c r="DW589" s="71">
        <f t="shared" si="801"/>
        <v>808</v>
      </c>
      <c r="DX589" s="71">
        <f t="shared" si="802"/>
        <v>929.2</v>
      </c>
      <c r="DY589" s="71">
        <f t="shared" si="803"/>
        <v>902</v>
      </c>
      <c r="DZ589" s="163">
        <f t="shared" si="804"/>
        <v>1037.3</v>
      </c>
      <c r="ER589" s="74">
        <v>23.5</v>
      </c>
      <c r="ES589" s="55">
        <v>30</v>
      </c>
      <c r="EU589" s="75">
        <f t="shared" si="841"/>
        <v>5.625</v>
      </c>
      <c r="EV589" s="75">
        <v>2</v>
      </c>
      <c r="EX589" s="76">
        <v>3</v>
      </c>
      <c r="EY589" s="142">
        <v>23.5</v>
      </c>
      <c r="EZ589" s="82">
        <f>(EY589*1.2)*(Prices!$B$5/32)</f>
        <v>35.25</v>
      </c>
      <c r="FA589" s="82">
        <f>(EY589*1.3)*(Prices!$B$4/32)</f>
        <v>76.375</v>
      </c>
      <c r="FB589" s="79">
        <f>EV589*Prices!$B$2+EW589*Prices!$B$3</f>
        <v>80</v>
      </c>
      <c r="FC589" s="80">
        <f>EU589*Prices!$B$9</f>
        <v>33.75</v>
      </c>
      <c r="FD589" s="82">
        <f t="shared" si="805"/>
        <v>228.375</v>
      </c>
      <c r="FE589" s="82">
        <f>EU589*Prices!$B$10</f>
        <v>50.625</v>
      </c>
      <c r="FF589" s="82">
        <f t="shared" si="806"/>
        <v>245.25</v>
      </c>
      <c r="FG589" s="82">
        <f>EU589*Prices!$B$11</f>
        <v>56.25</v>
      </c>
      <c r="FH589" s="82">
        <f t="shared" si="807"/>
        <v>250.875</v>
      </c>
      <c r="FI589" s="82">
        <f>EU589*Prices!$B$12</f>
        <v>67.5</v>
      </c>
      <c r="FJ589" s="82">
        <f t="shared" si="808"/>
        <v>262.125</v>
      </c>
      <c r="FK589" s="82">
        <f>EU589*Prices!$B$13</f>
        <v>73.125</v>
      </c>
      <c r="FL589" s="82">
        <f t="shared" si="809"/>
        <v>267.75</v>
      </c>
      <c r="FM589" s="82">
        <f>EU589*Prices!$B$14</f>
        <v>87.1875</v>
      </c>
      <c r="FN589" s="82">
        <f t="shared" si="810"/>
        <v>281.8125</v>
      </c>
      <c r="FO589" s="82">
        <f>EU589*Prices!$B$15</f>
        <v>98.4375</v>
      </c>
      <c r="FP589" s="82">
        <f t="shared" si="811"/>
        <v>293.0625</v>
      </c>
      <c r="FQ589" s="82">
        <f>EU589*Prices!$B$16</f>
        <v>137.8125</v>
      </c>
      <c r="FR589" s="82">
        <f t="shared" si="812"/>
        <v>332.4375</v>
      </c>
      <c r="FS589" s="82">
        <f>EU589*Prices!$B$17</f>
        <v>0</v>
      </c>
      <c r="FT589" s="82"/>
      <c r="FU589" s="82"/>
      <c r="FV589" s="82"/>
      <c r="FW589" s="82"/>
      <c r="FX589" s="82"/>
      <c r="FY589" s="82"/>
      <c r="FZ589" s="82"/>
      <c r="GA589" s="82"/>
      <c r="GB589" s="82"/>
      <c r="GC589" s="82"/>
      <c r="GD589" s="82"/>
      <c r="GE589" s="82"/>
      <c r="GF589" s="82"/>
      <c r="GG589" s="82"/>
      <c r="GH589" s="82"/>
      <c r="GI589"/>
      <c r="GJ589"/>
      <c r="GK589"/>
      <c r="GL589"/>
      <c r="GM589"/>
      <c r="GN589"/>
      <c r="GO589"/>
      <c r="GR589" s="74">
        <v>23.5</v>
      </c>
      <c r="GS589" s="55">
        <v>30</v>
      </c>
      <c r="GT589" s="55"/>
      <c r="GU589" s="75">
        <f t="shared" si="842"/>
        <v>5.625</v>
      </c>
      <c r="GV589" s="75">
        <v>2</v>
      </c>
      <c r="GW589" s="75"/>
      <c r="GX589" s="76">
        <v>3</v>
      </c>
      <c r="GY589" s="142">
        <v>23.5</v>
      </c>
      <c r="GZ589" s="82">
        <f>(GY589*1.2)*(Prices!$B$5/32)</f>
        <v>35.25</v>
      </c>
      <c r="HA589" s="82">
        <f>(GY589*1.3)*(Prices!$C$4/32)</f>
        <v>61.1</v>
      </c>
      <c r="HB589" s="79">
        <f>GV589*Prices!$B$2+GW589*Prices!$B$3</f>
        <v>80</v>
      </c>
      <c r="HC589" s="80">
        <f>GU589*Prices!$B$9</f>
        <v>33.75</v>
      </c>
      <c r="HD589" s="82">
        <f t="shared" si="813"/>
        <v>213.1</v>
      </c>
      <c r="HE589" s="82">
        <f>GU589*Prices!$B$10</f>
        <v>50.625</v>
      </c>
      <c r="HF589" s="82">
        <f t="shared" si="814"/>
        <v>229.97499999999999</v>
      </c>
      <c r="HG589" s="82">
        <f>GU589*Prices!$B$11</f>
        <v>56.25</v>
      </c>
      <c r="HH589" s="82">
        <f t="shared" si="815"/>
        <v>235.6</v>
      </c>
      <c r="HI589" s="82">
        <f>GU589*Prices!$B$12</f>
        <v>67.5</v>
      </c>
      <c r="HJ589" s="82">
        <f t="shared" si="816"/>
        <v>246.85</v>
      </c>
      <c r="HK589" s="82">
        <f>GU589*Prices!$B$13</f>
        <v>73.125</v>
      </c>
      <c r="HL589" s="82">
        <f t="shared" si="817"/>
        <v>252.47499999999999</v>
      </c>
      <c r="HM589" s="82">
        <f>GU589*Prices!$B$14</f>
        <v>87.1875</v>
      </c>
      <c r="HN589" s="82">
        <f t="shared" si="818"/>
        <v>266.53750000000002</v>
      </c>
      <c r="HO589" s="82">
        <f>GU589*Prices!$B$15</f>
        <v>98.4375</v>
      </c>
      <c r="HP589" s="82">
        <f t="shared" si="819"/>
        <v>277.78750000000002</v>
      </c>
      <c r="HQ589" s="82">
        <f>GU589*Prices!$B$16</f>
        <v>137.8125</v>
      </c>
      <c r="HR589" s="82">
        <f t="shared" si="820"/>
        <v>317.16250000000002</v>
      </c>
      <c r="HS589" s="82">
        <f>GU589*Prices!$B$17</f>
        <v>0</v>
      </c>
      <c r="HT589" s="82"/>
      <c r="HU589" s="82"/>
      <c r="HV589" s="82"/>
      <c r="HW589" s="82"/>
      <c r="HX589" s="82"/>
      <c r="HY589" s="82"/>
      <c r="HZ589" s="82"/>
      <c r="IA589" s="82"/>
      <c r="IB589" s="82"/>
      <c r="IC589" s="82"/>
      <c r="ID589" s="82"/>
      <c r="IE589" s="82"/>
      <c r="IF589" s="82"/>
      <c r="IG589" s="82"/>
      <c r="IH589" s="82"/>
      <c r="II589"/>
      <c r="IJ589"/>
      <c r="IK589"/>
      <c r="IL589"/>
      <c r="IM589"/>
      <c r="IN589"/>
      <c r="IO589"/>
      <c r="IP589"/>
      <c r="IS589" s="74">
        <v>23.5</v>
      </c>
      <c r="IT589" s="55">
        <v>30</v>
      </c>
      <c r="IV589" s="75">
        <f t="shared" si="843"/>
        <v>5.625</v>
      </c>
      <c r="IW589" s="75">
        <v>2</v>
      </c>
      <c r="IX589" s="75"/>
      <c r="IY589" s="76">
        <f t="shared" si="763"/>
        <v>64.680000000000007</v>
      </c>
      <c r="IZ589" s="142">
        <v>23.5</v>
      </c>
      <c r="JA589" s="82">
        <f>(IZ589*1.2)*(Prices!$B$5/32)</f>
        <v>35.25</v>
      </c>
      <c r="JB589" s="82">
        <f>(IZ589*1.3)*(Prices!$B$4/32)</f>
        <v>76.375</v>
      </c>
      <c r="JC589" s="79">
        <f>IW589*Prices!$B$2+IX589*Prices!$B$3</f>
        <v>80</v>
      </c>
      <c r="JD589" s="80">
        <f>IV589*Prices!$B$9</f>
        <v>33.75</v>
      </c>
      <c r="JE589" s="82">
        <f t="shared" si="821"/>
        <v>290.05500000000001</v>
      </c>
      <c r="JF589" s="82">
        <f>IV589*Prices!$B$10</f>
        <v>50.625</v>
      </c>
      <c r="JG589" s="82">
        <f t="shared" si="822"/>
        <v>306.93</v>
      </c>
      <c r="JH589" s="82">
        <f>IV589*Prices!$B$11</f>
        <v>56.25</v>
      </c>
      <c r="JI589" s="82">
        <f t="shared" si="823"/>
        <v>312.55500000000001</v>
      </c>
      <c r="JJ589" s="82">
        <f>IV589*Prices!$B$12</f>
        <v>67.5</v>
      </c>
      <c r="JK589" s="82">
        <f t="shared" si="824"/>
        <v>323.80500000000001</v>
      </c>
      <c r="JL589" s="82">
        <f>IV589*Prices!$B$13</f>
        <v>73.125</v>
      </c>
      <c r="JM589" s="82">
        <f t="shared" si="825"/>
        <v>329.43</v>
      </c>
      <c r="JN589" s="82">
        <f>IV589*Prices!$B$14</f>
        <v>87.1875</v>
      </c>
      <c r="JO589" s="82">
        <f t="shared" si="826"/>
        <v>343.49250000000001</v>
      </c>
      <c r="JP589" s="82">
        <f>IV589*Prices!$B$15</f>
        <v>98.4375</v>
      </c>
      <c r="JQ589" s="82">
        <f t="shared" si="827"/>
        <v>354.74250000000001</v>
      </c>
      <c r="JR589" s="82">
        <f>IV589*Prices!$B$16</f>
        <v>137.8125</v>
      </c>
      <c r="JS589" s="82">
        <f t="shared" si="828"/>
        <v>394.11750000000001</v>
      </c>
      <c r="JT589" s="82">
        <f>IV589*Prices!$B$17</f>
        <v>0</v>
      </c>
      <c r="JU589" s="82"/>
      <c r="JV589" s="82"/>
      <c r="JW589" s="82"/>
      <c r="JX589" s="82"/>
      <c r="JY589" s="82"/>
      <c r="JZ589" s="82"/>
      <c r="KA589" s="82"/>
      <c r="KB589" s="82"/>
      <c r="KC589" s="82"/>
      <c r="KD589" s="82"/>
      <c r="KE589" s="82"/>
      <c r="KF589" s="82"/>
      <c r="KG589" s="82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 s="199">
        <v>0</v>
      </c>
      <c r="LB589" s="202">
        <v>2</v>
      </c>
      <c r="LC589" s="82">
        <f>(44+(cabinets_db!IR589*2-2))*0.58</f>
        <v>24.36</v>
      </c>
      <c r="LD589" s="82">
        <f>(44+(cabinets_db!IR589*2-2))*0.77</f>
        <v>32.340000000000003</v>
      </c>
      <c r="LE589" s="82">
        <f>3*(cabinets_db!IR589*22/144)</f>
        <v>0</v>
      </c>
      <c r="LF589" s="82">
        <f t="shared" si="829"/>
        <v>24.36</v>
      </c>
      <c r="LG589" s="80">
        <f t="shared" si="830"/>
        <v>32.340000000000003</v>
      </c>
      <c r="LH589" s="234">
        <f t="shared" si="831"/>
        <v>64.680000000000007</v>
      </c>
      <c r="LK589" s="74">
        <v>23.5</v>
      </c>
      <c r="LL589" s="55">
        <v>30</v>
      </c>
      <c r="LN589" s="75">
        <f t="shared" si="844"/>
        <v>5.625</v>
      </c>
      <c r="LO589" s="75">
        <v>2</v>
      </c>
      <c r="LP589" s="75"/>
      <c r="LQ589" s="76">
        <f t="shared" si="764"/>
        <v>64.680000000000007</v>
      </c>
      <c r="LR589" s="142">
        <v>23.5</v>
      </c>
      <c r="LS589" s="82">
        <f>(LR589*1.2)*(Prices!$B$5/32)</f>
        <v>35.25</v>
      </c>
      <c r="LT589" s="82">
        <f>(LR589*1.3)*(Prices!$C$4/32)</f>
        <v>61.1</v>
      </c>
      <c r="LU589" s="79">
        <f>LO589*Prices!$B$2+LP589*Prices!$B$3</f>
        <v>80</v>
      </c>
      <c r="LV589" s="80">
        <f>LN589*Prices!$B$9</f>
        <v>33.75</v>
      </c>
      <c r="LW589" s="82">
        <f t="shared" si="832"/>
        <v>274.77999999999997</v>
      </c>
      <c r="LX589" s="82">
        <f>LN589*Prices!$B$10</f>
        <v>50.625</v>
      </c>
      <c r="LY589" s="82">
        <f t="shared" si="833"/>
        <v>291.65499999999997</v>
      </c>
      <c r="LZ589" s="82">
        <f>LN589*Prices!$B$11</f>
        <v>56.25</v>
      </c>
      <c r="MA589" s="82">
        <f t="shared" si="834"/>
        <v>297.27999999999997</v>
      </c>
      <c r="MB589" s="82">
        <f>LN589*Prices!$B$12</f>
        <v>67.5</v>
      </c>
      <c r="MC589" s="82">
        <f t="shared" si="835"/>
        <v>308.52999999999997</v>
      </c>
      <c r="MD589" s="82">
        <f>LN589*Prices!$B$13</f>
        <v>73.125</v>
      </c>
      <c r="ME589" s="82">
        <f t="shared" si="836"/>
        <v>314.15499999999997</v>
      </c>
      <c r="MF589" s="82">
        <f>LN589*Prices!$B$14</f>
        <v>87.1875</v>
      </c>
      <c r="MG589" s="82">
        <f t="shared" si="837"/>
        <v>328.21750000000003</v>
      </c>
      <c r="MH589" s="82">
        <f>LN589*Prices!$B$15</f>
        <v>98.4375</v>
      </c>
      <c r="MI589" s="82">
        <f t="shared" si="838"/>
        <v>339.46750000000003</v>
      </c>
      <c r="MJ589" s="82">
        <f>LN589*Prices!$B$16</f>
        <v>137.8125</v>
      </c>
      <c r="MK589" s="82">
        <f t="shared" si="839"/>
        <v>378.84250000000003</v>
      </c>
      <c r="ML589" s="82">
        <f>LN589*Prices!$B$17</f>
        <v>0</v>
      </c>
      <c r="MM589" s="82"/>
      <c r="MN589" s="82"/>
      <c r="MO589" s="82"/>
      <c r="MP589" s="82"/>
      <c r="MQ589" s="82"/>
      <c r="MR589" s="82"/>
      <c r="MS589" s="82"/>
      <c r="MT589" s="82"/>
      <c r="MU589" s="82"/>
      <c r="MV589" s="82"/>
      <c r="MW589" s="82"/>
      <c r="MX589" s="82"/>
      <c r="MY589" s="82"/>
      <c r="MZ589" s="82"/>
      <c r="NA589" s="82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</row>
    <row r="590" spans="1:449" ht="18" customHeight="1" x14ac:dyDescent="0.25">
      <c r="A590" s="171" t="s">
        <v>721</v>
      </c>
      <c r="B590" s="172" t="s">
        <v>628</v>
      </c>
      <c r="C590" s="69" t="str">
        <f t="shared" si="840"/>
        <v>Vanity Cab: Floating - 2 drawer (31" to 33")</v>
      </c>
      <c r="D590" s="70" t="s">
        <v>715</v>
      </c>
      <c r="E590" s="68" t="s">
        <v>111</v>
      </c>
      <c r="F590" s="268" t="s">
        <v>721</v>
      </c>
      <c r="G590" s="367">
        <f>ROUND(cabinets_db!FD590/Prices!$B$27,0)</f>
        <v>563</v>
      </c>
      <c r="H590" s="71">
        <f>G590*Prices!$B$6+G590</f>
        <v>647.45000000000005</v>
      </c>
      <c r="I590" s="161">
        <f>ROUND(cabinets_db!FF590/Prices!$B$27,0)</f>
        <v>607</v>
      </c>
      <c r="J590" s="71">
        <f>I590*Prices!$B$6+I590</f>
        <v>698.05</v>
      </c>
      <c r="K590" s="161">
        <f>ROUND(cabinets_db!FH590/Prices!$B$27,0)</f>
        <v>622</v>
      </c>
      <c r="L590" s="71">
        <f>K590*Prices!$B$6+K590</f>
        <v>715.3</v>
      </c>
      <c r="M590" s="161">
        <f>ROUND(cabinets_db!FJ590/Prices!$B$27,0)</f>
        <v>651</v>
      </c>
      <c r="N590" s="71">
        <f>M590*Prices!$B$6+M590</f>
        <v>748.65</v>
      </c>
      <c r="O590" s="161">
        <f>ROUND(cabinets_db!FL590/Prices!$B$27,0)</f>
        <v>666</v>
      </c>
      <c r="P590" s="71">
        <f>O590*Prices!$B$6+O590</f>
        <v>765.9</v>
      </c>
      <c r="Q590" s="161">
        <f>ROUND(cabinets_db!FN590/Prices!$B$27,0)</f>
        <v>703</v>
      </c>
      <c r="R590" s="71">
        <f>Q590*Prices!$B$6+Q590</f>
        <v>808.45</v>
      </c>
      <c r="S590" s="161">
        <f>ROUND(cabinets_db!FP590/Prices!$B$27,0)</f>
        <v>733</v>
      </c>
      <c r="T590" s="71">
        <f>S590*Prices!$B$6+S590</f>
        <v>842.95</v>
      </c>
      <c r="U590" s="161">
        <f>ROUND(cabinets_db!FR590/Prices!$B$27,0)</f>
        <v>836</v>
      </c>
      <c r="V590" s="71">
        <f>U590*Prices!$B$6+U590</f>
        <v>961.4</v>
      </c>
      <c r="W590" s="162"/>
      <c r="X590" s="162"/>
      <c r="Y590" s="162"/>
      <c r="Z590" s="162"/>
      <c r="AA590" s="162"/>
      <c r="AB590" s="71">
        <f>ROUND(cabinets_db!HD590/Prices!$B$27,0)</f>
        <v>525</v>
      </c>
      <c r="AC590" s="71">
        <f>AB590*Prices!$B$6+AB590</f>
        <v>603.75</v>
      </c>
      <c r="AD590" s="71">
        <f>ROUND(cabinets_db!HF590/Prices!$B$27,0)</f>
        <v>569</v>
      </c>
      <c r="AE590" s="71">
        <f>AD590*Prices!$B$6+AD590</f>
        <v>654.35</v>
      </c>
      <c r="AF590" s="71">
        <f>ROUND(cabinets_db!HH590/Prices!$B$27,0)</f>
        <v>584</v>
      </c>
      <c r="AG590" s="71">
        <f>AF590*Prices!$B$6+AF590</f>
        <v>671.6</v>
      </c>
      <c r="AH590" s="71">
        <f>ROUND(cabinets_db!HJ590/Prices!$B$27,0)</f>
        <v>614</v>
      </c>
      <c r="AI590" s="71">
        <f>AH590*Prices!$B$6+AH590</f>
        <v>706.1</v>
      </c>
      <c r="AJ590" s="71">
        <f>ROUND(cabinets_db!HL590/Prices!$B$27,0)</f>
        <v>628</v>
      </c>
      <c r="AK590" s="71">
        <f>AJ590*Prices!$B$6+AJ590</f>
        <v>722.2</v>
      </c>
      <c r="AL590" s="71">
        <f>ROUND(cabinets_db!HN590/Prices!$B$27,0)</f>
        <v>665</v>
      </c>
      <c r="AM590" s="71">
        <f>AL590*Prices!$B$6+AL590</f>
        <v>764.75</v>
      </c>
      <c r="AN590" s="71">
        <f>ROUND(cabinets_db!HP590/Prices!$B$27,0)</f>
        <v>695</v>
      </c>
      <c r="AO590" s="71">
        <f>AN590*Prices!$B$6+AN590</f>
        <v>799.25</v>
      </c>
      <c r="AP590" s="71">
        <f>ROUND(cabinets_db!HR590/Prices!$B$27,0)</f>
        <v>798</v>
      </c>
      <c r="AQ590" s="163">
        <f>AP590*Prices!$B$6+AP590</f>
        <v>917.7</v>
      </c>
      <c r="AW590" s="71">
        <f t="shared" si="773"/>
        <v>525</v>
      </c>
      <c r="AX590" s="71">
        <f t="shared" si="774"/>
        <v>603.75</v>
      </c>
      <c r="AY590" s="71">
        <f t="shared" si="775"/>
        <v>569</v>
      </c>
      <c r="AZ590" s="71">
        <f t="shared" si="776"/>
        <v>654.35</v>
      </c>
      <c r="BA590" s="71">
        <f t="shared" si="777"/>
        <v>584</v>
      </c>
      <c r="BB590" s="71">
        <f t="shared" si="778"/>
        <v>671.6</v>
      </c>
      <c r="BC590" s="71">
        <f t="shared" si="779"/>
        <v>614</v>
      </c>
      <c r="BD590" s="71">
        <f t="shared" si="780"/>
        <v>706.1</v>
      </c>
      <c r="BE590" s="71">
        <f t="shared" si="781"/>
        <v>628</v>
      </c>
      <c r="BF590" s="71">
        <f t="shared" si="782"/>
        <v>722.2</v>
      </c>
      <c r="BG590" s="71">
        <f t="shared" si="783"/>
        <v>665</v>
      </c>
      <c r="BH590" s="71">
        <f t="shared" si="784"/>
        <v>764.75</v>
      </c>
      <c r="BI590" s="71">
        <f t="shared" si="785"/>
        <v>695</v>
      </c>
      <c r="BJ590" s="71">
        <f t="shared" si="786"/>
        <v>799.25</v>
      </c>
      <c r="BK590" s="71">
        <f t="shared" si="787"/>
        <v>798</v>
      </c>
      <c r="BL590" s="163">
        <f t="shared" si="788"/>
        <v>917.7</v>
      </c>
      <c r="BU590" s="161">
        <f>ROUND(cabinets_db!JE590/Prices!$B$27,0)</f>
        <v>710</v>
      </c>
      <c r="BV590" s="71">
        <f>BU590*Prices!$B$6+BU590</f>
        <v>816.5</v>
      </c>
      <c r="BW590" s="161">
        <f>ROUND(cabinets_db!JG590/Prices!$B$27,0)</f>
        <v>754</v>
      </c>
      <c r="BX590" s="71">
        <f>BW590*Prices!$B$6+BW590</f>
        <v>867.1</v>
      </c>
      <c r="BY590" s="161">
        <f>ROUND(cabinets_db!JI590/Prices!$B$27,0)</f>
        <v>769</v>
      </c>
      <c r="BZ590" s="71">
        <f>BY590*Prices!$B$6+BY590</f>
        <v>884.35</v>
      </c>
      <c r="CA590" s="161">
        <f>ROUND(cabinets_db!JK590/Prices!$B$27,0)</f>
        <v>798</v>
      </c>
      <c r="CB590" s="71">
        <f>CA590*Prices!$B$6+CA590</f>
        <v>917.7</v>
      </c>
      <c r="CC590" s="161">
        <f>ROUND(cabinets_db!JM590/Prices!$B$27,0)</f>
        <v>813</v>
      </c>
      <c r="CD590" s="71">
        <f>CC590*Prices!$B$6+CC590</f>
        <v>934.95</v>
      </c>
      <c r="CE590" s="161">
        <f>ROUND(cabinets_db!JO590/Prices!$B$27,0)</f>
        <v>850</v>
      </c>
      <c r="CF590" s="71">
        <f>CE590*Prices!$B$6+CE590</f>
        <v>977.5</v>
      </c>
      <c r="CG590" s="161">
        <f>ROUND(cabinets_db!JQ590/Prices!$B$27,0)</f>
        <v>879</v>
      </c>
      <c r="CH590" s="71">
        <f>CG590*Prices!$B$6+CG590</f>
        <v>1010.85</v>
      </c>
      <c r="CI590" s="161">
        <f>ROUND(cabinets_db!JS590/Prices!$B$27,0)</f>
        <v>982</v>
      </c>
      <c r="CJ590" s="71">
        <f>CI590*Prices!$B$6+CI590</f>
        <v>1129.3</v>
      </c>
      <c r="CK590" s="162"/>
      <c r="CL590" s="162"/>
      <c r="CM590" s="162"/>
      <c r="CN590" s="162"/>
      <c r="CO590" s="162"/>
      <c r="CP590" s="71">
        <f>ROUND(cabinets_db!LW590/Prices!$B$27,0)</f>
        <v>672</v>
      </c>
      <c r="CQ590" s="71">
        <f>CP590*Prices!$B$6+CP590</f>
        <v>772.8</v>
      </c>
      <c r="CR590" s="71">
        <f>ROUND(cabinets_db!LY590/Prices!$B$27,0)</f>
        <v>716</v>
      </c>
      <c r="CS590" s="71">
        <f>CR590*Prices!$B$6+CR590</f>
        <v>823.4</v>
      </c>
      <c r="CT590" s="71">
        <f>ROUND(cabinets_db!MA590/Prices!$B$27,0)</f>
        <v>731</v>
      </c>
      <c r="CU590" s="71">
        <f>CT590*Prices!$B$6+CT590</f>
        <v>840.65</v>
      </c>
      <c r="CV590" s="71">
        <f>ROUND(cabinets_db!MC590/Prices!$B$27,0)</f>
        <v>760</v>
      </c>
      <c r="CW590" s="71">
        <f>CV590*Prices!$B$6+CV590</f>
        <v>874</v>
      </c>
      <c r="CX590" s="71">
        <f>ROUND(cabinets_db!ME590/Prices!$B$27,0)</f>
        <v>775</v>
      </c>
      <c r="CY590" s="71">
        <f>CX590*Prices!$B$6+CX590</f>
        <v>891.25</v>
      </c>
      <c r="CZ590" s="71">
        <f>ROUND(cabinets_db!MG590/Prices!$B$27,0)</f>
        <v>812</v>
      </c>
      <c r="DA590" s="71">
        <f>CZ590*Prices!$B$6+CZ590</f>
        <v>933.8</v>
      </c>
      <c r="DB590" s="71">
        <f>ROUND(cabinets_db!MI590/Prices!$B$27,0)</f>
        <v>841</v>
      </c>
      <c r="DC590" s="71">
        <f>DB590*Prices!$B$6+DB590</f>
        <v>967.15</v>
      </c>
      <c r="DD590" s="71">
        <f>ROUND(cabinets_db!MK590/Prices!$B$27,0)</f>
        <v>945</v>
      </c>
      <c r="DE590" s="163">
        <f>DD590*Prices!$B$6+DD590</f>
        <v>1086.75</v>
      </c>
      <c r="DK590" s="71">
        <f t="shared" si="789"/>
        <v>672</v>
      </c>
      <c r="DL590" s="71">
        <f t="shared" si="790"/>
        <v>772.8</v>
      </c>
      <c r="DM590" s="71">
        <f t="shared" si="791"/>
        <v>716</v>
      </c>
      <c r="DN590" s="71">
        <f t="shared" si="792"/>
        <v>823.4</v>
      </c>
      <c r="DO590" s="71">
        <f t="shared" si="793"/>
        <v>731</v>
      </c>
      <c r="DP590" s="71">
        <f t="shared" si="794"/>
        <v>840.65</v>
      </c>
      <c r="DQ590" s="71">
        <f t="shared" si="795"/>
        <v>760</v>
      </c>
      <c r="DR590" s="71">
        <f t="shared" si="796"/>
        <v>874</v>
      </c>
      <c r="DS590" s="71">
        <f t="shared" si="797"/>
        <v>775</v>
      </c>
      <c r="DT590" s="71">
        <f t="shared" si="798"/>
        <v>891.25</v>
      </c>
      <c r="DU590" s="71">
        <f t="shared" si="799"/>
        <v>812</v>
      </c>
      <c r="DV590" s="71">
        <f t="shared" si="800"/>
        <v>933.8</v>
      </c>
      <c r="DW590" s="71">
        <f t="shared" si="801"/>
        <v>841</v>
      </c>
      <c r="DX590" s="71">
        <f t="shared" si="802"/>
        <v>967.15</v>
      </c>
      <c r="DY590" s="71">
        <f t="shared" si="803"/>
        <v>945</v>
      </c>
      <c r="DZ590" s="163">
        <f t="shared" si="804"/>
        <v>1086.75</v>
      </c>
      <c r="ER590" s="74">
        <v>24.5</v>
      </c>
      <c r="ES590" s="55">
        <v>33</v>
      </c>
      <c r="EU590" s="75">
        <f t="shared" si="841"/>
        <v>6.1875</v>
      </c>
      <c r="EV590" s="75">
        <v>2</v>
      </c>
      <c r="EX590" s="76">
        <v>3</v>
      </c>
      <c r="EY590" s="142">
        <v>24.5</v>
      </c>
      <c r="EZ590" s="82">
        <f>(EY590*1.2)*(Prices!$B$5/32)</f>
        <v>36.75</v>
      </c>
      <c r="FA590" s="82">
        <f>(EY590*1.3)*(Prices!$B$4/32)</f>
        <v>79.625</v>
      </c>
      <c r="FB590" s="79">
        <f>EV590*Prices!$B$2+EW590*Prices!$B$3</f>
        <v>80</v>
      </c>
      <c r="FC590" s="80">
        <f>EU590*Prices!$B$9</f>
        <v>37.125</v>
      </c>
      <c r="FD590" s="82">
        <f t="shared" si="805"/>
        <v>236.5</v>
      </c>
      <c r="FE590" s="82">
        <f>EU590*Prices!$B$10</f>
        <v>55.6875</v>
      </c>
      <c r="FF590" s="82">
        <f t="shared" si="806"/>
        <v>255.0625</v>
      </c>
      <c r="FG590" s="82">
        <f>EU590*Prices!$B$11</f>
        <v>61.875</v>
      </c>
      <c r="FH590" s="82">
        <f t="shared" si="807"/>
        <v>261.25</v>
      </c>
      <c r="FI590" s="82">
        <f>EU590*Prices!$B$12</f>
        <v>74.25</v>
      </c>
      <c r="FJ590" s="82">
        <f t="shared" si="808"/>
        <v>273.625</v>
      </c>
      <c r="FK590" s="82">
        <f>EU590*Prices!$B$13</f>
        <v>80.4375</v>
      </c>
      <c r="FL590" s="82">
        <f t="shared" si="809"/>
        <v>279.8125</v>
      </c>
      <c r="FM590" s="82">
        <f>EU590*Prices!$B$14</f>
        <v>95.90625</v>
      </c>
      <c r="FN590" s="82">
        <f t="shared" si="810"/>
        <v>295.28125</v>
      </c>
      <c r="FO590" s="82">
        <f>EU590*Prices!$B$15</f>
        <v>108.28125</v>
      </c>
      <c r="FP590" s="82">
        <f t="shared" si="811"/>
        <v>307.65625</v>
      </c>
      <c r="FQ590" s="82">
        <f>EU590*Prices!$B$16</f>
        <v>151.59375</v>
      </c>
      <c r="FR590" s="82">
        <f t="shared" si="812"/>
        <v>350.96875</v>
      </c>
      <c r="FS590" s="82">
        <f>EU590*Prices!$B$17</f>
        <v>0</v>
      </c>
      <c r="FT590" s="82"/>
      <c r="FU590" s="82"/>
      <c r="FV590" s="82"/>
      <c r="FW590" s="82"/>
      <c r="FX590" s="82"/>
      <c r="FY590" s="82"/>
      <c r="FZ590" s="82"/>
      <c r="GA590" s="82"/>
      <c r="GB590" s="82"/>
      <c r="GC590" s="82"/>
      <c r="GD590" s="82"/>
      <c r="GE590" s="82"/>
      <c r="GF590" s="82"/>
      <c r="GG590" s="82"/>
      <c r="GH590" s="82"/>
      <c r="GI590"/>
      <c r="GJ590"/>
      <c r="GK590"/>
      <c r="GL590"/>
      <c r="GM590"/>
      <c r="GN590"/>
      <c r="GO590"/>
      <c r="GR590" s="74">
        <v>24.5</v>
      </c>
      <c r="GS590" s="55">
        <v>33</v>
      </c>
      <c r="GT590" s="55"/>
      <c r="GU590" s="75">
        <f t="shared" si="842"/>
        <v>6.1875</v>
      </c>
      <c r="GV590" s="75">
        <v>2</v>
      </c>
      <c r="GW590" s="75"/>
      <c r="GX590" s="76">
        <v>3</v>
      </c>
      <c r="GY590" s="142">
        <v>24.5</v>
      </c>
      <c r="GZ590" s="82">
        <f>(GY590*1.2)*(Prices!$B$5/32)</f>
        <v>36.75</v>
      </c>
      <c r="HA590" s="82">
        <f>(GY590*1.3)*(Prices!$C$4/32)</f>
        <v>63.7</v>
      </c>
      <c r="HB590" s="79">
        <f>GV590*Prices!$B$2+GW590*Prices!$B$3</f>
        <v>80</v>
      </c>
      <c r="HC590" s="80">
        <f>GU590*Prices!$B$9</f>
        <v>37.125</v>
      </c>
      <c r="HD590" s="82">
        <f t="shared" si="813"/>
        <v>220.57499999999999</v>
      </c>
      <c r="HE590" s="82">
        <f>GU590*Prices!$B$10</f>
        <v>55.6875</v>
      </c>
      <c r="HF590" s="82">
        <f t="shared" si="814"/>
        <v>239.13749999999999</v>
      </c>
      <c r="HG590" s="82">
        <f>GU590*Prices!$B$11</f>
        <v>61.875</v>
      </c>
      <c r="HH590" s="82">
        <f t="shared" si="815"/>
        <v>245.32499999999999</v>
      </c>
      <c r="HI590" s="82">
        <f>GU590*Prices!$B$12</f>
        <v>74.25</v>
      </c>
      <c r="HJ590" s="82">
        <f t="shared" si="816"/>
        <v>257.7</v>
      </c>
      <c r="HK590" s="82">
        <f>GU590*Prices!$B$13</f>
        <v>80.4375</v>
      </c>
      <c r="HL590" s="82">
        <f t="shared" si="817"/>
        <v>263.88749999999999</v>
      </c>
      <c r="HM590" s="82">
        <f>GU590*Prices!$B$14</f>
        <v>95.90625</v>
      </c>
      <c r="HN590" s="82">
        <f t="shared" si="818"/>
        <v>279.35624999999999</v>
      </c>
      <c r="HO590" s="82">
        <f>GU590*Prices!$B$15</f>
        <v>108.28125</v>
      </c>
      <c r="HP590" s="82">
        <f t="shared" si="819"/>
        <v>291.73124999999999</v>
      </c>
      <c r="HQ590" s="82">
        <f>GU590*Prices!$B$16</f>
        <v>151.59375</v>
      </c>
      <c r="HR590" s="82">
        <f t="shared" si="820"/>
        <v>335.04374999999999</v>
      </c>
      <c r="HS590" s="82">
        <f>GU590*Prices!$B$17</f>
        <v>0</v>
      </c>
      <c r="HT590" s="82"/>
      <c r="HU590" s="82"/>
      <c r="HV590" s="82"/>
      <c r="HW590" s="82"/>
      <c r="HX590" s="82"/>
      <c r="HY590" s="82"/>
      <c r="HZ590" s="82"/>
      <c r="IA590" s="82"/>
      <c r="IB590" s="82"/>
      <c r="IC590" s="82"/>
      <c r="ID590" s="82"/>
      <c r="IE590" s="82"/>
      <c r="IF590" s="82"/>
      <c r="IG590" s="82"/>
      <c r="IH590" s="82"/>
      <c r="II590"/>
      <c r="IJ590"/>
      <c r="IK590"/>
      <c r="IL590"/>
      <c r="IM590"/>
      <c r="IN590"/>
      <c r="IO590"/>
      <c r="IP590"/>
      <c r="IS590" s="74">
        <v>24.5</v>
      </c>
      <c r="IT590" s="55">
        <v>33</v>
      </c>
      <c r="IV590" s="75">
        <f t="shared" si="843"/>
        <v>6.1875</v>
      </c>
      <c r="IW590" s="75">
        <v>2</v>
      </c>
      <c r="IX590" s="75"/>
      <c r="IY590" s="76">
        <f t="shared" si="763"/>
        <v>64.680000000000007</v>
      </c>
      <c r="IZ590" s="142">
        <v>24.5</v>
      </c>
      <c r="JA590" s="82">
        <f>(IZ590*1.2)*(Prices!$B$5/32)</f>
        <v>36.75</v>
      </c>
      <c r="JB590" s="82">
        <f>(IZ590*1.3)*(Prices!$B$4/32)</f>
        <v>79.625</v>
      </c>
      <c r="JC590" s="79">
        <f>IW590*Prices!$B$2+IX590*Prices!$B$3</f>
        <v>80</v>
      </c>
      <c r="JD590" s="80">
        <f>IV590*Prices!$B$9</f>
        <v>37.125</v>
      </c>
      <c r="JE590" s="82">
        <f t="shared" si="821"/>
        <v>298.18</v>
      </c>
      <c r="JF590" s="82">
        <f>IV590*Prices!$B$10</f>
        <v>55.6875</v>
      </c>
      <c r="JG590" s="82">
        <f t="shared" si="822"/>
        <v>316.74250000000001</v>
      </c>
      <c r="JH590" s="82">
        <f>IV590*Prices!$B$11</f>
        <v>61.875</v>
      </c>
      <c r="JI590" s="82">
        <f t="shared" si="823"/>
        <v>322.93</v>
      </c>
      <c r="JJ590" s="82">
        <f>IV590*Prices!$B$12</f>
        <v>74.25</v>
      </c>
      <c r="JK590" s="82">
        <f t="shared" si="824"/>
        <v>335.30500000000001</v>
      </c>
      <c r="JL590" s="82">
        <f>IV590*Prices!$B$13</f>
        <v>80.4375</v>
      </c>
      <c r="JM590" s="82">
        <f t="shared" si="825"/>
        <v>341.49250000000001</v>
      </c>
      <c r="JN590" s="82">
        <f>IV590*Prices!$B$14</f>
        <v>95.90625</v>
      </c>
      <c r="JO590" s="82">
        <f t="shared" si="826"/>
        <v>356.96125000000001</v>
      </c>
      <c r="JP590" s="82">
        <f>IV590*Prices!$B$15</f>
        <v>108.28125</v>
      </c>
      <c r="JQ590" s="82">
        <f t="shared" si="827"/>
        <v>369.33625000000001</v>
      </c>
      <c r="JR590" s="82">
        <f>IV590*Prices!$B$16</f>
        <v>151.59375</v>
      </c>
      <c r="JS590" s="82">
        <f t="shared" si="828"/>
        <v>412.64875000000001</v>
      </c>
      <c r="JT590" s="82">
        <f>IV590*Prices!$B$17</f>
        <v>0</v>
      </c>
      <c r="JU590" s="82"/>
      <c r="JV590" s="82"/>
      <c r="JW590" s="82"/>
      <c r="JX590" s="82"/>
      <c r="JY590" s="82"/>
      <c r="JZ590" s="82"/>
      <c r="KA590" s="82"/>
      <c r="KB590" s="82"/>
      <c r="KC590" s="82"/>
      <c r="KD590" s="82"/>
      <c r="KE590" s="82"/>
      <c r="KF590" s="82"/>
      <c r="KG590" s="82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 s="199">
        <v>0</v>
      </c>
      <c r="LB590" s="202">
        <v>2</v>
      </c>
      <c r="LC590" s="82">
        <f>(44+(cabinets_db!IR590*2-2))*0.58</f>
        <v>24.36</v>
      </c>
      <c r="LD590" s="82">
        <f>(44+(cabinets_db!IR590*2-2))*0.77</f>
        <v>32.340000000000003</v>
      </c>
      <c r="LE590" s="82">
        <f>3*(cabinets_db!IR590*22/144)</f>
        <v>0</v>
      </c>
      <c r="LF590" s="82">
        <f t="shared" si="829"/>
        <v>24.36</v>
      </c>
      <c r="LG590" s="80">
        <f t="shared" si="830"/>
        <v>32.340000000000003</v>
      </c>
      <c r="LH590" s="234">
        <f t="shared" si="831"/>
        <v>64.680000000000007</v>
      </c>
      <c r="LK590" s="74">
        <v>24.5</v>
      </c>
      <c r="LL590" s="55">
        <v>33</v>
      </c>
      <c r="LN590" s="75">
        <f t="shared" si="844"/>
        <v>6.1875</v>
      </c>
      <c r="LO590" s="75">
        <v>2</v>
      </c>
      <c r="LP590" s="75"/>
      <c r="LQ590" s="76">
        <f t="shared" si="764"/>
        <v>64.680000000000007</v>
      </c>
      <c r="LR590" s="142">
        <v>24.5</v>
      </c>
      <c r="LS590" s="82">
        <f>(LR590*1.2)*(Prices!$B$5/32)</f>
        <v>36.75</v>
      </c>
      <c r="LT590" s="82">
        <f>(LR590*1.3)*(Prices!$C$4/32)</f>
        <v>63.7</v>
      </c>
      <c r="LU590" s="79">
        <f>LO590*Prices!$B$2+LP590*Prices!$B$3</f>
        <v>80</v>
      </c>
      <c r="LV590" s="80">
        <f>LN590*Prices!$B$9</f>
        <v>37.125</v>
      </c>
      <c r="LW590" s="82">
        <f t="shared" si="832"/>
        <v>282.255</v>
      </c>
      <c r="LX590" s="82">
        <f>LN590*Prices!$B$10</f>
        <v>55.6875</v>
      </c>
      <c r="LY590" s="82">
        <f t="shared" si="833"/>
        <v>300.8175</v>
      </c>
      <c r="LZ590" s="82">
        <f>LN590*Prices!$B$11</f>
        <v>61.875</v>
      </c>
      <c r="MA590" s="82">
        <f t="shared" si="834"/>
        <v>307.005</v>
      </c>
      <c r="MB590" s="82">
        <f>LN590*Prices!$B$12</f>
        <v>74.25</v>
      </c>
      <c r="MC590" s="82">
        <f t="shared" si="835"/>
        <v>319.38</v>
      </c>
      <c r="MD590" s="82">
        <f>LN590*Prices!$B$13</f>
        <v>80.4375</v>
      </c>
      <c r="ME590" s="82">
        <f t="shared" si="836"/>
        <v>325.5675</v>
      </c>
      <c r="MF590" s="82">
        <f>LN590*Prices!$B$14</f>
        <v>95.90625</v>
      </c>
      <c r="MG590" s="82">
        <f t="shared" si="837"/>
        <v>341.03625</v>
      </c>
      <c r="MH590" s="82">
        <f>LN590*Prices!$B$15</f>
        <v>108.28125</v>
      </c>
      <c r="MI590" s="82">
        <f t="shared" si="838"/>
        <v>353.41125</v>
      </c>
      <c r="MJ590" s="82">
        <f>LN590*Prices!$B$16</f>
        <v>151.59375</v>
      </c>
      <c r="MK590" s="82">
        <f t="shared" si="839"/>
        <v>396.72375</v>
      </c>
      <c r="ML590" s="82">
        <f>LN590*Prices!$B$17</f>
        <v>0</v>
      </c>
      <c r="MM590" s="82"/>
      <c r="MN590" s="82"/>
      <c r="MO590" s="82"/>
      <c r="MP590" s="82"/>
      <c r="MQ590" s="82"/>
      <c r="MR590" s="82"/>
      <c r="MS590" s="82"/>
      <c r="MT590" s="82"/>
      <c r="MU590" s="82"/>
      <c r="MV590" s="82"/>
      <c r="MW590" s="82"/>
      <c r="MX590" s="82"/>
      <c r="MY590" s="82"/>
      <c r="MZ590" s="82"/>
      <c r="NA590" s="82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</row>
    <row r="591" spans="1:449" ht="18" customHeight="1" thickBot="1" x14ac:dyDescent="0.3">
      <c r="A591" s="174" t="s">
        <v>722</v>
      </c>
      <c r="B591" s="175" t="s">
        <v>628</v>
      </c>
      <c r="C591" s="176" t="str">
        <f t="shared" si="840"/>
        <v>Vanity Cab: Floating - 2 drawer (34" to 36")</v>
      </c>
      <c r="D591" s="177" t="s">
        <v>715</v>
      </c>
      <c r="E591" s="178" t="s">
        <v>113</v>
      </c>
      <c r="F591" s="271" t="s">
        <v>722</v>
      </c>
      <c r="G591" s="367">
        <f>ROUND(cabinets_db!FD591/Prices!$B$27,0)</f>
        <v>588</v>
      </c>
      <c r="H591" s="71">
        <f>G591*Prices!$B$6+G591</f>
        <v>676.2</v>
      </c>
      <c r="I591" s="161">
        <f>ROUND(cabinets_db!FF591/Prices!$B$27,0)</f>
        <v>636</v>
      </c>
      <c r="J591" s="71">
        <f>I591*Prices!$B$6+I591</f>
        <v>731.4</v>
      </c>
      <c r="K591" s="161">
        <f>ROUND(cabinets_db!FH591/Prices!$B$27,0)</f>
        <v>652</v>
      </c>
      <c r="L591" s="71">
        <f>K591*Prices!$B$6+K591</f>
        <v>749.8</v>
      </c>
      <c r="M591" s="161">
        <f>ROUND(cabinets_db!FJ591/Prices!$B$27,0)</f>
        <v>685</v>
      </c>
      <c r="N591" s="71">
        <f>M591*Prices!$B$6+M591</f>
        <v>787.75</v>
      </c>
      <c r="O591" s="161">
        <f>ROUND(cabinets_db!FL591/Prices!$B$27,0)</f>
        <v>701</v>
      </c>
      <c r="P591" s="71">
        <f>O591*Prices!$B$6+O591</f>
        <v>806.15</v>
      </c>
      <c r="Q591" s="161">
        <f>ROUND(cabinets_db!FN591/Prices!$B$27,0)</f>
        <v>741</v>
      </c>
      <c r="R591" s="71">
        <f>Q591*Prices!$B$6+Q591</f>
        <v>852.15</v>
      </c>
      <c r="S591" s="161">
        <f>ROUND(cabinets_db!FP591/Prices!$B$27,0)</f>
        <v>773</v>
      </c>
      <c r="T591" s="71">
        <f>S591*Prices!$B$6+S591</f>
        <v>888.95</v>
      </c>
      <c r="U591" s="161">
        <f>ROUND(cabinets_db!FR591/Prices!$B$27,0)</f>
        <v>885</v>
      </c>
      <c r="V591" s="71">
        <f>U591*Prices!$B$6+U591</f>
        <v>1017.75</v>
      </c>
      <c r="W591" s="162"/>
      <c r="X591" s="162"/>
      <c r="Y591" s="162"/>
      <c r="Z591" s="162"/>
      <c r="AA591" s="162"/>
      <c r="AB591" s="71">
        <f>ROUND(cabinets_db!HD591/Prices!$B$27,0)</f>
        <v>548</v>
      </c>
      <c r="AC591" s="71">
        <f>AB591*Prices!$B$6+AB591</f>
        <v>630.20000000000005</v>
      </c>
      <c r="AD591" s="71">
        <f>ROUND(cabinets_db!HF591/Prices!$B$27,0)</f>
        <v>596</v>
      </c>
      <c r="AE591" s="71">
        <f>AD591*Prices!$B$6+AD591</f>
        <v>685.4</v>
      </c>
      <c r="AF591" s="71">
        <f>ROUND(cabinets_db!HH591/Prices!$B$27,0)</f>
        <v>612</v>
      </c>
      <c r="AG591" s="71">
        <f>AF591*Prices!$B$6+AF591</f>
        <v>703.8</v>
      </c>
      <c r="AH591" s="71">
        <f>ROUND(cabinets_db!HJ591/Prices!$B$27,0)</f>
        <v>644</v>
      </c>
      <c r="AI591" s="71">
        <f>AH591*Prices!$B$6+AH591</f>
        <v>740.6</v>
      </c>
      <c r="AJ591" s="71">
        <f>ROUND(cabinets_db!HL591/Prices!$B$27,0)</f>
        <v>660</v>
      </c>
      <c r="AK591" s="71">
        <f>AJ591*Prices!$B$6+AJ591</f>
        <v>759</v>
      </c>
      <c r="AL591" s="71">
        <f>ROUND(cabinets_db!HN591/Prices!$B$27,0)</f>
        <v>701</v>
      </c>
      <c r="AM591" s="71">
        <f>AL591*Prices!$B$6+AL591</f>
        <v>806.15</v>
      </c>
      <c r="AN591" s="71">
        <f>ROUND(cabinets_db!HP591/Prices!$B$27,0)</f>
        <v>733</v>
      </c>
      <c r="AO591" s="71">
        <f>AN591*Prices!$B$6+AN591</f>
        <v>842.95</v>
      </c>
      <c r="AP591" s="71">
        <f>ROUND(cabinets_db!HR591/Prices!$B$27,0)</f>
        <v>845</v>
      </c>
      <c r="AQ591" s="163">
        <f>AP591*Prices!$B$6+AP591</f>
        <v>971.75</v>
      </c>
      <c r="AW591" s="71">
        <f t="shared" si="773"/>
        <v>548</v>
      </c>
      <c r="AX591" s="71">
        <f t="shared" si="774"/>
        <v>630.20000000000005</v>
      </c>
      <c r="AY591" s="71">
        <f t="shared" si="775"/>
        <v>596</v>
      </c>
      <c r="AZ591" s="71">
        <f t="shared" si="776"/>
        <v>685.4</v>
      </c>
      <c r="BA591" s="71">
        <f t="shared" si="777"/>
        <v>612</v>
      </c>
      <c r="BB591" s="71">
        <f t="shared" si="778"/>
        <v>703.8</v>
      </c>
      <c r="BC591" s="71">
        <f t="shared" si="779"/>
        <v>644</v>
      </c>
      <c r="BD591" s="71">
        <f t="shared" si="780"/>
        <v>740.6</v>
      </c>
      <c r="BE591" s="71">
        <f t="shared" si="781"/>
        <v>660</v>
      </c>
      <c r="BF591" s="71">
        <f t="shared" si="782"/>
        <v>759</v>
      </c>
      <c r="BG591" s="71">
        <f t="shared" si="783"/>
        <v>701</v>
      </c>
      <c r="BH591" s="71">
        <f t="shared" si="784"/>
        <v>806.15</v>
      </c>
      <c r="BI591" s="71">
        <f t="shared" si="785"/>
        <v>733</v>
      </c>
      <c r="BJ591" s="71">
        <f t="shared" si="786"/>
        <v>842.95</v>
      </c>
      <c r="BK591" s="71">
        <f t="shared" si="787"/>
        <v>845</v>
      </c>
      <c r="BL591" s="163">
        <f t="shared" si="788"/>
        <v>971.75</v>
      </c>
      <c r="BU591" s="161">
        <f>ROUND(cabinets_db!JE591/Prices!$B$27,0)</f>
        <v>735</v>
      </c>
      <c r="BV591" s="71">
        <f>BU591*Prices!$B$6+BU591</f>
        <v>845.25</v>
      </c>
      <c r="BW591" s="161">
        <f>ROUND(cabinets_db!JG591/Prices!$B$27,0)</f>
        <v>783</v>
      </c>
      <c r="BX591" s="71">
        <f>BW591*Prices!$B$6+BW591</f>
        <v>900.45</v>
      </c>
      <c r="BY591" s="161">
        <f>ROUND(cabinets_db!JI591/Prices!$B$27,0)</f>
        <v>799</v>
      </c>
      <c r="BZ591" s="71">
        <f>BY591*Prices!$B$6+BY591</f>
        <v>918.85</v>
      </c>
      <c r="CA591" s="161">
        <f>ROUND(cabinets_db!JK591/Prices!$B$27,0)</f>
        <v>831</v>
      </c>
      <c r="CB591" s="71">
        <f>CA591*Prices!$B$6+CA591</f>
        <v>955.65</v>
      </c>
      <c r="CC591" s="161">
        <f>ROUND(cabinets_db!JM591/Prices!$B$27,0)</f>
        <v>847</v>
      </c>
      <c r="CD591" s="71">
        <f>CC591*Prices!$B$6+CC591</f>
        <v>974.05</v>
      </c>
      <c r="CE591" s="161">
        <f>ROUND(cabinets_db!JO591/Prices!$B$27,0)</f>
        <v>888</v>
      </c>
      <c r="CF591" s="71">
        <f>CE591*Prices!$B$6+CE591</f>
        <v>1021.2</v>
      </c>
      <c r="CG591" s="161">
        <f>ROUND(cabinets_db!JQ591/Prices!$B$27,0)</f>
        <v>920</v>
      </c>
      <c r="CH591" s="71">
        <f>CG591*Prices!$B$6+CG591</f>
        <v>1058</v>
      </c>
      <c r="CI591" s="161">
        <f>ROUND(cabinets_db!JS591/Prices!$B$27,0)</f>
        <v>1032</v>
      </c>
      <c r="CJ591" s="71">
        <f>CI591*Prices!$B$6+CI591</f>
        <v>1186.8</v>
      </c>
      <c r="CK591" s="162"/>
      <c r="CL591" s="162"/>
      <c r="CM591" s="162"/>
      <c r="CN591" s="162"/>
      <c r="CO591" s="162"/>
      <c r="CP591" s="71">
        <f>ROUND(cabinets_db!LW591/Prices!$B$27,0)</f>
        <v>695</v>
      </c>
      <c r="CQ591" s="71">
        <f>CP591*Prices!$B$6+CP591</f>
        <v>799.25</v>
      </c>
      <c r="CR591" s="71">
        <f>ROUND(cabinets_db!LY591/Prices!$B$27,0)</f>
        <v>743</v>
      </c>
      <c r="CS591" s="71">
        <f>CR591*Prices!$B$6+CR591</f>
        <v>854.45</v>
      </c>
      <c r="CT591" s="71">
        <f>ROUND(cabinets_db!MA591/Prices!$B$27,0)</f>
        <v>759</v>
      </c>
      <c r="CU591" s="71">
        <f>CT591*Prices!$B$6+CT591</f>
        <v>872.85</v>
      </c>
      <c r="CV591" s="71">
        <f>ROUND(cabinets_db!MC591/Prices!$B$27,0)</f>
        <v>791</v>
      </c>
      <c r="CW591" s="71">
        <f>CV591*Prices!$B$6+CV591</f>
        <v>909.65</v>
      </c>
      <c r="CX591" s="71">
        <f>ROUND(cabinets_db!ME591/Prices!$B$27,0)</f>
        <v>807</v>
      </c>
      <c r="CY591" s="71">
        <f>CX591*Prices!$B$6+CX591</f>
        <v>928.05</v>
      </c>
      <c r="CZ591" s="71">
        <f>ROUND(cabinets_db!MG591/Prices!$B$27,0)</f>
        <v>847</v>
      </c>
      <c r="DA591" s="71">
        <f>CZ591*Prices!$B$6+CZ591</f>
        <v>974.05</v>
      </c>
      <c r="DB591" s="71">
        <f>ROUND(cabinets_db!MI591/Prices!$B$27,0)</f>
        <v>880</v>
      </c>
      <c r="DC591" s="71">
        <f>DB591*Prices!$B$6+DB591</f>
        <v>1012</v>
      </c>
      <c r="DD591" s="71">
        <f>ROUND(cabinets_db!MK591/Prices!$B$27,0)</f>
        <v>992</v>
      </c>
      <c r="DE591" s="163">
        <f>DD591*Prices!$B$6+DD591</f>
        <v>1140.8</v>
      </c>
      <c r="DK591" s="71">
        <f t="shared" si="789"/>
        <v>695</v>
      </c>
      <c r="DL591" s="71">
        <f t="shared" si="790"/>
        <v>799.25</v>
      </c>
      <c r="DM591" s="71">
        <f t="shared" si="791"/>
        <v>743</v>
      </c>
      <c r="DN591" s="71">
        <f t="shared" si="792"/>
        <v>854.45</v>
      </c>
      <c r="DO591" s="71">
        <f t="shared" si="793"/>
        <v>759</v>
      </c>
      <c r="DP591" s="71">
        <f t="shared" si="794"/>
        <v>872.85</v>
      </c>
      <c r="DQ591" s="71">
        <f t="shared" si="795"/>
        <v>791</v>
      </c>
      <c r="DR591" s="71">
        <f t="shared" si="796"/>
        <v>909.65</v>
      </c>
      <c r="DS591" s="71">
        <f t="shared" si="797"/>
        <v>807</v>
      </c>
      <c r="DT591" s="71">
        <f t="shared" si="798"/>
        <v>928.05</v>
      </c>
      <c r="DU591" s="71">
        <f t="shared" si="799"/>
        <v>847</v>
      </c>
      <c r="DV591" s="71">
        <f t="shared" si="800"/>
        <v>974.05</v>
      </c>
      <c r="DW591" s="71">
        <f t="shared" si="801"/>
        <v>880</v>
      </c>
      <c r="DX591" s="71">
        <f t="shared" si="802"/>
        <v>1012</v>
      </c>
      <c r="DY591" s="71">
        <f t="shared" si="803"/>
        <v>992</v>
      </c>
      <c r="DZ591" s="163">
        <f t="shared" si="804"/>
        <v>1140.8</v>
      </c>
      <c r="ER591" s="74">
        <v>26</v>
      </c>
      <c r="ES591" s="55">
        <v>36</v>
      </c>
      <c r="EU591" s="75">
        <f t="shared" si="841"/>
        <v>6.75</v>
      </c>
      <c r="EV591" s="75">
        <v>2</v>
      </c>
      <c r="EX591" s="76">
        <v>3</v>
      </c>
      <c r="EY591" s="142">
        <v>26</v>
      </c>
      <c r="EZ591" s="82">
        <f>(EY591*1.2)*(Prices!$B$5/32)</f>
        <v>39</v>
      </c>
      <c r="FA591" s="82">
        <f>(EY591*1.3)*(Prices!$B$4/32)</f>
        <v>84.500000000000014</v>
      </c>
      <c r="FB591" s="79">
        <f>EV591*Prices!$B$2+EW591*Prices!$B$3</f>
        <v>80</v>
      </c>
      <c r="FC591" s="80">
        <f>EU591*Prices!$B$9</f>
        <v>40.5</v>
      </c>
      <c r="FD591" s="82">
        <f t="shared" si="805"/>
        <v>247</v>
      </c>
      <c r="FE591" s="82">
        <f>EU591*Prices!$B$10</f>
        <v>60.75</v>
      </c>
      <c r="FF591" s="82">
        <f t="shared" si="806"/>
        <v>267.25</v>
      </c>
      <c r="FG591" s="82">
        <f>EU591*Prices!$B$11</f>
        <v>67.5</v>
      </c>
      <c r="FH591" s="82">
        <f t="shared" si="807"/>
        <v>274</v>
      </c>
      <c r="FI591" s="82">
        <f>EU591*Prices!$B$12</f>
        <v>81</v>
      </c>
      <c r="FJ591" s="82">
        <f t="shared" si="808"/>
        <v>287.5</v>
      </c>
      <c r="FK591" s="82">
        <f>EU591*Prices!$B$13</f>
        <v>87.75</v>
      </c>
      <c r="FL591" s="82">
        <f t="shared" si="809"/>
        <v>294.25</v>
      </c>
      <c r="FM591" s="82">
        <f>EU591*Prices!$B$14</f>
        <v>104.625</v>
      </c>
      <c r="FN591" s="82">
        <f t="shared" si="810"/>
        <v>311.125</v>
      </c>
      <c r="FO591" s="82">
        <f>EU591*Prices!$B$15</f>
        <v>118.125</v>
      </c>
      <c r="FP591" s="82">
        <f t="shared" si="811"/>
        <v>324.625</v>
      </c>
      <c r="FQ591" s="82">
        <f>EU591*Prices!$B$16</f>
        <v>165.375</v>
      </c>
      <c r="FR591" s="82">
        <f t="shared" si="812"/>
        <v>371.875</v>
      </c>
      <c r="FS591" s="82">
        <f>EU591*Prices!$B$17</f>
        <v>0</v>
      </c>
      <c r="FT591" s="82"/>
      <c r="FU591" s="82"/>
      <c r="FV591" s="82"/>
      <c r="FW591" s="82"/>
      <c r="FX591" s="82"/>
      <c r="FY591" s="82"/>
      <c r="FZ591" s="82"/>
      <c r="GA591" s="82"/>
      <c r="GB591" s="82"/>
      <c r="GC591" s="82"/>
      <c r="GD591" s="82"/>
      <c r="GE591" s="82"/>
      <c r="GF591" s="82"/>
      <c r="GG591" s="82"/>
      <c r="GH591" s="82"/>
      <c r="GI591"/>
      <c r="GJ591"/>
      <c r="GK591"/>
      <c r="GL591"/>
      <c r="GM591"/>
      <c r="GN591"/>
      <c r="GO591"/>
      <c r="GR591" s="74">
        <v>26</v>
      </c>
      <c r="GS591" s="55">
        <v>36</v>
      </c>
      <c r="GT591" s="55"/>
      <c r="GU591" s="75">
        <f t="shared" si="842"/>
        <v>6.75</v>
      </c>
      <c r="GV591" s="75">
        <v>2</v>
      </c>
      <c r="GW591" s="75"/>
      <c r="GX591" s="76">
        <v>3</v>
      </c>
      <c r="GY591" s="142">
        <v>26</v>
      </c>
      <c r="GZ591" s="82">
        <f>(GY591*1.2)*(Prices!$B$5/32)</f>
        <v>39</v>
      </c>
      <c r="HA591" s="82">
        <f>(GY591*1.3)*(Prices!$C$4/32)</f>
        <v>67.600000000000009</v>
      </c>
      <c r="HB591" s="79">
        <f>GV591*Prices!$B$2+GW591*Prices!$B$3</f>
        <v>80</v>
      </c>
      <c r="HC591" s="80">
        <f>GU591*Prices!$B$9</f>
        <v>40.5</v>
      </c>
      <c r="HD591" s="82">
        <f t="shared" si="813"/>
        <v>230.10000000000002</v>
      </c>
      <c r="HE591" s="82">
        <f>GU591*Prices!$B$10</f>
        <v>60.75</v>
      </c>
      <c r="HF591" s="82">
        <f t="shared" si="814"/>
        <v>250.35000000000002</v>
      </c>
      <c r="HG591" s="82">
        <f>GU591*Prices!$B$11</f>
        <v>67.5</v>
      </c>
      <c r="HH591" s="82">
        <f t="shared" si="815"/>
        <v>257.10000000000002</v>
      </c>
      <c r="HI591" s="82">
        <f>GU591*Prices!$B$12</f>
        <v>81</v>
      </c>
      <c r="HJ591" s="82">
        <f t="shared" si="816"/>
        <v>270.60000000000002</v>
      </c>
      <c r="HK591" s="82">
        <f>GU591*Prices!$B$13</f>
        <v>87.75</v>
      </c>
      <c r="HL591" s="82">
        <f t="shared" si="817"/>
        <v>277.35000000000002</v>
      </c>
      <c r="HM591" s="82">
        <f>GU591*Prices!$B$14</f>
        <v>104.625</v>
      </c>
      <c r="HN591" s="82">
        <f t="shared" si="818"/>
        <v>294.22500000000002</v>
      </c>
      <c r="HO591" s="82">
        <f>GU591*Prices!$B$15</f>
        <v>118.125</v>
      </c>
      <c r="HP591" s="82">
        <f t="shared" si="819"/>
        <v>307.72500000000002</v>
      </c>
      <c r="HQ591" s="82">
        <f>GU591*Prices!$B$16</f>
        <v>165.375</v>
      </c>
      <c r="HR591" s="82">
        <f t="shared" si="820"/>
        <v>354.97500000000002</v>
      </c>
      <c r="HS591" s="82">
        <f>GU591*Prices!$B$17</f>
        <v>0</v>
      </c>
      <c r="HT591" s="82"/>
      <c r="HU591" s="82"/>
      <c r="HV591" s="82"/>
      <c r="HW591" s="82"/>
      <c r="HX591" s="82"/>
      <c r="HY591" s="82"/>
      <c r="HZ591" s="82"/>
      <c r="IA591" s="82"/>
      <c r="IB591" s="82"/>
      <c r="IC591" s="82"/>
      <c r="ID591" s="82"/>
      <c r="IE591" s="82"/>
      <c r="IF591" s="82"/>
      <c r="IG591" s="82"/>
      <c r="IH591" s="82"/>
      <c r="II591"/>
      <c r="IJ591"/>
      <c r="IK591"/>
      <c r="IL591"/>
      <c r="IM591"/>
      <c r="IN591"/>
      <c r="IO591"/>
      <c r="IP591"/>
      <c r="IS591" s="74">
        <v>26</v>
      </c>
      <c r="IT591" s="55">
        <v>36</v>
      </c>
      <c r="IV591" s="75">
        <f t="shared" si="843"/>
        <v>6.75</v>
      </c>
      <c r="IW591" s="75">
        <v>2</v>
      </c>
      <c r="IX591" s="75"/>
      <c r="IY591" s="76">
        <f t="shared" si="763"/>
        <v>64.680000000000007</v>
      </c>
      <c r="IZ591" s="142">
        <v>26</v>
      </c>
      <c r="JA591" s="82">
        <f>(IZ591*1.2)*(Prices!$B$5/32)</f>
        <v>39</v>
      </c>
      <c r="JB591" s="82">
        <f>(IZ591*1.3)*(Prices!$B$4/32)</f>
        <v>84.500000000000014</v>
      </c>
      <c r="JC591" s="79">
        <f>IW591*Prices!$B$2+IX591*Prices!$B$3</f>
        <v>80</v>
      </c>
      <c r="JD591" s="80">
        <f>IV591*Prices!$B$9</f>
        <v>40.5</v>
      </c>
      <c r="JE591" s="82">
        <f t="shared" si="821"/>
        <v>308.68</v>
      </c>
      <c r="JF591" s="82">
        <f>IV591*Prices!$B$10</f>
        <v>60.75</v>
      </c>
      <c r="JG591" s="82">
        <f t="shared" si="822"/>
        <v>328.93</v>
      </c>
      <c r="JH591" s="82">
        <f>IV591*Prices!$B$11</f>
        <v>67.5</v>
      </c>
      <c r="JI591" s="82">
        <f t="shared" si="823"/>
        <v>335.68</v>
      </c>
      <c r="JJ591" s="82">
        <f>IV591*Prices!$B$12</f>
        <v>81</v>
      </c>
      <c r="JK591" s="82">
        <f t="shared" si="824"/>
        <v>349.18</v>
      </c>
      <c r="JL591" s="82">
        <f>IV591*Prices!$B$13</f>
        <v>87.75</v>
      </c>
      <c r="JM591" s="82">
        <f t="shared" si="825"/>
        <v>355.93</v>
      </c>
      <c r="JN591" s="82">
        <f>IV591*Prices!$B$14</f>
        <v>104.625</v>
      </c>
      <c r="JO591" s="82">
        <f t="shared" si="826"/>
        <v>372.80500000000001</v>
      </c>
      <c r="JP591" s="82">
        <f>IV591*Prices!$B$15</f>
        <v>118.125</v>
      </c>
      <c r="JQ591" s="82">
        <f t="shared" si="827"/>
        <v>386.30500000000001</v>
      </c>
      <c r="JR591" s="82">
        <f>IV591*Prices!$B$16</f>
        <v>165.375</v>
      </c>
      <c r="JS591" s="82">
        <f t="shared" si="828"/>
        <v>433.55500000000001</v>
      </c>
      <c r="JT591" s="82">
        <f>IV591*Prices!$B$17</f>
        <v>0</v>
      </c>
      <c r="JU591" s="82"/>
      <c r="JV591" s="82"/>
      <c r="JW591" s="82"/>
      <c r="JX591" s="82"/>
      <c r="JY591" s="82"/>
      <c r="JZ591" s="82"/>
      <c r="KA591" s="82"/>
      <c r="KB591" s="82"/>
      <c r="KC591" s="82"/>
      <c r="KD591" s="82"/>
      <c r="KE591" s="82"/>
      <c r="KF591" s="82"/>
      <c r="KG591" s="82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 s="199">
        <v>0</v>
      </c>
      <c r="LB591" s="202">
        <v>2</v>
      </c>
      <c r="LC591" s="82">
        <f>(44+(cabinets_db!IR591*2-2))*0.58</f>
        <v>24.36</v>
      </c>
      <c r="LD591" s="82">
        <f>(44+(cabinets_db!IR591*2-2))*0.77</f>
        <v>32.340000000000003</v>
      </c>
      <c r="LE591" s="82">
        <f>3*(cabinets_db!IR591*22/144)</f>
        <v>0</v>
      </c>
      <c r="LF591" s="82">
        <f t="shared" si="829"/>
        <v>24.36</v>
      </c>
      <c r="LG591" s="80">
        <f t="shared" si="830"/>
        <v>32.340000000000003</v>
      </c>
      <c r="LH591" s="234">
        <f t="shared" si="831"/>
        <v>64.680000000000007</v>
      </c>
      <c r="LK591" s="74">
        <v>26</v>
      </c>
      <c r="LL591" s="55">
        <v>36</v>
      </c>
      <c r="LN591" s="75">
        <f t="shared" si="844"/>
        <v>6.75</v>
      </c>
      <c r="LO591" s="75">
        <v>2</v>
      </c>
      <c r="LP591" s="75"/>
      <c r="LQ591" s="76">
        <f t="shared" si="764"/>
        <v>64.680000000000007</v>
      </c>
      <c r="LR591" s="142">
        <v>26</v>
      </c>
      <c r="LS591" s="82">
        <f>(LR591*1.2)*(Prices!$B$5/32)</f>
        <v>39</v>
      </c>
      <c r="LT591" s="82">
        <f>(LR591*1.3)*(Prices!$C$4/32)</f>
        <v>67.600000000000009</v>
      </c>
      <c r="LU591" s="79">
        <f>LO591*Prices!$B$2+LP591*Prices!$B$3</f>
        <v>80</v>
      </c>
      <c r="LV591" s="80">
        <f>LN591*Prices!$B$9</f>
        <v>40.5</v>
      </c>
      <c r="LW591" s="82">
        <f t="shared" si="832"/>
        <v>291.78000000000003</v>
      </c>
      <c r="LX591" s="82">
        <f>LN591*Prices!$B$10</f>
        <v>60.75</v>
      </c>
      <c r="LY591" s="82">
        <f t="shared" si="833"/>
        <v>312.03000000000003</v>
      </c>
      <c r="LZ591" s="82">
        <f>LN591*Prices!$B$11</f>
        <v>67.5</v>
      </c>
      <c r="MA591" s="82">
        <f t="shared" si="834"/>
        <v>318.78000000000003</v>
      </c>
      <c r="MB591" s="82">
        <f>LN591*Prices!$B$12</f>
        <v>81</v>
      </c>
      <c r="MC591" s="82">
        <f t="shared" si="835"/>
        <v>332.28000000000003</v>
      </c>
      <c r="MD591" s="82">
        <f>LN591*Prices!$B$13</f>
        <v>87.75</v>
      </c>
      <c r="ME591" s="82">
        <f t="shared" si="836"/>
        <v>339.03000000000003</v>
      </c>
      <c r="MF591" s="82">
        <f>LN591*Prices!$B$14</f>
        <v>104.625</v>
      </c>
      <c r="MG591" s="82">
        <f t="shared" si="837"/>
        <v>355.90500000000003</v>
      </c>
      <c r="MH591" s="82">
        <f>LN591*Prices!$B$15</f>
        <v>118.125</v>
      </c>
      <c r="MI591" s="82">
        <f t="shared" si="838"/>
        <v>369.40500000000003</v>
      </c>
      <c r="MJ591" s="82">
        <f>LN591*Prices!$B$16</f>
        <v>165.375</v>
      </c>
      <c r="MK591" s="82">
        <f t="shared" si="839"/>
        <v>416.65500000000003</v>
      </c>
      <c r="ML591" s="82">
        <f>LN591*Prices!$B$17</f>
        <v>0</v>
      </c>
      <c r="MM591" s="82"/>
      <c r="MN591" s="82"/>
      <c r="MO591" s="82"/>
      <c r="MP591" s="82"/>
      <c r="MQ591" s="82"/>
      <c r="MR591" s="82"/>
      <c r="MS591" s="82"/>
      <c r="MT591" s="82"/>
      <c r="MU591" s="82"/>
      <c r="MV591" s="82"/>
      <c r="MW591" s="82"/>
      <c r="MX591" s="82"/>
      <c r="MY591" s="82"/>
      <c r="MZ591" s="82"/>
      <c r="NA591" s="82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</row>
    <row r="592" spans="1:449" ht="18" customHeight="1" thickBot="1" x14ac:dyDescent="0.3">
      <c r="A592" s="282"/>
      <c r="B592" s="404"/>
      <c r="C592" s="278"/>
      <c r="D592" s="279"/>
      <c r="E592" s="280"/>
      <c r="F592" s="284"/>
      <c r="G592" s="367"/>
      <c r="H592" s="71"/>
      <c r="I592" s="161"/>
      <c r="J592" s="71"/>
      <c r="K592" s="161"/>
      <c r="L592" s="71"/>
      <c r="M592" s="161"/>
      <c r="N592" s="71"/>
      <c r="O592" s="161"/>
      <c r="P592" s="71"/>
      <c r="Q592" s="161"/>
      <c r="R592" s="71"/>
      <c r="S592" s="161"/>
      <c r="T592" s="71"/>
      <c r="U592" s="161"/>
      <c r="V592" s="71"/>
      <c r="W592" s="162"/>
      <c r="X592" s="162"/>
      <c r="Y592" s="162"/>
      <c r="Z592" s="162"/>
      <c r="AA592" s="162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163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163"/>
      <c r="BU592" s="161"/>
      <c r="BV592" s="71"/>
      <c r="BW592" s="161"/>
      <c r="BX592" s="71"/>
      <c r="BY592" s="161"/>
      <c r="BZ592" s="71"/>
      <c r="CA592" s="161"/>
      <c r="CB592" s="71"/>
      <c r="CC592" s="161"/>
      <c r="CD592" s="71"/>
      <c r="CE592" s="161"/>
      <c r="CF592" s="71"/>
      <c r="CG592" s="161"/>
      <c r="CH592" s="71"/>
      <c r="CI592" s="161"/>
      <c r="CJ592" s="71"/>
      <c r="CK592" s="162"/>
      <c r="CL592" s="162"/>
      <c r="CM592" s="162"/>
      <c r="CN592" s="162"/>
      <c r="CO592" s="162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163"/>
      <c r="DK592" s="71"/>
      <c r="DL592" s="71"/>
      <c r="DM592" s="71"/>
      <c r="DN592" s="71"/>
      <c r="DO592" s="71"/>
      <c r="DP592" s="71"/>
      <c r="DQ592" s="71"/>
      <c r="DR592" s="71"/>
      <c r="DS592" s="71"/>
      <c r="DT592" s="71"/>
      <c r="DU592" s="71"/>
      <c r="DV592" s="71"/>
      <c r="DW592" s="71"/>
      <c r="DX592" s="71"/>
      <c r="DY592" s="71"/>
      <c r="DZ592" s="163"/>
      <c r="ER592" s="74"/>
      <c r="ES592" s="55"/>
      <c r="EU592" s="75"/>
      <c r="EY592" s="142"/>
      <c r="EZ592" s="82"/>
      <c r="FB592" s="79"/>
      <c r="FC592" s="80"/>
      <c r="FE592" s="82"/>
      <c r="FF592" s="82"/>
      <c r="FG592" s="82"/>
      <c r="FH592" s="82"/>
      <c r="FI592" s="82"/>
      <c r="FJ592" s="82"/>
      <c r="FK592" s="82"/>
      <c r="FL592" s="82"/>
      <c r="FM592" s="82"/>
      <c r="FN592" s="82"/>
      <c r="FO592" s="82"/>
      <c r="FP592" s="82"/>
      <c r="FQ592" s="82"/>
      <c r="FR592" s="82"/>
      <c r="FS592" s="82"/>
      <c r="FT592" s="82"/>
      <c r="FU592" s="82"/>
      <c r="FV592" s="82"/>
      <c r="FW592" s="82"/>
      <c r="FX592" s="82"/>
      <c r="FY592" s="82"/>
      <c r="FZ592" s="82"/>
      <c r="GA592" s="82"/>
      <c r="GB592" s="82"/>
      <c r="GC592" s="82"/>
      <c r="GD592" s="82"/>
      <c r="GE592" s="82"/>
      <c r="GF592" s="82"/>
      <c r="GG592" s="82"/>
      <c r="GH592" s="82"/>
      <c r="GI592"/>
      <c r="GJ592"/>
      <c r="GK592"/>
      <c r="GL592"/>
      <c r="GM592"/>
      <c r="GN592"/>
      <c r="GO592"/>
      <c r="GR592" s="74"/>
      <c r="GT592" s="55"/>
      <c r="GU592" s="75"/>
      <c r="GV592" s="75"/>
      <c r="GW592" s="75"/>
      <c r="GX592" s="76"/>
      <c r="GY592" s="142"/>
      <c r="GZ592" s="82"/>
      <c r="HA592" s="82"/>
      <c r="HB592" s="79"/>
      <c r="HC592" s="80"/>
      <c r="HE592" s="82"/>
      <c r="HF592" s="82"/>
      <c r="HG592" s="82"/>
      <c r="HH592" s="82"/>
      <c r="HI592" s="82"/>
      <c r="HJ592" s="82"/>
      <c r="HK592" s="82"/>
      <c r="HL592" s="82"/>
      <c r="HM592" s="82"/>
      <c r="HN592" s="82"/>
      <c r="HO592" s="82"/>
      <c r="HP592" s="82"/>
      <c r="HQ592" s="82"/>
      <c r="HR592" s="82"/>
      <c r="HS592" s="82"/>
      <c r="HT592" s="82"/>
      <c r="HU592" s="82"/>
      <c r="HV592" s="82"/>
      <c r="HW592" s="82"/>
      <c r="HX592" s="82"/>
      <c r="HY592" s="82"/>
      <c r="HZ592" s="82"/>
      <c r="IA592" s="82"/>
      <c r="IB592" s="82"/>
      <c r="IC592" s="82"/>
      <c r="ID592" s="82"/>
      <c r="IE592" s="82"/>
      <c r="IF592" s="82"/>
      <c r="IG592" s="82"/>
      <c r="IH592" s="82"/>
      <c r="II592"/>
      <c r="IJ592"/>
      <c r="IK592"/>
      <c r="IL592"/>
      <c r="IM592"/>
      <c r="IN592"/>
      <c r="IO592"/>
      <c r="IP592"/>
      <c r="IS592" s="74"/>
      <c r="IV592" s="75"/>
      <c r="IW592" s="75"/>
      <c r="IX592" s="75"/>
      <c r="IY592" s="76"/>
      <c r="IZ592" s="142"/>
      <c r="JA592" s="82"/>
      <c r="JB592" s="82"/>
      <c r="JC592" s="79"/>
      <c r="JD592" s="80"/>
      <c r="JE592" s="82"/>
      <c r="JF592" s="82"/>
      <c r="JG592" s="82"/>
      <c r="JH592" s="82"/>
      <c r="JI592" s="82"/>
      <c r="JJ592" s="82"/>
      <c r="JK592" s="82"/>
      <c r="JL592" s="82"/>
      <c r="JM592" s="82"/>
      <c r="JN592" s="82"/>
      <c r="JO592" s="82"/>
      <c r="JP592" s="82"/>
      <c r="JQ592" s="82"/>
      <c r="JR592" s="82"/>
      <c r="JS592" s="82"/>
      <c r="JT592" s="82"/>
      <c r="JU592" s="82"/>
      <c r="JV592" s="82"/>
      <c r="JW592" s="82"/>
      <c r="JX592" s="82"/>
      <c r="JY592" s="82"/>
      <c r="JZ592" s="82"/>
      <c r="KA592" s="82"/>
      <c r="KB592" s="82"/>
      <c r="KC592" s="82"/>
      <c r="KD592" s="82"/>
      <c r="KE592" s="82"/>
      <c r="KF592" s="82"/>
      <c r="KG592" s="8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 s="199"/>
      <c r="LB592" s="202"/>
      <c r="LF592" s="82"/>
      <c r="LG592" s="80"/>
      <c r="LH592" s="234"/>
      <c r="LK592" s="74"/>
      <c r="LN592" s="75"/>
      <c r="LO592" s="75"/>
      <c r="LP592" s="75"/>
      <c r="LQ592" s="76"/>
      <c r="LR592" s="142"/>
      <c r="LS592" s="82"/>
      <c r="LT592" s="82"/>
      <c r="LU592" s="79"/>
      <c r="LV592" s="80"/>
      <c r="LW592" s="82"/>
      <c r="LX592" s="82"/>
      <c r="LY592" s="82"/>
      <c r="LZ592" s="82"/>
      <c r="MA592" s="82"/>
      <c r="MB592" s="82"/>
      <c r="MC592" s="82"/>
      <c r="MD592" s="82"/>
      <c r="ME592" s="82"/>
      <c r="MF592" s="82"/>
      <c r="MG592" s="82"/>
      <c r="MH592" s="82"/>
      <c r="MI592" s="82"/>
      <c r="MJ592" s="82"/>
      <c r="MK592" s="82"/>
      <c r="ML592" s="82"/>
      <c r="MM592" s="82"/>
      <c r="MN592" s="82"/>
      <c r="MO592" s="82"/>
      <c r="MP592" s="82"/>
      <c r="MQ592" s="82"/>
      <c r="MR592" s="82"/>
      <c r="MS592" s="82"/>
      <c r="MT592" s="82"/>
      <c r="MU592" s="82"/>
      <c r="MV592" s="82"/>
      <c r="MW592" s="82"/>
      <c r="MX592" s="82"/>
      <c r="MY592" s="82"/>
      <c r="MZ592" s="82"/>
      <c r="NA592" s="8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</row>
    <row r="593" spans="1:449" ht="18" customHeight="1" x14ac:dyDescent="0.25">
      <c r="A593" s="169" t="s">
        <v>723</v>
      </c>
      <c r="B593" s="170" t="s">
        <v>628</v>
      </c>
      <c r="C593" s="152" t="str">
        <f t="shared" si="840"/>
        <v>Vanity Cab: Floating - 3 drawers (13" to 15")</v>
      </c>
      <c r="D593" s="121" t="s">
        <v>724</v>
      </c>
      <c r="E593" s="153" t="s">
        <v>97</v>
      </c>
      <c r="F593" s="303" t="s">
        <v>723</v>
      </c>
      <c r="G593" s="367">
        <f>ROUND(cabinets_db!FD593/Prices!$B$27,0)</f>
        <v>520</v>
      </c>
      <c r="H593" s="71">
        <f>G593*Prices!$B$6+G593</f>
        <v>598</v>
      </c>
      <c r="I593" s="161">
        <f>ROUND(cabinets_db!FF593/Prices!$B$27,0)</f>
        <v>540</v>
      </c>
      <c r="J593" s="71">
        <f>I593*Prices!$B$6+I593</f>
        <v>621</v>
      </c>
      <c r="K593" s="161">
        <f>ROUND(cabinets_db!FH593/Prices!$B$27,0)</f>
        <v>546</v>
      </c>
      <c r="L593" s="71">
        <f>K593*Prices!$B$6+K593</f>
        <v>627.9</v>
      </c>
      <c r="M593" s="161">
        <f>ROUND(cabinets_db!FJ593/Prices!$B$27,0)</f>
        <v>560</v>
      </c>
      <c r="N593" s="71">
        <f>M593*Prices!$B$6+M593</f>
        <v>644</v>
      </c>
      <c r="O593" s="161">
        <f>ROUND(cabinets_db!FL593/Prices!$B$27,0)</f>
        <v>567</v>
      </c>
      <c r="P593" s="71">
        <f>O593*Prices!$B$6+O593</f>
        <v>652.04999999999995</v>
      </c>
      <c r="Q593" s="161">
        <f>ROUND(cabinets_db!FN593/Prices!$B$27,0)</f>
        <v>583</v>
      </c>
      <c r="R593" s="71">
        <f>Q593*Prices!$B$6+Q593</f>
        <v>670.45</v>
      </c>
      <c r="S593" s="161">
        <f>ROUND(cabinets_db!FP593/Prices!$B$27,0)</f>
        <v>597</v>
      </c>
      <c r="T593" s="71">
        <f>S593*Prices!$B$6+S593</f>
        <v>686.55</v>
      </c>
      <c r="U593" s="161">
        <f>ROUND(cabinets_db!FR593/Prices!$B$27,0)</f>
        <v>644</v>
      </c>
      <c r="V593" s="71">
        <f>U593*Prices!$B$6+U593</f>
        <v>740.6</v>
      </c>
      <c r="W593" s="162"/>
      <c r="X593" s="162"/>
      <c r="Y593" s="162"/>
      <c r="Z593" s="162"/>
      <c r="AA593" s="162"/>
      <c r="AB593" s="71">
        <f>ROUND(cabinets_db!HD593/Prices!$B$27,0)</f>
        <v>494</v>
      </c>
      <c r="AC593" s="71">
        <f>AB593*Prices!$B$6+AB593</f>
        <v>568.1</v>
      </c>
      <c r="AD593" s="71">
        <f>ROUND(cabinets_db!HF593/Prices!$B$27,0)</f>
        <v>514</v>
      </c>
      <c r="AE593" s="71">
        <f>AD593*Prices!$B$6+AD593</f>
        <v>591.1</v>
      </c>
      <c r="AF593" s="71">
        <f>ROUND(cabinets_db!HH593/Prices!$B$27,0)</f>
        <v>521</v>
      </c>
      <c r="AG593" s="71">
        <f>AF593*Prices!$B$6+AF593</f>
        <v>599.15</v>
      </c>
      <c r="AH593" s="71">
        <f>ROUND(cabinets_db!HJ593/Prices!$B$27,0)</f>
        <v>534</v>
      </c>
      <c r="AI593" s="71">
        <f>AH593*Prices!$B$6+AH593</f>
        <v>614.1</v>
      </c>
      <c r="AJ593" s="71">
        <f>ROUND(cabinets_db!HL593/Prices!$B$27,0)</f>
        <v>541</v>
      </c>
      <c r="AK593" s="71">
        <f>AJ593*Prices!$B$6+AJ593</f>
        <v>622.15</v>
      </c>
      <c r="AL593" s="71">
        <f>ROUND(cabinets_db!HN593/Prices!$B$27,0)</f>
        <v>558</v>
      </c>
      <c r="AM593" s="71">
        <f>AL593*Prices!$B$6+AL593</f>
        <v>641.70000000000005</v>
      </c>
      <c r="AN593" s="71">
        <f>ROUND(cabinets_db!HP593/Prices!$B$27,0)</f>
        <v>571</v>
      </c>
      <c r="AO593" s="71">
        <f>AN593*Prices!$B$6+AN593</f>
        <v>656.65</v>
      </c>
      <c r="AP593" s="71">
        <f>ROUND(cabinets_db!HR593/Prices!$B$27,0)</f>
        <v>618</v>
      </c>
      <c r="AQ593" s="163">
        <f>AP593*Prices!$B$6+AP593</f>
        <v>710.7</v>
      </c>
      <c r="AW593" s="71">
        <f t="shared" si="773"/>
        <v>494</v>
      </c>
      <c r="AX593" s="71">
        <f t="shared" si="774"/>
        <v>568.1</v>
      </c>
      <c r="AY593" s="71">
        <f t="shared" si="775"/>
        <v>514</v>
      </c>
      <c r="AZ593" s="71">
        <f t="shared" si="776"/>
        <v>591.1</v>
      </c>
      <c r="BA593" s="71">
        <f t="shared" si="777"/>
        <v>521</v>
      </c>
      <c r="BB593" s="71">
        <f t="shared" si="778"/>
        <v>599.15</v>
      </c>
      <c r="BC593" s="71">
        <f t="shared" si="779"/>
        <v>534</v>
      </c>
      <c r="BD593" s="71">
        <f t="shared" si="780"/>
        <v>614.1</v>
      </c>
      <c r="BE593" s="71">
        <f t="shared" si="781"/>
        <v>541</v>
      </c>
      <c r="BF593" s="71">
        <f t="shared" si="782"/>
        <v>622.15</v>
      </c>
      <c r="BG593" s="71">
        <f t="shared" si="783"/>
        <v>558</v>
      </c>
      <c r="BH593" s="71">
        <f t="shared" si="784"/>
        <v>641.70000000000005</v>
      </c>
      <c r="BI593" s="71">
        <f t="shared" si="785"/>
        <v>571</v>
      </c>
      <c r="BJ593" s="71">
        <f t="shared" si="786"/>
        <v>656.65</v>
      </c>
      <c r="BK593" s="71">
        <f t="shared" si="787"/>
        <v>618</v>
      </c>
      <c r="BL593" s="163">
        <f t="shared" si="788"/>
        <v>710.7</v>
      </c>
      <c r="BU593" s="161">
        <f>ROUND(cabinets_db!JE593/Prices!$B$27,0)</f>
        <v>837</v>
      </c>
      <c r="BV593" s="71">
        <f>BU593*Prices!$B$6+BU593</f>
        <v>962.55</v>
      </c>
      <c r="BW593" s="161">
        <f>ROUND(cabinets_db!JG593/Prices!$B$27,0)</f>
        <v>857</v>
      </c>
      <c r="BX593" s="71">
        <f>BW593*Prices!$B$6+BW593</f>
        <v>985.55</v>
      </c>
      <c r="BY593" s="161">
        <f>ROUND(cabinets_db!JI593/Prices!$B$27,0)</f>
        <v>864</v>
      </c>
      <c r="BZ593" s="71">
        <f>BY593*Prices!$B$6+BY593</f>
        <v>993.6</v>
      </c>
      <c r="CA593" s="161">
        <f>ROUND(cabinets_db!JK593/Prices!$B$27,0)</f>
        <v>877</v>
      </c>
      <c r="CB593" s="71">
        <f>CA593*Prices!$B$6+CA593</f>
        <v>1008.55</v>
      </c>
      <c r="CC593" s="161">
        <f>ROUND(cabinets_db!JM593/Prices!$B$27,0)</f>
        <v>884</v>
      </c>
      <c r="CD593" s="71">
        <f>CC593*Prices!$B$6+CC593</f>
        <v>1016.6</v>
      </c>
      <c r="CE593" s="161">
        <f>ROUND(cabinets_db!JO593/Prices!$B$27,0)</f>
        <v>901</v>
      </c>
      <c r="CF593" s="71">
        <f>CE593*Prices!$B$6+CE593</f>
        <v>1036.1500000000001</v>
      </c>
      <c r="CG593" s="161">
        <f>ROUND(cabinets_db!JQ593/Prices!$B$27,0)</f>
        <v>914</v>
      </c>
      <c r="CH593" s="71">
        <f>CG593*Prices!$B$6+CG593</f>
        <v>1051.0999999999999</v>
      </c>
      <c r="CI593" s="161">
        <f>ROUND(cabinets_db!JS593/Prices!$B$27,0)</f>
        <v>961</v>
      </c>
      <c r="CJ593" s="71">
        <f>CI593*Prices!$B$6+CI593</f>
        <v>1105.1500000000001</v>
      </c>
      <c r="CK593" s="162"/>
      <c r="CL593" s="162"/>
      <c r="CM593" s="162"/>
      <c r="CN593" s="162"/>
      <c r="CO593" s="162"/>
      <c r="CP593" s="71">
        <f>ROUND(cabinets_db!LW593/Prices!$B$27,0)</f>
        <v>812</v>
      </c>
      <c r="CQ593" s="71">
        <f>CP593*Prices!$B$6+CP593</f>
        <v>933.8</v>
      </c>
      <c r="CR593" s="71">
        <f>ROUND(cabinets_db!LY593/Prices!$B$27,0)</f>
        <v>832</v>
      </c>
      <c r="CS593" s="71">
        <f>CR593*Prices!$B$6+CR593</f>
        <v>956.8</v>
      </c>
      <c r="CT593" s="71">
        <f>ROUND(cabinets_db!MA593/Prices!$B$27,0)</f>
        <v>838</v>
      </c>
      <c r="CU593" s="71">
        <f>CT593*Prices!$B$6+CT593</f>
        <v>963.7</v>
      </c>
      <c r="CV593" s="71">
        <f>ROUND(cabinets_db!MC593/Prices!$B$27,0)</f>
        <v>852</v>
      </c>
      <c r="CW593" s="71">
        <f>CV593*Prices!$B$6+CV593</f>
        <v>979.8</v>
      </c>
      <c r="CX593" s="71">
        <f>ROUND(cabinets_db!ME593/Prices!$B$27,0)</f>
        <v>858</v>
      </c>
      <c r="CY593" s="71">
        <f>CX593*Prices!$B$6+CX593</f>
        <v>986.7</v>
      </c>
      <c r="CZ593" s="71">
        <f>ROUND(cabinets_db!MG593/Prices!$B$27,0)</f>
        <v>875</v>
      </c>
      <c r="DA593" s="71">
        <f>CZ593*Prices!$B$6+CZ593</f>
        <v>1006.25</v>
      </c>
      <c r="DB593" s="71">
        <f>ROUND(cabinets_db!MI593/Prices!$B$27,0)</f>
        <v>889</v>
      </c>
      <c r="DC593" s="71">
        <f>DB593*Prices!$B$6+DB593</f>
        <v>1022.35</v>
      </c>
      <c r="DD593" s="71">
        <f>ROUND(cabinets_db!MK593/Prices!$B$27,0)</f>
        <v>935</v>
      </c>
      <c r="DE593" s="163">
        <f>DD593*Prices!$B$6+DD593</f>
        <v>1075.25</v>
      </c>
      <c r="DK593" s="71">
        <f t="shared" si="789"/>
        <v>812</v>
      </c>
      <c r="DL593" s="71">
        <f t="shared" si="790"/>
        <v>933.8</v>
      </c>
      <c r="DM593" s="71">
        <f t="shared" si="791"/>
        <v>832</v>
      </c>
      <c r="DN593" s="71">
        <f t="shared" si="792"/>
        <v>956.8</v>
      </c>
      <c r="DO593" s="71">
        <f t="shared" si="793"/>
        <v>838</v>
      </c>
      <c r="DP593" s="71">
        <f t="shared" si="794"/>
        <v>963.7</v>
      </c>
      <c r="DQ593" s="71">
        <f t="shared" si="795"/>
        <v>852</v>
      </c>
      <c r="DR593" s="71">
        <f t="shared" si="796"/>
        <v>979.8</v>
      </c>
      <c r="DS593" s="71">
        <f t="shared" si="797"/>
        <v>858</v>
      </c>
      <c r="DT593" s="71">
        <f t="shared" si="798"/>
        <v>986.7</v>
      </c>
      <c r="DU593" s="71">
        <f t="shared" si="799"/>
        <v>875</v>
      </c>
      <c r="DV593" s="71">
        <f t="shared" si="800"/>
        <v>1006.25</v>
      </c>
      <c r="DW593" s="71">
        <f t="shared" si="801"/>
        <v>889</v>
      </c>
      <c r="DX593" s="71">
        <f t="shared" si="802"/>
        <v>1022.35</v>
      </c>
      <c r="DY593" s="71">
        <f t="shared" si="803"/>
        <v>935</v>
      </c>
      <c r="DZ593" s="163">
        <f t="shared" si="804"/>
        <v>1075.25</v>
      </c>
      <c r="EP593" s="55">
        <v>2378.0427</v>
      </c>
      <c r="EQ593" s="55">
        <f t="shared" ref="EQ593:EQ600" si="845">EP593/144</f>
        <v>16.514185416666667</v>
      </c>
      <c r="ER593" s="74">
        <v>16.5</v>
      </c>
      <c r="ES593" s="55">
        <v>15</v>
      </c>
      <c r="EU593" s="75">
        <f t="shared" si="841"/>
        <v>2.8125</v>
      </c>
      <c r="EV593" s="75">
        <v>3</v>
      </c>
      <c r="EX593" s="76">
        <v>3</v>
      </c>
      <c r="EY593" s="142">
        <v>16.5</v>
      </c>
      <c r="EZ593" s="82">
        <f>(EY593*1.2)*(Prices!$B$5/32)</f>
        <v>24.75</v>
      </c>
      <c r="FA593" s="82">
        <f>(EY593*1.3)*(Prices!$B$4/32)</f>
        <v>53.625</v>
      </c>
      <c r="FB593" s="79">
        <f>EV593*Prices!$B$2+EW593*Prices!$B$3</f>
        <v>120</v>
      </c>
      <c r="FC593" s="80">
        <f>EU593*Prices!$B$9</f>
        <v>16.875</v>
      </c>
      <c r="FD593" s="82">
        <f t="shared" si="805"/>
        <v>218.25</v>
      </c>
      <c r="FE593" s="82">
        <f>EU593*Prices!$B$10</f>
        <v>25.3125</v>
      </c>
      <c r="FF593" s="82">
        <f t="shared" si="806"/>
        <v>226.6875</v>
      </c>
      <c r="FG593" s="82">
        <f>EU593*Prices!$B$11</f>
        <v>28.125</v>
      </c>
      <c r="FH593" s="82">
        <f t="shared" si="807"/>
        <v>229.5</v>
      </c>
      <c r="FI593" s="82">
        <f>EU593*Prices!$B$12</f>
        <v>33.75</v>
      </c>
      <c r="FJ593" s="82">
        <f t="shared" si="808"/>
        <v>235.125</v>
      </c>
      <c r="FK593" s="82">
        <f>EU593*Prices!$B$13</f>
        <v>36.5625</v>
      </c>
      <c r="FL593" s="82">
        <f t="shared" si="809"/>
        <v>237.9375</v>
      </c>
      <c r="FM593" s="82">
        <f>EU593*Prices!$B$14</f>
        <v>43.59375</v>
      </c>
      <c r="FN593" s="82">
        <f t="shared" si="810"/>
        <v>244.96875</v>
      </c>
      <c r="FO593" s="82">
        <f>EU593*Prices!$B$15</f>
        <v>49.21875</v>
      </c>
      <c r="FP593" s="82">
        <f t="shared" si="811"/>
        <v>250.59375</v>
      </c>
      <c r="FQ593" s="82">
        <f>EU593*Prices!$B$16</f>
        <v>68.90625</v>
      </c>
      <c r="FR593" s="82">
        <f t="shared" si="812"/>
        <v>270.28125</v>
      </c>
      <c r="FS593" s="82">
        <f>EU593*Prices!$B$17</f>
        <v>0</v>
      </c>
      <c r="FT593" s="82"/>
      <c r="FU593" s="82"/>
      <c r="FV593" s="82"/>
      <c r="FW593" s="82"/>
      <c r="FX593" s="82"/>
      <c r="FY593" s="82"/>
      <c r="FZ593" s="82"/>
      <c r="GA593" s="82"/>
      <c r="GB593" s="82"/>
      <c r="GC593" s="82"/>
      <c r="GD593" s="82"/>
      <c r="GE593" s="82"/>
      <c r="GF593" s="82"/>
      <c r="GG593" s="82"/>
      <c r="GH593" s="82"/>
      <c r="GI593"/>
      <c r="GJ593"/>
      <c r="GK593"/>
      <c r="GL593"/>
      <c r="GM593"/>
      <c r="GN593"/>
      <c r="GO593"/>
      <c r="GP593" s="55">
        <v>2378.0427</v>
      </c>
      <c r="GQ593" s="55">
        <f t="shared" ref="GQ593:GQ600" si="846">GP593/144</f>
        <v>16.514185416666667</v>
      </c>
      <c r="GR593" s="74">
        <v>16.5</v>
      </c>
      <c r="GS593" s="55">
        <v>15</v>
      </c>
      <c r="GT593" s="55"/>
      <c r="GU593" s="75">
        <f t="shared" si="842"/>
        <v>2.8125</v>
      </c>
      <c r="GV593" s="75">
        <v>3</v>
      </c>
      <c r="GW593" s="75"/>
      <c r="GX593" s="76">
        <v>3</v>
      </c>
      <c r="GY593" s="142">
        <v>16.5</v>
      </c>
      <c r="GZ593" s="82">
        <f>(GY593*1.2)*(Prices!$B$5/32)</f>
        <v>24.75</v>
      </c>
      <c r="HA593" s="82">
        <f>(GY593*1.3)*(Prices!$C$4/32)</f>
        <v>42.9</v>
      </c>
      <c r="HB593" s="79">
        <f>GV593*Prices!$B$2+GW593*Prices!$B$3</f>
        <v>120</v>
      </c>
      <c r="HC593" s="80">
        <f>GU593*Prices!$B$9</f>
        <v>16.875</v>
      </c>
      <c r="HD593" s="82">
        <f t="shared" si="813"/>
        <v>207.52500000000001</v>
      </c>
      <c r="HE593" s="82">
        <f>GU593*Prices!$B$10</f>
        <v>25.3125</v>
      </c>
      <c r="HF593" s="82">
        <f t="shared" si="814"/>
        <v>215.96250000000001</v>
      </c>
      <c r="HG593" s="82">
        <f>GU593*Prices!$B$11</f>
        <v>28.125</v>
      </c>
      <c r="HH593" s="82">
        <f t="shared" si="815"/>
        <v>218.77500000000001</v>
      </c>
      <c r="HI593" s="82">
        <f>GU593*Prices!$B$12</f>
        <v>33.75</v>
      </c>
      <c r="HJ593" s="82">
        <f t="shared" si="816"/>
        <v>224.4</v>
      </c>
      <c r="HK593" s="82">
        <f>GU593*Prices!$B$13</f>
        <v>36.5625</v>
      </c>
      <c r="HL593" s="82">
        <f t="shared" si="817"/>
        <v>227.21250000000001</v>
      </c>
      <c r="HM593" s="82">
        <f>GU593*Prices!$B$14</f>
        <v>43.59375</v>
      </c>
      <c r="HN593" s="82">
        <f t="shared" si="818"/>
        <v>234.24375000000001</v>
      </c>
      <c r="HO593" s="82">
        <f>GU593*Prices!$B$15</f>
        <v>49.21875</v>
      </c>
      <c r="HP593" s="82">
        <f t="shared" si="819"/>
        <v>239.86875000000001</v>
      </c>
      <c r="HQ593" s="82">
        <f>GU593*Prices!$B$16</f>
        <v>68.90625</v>
      </c>
      <c r="HR593" s="82">
        <f t="shared" si="820"/>
        <v>259.55624999999998</v>
      </c>
      <c r="HS593" s="82">
        <f>GU593*Prices!$B$17</f>
        <v>0</v>
      </c>
      <c r="HT593" s="82"/>
      <c r="HU593" s="82"/>
      <c r="HV593" s="82"/>
      <c r="HW593" s="82"/>
      <c r="HX593" s="82"/>
      <c r="HY593" s="82"/>
      <c r="HZ593" s="82"/>
      <c r="IA593" s="82"/>
      <c r="IB593" s="82"/>
      <c r="IC593" s="82"/>
      <c r="ID593" s="82"/>
      <c r="IE593" s="82"/>
      <c r="IF593" s="82"/>
      <c r="IG593" s="82"/>
      <c r="IH593" s="82"/>
      <c r="II593"/>
      <c r="IJ593"/>
      <c r="IK593"/>
      <c r="IL593"/>
      <c r="IM593"/>
      <c r="IN593"/>
      <c r="IO593"/>
      <c r="IP593"/>
      <c r="IQ593" s="55">
        <v>2378.0427</v>
      </c>
      <c r="IR593" s="55">
        <f t="shared" ref="IR593:IR600" si="847">IQ593/144</f>
        <v>16.514185416666667</v>
      </c>
      <c r="IS593" s="74">
        <v>16.5</v>
      </c>
      <c r="IT593" s="55">
        <v>15</v>
      </c>
      <c r="IV593" s="75">
        <f t="shared" si="843"/>
        <v>2.8125</v>
      </c>
      <c r="IW593" s="75">
        <v>3</v>
      </c>
      <c r="IX593" s="75"/>
      <c r="IY593" s="76">
        <f t="shared" si="763"/>
        <v>136.35314121874998</v>
      </c>
      <c r="IZ593" s="142">
        <v>16.5</v>
      </c>
      <c r="JA593" s="82">
        <f>(IZ593*1.2)*(Prices!$B$5/32)</f>
        <v>24.75</v>
      </c>
      <c r="JB593" s="82">
        <f>(IZ593*1.3)*(Prices!$B$4/32)</f>
        <v>53.625</v>
      </c>
      <c r="JC593" s="79">
        <f>IW593*Prices!$B$2+IX593*Prices!$B$3</f>
        <v>120</v>
      </c>
      <c r="JD593" s="80">
        <f>IV593*Prices!$B$9</f>
        <v>16.875</v>
      </c>
      <c r="JE593" s="82">
        <f t="shared" si="821"/>
        <v>351.60314121875001</v>
      </c>
      <c r="JF593" s="82">
        <f>IV593*Prices!$B$10</f>
        <v>25.3125</v>
      </c>
      <c r="JG593" s="82">
        <f t="shared" si="822"/>
        <v>360.04064121875001</v>
      </c>
      <c r="JH593" s="82">
        <f>IV593*Prices!$B$11</f>
        <v>28.125</v>
      </c>
      <c r="JI593" s="82">
        <f t="shared" si="823"/>
        <v>362.85314121875001</v>
      </c>
      <c r="JJ593" s="82">
        <f>IV593*Prices!$B$12</f>
        <v>33.75</v>
      </c>
      <c r="JK593" s="82">
        <f t="shared" si="824"/>
        <v>368.47814121875001</v>
      </c>
      <c r="JL593" s="82">
        <f>IV593*Prices!$B$13</f>
        <v>36.5625</v>
      </c>
      <c r="JM593" s="82">
        <f t="shared" si="825"/>
        <v>371.29064121875001</v>
      </c>
      <c r="JN593" s="82">
        <f>IV593*Prices!$B$14</f>
        <v>43.59375</v>
      </c>
      <c r="JO593" s="82">
        <f t="shared" si="826"/>
        <v>378.32189121875001</v>
      </c>
      <c r="JP593" s="82">
        <f>IV593*Prices!$B$15</f>
        <v>49.21875</v>
      </c>
      <c r="JQ593" s="82">
        <f t="shared" si="827"/>
        <v>383.94689121875001</v>
      </c>
      <c r="JR593" s="82">
        <f>IV593*Prices!$B$16</f>
        <v>68.90625</v>
      </c>
      <c r="JS593" s="82">
        <f t="shared" si="828"/>
        <v>403.63439121875001</v>
      </c>
      <c r="JT593" s="82">
        <f>IV593*Prices!$B$17</f>
        <v>0</v>
      </c>
      <c r="JU593" s="82"/>
      <c r="JV593" s="82"/>
      <c r="JW593" s="82"/>
      <c r="JX593" s="82"/>
      <c r="JY593" s="82"/>
      <c r="JZ593" s="82"/>
      <c r="KA593" s="82"/>
      <c r="KB593" s="82"/>
      <c r="KC593" s="82"/>
      <c r="KD593" s="82"/>
      <c r="KE593" s="82"/>
      <c r="KF593" s="82"/>
      <c r="KG593" s="82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 s="199">
        <v>1</v>
      </c>
      <c r="LB593" s="202">
        <v>2</v>
      </c>
      <c r="LC593" s="82">
        <f>(44+(cabinets_db!IR593*2-2))*0.58</f>
        <v>43.516455083333327</v>
      </c>
      <c r="LD593" s="82">
        <f>(44+(cabinets_db!IR593*2-2))*0.77</f>
        <v>57.771845541666664</v>
      </c>
      <c r="LE593" s="82">
        <f>3*(cabinets_db!IR593*22/144)</f>
        <v>7.5690016493055552</v>
      </c>
      <c r="LF593" s="82">
        <f t="shared" si="829"/>
        <v>35.947453434027771</v>
      </c>
      <c r="LG593" s="80">
        <f t="shared" si="830"/>
        <v>50.202843892361109</v>
      </c>
      <c r="LH593" s="234">
        <f t="shared" si="831"/>
        <v>136.35314121874998</v>
      </c>
      <c r="LI593" s="55">
        <v>2378.0427</v>
      </c>
      <c r="LJ593" s="55">
        <f t="shared" ref="LJ593:LJ600" si="848">LI593/144</f>
        <v>16.514185416666667</v>
      </c>
      <c r="LK593" s="74">
        <v>16.5</v>
      </c>
      <c r="LL593" s="55">
        <v>15</v>
      </c>
      <c r="LN593" s="75">
        <f t="shared" si="844"/>
        <v>2.8125</v>
      </c>
      <c r="LO593" s="75">
        <v>3</v>
      </c>
      <c r="LP593" s="75"/>
      <c r="LQ593" s="76">
        <f t="shared" si="764"/>
        <v>136.35314121874998</v>
      </c>
      <c r="LR593" s="142">
        <v>16.5</v>
      </c>
      <c r="LS593" s="82">
        <f>(LR593*1.2)*(Prices!$B$5/32)</f>
        <v>24.75</v>
      </c>
      <c r="LT593" s="82">
        <f>(LR593*1.3)*(Prices!$C$4/32)</f>
        <v>42.9</v>
      </c>
      <c r="LU593" s="79">
        <f>LO593*Prices!$B$2+LP593*Prices!$B$3</f>
        <v>120</v>
      </c>
      <c r="LV593" s="80">
        <f>LN593*Prices!$B$9</f>
        <v>16.875</v>
      </c>
      <c r="LW593" s="82">
        <f t="shared" si="832"/>
        <v>340.87814121874999</v>
      </c>
      <c r="LX593" s="82">
        <f>LN593*Prices!$B$10</f>
        <v>25.3125</v>
      </c>
      <c r="LY593" s="82">
        <f t="shared" si="833"/>
        <v>349.31564121874999</v>
      </c>
      <c r="LZ593" s="82">
        <f>LN593*Prices!$B$11</f>
        <v>28.125</v>
      </c>
      <c r="MA593" s="82">
        <f t="shared" si="834"/>
        <v>352.12814121874999</v>
      </c>
      <c r="MB593" s="82">
        <f>LN593*Prices!$B$12</f>
        <v>33.75</v>
      </c>
      <c r="MC593" s="82">
        <f t="shared" si="835"/>
        <v>357.75314121874999</v>
      </c>
      <c r="MD593" s="82">
        <f>LN593*Prices!$B$13</f>
        <v>36.5625</v>
      </c>
      <c r="ME593" s="82">
        <f t="shared" si="836"/>
        <v>360.56564121874999</v>
      </c>
      <c r="MF593" s="82">
        <f>LN593*Prices!$B$14</f>
        <v>43.59375</v>
      </c>
      <c r="MG593" s="82">
        <f t="shared" si="837"/>
        <v>367.59689121874999</v>
      </c>
      <c r="MH593" s="82">
        <f>LN593*Prices!$B$15</f>
        <v>49.21875</v>
      </c>
      <c r="MI593" s="82">
        <f t="shared" si="838"/>
        <v>373.22189121874999</v>
      </c>
      <c r="MJ593" s="82">
        <f>LN593*Prices!$B$16</f>
        <v>68.90625</v>
      </c>
      <c r="MK593" s="82">
        <f t="shared" si="839"/>
        <v>392.90939121874999</v>
      </c>
      <c r="ML593" s="82">
        <f>LN593*Prices!$B$17</f>
        <v>0</v>
      </c>
      <c r="MM593" s="82"/>
      <c r="MN593" s="82"/>
      <c r="MO593" s="82"/>
      <c r="MP593" s="82"/>
      <c r="MQ593" s="82"/>
      <c r="MR593" s="82"/>
      <c r="MS593" s="82"/>
      <c r="MT593" s="82"/>
      <c r="MU593" s="82"/>
      <c r="MV593" s="82"/>
      <c r="MW593" s="82"/>
      <c r="MX593" s="82"/>
      <c r="MY593" s="82"/>
      <c r="MZ593" s="82"/>
      <c r="NA593" s="82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</row>
    <row r="594" spans="1:449" ht="18" customHeight="1" x14ac:dyDescent="0.25">
      <c r="A594" s="171" t="s">
        <v>725</v>
      </c>
      <c r="B594" s="172" t="s">
        <v>628</v>
      </c>
      <c r="C594" s="69" t="str">
        <f t="shared" si="840"/>
        <v>Vanity Cab: Floating - 3 drawers (16" to 18")</v>
      </c>
      <c r="D594" s="70" t="s">
        <v>724</v>
      </c>
      <c r="E594" s="68" t="s">
        <v>99</v>
      </c>
      <c r="F594" s="268" t="s">
        <v>725</v>
      </c>
      <c r="G594" s="367">
        <f>ROUND(cabinets_db!FD594/Prices!$B$27,0)</f>
        <v>545</v>
      </c>
      <c r="H594" s="71">
        <f>G594*Prices!$B$6+G594</f>
        <v>626.75</v>
      </c>
      <c r="I594" s="161">
        <f>ROUND(cabinets_db!FF594/Prices!$B$27,0)</f>
        <v>569</v>
      </c>
      <c r="J594" s="71">
        <f>I594*Prices!$B$6+I594</f>
        <v>654.35</v>
      </c>
      <c r="K594" s="161">
        <f>ROUND(cabinets_db!FH594/Prices!$B$27,0)</f>
        <v>577</v>
      </c>
      <c r="L594" s="71">
        <f>K594*Prices!$B$6+K594</f>
        <v>663.55</v>
      </c>
      <c r="M594" s="161">
        <f>ROUND(cabinets_db!FJ594/Prices!$B$27,0)</f>
        <v>593</v>
      </c>
      <c r="N594" s="71">
        <f>M594*Prices!$B$6+M594</f>
        <v>681.95</v>
      </c>
      <c r="O594" s="161">
        <f>ROUND(cabinets_db!FL594/Prices!$B$27,0)</f>
        <v>601</v>
      </c>
      <c r="P594" s="71">
        <f>O594*Prices!$B$6+O594</f>
        <v>691.15</v>
      </c>
      <c r="Q594" s="161">
        <f>ROUND(cabinets_db!FN594/Prices!$B$27,0)</f>
        <v>621</v>
      </c>
      <c r="R594" s="71">
        <f>Q594*Prices!$B$6+Q594</f>
        <v>714.15</v>
      </c>
      <c r="S594" s="161">
        <f>ROUND(cabinets_db!FP594/Prices!$B$27,0)</f>
        <v>637</v>
      </c>
      <c r="T594" s="71">
        <f>S594*Prices!$B$6+S594</f>
        <v>732.55</v>
      </c>
      <c r="U594" s="161">
        <f>ROUND(cabinets_db!FR594/Prices!$B$27,0)</f>
        <v>693</v>
      </c>
      <c r="V594" s="71">
        <f>U594*Prices!$B$6+U594</f>
        <v>796.95</v>
      </c>
      <c r="W594" s="162"/>
      <c r="X594" s="162"/>
      <c r="Y594" s="162"/>
      <c r="Z594" s="162"/>
      <c r="AA594" s="162"/>
      <c r="AB594" s="71">
        <f>ROUND(cabinets_db!HD594/Prices!$B$27,0)</f>
        <v>517</v>
      </c>
      <c r="AC594" s="71">
        <f>AB594*Prices!$B$6+AB594</f>
        <v>594.54999999999995</v>
      </c>
      <c r="AD594" s="71">
        <f>ROUND(cabinets_db!HF594/Prices!$B$27,0)</f>
        <v>541</v>
      </c>
      <c r="AE594" s="71">
        <f>AD594*Prices!$B$6+AD594</f>
        <v>622.15</v>
      </c>
      <c r="AF594" s="71">
        <f>ROUND(cabinets_db!HH594/Prices!$B$27,0)</f>
        <v>549</v>
      </c>
      <c r="AG594" s="71">
        <f>AF594*Prices!$B$6+AF594</f>
        <v>631.35</v>
      </c>
      <c r="AH594" s="71">
        <f>ROUND(cabinets_db!HJ594/Prices!$B$27,0)</f>
        <v>565</v>
      </c>
      <c r="AI594" s="71">
        <f>AH594*Prices!$B$6+AH594</f>
        <v>649.75</v>
      </c>
      <c r="AJ594" s="71">
        <f>ROUND(cabinets_db!HL594/Prices!$B$27,0)</f>
        <v>573</v>
      </c>
      <c r="AK594" s="71">
        <f>AJ594*Prices!$B$6+AJ594</f>
        <v>658.95</v>
      </c>
      <c r="AL594" s="71">
        <f>ROUND(cabinets_db!HN594/Prices!$B$27,0)</f>
        <v>593</v>
      </c>
      <c r="AM594" s="71">
        <f>AL594*Prices!$B$6+AL594</f>
        <v>681.95</v>
      </c>
      <c r="AN594" s="71">
        <f>ROUND(cabinets_db!HP594/Prices!$B$27,0)</f>
        <v>609</v>
      </c>
      <c r="AO594" s="71">
        <f>AN594*Prices!$B$6+AN594</f>
        <v>700.35</v>
      </c>
      <c r="AP594" s="71">
        <f>ROUND(cabinets_db!HR594/Prices!$B$27,0)</f>
        <v>665</v>
      </c>
      <c r="AQ594" s="163">
        <f>AP594*Prices!$B$6+AP594</f>
        <v>764.75</v>
      </c>
      <c r="AW594" s="71">
        <f t="shared" si="773"/>
        <v>517</v>
      </c>
      <c r="AX594" s="71">
        <f t="shared" si="774"/>
        <v>594.54999999999995</v>
      </c>
      <c r="AY594" s="71">
        <f t="shared" si="775"/>
        <v>541</v>
      </c>
      <c r="AZ594" s="71">
        <f t="shared" si="776"/>
        <v>622.15</v>
      </c>
      <c r="BA594" s="71">
        <f t="shared" si="777"/>
        <v>549</v>
      </c>
      <c r="BB594" s="71">
        <f t="shared" si="778"/>
        <v>631.35</v>
      </c>
      <c r="BC594" s="71">
        <f t="shared" si="779"/>
        <v>565</v>
      </c>
      <c r="BD594" s="71">
        <f t="shared" si="780"/>
        <v>649.75</v>
      </c>
      <c r="BE594" s="71">
        <f t="shared" si="781"/>
        <v>573</v>
      </c>
      <c r="BF594" s="71">
        <f t="shared" si="782"/>
        <v>658.95</v>
      </c>
      <c r="BG594" s="71">
        <f t="shared" si="783"/>
        <v>593</v>
      </c>
      <c r="BH594" s="71">
        <f t="shared" si="784"/>
        <v>681.95</v>
      </c>
      <c r="BI594" s="71">
        <f t="shared" si="785"/>
        <v>609</v>
      </c>
      <c r="BJ594" s="71">
        <f t="shared" si="786"/>
        <v>700.35</v>
      </c>
      <c r="BK594" s="71">
        <f t="shared" si="787"/>
        <v>665</v>
      </c>
      <c r="BL594" s="163">
        <f t="shared" si="788"/>
        <v>764.75</v>
      </c>
      <c r="BU594" s="161">
        <f>ROUND(cabinets_db!JE594/Prices!$B$27,0)</f>
        <v>871</v>
      </c>
      <c r="BV594" s="71">
        <f>BU594*Prices!$B$6+BU594</f>
        <v>1001.65</v>
      </c>
      <c r="BW594" s="161">
        <f>ROUND(cabinets_db!JG594/Prices!$B$27,0)</f>
        <v>895</v>
      </c>
      <c r="BX594" s="71">
        <f>BW594*Prices!$B$6+BW594</f>
        <v>1029.25</v>
      </c>
      <c r="BY594" s="161">
        <f>ROUND(cabinets_db!JI594/Prices!$B$27,0)</f>
        <v>903</v>
      </c>
      <c r="BZ594" s="71">
        <f>BY594*Prices!$B$6+BY594</f>
        <v>1038.45</v>
      </c>
      <c r="CA594" s="161">
        <f>ROUND(cabinets_db!JK594/Prices!$B$27,0)</f>
        <v>919</v>
      </c>
      <c r="CB594" s="71">
        <f>CA594*Prices!$B$6+CA594</f>
        <v>1056.8499999999999</v>
      </c>
      <c r="CC594" s="161">
        <f>ROUND(cabinets_db!JM594/Prices!$B$27,0)</f>
        <v>927</v>
      </c>
      <c r="CD594" s="71">
        <f>CC594*Prices!$B$6+CC594</f>
        <v>1066.05</v>
      </c>
      <c r="CE594" s="161">
        <f>ROUND(cabinets_db!JO594/Prices!$B$27,0)</f>
        <v>948</v>
      </c>
      <c r="CF594" s="71">
        <f>CE594*Prices!$B$6+CE594</f>
        <v>1090.2</v>
      </c>
      <c r="CG594" s="161">
        <f>ROUND(cabinets_db!JQ594/Prices!$B$27,0)</f>
        <v>964</v>
      </c>
      <c r="CH594" s="71">
        <f>CG594*Prices!$B$6+CG594</f>
        <v>1108.5999999999999</v>
      </c>
      <c r="CI594" s="161">
        <f>ROUND(cabinets_db!JS594/Prices!$B$27,0)</f>
        <v>1020</v>
      </c>
      <c r="CJ594" s="71">
        <f>CI594*Prices!$B$6+CI594</f>
        <v>1173</v>
      </c>
      <c r="CK594" s="162"/>
      <c r="CL594" s="162"/>
      <c r="CM594" s="162"/>
      <c r="CN594" s="162"/>
      <c r="CO594" s="162"/>
      <c r="CP594" s="71">
        <f>ROUND(cabinets_db!LW594/Prices!$B$27,0)</f>
        <v>843</v>
      </c>
      <c r="CQ594" s="71">
        <f>CP594*Prices!$B$6+CP594</f>
        <v>969.45</v>
      </c>
      <c r="CR594" s="71">
        <f>ROUND(cabinets_db!LY594/Prices!$B$27,0)</f>
        <v>867</v>
      </c>
      <c r="CS594" s="71">
        <f>CR594*Prices!$B$6+CR594</f>
        <v>997.05</v>
      </c>
      <c r="CT594" s="71">
        <f>ROUND(cabinets_db!MA594/Prices!$B$27,0)</f>
        <v>876</v>
      </c>
      <c r="CU594" s="71">
        <f>CT594*Prices!$B$6+CT594</f>
        <v>1007.4</v>
      </c>
      <c r="CV594" s="71">
        <f>ROUND(cabinets_db!MC594/Prices!$B$27,0)</f>
        <v>892</v>
      </c>
      <c r="CW594" s="71">
        <f>CV594*Prices!$B$6+CV594</f>
        <v>1025.8</v>
      </c>
      <c r="CX594" s="71">
        <f>ROUND(cabinets_db!ME594/Prices!$B$27,0)</f>
        <v>900</v>
      </c>
      <c r="CY594" s="71">
        <f>CX594*Prices!$B$6+CX594</f>
        <v>1035</v>
      </c>
      <c r="CZ594" s="71">
        <f>ROUND(cabinets_db!MG594/Prices!$B$27,0)</f>
        <v>920</v>
      </c>
      <c r="DA594" s="71">
        <f>CZ594*Prices!$B$6+CZ594</f>
        <v>1058</v>
      </c>
      <c r="DB594" s="71">
        <f>ROUND(cabinets_db!MI594/Prices!$B$27,0)</f>
        <v>936</v>
      </c>
      <c r="DC594" s="71">
        <f>DB594*Prices!$B$6+DB594</f>
        <v>1076.4000000000001</v>
      </c>
      <c r="DD594" s="71">
        <f>ROUND(cabinets_db!MK594/Prices!$B$27,0)</f>
        <v>992</v>
      </c>
      <c r="DE594" s="163">
        <f>DD594*Prices!$B$6+DD594</f>
        <v>1140.8</v>
      </c>
      <c r="DK594" s="71">
        <f t="shared" si="789"/>
        <v>843</v>
      </c>
      <c r="DL594" s="71">
        <f t="shared" si="790"/>
        <v>969.45</v>
      </c>
      <c r="DM594" s="71">
        <f t="shared" si="791"/>
        <v>867</v>
      </c>
      <c r="DN594" s="71">
        <f t="shared" si="792"/>
        <v>997.05</v>
      </c>
      <c r="DO594" s="71">
        <f t="shared" si="793"/>
        <v>876</v>
      </c>
      <c r="DP594" s="71">
        <f t="shared" si="794"/>
        <v>1007.4</v>
      </c>
      <c r="DQ594" s="71">
        <f t="shared" si="795"/>
        <v>892</v>
      </c>
      <c r="DR594" s="71">
        <f t="shared" si="796"/>
        <v>1025.8</v>
      </c>
      <c r="DS594" s="71">
        <f t="shared" si="797"/>
        <v>900</v>
      </c>
      <c r="DT594" s="71">
        <f t="shared" si="798"/>
        <v>1035</v>
      </c>
      <c r="DU594" s="71">
        <f t="shared" si="799"/>
        <v>920</v>
      </c>
      <c r="DV594" s="71">
        <f t="shared" si="800"/>
        <v>1058</v>
      </c>
      <c r="DW594" s="71">
        <f t="shared" si="801"/>
        <v>936</v>
      </c>
      <c r="DX594" s="71">
        <f t="shared" si="802"/>
        <v>1076.4000000000001</v>
      </c>
      <c r="DY594" s="71">
        <f t="shared" si="803"/>
        <v>992</v>
      </c>
      <c r="DZ594" s="163">
        <f t="shared" si="804"/>
        <v>1140.8</v>
      </c>
      <c r="EP594" s="55">
        <v>2569.7847000000002</v>
      </c>
      <c r="EQ594" s="55">
        <f t="shared" si="845"/>
        <v>17.845727083333333</v>
      </c>
      <c r="ER594" s="74">
        <v>18</v>
      </c>
      <c r="ES594" s="55">
        <v>18</v>
      </c>
      <c r="EU594" s="75">
        <f t="shared" si="841"/>
        <v>3.375</v>
      </c>
      <c r="EV594" s="75">
        <v>3</v>
      </c>
      <c r="EX594" s="76">
        <v>3</v>
      </c>
      <c r="EY594" s="142">
        <v>18</v>
      </c>
      <c r="EZ594" s="82">
        <f>(EY594*1.2)*(Prices!$B$5/32)</f>
        <v>26.999999999999996</v>
      </c>
      <c r="FA594" s="82">
        <f>(EY594*1.3)*(Prices!$B$4/32)</f>
        <v>58.500000000000007</v>
      </c>
      <c r="FB594" s="79">
        <f>EV594*Prices!$B$2+EW594*Prices!$B$3</f>
        <v>120</v>
      </c>
      <c r="FC594" s="80">
        <f>EU594*Prices!$B$9</f>
        <v>20.25</v>
      </c>
      <c r="FD594" s="82">
        <f t="shared" si="805"/>
        <v>228.75</v>
      </c>
      <c r="FE594" s="82">
        <f>EU594*Prices!$B$10</f>
        <v>30.375</v>
      </c>
      <c r="FF594" s="82">
        <f t="shared" si="806"/>
        <v>238.875</v>
      </c>
      <c r="FG594" s="82">
        <f>EU594*Prices!$B$11</f>
        <v>33.75</v>
      </c>
      <c r="FH594" s="82">
        <f t="shared" si="807"/>
        <v>242.25</v>
      </c>
      <c r="FI594" s="82">
        <f>EU594*Prices!$B$12</f>
        <v>40.5</v>
      </c>
      <c r="FJ594" s="82">
        <f t="shared" si="808"/>
        <v>249</v>
      </c>
      <c r="FK594" s="82">
        <f>EU594*Prices!$B$13</f>
        <v>43.875</v>
      </c>
      <c r="FL594" s="82">
        <f t="shared" si="809"/>
        <v>252.375</v>
      </c>
      <c r="FM594" s="82">
        <f>EU594*Prices!$B$14</f>
        <v>52.3125</v>
      </c>
      <c r="FN594" s="82">
        <f t="shared" si="810"/>
        <v>260.8125</v>
      </c>
      <c r="FO594" s="82">
        <f>EU594*Prices!$B$15</f>
        <v>59.0625</v>
      </c>
      <c r="FP594" s="82">
        <f t="shared" si="811"/>
        <v>267.5625</v>
      </c>
      <c r="FQ594" s="82">
        <f>EU594*Prices!$B$16</f>
        <v>82.6875</v>
      </c>
      <c r="FR594" s="82">
        <f t="shared" si="812"/>
        <v>291.1875</v>
      </c>
      <c r="FS594" s="82">
        <f>EU594*Prices!$B$17</f>
        <v>0</v>
      </c>
      <c r="FT594" s="82"/>
      <c r="FU594" s="82"/>
      <c r="FV594" s="82"/>
      <c r="FW594" s="82"/>
      <c r="FX594" s="82"/>
      <c r="FY594" s="82"/>
      <c r="FZ594" s="82"/>
      <c r="GA594" s="82"/>
      <c r="GB594" s="82"/>
      <c r="GC594" s="82"/>
      <c r="GD594" s="82"/>
      <c r="GE594" s="82"/>
      <c r="GF594" s="82"/>
      <c r="GG594" s="82"/>
      <c r="GH594" s="82"/>
      <c r="GI594"/>
      <c r="GJ594"/>
      <c r="GK594"/>
      <c r="GL594"/>
      <c r="GM594"/>
      <c r="GN594"/>
      <c r="GO594"/>
      <c r="GP594" s="55">
        <v>2569.7847000000002</v>
      </c>
      <c r="GQ594" s="55">
        <f t="shared" si="846"/>
        <v>17.845727083333333</v>
      </c>
      <c r="GR594" s="74">
        <v>18</v>
      </c>
      <c r="GS594" s="55">
        <v>18</v>
      </c>
      <c r="GT594" s="55"/>
      <c r="GU594" s="75">
        <f t="shared" si="842"/>
        <v>3.375</v>
      </c>
      <c r="GV594" s="75">
        <v>3</v>
      </c>
      <c r="GW594" s="75"/>
      <c r="GX594" s="76">
        <v>3</v>
      </c>
      <c r="GY594" s="142">
        <v>18</v>
      </c>
      <c r="GZ594" s="82">
        <f>(GY594*1.2)*(Prices!$B$5/32)</f>
        <v>26.999999999999996</v>
      </c>
      <c r="HA594" s="82">
        <f>(GY594*1.3)*(Prices!$C$4/32)</f>
        <v>46.800000000000004</v>
      </c>
      <c r="HB594" s="79">
        <f>GV594*Prices!$B$2+GW594*Prices!$B$3</f>
        <v>120</v>
      </c>
      <c r="HC594" s="80">
        <f>GU594*Prices!$B$9</f>
        <v>20.25</v>
      </c>
      <c r="HD594" s="82">
        <f t="shared" si="813"/>
        <v>217.05</v>
      </c>
      <c r="HE594" s="82">
        <f>GU594*Prices!$B$10</f>
        <v>30.375</v>
      </c>
      <c r="HF594" s="82">
        <f t="shared" si="814"/>
        <v>227.17500000000001</v>
      </c>
      <c r="HG594" s="82">
        <f>GU594*Prices!$B$11</f>
        <v>33.75</v>
      </c>
      <c r="HH594" s="82">
        <f t="shared" si="815"/>
        <v>230.55</v>
      </c>
      <c r="HI594" s="82">
        <f>GU594*Prices!$B$12</f>
        <v>40.5</v>
      </c>
      <c r="HJ594" s="82">
        <f t="shared" si="816"/>
        <v>237.3</v>
      </c>
      <c r="HK594" s="82">
        <f>GU594*Prices!$B$13</f>
        <v>43.875</v>
      </c>
      <c r="HL594" s="82">
        <f t="shared" si="817"/>
        <v>240.67500000000001</v>
      </c>
      <c r="HM594" s="82">
        <f>GU594*Prices!$B$14</f>
        <v>52.3125</v>
      </c>
      <c r="HN594" s="82">
        <f t="shared" si="818"/>
        <v>249.11250000000001</v>
      </c>
      <c r="HO594" s="82">
        <f>GU594*Prices!$B$15</f>
        <v>59.0625</v>
      </c>
      <c r="HP594" s="82">
        <f t="shared" si="819"/>
        <v>255.86250000000001</v>
      </c>
      <c r="HQ594" s="82">
        <f>GU594*Prices!$B$16</f>
        <v>82.6875</v>
      </c>
      <c r="HR594" s="82">
        <f t="shared" si="820"/>
        <v>279.48750000000001</v>
      </c>
      <c r="HS594" s="82">
        <f>GU594*Prices!$B$17</f>
        <v>0</v>
      </c>
      <c r="HT594" s="82"/>
      <c r="HU594" s="82"/>
      <c r="HV594" s="82"/>
      <c r="HW594" s="82"/>
      <c r="HX594" s="82"/>
      <c r="HY594" s="82"/>
      <c r="HZ594" s="82"/>
      <c r="IA594" s="82"/>
      <c r="IB594" s="82"/>
      <c r="IC594" s="82"/>
      <c r="ID594" s="82"/>
      <c r="IE594" s="82"/>
      <c r="IF594" s="82"/>
      <c r="IG594" s="82"/>
      <c r="IH594" s="82"/>
      <c r="II594"/>
      <c r="IJ594"/>
      <c r="IK594"/>
      <c r="IL594"/>
      <c r="IM594"/>
      <c r="IN594"/>
      <c r="IO594"/>
      <c r="IP594"/>
      <c r="IQ594" s="55">
        <v>2569.7847000000002</v>
      </c>
      <c r="IR594" s="55">
        <f t="shared" si="847"/>
        <v>17.845727083333333</v>
      </c>
      <c r="IS594" s="74">
        <v>18</v>
      </c>
      <c r="IT594" s="55">
        <v>18</v>
      </c>
      <c r="IV594" s="75">
        <f t="shared" si="843"/>
        <v>3.375</v>
      </c>
      <c r="IW594" s="75">
        <v>3</v>
      </c>
      <c r="IX594" s="75"/>
      <c r="IY594" s="76">
        <f t="shared" si="763"/>
        <v>140.16800809374996</v>
      </c>
      <c r="IZ594" s="142">
        <v>18</v>
      </c>
      <c r="JA594" s="82">
        <f>(IZ594*1.2)*(Prices!$B$5/32)</f>
        <v>26.999999999999996</v>
      </c>
      <c r="JB594" s="82">
        <f>(IZ594*1.3)*(Prices!$B$4/32)</f>
        <v>58.500000000000007</v>
      </c>
      <c r="JC594" s="79">
        <f>IW594*Prices!$B$2+IX594*Prices!$B$3</f>
        <v>120</v>
      </c>
      <c r="JD594" s="80">
        <f>IV594*Prices!$B$9</f>
        <v>20.25</v>
      </c>
      <c r="JE594" s="82">
        <f t="shared" si="821"/>
        <v>365.91800809374996</v>
      </c>
      <c r="JF594" s="82">
        <f>IV594*Prices!$B$10</f>
        <v>30.375</v>
      </c>
      <c r="JG594" s="82">
        <f t="shared" si="822"/>
        <v>376.04300809374996</v>
      </c>
      <c r="JH594" s="82">
        <f>IV594*Prices!$B$11</f>
        <v>33.75</v>
      </c>
      <c r="JI594" s="82">
        <f t="shared" si="823"/>
        <v>379.41800809374996</v>
      </c>
      <c r="JJ594" s="82">
        <f>IV594*Prices!$B$12</f>
        <v>40.5</v>
      </c>
      <c r="JK594" s="82">
        <f t="shared" si="824"/>
        <v>386.16800809374996</v>
      </c>
      <c r="JL594" s="82">
        <f>IV594*Prices!$B$13</f>
        <v>43.875</v>
      </c>
      <c r="JM594" s="82">
        <f t="shared" si="825"/>
        <v>389.54300809374996</v>
      </c>
      <c r="JN594" s="82">
        <f>IV594*Prices!$B$14</f>
        <v>52.3125</v>
      </c>
      <c r="JO594" s="82">
        <f t="shared" si="826"/>
        <v>397.98050809374996</v>
      </c>
      <c r="JP594" s="82">
        <f>IV594*Prices!$B$15</f>
        <v>59.0625</v>
      </c>
      <c r="JQ594" s="82">
        <f t="shared" si="827"/>
        <v>404.73050809374996</v>
      </c>
      <c r="JR594" s="82">
        <f>IV594*Prices!$B$16</f>
        <v>82.6875</v>
      </c>
      <c r="JS594" s="82">
        <f t="shared" si="828"/>
        <v>428.35550809374996</v>
      </c>
      <c r="JT594" s="82">
        <f>IV594*Prices!$B$17</f>
        <v>0</v>
      </c>
      <c r="JU594" s="82"/>
      <c r="JV594" s="82"/>
      <c r="JW594" s="82"/>
      <c r="JX594" s="82"/>
      <c r="JY594" s="82"/>
      <c r="JZ594" s="82"/>
      <c r="KA594" s="82"/>
      <c r="KB594" s="82"/>
      <c r="KC594" s="82"/>
      <c r="KD594" s="82"/>
      <c r="KE594" s="82"/>
      <c r="KF594" s="82"/>
      <c r="KG594" s="82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 s="199">
        <v>1</v>
      </c>
      <c r="LB594" s="202">
        <v>2</v>
      </c>
      <c r="LC594" s="82">
        <f>(44+(cabinets_db!IR594*2-2))*0.58</f>
        <v>45.061043416666656</v>
      </c>
      <c r="LD594" s="82">
        <f>(44+(cabinets_db!IR594*2-2))*0.77</f>
        <v>59.822419708333328</v>
      </c>
      <c r="LE594" s="82">
        <f>3*(cabinets_db!IR594*22/144)</f>
        <v>8.1792915798611112</v>
      </c>
      <c r="LF594" s="82">
        <f t="shared" si="829"/>
        <v>36.881751836805549</v>
      </c>
      <c r="LG594" s="80">
        <f t="shared" si="830"/>
        <v>51.643128128472213</v>
      </c>
      <c r="LH594" s="234">
        <f t="shared" si="831"/>
        <v>140.16800809374996</v>
      </c>
      <c r="LI594" s="55">
        <v>2569.7847000000002</v>
      </c>
      <c r="LJ594" s="55">
        <f t="shared" si="848"/>
        <v>17.845727083333333</v>
      </c>
      <c r="LK594" s="74">
        <v>18</v>
      </c>
      <c r="LL594" s="55">
        <v>18</v>
      </c>
      <c r="LN594" s="75">
        <f t="shared" si="844"/>
        <v>3.375</v>
      </c>
      <c r="LO594" s="75">
        <v>3</v>
      </c>
      <c r="LP594" s="75"/>
      <c r="LQ594" s="76">
        <f t="shared" si="764"/>
        <v>140.16800809374996</v>
      </c>
      <c r="LR594" s="142">
        <v>18</v>
      </c>
      <c r="LS594" s="82">
        <f>(LR594*1.2)*(Prices!$B$5/32)</f>
        <v>26.999999999999996</v>
      </c>
      <c r="LT594" s="82">
        <f>(LR594*1.3)*(Prices!$C$4/32)</f>
        <v>46.800000000000004</v>
      </c>
      <c r="LU594" s="79">
        <f>LO594*Prices!$B$2+LP594*Prices!$B$3</f>
        <v>120</v>
      </c>
      <c r="LV594" s="80">
        <f>LN594*Prices!$B$9</f>
        <v>20.25</v>
      </c>
      <c r="LW594" s="82">
        <f t="shared" si="832"/>
        <v>354.21800809374997</v>
      </c>
      <c r="LX594" s="82">
        <f>LN594*Prices!$B$10</f>
        <v>30.375</v>
      </c>
      <c r="LY594" s="82">
        <f t="shared" si="833"/>
        <v>364.34300809374997</v>
      </c>
      <c r="LZ594" s="82">
        <f>LN594*Prices!$B$11</f>
        <v>33.75</v>
      </c>
      <c r="MA594" s="82">
        <f t="shared" si="834"/>
        <v>367.71800809374997</v>
      </c>
      <c r="MB594" s="82">
        <f>LN594*Prices!$B$12</f>
        <v>40.5</v>
      </c>
      <c r="MC594" s="82">
        <f t="shared" si="835"/>
        <v>374.46800809374997</v>
      </c>
      <c r="MD594" s="82">
        <f>LN594*Prices!$B$13</f>
        <v>43.875</v>
      </c>
      <c r="ME594" s="82">
        <f t="shared" si="836"/>
        <v>377.84300809374997</v>
      </c>
      <c r="MF594" s="82">
        <f>LN594*Prices!$B$14</f>
        <v>52.3125</v>
      </c>
      <c r="MG594" s="82">
        <f t="shared" si="837"/>
        <v>386.28050809374997</v>
      </c>
      <c r="MH594" s="82">
        <f>LN594*Prices!$B$15</f>
        <v>59.0625</v>
      </c>
      <c r="MI594" s="82">
        <f t="shared" si="838"/>
        <v>393.03050809374997</v>
      </c>
      <c r="MJ594" s="82">
        <f>LN594*Prices!$B$16</f>
        <v>82.6875</v>
      </c>
      <c r="MK594" s="82">
        <f t="shared" si="839"/>
        <v>416.65550809374997</v>
      </c>
      <c r="ML594" s="82">
        <f>LN594*Prices!$B$17</f>
        <v>0</v>
      </c>
      <c r="MM594" s="82"/>
      <c r="MN594" s="82"/>
      <c r="MO594" s="82"/>
      <c r="MP594" s="82"/>
      <c r="MQ594" s="82"/>
      <c r="MR594" s="82"/>
      <c r="MS594" s="82"/>
      <c r="MT594" s="82"/>
      <c r="MU594" s="82"/>
      <c r="MV594" s="82"/>
      <c r="MW594" s="82"/>
      <c r="MX594" s="82"/>
      <c r="MY594" s="82"/>
      <c r="MZ594" s="82"/>
      <c r="NA594" s="82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</row>
    <row r="595" spans="1:449" ht="18" customHeight="1" x14ac:dyDescent="0.25">
      <c r="A595" s="171" t="s">
        <v>726</v>
      </c>
      <c r="B595" s="172" t="s">
        <v>628</v>
      </c>
      <c r="C595" s="69" t="str">
        <f t="shared" si="840"/>
        <v>Vanity Cab: Floating - 3 drawers (19" to 21")</v>
      </c>
      <c r="D595" s="70" t="s">
        <v>724</v>
      </c>
      <c r="E595" s="68" t="s">
        <v>101</v>
      </c>
      <c r="F595" s="268" t="s">
        <v>726</v>
      </c>
      <c r="G595" s="367">
        <f>ROUND(cabinets_db!FD595/Prices!$B$27,0)</f>
        <v>570</v>
      </c>
      <c r="H595" s="71">
        <f>G595*Prices!$B$6+G595</f>
        <v>655.5</v>
      </c>
      <c r="I595" s="161">
        <f>ROUND(cabinets_db!FF595/Prices!$B$27,0)</f>
        <v>598</v>
      </c>
      <c r="J595" s="71">
        <f>I595*Prices!$B$6+I595</f>
        <v>687.7</v>
      </c>
      <c r="K595" s="161">
        <f>ROUND(cabinets_db!FH595/Prices!$B$27,0)</f>
        <v>607</v>
      </c>
      <c r="L595" s="71">
        <f>K595*Prices!$B$6+K595</f>
        <v>698.05</v>
      </c>
      <c r="M595" s="161">
        <f>ROUND(cabinets_db!FJ595/Prices!$B$27,0)</f>
        <v>626</v>
      </c>
      <c r="N595" s="71">
        <f>M595*Prices!$B$6+M595</f>
        <v>719.9</v>
      </c>
      <c r="O595" s="161">
        <f>ROUND(cabinets_db!FL595/Prices!$B$27,0)</f>
        <v>635</v>
      </c>
      <c r="P595" s="71">
        <f>O595*Prices!$B$6+O595</f>
        <v>730.25</v>
      </c>
      <c r="Q595" s="161">
        <f>ROUND(cabinets_db!FN595/Prices!$B$27,0)</f>
        <v>659</v>
      </c>
      <c r="R595" s="71">
        <f>Q595*Prices!$B$6+Q595</f>
        <v>757.85</v>
      </c>
      <c r="S595" s="161">
        <f>ROUND(cabinets_db!FP595/Prices!$B$27,0)</f>
        <v>677</v>
      </c>
      <c r="T595" s="71">
        <f>S595*Prices!$B$6+S595</f>
        <v>778.55</v>
      </c>
      <c r="U595" s="161">
        <f>ROUND(cabinets_db!FR595/Prices!$B$27,0)</f>
        <v>743</v>
      </c>
      <c r="V595" s="71">
        <f>U595*Prices!$B$6+U595</f>
        <v>854.45</v>
      </c>
      <c r="W595" s="162"/>
      <c r="X595" s="162"/>
      <c r="Y595" s="162"/>
      <c r="Z595" s="162"/>
      <c r="AA595" s="162"/>
      <c r="AB595" s="71">
        <f>ROUND(cabinets_db!HD595/Prices!$B$27,0)</f>
        <v>539</v>
      </c>
      <c r="AC595" s="71">
        <f>AB595*Prices!$B$6+AB595</f>
        <v>619.85</v>
      </c>
      <c r="AD595" s="71">
        <f>ROUND(cabinets_db!HF595/Prices!$B$27,0)</f>
        <v>568</v>
      </c>
      <c r="AE595" s="71">
        <f>AD595*Prices!$B$6+AD595</f>
        <v>653.20000000000005</v>
      </c>
      <c r="AF595" s="71">
        <f>ROUND(cabinets_db!HH595/Prices!$B$27,0)</f>
        <v>577</v>
      </c>
      <c r="AG595" s="71">
        <f>AF595*Prices!$B$6+AF595</f>
        <v>663.55</v>
      </c>
      <c r="AH595" s="71">
        <f>ROUND(cabinets_db!HJ595/Prices!$B$27,0)</f>
        <v>596</v>
      </c>
      <c r="AI595" s="71">
        <f>AH595*Prices!$B$6+AH595</f>
        <v>685.4</v>
      </c>
      <c r="AJ595" s="71">
        <f>ROUND(cabinets_db!HL595/Prices!$B$27,0)</f>
        <v>605</v>
      </c>
      <c r="AK595" s="71">
        <f>AJ595*Prices!$B$6+AJ595</f>
        <v>695.75</v>
      </c>
      <c r="AL595" s="71">
        <f>ROUND(cabinets_db!HN595/Prices!$B$27,0)</f>
        <v>629</v>
      </c>
      <c r="AM595" s="71">
        <f>AL595*Prices!$B$6+AL595</f>
        <v>723.35</v>
      </c>
      <c r="AN595" s="71">
        <f>ROUND(cabinets_db!HP595/Prices!$B$27,0)</f>
        <v>647</v>
      </c>
      <c r="AO595" s="71">
        <f>AN595*Prices!$B$6+AN595</f>
        <v>744.05</v>
      </c>
      <c r="AP595" s="71">
        <f>ROUND(cabinets_db!HR595/Prices!$B$27,0)</f>
        <v>713</v>
      </c>
      <c r="AQ595" s="163">
        <f>AP595*Prices!$B$6+AP595</f>
        <v>819.95</v>
      </c>
      <c r="AW595" s="71">
        <f t="shared" si="773"/>
        <v>539</v>
      </c>
      <c r="AX595" s="71">
        <f t="shared" si="774"/>
        <v>619.85</v>
      </c>
      <c r="AY595" s="71">
        <f t="shared" si="775"/>
        <v>568</v>
      </c>
      <c r="AZ595" s="71">
        <f t="shared" si="776"/>
        <v>653.20000000000005</v>
      </c>
      <c r="BA595" s="71">
        <f t="shared" si="777"/>
        <v>577</v>
      </c>
      <c r="BB595" s="71">
        <f t="shared" si="778"/>
        <v>663.55</v>
      </c>
      <c r="BC595" s="71">
        <f t="shared" si="779"/>
        <v>596</v>
      </c>
      <c r="BD595" s="71">
        <f t="shared" si="780"/>
        <v>685.4</v>
      </c>
      <c r="BE595" s="71">
        <f t="shared" si="781"/>
        <v>605</v>
      </c>
      <c r="BF595" s="71">
        <f t="shared" si="782"/>
        <v>695.75</v>
      </c>
      <c r="BG595" s="71">
        <f t="shared" si="783"/>
        <v>629</v>
      </c>
      <c r="BH595" s="71">
        <f t="shared" si="784"/>
        <v>723.35</v>
      </c>
      <c r="BI595" s="71">
        <f t="shared" si="785"/>
        <v>647</v>
      </c>
      <c r="BJ595" s="71">
        <f t="shared" si="786"/>
        <v>744.05</v>
      </c>
      <c r="BK595" s="71">
        <f t="shared" si="787"/>
        <v>713</v>
      </c>
      <c r="BL595" s="163">
        <f t="shared" si="788"/>
        <v>819.95</v>
      </c>
      <c r="BU595" s="161">
        <f>ROUND(cabinets_db!JE595/Prices!$B$27,0)</f>
        <v>905</v>
      </c>
      <c r="BV595" s="71">
        <f>BU595*Prices!$B$6+BU595</f>
        <v>1040.75</v>
      </c>
      <c r="BW595" s="161">
        <f>ROUND(cabinets_db!JG595/Prices!$B$27,0)</f>
        <v>933</v>
      </c>
      <c r="BX595" s="71">
        <f>BW595*Prices!$B$6+BW595</f>
        <v>1072.95</v>
      </c>
      <c r="BY595" s="161">
        <f>ROUND(cabinets_db!JI595/Prices!$B$27,0)</f>
        <v>943</v>
      </c>
      <c r="BZ595" s="71">
        <f>BY595*Prices!$B$6+BY595</f>
        <v>1084.45</v>
      </c>
      <c r="CA595" s="161">
        <f>ROUND(cabinets_db!JK595/Prices!$B$27,0)</f>
        <v>962</v>
      </c>
      <c r="CB595" s="71">
        <f>CA595*Prices!$B$6+CA595</f>
        <v>1106.3</v>
      </c>
      <c r="CC595" s="161">
        <f>ROUND(cabinets_db!JM595/Prices!$B$27,0)</f>
        <v>971</v>
      </c>
      <c r="CD595" s="71">
        <f>CC595*Prices!$B$6+CC595</f>
        <v>1116.6500000000001</v>
      </c>
      <c r="CE595" s="161">
        <f>ROUND(cabinets_db!JO595/Prices!$B$27,0)</f>
        <v>994</v>
      </c>
      <c r="CF595" s="71">
        <f>CE595*Prices!$B$6+CE595</f>
        <v>1143.0999999999999</v>
      </c>
      <c r="CG595" s="161">
        <f>ROUND(cabinets_db!JQ595/Prices!$B$27,0)</f>
        <v>1013</v>
      </c>
      <c r="CH595" s="71">
        <f>CG595*Prices!$B$6+CG595</f>
        <v>1164.95</v>
      </c>
      <c r="CI595" s="161">
        <f>ROUND(cabinets_db!JS595/Prices!$B$27,0)</f>
        <v>1079</v>
      </c>
      <c r="CJ595" s="71">
        <f>CI595*Prices!$B$6+CI595</f>
        <v>1240.8499999999999</v>
      </c>
      <c r="CK595" s="162"/>
      <c r="CL595" s="162"/>
      <c r="CM595" s="162"/>
      <c r="CN595" s="162"/>
      <c r="CO595" s="162"/>
      <c r="CP595" s="71">
        <f>ROUND(cabinets_db!LW595/Prices!$B$27,0)</f>
        <v>875</v>
      </c>
      <c r="CQ595" s="71">
        <f>CP595*Prices!$B$6+CP595</f>
        <v>1006.25</v>
      </c>
      <c r="CR595" s="71">
        <f>ROUND(cabinets_db!LY595/Prices!$B$27,0)</f>
        <v>903</v>
      </c>
      <c r="CS595" s="71">
        <f>CR595*Prices!$B$6+CR595</f>
        <v>1038.45</v>
      </c>
      <c r="CT595" s="71">
        <f>ROUND(cabinets_db!MA595/Prices!$B$27,0)</f>
        <v>913</v>
      </c>
      <c r="CU595" s="71">
        <f>CT595*Prices!$B$6+CT595</f>
        <v>1049.95</v>
      </c>
      <c r="CV595" s="71">
        <f>ROUND(cabinets_db!MC595/Prices!$B$27,0)</f>
        <v>931</v>
      </c>
      <c r="CW595" s="71">
        <f>CV595*Prices!$B$6+CV595</f>
        <v>1070.6500000000001</v>
      </c>
      <c r="CX595" s="71">
        <f>ROUND(cabinets_db!ME595/Prices!$B$27,0)</f>
        <v>941</v>
      </c>
      <c r="CY595" s="71">
        <f>CX595*Prices!$B$6+CX595</f>
        <v>1082.1500000000001</v>
      </c>
      <c r="CZ595" s="71">
        <f>ROUND(cabinets_db!MG595/Prices!$B$27,0)</f>
        <v>964</v>
      </c>
      <c r="DA595" s="71">
        <f>CZ595*Prices!$B$6+CZ595</f>
        <v>1108.5999999999999</v>
      </c>
      <c r="DB595" s="71">
        <f>ROUND(cabinets_db!MI595/Prices!$B$27,0)</f>
        <v>983</v>
      </c>
      <c r="DC595" s="71">
        <f>DB595*Prices!$B$6+DB595</f>
        <v>1130.45</v>
      </c>
      <c r="DD595" s="71">
        <f>ROUND(cabinets_db!MK595/Prices!$B$27,0)</f>
        <v>1049</v>
      </c>
      <c r="DE595" s="163">
        <f>DD595*Prices!$B$6+DD595</f>
        <v>1206.3499999999999</v>
      </c>
      <c r="DK595" s="71">
        <f t="shared" si="789"/>
        <v>875</v>
      </c>
      <c r="DL595" s="71">
        <f t="shared" si="790"/>
        <v>1006.25</v>
      </c>
      <c r="DM595" s="71">
        <f t="shared" si="791"/>
        <v>903</v>
      </c>
      <c r="DN595" s="71">
        <f t="shared" si="792"/>
        <v>1038.45</v>
      </c>
      <c r="DO595" s="71">
        <f t="shared" si="793"/>
        <v>913</v>
      </c>
      <c r="DP595" s="71">
        <f t="shared" si="794"/>
        <v>1049.95</v>
      </c>
      <c r="DQ595" s="71">
        <f t="shared" si="795"/>
        <v>931</v>
      </c>
      <c r="DR595" s="71">
        <f t="shared" si="796"/>
        <v>1070.6500000000001</v>
      </c>
      <c r="DS595" s="71">
        <f t="shared" si="797"/>
        <v>941</v>
      </c>
      <c r="DT595" s="71">
        <f t="shared" si="798"/>
        <v>1082.1500000000001</v>
      </c>
      <c r="DU595" s="71">
        <f t="shared" si="799"/>
        <v>964</v>
      </c>
      <c r="DV595" s="71">
        <f t="shared" si="800"/>
        <v>1108.5999999999999</v>
      </c>
      <c r="DW595" s="71">
        <f t="shared" si="801"/>
        <v>983</v>
      </c>
      <c r="DX595" s="71">
        <f t="shared" si="802"/>
        <v>1130.45</v>
      </c>
      <c r="DY595" s="71">
        <f t="shared" si="803"/>
        <v>1049</v>
      </c>
      <c r="DZ595" s="163">
        <f t="shared" si="804"/>
        <v>1206.3499999999999</v>
      </c>
      <c r="EP595" s="55">
        <v>2761.5266999999999</v>
      </c>
      <c r="EQ595" s="55">
        <f t="shared" si="845"/>
        <v>19.17726875</v>
      </c>
      <c r="ER595" s="74">
        <v>19.5</v>
      </c>
      <c r="ES595" s="55">
        <v>21</v>
      </c>
      <c r="EU595" s="75">
        <f t="shared" si="841"/>
        <v>3.9375</v>
      </c>
      <c r="EV595" s="75">
        <v>3</v>
      </c>
      <c r="EX595" s="76">
        <v>3</v>
      </c>
      <c r="EY595" s="142">
        <v>19.5</v>
      </c>
      <c r="EZ595" s="82">
        <f>(EY595*1.2)*(Prices!$B$5/32)</f>
        <v>29.25</v>
      </c>
      <c r="FA595" s="82">
        <f>(EY595*1.3)*(Prices!$B$4/32)</f>
        <v>63.375</v>
      </c>
      <c r="FB595" s="79">
        <f>EV595*Prices!$B$2+EW595*Prices!$B$3</f>
        <v>120</v>
      </c>
      <c r="FC595" s="80">
        <f>EU595*Prices!$B$9</f>
        <v>23.625</v>
      </c>
      <c r="FD595" s="82">
        <f t="shared" si="805"/>
        <v>239.25</v>
      </c>
      <c r="FE595" s="82">
        <f>EU595*Prices!$B$10</f>
        <v>35.4375</v>
      </c>
      <c r="FF595" s="82">
        <f t="shared" si="806"/>
        <v>251.0625</v>
      </c>
      <c r="FG595" s="82">
        <f>EU595*Prices!$B$11</f>
        <v>39.375</v>
      </c>
      <c r="FH595" s="82">
        <f t="shared" si="807"/>
        <v>255</v>
      </c>
      <c r="FI595" s="82">
        <f>EU595*Prices!$B$12</f>
        <v>47.25</v>
      </c>
      <c r="FJ595" s="82">
        <f t="shared" si="808"/>
        <v>262.875</v>
      </c>
      <c r="FK595" s="82">
        <f>EU595*Prices!$B$13</f>
        <v>51.1875</v>
      </c>
      <c r="FL595" s="82">
        <f t="shared" si="809"/>
        <v>266.8125</v>
      </c>
      <c r="FM595" s="82">
        <f>EU595*Prices!$B$14</f>
        <v>61.03125</v>
      </c>
      <c r="FN595" s="82">
        <f t="shared" si="810"/>
        <v>276.65625</v>
      </c>
      <c r="FO595" s="82">
        <f>EU595*Prices!$B$15</f>
        <v>68.90625</v>
      </c>
      <c r="FP595" s="82">
        <f t="shared" si="811"/>
        <v>284.53125</v>
      </c>
      <c r="FQ595" s="82">
        <f>EU595*Prices!$B$16</f>
        <v>96.46875</v>
      </c>
      <c r="FR595" s="82">
        <f t="shared" si="812"/>
        <v>312.09375</v>
      </c>
      <c r="FS595" s="82">
        <f>EU595*Prices!$B$17</f>
        <v>0</v>
      </c>
      <c r="FT595" s="82"/>
      <c r="FU595" s="82"/>
      <c r="FV595" s="82"/>
      <c r="FW595" s="82"/>
      <c r="FX595" s="82"/>
      <c r="FY595" s="82"/>
      <c r="FZ595" s="82"/>
      <c r="GA595" s="82"/>
      <c r="GB595" s="82"/>
      <c r="GC595" s="82"/>
      <c r="GD595" s="82"/>
      <c r="GE595" s="82"/>
      <c r="GF595" s="82"/>
      <c r="GG595" s="82"/>
      <c r="GH595" s="82"/>
      <c r="GI595"/>
      <c r="GJ595"/>
      <c r="GK595"/>
      <c r="GL595"/>
      <c r="GM595"/>
      <c r="GN595"/>
      <c r="GO595"/>
      <c r="GP595" s="55">
        <v>2761.5266999999999</v>
      </c>
      <c r="GQ595" s="55">
        <f t="shared" si="846"/>
        <v>19.17726875</v>
      </c>
      <c r="GR595" s="74">
        <v>19.5</v>
      </c>
      <c r="GS595" s="55">
        <v>21</v>
      </c>
      <c r="GT595" s="55"/>
      <c r="GU595" s="75">
        <f t="shared" si="842"/>
        <v>3.9375</v>
      </c>
      <c r="GV595" s="75">
        <v>3</v>
      </c>
      <c r="GW595" s="75"/>
      <c r="GX595" s="76">
        <v>3</v>
      </c>
      <c r="GY595" s="142">
        <v>19.5</v>
      </c>
      <c r="GZ595" s="82">
        <f>(GY595*1.2)*(Prices!$B$5/32)</f>
        <v>29.25</v>
      </c>
      <c r="HA595" s="82">
        <f>(GY595*1.3)*(Prices!$C$4/32)</f>
        <v>50.7</v>
      </c>
      <c r="HB595" s="79">
        <f>GV595*Prices!$B$2+GW595*Prices!$B$3</f>
        <v>120</v>
      </c>
      <c r="HC595" s="80">
        <f>GU595*Prices!$B$9</f>
        <v>23.625</v>
      </c>
      <c r="HD595" s="82">
        <f t="shared" si="813"/>
        <v>226.57499999999999</v>
      </c>
      <c r="HE595" s="82">
        <f>GU595*Prices!$B$10</f>
        <v>35.4375</v>
      </c>
      <c r="HF595" s="82">
        <f t="shared" si="814"/>
        <v>238.38749999999999</v>
      </c>
      <c r="HG595" s="82">
        <f>GU595*Prices!$B$11</f>
        <v>39.375</v>
      </c>
      <c r="HH595" s="82">
        <f t="shared" si="815"/>
        <v>242.32499999999999</v>
      </c>
      <c r="HI595" s="82">
        <f>GU595*Prices!$B$12</f>
        <v>47.25</v>
      </c>
      <c r="HJ595" s="82">
        <f t="shared" si="816"/>
        <v>250.2</v>
      </c>
      <c r="HK595" s="82">
        <f>GU595*Prices!$B$13</f>
        <v>51.1875</v>
      </c>
      <c r="HL595" s="82">
        <f t="shared" si="817"/>
        <v>254.13749999999999</v>
      </c>
      <c r="HM595" s="82">
        <f>GU595*Prices!$B$14</f>
        <v>61.03125</v>
      </c>
      <c r="HN595" s="82">
        <f t="shared" si="818"/>
        <v>263.98124999999999</v>
      </c>
      <c r="HO595" s="82">
        <f>GU595*Prices!$B$15</f>
        <v>68.90625</v>
      </c>
      <c r="HP595" s="82">
        <f t="shared" si="819"/>
        <v>271.85624999999999</v>
      </c>
      <c r="HQ595" s="82">
        <f>GU595*Prices!$B$16</f>
        <v>96.46875</v>
      </c>
      <c r="HR595" s="82">
        <f t="shared" si="820"/>
        <v>299.41874999999999</v>
      </c>
      <c r="HS595" s="82">
        <f>GU595*Prices!$B$17</f>
        <v>0</v>
      </c>
      <c r="HT595" s="82"/>
      <c r="HU595" s="82"/>
      <c r="HV595" s="82"/>
      <c r="HW595" s="82"/>
      <c r="HX595" s="82"/>
      <c r="HY595" s="82"/>
      <c r="HZ595" s="82"/>
      <c r="IA595" s="82"/>
      <c r="IB595" s="82"/>
      <c r="IC595" s="82"/>
      <c r="ID595" s="82"/>
      <c r="IE595" s="82"/>
      <c r="IF595" s="82"/>
      <c r="IG595" s="82"/>
      <c r="IH595" s="82"/>
      <c r="II595"/>
      <c r="IJ595"/>
      <c r="IK595"/>
      <c r="IL595"/>
      <c r="IM595"/>
      <c r="IN595"/>
      <c r="IO595"/>
      <c r="IP595"/>
      <c r="IQ595" s="55">
        <v>2761.5266999999999</v>
      </c>
      <c r="IR595" s="55">
        <f t="shared" si="847"/>
        <v>19.17726875</v>
      </c>
      <c r="IS595" s="74">
        <v>19.5</v>
      </c>
      <c r="IT595" s="55">
        <v>21</v>
      </c>
      <c r="IV595" s="75">
        <f t="shared" si="843"/>
        <v>3.9375</v>
      </c>
      <c r="IW595" s="75">
        <v>3</v>
      </c>
      <c r="IX595" s="75"/>
      <c r="IY595" s="76">
        <f t="shared" si="763"/>
        <v>143.98287496875</v>
      </c>
      <c r="IZ595" s="142">
        <v>19.5</v>
      </c>
      <c r="JA595" s="82">
        <f>(IZ595*1.2)*(Prices!$B$5/32)</f>
        <v>29.25</v>
      </c>
      <c r="JB595" s="82">
        <f>(IZ595*1.3)*(Prices!$B$4/32)</f>
        <v>63.375</v>
      </c>
      <c r="JC595" s="79">
        <f>IW595*Prices!$B$2+IX595*Prices!$B$3</f>
        <v>120</v>
      </c>
      <c r="JD595" s="80">
        <f>IV595*Prices!$B$9</f>
        <v>23.625</v>
      </c>
      <c r="JE595" s="82">
        <f t="shared" si="821"/>
        <v>380.23287496875002</v>
      </c>
      <c r="JF595" s="82">
        <f>IV595*Prices!$B$10</f>
        <v>35.4375</v>
      </c>
      <c r="JG595" s="82">
        <f t="shared" si="822"/>
        <v>392.04537496875002</v>
      </c>
      <c r="JH595" s="82">
        <f>IV595*Prices!$B$11</f>
        <v>39.375</v>
      </c>
      <c r="JI595" s="82">
        <f t="shared" si="823"/>
        <v>395.98287496875002</v>
      </c>
      <c r="JJ595" s="82">
        <f>IV595*Prices!$B$12</f>
        <v>47.25</v>
      </c>
      <c r="JK595" s="82">
        <f t="shared" si="824"/>
        <v>403.85787496875002</v>
      </c>
      <c r="JL595" s="82">
        <f>IV595*Prices!$B$13</f>
        <v>51.1875</v>
      </c>
      <c r="JM595" s="82">
        <f t="shared" si="825"/>
        <v>407.79537496875002</v>
      </c>
      <c r="JN595" s="82">
        <f>IV595*Prices!$B$14</f>
        <v>61.03125</v>
      </c>
      <c r="JO595" s="82">
        <f t="shared" si="826"/>
        <v>417.63912496875002</v>
      </c>
      <c r="JP595" s="82">
        <f>IV595*Prices!$B$15</f>
        <v>68.90625</v>
      </c>
      <c r="JQ595" s="82">
        <f t="shared" si="827"/>
        <v>425.51412496875002</v>
      </c>
      <c r="JR595" s="82">
        <f>IV595*Prices!$B$16</f>
        <v>96.46875</v>
      </c>
      <c r="JS595" s="82">
        <f t="shared" si="828"/>
        <v>453.07662496875002</v>
      </c>
      <c r="JT595" s="82">
        <f>IV595*Prices!$B$17</f>
        <v>0</v>
      </c>
      <c r="JU595" s="82"/>
      <c r="JV595" s="82"/>
      <c r="JW595" s="82"/>
      <c r="JX595" s="82"/>
      <c r="JY595" s="82"/>
      <c r="JZ595" s="82"/>
      <c r="KA595" s="82"/>
      <c r="KB595" s="82"/>
      <c r="KC595" s="82"/>
      <c r="KD595" s="82"/>
      <c r="KE595" s="82"/>
      <c r="KF595" s="82"/>
      <c r="KG595" s="82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 s="199">
        <v>1</v>
      </c>
      <c r="LB595" s="202">
        <v>2</v>
      </c>
      <c r="LC595" s="82">
        <f>(44+(cabinets_db!IR595*2-2))*0.58</f>
        <v>46.605631749999993</v>
      </c>
      <c r="LD595" s="82">
        <f>(44+(cabinets_db!IR595*2-2))*0.77</f>
        <v>61.872993874999999</v>
      </c>
      <c r="LE595" s="82">
        <f>3*(cabinets_db!IR595*22/144)</f>
        <v>8.7895815104166655</v>
      </c>
      <c r="LF595" s="82">
        <f t="shared" si="829"/>
        <v>37.816050239583326</v>
      </c>
      <c r="LG595" s="80">
        <f t="shared" si="830"/>
        <v>53.083412364583332</v>
      </c>
      <c r="LH595" s="234">
        <f t="shared" si="831"/>
        <v>143.98287496875</v>
      </c>
      <c r="LI595" s="55">
        <v>2761.5266999999999</v>
      </c>
      <c r="LJ595" s="55">
        <f t="shared" si="848"/>
        <v>19.17726875</v>
      </c>
      <c r="LK595" s="74">
        <v>19.5</v>
      </c>
      <c r="LL595" s="55">
        <v>21</v>
      </c>
      <c r="LN595" s="75">
        <f t="shared" si="844"/>
        <v>3.9375</v>
      </c>
      <c r="LO595" s="75">
        <v>3</v>
      </c>
      <c r="LP595" s="75"/>
      <c r="LQ595" s="76">
        <f t="shared" si="764"/>
        <v>143.98287496875</v>
      </c>
      <c r="LR595" s="142">
        <v>19.5</v>
      </c>
      <c r="LS595" s="82">
        <f>(LR595*1.2)*(Prices!$B$5/32)</f>
        <v>29.25</v>
      </c>
      <c r="LT595" s="82">
        <f>(LR595*1.3)*(Prices!$C$4/32)</f>
        <v>50.7</v>
      </c>
      <c r="LU595" s="79">
        <f>LO595*Prices!$B$2+LP595*Prices!$B$3</f>
        <v>120</v>
      </c>
      <c r="LV595" s="80">
        <f>LN595*Prices!$B$9</f>
        <v>23.625</v>
      </c>
      <c r="LW595" s="82">
        <f t="shared" si="832"/>
        <v>367.55787496874996</v>
      </c>
      <c r="LX595" s="82">
        <f>LN595*Prices!$B$10</f>
        <v>35.4375</v>
      </c>
      <c r="LY595" s="82">
        <f t="shared" si="833"/>
        <v>379.37037496874996</v>
      </c>
      <c r="LZ595" s="82">
        <f>LN595*Prices!$B$11</f>
        <v>39.375</v>
      </c>
      <c r="MA595" s="82">
        <f t="shared" si="834"/>
        <v>383.30787496874996</v>
      </c>
      <c r="MB595" s="82">
        <f>LN595*Prices!$B$12</f>
        <v>47.25</v>
      </c>
      <c r="MC595" s="82">
        <f t="shared" si="835"/>
        <v>391.18287496874996</v>
      </c>
      <c r="MD595" s="82">
        <f>LN595*Prices!$B$13</f>
        <v>51.1875</v>
      </c>
      <c r="ME595" s="82">
        <f t="shared" si="836"/>
        <v>395.12037496874996</v>
      </c>
      <c r="MF595" s="82">
        <f>LN595*Prices!$B$14</f>
        <v>61.03125</v>
      </c>
      <c r="MG595" s="82">
        <f t="shared" si="837"/>
        <v>404.96412496874996</v>
      </c>
      <c r="MH595" s="82">
        <f>LN595*Prices!$B$15</f>
        <v>68.90625</v>
      </c>
      <c r="MI595" s="82">
        <f t="shared" si="838"/>
        <v>412.83912496874996</v>
      </c>
      <c r="MJ595" s="82">
        <f>LN595*Prices!$B$16</f>
        <v>96.46875</v>
      </c>
      <c r="MK595" s="82">
        <f t="shared" si="839"/>
        <v>440.40162496874996</v>
      </c>
      <c r="ML595" s="82">
        <f>LN595*Prices!$B$17</f>
        <v>0</v>
      </c>
      <c r="MM595" s="82"/>
      <c r="MN595" s="82"/>
      <c r="MO595" s="82"/>
      <c r="MP595" s="82"/>
      <c r="MQ595" s="82"/>
      <c r="MR595" s="82"/>
      <c r="MS595" s="82"/>
      <c r="MT595" s="82"/>
      <c r="MU595" s="82"/>
      <c r="MV595" s="82"/>
      <c r="MW595" s="82"/>
      <c r="MX595" s="82"/>
      <c r="MY595" s="82"/>
      <c r="MZ595" s="82"/>
      <c r="NA595" s="82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</row>
    <row r="596" spans="1:449" ht="18" customHeight="1" x14ac:dyDescent="0.25">
      <c r="A596" s="171" t="s">
        <v>727</v>
      </c>
      <c r="B596" s="172" t="s">
        <v>628</v>
      </c>
      <c r="C596" s="69" t="str">
        <f t="shared" si="840"/>
        <v>Vanity Cab: Floating - 3 drawers (22" to 24")</v>
      </c>
      <c r="D596" s="70" t="s">
        <v>724</v>
      </c>
      <c r="E596" s="68" t="s">
        <v>103</v>
      </c>
      <c r="F596" s="268" t="s">
        <v>727</v>
      </c>
      <c r="G596" s="367">
        <f>ROUND(cabinets_db!FD596/Prices!$B$27,0)</f>
        <v>589</v>
      </c>
      <c r="H596" s="71">
        <f>G596*Prices!$B$6+G596</f>
        <v>677.35</v>
      </c>
      <c r="I596" s="161">
        <f>ROUND(cabinets_db!FF596/Prices!$B$27,0)</f>
        <v>621</v>
      </c>
      <c r="J596" s="71">
        <f>I596*Prices!$B$6+I596</f>
        <v>714.15</v>
      </c>
      <c r="K596" s="161">
        <f>ROUND(cabinets_db!FH596/Prices!$B$27,0)</f>
        <v>632</v>
      </c>
      <c r="L596" s="71">
        <f>K596*Prices!$B$6+K596</f>
        <v>726.8</v>
      </c>
      <c r="M596" s="161">
        <f>ROUND(cabinets_db!FJ596/Prices!$B$27,0)</f>
        <v>653</v>
      </c>
      <c r="N596" s="71">
        <f>M596*Prices!$B$6+M596</f>
        <v>750.95</v>
      </c>
      <c r="O596" s="161">
        <f>ROUND(cabinets_db!FL596/Prices!$B$27,0)</f>
        <v>664</v>
      </c>
      <c r="P596" s="71">
        <f>O596*Prices!$B$6+O596</f>
        <v>763.6</v>
      </c>
      <c r="Q596" s="161">
        <f>ROUND(cabinets_db!FN596/Prices!$B$27,0)</f>
        <v>691</v>
      </c>
      <c r="R596" s="71">
        <f>Q596*Prices!$B$6+Q596</f>
        <v>794.65</v>
      </c>
      <c r="S596" s="161">
        <f>ROUND(cabinets_db!FP596/Prices!$B$27,0)</f>
        <v>712</v>
      </c>
      <c r="T596" s="71">
        <f>S596*Prices!$B$6+S596</f>
        <v>818.8</v>
      </c>
      <c r="U596" s="161">
        <f>ROUND(cabinets_db!FR596/Prices!$B$27,0)</f>
        <v>787</v>
      </c>
      <c r="V596" s="71">
        <f>U596*Prices!$B$6+U596</f>
        <v>905.05</v>
      </c>
      <c r="W596" s="162"/>
      <c r="X596" s="162"/>
      <c r="Y596" s="162"/>
      <c r="Z596" s="162"/>
      <c r="AA596" s="162"/>
      <c r="AB596" s="71">
        <f>ROUND(cabinets_db!HD596/Prices!$B$27,0)</f>
        <v>557</v>
      </c>
      <c r="AC596" s="71">
        <f>AB596*Prices!$B$6+AB596</f>
        <v>640.54999999999995</v>
      </c>
      <c r="AD596" s="71">
        <f>ROUND(cabinets_db!HF596/Prices!$B$27,0)</f>
        <v>589</v>
      </c>
      <c r="AE596" s="71">
        <f>AD596*Prices!$B$6+AD596</f>
        <v>677.35</v>
      </c>
      <c r="AF596" s="71">
        <f>ROUND(cabinets_db!HH596/Prices!$B$27,0)</f>
        <v>600</v>
      </c>
      <c r="AG596" s="71">
        <f>AF596*Prices!$B$6+AF596</f>
        <v>690</v>
      </c>
      <c r="AH596" s="71">
        <f>ROUND(cabinets_db!HJ596/Prices!$B$27,0)</f>
        <v>622</v>
      </c>
      <c r="AI596" s="71">
        <f>AH596*Prices!$B$6+AH596</f>
        <v>715.3</v>
      </c>
      <c r="AJ596" s="71">
        <f>ROUND(cabinets_db!HL596/Prices!$B$27,0)</f>
        <v>632</v>
      </c>
      <c r="AK596" s="71">
        <f>AJ596*Prices!$B$6+AJ596</f>
        <v>726.8</v>
      </c>
      <c r="AL596" s="71">
        <f>ROUND(cabinets_db!HN596/Prices!$B$27,0)</f>
        <v>659</v>
      </c>
      <c r="AM596" s="71">
        <f>AL596*Prices!$B$6+AL596</f>
        <v>757.85</v>
      </c>
      <c r="AN596" s="71">
        <f>ROUND(cabinets_db!HP596/Prices!$B$27,0)</f>
        <v>680</v>
      </c>
      <c r="AO596" s="71">
        <f>AN596*Prices!$B$6+AN596</f>
        <v>782</v>
      </c>
      <c r="AP596" s="71">
        <f>ROUND(cabinets_db!HR596/Prices!$B$27,0)</f>
        <v>755</v>
      </c>
      <c r="AQ596" s="163">
        <f>AP596*Prices!$B$6+AP596</f>
        <v>868.25</v>
      </c>
      <c r="AW596" s="71">
        <f t="shared" si="773"/>
        <v>557</v>
      </c>
      <c r="AX596" s="71">
        <f t="shared" si="774"/>
        <v>640.54999999999995</v>
      </c>
      <c r="AY596" s="71">
        <f t="shared" si="775"/>
        <v>589</v>
      </c>
      <c r="AZ596" s="71">
        <f t="shared" si="776"/>
        <v>677.35</v>
      </c>
      <c r="BA596" s="71">
        <f t="shared" si="777"/>
        <v>600</v>
      </c>
      <c r="BB596" s="71">
        <f t="shared" si="778"/>
        <v>690</v>
      </c>
      <c r="BC596" s="71">
        <f t="shared" si="779"/>
        <v>622</v>
      </c>
      <c r="BD596" s="71">
        <f t="shared" si="780"/>
        <v>715.3</v>
      </c>
      <c r="BE596" s="71">
        <f t="shared" si="781"/>
        <v>632</v>
      </c>
      <c r="BF596" s="71">
        <f t="shared" si="782"/>
        <v>726.8</v>
      </c>
      <c r="BG596" s="71">
        <f t="shared" si="783"/>
        <v>659</v>
      </c>
      <c r="BH596" s="71">
        <f t="shared" si="784"/>
        <v>757.85</v>
      </c>
      <c r="BI596" s="71">
        <f t="shared" si="785"/>
        <v>680</v>
      </c>
      <c r="BJ596" s="71">
        <f t="shared" si="786"/>
        <v>782</v>
      </c>
      <c r="BK596" s="71">
        <f t="shared" si="787"/>
        <v>755</v>
      </c>
      <c r="BL596" s="163">
        <f t="shared" si="788"/>
        <v>868.25</v>
      </c>
      <c r="BU596" s="161">
        <f>ROUND(cabinets_db!JE596/Prices!$B$27,0)</f>
        <v>934</v>
      </c>
      <c r="BV596" s="71">
        <f>BU596*Prices!$B$6+BU596</f>
        <v>1074.0999999999999</v>
      </c>
      <c r="BW596" s="161">
        <f>ROUND(cabinets_db!JG596/Prices!$B$27,0)</f>
        <v>966</v>
      </c>
      <c r="BX596" s="71">
        <f>BW596*Prices!$B$6+BW596</f>
        <v>1110.9000000000001</v>
      </c>
      <c r="BY596" s="161">
        <f>ROUND(cabinets_db!JI596/Prices!$B$27,0)</f>
        <v>977</v>
      </c>
      <c r="BZ596" s="71">
        <f>BY596*Prices!$B$6+BY596</f>
        <v>1123.55</v>
      </c>
      <c r="CA596" s="161">
        <f>ROUND(cabinets_db!JK596/Prices!$B$27,0)</f>
        <v>998</v>
      </c>
      <c r="CB596" s="71">
        <f>CA596*Prices!$B$6+CA596</f>
        <v>1147.7</v>
      </c>
      <c r="CC596" s="161">
        <f>ROUND(cabinets_db!JM596/Prices!$B$27,0)</f>
        <v>1009</v>
      </c>
      <c r="CD596" s="71">
        <f>CC596*Prices!$B$6+CC596</f>
        <v>1160.3499999999999</v>
      </c>
      <c r="CE596" s="161">
        <f>ROUND(cabinets_db!JO596/Prices!$B$27,0)</f>
        <v>1036</v>
      </c>
      <c r="CF596" s="71">
        <f>CE596*Prices!$B$6+CE596</f>
        <v>1191.4000000000001</v>
      </c>
      <c r="CG596" s="161">
        <f>ROUND(cabinets_db!JQ596/Prices!$B$27,0)</f>
        <v>1057</v>
      </c>
      <c r="CH596" s="71">
        <f>CG596*Prices!$B$6+CG596</f>
        <v>1215.55</v>
      </c>
      <c r="CI596" s="161">
        <f>ROUND(cabinets_db!JS596/Prices!$B$27,0)</f>
        <v>1132</v>
      </c>
      <c r="CJ596" s="71">
        <f>CI596*Prices!$B$6+CI596</f>
        <v>1301.8</v>
      </c>
      <c r="CK596" s="162"/>
      <c r="CL596" s="162"/>
      <c r="CM596" s="162"/>
      <c r="CN596" s="162"/>
      <c r="CO596" s="162"/>
      <c r="CP596" s="71">
        <f>ROUND(cabinets_db!LW596/Prices!$B$27,0)</f>
        <v>902</v>
      </c>
      <c r="CQ596" s="71">
        <f>CP596*Prices!$B$6+CP596</f>
        <v>1037.3</v>
      </c>
      <c r="CR596" s="71">
        <f>ROUND(cabinets_db!LY596/Prices!$B$27,0)</f>
        <v>934</v>
      </c>
      <c r="CS596" s="71">
        <f>CR596*Prices!$B$6+CR596</f>
        <v>1074.0999999999999</v>
      </c>
      <c r="CT596" s="71">
        <f>ROUND(cabinets_db!MA596/Prices!$B$27,0)</f>
        <v>945</v>
      </c>
      <c r="CU596" s="71">
        <f>CT596*Prices!$B$6+CT596</f>
        <v>1086.75</v>
      </c>
      <c r="CV596" s="71">
        <f>ROUND(cabinets_db!MC596/Prices!$B$27,0)</f>
        <v>966</v>
      </c>
      <c r="CW596" s="71">
        <f>CV596*Prices!$B$6+CV596</f>
        <v>1110.9000000000001</v>
      </c>
      <c r="CX596" s="71">
        <f>ROUND(cabinets_db!ME596/Prices!$B$27,0)</f>
        <v>977</v>
      </c>
      <c r="CY596" s="71">
        <f>CX596*Prices!$B$6+CX596</f>
        <v>1123.55</v>
      </c>
      <c r="CZ596" s="71">
        <f>ROUND(cabinets_db!MG596/Prices!$B$27,0)</f>
        <v>1004</v>
      </c>
      <c r="DA596" s="71">
        <f>CZ596*Prices!$B$6+CZ596</f>
        <v>1154.5999999999999</v>
      </c>
      <c r="DB596" s="71">
        <f>ROUND(cabinets_db!MI596/Prices!$B$27,0)</f>
        <v>1025</v>
      </c>
      <c r="DC596" s="71">
        <f>DB596*Prices!$B$6+DB596</f>
        <v>1178.75</v>
      </c>
      <c r="DD596" s="71">
        <f>ROUND(cabinets_db!MK596/Prices!$B$27,0)</f>
        <v>1100</v>
      </c>
      <c r="DE596" s="163">
        <f>DD596*Prices!$B$6+DD596</f>
        <v>1265</v>
      </c>
      <c r="DK596" s="71">
        <f t="shared" si="789"/>
        <v>902</v>
      </c>
      <c r="DL596" s="71">
        <f t="shared" si="790"/>
        <v>1037.3</v>
      </c>
      <c r="DM596" s="71">
        <f t="shared" si="791"/>
        <v>934</v>
      </c>
      <c r="DN596" s="71">
        <f t="shared" si="792"/>
        <v>1074.0999999999999</v>
      </c>
      <c r="DO596" s="71">
        <f t="shared" si="793"/>
        <v>945</v>
      </c>
      <c r="DP596" s="71">
        <f t="shared" si="794"/>
        <v>1086.75</v>
      </c>
      <c r="DQ596" s="71">
        <f t="shared" si="795"/>
        <v>966</v>
      </c>
      <c r="DR596" s="71">
        <f t="shared" si="796"/>
        <v>1110.9000000000001</v>
      </c>
      <c r="DS596" s="71">
        <f t="shared" si="797"/>
        <v>977</v>
      </c>
      <c r="DT596" s="71">
        <f t="shared" si="798"/>
        <v>1123.55</v>
      </c>
      <c r="DU596" s="71">
        <f t="shared" si="799"/>
        <v>1004</v>
      </c>
      <c r="DV596" s="71">
        <f t="shared" si="800"/>
        <v>1154.5999999999999</v>
      </c>
      <c r="DW596" s="71">
        <f t="shared" si="801"/>
        <v>1025</v>
      </c>
      <c r="DX596" s="71">
        <f t="shared" si="802"/>
        <v>1178.75</v>
      </c>
      <c r="DY596" s="71">
        <f t="shared" si="803"/>
        <v>1100</v>
      </c>
      <c r="DZ596" s="163">
        <f t="shared" si="804"/>
        <v>1265</v>
      </c>
      <c r="EP596" s="55">
        <v>2953.2687000000001</v>
      </c>
      <c r="EQ596" s="55">
        <f t="shared" si="845"/>
        <v>20.508810416666666</v>
      </c>
      <c r="ER596" s="74">
        <v>20.5</v>
      </c>
      <c r="ES596" s="55">
        <v>24</v>
      </c>
      <c r="EU596" s="75">
        <f t="shared" si="841"/>
        <v>4.5</v>
      </c>
      <c r="EV596" s="75">
        <v>3</v>
      </c>
      <c r="EX596" s="76">
        <v>3</v>
      </c>
      <c r="EY596" s="142">
        <v>20.5</v>
      </c>
      <c r="EZ596" s="82">
        <f>(EY596*1.2)*(Prices!$B$5/32)</f>
        <v>30.749999999999996</v>
      </c>
      <c r="FA596" s="82">
        <f>(EY596*1.3)*(Prices!$B$4/32)</f>
        <v>66.625</v>
      </c>
      <c r="FB596" s="79">
        <f>EV596*Prices!$B$2+EW596*Prices!$B$3</f>
        <v>120</v>
      </c>
      <c r="FC596" s="80">
        <f>EU596*Prices!$B$9</f>
        <v>27</v>
      </c>
      <c r="FD596" s="82">
        <f t="shared" si="805"/>
        <v>247.375</v>
      </c>
      <c r="FE596" s="82">
        <f>EU596*Prices!$B$10</f>
        <v>40.5</v>
      </c>
      <c r="FF596" s="82">
        <f t="shared" si="806"/>
        <v>260.875</v>
      </c>
      <c r="FG596" s="82">
        <f>EU596*Prices!$B$11</f>
        <v>45</v>
      </c>
      <c r="FH596" s="82">
        <f t="shared" si="807"/>
        <v>265.375</v>
      </c>
      <c r="FI596" s="82">
        <f>EU596*Prices!$B$12</f>
        <v>54</v>
      </c>
      <c r="FJ596" s="82">
        <f t="shared" si="808"/>
        <v>274.375</v>
      </c>
      <c r="FK596" s="82">
        <f>EU596*Prices!$B$13</f>
        <v>58.5</v>
      </c>
      <c r="FL596" s="82">
        <f t="shared" si="809"/>
        <v>278.875</v>
      </c>
      <c r="FM596" s="82">
        <f>EU596*Prices!$B$14</f>
        <v>69.75</v>
      </c>
      <c r="FN596" s="82">
        <f t="shared" si="810"/>
        <v>290.125</v>
      </c>
      <c r="FO596" s="82">
        <f>EU596*Prices!$B$15</f>
        <v>78.75</v>
      </c>
      <c r="FP596" s="82">
        <f t="shared" si="811"/>
        <v>299.125</v>
      </c>
      <c r="FQ596" s="82">
        <f>EU596*Prices!$B$16</f>
        <v>110.25</v>
      </c>
      <c r="FR596" s="82">
        <f t="shared" si="812"/>
        <v>330.625</v>
      </c>
      <c r="FS596" s="82">
        <f>EU596*Prices!$B$17</f>
        <v>0</v>
      </c>
      <c r="FT596" s="82"/>
      <c r="FU596" s="82"/>
      <c r="FV596" s="82"/>
      <c r="FW596" s="82"/>
      <c r="FX596" s="82"/>
      <c r="FY596" s="82"/>
      <c r="FZ596" s="82"/>
      <c r="GA596" s="82"/>
      <c r="GB596" s="82"/>
      <c r="GC596" s="82"/>
      <c r="GD596" s="82"/>
      <c r="GE596" s="82"/>
      <c r="GF596" s="82"/>
      <c r="GG596" s="82"/>
      <c r="GH596" s="82"/>
      <c r="GI596"/>
      <c r="GJ596"/>
      <c r="GK596"/>
      <c r="GL596"/>
      <c r="GM596"/>
      <c r="GN596"/>
      <c r="GO596"/>
      <c r="GP596" s="55">
        <v>2953.2687000000001</v>
      </c>
      <c r="GQ596" s="55">
        <f t="shared" si="846"/>
        <v>20.508810416666666</v>
      </c>
      <c r="GR596" s="74">
        <v>20.5</v>
      </c>
      <c r="GS596" s="55">
        <v>24</v>
      </c>
      <c r="GT596" s="55"/>
      <c r="GU596" s="75">
        <f t="shared" si="842"/>
        <v>4.5</v>
      </c>
      <c r="GV596" s="75">
        <v>3</v>
      </c>
      <c r="GW596" s="75"/>
      <c r="GX596" s="76">
        <v>3</v>
      </c>
      <c r="GY596" s="142">
        <v>20.5</v>
      </c>
      <c r="GZ596" s="82">
        <f>(GY596*1.2)*(Prices!$B$5/32)</f>
        <v>30.749999999999996</v>
      </c>
      <c r="HA596" s="82">
        <f>(GY596*1.3)*(Prices!$C$4/32)</f>
        <v>53.300000000000004</v>
      </c>
      <c r="HB596" s="79">
        <f>GV596*Prices!$B$2+GW596*Prices!$B$3</f>
        <v>120</v>
      </c>
      <c r="HC596" s="80">
        <f>GU596*Prices!$B$9</f>
        <v>27</v>
      </c>
      <c r="HD596" s="82">
        <f t="shared" si="813"/>
        <v>234.05</v>
      </c>
      <c r="HE596" s="82">
        <f>GU596*Prices!$B$10</f>
        <v>40.5</v>
      </c>
      <c r="HF596" s="82">
        <f t="shared" si="814"/>
        <v>247.55</v>
      </c>
      <c r="HG596" s="82">
        <f>GU596*Prices!$B$11</f>
        <v>45</v>
      </c>
      <c r="HH596" s="82">
        <f t="shared" si="815"/>
        <v>252.05</v>
      </c>
      <c r="HI596" s="82">
        <f>GU596*Prices!$B$12</f>
        <v>54</v>
      </c>
      <c r="HJ596" s="82">
        <f t="shared" si="816"/>
        <v>261.05</v>
      </c>
      <c r="HK596" s="82">
        <f>GU596*Prices!$B$13</f>
        <v>58.5</v>
      </c>
      <c r="HL596" s="82">
        <f t="shared" si="817"/>
        <v>265.55</v>
      </c>
      <c r="HM596" s="82">
        <f>GU596*Prices!$B$14</f>
        <v>69.75</v>
      </c>
      <c r="HN596" s="82">
        <f t="shared" si="818"/>
        <v>276.8</v>
      </c>
      <c r="HO596" s="82">
        <f>GU596*Prices!$B$15</f>
        <v>78.75</v>
      </c>
      <c r="HP596" s="82">
        <f t="shared" si="819"/>
        <v>285.8</v>
      </c>
      <c r="HQ596" s="82">
        <f>GU596*Prices!$B$16</f>
        <v>110.25</v>
      </c>
      <c r="HR596" s="82">
        <f t="shared" si="820"/>
        <v>317.3</v>
      </c>
      <c r="HS596" s="82">
        <f>GU596*Prices!$B$17</f>
        <v>0</v>
      </c>
      <c r="HT596" s="82"/>
      <c r="HU596" s="82"/>
      <c r="HV596" s="82"/>
      <c r="HW596" s="82"/>
      <c r="HX596" s="82"/>
      <c r="HY596" s="82"/>
      <c r="HZ596" s="82"/>
      <c r="IA596" s="82"/>
      <c r="IB596" s="82"/>
      <c r="IC596" s="82"/>
      <c r="ID596" s="82"/>
      <c r="IE596" s="82"/>
      <c r="IF596" s="82"/>
      <c r="IG596" s="82"/>
      <c r="IH596" s="82"/>
      <c r="II596"/>
      <c r="IJ596"/>
      <c r="IK596"/>
      <c r="IL596"/>
      <c r="IM596"/>
      <c r="IN596"/>
      <c r="IO596"/>
      <c r="IP596"/>
      <c r="IQ596" s="55">
        <v>2953.2687000000001</v>
      </c>
      <c r="IR596" s="55">
        <f t="shared" si="847"/>
        <v>20.508810416666666</v>
      </c>
      <c r="IS596" s="74">
        <v>20.5</v>
      </c>
      <c r="IT596" s="55">
        <v>24</v>
      </c>
      <c r="IV596" s="75">
        <f t="shared" si="843"/>
        <v>4.5</v>
      </c>
      <c r="IW596" s="75">
        <v>3</v>
      </c>
      <c r="IX596" s="75"/>
      <c r="IY596" s="76">
        <f t="shared" si="763"/>
        <v>147.79774184374998</v>
      </c>
      <c r="IZ596" s="142">
        <v>20.5</v>
      </c>
      <c r="JA596" s="82">
        <f>(IZ596*1.2)*(Prices!$B$5/32)</f>
        <v>30.749999999999996</v>
      </c>
      <c r="JB596" s="82">
        <f>(IZ596*1.3)*(Prices!$B$4/32)</f>
        <v>66.625</v>
      </c>
      <c r="JC596" s="79">
        <f>IW596*Prices!$B$2+IX596*Prices!$B$3</f>
        <v>120</v>
      </c>
      <c r="JD596" s="80">
        <f>IV596*Prices!$B$9</f>
        <v>27</v>
      </c>
      <c r="JE596" s="82">
        <f t="shared" si="821"/>
        <v>392.17274184374998</v>
      </c>
      <c r="JF596" s="82">
        <f>IV596*Prices!$B$10</f>
        <v>40.5</v>
      </c>
      <c r="JG596" s="82">
        <f t="shared" si="822"/>
        <v>405.67274184374998</v>
      </c>
      <c r="JH596" s="82">
        <f>IV596*Prices!$B$11</f>
        <v>45</v>
      </c>
      <c r="JI596" s="82">
        <f t="shared" si="823"/>
        <v>410.17274184374998</v>
      </c>
      <c r="JJ596" s="82">
        <f>IV596*Prices!$B$12</f>
        <v>54</v>
      </c>
      <c r="JK596" s="82">
        <f t="shared" si="824"/>
        <v>419.17274184374998</v>
      </c>
      <c r="JL596" s="82">
        <f>IV596*Prices!$B$13</f>
        <v>58.5</v>
      </c>
      <c r="JM596" s="82">
        <f t="shared" si="825"/>
        <v>423.67274184374998</v>
      </c>
      <c r="JN596" s="82">
        <f>IV596*Prices!$B$14</f>
        <v>69.75</v>
      </c>
      <c r="JO596" s="82">
        <f t="shared" si="826"/>
        <v>434.92274184374998</v>
      </c>
      <c r="JP596" s="82">
        <f>IV596*Prices!$B$15</f>
        <v>78.75</v>
      </c>
      <c r="JQ596" s="82">
        <f t="shared" si="827"/>
        <v>443.92274184374998</v>
      </c>
      <c r="JR596" s="82">
        <f>IV596*Prices!$B$16</f>
        <v>110.25</v>
      </c>
      <c r="JS596" s="82">
        <f t="shared" si="828"/>
        <v>475.42274184374998</v>
      </c>
      <c r="JT596" s="82">
        <f>IV596*Prices!$B$17</f>
        <v>0</v>
      </c>
      <c r="JU596" s="82"/>
      <c r="JV596" s="82"/>
      <c r="JW596" s="82"/>
      <c r="JX596" s="82"/>
      <c r="JY596" s="82"/>
      <c r="JZ596" s="82"/>
      <c r="KA596" s="82"/>
      <c r="KB596" s="82"/>
      <c r="KC596" s="82"/>
      <c r="KD596" s="82"/>
      <c r="KE596" s="82"/>
      <c r="KF596" s="82"/>
      <c r="KG596" s="82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 s="199">
        <v>1</v>
      </c>
      <c r="LB596" s="202">
        <v>2</v>
      </c>
      <c r="LC596" s="82">
        <f>(44+(cabinets_db!IR596*2-2))*0.58</f>
        <v>48.150220083333323</v>
      </c>
      <c r="LD596" s="82">
        <f>(44+(cabinets_db!IR596*2-2))*0.77</f>
        <v>63.923568041666663</v>
      </c>
      <c r="LE596" s="82">
        <f>3*(cabinets_db!IR596*22/144)</f>
        <v>9.3998714409722215</v>
      </c>
      <c r="LF596" s="82">
        <f t="shared" si="829"/>
        <v>38.750348642361104</v>
      </c>
      <c r="LG596" s="80">
        <f t="shared" si="830"/>
        <v>54.523696600694443</v>
      </c>
      <c r="LH596" s="234">
        <f t="shared" si="831"/>
        <v>147.79774184374998</v>
      </c>
      <c r="LI596" s="55">
        <v>2953.2687000000001</v>
      </c>
      <c r="LJ596" s="55">
        <f t="shared" si="848"/>
        <v>20.508810416666666</v>
      </c>
      <c r="LK596" s="74">
        <v>20.5</v>
      </c>
      <c r="LL596" s="55">
        <v>24</v>
      </c>
      <c r="LN596" s="75">
        <f t="shared" si="844"/>
        <v>4.5</v>
      </c>
      <c r="LO596" s="75">
        <v>3</v>
      </c>
      <c r="LP596" s="75"/>
      <c r="LQ596" s="76">
        <f t="shared" si="764"/>
        <v>147.79774184374998</v>
      </c>
      <c r="LR596" s="142">
        <v>20.5</v>
      </c>
      <c r="LS596" s="82">
        <f>(LR596*1.2)*(Prices!$B$5/32)</f>
        <v>30.749999999999996</v>
      </c>
      <c r="LT596" s="82">
        <f>(LR596*1.3)*(Prices!$C$4/32)</f>
        <v>53.300000000000004</v>
      </c>
      <c r="LU596" s="79">
        <f>LO596*Prices!$B$2+LP596*Prices!$B$3</f>
        <v>120</v>
      </c>
      <c r="LV596" s="80">
        <f>LN596*Prices!$B$9</f>
        <v>27</v>
      </c>
      <c r="LW596" s="82">
        <f t="shared" si="832"/>
        <v>378.84774184374999</v>
      </c>
      <c r="LX596" s="82">
        <f>LN596*Prices!$B$10</f>
        <v>40.5</v>
      </c>
      <c r="LY596" s="82">
        <f t="shared" si="833"/>
        <v>392.34774184374999</v>
      </c>
      <c r="LZ596" s="82">
        <f>LN596*Prices!$B$11</f>
        <v>45</v>
      </c>
      <c r="MA596" s="82">
        <f t="shared" si="834"/>
        <v>396.84774184374999</v>
      </c>
      <c r="MB596" s="82">
        <f>LN596*Prices!$B$12</f>
        <v>54</v>
      </c>
      <c r="MC596" s="82">
        <f t="shared" si="835"/>
        <v>405.84774184374999</v>
      </c>
      <c r="MD596" s="82">
        <f>LN596*Prices!$B$13</f>
        <v>58.5</v>
      </c>
      <c r="ME596" s="82">
        <f t="shared" si="836"/>
        <v>410.34774184374999</v>
      </c>
      <c r="MF596" s="82">
        <f>LN596*Prices!$B$14</f>
        <v>69.75</v>
      </c>
      <c r="MG596" s="82">
        <f t="shared" si="837"/>
        <v>421.59774184374999</v>
      </c>
      <c r="MH596" s="82">
        <f>LN596*Prices!$B$15</f>
        <v>78.75</v>
      </c>
      <c r="MI596" s="82">
        <f t="shared" si="838"/>
        <v>430.59774184374999</v>
      </c>
      <c r="MJ596" s="82">
        <f>LN596*Prices!$B$16</f>
        <v>110.25</v>
      </c>
      <c r="MK596" s="82">
        <f t="shared" si="839"/>
        <v>462.09774184374999</v>
      </c>
      <c r="ML596" s="82">
        <f>LN596*Prices!$B$17</f>
        <v>0</v>
      </c>
      <c r="MM596" s="82"/>
      <c r="MN596" s="82"/>
      <c r="MO596" s="82"/>
      <c r="MP596" s="82"/>
      <c r="MQ596" s="82"/>
      <c r="MR596" s="82"/>
      <c r="MS596" s="82"/>
      <c r="MT596" s="82"/>
      <c r="MU596" s="82"/>
      <c r="MV596" s="82"/>
      <c r="MW596" s="82"/>
      <c r="MX596" s="82"/>
      <c r="MY596" s="82"/>
      <c r="MZ596" s="82"/>
      <c r="NA596" s="82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</row>
    <row r="597" spans="1:449" ht="18" customHeight="1" x14ac:dyDescent="0.25">
      <c r="A597" s="171" t="s">
        <v>728</v>
      </c>
      <c r="B597" s="172" t="s">
        <v>628</v>
      </c>
      <c r="C597" s="69" t="str">
        <f t="shared" si="840"/>
        <v>Vanity Cab: Floating - 3 drawers (25" to 27")</v>
      </c>
      <c r="D597" s="70" t="s">
        <v>724</v>
      </c>
      <c r="E597" s="68" t="s">
        <v>107</v>
      </c>
      <c r="F597" s="268" t="s">
        <v>728</v>
      </c>
      <c r="G597" s="367">
        <f>ROUND(cabinets_db!FD597/Prices!$B$27,0)</f>
        <v>614</v>
      </c>
      <c r="H597" s="71">
        <f>G597*Prices!$B$6+G597</f>
        <v>706.1</v>
      </c>
      <c r="I597" s="161">
        <f>ROUND(cabinets_db!FF597/Prices!$B$27,0)</f>
        <v>650</v>
      </c>
      <c r="J597" s="71">
        <f>I597*Prices!$B$6+I597</f>
        <v>747.5</v>
      </c>
      <c r="K597" s="161">
        <f>ROUND(cabinets_db!FH597/Prices!$B$27,0)</f>
        <v>662</v>
      </c>
      <c r="L597" s="71">
        <f>K597*Prices!$B$6+K597</f>
        <v>761.3</v>
      </c>
      <c r="M597" s="161">
        <f>ROUND(cabinets_db!FJ597/Prices!$B$27,0)</f>
        <v>686</v>
      </c>
      <c r="N597" s="71">
        <f>M597*Prices!$B$6+M597</f>
        <v>788.9</v>
      </c>
      <c r="O597" s="161">
        <f>ROUND(cabinets_db!FL597/Prices!$B$27,0)</f>
        <v>698</v>
      </c>
      <c r="P597" s="71">
        <f>O597*Prices!$B$6+O597</f>
        <v>802.7</v>
      </c>
      <c r="Q597" s="161">
        <f>ROUND(cabinets_db!FN597/Prices!$B$27,0)</f>
        <v>728</v>
      </c>
      <c r="R597" s="71">
        <f>Q597*Prices!$B$6+Q597</f>
        <v>837.2</v>
      </c>
      <c r="S597" s="161">
        <f>ROUND(cabinets_db!FP597/Prices!$B$27,0)</f>
        <v>753</v>
      </c>
      <c r="T597" s="71">
        <f>S597*Prices!$B$6+S597</f>
        <v>865.95</v>
      </c>
      <c r="U597" s="161">
        <f>ROUND(cabinets_db!FR597/Prices!$B$27,0)</f>
        <v>837</v>
      </c>
      <c r="V597" s="71">
        <f>U597*Prices!$B$6+U597</f>
        <v>962.55</v>
      </c>
      <c r="W597" s="162"/>
      <c r="X597" s="162"/>
      <c r="Y597" s="162"/>
      <c r="Z597" s="162"/>
      <c r="AA597" s="162"/>
      <c r="AB597" s="71">
        <f>ROUND(cabinets_db!HD597/Prices!$B$27,0)</f>
        <v>580</v>
      </c>
      <c r="AC597" s="71">
        <f>AB597*Prices!$B$6+AB597</f>
        <v>667</v>
      </c>
      <c r="AD597" s="71">
        <f>ROUND(cabinets_db!HF597/Prices!$B$27,0)</f>
        <v>616</v>
      </c>
      <c r="AE597" s="71">
        <f>AD597*Prices!$B$6+AD597</f>
        <v>708.4</v>
      </c>
      <c r="AF597" s="71">
        <f>ROUND(cabinets_db!HH597/Prices!$B$27,0)</f>
        <v>628</v>
      </c>
      <c r="AG597" s="71">
        <f>AF597*Prices!$B$6+AF597</f>
        <v>722.2</v>
      </c>
      <c r="AH597" s="71">
        <f>ROUND(cabinets_db!HJ597/Prices!$B$27,0)</f>
        <v>652</v>
      </c>
      <c r="AI597" s="71">
        <f>AH597*Prices!$B$6+AH597</f>
        <v>749.8</v>
      </c>
      <c r="AJ597" s="71">
        <f>ROUND(cabinets_db!HL597/Prices!$B$27,0)</f>
        <v>664</v>
      </c>
      <c r="AK597" s="71">
        <f>AJ597*Prices!$B$6+AJ597</f>
        <v>763.6</v>
      </c>
      <c r="AL597" s="71">
        <f>ROUND(cabinets_db!HN597/Prices!$B$27,0)</f>
        <v>694</v>
      </c>
      <c r="AM597" s="71">
        <f>AL597*Prices!$B$6+AL597</f>
        <v>798.1</v>
      </c>
      <c r="AN597" s="71">
        <f>ROUND(cabinets_db!HP597/Prices!$B$27,0)</f>
        <v>719</v>
      </c>
      <c r="AO597" s="71">
        <f>AN597*Prices!$B$6+AN597</f>
        <v>826.85</v>
      </c>
      <c r="AP597" s="71">
        <f>ROUND(cabinets_db!HR597/Prices!$B$27,0)</f>
        <v>803</v>
      </c>
      <c r="AQ597" s="163">
        <f>AP597*Prices!$B$6+AP597</f>
        <v>923.45</v>
      </c>
      <c r="AW597" s="71">
        <f t="shared" si="773"/>
        <v>580</v>
      </c>
      <c r="AX597" s="71">
        <f t="shared" si="774"/>
        <v>667</v>
      </c>
      <c r="AY597" s="71">
        <f t="shared" si="775"/>
        <v>616</v>
      </c>
      <c r="AZ597" s="71">
        <f t="shared" si="776"/>
        <v>708.4</v>
      </c>
      <c r="BA597" s="71">
        <f t="shared" si="777"/>
        <v>628</v>
      </c>
      <c r="BB597" s="71">
        <f t="shared" si="778"/>
        <v>722.2</v>
      </c>
      <c r="BC597" s="71">
        <f t="shared" si="779"/>
        <v>652</v>
      </c>
      <c r="BD597" s="71">
        <f t="shared" si="780"/>
        <v>749.8</v>
      </c>
      <c r="BE597" s="71">
        <f t="shared" si="781"/>
        <v>664</v>
      </c>
      <c r="BF597" s="71">
        <f t="shared" si="782"/>
        <v>763.6</v>
      </c>
      <c r="BG597" s="71">
        <f t="shared" si="783"/>
        <v>694</v>
      </c>
      <c r="BH597" s="71">
        <f t="shared" si="784"/>
        <v>798.1</v>
      </c>
      <c r="BI597" s="71">
        <f t="shared" si="785"/>
        <v>719</v>
      </c>
      <c r="BJ597" s="71">
        <f t="shared" si="786"/>
        <v>826.85</v>
      </c>
      <c r="BK597" s="71">
        <f t="shared" si="787"/>
        <v>803</v>
      </c>
      <c r="BL597" s="163">
        <f t="shared" si="788"/>
        <v>923.45</v>
      </c>
      <c r="BU597" s="161">
        <f>ROUND(cabinets_db!JE597/Prices!$B$27,0)</f>
        <v>968</v>
      </c>
      <c r="BV597" s="71">
        <f>BU597*Prices!$B$6+BU597</f>
        <v>1113.2</v>
      </c>
      <c r="BW597" s="161">
        <f>ROUND(cabinets_db!JG597/Prices!$B$27,0)</f>
        <v>1004</v>
      </c>
      <c r="BX597" s="71">
        <f>BW597*Prices!$B$6+BW597</f>
        <v>1154.5999999999999</v>
      </c>
      <c r="BY597" s="161">
        <f>ROUND(cabinets_db!JI597/Prices!$B$27,0)</f>
        <v>1016</v>
      </c>
      <c r="BZ597" s="71">
        <f>BY597*Prices!$B$6+BY597</f>
        <v>1168.4000000000001</v>
      </c>
      <c r="CA597" s="161">
        <f>ROUND(cabinets_db!JK597/Prices!$B$27,0)</f>
        <v>1040</v>
      </c>
      <c r="CB597" s="71">
        <f>CA597*Prices!$B$6+CA597</f>
        <v>1196</v>
      </c>
      <c r="CC597" s="161">
        <f>ROUND(cabinets_db!JM597/Prices!$B$27,0)</f>
        <v>1052</v>
      </c>
      <c r="CD597" s="71">
        <f>CC597*Prices!$B$6+CC597</f>
        <v>1209.8</v>
      </c>
      <c r="CE597" s="161">
        <f>ROUND(cabinets_db!JO597/Prices!$B$27,0)</f>
        <v>1082</v>
      </c>
      <c r="CF597" s="71">
        <f>CE597*Prices!$B$6+CE597</f>
        <v>1244.3</v>
      </c>
      <c r="CG597" s="161">
        <f>ROUND(cabinets_db!JQ597/Prices!$B$27,0)</f>
        <v>1106</v>
      </c>
      <c r="CH597" s="71">
        <f>CG597*Prices!$B$6+CG597</f>
        <v>1271.9000000000001</v>
      </c>
      <c r="CI597" s="161">
        <f>ROUND(cabinets_db!JS597/Prices!$B$27,0)</f>
        <v>1191</v>
      </c>
      <c r="CJ597" s="71">
        <f>CI597*Prices!$B$6+CI597</f>
        <v>1369.65</v>
      </c>
      <c r="CK597" s="162"/>
      <c r="CL597" s="162"/>
      <c r="CM597" s="162"/>
      <c r="CN597" s="162"/>
      <c r="CO597" s="162"/>
      <c r="CP597" s="71">
        <f>ROUND(cabinets_db!LW597/Prices!$B$27,0)</f>
        <v>934</v>
      </c>
      <c r="CQ597" s="71">
        <f>CP597*Prices!$B$6+CP597</f>
        <v>1074.0999999999999</v>
      </c>
      <c r="CR597" s="71">
        <f>ROUND(cabinets_db!LY597/Prices!$B$27,0)</f>
        <v>970</v>
      </c>
      <c r="CS597" s="71">
        <f>CR597*Prices!$B$6+CR597</f>
        <v>1115.5</v>
      </c>
      <c r="CT597" s="71">
        <f>ROUND(cabinets_db!MA597/Prices!$B$27,0)</f>
        <v>982</v>
      </c>
      <c r="CU597" s="71">
        <f>CT597*Prices!$B$6+CT597</f>
        <v>1129.3</v>
      </c>
      <c r="CV597" s="71">
        <f>ROUND(cabinets_db!MC597/Prices!$B$27,0)</f>
        <v>1006</v>
      </c>
      <c r="CW597" s="71">
        <f>CV597*Prices!$B$6+CV597</f>
        <v>1156.9000000000001</v>
      </c>
      <c r="CX597" s="71">
        <f>ROUND(cabinets_db!ME597/Prices!$B$27,0)</f>
        <v>1018</v>
      </c>
      <c r="CY597" s="71">
        <f>CX597*Prices!$B$6+CX597</f>
        <v>1170.7</v>
      </c>
      <c r="CZ597" s="71">
        <f>ROUND(cabinets_db!MG597/Prices!$B$27,0)</f>
        <v>1048</v>
      </c>
      <c r="DA597" s="71">
        <f>CZ597*Prices!$B$6+CZ597</f>
        <v>1205.2</v>
      </c>
      <c r="DB597" s="71">
        <f>ROUND(cabinets_db!MI597/Prices!$B$27,0)</f>
        <v>1072</v>
      </c>
      <c r="DC597" s="71">
        <f>DB597*Prices!$B$6+DB597</f>
        <v>1232.8</v>
      </c>
      <c r="DD597" s="71">
        <f>ROUND(cabinets_db!MK597/Prices!$B$27,0)</f>
        <v>1157</v>
      </c>
      <c r="DE597" s="163">
        <f>DD597*Prices!$B$6+DD597</f>
        <v>1330.55</v>
      </c>
      <c r="DK597" s="71">
        <f t="shared" si="789"/>
        <v>934</v>
      </c>
      <c r="DL597" s="71">
        <f t="shared" si="790"/>
        <v>1074.0999999999999</v>
      </c>
      <c r="DM597" s="71">
        <f t="shared" si="791"/>
        <v>970</v>
      </c>
      <c r="DN597" s="71">
        <f t="shared" si="792"/>
        <v>1115.5</v>
      </c>
      <c r="DO597" s="71">
        <f t="shared" si="793"/>
        <v>982</v>
      </c>
      <c r="DP597" s="71">
        <f t="shared" si="794"/>
        <v>1129.3</v>
      </c>
      <c r="DQ597" s="71">
        <f t="shared" si="795"/>
        <v>1006</v>
      </c>
      <c r="DR597" s="71">
        <f t="shared" si="796"/>
        <v>1156.9000000000001</v>
      </c>
      <c r="DS597" s="71">
        <f t="shared" si="797"/>
        <v>1018</v>
      </c>
      <c r="DT597" s="71">
        <f t="shared" si="798"/>
        <v>1170.7</v>
      </c>
      <c r="DU597" s="71">
        <f t="shared" si="799"/>
        <v>1048</v>
      </c>
      <c r="DV597" s="71">
        <f t="shared" si="800"/>
        <v>1205.2</v>
      </c>
      <c r="DW597" s="71">
        <f t="shared" si="801"/>
        <v>1072</v>
      </c>
      <c r="DX597" s="71">
        <f t="shared" si="802"/>
        <v>1232.8</v>
      </c>
      <c r="DY597" s="71">
        <f t="shared" si="803"/>
        <v>1157</v>
      </c>
      <c r="DZ597" s="163">
        <f t="shared" si="804"/>
        <v>1330.55</v>
      </c>
      <c r="EP597" s="55">
        <v>3145.0106999999998</v>
      </c>
      <c r="EQ597" s="55">
        <f t="shared" si="845"/>
        <v>21.840352083333332</v>
      </c>
      <c r="ER597" s="74">
        <v>22</v>
      </c>
      <c r="ES597" s="55">
        <v>27</v>
      </c>
      <c r="EU597" s="75">
        <f t="shared" si="841"/>
        <v>5.0625</v>
      </c>
      <c r="EV597" s="75">
        <v>3</v>
      </c>
      <c r="EX597" s="76">
        <v>3</v>
      </c>
      <c r="EY597" s="142">
        <v>22</v>
      </c>
      <c r="EZ597" s="82">
        <f>(EY597*1.2)*(Prices!$B$5/32)</f>
        <v>33</v>
      </c>
      <c r="FA597" s="82">
        <f>(EY597*1.3)*(Prices!$B$4/32)</f>
        <v>71.5</v>
      </c>
      <c r="FB597" s="79">
        <f>EV597*Prices!$B$2+EW597*Prices!$B$3</f>
        <v>120</v>
      </c>
      <c r="FC597" s="80">
        <f>EU597*Prices!$B$9</f>
        <v>30.375</v>
      </c>
      <c r="FD597" s="82">
        <f t="shared" si="805"/>
        <v>257.875</v>
      </c>
      <c r="FE597" s="82">
        <f>EU597*Prices!$B$10</f>
        <v>45.5625</v>
      </c>
      <c r="FF597" s="82">
        <f t="shared" si="806"/>
        <v>273.0625</v>
      </c>
      <c r="FG597" s="82">
        <f>EU597*Prices!$B$11</f>
        <v>50.625</v>
      </c>
      <c r="FH597" s="82">
        <f t="shared" si="807"/>
        <v>278.125</v>
      </c>
      <c r="FI597" s="82">
        <f>EU597*Prices!$B$12</f>
        <v>60.75</v>
      </c>
      <c r="FJ597" s="82">
        <f t="shared" si="808"/>
        <v>288.25</v>
      </c>
      <c r="FK597" s="82">
        <f>EU597*Prices!$B$13</f>
        <v>65.8125</v>
      </c>
      <c r="FL597" s="82">
        <f t="shared" si="809"/>
        <v>293.3125</v>
      </c>
      <c r="FM597" s="82">
        <f>EU597*Prices!$B$14</f>
        <v>78.46875</v>
      </c>
      <c r="FN597" s="82">
        <f t="shared" si="810"/>
        <v>305.96875</v>
      </c>
      <c r="FO597" s="82">
        <f>EU597*Prices!$B$15</f>
        <v>88.59375</v>
      </c>
      <c r="FP597" s="82">
        <f t="shared" si="811"/>
        <v>316.09375</v>
      </c>
      <c r="FQ597" s="82">
        <f>EU597*Prices!$B$16</f>
        <v>124.03125</v>
      </c>
      <c r="FR597" s="82">
        <f t="shared" si="812"/>
        <v>351.53125</v>
      </c>
      <c r="FS597" s="82">
        <f>EU597*Prices!$B$17</f>
        <v>0</v>
      </c>
      <c r="FT597" s="82"/>
      <c r="FU597" s="82"/>
      <c r="FV597" s="82"/>
      <c r="FW597" s="82"/>
      <c r="FX597" s="82"/>
      <c r="FY597" s="82"/>
      <c r="FZ597" s="82"/>
      <c r="GA597" s="82"/>
      <c r="GB597" s="82"/>
      <c r="GC597" s="82"/>
      <c r="GD597" s="82"/>
      <c r="GE597" s="82"/>
      <c r="GF597" s="82"/>
      <c r="GG597" s="82"/>
      <c r="GH597" s="82"/>
      <c r="GI597"/>
      <c r="GJ597"/>
      <c r="GK597"/>
      <c r="GL597"/>
      <c r="GM597"/>
      <c r="GN597"/>
      <c r="GO597"/>
      <c r="GP597" s="55">
        <v>3145.0106999999998</v>
      </c>
      <c r="GQ597" s="55">
        <f t="shared" si="846"/>
        <v>21.840352083333332</v>
      </c>
      <c r="GR597" s="74">
        <v>22</v>
      </c>
      <c r="GS597" s="55">
        <v>27</v>
      </c>
      <c r="GT597" s="55"/>
      <c r="GU597" s="75">
        <f t="shared" si="842"/>
        <v>5.0625</v>
      </c>
      <c r="GV597" s="75">
        <v>3</v>
      </c>
      <c r="GW597" s="75"/>
      <c r="GX597" s="76">
        <v>3</v>
      </c>
      <c r="GY597" s="142">
        <v>22</v>
      </c>
      <c r="GZ597" s="82">
        <f>(GY597*1.2)*(Prices!$B$5/32)</f>
        <v>33</v>
      </c>
      <c r="HA597" s="82">
        <f>(GY597*1.3)*(Prices!$C$4/32)</f>
        <v>57.2</v>
      </c>
      <c r="HB597" s="79">
        <f>GV597*Prices!$B$2+GW597*Prices!$B$3</f>
        <v>120</v>
      </c>
      <c r="HC597" s="80">
        <f>GU597*Prices!$B$9</f>
        <v>30.375</v>
      </c>
      <c r="HD597" s="82">
        <f t="shared" si="813"/>
        <v>243.57499999999999</v>
      </c>
      <c r="HE597" s="82">
        <f>GU597*Prices!$B$10</f>
        <v>45.5625</v>
      </c>
      <c r="HF597" s="82">
        <f t="shared" si="814"/>
        <v>258.76249999999999</v>
      </c>
      <c r="HG597" s="82">
        <f>GU597*Prices!$B$11</f>
        <v>50.625</v>
      </c>
      <c r="HH597" s="82">
        <f t="shared" si="815"/>
        <v>263.82499999999999</v>
      </c>
      <c r="HI597" s="82">
        <f>GU597*Prices!$B$12</f>
        <v>60.75</v>
      </c>
      <c r="HJ597" s="82">
        <f t="shared" si="816"/>
        <v>273.95</v>
      </c>
      <c r="HK597" s="82">
        <f>GU597*Prices!$B$13</f>
        <v>65.8125</v>
      </c>
      <c r="HL597" s="82">
        <f t="shared" si="817"/>
        <v>279.01249999999999</v>
      </c>
      <c r="HM597" s="82">
        <f>GU597*Prices!$B$14</f>
        <v>78.46875</v>
      </c>
      <c r="HN597" s="82">
        <f t="shared" si="818"/>
        <v>291.66874999999999</v>
      </c>
      <c r="HO597" s="82">
        <f>GU597*Prices!$B$15</f>
        <v>88.59375</v>
      </c>
      <c r="HP597" s="82">
        <f t="shared" si="819"/>
        <v>301.79374999999999</v>
      </c>
      <c r="HQ597" s="82">
        <f>GU597*Prices!$B$16</f>
        <v>124.03125</v>
      </c>
      <c r="HR597" s="82">
        <f t="shared" si="820"/>
        <v>337.23124999999999</v>
      </c>
      <c r="HS597" s="82">
        <f>GU597*Prices!$B$17</f>
        <v>0</v>
      </c>
      <c r="HT597" s="82"/>
      <c r="HU597" s="82"/>
      <c r="HV597" s="82"/>
      <c r="HW597" s="82"/>
      <c r="HX597" s="82"/>
      <c r="HY597" s="82"/>
      <c r="HZ597" s="82"/>
      <c r="IA597" s="82"/>
      <c r="IB597" s="82"/>
      <c r="IC597" s="82"/>
      <c r="ID597" s="82"/>
      <c r="IE597" s="82"/>
      <c r="IF597" s="82"/>
      <c r="IG597" s="82"/>
      <c r="IH597" s="82"/>
      <c r="II597"/>
      <c r="IJ597"/>
      <c r="IK597"/>
      <c r="IL597"/>
      <c r="IM597"/>
      <c r="IN597"/>
      <c r="IO597"/>
      <c r="IP597"/>
      <c r="IQ597" s="55">
        <v>3145.0106999999998</v>
      </c>
      <c r="IR597" s="55">
        <f t="shared" si="847"/>
        <v>21.840352083333332</v>
      </c>
      <c r="IS597" s="74">
        <v>22</v>
      </c>
      <c r="IT597" s="55">
        <v>27</v>
      </c>
      <c r="IV597" s="75">
        <f t="shared" si="843"/>
        <v>5.0625</v>
      </c>
      <c r="IW597" s="75">
        <v>3</v>
      </c>
      <c r="IX597" s="75"/>
      <c r="IY597" s="76">
        <f t="shared" si="763"/>
        <v>151.61260871874998</v>
      </c>
      <c r="IZ597" s="142">
        <v>22</v>
      </c>
      <c r="JA597" s="82">
        <f>(IZ597*1.2)*(Prices!$B$5/32)</f>
        <v>33</v>
      </c>
      <c r="JB597" s="82">
        <f>(IZ597*1.3)*(Prices!$B$4/32)</f>
        <v>71.5</v>
      </c>
      <c r="JC597" s="79">
        <f>IW597*Prices!$B$2+IX597*Prices!$B$3</f>
        <v>120</v>
      </c>
      <c r="JD597" s="80">
        <f>IV597*Prices!$B$9</f>
        <v>30.375</v>
      </c>
      <c r="JE597" s="82">
        <f t="shared" si="821"/>
        <v>406.48760871874998</v>
      </c>
      <c r="JF597" s="82">
        <f>IV597*Prices!$B$10</f>
        <v>45.5625</v>
      </c>
      <c r="JG597" s="82">
        <f t="shared" si="822"/>
        <v>421.67510871874998</v>
      </c>
      <c r="JH597" s="82">
        <f>IV597*Prices!$B$11</f>
        <v>50.625</v>
      </c>
      <c r="JI597" s="82">
        <f t="shared" si="823"/>
        <v>426.73760871874998</v>
      </c>
      <c r="JJ597" s="82">
        <f>IV597*Prices!$B$12</f>
        <v>60.75</v>
      </c>
      <c r="JK597" s="82">
        <f t="shared" si="824"/>
        <v>436.86260871874998</v>
      </c>
      <c r="JL597" s="82">
        <f>IV597*Prices!$B$13</f>
        <v>65.8125</v>
      </c>
      <c r="JM597" s="82">
        <f t="shared" si="825"/>
        <v>441.92510871874998</v>
      </c>
      <c r="JN597" s="82">
        <f>IV597*Prices!$B$14</f>
        <v>78.46875</v>
      </c>
      <c r="JO597" s="82">
        <f t="shared" si="826"/>
        <v>454.58135871874998</v>
      </c>
      <c r="JP597" s="82">
        <f>IV597*Prices!$B$15</f>
        <v>88.59375</v>
      </c>
      <c r="JQ597" s="82">
        <f t="shared" si="827"/>
        <v>464.70635871874998</v>
      </c>
      <c r="JR597" s="82">
        <f>IV597*Prices!$B$16</f>
        <v>124.03125</v>
      </c>
      <c r="JS597" s="82">
        <f t="shared" si="828"/>
        <v>500.14385871874998</v>
      </c>
      <c r="JT597" s="82">
        <f>IV597*Prices!$B$17</f>
        <v>0</v>
      </c>
      <c r="JU597" s="82"/>
      <c r="JV597" s="82"/>
      <c r="JW597" s="82"/>
      <c r="JX597" s="82"/>
      <c r="JY597" s="82"/>
      <c r="JZ597" s="82"/>
      <c r="KA597" s="82"/>
      <c r="KB597" s="82"/>
      <c r="KC597" s="82"/>
      <c r="KD597" s="82"/>
      <c r="KE597" s="82"/>
      <c r="KF597" s="82"/>
      <c r="KG597" s="82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 s="199">
        <v>1</v>
      </c>
      <c r="LB597" s="202">
        <v>2</v>
      </c>
      <c r="LC597" s="82">
        <f>(44+(cabinets_db!IR597*2-2))*0.58</f>
        <v>49.69480841666666</v>
      </c>
      <c r="LD597" s="82">
        <f>(44+(cabinets_db!IR597*2-2))*0.77</f>
        <v>65.974142208333333</v>
      </c>
      <c r="LE597" s="82">
        <f>3*(cabinets_db!IR597*22/144)</f>
        <v>10.010161371527778</v>
      </c>
      <c r="LF597" s="82">
        <f t="shared" si="829"/>
        <v>39.684647045138881</v>
      </c>
      <c r="LG597" s="80">
        <f t="shared" si="830"/>
        <v>55.963980836805554</v>
      </c>
      <c r="LH597" s="234">
        <f t="shared" si="831"/>
        <v>151.61260871874998</v>
      </c>
      <c r="LI597" s="55">
        <v>3145.0106999999998</v>
      </c>
      <c r="LJ597" s="55">
        <f t="shared" si="848"/>
        <v>21.840352083333332</v>
      </c>
      <c r="LK597" s="74">
        <v>22</v>
      </c>
      <c r="LL597" s="55">
        <v>27</v>
      </c>
      <c r="LN597" s="75">
        <f t="shared" si="844"/>
        <v>5.0625</v>
      </c>
      <c r="LO597" s="75">
        <v>3</v>
      </c>
      <c r="LP597" s="75"/>
      <c r="LQ597" s="76">
        <f t="shared" si="764"/>
        <v>151.61260871874998</v>
      </c>
      <c r="LR597" s="142">
        <v>22</v>
      </c>
      <c r="LS597" s="82">
        <f>(LR597*1.2)*(Prices!$B$5/32)</f>
        <v>33</v>
      </c>
      <c r="LT597" s="82">
        <f>(LR597*1.3)*(Prices!$C$4/32)</f>
        <v>57.2</v>
      </c>
      <c r="LU597" s="79">
        <f>LO597*Prices!$B$2+LP597*Prices!$B$3</f>
        <v>120</v>
      </c>
      <c r="LV597" s="80">
        <f>LN597*Prices!$B$9</f>
        <v>30.375</v>
      </c>
      <c r="LW597" s="82">
        <f t="shared" si="832"/>
        <v>392.18760871874997</v>
      </c>
      <c r="LX597" s="82">
        <f>LN597*Prices!$B$10</f>
        <v>45.5625</v>
      </c>
      <c r="LY597" s="82">
        <f t="shared" si="833"/>
        <v>407.37510871874997</v>
      </c>
      <c r="LZ597" s="82">
        <f>LN597*Prices!$B$11</f>
        <v>50.625</v>
      </c>
      <c r="MA597" s="82">
        <f t="shared" si="834"/>
        <v>412.43760871874997</v>
      </c>
      <c r="MB597" s="82">
        <f>LN597*Prices!$B$12</f>
        <v>60.75</v>
      </c>
      <c r="MC597" s="82">
        <f t="shared" si="835"/>
        <v>422.56260871874997</v>
      </c>
      <c r="MD597" s="82">
        <f>LN597*Prices!$B$13</f>
        <v>65.8125</v>
      </c>
      <c r="ME597" s="82">
        <f t="shared" si="836"/>
        <v>427.62510871874997</v>
      </c>
      <c r="MF597" s="82">
        <f>LN597*Prices!$B$14</f>
        <v>78.46875</v>
      </c>
      <c r="MG597" s="82">
        <f t="shared" si="837"/>
        <v>440.28135871874997</v>
      </c>
      <c r="MH597" s="82">
        <f>LN597*Prices!$B$15</f>
        <v>88.59375</v>
      </c>
      <c r="MI597" s="82">
        <f t="shared" si="838"/>
        <v>450.40635871874997</v>
      </c>
      <c r="MJ597" s="82">
        <f>LN597*Prices!$B$16</f>
        <v>124.03125</v>
      </c>
      <c r="MK597" s="82">
        <f t="shared" si="839"/>
        <v>485.84385871874997</v>
      </c>
      <c r="ML597" s="82">
        <f>LN597*Prices!$B$17</f>
        <v>0</v>
      </c>
      <c r="MM597" s="82"/>
      <c r="MN597" s="82"/>
      <c r="MO597" s="82"/>
      <c r="MP597" s="82"/>
      <c r="MQ597" s="82"/>
      <c r="MR597" s="82"/>
      <c r="MS597" s="82"/>
      <c r="MT597" s="82"/>
      <c r="MU597" s="82"/>
      <c r="MV597" s="82"/>
      <c r="MW597" s="82"/>
      <c r="MX597" s="82"/>
      <c r="MY597" s="82"/>
      <c r="MZ597" s="82"/>
      <c r="NA597" s="82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</row>
    <row r="598" spans="1:449" ht="18" customHeight="1" x14ac:dyDescent="0.25">
      <c r="A598" s="171" t="s">
        <v>729</v>
      </c>
      <c r="B598" s="172" t="s">
        <v>628</v>
      </c>
      <c r="C598" s="69" t="str">
        <f t="shared" si="840"/>
        <v>Vanity Cab: Floating - 3 drawers (28" to 30")</v>
      </c>
      <c r="D598" s="70" t="s">
        <v>724</v>
      </c>
      <c r="E598" s="68" t="s">
        <v>109</v>
      </c>
      <c r="F598" s="268" t="s">
        <v>729</v>
      </c>
      <c r="G598" s="367">
        <f>ROUND(cabinets_db!FD598/Prices!$B$27,0)</f>
        <v>639</v>
      </c>
      <c r="H598" s="71">
        <f>G598*Prices!$B$6+G598</f>
        <v>734.85</v>
      </c>
      <c r="I598" s="161">
        <f>ROUND(cabinets_db!FF598/Prices!$B$27,0)</f>
        <v>679</v>
      </c>
      <c r="J598" s="71">
        <f>I598*Prices!$B$6+I598</f>
        <v>780.85</v>
      </c>
      <c r="K598" s="161">
        <f>ROUND(cabinets_db!FH598/Prices!$B$27,0)</f>
        <v>693</v>
      </c>
      <c r="L598" s="71">
        <f>K598*Prices!$B$6+K598</f>
        <v>796.95</v>
      </c>
      <c r="M598" s="161">
        <f>ROUND(cabinets_db!FJ598/Prices!$B$27,0)</f>
        <v>719</v>
      </c>
      <c r="N598" s="71">
        <f>M598*Prices!$B$6+M598</f>
        <v>826.85</v>
      </c>
      <c r="O598" s="161">
        <f>ROUND(cabinets_db!FL598/Prices!$B$27,0)</f>
        <v>733</v>
      </c>
      <c r="P598" s="71">
        <f>O598*Prices!$B$6+O598</f>
        <v>842.95</v>
      </c>
      <c r="Q598" s="161">
        <f>ROUND(cabinets_db!FN598/Prices!$B$27,0)</f>
        <v>766</v>
      </c>
      <c r="R598" s="71">
        <f>Q598*Prices!$B$6+Q598</f>
        <v>880.9</v>
      </c>
      <c r="S598" s="161">
        <f>ROUND(cabinets_db!FP598/Prices!$B$27,0)</f>
        <v>793</v>
      </c>
      <c r="T598" s="71">
        <f>S598*Prices!$B$6+S598</f>
        <v>911.95</v>
      </c>
      <c r="U598" s="161">
        <f>ROUND(cabinets_db!FR598/Prices!$B$27,0)</f>
        <v>887</v>
      </c>
      <c r="V598" s="71">
        <f>U598*Prices!$B$6+U598</f>
        <v>1020.05</v>
      </c>
      <c r="W598" s="162"/>
      <c r="X598" s="162"/>
      <c r="Y598" s="162"/>
      <c r="Z598" s="162"/>
      <c r="AA598" s="162"/>
      <c r="AB598" s="71">
        <f>ROUND(cabinets_db!HD598/Prices!$B$27,0)</f>
        <v>603</v>
      </c>
      <c r="AC598" s="71">
        <f>AB598*Prices!$B$6+AB598</f>
        <v>693.45</v>
      </c>
      <c r="AD598" s="71">
        <f>ROUND(cabinets_db!HF598/Prices!$B$27,0)</f>
        <v>643</v>
      </c>
      <c r="AE598" s="71">
        <f>AD598*Prices!$B$6+AD598</f>
        <v>739.45</v>
      </c>
      <c r="AF598" s="71">
        <f>ROUND(cabinets_db!HH598/Prices!$B$27,0)</f>
        <v>656</v>
      </c>
      <c r="AG598" s="71">
        <f>AF598*Prices!$B$6+AF598</f>
        <v>754.4</v>
      </c>
      <c r="AH598" s="71">
        <f>ROUND(cabinets_db!HJ598/Prices!$B$27,0)</f>
        <v>683</v>
      </c>
      <c r="AI598" s="71">
        <f>AH598*Prices!$B$6+AH598</f>
        <v>785.45</v>
      </c>
      <c r="AJ598" s="71">
        <f>ROUND(cabinets_db!HL598/Prices!$B$27,0)</f>
        <v>696</v>
      </c>
      <c r="AK598" s="71">
        <f>AJ598*Prices!$B$6+AJ598</f>
        <v>800.4</v>
      </c>
      <c r="AL598" s="71">
        <f>ROUND(cabinets_db!HN598/Prices!$B$27,0)</f>
        <v>730</v>
      </c>
      <c r="AM598" s="71">
        <f>AL598*Prices!$B$6+AL598</f>
        <v>839.5</v>
      </c>
      <c r="AN598" s="71">
        <f>ROUND(cabinets_db!HP598/Prices!$B$27,0)</f>
        <v>757</v>
      </c>
      <c r="AO598" s="71">
        <f>AN598*Prices!$B$6+AN598</f>
        <v>870.55</v>
      </c>
      <c r="AP598" s="71">
        <f>ROUND(cabinets_db!HR598/Prices!$B$27,0)</f>
        <v>850</v>
      </c>
      <c r="AQ598" s="163">
        <f>AP598*Prices!$B$6+AP598</f>
        <v>977.5</v>
      </c>
      <c r="AW598" s="71">
        <f t="shared" si="773"/>
        <v>603</v>
      </c>
      <c r="AX598" s="71">
        <f t="shared" si="774"/>
        <v>693.45</v>
      </c>
      <c r="AY598" s="71">
        <f t="shared" si="775"/>
        <v>643</v>
      </c>
      <c r="AZ598" s="71">
        <f t="shared" si="776"/>
        <v>739.45</v>
      </c>
      <c r="BA598" s="71">
        <f t="shared" si="777"/>
        <v>656</v>
      </c>
      <c r="BB598" s="71">
        <f t="shared" si="778"/>
        <v>754.4</v>
      </c>
      <c r="BC598" s="71">
        <f t="shared" si="779"/>
        <v>683</v>
      </c>
      <c r="BD598" s="71">
        <f t="shared" si="780"/>
        <v>785.45</v>
      </c>
      <c r="BE598" s="71">
        <f t="shared" si="781"/>
        <v>696</v>
      </c>
      <c r="BF598" s="71">
        <f t="shared" si="782"/>
        <v>800.4</v>
      </c>
      <c r="BG598" s="71">
        <f t="shared" si="783"/>
        <v>730</v>
      </c>
      <c r="BH598" s="71">
        <f t="shared" si="784"/>
        <v>839.5</v>
      </c>
      <c r="BI598" s="71">
        <f t="shared" si="785"/>
        <v>757</v>
      </c>
      <c r="BJ598" s="71">
        <f t="shared" si="786"/>
        <v>870.55</v>
      </c>
      <c r="BK598" s="71">
        <f t="shared" si="787"/>
        <v>850</v>
      </c>
      <c r="BL598" s="163">
        <f t="shared" si="788"/>
        <v>977.5</v>
      </c>
      <c r="BU598" s="161">
        <f>ROUND(cabinets_db!JE598/Prices!$B$27,0)</f>
        <v>1002</v>
      </c>
      <c r="BV598" s="71">
        <f>BU598*Prices!$B$6+BU598</f>
        <v>1152.3</v>
      </c>
      <c r="BW598" s="161">
        <f>ROUND(cabinets_db!JG598/Prices!$B$27,0)</f>
        <v>1042</v>
      </c>
      <c r="BX598" s="71">
        <f>BW598*Prices!$B$6+BW598</f>
        <v>1198.3</v>
      </c>
      <c r="BY598" s="161">
        <f>ROUND(cabinets_db!JI598/Prices!$B$27,0)</f>
        <v>1055</v>
      </c>
      <c r="BZ598" s="71">
        <f>BY598*Prices!$B$6+BY598</f>
        <v>1213.25</v>
      </c>
      <c r="CA598" s="161">
        <f>ROUND(cabinets_db!JK598/Prices!$B$27,0)</f>
        <v>1082</v>
      </c>
      <c r="CB598" s="71">
        <f>CA598*Prices!$B$6+CA598</f>
        <v>1244.3</v>
      </c>
      <c r="CC598" s="161">
        <f>ROUND(cabinets_db!JM598/Prices!$B$27,0)</f>
        <v>1096</v>
      </c>
      <c r="CD598" s="71">
        <f>CC598*Prices!$B$6+CC598</f>
        <v>1260.4000000000001</v>
      </c>
      <c r="CE598" s="161">
        <f>ROUND(cabinets_db!JO598/Prices!$B$27,0)</f>
        <v>1129</v>
      </c>
      <c r="CF598" s="71">
        <f>CE598*Prices!$B$6+CE598</f>
        <v>1298.3499999999999</v>
      </c>
      <c r="CG598" s="161">
        <f>ROUND(cabinets_db!JQ598/Prices!$B$27,0)</f>
        <v>1156</v>
      </c>
      <c r="CH598" s="71">
        <f>CG598*Prices!$B$6+CG598</f>
        <v>1329.4</v>
      </c>
      <c r="CI598" s="161">
        <f>ROUND(cabinets_db!JS598/Prices!$B$27,0)</f>
        <v>1250</v>
      </c>
      <c r="CJ598" s="71">
        <f>CI598*Prices!$B$6+CI598</f>
        <v>1437.5</v>
      </c>
      <c r="CK598" s="162"/>
      <c r="CL598" s="162"/>
      <c r="CM598" s="162"/>
      <c r="CN598" s="162"/>
      <c r="CO598" s="162"/>
      <c r="CP598" s="71">
        <f>ROUND(cabinets_db!LW598/Prices!$B$27,0)</f>
        <v>966</v>
      </c>
      <c r="CQ598" s="71">
        <f>CP598*Prices!$B$6+CP598</f>
        <v>1110.9000000000001</v>
      </c>
      <c r="CR598" s="71">
        <f>ROUND(cabinets_db!LY598/Prices!$B$27,0)</f>
        <v>1006</v>
      </c>
      <c r="CS598" s="71">
        <f>CR598*Prices!$B$6+CR598</f>
        <v>1156.9000000000001</v>
      </c>
      <c r="CT598" s="71">
        <f>ROUND(cabinets_db!MA598/Prices!$B$27,0)</f>
        <v>1019</v>
      </c>
      <c r="CU598" s="71">
        <f>CT598*Prices!$B$6+CT598</f>
        <v>1171.8499999999999</v>
      </c>
      <c r="CV598" s="71">
        <f>ROUND(cabinets_db!MC598/Prices!$B$27,0)</f>
        <v>1046</v>
      </c>
      <c r="CW598" s="71">
        <f>CV598*Prices!$B$6+CV598</f>
        <v>1202.9000000000001</v>
      </c>
      <c r="CX598" s="71">
        <f>ROUND(cabinets_db!ME598/Prices!$B$27,0)</f>
        <v>1059</v>
      </c>
      <c r="CY598" s="71">
        <f>CX598*Prices!$B$6+CX598</f>
        <v>1217.8499999999999</v>
      </c>
      <c r="CZ598" s="71">
        <f>ROUND(cabinets_db!MG598/Prices!$B$27,0)</f>
        <v>1093</v>
      </c>
      <c r="DA598" s="71">
        <f>CZ598*Prices!$B$6+CZ598</f>
        <v>1256.95</v>
      </c>
      <c r="DB598" s="71">
        <f>ROUND(cabinets_db!MI598/Prices!$B$27,0)</f>
        <v>1120</v>
      </c>
      <c r="DC598" s="71">
        <f>DB598*Prices!$B$6+DB598</f>
        <v>1288</v>
      </c>
      <c r="DD598" s="71">
        <f>ROUND(cabinets_db!MK598/Prices!$B$27,0)</f>
        <v>1213</v>
      </c>
      <c r="DE598" s="163">
        <f>DD598*Prices!$B$6+DD598</f>
        <v>1394.95</v>
      </c>
      <c r="DK598" s="71">
        <f t="shared" si="789"/>
        <v>966</v>
      </c>
      <c r="DL598" s="71">
        <f t="shared" si="790"/>
        <v>1110.9000000000001</v>
      </c>
      <c r="DM598" s="71">
        <f t="shared" si="791"/>
        <v>1006</v>
      </c>
      <c r="DN598" s="71">
        <f t="shared" si="792"/>
        <v>1156.9000000000001</v>
      </c>
      <c r="DO598" s="71">
        <f t="shared" si="793"/>
        <v>1019</v>
      </c>
      <c r="DP598" s="71">
        <f t="shared" si="794"/>
        <v>1171.8499999999999</v>
      </c>
      <c r="DQ598" s="71">
        <f t="shared" si="795"/>
        <v>1046</v>
      </c>
      <c r="DR598" s="71">
        <f t="shared" si="796"/>
        <v>1202.9000000000001</v>
      </c>
      <c r="DS598" s="71">
        <f t="shared" si="797"/>
        <v>1059</v>
      </c>
      <c r="DT598" s="71">
        <f t="shared" si="798"/>
        <v>1217.8499999999999</v>
      </c>
      <c r="DU598" s="71">
        <f t="shared" si="799"/>
        <v>1093</v>
      </c>
      <c r="DV598" s="71">
        <f t="shared" si="800"/>
        <v>1256.95</v>
      </c>
      <c r="DW598" s="71">
        <f t="shared" si="801"/>
        <v>1120</v>
      </c>
      <c r="DX598" s="71">
        <f t="shared" si="802"/>
        <v>1288</v>
      </c>
      <c r="DY598" s="71">
        <f t="shared" si="803"/>
        <v>1213</v>
      </c>
      <c r="DZ598" s="163">
        <f t="shared" si="804"/>
        <v>1394.95</v>
      </c>
      <c r="EP598" s="55">
        <v>3336.7527</v>
      </c>
      <c r="EQ598" s="55">
        <f t="shared" si="845"/>
        <v>23.171893749999999</v>
      </c>
      <c r="ER598" s="74">
        <v>23.5</v>
      </c>
      <c r="ES598" s="55">
        <v>30</v>
      </c>
      <c r="EU598" s="75">
        <f t="shared" si="841"/>
        <v>5.625</v>
      </c>
      <c r="EV598" s="75">
        <v>3</v>
      </c>
      <c r="EX598" s="76">
        <v>3</v>
      </c>
      <c r="EY598" s="142">
        <v>23.5</v>
      </c>
      <c r="EZ598" s="82">
        <f>(EY598*1.2)*(Prices!$B$5/32)</f>
        <v>35.25</v>
      </c>
      <c r="FA598" s="82">
        <f>(EY598*1.3)*(Prices!$B$4/32)</f>
        <v>76.375</v>
      </c>
      <c r="FB598" s="79">
        <f>EV598*Prices!$B$2+EW598*Prices!$B$3</f>
        <v>120</v>
      </c>
      <c r="FC598" s="80">
        <f>EU598*Prices!$B$9</f>
        <v>33.75</v>
      </c>
      <c r="FD598" s="82">
        <f t="shared" si="805"/>
        <v>268.375</v>
      </c>
      <c r="FE598" s="82">
        <f>EU598*Prices!$B$10</f>
        <v>50.625</v>
      </c>
      <c r="FF598" s="82">
        <f t="shared" si="806"/>
        <v>285.25</v>
      </c>
      <c r="FG598" s="82">
        <f>EU598*Prices!$B$11</f>
        <v>56.25</v>
      </c>
      <c r="FH598" s="82">
        <f t="shared" si="807"/>
        <v>290.875</v>
      </c>
      <c r="FI598" s="82">
        <f>EU598*Prices!$B$12</f>
        <v>67.5</v>
      </c>
      <c r="FJ598" s="82">
        <f t="shared" si="808"/>
        <v>302.125</v>
      </c>
      <c r="FK598" s="82">
        <f>EU598*Prices!$B$13</f>
        <v>73.125</v>
      </c>
      <c r="FL598" s="82">
        <f t="shared" si="809"/>
        <v>307.75</v>
      </c>
      <c r="FM598" s="82">
        <f>EU598*Prices!$B$14</f>
        <v>87.1875</v>
      </c>
      <c r="FN598" s="82">
        <f t="shared" si="810"/>
        <v>321.8125</v>
      </c>
      <c r="FO598" s="82">
        <f>EU598*Prices!$B$15</f>
        <v>98.4375</v>
      </c>
      <c r="FP598" s="82">
        <f t="shared" si="811"/>
        <v>333.0625</v>
      </c>
      <c r="FQ598" s="82">
        <f>EU598*Prices!$B$16</f>
        <v>137.8125</v>
      </c>
      <c r="FR598" s="82">
        <f t="shared" si="812"/>
        <v>372.4375</v>
      </c>
      <c r="FS598" s="82">
        <f>EU598*Prices!$B$17</f>
        <v>0</v>
      </c>
      <c r="FT598" s="82"/>
      <c r="FU598" s="82"/>
      <c r="FV598" s="82"/>
      <c r="FW598" s="82"/>
      <c r="FX598" s="82"/>
      <c r="FY598" s="82"/>
      <c r="FZ598" s="82"/>
      <c r="GA598" s="82"/>
      <c r="GB598" s="82"/>
      <c r="GC598" s="82"/>
      <c r="GD598" s="82"/>
      <c r="GE598" s="82"/>
      <c r="GF598" s="82"/>
      <c r="GG598" s="82"/>
      <c r="GH598" s="82"/>
      <c r="GI598"/>
      <c r="GJ598"/>
      <c r="GK598"/>
      <c r="GL598"/>
      <c r="GM598"/>
      <c r="GN598"/>
      <c r="GO598"/>
      <c r="GP598" s="55">
        <v>3336.7527</v>
      </c>
      <c r="GQ598" s="55">
        <f t="shared" si="846"/>
        <v>23.171893749999999</v>
      </c>
      <c r="GR598" s="74">
        <v>23.5</v>
      </c>
      <c r="GS598" s="55">
        <v>30</v>
      </c>
      <c r="GT598" s="55"/>
      <c r="GU598" s="75">
        <f t="shared" si="842"/>
        <v>5.625</v>
      </c>
      <c r="GV598" s="75">
        <v>3</v>
      </c>
      <c r="GW598" s="75"/>
      <c r="GX598" s="76">
        <v>3</v>
      </c>
      <c r="GY598" s="142">
        <v>23.5</v>
      </c>
      <c r="GZ598" s="82">
        <f>(GY598*1.2)*(Prices!$B$5/32)</f>
        <v>35.25</v>
      </c>
      <c r="HA598" s="82">
        <f>(GY598*1.3)*(Prices!$C$4/32)</f>
        <v>61.1</v>
      </c>
      <c r="HB598" s="79">
        <f>GV598*Prices!$B$2+GW598*Prices!$B$3</f>
        <v>120</v>
      </c>
      <c r="HC598" s="80">
        <f>GU598*Prices!$B$9</f>
        <v>33.75</v>
      </c>
      <c r="HD598" s="82">
        <f t="shared" si="813"/>
        <v>253.1</v>
      </c>
      <c r="HE598" s="82">
        <f>GU598*Prices!$B$10</f>
        <v>50.625</v>
      </c>
      <c r="HF598" s="82">
        <f t="shared" si="814"/>
        <v>269.97500000000002</v>
      </c>
      <c r="HG598" s="82">
        <f>GU598*Prices!$B$11</f>
        <v>56.25</v>
      </c>
      <c r="HH598" s="82">
        <f t="shared" si="815"/>
        <v>275.60000000000002</v>
      </c>
      <c r="HI598" s="82">
        <f>GU598*Prices!$B$12</f>
        <v>67.5</v>
      </c>
      <c r="HJ598" s="82">
        <f t="shared" si="816"/>
        <v>286.85000000000002</v>
      </c>
      <c r="HK598" s="82">
        <f>GU598*Prices!$B$13</f>
        <v>73.125</v>
      </c>
      <c r="HL598" s="82">
        <f t="shared" si="817"/>
        <v>292.47500000000002</v>
      </c>
      <c r="HM598" s="82">
        <f>GU598*Prices!$B$14</f>
        <v>87.1875</v>
      </c>
      <c r="HN598" s="82">
        <f t="shared" si="818"/>
        <v>306.53750000000002</v>
      </c>
      <c r="HO598" s="82">
        <f>GU598*Prices!$B$15</f>
        <v>98.4375</v>
      </c>
      <c r="HP598" s="82">
        <f t="shared" si="819"/>
        <v>317.78750000000002</v>
      </c>
      <c r="HQ598" s="82">
        <f>GU598*Prices!$B$16</f>
        <v>137.8125</v>
      </c>
      <c r="HR598" s="82">
        <f t="shared" si="820"/>
        <v>357.16250000000002</v>
      </c>
      <c r="HS598" s="82">
        <f>GU598*Prices!$B$17</f>
        <v>0</v>
      </c>
      <c r="HT598" s="82"/>
      <c r="HU598" s="82"/>
      <c r="HV598" s="82"/>
      <c r="HW598" s="82"/>
      <c r="HX598" s="82"/>
      <c r="HY598" s="82"/>
      <c r="HZ598" s="82"/>
      <c r="IA598" s="82"/>
      <c r="IB598" s="82"/>
      <c r="IC598" s="82"/>
      <c r="ID598" s="82"/>
      <c r="IE598" s="82"/>
      <c r="IF598" s="82"/>
      <c r="IG598" s="82"/>
      <c r="IH598" s="82"/>
      <c r="II598"/>
      <c r="IJ598"/>
      <c r="IK598"/>
      <c r="IL598"/>
      <c r="IM598"/>
      <c r="IN598"/>
      <c r="IO598"/>
      <c r="IP598"/>
      <c r="IQ598" s="55">
        <v>3336.7527</v>
      </c>
      <c r="IR598" s="55">
        <f t="shared" si="847"/>
        <v>23.171893749999999</v>
      </c>
      <c r="IS598" s="74">
        <v>23.5</v>
      </c>
      <c r="IT598" s="55">
        <v>30</v>
      </c>
      <c r="IV598" s="75">
        <f t="shared" si="843"/>
        <v>5.625</v>
      </c>
      <c r="IW598" s="75">
        <v>3</v>
      </c>
      <c r="IX598" s="75"/>
      <c r="IY598" s="76">
        <f t="shared" si="763"/>
        <v>155.42747559374999</v>
      </c>
      <c r="IZ598" s="142">
        <v>23.5</v>
      </c>
      <c r="JA598" s="82">
        <f>(IZ598*1.2)*(Prices!$B$5/32)</f>
        <v>35.25</v>
      </c>
      <c r="JB598" s="82">
        <f>(IZ598*1.3)*(Prices!$B$4/32)</f>
        <v>76.375</v>
      </c>
      <c r="JC598" s="79">
        <f>IW598*Prices!$B$2+IX598*Prices!$B$3</f>
        <v>120</v>
      </c>
      <c r="JD598" s="80">
        <f>IV598*Prices!$B$9</f>
        <v>33.75</v>
      </c>
      <c r="JE598" s="82">
        <f t="shared" si="821"/>
        <v>420.80247559374999</v>
      </c>
      <c r="JF598" s="82">
        <f>IV598*Prices!$B$10</f>
        <v>50.625</v>
      </c>
      <c r="JG598" s="82">
        <f t="shared" si="822"/>
        <v>437.67747559374999</v>
      </c>
      <c r="JH598" s="82">
        <f>IV598*Prices!$B$11</f>
        <v>56.25</v>
      </c>
      <c r="JI598" s="82">
        <f t="shared" si="823"/>
        <v>443.30247559374999</v>
      </c>
      <c r="JJ598" s="82">
        <f>IV598*Prices!$B$12</f>
        <v>67.5</v>
      </c>
      <c r="JK598" s="82">
        <f t="shared" si="824"/>
        <v>454.55247559374999</v>
      </c>
      <c r="JL598" s="82">
        <f>IV598*Prices!$B$13</f>
        <v>73.125</v>
      </c>
      <c r="JM598" s="82">
        <f t="shared" si="825"/>
        <v>460.17747559374999</v>
      </c>
      <c r="JN598" s="82">
        <f>IV598*Prices!$B$14</f>
        <v>87.1875</v>
      </c>
      <c r="JO598" s="82">
        <f t="shared" si="826"/>
        <v>474.23997559374999</v>
      </c>
      <c r="JP598" s="82">
        <f>IV598*Prices!$B$15</f>
        <v>98.4375</v>
      </c>
      <c r="JQ598" s="82">
        <f t="shared" si="827"/>
        <v>485.48997559374999</v>
      </c>
      <c r="JR598" s="82">
        <f>IV598*Prices!$B$16</f>
        <v>137.8125</v>
      </c>
      <c r="JS598" s="82">
        <f t="shared" si="828"/>
        <v>524.86497559374993</v>
      </c>
      <c r="JT598" s="82">
        <f>IV598*Prices!$B$17</f>
        <v>0</v>
      </c>
      <c r="JU598" s="82"/>
      <c r="JV598" s="82"/>
      <c r="JW598" s="82"/>
      <c r="JX598" s="82"/>
      <c r="JY598" s="82"/>
      <c r="JZ598" s="82"/>
      <c r="KA598" s="82"/>
      <c r="KB598" s="82"/>
      <c r="KC598" s="82"/>
      <c r="KD598" s="82"/>
      <c r="KE598" s="82"/>
      <c r="KF598" s="82"/>
      <c r="KG598" s="82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 s="199">
        <v>1</v>
      </c>
      <c r="LB598" s="202">
        <v>2</v>
      </c>
      <c r="LC598" s="82">
        <f>(44+(cabinets_db!IR598*2-2))*0.58</f>
        <v>51.23939674999999</v>
      </c>
      <c r="LD598" s="82">
        <f>(44+(cabinets_db!IR598*2-2))*0.77</f>
        <v>68.024716374999997</v>
      </c>
      <c r="LE598" s="82">
        <f>3*(cabinets_db!IR598*22/144)</f>
        <v>10.620451302083334</v>
      </c>
      <c r="LF598" s="82">
        <f t="shared" si="829"/>
        <v>40.618945447916659</v>
      </c>
      <c r="LG598" s="80">
        <f t="shared" si="830"/>
        <v>57.404265072916665</v>
      </c>
      <c r="LH598" s="234">
        <f t="shared" si="831"/>
        <v>155.42747559374999</v>
      </c>
      <c r="LI598" s="55">
        <v>3336.7527</v>
      </c>
      <c r="LJ598" s="55">
        <f t="shared" si="848"/>
        <v>23.171893749999999</v>
      </c>
      <c r="LK598" s="74">
        <v>23.5</v>
      </c>
      <c r="LL598" s="55">
        <v>30</v>
      </c>
      <c r="LN598" s="75">
        <f t="shared" si="844"/>
        <v>5.625</v>
      </c>
      <c r="LO598" s="75">
        <v>3</v>
      </c>
      <c r="LP598" s="75"/>
      <c r="LQ598" s="76">
        <f t="shared" si="764"/>
        <v>155.42747559374999</v>
      </c>
      <c r="LR598" s="142">
        <v>23.5</v>
      </c>
      <c r="LS598" s="82">
        <f>(LR598*1.2)*(Prices!$B$5/32)</f>
        <v>35.25</v>
      </c>
      <c r="LT598" s="82">
        <f>(LR598*1.3)*(Prices!$C$4/32)</f>
        <v>61.1</v>
      </c>
      <c r="LU598" s="79">
        <f>LO598*Prices!$B$2+LP598*Prices!$B$3</f>
        <v>120</v>
      </c>
      <c r="LV598" s="80">
        <f>LN598*Prices!$B$9</f>
        <v>33.75</v>
      </c>
      <c r="LW598" s="82">
        <f t="shared" si="832"/>
        <v>405.52747559374995</v>
      </c>
      <c r="LX598" s="82">
        <f>LN598*Prices!$B$10</f>
        <v>50.625</v>
      </c>
      <c r="LY598" s="82">
        <f t="shared" si="833"/>
        <v>422.40247559375001</v>
      </c>
      <c r="LZ598" s="82">
        <f>LN598*Prices!$B$11</f>
        <v>56.25</v>
      </c>
      <c r="MA598" s="82">
        <f t="shared" si="834"/>
        <v>428.02747559375001</v>
      </c>
      <c r="MB598" s="82">
        <f>LN598*Prices!$B$12</f>
        <v>67.5</v>
      </c>
      <c r="MC598" s="82">
        <f t="shared" si="835"/>
        <v>439.27747559375001</v>
      </c>
      <c r="MD598" s="82">
        <f>LN598*Prices!$B$13</f>
        <v>73.125</v>
      </c>
      <c r="ME598" s="82">
        <f t="shared" si="836"/>
        <v>444.90247559375001</v>
      </c>
      <c r="MF598" s="82">
        <f>LN598*Prices!$B$14</f>
        <v>87.1875</v>
      </c>
      <c r="MG598" s="82">
        <f t="shared" si="837"/>
        <v>458.96497559375001</v>
      </c>
      <c r="MH598" s="82">
        <f>LN598*Prices!$B$15</f>
        <v>98.4375</v>
      </c>
      <c r="MI598" s="82">
        <f t="shared" si="838"/>
        <v>470.21497559375001</v>
      </c>
      <c r="MJ598" s="82">
        <f>LN598*Prices!$B$16</f>
        <v>137.8125</v>
      </c>
      <c r="MK598" s="82">
        <f t="shared" si="839"/>
        <v>509.58997559375001</v>
      </c>
      <c r="ML598" s="82">
        <f>LN598*Prices!$B$17</f>
        <v>0</v>
      </c>
      <c r="MM598" s="82"/>
      <c r="MN598" s="82"/>
      <c r="MO598" s="82"/>
      <c r="MP598" s="82"/>
      <c r="MQ598" s="82"/>
      <c r="MR598" s="82"/>
      <c r="MS598" s="82"/>
      <c r="MT598" s="82"/>
      <c r="MU598" s="82"/>
      <c r="MV598" s="82"/>
      <c r="MW598" s="82"/>
      <c r="MX598" s="82"/>
      <c r="MY598" s="82"/>
      <c r="MZ598" s="82"/>
      <c r="NA598" s="82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</row>
    <row r="599" spans="1:449" ht="18" customHeight="1" x14ac:dyDescent="0.25">
      <c r="A599" s="171" t="s">
        <v>730</v>
      </c>
      <c r="B599" s="172" t="s">
        <v>628</v>
      </c>
      <c r="C599" s="69" t="str">
        <f t="shared" si="840"/>
        <v>Vanity Cab: Floating - 3 drawers (31" to 33")</v>
      </c>
      <c r="D599" s="70" t="s">
        <v>724</v>
      </c>
      <c r="E599" s="68" t="s">
        <v>111</v>
      </c>
      <c r="F599" s="268" t="s">
        <v>730</v>
      </c>
      <c r="G599" s="367">
        <f>ROUND(cabinets_db!FD599/Prices!$B$27,0)</f>
        <v>658</v>
      </c>
      <c r="H599" s="71">
        <f>G599*Prices!$B$6+G599</f>
        <v>756.7</v>
      </c>
      <c r="I599" s="161">
        <f>ROUND(cabinets_db!FF599/Prices!$B$27,0)</f>
        <v>703</v>
      </c>
      <c r="J599" s="71">
        <f>I599*Prices!$B$6+I599</f>
        <v>808.45</v>
      </c>
      <c r="K599" s="161">
        <f>ROUND(cabinets_db!FH599/Prices!$B$27,0)</f>
        <v>717</v>
      </c>
      <c r="L599" s="71">
        <f>K599*Prices!$B$6+K599</f>
        <v>824.55</v>
      </c>
      <c r="M599" s="161">
        <f>ROUND(cabinets_db!FJ599/Prices!$B$27,0)</f>
        <v>747</v>
      </c>
      <c r="N599" s="71">
        <f>M599*Prices!$B$6+M599</f>
        <v>859.05</v>
      </c>
      <c r="O599" s="161">
        <f>ROUND(cabinets_db!FL599/Prices!$B$27,0)</f>
        <v>761</v>
      </c>
      <c r="P599" s="71">
        <f>O599*Prices!$B$6+O599</f>
        <v>875.15</v>
      </c>
      <c r="Q599" s="161">
        <f>ROUND(cabinets_db!FN599/Prices!$B$27,0)</f>
        <v>798</v>
      </c>
      <c r="R599" s="71">
        <f>Q599*Prices!$B$6+Q599</f>
        <v>917.7</v>
      </c>
      <c r="S599" s="161">
        <f>ROUND(cabinets_db!FP599/Prices!$B$27,0)</f>
        <v>828</v>
      </c>
      <c r="T599" s="71">
        <f>S599*Prices!$B$6+S599</f>
        <v>952.2</v>
      </c>
      <c r="U599" s="161">
        <f>ROUND(cabinets_db!FR599/Prices!$B$27,0)</f>
        <v>931</v>
      </c>
      <c r="V599" s="71">
        <f>U599*Prices!$B$6+U599</f>
        <v>1070.6500000000001</v>
      </c>
      <c r="W599" s="162"/>
      <c r="X599" s="162"/>
      <c r="Y599" s="162"/>
      <c r="Z599" s="162"/>
      <c r="AA599" s="162"/>
      <c r="AB599" s="71">
        <f>ROUND(cabinets_db!HD599/Prices!$B$27,0)</f>
        <v>620</v>
      </c>
      <c r="AC599" s="71">
        <f>AB599*Prices!$B$6+AB599</f>
        <v>713</v>
      </c>
      <c r="AD599" s="71">
        <f>ROUND(cabinets_db!HF599/Prices!$B$27,0)</f>
        <v>665</v>
      </c>
      <c r="AE599" s="71">
        <f>AD599*Prices!$B$6+AD599</f>
        <v>764.75</v>
      </c>
      <c r="AF599" s="71">
        <f>ROUND(cabinets_db!HH599/Prices!$B$27,0)</f>
        <v>679</v>
      </c>
      <c r="AG599" s="71">
        <f>AF599*Prices!$B$6+AF599</f>
        <v>780.85</v>
      </c>
      <c r="AH599" s="71">
        <f>ROUND(cabinets_db!HJ599/Prices!$B$27,0)</f>
        <v>709</v>
      </c>
      <c r="AI599" s="71">
        <f>AH599*Prices!$B$6+AH599</f>
        <v>815.35</v>
      </c>
      <c r="AJ599" s="71">
        <f>ROUND(cabinets_db!HL599/Prices!$B$27,0)</f>
        <v>724</v>
      </c>
      <c r="AK599" s="71">
        <f>AJ599*Prices!$B$6+AJ599</f>
        <v>832.6</v>
      </c>
      <c r="AL599" s="71">
        <f>ROUND(cabinets_db!HN599/Prices!$B$27,0)</f>
        <v>760</v>
      </c>
      <c r="AM599" s="71">
        <f>AL599*Prices!$B$6+AL599</f>
        <v>874</v>
      </c>
      <c r="AN599" s="71">
        <f>ROUND(cabinets_db!HP599/Prices!$B$27,0)</f>
        <v>790</v>
      </c>
      <c r="AO599" s="71">
        <f>AN599*Prices!$B$6+AN599</f>
        <v>908.5</v>
      </c>
      <c r="AP599" s="71">
        <f>ROUND(cabinets_db!HR599/Prices!$B$27,0)</f>
        <v>893</v>
      </c>
      <c r="AQ599" s="163">
        <f>AP599*Prices!$B$6+AP599</f>
        <v>1026.95</v>
      </c>
      <c r="AW599" s="71">
        <f t="shared" si="773"/>
        <v>620</v>
      </c>
      <c r="AX599" s="71">
        <f t="shared" si="774"/>
        <v>713</v>
      </c>
      <c r="AY599" s="71">
        <f t="shared" si="775"/>
        <v>665</v>
      </c>
      <c r="AZ599" s="71">
        <f t="shared" si="776"/>
        <v>764.75</v>
      </c>
      <c r="BA599" s="71">
        <f t="shared" si="777"/>
        <v>679</v>
      </c>
      <c r="BB599" s="71">
        <f t="shared" si="778"/>
        <v>780.85</v>
      </c>
      <c r="BC599" s="71">
        <f t="shared" si="779"/>
        <v>709</v>
      </c>
      <c r="BD599" s="71">
        <f t="shared" si="780"/>
        <v>815.35</v>
      </c>
      <c r="BE599" s="71">
        <f t="shared" si="781"/>
        <v>724</v>
      </c>
      <c r="BF599" s="71">
        <f t="shared" si="782"/>
        <v>832.6</v>
      </c>
      <c r="BG599" s="71">
        <f t="shared" si="783"/>
        <v>760</v>
      </c>
      <c r="BH599" s="71">
        <f t="shared" si="784"/>
        <v>874</v>
      </c>
      <c r="BI599" s="71">
        <f t="shared" si="785"/>
        <v>790</v>
      </c>
      <c r="BJ599" s="71">
        <f t="shared" si="786"/>
        <v>908.5</v>
      </c>
      <c r="BK599" s="71">
        <f t="shared" si="787"/>
        <v>893</v>
      </c>
      <c r="BL599" s="163">
        <f t="shared" si="788"/>
        <v>1026.95</v>
      </c>
      <c r="BU599" s="161">
        <f>ROUND(cabinets_db!JE599/Prices!$B$27,0)</f>
        <v>1030</v>
      </c>
      <c r="BV599" s="71">
        <f>BU599*Prices!$B$6+BU599</f>
        <v>1184.5</v>
      </c>
      <c r="BW599" s="161">
        <f>ROUND(cabinets_db!JG599/Prices!$B$27,0)</f>
        <v>1075</v>
      </c>
      <c r="BX599" s="71">
        <f>BW599*Prices!$B$6+BW599</f>
        <v>1236.25</v>
      </c>
      <c r="BY599" s="161">
        <f>ROUND(cabinets_db!JI599/Prices!$B$27,0)</f>
        <v>1089</v>
      </c>
      <c r="BZ599" s="71">
        <f>BY599*Prices!$B$6+BY599</f>
        <v>1252.3499999999999</v>
      </c>
      <c r="CA599" s="161">
        <f>ROUND(cabinets_db!JK599/Prices!$B$27,0)</f>
        <v>1119</v>
      </c>
      <c r="CB599" s="71">
        <f>CA599*Prices!$B$6+CA599</f>
        <v>1286.8499999999999</v>
      </c>
      <c r="CC599" s="161">
        <f>ROUND(cabinets_db!JM599/Prices!$B$27,0)</f>
        <v>1133</v>
      </c>
      <c r="CD599" s="71">
        <f>CC599*Prices!$B$6+CC599</f>
        <v>1302.95</v>
      </c>
      <c r="CE599" s="161">
        <f>ROUND(cabinets_db!JO599/Prices!$B$27,0)</f>
        <v>1170</v>
      </c>
      <c r="CF599" s="71">
        <f>CE599*Prices!$B$6+CE599</f>
        <v>1345.5</v>
      </c>
      <c r="CG599" s="161">
        <f>ROUND(cabinets_db!JQ599/Prices!$B$27,0)</f>
        <v>1200</v>
      </c>
      <c r="CH599" s="71">
        <f>CG599*Prices!$B$6+CG599</f>
        <v>1380</v>
      </c>
      <c r="CI599" s="161">
        <f>ROUND(cabinets_db!JS599/Prices!$B$27,0)</f>
        <v>1303</v>
      </c>
      <c r="CJ599" s="71">
        <f>CI599*Prices!$B$6+CI599</f>
        <v>1498.45</v>
      </c>
      <c r="CK599" s="162"/>
      <c r="CL599" s="162"/>
      <c r="CM599" s="162"/>
      <c r="CN599" s="162"/>
      <c r="CO599" s="162"/>
      <c r="CP599" s="71">
        <f>ROUND(cabinets_db!LW599/Prices!$B$27,0)</f>
        <v>992</v>
      </c>
      <c r="CQ599" s="71">
        <f>CP599*Prices!$B$6+CP599</f>
        <v>1140.8</v>
      </c>
      <c r="CR599" s="71">
        <f>ROUND(cabinets_db!LY599/Prices!$B$27,0)</f>
        <v>1037</v>
      </c>
      <c r="CS599" s="71">
        <f>CR599*Prices!$B$6+CR599</f>
        <v>1192.55</v>
      </c>
      <c r="CT599" s="71">
        <f>ROUND(cabinets_db!MA599/Prices!$B$27,0)</f>
        <v>1051</v>
      </c>
      <c r="CU599" s="71">
        <f>CT599*Prices!$B$6+CT599</f>
        <v>1208.6500000000001</v>
      </c>
      <c r="CV599" s="71">
        <f>ROUND(cabinets_db!MC599/Prices!$B$27,0)</f>
        <v>1081</v>
      </c>
      <c r="CW599" s="71">
        <f>CV599*Prices!$B$6+CV599</f>
        <v>1243.1500000000001</v>
      </c>
      <c r="CX599" s="71">
        <f>ROUND(cabinets_db!ME599/Prices!$B$27,0)</f>
        <v>1096</v>
      </c>
      <c r="CY599" s="71">
        <f>CX599*Prices!$B$6+CX599</f>
        <v>1260.4000000000001</v>
      </c>
      <c r="CZ599" s="71">
        <f>ROUND(cabinets_db!MG599/Prices!$B$27,0)</f>
        <v>1132</v>
      </c>
      <c r="DA599" s="71">
        <f>CZ599*Prices!$B$6+CZ599</f>
        <v>1301.8</v>
      </c>
      <c r="DB599" s="71">
        <f>ROUND(cabinets_db!MI599/Prices!$B$27,0)</f>
        <v>1162</v>
      </c>
      <c r="DC599" s="71">
        <f>DB599*Prices!$B$6+DB599</f>
        <v>1336.3</v>
      </c>
      <c r="DD599" s="71">
        <f>ROUND(cabinets_db!MK599/Prices!$B$27,0)</f>
        <v>1265</v>
      </c>
      <c r="DE599" s="163">
        <f>DD599*Prices!$B$6+DD599</f>
        <v>1454.75</v>
      </c>
      <c r="DK599" s="71">
        <f t="shared" si="789"/>
        <v>992</v>
      </c>
      <c r="DL599" s="71">
        <f t="shared" si="790"/>
        <v>1140.8</v>
      </c>
      <c r="DM599" s="71">
        <f t="shared" si="791"/>
        <v>1037</v>
      </c>
      <c r="DN599" s="71">
        <f t="shared" si="792"/>
        <v>1192.55</v>
      </c>
      <c r="DO599" s="71">
        <f t="shared" si="793"/>
        <v>1051</v>
      </c>
      <c r="DP599" s="71">
        <f t="shared" si="794"/>
        <v>1208.6500000000001</v>
      </c>
      <c r="DQ599" s="71">
        <f t="shared" si="795"/>
        <v>1081</v>
      </c>
      <c r="DR599" s="71">
        <f t="shared" si="796"/>
        <v>1243.1500000000001</v>
      </c>
      <c r="DS599" s="71">
        <f t="shared" si="797"/>
        <v>1096</v>
      </c>
      <c r="DT599" s="71">
        <f t="shared" si="798"/>
        <v>1260.4000000000001</v>
      </c>
      <c r="DU599" s="71">
        <f t="shared" si="799"/>
        <v>1132</v>
      </c>
      <c r="DV599" s="71">
        <f t="shared" si="800"/>
        <v>1301.8</v>
      </c>
      <c r="DW599" s="71">
        <f t="shared" si="801"/>
        <v>1162</v>
      </c>
      <c r="DX599" s="71">
        <f t="shared" si="802"/>
        <v>1336.3</v>
      </c>
      <c r="DY599" s="71">
        <f t="shared" si="803"/>
        <v>1265</v>
      </c>
      <c r="DZ599" s="163">
        <f t="shared" si="804"/>
        <v>1454.75</v>
      </c>
      <c r="EP599" s="55">
        <v>3528.4947000000002</v>
      </c>
      <c r="EQ599" s="55">
        <f t="shared" si="845"/>
        <v>24.503435416666669</v>
      </c>
      <c r="ER599" s="74">
        <v>24.5</v>
      </c>
      <c r="ES599" s="55">
        <v>33</v>
      </c>
      <c r="EU599" s="75">
        <f t="shared" si="841"/>
        <v>6.1875</v>
      </c>
      <c r="EV599" s="75">
        <v>3</v>
      </c>
      <c r="EX599" s="76">
        <v>3</v>
      </c>
      <c r="EY599" s="142">
        <v>24.5</v>
      </c>
      <c r="EZ599" s="82">
        <f>(EY599*1.2)*(Prices!$B$5/32)</f>
        <v>36.75</v>
      </c>
      <c r="FA599" s="82">
        <f>(EY599*1.3)*(Prices!$B$4/32)</f>
        <v>79.625</v>
      </c>
      <c r="FB599" s="79">
        <f>EV599*Prices!$B$2+EW599*Prices!$B$3</f>
        <v>120</v>
      </c>
      <c r="FC599" s="80">
        <f>EU599*Prices!$B$9</f>
        <v>37.125</v>
      </c>
      <c r="FD599" s="82">
        <f t="shared" si="805"/>
        <v>276.5</v>
      </c>
      <c r="FE599" s="82">
        <f>EU599*Prices!$B$10</f>
        <v>55.6875</v>
      </c>
      <c r="FF599" s="82">
        <f t="shared" si="806"/>
        <v>295.0625</v>
      </c>
      <c r="FG599" s="82">
        <f>EU599*Prices!$B$11</f>
        <v>61.875</v>
      </c>
      <c r="FH599" s="82">
        <f t="shared" si="807"/>
        <v>301.25</v>
      </c>
      <c r="FI599" s="82">
        <f>EU599*Prices!$B$12</f>
        <v>74.25</v>
      </c>
      <c r="FJ599" s="82">
        <f t="shared" si="808"/>
        <v>313.625</v>
      </c>
      <c r="FK599" s="82">
        <f>EU599*Prices!$B$13</f>
        <v>80.4375</v>
      </c>
      <c r="FL599" s="82">
        <f t="shared" si="809"/>
        <v>319.8125</v>
      </c>
      <c r="FM599" s="82">
        <f>EU599*Prices!$B$14</f>
        <v>95.90625</v>
      </c>
      <c r="FN599" s="82">
        <f t="shared" si="810"/>
        <v>335.28125</v>
      </c>
      <c r="FO599" s="82">
        <f>EU599*Prices!$B$15</f>
        <v>108.28125</v>
      </c>
      <c r="FP599" s="82">
        <f t="shared" si="811"/>
        <v>347.65625</v>
      </c>
      <c r="FQ599" s="82">
        <f>EU599*Prices!$B$16</f>
        <v>151.59375</v>
      </c>
      <c r="FR599" s="82">
        <f t="shared" si="812"/>
        <v>390.96875</v>
      </c>
      <c r="FS599" s="82">
        <f>EU599*Prices!$B$17</f>
        <v>0</v>
      </c>
      <c r="FT599" s="82"/>
      <c r="FU599" s="82"/>
      <c r="FV599" s="82"/>
      <c r="FW599" s="82"/>
      <c r="FX599" s="82"/>
      <c r="FY599" s="82"/>
      <c r="FZ599" s="82"/>
      <c r="GA599" s="82"/>
      <c r="GB599" s="82"/>
      <c r="GC599" s="82"/>
      <c r="GD599" s="82"/>
      <c r="GE599" s="82"/>
      <c r="GF599" s="82"/>
      <c r="GG599" s="82"/>
      <c r="GH599" s="82"/>
      <c r="GI599"/>
      <c r="GJ599"/>
      <c r="GK599"/>
      <c r="GL599"/>
      <c r="GM599"/>
      <c r="GN599"/>
      <c r="GO599"/>
      <c r="GP599" s="55">
        <v>3528.4947000000002</v>
      </c>
      <c r="GQ599" s="55">
        <f t="shared" si="846"/>
        <v>24.503435416666669</v>
      </c>
      <c r="GR599" s="74">
        <v>24.5</v>
      </c>
      <c r="GS599" s="55">
        <v>33</v>
      </c>
      <c r="GT599" s="55"/>
      <c r="GU599" s="75">
        <f t="shared" si="842"/>
        <v>6.1875</v>
      </c>
      <c r="GV599" s="75">
        <v>3</v>
      </c>
      <c r="GW599" s="75"/>
      <c r="GX599" s="76">
        <v>3</v>
      </c>
      <c r="GY599" s="142">
        <v>24.5</v>
      </c>
      <c r="GZ599" s="82">
        <f>(GY599*1.2)*(Prices!$B$5/32)</f>
        <v>36.75</v>
      </c>
      <c r="HA599" s="82">
        <f>(GY599*1.3)*(Prices!$C$4/32)</f>
        <v>63.7</v>
      </c>
      <c r="HB599" s="79">
        <f>GV599*Prices!$B$2+GW599*Prices!$B$3</f>
        <v>120</v>
      </c>
      <c r="HC599" s="80">
        <f>GU599*Prices!$B$9</f>
        <v>37.125</v>
      </c>
      <c r="HD599" s="82">
        <f t="shared" si="813"/>
        <v>260.57499999999999</v>
      </c>
      <c r="HE599" s="82">
        <f>GU599*Prices!$B$10</f>
        <v>55.6875</v>
      </c>
      <c r="HF599" s="82">
        <f t="shared" si="814"/>
        <v>279.13749999999999</v>
      </c>
      <c r="HG599" s="82">
        <f>GU599*Prices!$B$11</f>
        <v>61.875</v>
      </c>
      <c r="HH599" s="82">
        <f t="shared" si="815"/>
        <v>285.32499999999999</v>
      </c>
      <c r="HI599" s="82">
        <f>GU599*Prices!$B$12</f>
        <v>74.25</v>
      </c>
      <c r="HJ599" s="82">
        <f t="shared" si="816"/>
        <v>297.7</v>
      </c>
      <c r="HK599" s="82">
        <f>GU599*Prices!$B$13</f>
        <v>80.4375</v>
      </c>
      <c r="HL599" s="82">
        <f t="shared" si="817"/>
        <v>303.88749999999999</v>
      </c>
      <c r="HM599" s="82">
        <f>GU599*Prices!$B$14</f>
        <v>95.90625</v>
      </c>
      <c r="HN599" s="82">
        <f t="shared" si="818"/>
        <v>319.35624999999999</v>
      </c>
      <c r="HO599" s="82">
        <f>GU599*Prices!$B$15</f>
        <v>108.28125</v>
      </c>
      <c r="HP599" s="82">
        <f t="shared" si="819"/>
        <v>331.73124999999999</v>
      </c>
      <c r="HQ599" s="82">
        <f>GU599*Prices!$B$16</f>
        <v>151.59375</v>
      </c>
      <c r="HR599" s="82">
        <f t="shared" si="820"/>
        <v>375.04374999999999</v>
      </c>
      <c r="HS599" s="82">
        <f>GU599*Prices!$B$17</f>
        <v>0</v>
      </c>
      <c r="HT599" s="82"/>
      <c r="HU599" s="82"/>
      <c r="HV599" s="82"/>
      <c r="HW599" s="82"/>
      <c r="HX599" s="82"/>
      <c r="HY599" s="82"/>
      <c r="HZ599" s="82"/>
      <c r="IA599" s="82"/>
      <c r="IB599" s="82"/>
      <c r="IC599" s="82"/>
      <c r="ID599" s="82"/>
      <c r="IE599" s="82"/>
      <c r="IF599" s="82"/>
      <c r="IG599" s="82"/>
      <c r="IH599" s="82"/>
      <c r="II599"/>
      <c r="IJ599"/>
      <c r="IK599"/>
      <c r="IL599"/>
      <c r="IM599"/>
      <c r="IN599"/>
      <c r="IO599"/>
      <c r="IP599"/>
      <c r="IQ599" s="55">
        <v>3528.4947000000002</v>
      </c>
      <c r="IR599" s="55">
        <f t="shared" si="847"/>
        <v>24.503435416666669</v>
      </c>
      <c r="IS599" s="74">
        <v>24.5</v>
      </c>
      <c r="IT599" s="55">
        <v>33</v>
      </c>
      <c r="IV599" s="75">
        <f t="shared" si="843"/>
        <v>6.1875</v>
      </c>
      <c r="IW599" s="75">
        <v>3</v>
      </c>
      <c r="IX599" s="75"/>
      <c r="IY599" s="76">
        <f t="shared" si="763"/>
        <v>159.24234246875</v>
      </c>
      <c r="IZ599" s="142">
        <v>24.5</v>
      </c>
      <c r="JA599" s="82">
        <f>(IZ599*1.2)*(Prices!$B$5/32)</f>
        <v>36.75</v>
      </c>
      <c r="JB599" s="82">
        <f>(IZ599*1.3)*(Prices!$B$4/32)</f>
        <v>79.625</v>
      </c>
      <c r="JC599" s="79">
        <f>IW599*Prices!$B$2+IX599*Prices!$B$3</f>
        <v>120</v>
      </c>
      <c r="JD599" s="80">
        <f>IV599*Prices!$B$9</f>
        <v>37.125</v>
      </c>
      <c r="JE599" s="82">
        <f t="shared" si="821"/>
        <v>432.74234246875</v>
      </c>
      <c r="JF599" s="82">
        <f>IV599*Prices!$B$10</f>
        <v>55.6875</v>
      </c>
      <c r="JG599" s="82">
        <f t="shared" si="822"/>
        <v>451.30484246875</v>
      </c>
      <c r="JH599" s="82">
        <f>IV599*Prices!$B$11</f>
        <v>61.875</v>
      </c>
      <c r="JI599" s="82">
        <f t="shared" si="823"/>
        <v>457.49234246875</v>
      </c>
      <c r="JJ599" s="82">
        <f>IV599*Prices!$B$12</f>
        <v>74.25</v>
      </c>
      <c r="JK599" s="82">
        <f t="shared" si="824"/>
        <v>469.86734246875</v>
      </c>
      <c r="JL599" s="82">
        <f>IV599*Prices!$B$13</f>
        <v>80.4375</v>
      </c>
      <c r="JM599" s="82">
        <f t="shared" si="825"/>
        <v>476.05484246875</v>
      </c>
      <c r="JN599" s="82">
        <f>IV599*Prices!$B$14</f>
        <v>95.90625</v>
      </c>
      <c r="JO599" s="82">
        <f t="shared" si="826"/>
        <v>491.52359246875</v>
      </c>
      <c r="JP599" s="82">
        <f>IV599*Prices!$B$15</f>
        <v>108.28125</v>
      </c>
      <c r="JQ599" s="82">
        <f t="shared" si="827"/>
        <v>503.89859246875</v>
      </c>
      <c r="JR599" s="82">
        <f>IV599*Prices!$B$16</f>
        <v>151.59375</v>
      </c>
      <c r="JS599" s="82">
        <f t="shared" si="828"/>
        <v>547.21109246874994</v>
      </c>
      <c r="JT599" s="82">
        <f>IV599*Prices!$B$17</f>
        <v>0</v>
      </c>
      <c r="JU599" s="82"/>
      <c r="JV599" s="82"/>
      <c r="JW599" s="82"/>
      <c r="JX599" s="82"/>
      <c r="JY599" s="82"/>
      <c r="JZ599" s="82"/>
      <c r="KA599" s="82"/>
      <c r="KB599" s="82"/>
      <c r="KC599" s="82"/>
      <c r="KD599" s="82"/>
      <c r="KE599" s="82"/>
      <c r="KF599" s="82"/>
      <c r="KG599" s="82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 s="199">
        <v>1</v>
      </c>
      <c r="LB599" s="202">
        <v>2</v>
      </c>
      <c r="LC599" s="82">
        <f>(44+(cabinets_db!IR599*2-2))*0.58</f>
        <v>52.783985083333334</v>
      </c>
      <c r="LD599" s="82">
        <f>(44+(cabinets_db!IR599*2-2))*0.77</f>
        <v>70.075290541666675</v>
      </c>
      <c r="LE599" s="82">
        <f>3*(cabinets_db!IR599*22/144)</f>
        <v>11.230741232638888</v>
      </c>
      <c r="LF599" s="82">
        <f t="shared" si="829"/>
        <v>41.553243850694443</v>
      </c>
      <c r="LG599" s="80">
        <f t="shared" si="830"/>
        <v>58.844549309027784</v>
      </c>
      <c r="LH599" s="234">
        <f t="shared" si="831"/>
        <v>159.24234246875</v>
      </c>
      <c r="LI599" s="55">
        <v>3528.4947000000002</v>
      </c>
      <c r="LJ599" s="55">
        <f t="shared" si="848"/>
        <v>24.503435416666669</v>
      </c>
      <c r="LK599" s="74">
        <v>24.5</v>
      </c>
      <c r="LL599" s="55">
        <v>33</v>
      </c>
      <c r="LN599" s="75">
        <f t="shared" si="844"/>
        <v>6.1875</v>
      </c>
      <c r="LO599" s="75">
        <v>3</v>
      </c>
      <c r="LP599" s="75"/>
      <c r="LQ599" s="76">
        <f t="shared" si="764"/>
        <v>159.24234246875</v>
      </c>
      <c r="LR599" s="142">
        <v>24.5</v>
      </c>
      <c r="LS599" s="82">
        <f>(LR599*1.2)*(Prices!$B$5/32)</f>
        <v>36.75</v>
      </c>
      <c r="LT599" s="82">
        <f>(LR599*1.3)*(Prices!$C$4/32)</f>
        <v>63.7</v>
      </c>
      <c r="LU599" s="79">
        <f>LO599*Prices!$B$2+LP599*Prices!$B$3</f>
        <v>120</v>
      </c>
      <c r="LV599" s="80">
        <f>LN599*Prices!$B$9</f>
        <v>37.125</v>
      </c>
      <c r="LW599" s="82">
        <f t="shared" si="832"/>
        <v>416.81734246874998</v>
      </c>
      <c r="LX599" s="82">
        <f>LN599*Prices!$B$10</f>
        <v>55.6875</v>
      </c>
      <c r="LY599" s="82">
        <f t="shared" si="833"/>
        <v>435.37984246874998</v>
      </c>
      <c r="LZ599" s="82">
        <f>LN599*Prices!$B$11</f>
        <v>61.875</v>
      </c>
      <c r="MA599" s="82">
        <f t="shared" si="834"/>
        <v>441.56734246874998</v>
      </c>
      <c r="MB599" s="82">
        <f>LN599*Prices!$B$12</f>
        <v>74.25</v>
      </c>
      <c r="MC599" s="82">
        <f t="shared" si="835"/>
        <v>453.94234246874998</v>
      </c>
      <c r="MD599" s="82">
        <f>LN599*Prices!$B$13</f>
        <v>80.4375</v>
      </c>
      <c r="ME599" s="82">
        <f t="shared" si="836"/>
        <v>460.12984246874998</v>
      </c>
      <c r="MF599" s="82">
        <f>LN599*Prices!$B$14</f>
        <v>95.90625</v>
      </c>
      <c r="MG599" s="82">
        <f t="shared" si="837"/>
        <v>475.59859246874998</v>
      </c>
      <c r="MH599" s="82">
        <f>LN599*Prices!$B$15</f>
        <v>108.28125</v>
      </c>
      <c r="MI599" s="82">
        <f t="shared" si="838"/>
        <v>487.97359246874998</v>
      </c>
      <c r="MJ599" s="82">
        <f>LN599*Prices!$B$16</f>
        <v>151.59375</v>
      </c>
      <c r="MK599" s="82">
        <f t="shared" si="839"/>
        <v>531.28609246874998</v>
      </c>
      <c r="ML599" s="82">
        <f>LN599*Prices!$B$17</f>
        <v>0</v>
      </c>
      <c r="MM599" s="82"/>
      <c r="MN599" s="82"/>
      <c r="MO599" s="82"/>
      <c r="MP599" s="82"/>
      <c r="MQ599" s="82"/>
      <c r="MR599" s="82"/>
      <c r="MS599" s="82"/>
      <c r="MT599" s="82"/>
      <c r="MU599" s="82"/>
      <c r="MV599" s="82"/>
      <c r="MW599" s="82"/>
      <c r="MX599" s="82"/>
      <c r="MY599" s="82"/>
      <c r="MZ599" s="82"/>
      <c r="NA599" s="82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</row>
    <row r="600" spans="1:449" ht="18" customHeight="1" thickBot="1" x14ac:dyDescent="0.3">
      <c r="A600" s="174" t="s">
        <v>731</v>
      </c>
      <c r="B600" s="175" t="s">
        <v>628</v>
      </c>
      <c r="C600" s="176" t="str">
        <f t="shared" si="840"/>
        <v>Vanity Cab: Floating - 3 drawers (34" to 36")</v>
      </c>
      <c r="D600" s="177" t="s">
        <v>724</v>
      </c>
      <c r="E600" s="178" t="s">
        <v>113</v>
      </c>
      <c r="F600" s="271" t="s">
        <v>731</v>
      </c>
      <c r="G600" s="403">
        <f>ROUND(cabinets_db!FD600/Prices!$B$27,0)</f>
        <v>683</v>
      </c>
      <c r="H600" s="180">
        <f>G600*Prices!$B$6+G600</f>
        <v>785.45</v>
      </c>
      <c r="I600" s="179">
        <f>ROUND(cabinets_db!FF600/Prices!$B$27,0)</f>
        <v>732</v>
      </c>
      <c r="J600" s="180">
        <f>I600*Prices!$B$6+I600</f>
        <v>841.8</v>
      </c>
      <c r="K600" s="179">
        <f>ROUND(cabinets_db!FH600/Prices!$B$27,0)</f>
        <v>748</v>
      </c>
      <c r="L600" s="180">
        <f>K600*Prices!$B$6+K600</f>
        <v>860.2</v>
      </c>
      <c r="M600" s="179">
        <f>ROUND(cabinets_db!FJ600/Prices!$B$27,0)</f>
        <v>780</v>
      </c>
      <c r="N600" s="180">
        <f>M600*Prices!$B$6+M600</f>
        <v>897</v>
      </c>
      <c r="O600" s="179">
        <f>ROUND(cabinets_db!FL600/Prices!$B$27,0)</f>
        <v>796</v>
      </c>
      <c r="P600" s="180">
        <f>O600*Prices!$B$6+O600</f>
        <v>915.4</v>
      </c>
      <c r="Q600" s="179">
        <f>ROUND(cabinets_db!FN600/Prices!$B$27,0)</f>
        <v>836</v>
      </c>
      <c r="R600" s="180">
        <f>Q600*Prices!$B$6+Q600</f>
        <v>961.4</v>
      </c>
      <c r="S600" s="179">
        <f>ROUND(cabinets_db!FP600/Prices!$B$27,0)</f>
        <v>868</v>
      </c>
      <c r="T600" s="180">
        <f>S600*Prices!$B$6+S600</f>
        <v>998.2</v>
      </c>
      <c r="U600" s="179">
        <f>ROUND(cabinets_db!FR600/Prices!$B$27,0)</f>
        <v>981</v>
      </c>
      <c r="V600" s="180">
        <f>U600*Prices!$B$6+U600</f>
        <v>1128.1500000000001</v>
      </c>
      <c r="W600" s="181"/>
      <c r="X600" s="181"/>
      <c r="Y600" s="181"/>
      <c r="Z600" s="181"/>
      <c r="AA600" s="181"/>
      <c r="AB600" s="180">
        <f>ROUND(cabinets_db!HD600/Prices!$B$27,0)</f>
        <v>643</v>
      </c>
      <c r="AC600" s="180">
        <f>AB600*Prices!$B$6+AB600</f>
        <v>739.45</v>
      </c>
      <c r="AD600" s="180">
        <f>ROUND(cabinets_db!HF600/Prices!$B$27,0)</f>
        <v>691</v>
      </c>
      <c r="AE600" s="180">
        <f>AD600*Prices!$B$6+AD600</f>
        <v>794.65</v>
      </c>
      <c r="AF600" s="180">
        <f>ROUND(cabinets_db!HH600/Prices!$B$27,0)</f>
        <v>707</v>
      </c>
      <c r="AG600" s="180">
        <f>AF600*Prices!$B$6+AF600</f>
        <v>813.05</v>
      </c>
      <c r="AH600" s="180">
        <f>ROUND(cabinets_db!HJ600/Prices!$B$27,0)</f>
        <v>740</v>
      </c>
      <c r="AI600" s="180">
        <f>AH600*Prices!$B$6+AH600</f>
        <v>851</v>
      </c>
      <c r="AJ600" s="180">
        <f>ROUND(cabinets_db!HL600/Prices!$B$27,0)</f>
        <v>756</v>
      </c>
      <c r="AK600" s="180">
        <f>AJ600*Prices!$B$6+AJ600</f>
        <v>869.4</v>
      </c>
      <c r="AL600" s="180">
        <f>ROUND(cabinets_db!HN600/Prices!$B$27,0)</f>
        <v>796</v>
      </c>
      <c r="AM600" s="180">
        <f>AL600*Prices!$B$6+AL600</f>
        <v>915.4</v>
      </c>
      <c r="AN600" s="180">
        <f>ROUND(cabinets_db!HP600/Prices!$B$27,0)</f>
        <v>828</v>
      </c>
      <c r="AO600" s="180">
        <f>AN600*Prices!$B$6+AN600</f>
        <v>952.2</v>
      </c>
      <c r="AP600" s="180">
        <f>ROUND(cabinets_db!HR600/Prices!$B$27,0)</f>
        <v>940</v>
      </c>
      <c r="AQ600" s="182">
        <f>AP600*Prices!$B$6+AP600</f>
        <v>1081</v>
      </c>
      <c r="AW600" s="180">
        <f t="shared" si="773"/>
        <v>643</v>
      </c>
      <c r="AX600" s="180">
        <f t="shared" si="774"/>
        <v>739.45</v>
      </c>
      <c r="AY600" s="180">
        <f t="shared" si="775"/>
        <v>691</v>
      </c>
      <c r="AZ600" s="180">
        <f t="shared" si="776"/>
        <v>794.65</v>
      </c>
      <c r="BA600" s="180">
        <f t="shared" si="777"/>
        <v>707</v>
      </c>
      <c r="BB600" s="180">
        <f t="shared" si="778"/>
        <v>813.05</v>
      </c>
      <c r="BC600" s="180">
        <f t="shared" si="779"/>
        <v>740</v>
      </c>
      <c r="BD600" s="180">
        <f t="shared" si="780"/>
        <v>851</v>
      </c>
      <c r="BE600" s="180">
        <f t="shared" si="781"/>
        <v>756</v>
      </c>
      <c r="BF600" s="180">
        <f t="shared" si="782"/>
        <v>869.4</v>
      </c>
      <c r="BG600" s="180">
        <f t="shared" si="783"/>
        <v>796</v>
      </c>
      <c r="BH600" s="180">
        <f t="shared" si="784"/>
        <v>915.4</v>
      </c>
      <c r="BI600" s="180">
        <f t="shared" si="785"/>
        <v>828</v>
      </c>
      <c r="BJ600" s="180">
        <f t="shared" si="786"/>
        <v>952.2</v>
      </c>
      <c r="BK600" s="180">
        <f t="shared" si="787"/>
        <v>940</v>
      </c>
      <c r="BL600" s="182">
        <f t="shared" si="788"/>
        <v>1081</v>
      </c>
      <c r="BU600" s="179">
        <f>ROUND(cabinets_db!JE600/Prices!$B$27,0)</f>
        <v>1064</v>
      </c>
      <c r="BV600" s="180">
        <f>BU600*Prices!$B$6+BU600</f>
        <v>1223.5999999999999</v>
      </c>
      <c r="BW600" s="179">
        <f>ROUND(cabinets_db!JG600/Prices!$B$27,0)</f>
        <v>1113</v>
      </c>
      <c r="BX600" s="180">
        <f>BW600*Prices!$B$6+BW600</f>
        <v>1279.95</v>
      </c>
      <c r="BY600" s="179">
        <f>ROUND(cabinets_db!JI600/Prices!$B$27,0)</f>
        <v>1129</v>
      </c>
      <c r="BZ600" s="180">
        <f>BY600*Prices!$B$6+BY600</f>
        <v>1298.3499999999999</v>
      </c>
      <c r="CA600" s="179">
        <f>ROUND(cabinets_db!JK600/Prices!$B$27,0)</f>
        <v>1161</v>
      </c>
      <c r="CB600" s="180">
        <f>CA600*Prices!$B$6+CA600</f>
        <v>1335.15</v>
      </c>
      <c r="CC600" s="179">
        <f>ROUND(cabinets_db!JM600/Prices!$B$27,0)</f>
        <v>1177</v>
      </c>
      <c r="CD600" s="180">
        <f>CC600*Prices!$B$6+CC600</f>
        <v>1353.55</v>
      </c>
      <c r="CE600" s="179">
        <f>ROUND(cabinets_db!JO600/Prices!$B$27,0)</f>
        <v>1217</v>
      </c>
      <c r="CF600" s="180">
        <f>CE600*Prices!$B$6+CE600</f>
        <v>1399.55</v>
      </c>
      <c r="CG600" s="179">
        <f>ROUND(cabinets_db!JQ600/Prices!$B$27,0)</f>
        <v>1249</v>
      </c>
      <c r="CH600" s="180">
        <f>CG600*Prices!$B$6+CG600</f>
        <v>1436.35</v>
      </c>
      <c r="CI600" s="179">
        <f>ROUND(cabinets_db!JS600/Prices!$B$27,0)</f>
        <v>1362</v>
      </c>
      <c r="CJ600" s="180">
        <f>CI600*Prices!$B$6+CI600</f>
        <v>1566.3</v>
      </c>
      <c r="CK600" s="181"/>
      <c r="CL600" s="181"/>
      <c r="CM600" s="181"/>
      <c r="CN600" s="181"/>
      <c r="CO600" s="181"/>
      <c r="CP600" s="180">
        <f>ROUND(cabinets_db!LW600/Prices!$B$27,0)</f>
        <v>1024</v>
      </c>
      <c r="CQ600" s="180">
        <f>CP600*Prices!$B$6+CP600</f>
        <v>1177.5999999999999</v>
      </c>
      <c r="CR600" s="180">
        <f>ROUND(cabinets_db!LY600/Prices!$B$27,0)</f>
        <v>1072</v>
      </c>
      <c r="CS600" s="180">
        <f>CR600*Prices!$B$6+CR600</f>
        <v>1232.8</v>
      </c>
      <c r="CT600" s="180">
        <f>ROUND(cabinets_db!MA600/Prices!$B$27,0)</f>
        <v>1088</v>
      </c>
      <c r="CU600" s="180">
        <f>CT600*Prices!$B$6+CT600</f>
        <v>1251.2</v>
      </c>
      <c r="CV600" s="180">
        <f>ROUND(cabinets_db!MC600/Prices!$B$27,0)</f>
        <v>1121</v>
      </c>
      <c r="CW600" s="180">
        <f>CV600*Prices!$B$6+CV600</f>
        <v>1289.1500000000001</v>
      </c>
      <c r="CX600" s="180">
        <f>ROUND(cabinets_db!ME600/Prices!$B$27,0)</f>
        <v>1137</v>
      </c>
      <c r="CY600" s="180">
        <f>CX600*Prices!$B$6+CX600</f>
        <v>1307.55</v>
      </c>
      <c r="CZ600" s="180">
        <f>ROUND(cabinets_db!MG600/Prices!$B$27,0)</f>
        <v>1177</v>
      </c>
      <c r="DA600" s="180">
        <f>CZ600*Prices!$B$6+CZ600</f>
        <v>1353.55</v>
      </c>
      <c r="DB600" s="180">
        <f>ROUND(cabinets_db!MI600/Prices!$B$27,0)</f>
        <v>1209</v>
      </c>
      <c r="DC600" s="180">
        <f>DB600*Prices!$B$6+DB600</f>
        <v>1390.35</v>
      </c>
      <c r="DD600" s="180">
        <f>ROUND(cabinets_db!MK600/Prices!$B$27,0)</f>
        <v>1322</v>
      </c>
      <c r="DE600" s="182">
        <f>DD600*Prices!$B$6+DD600</f>
        <v>1520.3</v>
      </c>
      <c r="DK600" s="180">
        <f t="shared" si="789"/>
        <v>1024</v>
      </c>
      <c r="DL600" s="180">
        <f t="shared" si="790"/>
        <v>1177.5999999999999</v>
      </c>
      <c r="DM600" s="180">
        <f t="shared" si="791"/>
        <v>1072</v>
      </c>
      <c r="DN600" s="180">
        <f t="shared" si="792"/>
        <v>1232.8</v>
      </c>
      <c r="DO600" s="180">
        <f t="shared" si="793"/>
        <v>1088</v>
      </c>
      <c r="DP600" s="180">
        <f t="shared" si="794"/>
        <v>1251.2</v>
      </c>
      <c r="DQ600" s="180">
        <f t="shared" si="795"/>
        <v>1121</v>
      </c>
      <c r="DR600" s="180">
        <f t="shared" si="796"/>
        <v>1289.1500000000001</v>
      </c>
      <c r="DS600" s="180">
        <f t="shared" si="797"/>
        <v>1137</v>
      </c>
      <c r="DT600" s="180">
        <f t="shared" si="798"/>
        <v>1307.55</v>
      </c>
      <c r="DU600" s="180">
        <f t="shared" si="799"/>
        <v>1177</v>
      </c>
      <c r="DV600" s="180">
        <f t="shared" si="800"/>
        <v>1353.55</v>
      </c>
      <c r="DW600" s="180">
        <f t="shared" si="801"/>
        <v>1209</v>
      </c>
      <c r="DX600" s="180">
        <f t="shared" si="802"/>
        <v>1390.35</v>
      </c>
      <c r="DY600" s="180">
        <f t="shared" si="803"/>
        <v>1322</v>
      </c>
      <c r="DZ600" s="182">
        <f t="shared" si="804"/>
        <v>1520.3</v>
      </c>
      <c r="EP600" s="55">
        <v>3720.2366999999999</v>
      </c>
      <c r="EQ600" s="55">
        <f t="shared" si="845"/>
        <v>25.834977083333332</v>
      </c>
      <c r="ER600" s="74">
        <v>26</v>
      </c>
      <c r="ES600" s="55">
        <v>36</v>
      </c>
      <c r="EU600" s="75">
        <f t="shared" si="841"/>
        <v>6.75</v>
      </c>
      <c r="EV600" s="75">
        <v>3</v>
      </c>
      <c r="EX600" s="76">
        <v>3</v>
      </c>
      <c r="EY600" s="142">
        <v>26</v>
      </c>
      <c r="EZ600" s="82">
        <f>(EY600*1.2)*(Prices!$B$5/32)</f>
        <v>39</v>
      </c>
      <c r="FA600" s="82">
        <f>(EY600*1.3)*(Prices!$B$4/32)</f>
        <v>84.500000000000014</v>
      </c>
      <c r="FB600" s="79">
        <f>EV600*Prices!$B$2+EW600*Prices!$B$3</f>
        <v>120</v>
      </c>
      <c r="FC600" s="80">
        <f>EU600*Prices!$B$9</f>
        <v>40.5</v>
      </c>
      <c r="FD600" s="82">
        <f t="shared" si="805"/>
        <v>287</v>
      </c>
      <c r="FE600" s="82">
        <f>EU600*Prices!$B$10</f>
        <v>60.75</v>
      </c>
      <c r="FF600" s="82">
        <f t="shared" si="806"/>
        <v>307.25</v>
      </c>
      <c r="FG600" s="82">
        <f>EU600*Prices!$B$11</f>
        <v>67.5</v>
      </c>
      <c r="FH600" s="82">
        <f t="shared" si="807"/>
        <v>314</v>
      </c>
      <c r="FI600" s="82">
        <f>EU600*Prices!$B$12</f>
        <v>81</v>
      </c>
      <c r="FJ600" s="82">
        <f t="shared" si="808"/>
        <v>327.5</v>
      </c>
      <c r="FK600" s="82">
        <f>EU600*Prices!$B$13</f>
        <v>87.75</v>
      </c>
      <c r="FL600" s="82">
        <f t="shared" si="809"/>
        <v>334.25</v>
      </c>
      <c r="FM600" s="82">
        <f>EU600*Prices!$B$14</f>
        <v>104.625</v>
      </c>
      <c r="FN600" s="82">
        <f t="shared" si="810"/>
        <v>351.125</v>
      </c>
      <c r="FO600" s="82">
        <f>EU600*Prices!$B$15</f>
        <v>118.125</v>
      </c>
      <c r="FP600" s="82">
        <f t="shared" si="811"/>
        <v>364.625</v>
      </c>
      <c r="FQ600" s="82">
        <f>EU600*Prices!$B$16</f>
        <v>165.375</v>
      </c>
      <c r="FR600" s="82">
        <f t="shared" si="812"/>
        <v>411.875</v>
      </c>
      <c r="FS600" s="82">
        <f>EU600*Prices!$B$17</f>
        <v>0</v>
      </c>
      <c r="FT600" s="82"/>
      <c r="FU600" s="82"/>
      <c r="FV600" s="82"/>
      <c r="FW600" s="82"/>
      <c r="FX600" s="82"/>
      <c r="FY600" s="82"/>
      <c r="FZ600" s="82"/>
      <c r="GA600" s="82"/>
      <c r="GB600" s="82"/>
      <c r="GC600" s="82"/>
      <c r="GD600" s="82"/>
      <c r="GE600" s="82"/>
      <c r="GF600" s="82"/>
      <c r="GG600" s="82"/>
      <c r="GH600" s="82"/>
      <c r="GI600"/>
      <c r="GJ600"/>
      <c r="GK600"/>
      <c r="GL600"/>
      <c r="GM600"/>
      <c r="GN600"/>
      <c r="GO600"/>
      <c r="GP600" s="55">
        <v>3720.2366999999999</v>
      </c>
      <c r="GQ600" s="55">
        <f t="shared" si="846"/>
        <v>25.834977083333332</v>
      </c>
      <c r="GR600" s="74">
        <v>26</v>
      </c>
      <c r="GS600" s="55">
        <v>36</v>
      </c>
      <c r="GT600" s="55"/>
      <c r="GU600" s="75">
        <f t="shared" si="842"/>
        <v>6.75</v>
      </c>
      <c r="GV600" s="75">
        <v>3</v>
      </c>
      <c r="GW600" s="75"/>
      <c r="GX600" s="76">
        <v>3</v>
      </c>
      <c r="GY600" s="142">
        <v>26</v>
      </c>
      <c r="GZ600" s="82">
        <f>(GY600*1.2)*(Prices!$B$5/32)</f>
        <v>39</v>
      </c>
      <c r="HA600" s="82">
        <f>(GY600*1.3)*(Prices!$C$4/32)</f>
        <v>67.600000000000009</v>
      </c>
      <c r="HB600" s="79">
        <f>GV600*Prices!$B$2+GW600*Prices!$B$3</f>
        <v>120</v>
      </c>
      <c r="HC600" s="80">
        <f>GU600*Prices!$B$9</f>
        <v>40.5</v>
      </c>
      <c r="HD600" s="82">
        <f t="shared" si="813"/>
        <v>270.10000000000002</v>
      </c>
      <c r="HE600" s="82">
        <f>GU600*Prices!$B$10</f>
        <v>60.75</v>
      </c>
      <c r="HF600" s="82">
        <f t="shared" si="814"/>
        <v>290.35000000000002</v>
      </c>
      <c r="HG600" s="82">
        <f>GU600*Prices!$B$11</f>
        <v>67.5</v>
      </c>
      <c r="HH600" s="82">
        <f t="shared" si="815"/>
        <v>297.10000000000002</v>
      </c>
      <c r="HI600" s="82">
        <f>GU600*Prices!$B$12</f>
        <v>81</v>
      </c>
      <c r="HJ600" s="82">
        <f t="shared" si="816"/>
        <v>310.60000000000002</v>
      </c>
      <c r="HK600" s="82">
        <f>GU600*Prices!$B$13</f>
        <v>87.75</v>
      </c>
      <c r="HL600" s="82">
        <f t="shared" si="817"/>
        <v>317.35000000000002</v>
      </c>
      <c r="HM600" s="82">
        <f>GU600*Prices!$B$14</f>
        <v>104.625</v>
      </c>
      <c r="HN600" s="82">
        <f t="shared" si="818"/>
        <v>334.22500000000002</v>
      </c>
      <c r="HO600" s="82">
        <f>GU600*Prices!$B$15</f>
        <v>118.125</v>
      </c>
      <c r="HP600" s="82">
        <f t="shared" si="819"/>
        <v>347.72500000000002</v>
      </c>
      <c r="HQ600" s="82">
        <f>GU600*Prices!$B$16</f>
        <v>165.375</v>
      </c>
      <c r="HR600" s="82">
        <f t="shared" si="820"/>
        <v>394.97500000000002</v>
      </c>
      <c r="HS600" s="82">
        <f>GU600*Prices!$B$17</f>
        <v>0</v>
      </c>
      <c r="HT600" s="82"/>
      <c r="HU600" s="82"/>
      <c r="HV600" s="82"/>
      <c r="HW600" s="82"/>
      <c r="HX600" s="82"/>
      <c r="HY600" s="82"/>
      <c r="HZ600" s="82"/>
      <c r="IA600" s="82"/>
      <c r="IB600" s="82"/>
      <c r="IC600" s="82"/>
      <c r="ID600" s="82"/>
      <c r="IE600" s="82"/>
      <c r="IF600" s="82"/>
      <c r="IG600" s="82"/>
      <c r="IH600" s="82"/>
      <c r="II600"/>
      <c r="IJ600"/>
      <c r="IK600"/>
      <c r="IL600"/>
      <c r="IM600"/>
      <c r="IN600"/>
      <c r="IO600"/>
      <c r="IP600"/>
      <c r="IQ600" s="55">
        <v>3720.2366999999999</v>
      </c>
      <c r="IR600" s="55">
        <f t="shared" si="847"/>
        <v>25.834977083333332</v>
      </c>
      <c r="IS600" s="74">
        <v>26</v>
      </c>
      <c r="IT600" s="55">
        <v>36</v>
      </c>
      <c r="IV600" s="75">
        <f t="shared" si="843"/>
        <v>6.75</v>
      </c>
      <c r="IW600" s="75">
        <v>3</v>
      </c>
      <c r="IX600" s="75"/>
      <c r="IY600" s="76">
        <f t="shared" si="763"/>
        <v>163.05720934374997</v>
      </c>
      <c r="IZ600" s="142">
        <v>26</v>
      </c>
      <c r="JA600" s="82">
        <f>(IZ600*1.2)*(Prices!$B$5/32)</f>
        <v>39</v>
      </c>
      <c r="JB600" s="82">
        <f>(IZ600*1.3)*(Prices!$B$4/32)</f>
        <v>84.500000000000014</v>
      </c>
      <c r="JC600" s="79">
        <f>IW600*Prices!$B$2+IX600*Prices!$B$3</f>
        <v>120</v>
      </c>
      <c r="JD600" s="80">
        <f>IV600*Prices!$B$9</f>
        <v>40.5</v>
      </c>
      <c r="JE600" s="82">
        <f t="shared" si="821"/>
        <v>447.05720934374995</v>
      </c>
      <c r="JF600" s="82">
        <f>IV600*Prices!$B$10</f>
        <v>60.75</v>
      </c>
      <c r="JG600" s="82">
        <f t="shared" si="822"/>
        <v>467.30720934374995</v>
      </c>
      <c r="JH600" s="82">
        <f>IV600*Prices!$B$11</f>
        <v>67.5</v>
      </c>
      <c r="JI600" s="82">
        <f t="shared" si="823"/>
        <v>474.05720934374995</v>
      </c>
      <c r="JJ600" s="82">
        <f>IV600*Prices!$B$12</f>
        <v>81</v>
      </c>
      <c r="JK600" s="82">
        <f t="shared" si="824"/>
        <v>487.55720934374995</v>
      </c>
      <c r="JL600" s="82">
        <f>IV600*Prices!$B$13</f>
        <v>87.75</v>
      </c>
      <c r="JM600" s="82">
        <f t="shared" si="825"/>
        <v>494.30720934374995</v>
      </c>
      <c r="JN600" s="82">
        <f>IV600*Prices!$B$14</f>
        <v>104.625</v>
      </c>
      <c r="JO600" s="82">
        <f t="shared" si="826"/>
        <v>511.18220934374995</v>
      </c>
      <c r="JP600" s="82">
        <f>IV600*Prices!$B$15</f>
        <v>118.125</v>
      </c>
      <c r="JQ600" s="82">
        <f t="shared" si="827"/>
        <v>524.68220934374995</v>
      </c>
      <c r="JR600" s="82">
        <f>IV600*Prices!$B$16</f>
        <v>165.375</v>
      </c>
      <c r="JS600" s="82">
        <f t="shared" si="828"/>
        <v>571.93220934374995</v>
      </c>
      <c r="JT600" s="82">
        <f>IV600*Prices!$B$17</f>
        <v>0</v>
      </c>
      <c r="JU600" s="82"/>
      <c r="JV600" s="82"/>
      <c r="JW600" s="82"/>
      <c r="JX600" s="82"/>
      <c r="JY600" s="82"/>
      <c r="JZ600" s="82"/>
      <c r="KA600" s="82"/>
      <c r="KB600" s="82"/>
      <c r="KC600" s="82"/>
      <c r="KD600" s="82"/>
      <c r="KE600" s="82"/>
      <c r="KF600" s="82"/>
      <c r="KG600" s="82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 s="199">
        <v>1</v>
      </c>
      <c r="LB600" s="202">
        <v>2</v>
      </c>
      <c r="LC600" s="82">
        <f>(44+(cabinets_db!IR600*2-2))*0.58</f>
        <v>54.328573416666657</v>
      </c>
      <c r="LD600" s="82">
        <f>(44+(cabinets_db!IR600*2-2))*0.77</f>
        <v>72.125864708333324</v>
      </c>
      <c r="LE600" s="82">
        <f>3*(cabinets_db!IR600*22/144)</f>
        <v>11.841031163194444</v>
      </c>
      <c r="LF600" s="82">
        <f t="shared" si="829"/>
        <v>42.487542253472213</v>
      </c>
      <c r="LG600" s="80">
        <f t="shared" si="830"/>
        <v>60.284833545138881</v>
      </c>
      <c r="LH600" s="234">
        <f t="shared" si="831"/>
        <v>163.05720934374997</v>
      </c>
      <c r="LI600" s="55">
        <v>3720.2366999999999</v>
      </c>
      <c r="LJ600" s="55">
        <f t="shared" si="848"/>
        <v>25.834977083333332</v>
      </c>
      <c r="LK600" s="74">
        <v>26</v>
      </c>
      <c r="LL600" s="55">
        <v>36</v>
      </c>
      <c r="LN600" s="75">
        <f t="shared" si="844"/>
        <v>6.75</v>
      </c>
      <c r="LO600" s="75">
        <v>3</v>
      </c>
      <c r="LP600" s="75"/>
      <c r="LQ600" s="76">
        <f t="shared" si="764"/>
        <v>163.05720934374997</v>
      </c>
      <c r="LR600" s="142">
        <v>26</v>
      </c>
      <c r="LS600" s="82">
        <f>(LR600*1.2)*(Prices!$B$5/32)</f>
        <v>39</v>
      </c>
      <c r="LT600" s="82">
        <f>(LR600*1.3)*(Prices!$C$4/32)</f>
        <v>67.600000000000009</v>
      </c>
      <c r="LU600" s="79">
        <f>LO600*Prices!$B$2+LP600*Prices!$B$3</f>
        <v>120</v>
      </c>
      <c r="LV600" s="80">
        <f>LN600*Prices!$B$9</f>
        <v>40.5</v>
      </c>
      <c r="LW600" s="82">
        <f t="shared" si="832"/>
        <v>430.15720934374997</v>
      </c>
      <c r="LX600" s="82">
        <f>LN600*Prices!$B$10</f>
        <v>60.75</v>
      </c>
      <c r="LY600" s="82">
        <f t="shared" si="833"/>
        <v>450.40720934374997</v>
      </c>
      <c r="LZ600" s="82">
        <f>LN600*Prices!$B$11</f>
        <v>67.5</v>
      </c>
      <c r="MA600" s="82">
        <f t="shared" si="834"/>
        <v>457.15720934374997</v>
      </c>
      <c r="MB600" s="82">
        <f>LN600*Prices!$B$12</f>
        <v>81</v>
      </c>
      <c r="MC600" s="82">
        <f t="shared" si="835"/>
        <v>470.65720934374997</v>
      </c>
      <c r="MD600" s="82">
        <f>LN600*Prices!$B$13</f>
        <v>87.75</v>
      </c>
      <c r="ME600" s="82">
        <f t="shared" si="836"/>
        <v>477.40720934374997</v>
      </c>
      <c r="MF600" s="82">
        <f>LN600*Prices!$B$14</f>
        <v>104.625</v>
      </c>
      <c r="MG600" s="82">
        <f t="shared" si="837"/>
        <v>494.28220934374997</v>
      </c>
      <c r="MH600" s="82">
        <f>LN600*Prices!$B$15</f>
        <v>118.125</v>
      </c>
      <c r="MI600" s="82">
        <f t="shared" si="838"/>
        <v>507.78220934374997</v>
      </c>
      <c r="MJ600" s="82">
        <f>LN600*Prices!$B$16</f>
        <v>165.375</v>
      </c>
      <c r="MK600" s="82">
        <f t="shared" si="839"/>
        <v>555.03220934374997</v>
      </c>
      <c r="ML600" s="82">
        <f>LN600*Prices!$B$17</f>
        <v>0</v>
      </c>
      <c r="MM600" s="82"/>
      <c r="MN600" s="82"/>
      <c r="MO600" s="82"/>
      <c r="MP600" s="82"/>
      <c r="MQ600" s="82"/>
      <c r="MR600" s="82"/>
      <c r="MS600" s="82"/>
      <c r="MT600" s="82"/>
      <c r="MU600" s="82"/>
      <c r="MV600" s="82"/>
      <c r="MW600" s="82"/>
      <c r="MX600" s="82"/>
      <c r="MY600" s="82"/>
      <c r="MZ600" s="82"/>
      <c r="NA600" s="82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</row>
    <row r="601" spans="1:449" x14ac:dyDescent="0.25">
      <c r="A601" s="183"/>
      <c r="B601" s="183"/>
      <c r="C601" s="184"/>
      <c r="D601" s="185"/>
      <c r="E601" s="183"/>
      <c r="F601" s="186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55"/>
      <c r="X601" s="55"/>
      <c r="Y601" s="55"/>
      <c r="Z601" s="55"/>
      <c r="AA601" s="55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55"/>
      <c r="CL601" s="55"/>
      <c r="CM601" s="55"/>
      <c r="CN601" s="55"/>
      <c r="CO601" s="55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87"/>
      <c r="DX601" s="187"/>
      <c r="DY601" s="187"/>
      <c r="DZ601" s="187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 s="235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</row>
    <row r="602" spans="1:449" x14ac:dyDescent="0.25"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 s="235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</row>
    <row r="603" spans="1:449" x14ac:dyDescent="0.25"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 s="235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</row>
    <row r="604" spans="1:449" x14ac:dyDescent="0.25"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 s="235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</row>
    <row r="605" spans="1:449" x14ac:dyDescent="0.25"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 s="23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</row>
    <row r="606" spans="1:449" x14ac:dyDescent="0.25"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 s="235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</row>
    <row r="607" spans="1:449" x14ac:dyDescent="0.25"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 s="235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</row>
    <row r="608" spans="1:449" x14ac:dyDescent="0.25"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 s="235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</row>
    <row r="609" spans="148:449" x14ac:dyDescent="0.25"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 s="235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</row>
    <row r="610" spans="148:449" x14ac:dyDescent="0.25"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 s="235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</row>
    <row r="611" spans="148:449" x14ac:dyDescent="0.25"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 s="235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</row>
    <row r="612" spans="148:449" x14ac:dyDescent="0.25"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 s="235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</row>
    <row r="613" spans="148:449" x14ac:dyDescent="0.25"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 s="235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</row>
    <row r="614" spans="148:449" x14ac:dyDescent="0.25"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 s="235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</row>
    <row r="615" spans="148:449" x14ac:dyDescent="0.25"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 s="23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</row>
    <row r="616" spans="148:449" x14ac:dyDescent="0.25"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 s="235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</row>
    <row r="617" spans="148:449" x14ac:dyDescent="0.25"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 s="235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</row>
    <row r="618" spans="148:449" x14ac:dyDescent="0.25"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 s="235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</row>
    <row r="619" spans="148:449" x14ac:dyDescent="0.25"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 s="235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</row>
    <row r="620" spans="148:449" x14ac:dyDescent="0.25"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 s="235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</row>
    <row r="621" spans="148:449" x14ac:dyDescent="0.25"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 s="235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</row>
  </sheetData>
  <mergeCells count="3">
    <mergeCell ref="BN1:BS1"/>
    <mergeCell ref="EC1:EH1"/>
    <mergeCell ref="IJ1:IO1"/>
  </mergeCells>
  <conditionalFormatting sqref="A2:AQ156">
    <cfRule type="expression" dxfId="21" priority="31">
      <formula>ISEVEN(ROW())</formula>
    </cfRule>
  </conditionalFormatting>
  <conditionalFormatting sqref="A157:B401">
    <cfRule type="expression" dxfId="20" priority="30">
      <formula>ISEVEN(ROW())</formula>
    </cfRule>
  </conditionalFormatting>
  <conditionalFormatting sqref="A402:B489">
    <cfRule type="expression" dxfId="19" priority="29">
      <formula>ISEVEN(ROW())</formula>
    </cfRule>
  </conditionalFormatting>
  <conditionalFormatting sqref="A490:B600">
    <cfRule type="expression" dxfId="18" priority="28">
      <formula>ISEVEN(ROW())</formula>
    </cfRule>
  </conditionalFormatting>
  <conditionalFormatting sqref="AW2:BL156">
    <cfRule type="expression" dxfId="17" priority="27">
      <formula>ISEVEN(ROW())</formula>
    </cfRule>
  </conditionalFormatting>
  <conditionalFormatting sqref="BU2:DE156">
    <cfRule type="expression" dxfId="16" priority="23">
      <formula>ISEVEN(ROW())</formula>
    </cfRule>
  </conditionalFormatting>
  <conditionalFormatting sqref="DK2:DZ156">
    <cfRule type="expression" dxfId="15" priority="19">
      <formula>ISEVEN(ROW())</formula>
    </cfRule>
  </conditionalFormatting>
  <conditionalFormatting sqref="DK157:DZ401">
    <cfRule type="expression" dxfId="14" priority="6">
      <formula>ISEVEN(ROW())</formula>
    </cfRule>
  </conditionalFormatting>
  <conditionalFormatting sqref="DK402:DZ489">
    <cfRule type="expression" dxfId="13" priority="5">
      <formula>ISEVEN(ROW())</formula>
    </cfRule>
  </conditionalFormatting>
  <conditionalFormatting sqref="DK490:DZ600">
    <cfRule type="expression" dxfId="12" priority="4">
      <formula>ISEVEN(ROW())</formula>
    </cfRule>
  </conditionalFormatting>
  <conditionalFormatting sqref="C157:AQ401">
    <cfRule type="expression" dxfId="11" priority="15">
      <formula>ISEVEN(ROW())</formula>
    </cfRule>
  </conditionalFormatting>
  <conditionalFormatting sqref="C402:AQ489">
    <cfRule type="expression" dxfId="10" priority="14">
      <formula>ISEVEN(ROW())</formula>
    </cfRule>
  </conditionalFormatting>
  <conditionalFormatting sqref="C490:AQ600">
    <cfRule type="expression" dxfId="9" priority="13">
      <formula>ISEVEN(ROW())</formula>
    </cfRule>
  </conditionalFormatting>
  <conditionalFormatting sqref="AW157:BL401">
    <cfRule type="expression" dxfId="8" priority="12">
      <formula>ISEVEN(ROW())</formula>
    </cfRule>
  </conditionalFormatting>
  <conditionalFormatting sqref="AW402:BL489">
    <cfRule type="expression" dxfId="7" priority="11">
      <formula>ISEVEN(ROW())</formula>
    </cfRule>
  </conditionalFormatting>
  <conditionalFormatting sqref="AW490:BL600">
    <cfRule type="expression" dxfId="6" priority="10">
      <formula>ISEVEN(ROW())</formula>
    </cfRule>
  </conditionalFormatting>
  <conditionalFormatting sqref="BU157:DE181 BU194:DE218 BU182:CO193 DB182:DE193 BU231:DE255 BU219:CO230 DB219:DE230 BU268:DE401 BU256:CO267 DB256:DE267">
    <cfRule type="expression" dxfId="5" priority="9">
      <formula>ISEVEN(ROW())</formula>
    </cfRule>
  </conditionalFormatting>
  <conditionalFormatting sqref="BU402:DE489">
    <cfRule type="expression" dxfId="4" priority="8">
      <formula>ISEVEN(ROW())</formula>
    </cfRule>
  </conditionalFormatting>
  <conditionalFormatting sqref="BU490:DE600">
    <cfRule type="expression" dxfId="3" priority="7">
      <formula>ISEVEN(ROW())</formula>
    </cfRule>
  </conditionalFormatting>
  <conditionalFormatting sqref="CP182:DA193">
    <cfRule type="expression" dxfId="2" priority="3">
      <formula>ISEVEN(ROW())</formula>
    </cfRule>
  </conditionalFormatting>
  <conditionalFormatting sqref="CP219:DA230">
    <cfRule type="expression" dxfId="1" priority="2">
      <formula>ISEVEN(ROW())</formula>
    </cfRule>
  </conditionalFormatting>
  <conditionalFormatting sqref="CP256:DA267">
    <cfRule type="expression" dxfId="0" priority="1">
      <formula>ISEVEN(ROW())</formula>
    </cfRule>
  </conditionalFormatting>
  <pageMargins left="0.75" right="0" top="1.25" bottom="0.75" header="0.50551470588235303" footer="0.3"/>
  <pageSetup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H28"/>
  <sheetViews>
    <sheetView zoomScaleNormal="100" workbookViewId="0">
      <selection activeCell="C11" sqref="C11"/>
    </sheetView>
  </sheetViews>
  <sheetFormatPr defaultRowHeight="15.75" x14ac:dyDescent="0.25"/>
  <cols>
    <col min="1" max="1" width="28.875" customWidth="1"/>
    <col min="3" max="3" width="9.5" style="17" bestFit="1" customWidth="1"/>
    <col min="5" max="5" width="9" style="34"/>
  </cols>
  <sheetData>
    <row r="1" spans="1:34" x14ac:dyDescent="0.25">
      <c r="A1" s="16" t="s">
        <v>41</v>
      </c>
      <c r="D1" s="18"/>
      <c r="E1" s="19"/>
      <c r="F1" s="20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W1" s="21"/>
      <c r="X1" s="22"/>
      <c r="AA1" s="3"/>
      <c r="AB1" s="3"/>
      <c r="AC1" s="23"/>
      <c r="AD1" s="3"/>
      <c r="AE1" s="3"/>
      <c r="AF1" s="24"/>
      <c r="AG1" s="24"/>
      <c r="AH1" s="25"/>
    </row>
    <row r="2" spans="1:34" x14ac:dyDescent="0.25">
      <c r="A2" s="26" t="s">
        <v>42</v>
      </c>
      <c r="B2" s="20">
        <v>40</v>
      </c>
      <c r="C2" s="17">
        <v>40</v>
      </c>
      <c r="D2" s="18"/>
      <c r="E2" s="19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W2" s="21"/>
      <c r="X2" s="22"/>
      <c r="AA2" s="3"/>
      <c r="AB2" s="3"/>
      <c r="AC2" s="23"/>
      <c r="AD2" s="3"/>
      <c r="AE2" s="3"/>
      <c r="AF2" s="24"/>
      <c r="AG2" s="24"/>
      <c r="AH2" s="25"/>
    </row>
    <row r="3" spans="1:34" x14ac:dyDescent="0.25">
      <c r="A3" s="26" t="s">
        <v>43</v>
      </c>
      <c r="B3" s="20">
        <v>4.05</v>
      </c>
      <c r="C3" s="27">
        <v>4.05</v>
      </c>
      <c r="D3" s="18"/>
      <c r="E3" s="19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W3" s="21"/>
      <c r="X3" s="22"/>
      <c r="AA3" s="3"/>
      <c r="AB3" s="3"/>
      <c r="AC3" s="23"/>
      <c r="AD3" s="3"/>
      <c r="AE3" s="3"/>
      <c r="AF3" s="24"/>
      <c r="AG3" s="24"/>
      <c r="AH3" s="25"/>
    </row>
    <row r="4" spans="1:34" x14ac:dyDescent="0.25">
      <c r="A4" s="26" t="s">
        <v>44</v>
      </c>
      <c r="B4" s="20">
        <v>80</v>
      </c>
      <c r="C4" s="27">
        <v>64</v>
      </c>
      <c r="D4" s="18">
        <v>76</v>
      </c>
      <c r="E4" s="19">
        <v>48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W4" s="21"/>
      <c r="X4" s="22"/>
      <c r="AA4" s="3"/>
      <c r="AB4" s="3"/>
      <c r="AC4" s="23"/>
      <c r="AD4" s="3"/>
      <c r="AE4" s="3"/>
      <c r="AF4" s="24"/>
      <c r="AG4" s="24"/>
      <c r="AH4" s="25"/>
    </row>
    <row r="5" spans="1:34" x14ac:dyDescent="0.25">
      <c r="A5" s="26" t="s">
        <v>45</v>
      </c>
      <c r="B5" s="20">
        <v>40</v>
      </c>
      <c r="C5" s="27">
        <v>40</v>
      </c>
      <c r="D5" s="18"/>
      <c r="E5" s="19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W5" s="21"/>
      <c r="X5" s="22"/>
      <c r="AA5" s="3"/>
      <c r="AB5" s="3"/>
      <c r="AC5" s="23"/>
      <c r="AD5" s="3"/>
      <c r="AE5" s="3"/>
      <c r="AF5" s="24"/>
      <c r="AG5" s="24"/>
      <c r="AH5" s="25"/>
    </row>
    <row r="6" spans="1:34" x14ac:dyDescent="0.25">
      <c r="A6" s="26" t="s">
        <v>983</v>
      </c>
      <c r="B6" s="28">
        <v>0.15</v>
      </c>
      <c r="C6" s="27"/>
      <c r="D6" s="18"/>
      <c r="E6" s="19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W6" s="21"/>
      <c r="X6" s="22"/>
      <c r="AA6" s="3"/>
      <c r="AB6" s="3"/>
      <c r="AC6" s="23"/>
      <c r="AD6" s="3"/>
      <c r="AE6" s="3"/>
      <c r="AF6" s="24"/>
      <c r="AG6" s="24"/>
      <c r="AH6" s="25"/>
    </row>
    <row r="7" spans="1:34" x14ac:dyDescent="0.25">
      <c r="A7" s="26" t="s">
        <v>982</v>
      </c>
      <c r="B7" s="28">
        <v>0.15</v>
      </c>
      <c r="C7" s="27"/>
      <c r="D7" s="18"/>
      <c r="E7" s="19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W7" s="21"/>
      <c r="X7" s="22"/>
      <c r="AA7" s="3"/>
      <c r="AB7" s="3"/>
      <c r="AC7" s="23"/>
      <c r="AD7" s="3"/>
      <c r="AE7" s="3"/>
      <c r="AF7" s="24"/>
      <c r="AG7" s="24"/>
      <c r="AH7" s="25"/>
    </row>
    <row r="8" spans="1:34" x14ac:dyDescent="0.25">
      <c r="A8" s="16" t="s">
        <v>46</v>
      </c>
      <c r="B8" s="29" t="s">
        <v>47</v>
      </c>
      <c r="C8" s="30" t="s">
        <v>48</v>
      </c>
      <c r="D8" s="18"/>
      <c r="E8" s="19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W8" s="21"/>
      <c r="X8" s="22"/>
      <c r="AA8" s="3"/>
      <c r="AB8" s="3"/>
      <c r="AC8" s="23"/>
      <c r="AD8" s="3"/>
      <c r="AE8" s="3"/>
      <c r="AF8" s="24"/>
      <c r="AG8" s="24"/>
      <c r="AH8" s="25"/>
    </row>
    <row r="9" spans="1:34" x14ac:dyDescent="0.25">
      <c r="A9" t="s">
        <v>49</v>
      </c>
      <c r="B9" s="31">
        <v>6</v>
      </c>
      <c r="C9" s="17">
        <v>6</v>
      </c>
      <c r="D9" s="18">
        <v>8</v>
      </c>
      <c r="E9" s="19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W9" s="21"/>
      <c r="X9" s="22"/>
      <c r="AA9" s="3"/>
      <c r="AB9" s="3"/>
      <c r="AC9" s="23"/>
      <c r="AD9" s="3"/>
      <c r="AE9" s="3"/>
      <c r="AF9" s="24"/>
      <c r="AG9" s="24"/>
      <c r="AH9" s="25"/>
    </row>
    <row r="10" spans="1:34" x14ac:dyDescent="0.25">
      <c r="A10" t="s">
        <v>50</v>
      </c>
      <c r="B10" s="31">
        <v>9</v>
      </c>
      <c r="C10" s="27">
        <v>8</v>
      </c>
      <c r="D10" s="18">
        <v>9</v>
      </c>
      <c r="E10" s="19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W10" s="21"/>
      <c r="X10" s="22"/>
      <c r="AA10" s="3"/>
      <c r="AB10" s="3"/>
      <c r="AC10" s="23"/>
      <c r="AD10" s="3"/>
      <c r="AE10" s="3"/>
      <c r="AF10" s="24"/>
      <c r="AG10" s="24"/>
      <c r="AH10" s="25"/>
    </row>
    <row r="11" spans="1:34" x14ac:dyDescent="0.25">
      <c r="A11" t="s">
        <v>51</v>
      </c>
      <c r="B11" s="31">
        <v>10</v>
      </c>
      <c r="C11" s="27">
        <v>9</v>
      </c>
      <c r="D11" s="18">
        <v>15</v>
      </c>
      <c r="E11" s="19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W11" s="21"/>
      <c r="X11" s="22"/>
      <c r="AA11" s="3"/>
      <c r="AB11" s="3"/>
      <c r="AC11" s="23"/>
      <c r="AD11" s="3"/>
      <c r="AE11" s="3"/>
      <c r="AF11" s="24"/>
      <c r="AG11" s="24"/>
      <c r="AH11" s="25"/>
    </row>
    <row r="12" spans="1:34" x14ac:dyDescent="0.25">
      <c r="A12" t="s">
        <v>52</v>
      </c>
      <c r="B12" s="31">
        <v>12</v>
      </c>
      <c r="C12" s="32">
        <v>10.5</v>
      </c>
      <c r="D12" s="18">
        <v>13</v>
      </c>
      <c r="E12" s="19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W12" s="21"/>
      <c r="X12" s="22"/>
      <c r="AA12" s="3"/>
      <c r="AB12" s="3"/>
      <c r="AC12" s="23"/>
      <c r="AD12" s="3"/>
      <c r="AE12" s="3"/>
      <c r="AF12" s="24"/>
      <c r="AG12" s="24"/>
      <c r="AH12" s="25"/>
    </row>
    <row r="13" spans="1:34" x14ac:dyDescent="0.25">
      <c r="A13" t="s">
        <v>53</v>
      </c>
      <c r="B13" s="31">
        <v>13</v>
      </c>
      <c r="C13" s="32">
        <v>12</v>
      </c>
      <c r="D13" s="18">
        <v>14</v>
      </c>
      <c r="E13" s="19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W13" s="21"/>
      <c r="X13" s="22"/>
      <c r="AA13" s="3"/>
      <c r="AB13" s="3"/>
      <c r="AC13" s="23"/>
      <c r="AD13" s="3"/>
      <c r="AE13" s="3"/>
      <c r="AF13" s="24"/>
      <c r="AG13" s="24"/>
      <c r="AH13" s="25"/>
    </row>
    <row r="14" spans="1:34" x14ac:dyDescent="0.25">
      <c r="A14" t="s">
        <v>54</v>
      </c>
      <c r="B14" s="31">
        <v>15.5</v>
      </c>
      <c r="C14" s="32">
        <v>13.5</v>
      </c>
      <c r="D14" s="18">
        <v>12</v>
      </c>
      <c r="E14" s="19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W14" s="21"/>
      <c r="X14" s="22"/>
      <c r="AA14" s="3"/>
      <c r="AB14" s="3"/>
      <c r="AC14" s="23"/>
      <c r="AD14" s="3"/>
      <c r="AE14" s="3"/>
      <c r="AF14" s="24"/>
      <c r="AG14" s="24"/>
      <c r="AH14" s="25"/>
    </row>
    <row r="15" spans="1:34" x14ac:dyDescent="0.25">
      <c r="A15" t="s">
        <v>55</v>
      </c>
      <c r="B15" s="31">
        <v>17.5</v>
      </c>
      <c r="C15" s="32">
        <v>17.5</v>
      </c>
      <c r="D15" s="18">
        <v>10</v>
      </c>
      <c r="E15" s="19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W15" s="21"/>
      <c r="X15" s="22"/>
      <c r="AA15" s="3"/>
      <c r="AB15" s="3"/>
      <c r="AC15" s="23"/>
      <c r="AD15" s="3"/>
      <c r="AE15" s="3"/>
      <c r="AF15" s="24"/>
      <c r="AG15" s="24"/>
      <c r="AH15" s="25"/>
    </row>
    <row r="16" spans="1:34" x14ac:dyDescent="0.25">
      <c r="A16" t="s">
        <v>56</v>
      </c>
      <c r="B16" s="31">
        <v>24.5</v>
      </c>
      <c r="C16" s="32">
        <v>24</v>
      </c>
      <c r="D16" s="18">
        <v>14</v>
      </c>
      <c r="E16" s="19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W16" s="21"/>
      <c r="X16" s="22"/>
      <c r="AA16" s="3"/>
      <c r="AB16" s="3"/>
      <c r="AC16" s="23"/>
      <c r="AD16" s="3"/>
      <c r="AE16" s="3"/>
      <c r="AF16" s="24"/>
      <c r="AG16" s="24"/>
      <c r="AH16" s="25"/>
    </row>
    <row r="17" spans="1:34" x14ac:dyDescent="0.25">
      <c r="B17" s="31"/>
      <c r="C17" s="32"/>
      <c r="D17" s="18"/>
      <c r="E17" s="19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W17" s="21"/>
      <c r="X17" s="22"/>
      <c r="AA17" s="3"/>
      <c r="AB17" s="3"/>
      <c r="AC17" s="23"/>
      <c r="AD17" s="3"/>
      <c r="AE17" s="3"/>
      <c r="AF17" s="24"/>
      <c r="AG17" s="24"/>
      <c r="AH17" s="25"/>
    </row>
    <row r="18" spans="1:34" x14ac:dyDescent="0.25">
      <c r="B18" s="31"/>
      <c r="C18" s="32"/>
      <c r="D18" s="18"/>
      <c r="E18" s="19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W18" s="21"/>
      <c r="X18" s="22"/>
      <c r="AA18" s="3"/>
      <c r="AB18" s="3"/>
      <c r="AC18" s="23"/>
      <c r="AD18" s="3"/>
      <c r="AE18" s="3"/>
      <c r="AF18" s="24"/>
      <c r="AG18" s="24"/>
      <c r="AH18" s="25"/>
    </row>
    <row r="19" spans="1:34" x14ac:dyDescent="0.25">
      <c r="B19" s="31"/>
      <c r="C19" s="32"/>
      <c r="D19" s="18"/>
      <c r="E19" s="19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W19" s="21"/>
      <c r="X19" s="22"/>
      <c r="AA19" s="3"/>
      <c r="AB19" s="3"/>
      <c r="AC19" s="23"/>
      <c r="AD19" s="3"/>
      <c r="AE19" s="3"/>
      <c r="AF19" s="24"/>
      <c r="AG19" s="24"/>
      <c r="AH19" s="25"/>
    </row>
    <row r="20" spans="1:34" x14ac:dyDescent="0.25">
      <c r="B20" s="31"/>
      <c r="C20" s="32"/>
      <c r="D20" s="18"/>
      <c r="E20" s="19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W20" s="21"/>
      <c r="X20" s="22"/>
      <c r="AA20" s="3"/>
      <c r="AB20" s="3"/>
      <c r="AC20" s="23"/>
      <c r="AD20" s="3"/>
      <c r="AE20" s="3"/>
      <c r="AF20" s="24"/>
      <c r="AG20" s="24"/>
      <c r="AH20" s="25"/>
    </row>
    <row r="21" spans="1:34" x14ac:dyDescent="0.25">
      <c r="B21" s="31"/>
      <c r="C21" s="32"/>
      <c r="D21" s="18"/>
      <c r="E21" s="19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W21" s="21"/>
      <c r="X21" s="22"/>
      <c r="AA21" s="3"/>
      <c r="AB21" s="3"/>
      <c r="AC21" s="23"/>
      <c r="AD21" s="3"/>
      <c r="AE21" s="3"/>
      <c r="AF21" s="24"/>
      <c r="AG21" s="24"/>
      <c r="AH21" s="25"/>
    </row>
    <row r="22" spans="1:34" x14ac:dyDescent="0.25">
      <c r="B22" s="31"/>
      <c r="C22" s="32"/>
      <c r="D22" s="18"/>
      <c r="E22" s="19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W22" s="21"/>
      <c r="X22" s="22"/>
      <c r="AA22" s="3"/>
      <c r="AB22" s="3"/>
      <c r="AC22" s="23"/>
      <c r="AD22" s="3"/>
      <c r="AE22" s="3"/>
      <c r="AF22" s="24"/>
      <c r="AG22" s="24"/>
      <c r="AH22" s="25"/>
    </row>
    <row r="23" spans="1:34" x14ac:dyDescent="0.25">
      <c r="B23" s="31"/>
      <c r="C23" s="32"/>
      <c r="D23" s="18"/>
      <c r="E23" s="19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W23" s="21"/>
      <c r="X23" s="22"/>
      <c r="AA23" s="3"/>
      <c r="AB23" s="3"/>
      <c r="AC23" s="23"/>
      <c r="AD23" s="3"/>
      <c r="AE23" s="3"/>
      <c r="AF23" s="24"/>
      <c r="AG23" s="24"/>
      <c r="AH23" s="25"/>
    </row>
    <row r="24" spans="1:34" x14ac:dyDescent="0.25">
      <c r="B24" s="31"/>
      <c r="C24" s="32"/>
      <c r="D24" s="18"/>
      <c r="E24" s="19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W24" s="21"/>
      <c r="X24" s="22"/>
      <c r="AA24" s="3"/>
      <c r="AB24" s="3"/>
      <c r="AC24" s="23"/>
      <c r="AD24" s="3"/>
      <c r="AE24" s="3"/>
      <c r="AF24" s="24"/>
      <c r="AG24" s="24"/>
      <c r="AH24" s="25"/>
    </row>
    <row r="27" spans="1:34" x14ac:dyDescent="0.25">
      <c r="A27" s="16" t="s">
        <v>57</v>
      </c>
      <c r="B27" s="18">
        <v>0.42</v>
      </c>
      <c r="C27" s="32">
        <v>0.49</v>
      </c>
      <c r="D27" s="18"/>
      <c r="E27" s="19"/>
      <c r="G27" s="18"/>
    </row>
    <row r="28" spans="1:34" x14ac:dyDescent="0.25">
      <c r="A28" s="16" t="s">
        <v>58</v>
      </c>
      <c r="B28" s="33">
        <v>0.42</v>
      </c>
      <c r="C28" s="32">
        <v>0.49</v>
      </c>
    </row>
  </sheetData>
  <customSheetViews>
    <customSheetView guid="{07AF95D9-16D3-4041-9CBD-51D4D74210B9}" scale="13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Order Form</vt:lpstr>
      <vt:lpstr>Accessories </vt:lpstr>
      <vt:lpstr>lists_db</vt:lpstr>
      <vt:lpstr>cabinets_db</vt:lpstr>
      <vt:lpstr>Prices</vt:lpstr>
      <vt:lpstr>acc_data</vt:lpstr>
      <vt:lpstr>acc_data_header</vt:lpstr>
      <vt:lpstr>accessories</vt:lpstr>
      <vt:lpstr>Acrylic_Mettallic</vt:lpstr>
      <vt:lpstr>box_material</vt:lpstr>
      <vt:lpstr>CABINETS_CODES</vt:lpstr>
      <vt:lpstr>cabinets_data</vt:lpstr>
      <vt:lpstr>data_header</vt:lpstr>
      <vt:lpstr>Door_type</vt:lpstr>
      <vt:lpstr>Gloss_White_and_Syncron</vt:lpstr>
      <vt:lpstr>Luxe_and_Zenit</vt:lpstr>
      <vt:lpstr>Pearl_Effect</vt:lpstr>
      <vt:lpstr>'Accessories '!Print_Area</vt:lpstr>
      <vt:lpstr>'Order Form'!Print_Area</vt:lpstr>
      <vt:lpstr>Shaker</vt:lpstr>
      <vt:lpstr>Shaker_Painted</vt:lpstr>
      <vt:lpstr>SmartCabinets_Special</vt:lpstr>
      <vt:lpstr>Super_Matte_and_Meister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2020-11-14T18:38:59Z</dcterms:created>
  <dcterms:modified xsi:type="dcterms:W3CDTF">2021-04-19T17:14:42Z</dcterms:modified>
</cp:coreProperties>
</file>